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insurancegovph-my.sharepoint.com/personal/jmb_sy_insurance_gov_ph/Documents/Desktop/"/>
    </mc:Choice>
  </mc:AlternateContent>
  <xr:revisionPtr revIDLastSave="0" documentId="8_{A5691CD9-A766-437D-ADCC-B432DB5FE441}" xr6:coauthVersionLast="47" xr6:coauthVersionMax="47" xr10:uidLastSave="{00000000-0000-0000-0000-000000000000}"/>
  <workbookProtection workbookAlgorithmName="SHA-512" workbookHashValue="ls54Vk39hsclnHr3kJDesuIErzjp3m4GYM0f6rTdkG3ToapoZWlo02R3/8yNQSQqYoWKTBqA00SiVCt6J9QZbA==" workbookSaltValue="oEsQuuCcirs58Gk1npgE9g==" workbookSpinCount="100000" lockStructure="1"/>
  <bookViews>
    <workbookView xWindow="6540" yWindow="2790" windowWidth="21585" windowHeight="12000" tabRatio="915" firstSheet="69" activeTab="69" xr2:uid="{E380F726-E6AF-4C84-A581-6EC90DFCA543}"/>
  </bookViews>
  <sheets>
    <sheet name="Topsheet" sheetId="221" state="hidden" r:id="rId1"/>
    <sheet name="Synopsis" sheetId="225" state="hidden" r:id="rId2"/>
    <sheet name="Compliance" sheetId="224" state="hidden" r:id="rId3"/>
    <sheet name="NLA, NAA, NLL" sheetId="223" state="hidden" r:id="rId4"/>
    <sheet name="Dropdown List" sheetId="191" state="hidden" r:id="rId5"/>
    <sheet name="Revisions" sheetId="183" r:id="rId6"/>
    <sheet name="Content" sheetId="131" r:id="rId7"/>
    <sheet name="Com Prof" sheetId="201" r:id="rId8"/>
    <sheet name="Annex A" sheetId="202" r:id="rId9"/>
    <sheet name="Annex B" sheetId="184" r:id="rId10"/>
    <sheet name="Annex C" sheetId="186" r:id="rId11"/>
    <sheet name="SFP" sheetId="63" r:id="rId12"/>
    <sheet name="SCI" sheetId="203" r:id="rId13"/>
    <sheet name="AJE" sheetId="222" r:id="rId14"/>
    <sheet name="ACCOUNTS SCHED&gt;&gt;&gt;&gt;" sheetId="217" r:id="rId15"/>
    <sheet name="S1 - CoH" sheetId="30" r:id="rId16"/>
    <sheet name="S2 - CiB" sheetId="187" r:id="rId17"/>
    <sheet name="S3 - TD" sheetId="64" r:id="rId18"/>
    <sheet name="S4 - PR" sheetId="65" r:id="rId19"/>
    <sheet name="S4.A - PR (Govt)" sheetId="66" r:id="rId20"/>
    <sheet name="S4.B - PR (Marine)" sheetId="67" r:id="rId21"/>
    <sheet name="S4.C - PR (Jumbo Risks)" sheetId="133" r:id="rId22"/>
    <sheet name="S5 - RI" sheetId="33" r:id="rId23"/>
    <sheet name="S6 - Surety Loss" sheetId="34" r:id="rId24"/>
    <sheet name="S7 - FAFVTPL " sheetId="197" r:id="rId25"/>
    <sheet name="S7.A - FAFVTPL (Debt)" sheetId="19" r:id="rId26"/>
    <sheet name="S7.B - FAFVTPL (Equity)" sheetId="21" r:id="rId27"/>
    <sheet name="S7.C - FAFVTPL (Funds)" sheetId="68" r:id="rId28"/>
    <sheet name="S7.D - FAFVTPL - Deriv" sheetId="73" r:id="rId29"/>
    <sheet name="S8 - HTM" sheetId="69" r:id="rId30"/>
    <sheet name="S9 - Loans" sheetId="196" r:id="rId31"/>
    <sheet name="S9.A - RE Mortgage Loan" sheetId="24" r:id="rId32"/>
    <sheet name="S9.B - Collateral Loan" sheetId="25" r:id="rId33"/>
    <sheet name="S9.C - Guaranteed Loan" sheetId="26" r:id="rId34"/>
    <sheet name="S9.D - Chattel Mortgage" sheetId="74" r:id="rId35"/>
    <sheet name="S9.E - Notes Rec" sheetId="76" r:id="rId36"/>
    <sheet name="S9.F - Housing Loan" sheetId="77" r:id="rId37"/>
    <sheet name="S9.G - Car Loan" sheetId="78" r:id="rId38"/>
    <sheet name="S9.H - Money Mortgage" sheetId="23" r:id="rId39"/>
    <sheet name="S9.I - Sales Contract" sheetId="75" r:id="rId40"/>
    <sheet name="S9.J - Unquoted Debt Sec" sheetId="80" r:id="rId41"/>
    <sheet name="S9.K - Salary Loans" sheetId="81" r:id="rId42"/>
    <sheet name="S9.L - Other Loans" sheetId="27" r:id="rId43"/>
    <sheet name="S10 - AFS" sheetId="195" r:id="rId44"/>
    <sheet name="S10.A - AFS - Debt" sheetId="71" r:id="rId45"/>
    <sheet name="S10.B - AFS - Equity" sheetId="70" r:id="rId46"/>
    <sheet name="S10.C - AFS - Funds" sheetId="72" r:id="rId47"/>
    <sheet name="S11 - InvInc Due &amp; Acc" sheetId="82" r:id="rId48"/>
    <sheet name="S12 - Acc Rec" sheetId="83" r:id="rId49"/>
    <sheet name="S13 - Inv in Sub" sheetId="84" r:id="rId50"/>
    <sheet name="S14 - P and E" sheetId="194" r:id="rId51"/>
    <sheet name="S14.A - P and E" sheetId="85" r:id="rId52"/>
    <sheet name="Rev-AccDep" sheetId="219" state="hidden" r:id="rId53"/>
    <sheet name="S14.B - P and E" sheetId="114" r:id="rId54"/>
    <sheet name="S14.C - P and E" sheetId="150" r:id="rId55"/>
    <sheet name="S15 - Inv Prop" sheetId="192" r:id="rId56"/>
    <sheet name="S16 - Lease " sheetId="149" r:id="rId57"/>
    <sheet name="S17 - NCAHS" sheetId="88" r:id="rId58"/>
    <sheet name="S18 - Derivative Asset" sheetId="92" r:id="rId59"/>
    <sheet name="S19 - Pension " sheetId="188" r:id="rId60"/>
    <sheet name="S20 - Other Asset" sheetId="95" r:id="rId61"/>
    <sheet name="Support - CWT (Current)" sheetId="226" state="hidden" r:id="rId62"/>
    <sheet name="S21 -CL" sheetId="136" r:id="rId63"/>
    <sheet name="S22 - PL" sheetId="97" r:id="rId64"/>
    <sheet name="S23.A - LCP - Direct" sheetId="101" r:id="rId65"/>
    <sheet name="S23.B - LCP - Treaty" sheetId="102" r:id="rId66"/>
    <sheet name="S23.C - LCP - Facultative" sheetId="103" r:id="rId67"/>
    <sheet name="S24 - Ret Prem Pay" sheetId="105" r:id="rId68"/>
    <sheet name="S25 - Comm. Pay" sheetId="104" r:id="rId69"/>
    <sheet name="S26 - Tax Pay" sheetId="193" r:id="rId70"/>
    <sheet name="S27 - Div Pay" sheetId="111" r:id="rId71"/>
    <sheet name="S28 - Accts. Pay" sheetId="107" r:id="rId72"/>
    <sheet name="S29 - Notes Pay" sheetId="134" r:id="rId73"/>
    <sheet name="S30 - Prov" sheetId="112" r:id="rId74"/>
    <sheet name="S31 - Accrd Exp" sheetId="108" r:id="rId75"/>
    <sheet name="S32 - Other Liab" sheetId="113" r:id="rId76"/>
    <sheet name="S33 - Net Worth" sheetId="43" r:id="rId77"/>
    <sheet name="S34 - Comm Paid" sheetId="44" r:id="rId78"/>
    <sheet name="EXHIBITS&gt;&gt;&gt;" sheetId="220" r:id="rId79"/>
    <sheet name="E1 - Inc LA" sheetId="128" r:id="rId80"/>
    <sheet name="E1 - Dec LA" sheetId="129" r:id="rId81"/>
    <sheet name="E2 - P&amp;L" sheetId="154" r:id="rId82"/>
    <sheet name="E3 - TB" sheetId="182" r:id="rId83"/>
    <sheet name="E4 - SFP Recon" sheetId="178" r:id="rId84"/>
    <sheet name="E5 - SCI Recon" sheetId="180" r:id="rId85"/>
    <sheet name="E6 - Tax" sheetId="8" r:id="rId86"/>
    <sheet name="E7 - Prem and Loss" sheetId="9" r:id="rId87"/>
    <sheet name="E8 - Reinsurance" sheetId="10" r:id="rId88"/>
    <sheet name="E9 - Gen'l Inte" sheetId="11" r:id="rId89"/>
    <sheet name="E10 - Notes to FS" sheetId="12" r:id="rId90"/>
    <sheet name="RECAPS&gt;&gt;&gt;" sheetId="216" r:id="rId91"/>
    <sheet name="R1 - Premiums " sheetId="204" r:id="rId92"/>
    <sheet name="R2 - Losses" sheetId="205" r:id="rId93"/>
    <sheet name="R3 - Commissions" sheetId="206" r:id="rId94"/>
    <sheet name="R4 - Risk in Force" sheetId="207" r:id="rId95"/>
    <sheet name="R5 - Losses and Claims" sheetId="208" r:id="rId96"/>
    <sheet name="R6 - Prems and Claims" sheetId="209" r:id="rId97"/>
    <sheet name="R7 - LOB Distribution " sheetId="210" r:id="rId98"/>
    <sheet name="R8 - Survey" sheetId="175" r:id="rId99"/>
    <sheet name="R9 - Products" sheetId="176" r:id="rId100"/>
  </sheets>
  <definedNames>
    <definedName name="\0">#N/A</definedName>
    <definedName name="\a">#REF!</definedName>
    <definedName name="\admort">#REF!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n">#REF!</definedName>
    <definedName name="\Q">#REF!</definedName>
    <definedName name="\v">#REF!</definedName>
    <definedName name="\y">#REF!</definedName>
    <definedName name="_" hidden="1">#REF!</definedName>
    <definedName name="______________________________MS1">#REF!</definedName>
    <definedName name="______________________________MS2">#REF!</definedName>
    <definedName name="______________________________MS3">#REF!</definedName>
    <definedName name="______________________________MS4">#REF!</definedName>
    <definedName name="______________________________MS5">#REF!</definedName>
    <definedName name="______________________________SCH1">#REF!</definedName>
    <definedName name="______________________________SCH10">#REF!</definedName>
    <definedName name="______________________________SCH15">#REF!</definedName>
    <definedName name="______________________________SCH2">#REF!</definedName>
    <definedName name="______________________________SCH3">#REF!</definedName>
    <definedName name="______________________________SCH4">#REF!</definedName>
    <definedName name="______________________________SCH5">#REF!</definedName>
    <definedName name="______________________________SCH6">#REF!</definedName>
    <definedName name="______________________________SCH7">#REF!</definedName>
    <definedName name="______________________________SCH8">#REF!</definedName>
    <definedName name="______________________________SCH9">#REF!</definedName>
    <definedName name="______________________________SEC2">#REF!</definedName>
    <definedName name="_____________________________MS1">#REF!</definedName>
    <definedName name="_____________________________MS2">#REF!</definedName>
    <definedName name="_____________________________MS3">#REF!</definedName>
    <definedName name="_____________________________MS4">#REF!</definedName>
    <definedName name="_____________________________MS5">#REF!</definedName>
    <definedName name="_____________________________SCH1">#REF!</definedName>
    <definedName name="_____________________________SCH10">#REF!</definedName>
    <definedName name="_____________________________SCH15">#REF!</definedName>
    <definedName name="_____________________________SCH2">#REF!</definedName>
    <definedName name="_____________________________SCH3">#REF!</definedName>
    <definedName name="_____________________________SCH4">#REF!</definedName>
    <definedName name="_____________________________SCH5">#REF!</definedName>
    <definedName name="_____________________________SCH6">#REF!</definedName>
    <definedName name="_____________________________SCH7">#REF!</definedName>
    <definedName name="_____________________________SCH8">#REF!</definedName>
    <definedName name="_____________________________SCH9">#REF!</definedName>
    <definedName name="_____________________________SEC1">#REF!</definedName>
    <definedName name="_____________________________SEC2">#REF!</definedName>
    <definedName name="____________________________dec11" localSheetId="52">'Rev-AccDep'!#REF!</definedName>
    <definedName name="____________________________dec11">#REF!</definedName>
    <definedName name="____________________________dec12" localSheetId="52">'Rev-AccDep'!#REF!</definedName>
    <definedName name="____________________________dec12">#REF!</definedName>
    <definedName name="____________________________dec13" localSheetId="52">'Rev-AccDep'!#REF!</definedName>
    <definedName name="____________________________dec13">#REF!</definedName>
    <definedName name="____________________________dec14" localSheetId="52">'Rev-AccDep'!#REF!</definedName>
    <definedName name="____________________________dec14">#REF!</definedName>
    <definedName name="____________________________dec15" localSheetId="52">'Rev-AccDep'!#REF!</definedName>
    <definedName name="____________________________dec15">#REF!</definedName>
    <definedName name="____________________________dec16" localSheetId="52">'Rev-AccDep'!#REF!</definedName>
    <definedName name="____________________________dec16">#REF!</definedName>
    <definedName name="____________________________dec17" localSheetId="52">'Rev-AccDep'!#REF!</definedName>
    <definedName name="____________________________dec17">#REF!</definedName>
    <definedName name="____________________________dec6" localSheetId="52">'Rev-AccDep'!#REF!</definedName>
    <definedName name="____________________________dec6">#REF!</definedName>
    <definedName name="____________________________dec7" localSheetId="52">'Rev-AccDep'!#REF!</definedName>
    <definedName name="____________________________dec7">#REF!</definedName>
    <definedName name="____________________________dec9" localSheetId="52">'Rev-AccDep'!#REF!</definedName>
    <definedName name="____________________________dec9">#REF!</definedName>
    <definedName name="____________________________MS1">#REF!</definedName>
    <definedName name="____________________________MS2">#REF!</definedName>
    <definedName name="____________________________MS3">#REF!</definedName>
    <definedName name="____________________________MS4">#REF!</definedName>
    <definedName name="____________________________MS5">#REF!</definedName>
    <definedName name="____________________________new10" localSheetId="52">'Rev-AccDep'!#REF!</definedName>
    <definedName name="____________________________new10">#REF!</definedName>
    <definedName name="____________________________new11" localSheetId="52">'Rev-AccDep'!#REF!</definedName>
    <definedName name="____________________________new11">#REF!</definedName>
    <definedName name="____________________________new12" localSheetId="52">'Rev-AccDep'!#REF!</definedName>
    <definedName name="____________________________new12">#REF!</definedName>
    <definedName name="____________________________new13" localSheetId="52">'Rev-AccDep'!#REF!</definedName>
    <definedName name="____________________________new13">#REF!</definedName>
    <definedName name="____________________________new14" localSheetId="52">'Rev-AccDep'!#REF!</definedName>
    <definedName name="____________________________new14">#REF!</definedName>
    <definedName name="____________________________new15" localSheetId="52">'Rev-AccDep'!#REF!</definedName>
    <definedName name="____________________________new15">#REF!</definedName>
    <definedName name="____________________________new16" localSheetId="52">'Rev-AccDep'!#REF!</definedName>
    <definedName name="____________________________new16">#REF!</definedName>
    <definedName name="____________________________new17" localSheetId="52">'Rev-AccDep'!#REF!</definedName>
    <definedName name="____________________________new17">#REF!</definedName>
    <definedName name="____________________________new6" localSheetId="52">'Rev-AccDep'!#REF!</definedName>
    <definedName name="____________________________new6">#REF!</definedName>
    <definedName name="____________________________new7" localSheetId="52">'Rev-AccDep'!#REF!</definedName>
    <definedName name="____________________________new7">#REF!</definedName>
    <definedName name="____________________________new8" localSheetId="52">'Rev-AccDep'!#REF!</definedName>
    <definedName name="____________________________new8">#REF!</definedName>
    <definedName name="____________________________new9" localSheetId="52">'Rev-AccDep'!#REF!</definedName>
    <definedName name="____________________________new9">#REF!</definedName>
    <definedName name="____________________________old10" localSheetId="52">'Rev-AccDep'!#REF!</definedName>
    <definedName name="____________________________old10">#REF!</definedName>
    <definedName name="____________________________old11" localSheetId="52">'Rev-AccDep'!#REF!</definedName>
    <definedName name="____________________________old11">#REF!</definedName>
    <definedName name="____________________________old12" localSheetId="52">'Rev-AccDep'!#REF!</definedName>
    <definedName name="____________________________old12">#REF!</definedName>
    <definedName name="____________________________old13" localSheetId="52">'Rev-AccDep'!#REF!</definedName>
    <definedName name="____________________________old13">#REF!</definedName>
    <definedName name="____________________________old14" localSheetId="52">'Rev-AccDep'!#REF!</definedName>
    <definedName name="____________________________old14">#REF!</definedName>
    <definedName name="____________________________old15" localSheetId="52">'Rev-AccDep'!#REF!</definedName>
    <definedName name="____________________________old15">#REF!</definedName>
    <definedName name="____________________________old16" localSheetId="52">'Rev-AccDep'!#REF!</definedName>
    <definedName name="____________________________old16">#REF!</definedName>
    <definedName name="____________________________old17" localSheetId="52">'Rev-AccDep'!#REF!</definedName>
    <definedName name="____________________________old17">#REF!</definedName>
    <definedName name="____________________________old6" localSheetId="52">'Rev-AccDep'!#REF!</definedName>
    <definedName name="____________________________old6">#REF!</definedName>
    <definedName name="____________________________old7" localSheetId="52">'Rev-AccDep'!#REF!</definedName>
    <definedName name="____________________________old7">#REF!</definedName>
    <definedName name="____________________________old8" localSheetId="52">'Rev-AccDep'!#REF!</definedName>
    <definedName name="____________________________old8">#REF!</definedName>
    <definedName name="____________________________old9" localSheetId="52">'Rev-AccDep'!#REF!</definedName>
    <definedName name="____________________________old9">#REF!</definedName>
    <definedName name="____________________________SCH1">#REF!</definedName>
    <definedName name="____________________________SCH10">#REF!</definedName>
    <definedName name="____________________________SCH15">#REF!</definedName>
    <definedName name="____________________________SCH2">#REF!</definedName>
    <definedName name="____________________________SCH3">#REF!</definedName>
    <definedName name="____________________________SCH4">#REF!</definedName>
    <definedName name="____________________________SCH5">#REF!</definedName>
    <definedName name="____________________________SCH6">#REF!</definedName>
    <definedName name="____________________________SCH7">#REF!</definedName>
    <definedName name="____________________________SCH8">#REF!</definedName>
    <definedName name="____________________________SCH9">#REF!</definedName>
    <definedName name="____________________________SEC1">#REF!</definedName>
    <definedName name="____________________________SEC2">#REF!</definedName>
    <definedName name="___________________________dec10" localSheetId="52">'Rev-AccDep'!#REF!</definedName>
    <definedName name="___________________________dec10">#REF!</definedName>
    <definedName name="___________________________dec11" localSheetId="52">'Rev-AccDep'!#REF!</definedName>
    <definedName name="___________________________dec11">#REF!</definedName>
    <definedName name="___________________________dec12" localSheetId="52">'Rev-AccDep'!#REF!</definedName>
    <definedName name="___________________________dec12">#REF!</definedName>
    <definedName name="___________________________dec13" localSheetId="52">'Rev-AccDep'!#REF!</definedName>
    <definedName name="___________________________dec13">#REF!</definedName>
    <definedName name="___________________________dec14" localSheetId="52">'Rev-AccDep'!#REF!</definedName>
    <definedName name="___________________________dec14">#REF!</definedName>
    <definedName name="___________________________dec15" localSheetId="52">'Rev-AccDep'!#REF!</definedName>
    <definedName name="___________________________dec15">#REF!</definedName>
    <definedName name="___________________________dec16" localSheetId="52">'Rev-AccDep'!#REF!</definedName>
    <definedName name="___________________________dec16">#REF!</definedName>
    <definedName name="___________________________dec17" localSheetId="52">'Rev-AccDep'!#REF!</definedName>
    <definedName name="___________________________dec17">#REF!</definedName>
    <definedName name="___________________________dec6" localSheetId="52">'Rev-AccDep'!#REF!</definedName>
    <definedName name="___________________________dec6">#REF!</definedName>
    <definedName name="___________________________dec7" localSheetId="52">'Rev-AccDep'!#REF!</definedName>
    <definedName name="___________________________dec7">#REF!</definedName>
    <definedName name="___________________________dec9" localSheetId="52">'Rev-AccDep'!#REF!</definedName>
    <definedName name="___________________________dec9">#REF!</definedName>
    <definedName name="___________________________MS1">#REF!</definedName>
    <definedName name="___________________________MS2">#REF!</definedName>
    <definedName name="___________________________MS3">#REF!</definedName>
    <definedName name="___________________________MS4">#REF!</definedName>
    <definedName name="___________________________MS5">#REF!</definedName>
    <definedName name="___________________________new10" localSheetId="52">'Rev-AccDep'!#REF!</definedName>
    <definedName name="___________________________new10">#REF!</definedName>
    <definedName name="___________________________new11" localSheetId="52">'Rev-AccDep'!#REF!</definedName>
    <definedName name="___________________________new11">#REF!</definedName>
    <definedName name="___________________________new12" localSheetId="52">'Rev-AccDep'!#REF!</definedName>
    <definedName name="___________________________new12">#REF!</definedName>
    <definedName name="___________________________new13" localSheetId="52">'Rev-AccDep'!#REF!</definedName>
    <definedName name="___________________________new13">#REF!</definedName>
    <definedName name="___________________________new14" localSheetId="52">'Rev-AccDep'!#REF!</definedName>
    <definedName name="___________________________new14">#REF!</definedName>
    <definedName name="___________________________new15" localSheetId="52">'Rev-AccDep'!#REF!</definedName>
    <definedName name="___________________________new15">#REF!</definedName>
    <definedName name="___________________________new16" localSheetId="52">'Rev-AccDep'!#REF!</definedName>
    <definedName name="___________________________new16">#REF!</definedName>
    <definedName name="___________________________new17" localSheetId="52">'Rev-AccDep'!#REF!</definedName>
    <definedName name="___________________________new17">#REF!</definedName>
    <definedName name="___________________________new6" localSheetId="52">'Rev-AccDep'!#REF!</definedName>
    <definedName name="___________________________new6">#REF!</definedName>
    <definedName name="___________________________new7" localSheetId="52">'Rev-AccDep'!#REF!</definedName>
    <definedName name="___________________________new7">#REF!</definedName>
    <definedName name="___________________________new8" localSheetId="52">'Rev-AccDep'!#REF!</definedName>
    <definedName name="___________________________new8">#REF!</definedName>
    <definedName name="___________________________new9" localSheetId="52">'Rev-AccDep'!#REF!</definedName>
    <definedName name="___________________________new9">#REF!</definedName>
    <definedName name="___________________________old10" localSheetId="52">'Rev-AccDep'!#REF!</definedName>
    <definedName name="___________________________old10">#REF!</definedName>
    <definedName name="___________________________old11" localSheetId="52">'Rev-AccDep'!#REF!</definedName>
    <definedName name="___________________________old11">#REF!</definedName>
    <definedName name="___________________________old12" localSheetId="52">'Rev-AccDep'!#REF!</definedName>
    <definedName name="___________________________old12">#REF!</definedName>
    <definedName name="___________________________old13" localSheetId="52">'Rev-AccDep'!#REF!</definedName>
    <definedName name="___________________________old13">#REF!</definedName>
    <definedName name="___________________________old14" localSheetId="52">'Rev-AccDep'!#REF!</definedName>
    <definedName name="___________________________old14">#REF!</definedName>
    <definedName name="___________________________old15" localSheetId="52">'Rev-AccDep'!#REF!</definedName>
    <definedName name="___________________________old15">#REF!</definedName>
    <definedName name="___________________________old16" localSheetId="52">'Rev-AccDep'!#REF!</definedName>
    <definedName name="___________________________old16">#REF!</definedName>
    <definedName name="___________________________old17" localSheetId="52">'Rev-AccDep'!#REF!</definedName>
    <definedName name="___________________________old17">#REF!</definedName>
    <definedName name="___________________________old6" localSheetId="52">'Rev-AccDep'!#REF!</definedName>
    <definedName name="___________________________old6">#REF!</definedName>
    <definedName name="___________________________old7" localSheetId="52">'Rev-AccDep'!#REF!</definedName>
    <definedName name="___________________________old7">#REF!</definedName>
    <definedName name="___________________________old8" localSheetId="52">'Rev-AccDep'!#REF!</definedName>
    <definedName name="___________________________old8">#REF!</definedName>
    <definedName name="___________________________old9" localSheetId="52">'Rev-AccDep'!#REF!</definedName>
    <definedName name="___________________________old9">#REF!</definedName>
    <definedName name="___________________________SCH1">#REF!</definedName>
    <definedName name="___________________________SCH10">#REF!</definedName>
    <definedName name="___________________________SCH15">#REF!</definedName>
    <definedName name="___________________________SCH2">#REF!</definedName>
    <definedName name="___________________________SCH3">#REF!</definedName>
    <definedName name="___________________________SCH4">#REF!</definedName>
    <definedName name="___________________________SCH5">#REF!</definedName>
    <definedName name="___________________________SCH6">#REF!</definedName>
    <definedName name="___________________________SCH7">#REF!</definedName>
    <definedName name="___________________________SCH8">#REF!</definedName>
    <definedName name="___________________________SCH9">#REF!</definedName>
    <definedName name="___________________________SEC1">#REF!</definedName>
    <definedName name="___________________________SEC2">#REF!</definedName>
    <definedName name="__________________________dec10" localSheetId="52">'Rev-AccDep'!#REF!</definedName>
    <definedName name="__________________________dec10">#REF!</definedName>
    <definedName name="__________________________dec11" localSheetId="52">'Rev-AccDep'!#REF!</definedName>
    <definedName name="__________________________dec11">#REF!</definedName>
    <definedName name="__________________________dec12" localSheetId="52">'Rev-AccDep'!#REF!</definedName>
    <definedName name="__________________________dec12">#REF!</definedName>
    <definedName name="__________________________dec13" localSheetId="52">'Rev-AccDep'!#REF!</definedName>
    <definedName name="__________________________dec13">#REF!</definedName>
    <definedName name="__________________________dec14" localSheetId="52">'Rev-AccDep'!#REF!</definedName>
    <definedName name="__________________________dec14">#REF!</definedName>
    <definedName name="__________________________dec15" localSheetId="52">'Rev-AccDep'!#REF!</definedName>
    <definedName name="__________________________dec15">#REF!</definedName>
    <definedName name="__________________________dec16" localSheetId="52">'Rev-AccDep'!#REF!</definedName>
    <definedName name="__________________________dec16">#REF!</definedName>
    <definedName name="__________________________dec17" localSheetId="52">'Rev-AccDep'!#REF!</definedName>
    <definedName name="__________________________dec17">#REF!</definedName>
    <definedName name="__________________________dec6" localSheetId="52">'Rev-AccDep'!#REF!</definedName>
    <definedName name="__________________________dec6">#REF!</definedName>
    <definedName name="__________________________dec7" localSheetId="52">'Rev-AccDep'!#REF!</definedName>
    <definedName name="__________________________dec7">#REF!</definedName>
    <definedName name="__________________________dec9" localSheetId="52">'Rev-AccDep'!#REF!</definedName>
    <definedName name="__________________________dec9">#REF!</definedName>
    <definedName name="__________________________MS1">#REF!</definedName>
    <definedName name="__________________________MS2">#REF!</definedName>
    <definedName name="__________________________MS3">#REF!</definedName>
    <definedName name="__________________________MS4">#REF!</definedName>
    <definedName name="__________________________MS5">#REF!</definedName>
    <definedName name="__________________________new10" localSheetId="52">'Rev-AccDep'!#REF!</definedName>
    <definedName name="__________________________new10">#REF!</definedName>
    <definedName name="__________________________new11" localSheetId="52">'Rev-AccDep'!#REF!</definedName>
    <definedName name="__________________________new11">#REF!</definedName>
    <definedName name="__________________________new12" localSheetId="52">'Rev-AccDep'!#REF!</definedName>
    <definedName name="__________________________new12">#REF!</definedName>
    <definedName name="__________________________new13" localSheetId="52">'Rev-AccDep'!#REF!</definedName>
    <definedName name="__________________________new13">#REF!</definedName>
    <definedName name="__________________________new14" localSheetId="52">'Rev-AccDep'!#REF!</definedName>
    <definedName name="__________________________new14">#REF!</definedName>
    <definedName name="__________________________new15" localSheetId="52">'Rev-AccDep'!#REF!</definedName>
    <definedName name="__________________________new15">#REF!</definedName>
    <definedName name="__________________________new16" localSheetId="52">'Rev-AccDep'!#REF!</definedName>
    <definedName name="__________________________new16">#REF!</definedName>
    <definedName name="__________________________new17" localSheetId="52">'Rev-AccDep'!#REF!</definedName>
    <definedName name="__________________________new17">#REF!</definedName>
    <definedName name="__________________________new6" localSheetId="52">'Rev-AccDep'!#REF!</definedName>
    <definedName name="__________________________new6">#REF!</definedName>
    <definedName name="__________________________new7" localSheetId="52">'Rev-AccDep'!#REF!</definedName>
    <definedName name="__________________________new7">#REF!</definedName>
    <definedName name="__________________________new8" localSheetId="52">'Rev-AccDep'!#REF!</definedName>
    <definedName name="__________________________new8">#REF!</definedName>
    <definedName name="__________________________new9" localSheetId="52">'Rev-AccDep'!#REF!</definedName>
    <definedName name="__________________________new9">#REF!</definedName>
    <definedName name="__________________________old10" localSheetId="52">'Rev-AccDep'!#REF!</definedName>
    <definedName name="__________________________old10">#REF!</definedName>
    <definedName name="__________________________old11" localSheetId="52">'Rev-AccDep'!#REF!</definedName>
    <definedName name="__________________________old11">#REF!</definedName>
    <definedName name="__________________________old12" localSheetId="52">'Rev-AccDep'!#REF!</definedName>
    <definedName name="__________________________old12">#REF!</definedName>
    <definedName name="__________________________old13" localSheetId="52">'Rev-AccDep'!#REF!</definedName>
    <definedName name="__________________________old13">#REF!</definedName>
    <definedName name="__________________________old14" localSheetId="52">'Rev-AccDep'!#REF!</definedName>
    <definedName name="__________________________old14">#REF!</definedName>
    <definedName name="__________________________old15" localSheetId="52">'Rev-AccDep'!#REF!</definedName>
    <definedName name="__________________________old15">#REF!</definedName>
    <definedName name="__________________________old16" localSheetId="52">'Rev-AccDep'!#REF!</definedName>
    <definedName name="__________________________old16">#REF!</definedName>
    <definedName name="__________________________old17" localSheetId="52">'Rev-AccDep'!#REF!</definedName>
    <definedName name="__________________________old17">#REF!</definedName>
    <definedName name="__________________________old6" localSheetId="52">'Rev-AccDep'!#REF!</definedName>
    <definedName name="__________________________old6">#REF!</definedName>
    <definedName name="__________________________old7" localSheetId="52">'Rev-AccDep'!#REF!</definedName>
    <definedName name="__________________________old7">#REF!</definedName>
    <definedName name="__________________________old8" localSheetId="52">'Rev-AccDep'!#REF!</definedName>
    <definedName name="__________________________old8">#REF!</definedName>
    <definedName name="__________________________old9" localSheetId="52">'Rev-AccDep'!#REF!</definedName>
    <definedName name="__________________________old9">#REF!</definedName>
    <definedName name="__________________________SCH1">#REF!</definedName>
    <definedName name="__________________________SCH10">#REF!</definedName>
    <definedName name="__________________________SCH15">#REF!</definedName>
    <definedName name="__________________________SCH2">#REF!</definedName>
    <definedName name="__________________________SCH3">#REF!</definedName>
    <definedName name="__________________________SCH4">#REF!</definedName>
    <definedName name="__________________________SCH5">#REF!</definedName>
    <definedName name="__________________________SCH6">#REF!</definedName>
    <definedName name="__________________________SCH7">#REF!</definedName>
    <definedName name="__________________________SCH8">#REF!</definedName>
    <definedName name="__________________________SCH9">#REF!</definedName>
    <definedName name="__________________________SEC1">#REF!</definedName>
    <definedName name="__________________________SEC2">#REF!</definedName>
    <definedName name="_________________________dec10" localSheetId="52">'Rev-AccDep'!#REF!</definedName>
    <definedName name="_________________________dec10">#REF!</definedName>
    <definedName name="_________________________dec11" localSheetId="52">'Rev-AccDep'!#REF!</definedName>
    <definedName name="_________________________dec11">#REF!</definedName>
    <definedName name="_________________________dec12" localSheetId="52">'Rev-AccDep'!#REF!</definedName>
    <definedName name="_________________________dec12">#REF!</definedName>
    <definedName name="_________________________dec13" localSheetId="52">'Rev-AccDep'!#REF!</definedName>
    <definedName name="_________________________dec13">#REF!</definedName>
    <definedName name="_________________________dec14" localSheetId="52">'Rev-AccDep'!#REF!</definedName>
    <definedName name="_________________________dec14">#REF!</definedName>
    <definedName name="_________________________dec15" localSheetId="52">'Rev-AccDep'!#REF!</definedName>
    <definedName name="_________________________dec15">#REF!</definedName>
    <definedName name="_________________________dec16" localSheetId="52">'Rev-AccDep'!#REF!</definedName>
    <definedName name="_________________________dec16">#REF!</definedName>
    <definedName name="_________________________dec17" localSheetId="52">'Rev-AccDep'!#REF!</definedName>
    <definedName name="_________________________dec17">#REF!</definedName>
    <definedName name="_________________________dec6" localSheetId="52">'Rev-AccDep'!#REF!</definedName>
    <definedName name="_________________________dec6">#REF!</definedName>
    <definedName name="_________________________dec7" localSheetId="52">'Rev-AccDep'!#REF!</definedName>
    <definedName name="_________________________dec7">#REF!</definedName>
    <definedName name="_________________________dec9" localSheetId="52">'Rev-AccDep'!#REF!</definedName>
    <definedName name="_________________________dec9">#REF!</definedName>
    <definedName name="_________________________MS1">#REF!</definedName>
    <definedName name="_________________________MS2">#REF!</definedName>
    <definedName name="_________________________MS3">#REF!</definedName>
    <definedName name="_________________________MS4">#REF!</definedName>
    <definedName name="_________________________MS5">#REF!</definedName>
    <definedName name="_________________________new10" localSheetId="52">'Rev-AccDep'!#REF!</definedName>
    <definedName name="_________________________new10">#REF!</definedName>
    <definedName name="_________________________new11" localSheetId="52">'Rev-AccDep'!#REF!</definedName>
    <definedName name="_________________________new11">#REF!</definedName>
    <definedName name="_________________________new12" localSheetId="52">'Rev-AccDep'!#REF!</definedName>
    <definedName name="_________________________new12">#REF!</definedName>
    <definedName name="_________________________new13" localSheetId="52">'Rev-AccDep'!#REF!</definedName>
    <definedName name="_________________________new13">#REF!</definedName>
    <definedName name="_________________________new14" localSheetId="52">'Rev-AccDep'!#REF!</definedName>
    <definedName name="_________________________new14">#REF!</definedName>
    <definedName name="_________________________new15" localSheetId="52">'Rev-AccDep'!#REF!</definedName>
    <definedName name="_________________________new15">#REF!</definedName>
    <definedName name="_________________________new16" localSheetId="52">'Rev-AccDep'!#REF!</definedName>
    <definedName name="_________________________new16">#REF!</definedName>
    <definedName name="_________________________new17" localSheetId="52">'Rev-AccDep'!#REF!</definedName>
    <definedName name="_________________________new17">#REF!</definedName>
    <definedName name="_________________________new6" localSheetId="52">'Rev-AccDep'!#REF!</definedName>
    <definedName name="_________________________new6">#REF!</definedName>
    <definedName name="_________________________new7" localSheetId="52">'Rev-AccDep'!#REF!</definedName>
    <definedName name="_________________________new7">#REF!</definedName>
    <definedName name="_________________________new8" localSheetId="52">'Rev-AccDep'!#REF!</definedName>
    <definedName name="_________________________new8">#REF!</definedName>
    <definedName name="_________________________new9" localSheetId="52">'Rev-AccDep'!#REF!</definedName>
    <definedName name="_________________________new9">#REF!</definedName>
    <definedName name="_________________________old10" localSheetId="52">'Rev-AccDep'!#REF!</definedName>
    <definedName name="_________________________old10">#REF!</definedName>
    <definedName name="_________________________old11" localSheetId="52">'Rev-AccDep'!#REF!</definedName>
    <definedName name="_________________________old11">#REF!</definedName>
    <definedName name="_________________________old12" localSheetId="52">'Rev-AccDep'!#REF!</definedName>
    <definedName name="_________________________old12">#REF!</definedName>
    <definedName name="_________________________old13" localSheetId="52">'Rev-AccDep'!#REF!</definedName>
    <definedName name="_________________________old13">#REF!</definedName>
    <definedName name="_________________________old14" localSheetId="52">'Rev-AccDep'!#REF!</definedName>
    <definedName name="_________________________old14">#REF!</definedName>
    <definedName name="_________________________old15" localSheetId="52">'Rev-AccDep'!#REF!</definedName>
    <definedName name="_________________________old15">#REF!</definedName>
    <definedName name="_________________________old16" localSheetId="52">'Rev-AccDep'!#REF!</definedName>
    <definedName name="_________________________old16">#REF!</definedName>
    <definedName name="_________________________old17" localSheetId="52">'Rev-AccDep'!#REF!</definedName>
    <definedName name="_________________________old17">#REF!</definedName>
    <definedName name="_________________________old6" localSheetId="52">'Rev-AccDep'!#REF!</definedName>
    <definedName name="_________________________old6">#REF!</definedName>
    <definedName name="_________________________old7" localSheetId="52">'Rev-AccDep'!#REF!</definedName>
    <definedName name="_________________________old7">#REF!</definedName>
    <definedName name="_________________________old8" localSheetId="52">'Rev-AccDep'!#REF!</definedName>
    <definedName name="_________________________old8">#REF!</definedName>
    <definedName name="_________________________old9" localSheetId="52">'Rev-AccDep'!#REF!</definedName>
    <definedName name="_________________________old9">#REF!</definedName>
    <definedName name="_________________________SCH1">#REF!</definedName>
    <definedName name="_________________________SCH10">#REF!</definedName>
    <definedName name="_________________________SCH15">#REF!</definedName>
    <definedName name="_________________________SCH2">#REF!</definedName>
    <definedName name="_________________________SCH3">#REF!</definedName>
    <definedName name="_________________________SCH4">#REF!</definedName>
    <definedName name="_________________________SCH5">#REF!</definedName>
    <definedName name="_________________________SCH6">#REF!</definedName>
    <definedName name="_________________________SCH7">#REF!</definedName>
    <definedName name="_________________________SCH8">#REF!</definedName>
    <definedName name="_________________________SCH9">#REF!</definedName>
    <definedName name="_________________________SEC1">#REF!</definedName>
    <definedName name="_________________________SEC2">#REF!</definedName>
    <definedName name="________________________dec10" localSheetId="52">'Rev-AccDep'!#REF!</definedName>
    <definedName name="________________________dec10">#REF!</definedName>
    <definedName name="________________________dec11" localSheetId="52">'Rev-AccDep'!#REF!</definedName>
    <definedName name="________________________dec11">#REF!</definedName>
    <definedName name="________________________dec12" localSheetId="52">'Rev-AccDep'!#REF!</definedName>
    <definedName name="________________________dec12">#REF!</definedName>
    <definedName name="________________________dec13" localSheetId="52">'Rev-AccDep'!#REF!</definedName>
    <definedName name="________________________dec13">#REF!</definedName>
    <definedName name="________________________dec14" localSheetId="52">'Rev-AccDep'!#REF!</definedName>
    <definedName name="________________________dec14">#REF!</definedName>
    <definedName name="________________________dec15" localSheetId="52">'Rev-AccDep'!#REF!</definedName>
    <definedName name="________________________dec15">#REF!</definedName>
    <definedName name="________________________dec16" localSheetId="52">'Rev-AccDep'!#REF!</definedName>
    <definedName name="________________________dec16">#REF!</definedName>
    <definedName name="________________________dec17" localSheetId="52">'Rev-AccDep'!#REF!</definedName>
    <definedName name="________________________dec17">#REF!</definedName>
    <definedName name="________________________dec6" localSheetId="52">'Rev-AccDep'!#REF!</definedName>
    <definedName name="________________________dec6">#REF!</definedName>
    <definedName name="________________________dec7" localSheetId="52">'Rev-AccDep'!#REF!</definedName>
    <definedName name="________________________dec7">#REF!</definedName>
    <definedName name="________________________dec9" localSheetId="52">'Rev-AccDep'!#REF!</definedName>
    <definedName name="________________________dec9">#REF!</definedName>
    <definedName name="________________________MS1">#REF!</definedName>
    <definedName name="________________________MS2">#REF!</definedName>
    <definedName name="________________________MS3">#REF!</definedName>
    <definedName name="________________________MS4">#REF!</definedName>
    <definedName name="________________________MS5">#REF!</definedName>
    <definedName name="________________________new10" localSheetId="52">'Rev-AccDep'!#REF!</definedName>
    <definedName name="________________________new10">#REF!</definedName>
    <definedName name="________________________new11" localSheetId="52">'Rev-AccDep'!#REF!</definedName>
    <definedName name="________________________new11">#REF!</definedName>
    <definedName name="________________________new12" localSheetId="52">'Rev-AccDep'!#REF!</definedName>
    <definedName name="________________________new12">#REF!</definedName>
    <definedName name="________________________new13" localSheetId="52">'Rev-AccDep'!#REF!</definedName>
    <definedName name="________________________new13">#REF!</definedName>
    <definedName name="________________________new14" localSheetId="52">'Rev-AccDep'!#REF!</definedName>
    <definedName name="________________________new14">#REF!</definedName>
    <definedName name="________________________new15" localSheetId="52">'Rev-AccDep'!#REF!</definedName>
    <definedName name="________________________new15">#REF!</definedName>
    <definedName name="________________________new16" localSheetId="52">'Rev-AccDep'!#REF!</definedName>
    <definedName name="________________________new16">#REF!</definedName>
    <definedName name="________________________new17" localSheetId="52">'Rev-AccDep'!#REF!</definedName>
    <definedName name="________________________new17">#REF!</definedName>
    <definedName name="________________________new6" localSheetId="52">'Rev-AccDep'!#REF!</definedName>
    <definedName name="________________________new6">#REF!</definedName>
    <definedName name="________________________new7" localSheetId="52">'Rev-AccDep'!#REF!</definedName>
    <definedName name="________________________new7">#REF!</definedName>
    <definedName name="________________________new8" localSheetId="52">'Rev-AccDep'!#REF!</definedName>
    <definedName name="________________________new8">#REF!</definedName>
    <definedName name="________________________new9" localSheetId="52">'Rev-AccDep'!#REF!</definedName>
    <definedName name="________________________new9">#REF!</definedName>
    <definedName name="________________________old10" localSheetId="52">'Rev-AccDep'!#REF!</definedName>
    <definedName name="________________________old10">#REF!</definedName>
    <definedName name="________________________old11" localSheetId="52">'Rev-AccDep'!#REF!</definedName>
    <definedName name="________________________old11">#REF!</definedName>
    <definedName name="________________________old12" localSheetId="52">'Rev-AccDep'!#REF!</definedName>
    <definedName name="________________________old12">#REF!</definedName>
    <definedName name="________________________old13" localSheetId="52">'Rev-AccDep'!#REF!</definedName>
    <definedName name="________________________old13">#REF!</definedName>
    <definedName name="________________________old14" localSheetId="52">'Rev-AccDep'!#REF!</definedName>
    <definedName name="________________________old14">#REF!</definedName>
    <definedName name="________________________old15" localSheetId="52">'Rev-AccDep'!#REF!</definedName>
    <definedName name="________________________old15">#REF!</definedName>
    <definedName name="________________________old16" localSheetId="52">'Rev-AccDep'!#REF!</definedName>
    <definedName name="________________________old16">#REF!</definedName>
    <definedName name="________________________old17" localSheetId="52">'Rev-AccDep'!#REF!</definedName>
    <definedName name="________________________old17">#REF!</definedName>
    <definedName name="________________________old6" localSheetId="52">'Rev-AccDep'!#REF!</definedName>
    <definedName name="________________________old6">#REF!</definedName>
    <definedName name="________________________old7" localSheetId="52">'Rev-AccDep'!#REF!</definedName>
    <definedName name="________________________old7">#REF!</definedName>
    <definedName name="________________________old8" localSheetId="52">'Rev-AccDep'!#REF!</definedName>
    <definedName name="________________________old8">#REF!</definedName>
    <definedName name="________________________old9" localSheetId="52">'Rev-AccDep'!#REF!</definedName>
    <definedName name="________________________old9">#REF!</definedName>
    <definedName name="________________________SCH1">#REF!</definedName>
    <definedName name="________________________SCH10">#REF!</definedName>
    <definedName name="________________________SCH15">#REF!</definedName>
    <definedName name="________________________SCH2">#REF!</definedName>
    <definedName name="________________________SCH3">#REF!</definedName>
    <definedName name="________________________SCH4">#REF!</definedName>
    <definedName name="________________________SCH5">#REF!</definedName>
    <definedName name="________________________SCH6">#REF!</definedName>
    <definedName name="________________________SCH7">#REF!</definedName>
    <definedName name="________________________SCH8">#REF!</definedName>
    <definedName name="________________________SCH9">#REF!</definedName>
    <definedName name="________________________SEC1">#REF!</definedName>
    <definedName name="________________________SEC2">#REF!</definedName>
    <definedName name="_______________________dec10" localSheetId="52">'Rev-AccDep'!#REF!</definedName>
    <definedName name="_______________________dec10">#REF!</definedName>
    <definedName name="_______________________dec11" localSheetId="52">'Rev-AccDep'!#REF!</definedName>
    <definedName name="_______________________dec11">#REF!</definedName>
    <definedName name="_______________________dec12" localSheetId="52">'Rev-AccDep'!#REF!</definedName>
    <definedName name="_______________________dec12">#REF!</definedName>
    <definedName name="_______________________dec13" localSheetId="52">'Rev-AccDep'!#REF!</definedName>
    <definedName name="_______________________dec13">#REF!</definedName>
    <definedName name="_______________________dec14" localSheetId="52">'Rev-AccDep'!#REF!</definedName>
    <definedName name="_______________________dec14">#REF!</definedName>
    <definedName name="_______________________dec15" localSheetId="52">'Rev-AccDep'!#REF!</definedName>
    <definedName name="_______________________dec15">#REF!</definedName>
    <definedName name="_______________________dec16" localSheetId="52">'Rev-AccDep'!#REF!</definedName>
    <definedName name="_______________________dec16">#REF!</definedName>
    <definedName name="_______________________dec17" localSheetId="52">'Rev-AccDep'!#REF!</definedName>
    <definedName name="_______________________dec17">#REF!</definedName>
    <definedName name="_______________________dec6" localSheetId="52">'Rev-AccDep'!#REF!</definedName>
    <definedName name="_______________________dec6">#REF!</definedName>
    <definedName name="_______________________dec7" localSheetId="52">'Rev-AccDep'!#REF!</definedName>
    <definedName name="_______________________dec7">#REF!</definedName>
    <definedName name="_______________________dec9" localSheetId="52">'Rev-AccDep'!#REF!</definedName>
    <definedName name="_______________________dec9">#REF!</definedName>
    <definedName name="_______________________MS1">#REF!</definedName>
    <definedName name="_______________________MS2">#REF!</definedName>
    <definedName name="_______________________MS3">#REF!</definedName>
    <definedName name="_______________________MS4">#REF!</definedName>
    <definedName name="_______________________MS5">#REF!</definedName>
    <definedName name="_______________________new10" localSheetId="52">'Rev-AccDep'!#REF!</definedName>
    <definedName name="_______________________new10">#REF!</definedName>
    <definedName name="_______________________new11" localSheetId="52">'Rev-AccDep'!#REF!</definedName>
    <definedName name="_______________________new11">#REF!</definedName>
    <definedName name="_______________________new12" localSheetId="52">'Rev-AccDep'!#REF!</definedName>
    <definedName name="_______________________new12">#REF!</definedName>
    <definedName name="_______________________new13" localSheetId="52">'Rev-AccDep'!#REF!</definedName>
    <definedName name="_______________________new13">#REF!</definedName>
    <definedName name="_______________________new14" localSheetId="52">'Rev-AccDep'!#REF!</definedName>
    <definedName name="_______________________new14">#REF!</definedName>
    <definedName name="_______________________new15" localSheetId="52">'Rev-AccDep'!#REF!</definedName>
    <definedName name="_______________________new15">#REF!</definedName>
    <definedName name="_______________________new16" localSheetId="52">'Rev-AccDep'!#REF!</definedName>
    <definedName name="_______________________new16">#REF!</definedName>
    <definedName name="_______________________new17" localSheetId="52">'Rev-AccDep'!#REF!</definedName>
    <definedName name="_______________________new17">#REF!</definedName>
    <definedName name="_______________________new6" localSheetId="52">'Rev-AccDep'!#REF!</definedName>
    <definedName name="_______________________new6">#REF!</definedName>
    <definedName name="_______________________new7" localSheetId="52">'Rev-AccDep'!#REF!</definedName>
    <definedName name="_______________________new7">#REF!</definedName>
    <definedName name="_______________________new8" localSheetId="52">'Rev-AccDep'!#REF!</definedName>
    <definedName name="_______________________new8">#REF!</definedName>
    <definedName name="_______________________new9" localSheetId="52">'Rev-AccDep'!#REF!</definedName>
    <definedName name="_______________________new9">#REF!</definedName>
    <definedName name="_______________________old10" localSheetId="52">'Rev-AccDep'!#REF!</definedName>
    <definedName name="_______________________old10">#REF!</definedName>
    <definedName name="_______________________old11" localSheetId="52">'Rev-AccDep'!#REF!</definedName>
    <definedName name="_______________________old11">#REF!</definedName>
    <definedName name="_______________________old12" localSheetId="52">'Rev-AccDep'!#REF!</definedName>
    <definedName name="_______________________old12">#REF!</definedName>
    <definedName name="_______________________old13" localSheetId="52">'Rev-AccDep'!#REF!</definedName>
    <definedName name="_______________________old13">#REF!</definedName>
    <definedName name="_______________________old14" localSheetId="52">'Rev-AccDep'!#REF!</definedName>
    <definedName name="_______________________old14">#REF!</definedName>
    <definedName name="_______________________old15" localSheetId="52">'Rev-AccDep'!#REF!</definedName>
    <definedName name="_______________________old15">#REF!</definedName>
    <definedName name="_______________________old16" localSheetId="52">'Rev-AccDep'!#REF!</definedName>
    <definedName name="_______________________old16">#REF!</definedName>
    <definedName name="_______________________old17" localSheetId="52">'Rev-AccDep'!#REF!</definedName>
    <definedName name="_______________________old17">#REF!</definedName>
    <definedName name="_______________________old6" localSheetId="52">'Rev-AccDep'!#REF!</definedName>
    <definedName name="_______________________old6">#REF!</definedName>
    <definedName name="_______________________old7" localSheetId="52">'Rev-AccDep'!#REF!</definedName>
    <definedName name="_______________________old7">#REF!</definedName>
    <definedName name="_______________________old8" localSheetId="52">'Rev-AccDep'!#REF!</definedName>
    <definedName name="_______________________old8">#REF!</definedName>
    <definedName name="_______________________old9" localSheetId="52">'Rev-AccDep'!#REF!</definedName>
    <definedName name="_______________________old9">#REF!</definedName>
    <definedName name="_______________________SCH1">#REF!</definedName>
    <definedName name="_______________________SCH10">#REF!</definedName>
    <definedName name="_______________________SCH15">#REF!</definedName>
    <definedName name="_______________________SCH2">#REF!</definedName>
    <definedName name="_______________________SCH3">#REF!</definedName>
    <definedName name="_______________________SCH4">#REF!</definedName>
    <definedName name="_______________________SCH5">#REF!</definedName>
    <definedName name="_______________________SCH6">#REF!</definedName>
    <definedName name="_______________________SCH7">#REF!</definedName>
    <definedName name="_______________________SCH8">#REF!</definedName>
    <definedName name="_______________________SCH9">#REF!</definedName>
    <definedName name="_______________________SEC1">#REF!</definedName>
    <definedName name="_______________________SEC2">#REF!</definedName>
    <definedName name="______________________dec10" localSheetId="52">'Rev-AccDep'!#REF!</definedName>
    <definedName name="______________________dec10">#REF!</definedName>
    <definedName name="______________________dec11" localSheetId="52">'Rev-AccDep'!#REF!</definedName>
    <definedName name="______________________dec11">#REF!</definedName>
    <definedName name="______________________dec12" localSheetId="52">'Rev-AccDep'!#REF!</definedName>
    <definedName name="______________________dec12">#REF!</definedName>
    <definedName name="______________________dec13" localSheetId="52">'Rev-AccDep'!#REF!</definedName>
    <definedName name="______________________dec13">#REF!</definedName>
    <definedName name="______________________dec14" localSheetId="52">'Rev-AccDep'!#REF!</definedName>
    <definedName name="______________________dec14">#REF!</definedName>
    <definedName name="______________________dec15" localSheetId="52">'Rev-AccDep'!#REF!</definedName>
    <definedName name="______________________dec15">#REF!</definedName>
    <definedName name="______________________dec16" localSheetId="52">'Rev-AccDep'!#REF!</definedName>
    <definedName name="______________________dec16">#REF!</definedName>
    <definedName name="______________________dec17" localSheetId="52">'Rev-AccDep'!#REF!</definedName>
    <definedName name="______________________dec17">#REF!</definedName>
    <definedName name="______________________dec6" localSheetId="52">'Rev-AccDep'!#REF!</definedName>
    <definedName name="______________________dec6">#REF!</definedName>
    <definedName name="______________________dec7" localSheetId="52">'Rev-AccDep'!#REF!</definedName>
    <definedName name="______________________dec7">#REF!</definedName>
    <definedName name="______________________dec9" localSheetId="52">'Rev-AccDep'!#REF!</definedName>
    <definedName name="______________________dec9">#REF!</definedName>
    <definedName name="______________________MS1">#REF!</definedName>
    <definedName name="______________________MS2">#REF!</definedName>
    <definedName name="______________________MS3">#REF!</definedName>
    <definedName name="______________________MS4">#REF!</definedName>
    <definedName name="______________________MS5">#REF!</definedName>
    <definedName name="______________________new10" localSheetId="52">'Rev-AccDep'!#REF!</definedName>
    <definedName name="______________________new10">#REF!</definedName>
    <definedName name="______________________new11" localSheetId="52">'Rev-AccDep'!#REF!</definedName>
    <definedName name="______________________new11">#REF!</definedName>
    <definedName name="______________________new12" localSheetId="52">'Rev-AccDep'!#REF!</definedName>
    <definedName name="______________________new12">#REF!</definedName>
    <definedName name="______________________new13" localSheetId="52">'Rev-AccDep'!#REF!</definedName>
    <definedName name="______________________new13">#REF!</definedName>
    <definedName name="______________________new14" localSheetId="52">'Rev-AccDep'!#REF!</definedName>
    <definedName name="______________________new14">#REF!</definedName>
    <definedName name="______________________new15" localSheetId="52">'Rev-AccDep'!#REF!</definedName>
    <definedName name="______________________new15">#REF!</definedName>
    <definedName name="______________________new16" localSheetId="52">'Rev-AccDep'!#REF!</definedName>
    <definedName name="______________________new16">#REF!</definedName>
    <definedName name="______________________new17" localSheetId="52">'Rev-AccDep'!#REF!</definedName>
    <definedName name="______________________new17">#REF!</definedName>
    <definedName name="______________________new6" localSheetId="52">'Rev-AccDep'!#REF!</definedName>
    <definedName name="______________________new6">#REF!</definedName>
    <definedName name="______________________new7" localSheetId="52">'Rev-AccDep'!#REF!</definedName>
    <definedName name="______________________new7">#REF!</definedName>
    <definedName name="______________________new8" localSheetId="52">'Rev-AccDep'!#REF!</definedName>
    <definedName name="______________________new8">#REF!</definedName>
    <definedName name="______________________new9" localSheetId="52">'Rev-AccDep'!#REF!</definedName>
    <definedName name="______________________new9">#REF!</definedName>
    <definedName name="______________________old10" localSheetId="52">'Rev-AccDep'!#REF!</definedName>
    <definedName name="______________________old10">#REF!</definedName>
    <definedName name="______________________old11" localSheetId="52">'Rev-AccDep'!#REF!</definedName>
    <definedName name="______________________old11">#REF!</definedName>
    <definedName name="______________________old12" localSheetId="52">'Rev-AccDep'!#REF!</definedName>
    <definedName name="______________________old12">#REF!</definedName>
    <definedName name="______________________old13" localSheetId="52">'Rev-AccDep'!#REF!</definedName>
    <definedName name="______________________old13">#REF!</definedName>
    <definedName name="______________________old14" localSheetId="52">'Rev-AccDep'!#REF!</definedName>
    <definedName name="______________________old14">#REF!</definedName>
    <definedName name="______________________old15" localSheetId="52">'Rev-AccDep'!#REF!</definedName>
    <definedName name="______________________old15">#REF!</definedName>
    <definedName name="______________________old16" localSheetId="52">'Rev-AccDep'!#REF!</definedName>
    <definedName name="______________________old16">#REF!</definedName>
    <definedName name="______________________old17" localSheetId="52">'Rev-AccDep'!#REF!</definedName>
    <definedName name="______________________old17">#REF!</definedName>
    <definedName name="______________________old6" localSheetId="52">'Rev-AccDep'!#REF!</definedName>
    <definedName name="______________________old6">#REF!</definedName>
    <definedName name="______________________old7" localSheetId="52">'Rev-AccDep'!#REF!</definedName>
    <definedName name="______________________old7">#REF!</definedName>
    <definedName name="______________________old8" localSheetId="52">'Rev-AccDep'!#REF!</definedName>
    <definedName name="______________________old8">#REF!</definedName>
    <definedName name="______________________old9" localSheetId="52">'Rev-AccDep'!#REF!</definedName>
    <definedName name="______________________old9">#REF!</definedName>
    <definedName name="______________________SCH1">#REF!</definedName>
    <definedName name="______________________SCH10">#REF!</definedName>
    <definedName name="______________________SCH15">#REF!</definedName>
    <definedName name="______________________SCH2">#REF!</definedName>
    <definedName name="______________________SCH3">#REF!</definedName>
    <definedName name="______________________SCH4">#REF!</definedName>
    <definedName name="______________________SCH5">#REF!</definedName>
    <definedName name="______________________SCH6">#REF!</definedName>
    <definedName name="______________________SCH7">#REF!</definedName>
    <definedName name="______________________SCH8">#REF!</definedName>
    <definedName name="______________________SCH9">#REF!</definedName>
    <definedName name="______________________SEC1">#REF!</definedName>
    <definedName name="______________________SEC2">#REF!</definedName>
    <definedName name="_____________________dec10" localSheetId="52">'Rev-AccDep'!#REF!</definedName>
    <definedName name="_____________________dec10">#REF!</definedName>
    <definedName name="_____________________dec11" localSheetId="52">'Rev-AccDep'!#REF!</definedName>
    <definedName name="_____________________dec11">#REF!</definedName>
    <definedName name="_____________________dec12" localSheetId="52">'Rev-AccDep'!#REF!</definedName>
    <definedName name="_____________________dec12">#REF!</definedName>
    <definedName name="_____________________dec13" localSheetId="52">'Rev-AccDep'!#REF!</definedName>
    <definedName name="_____________________dec13">#REF!</definedName>
    <definedName name="_____________________dec14" localSheetId="52">'Rev-AccDep'!#REF!</definedName>
    <definedName name="_____________________dec14">#REF!</definedName>
    <definedName name="_____________________dec15" localSheetId="52">'Rev-AccDep'!#REF!</definedName>
    <definedName name="_____________________dec15">#REF!</definedName>
    <definedName name="_____________________dec16" localSheetId="52">'Rev-AccDep'!#REF!</definedName>
    <definedName name="_____________________dec16">#REF!</definedName>
    <definedName name="_____________________dec17" localSheetId="52">'Rev-AccDep'!#REF!</definedName>
    <definedName name="_____________________dec17">#REF!</definedName>
    <definedName name="_____________________dec6" localSheetId="52">'Rev-AccDep'!#REF!</definedName>
    <definedName name="_____________________dec6">#REF!</definedName>
    <definedName name="_____________________dec7" localSheetId="52">'Rev-AccDep'!#REF!</definedName>
    <definedName name="_____________________dec7">#REF!</definedName>
    <definedName name="_____________________dec9" localSheetId="52">'Rev-AccDep'!#REF!</definedName>
    <definedName name="_____________________dec9">#REF!</definedName>
    <definedName name="_____________________MS1">#REF!</definedName>
    <definedName name="_____________________MS2">#REF!</definedName>
    <definedName name="_____________________MS3">#REF!</definedName>
    <definedName name="_____________________MS4">#REF!</definedName>
    <definedName name="_____________________MS5">#REF!</definedName>
    <definedName name="_____________________new10" localSheetId="52">'Rev-AccDep'!#REF!</definedName>
    <definedName name="_____________________new10">#REF!</definedName>
    <definedName name="_____________________new11" localSheetId="52">'Rev-AccDep'!#REF!</definedName>
    <definedName name="_____________________new11">#REF!</definedName>
    <definedName name="_____________________new12" localSheetId="52">'Rev-AccDep'!#REF!</definedName>
    <definedName name="_____________________new12">#REF!</definedName>
    <definedName name="_____________________new13" localSheetId="52">'Rev-AccDep'!#REF!</definedName>
    <definedName name="_____________________new13">#REF!</definedName>
    <definedName name="_____________________new14" localSheetId="52">'Rev-AccDep'!#REF!</definedName>
    <definedName name="_____________________new14">#REF!</definedName>
    <definedName name="_____________________new15" localSheetId="52">'Rev-AccDep'!#REF!</definedName>
    <definedName name="_____________________new15">#REF!</definedName>
    <definedName name="_____________________new16" localSheetId="52">'Rev-AccDep'!#REF!</definedName>
    <definedName name="_____________________new16">#REF!</definedName>
    <definedName name="_____________________new17" localSheetId="52">'Rev-AccDep'!#REF!</definedName>
    <definedName name="_____________________new17">#REF!</definedName>
    <definedName name="_____________________new6" localSheetId="52">'Rev-AccDep'!#REF!</definedName>
    <definedName name="_____________________new6">#REF!</definedName>
    <definedName name="_____________________new7" localSheetId="52">'Rev-AccDep'!#REF!</definedName>
    <definedName name="_____________________new7">#REF!</definedName>
    <definedName name="_____________________new8" localSheetId="52">'Rev-AccDep'!#REF!</definedName>
    <definedName name="_____________________new8">#REF!</definedName>
    <definedName name="_____________________new9" localSheetId="52">'Rev-AccDep'!#REF!</definedName>
    <definedName name="_____________________new9">#REF!</definedName>
    <definedName name="_____________________old10" localSheetId="52">'Rev-AccDep'!#REF!</definedName>
    <definedName name="_____________________old10">#REF!</definedName>
    <definedName name="_____________________old11" localSheetId="52">'Rev-AccDep'!#REF!</definedName>
    <definedName name="_____________________old11">#REF!</definedName>
    <definedName name="_____________________old12" localSheetId="52">'Rev-AccDep'!#REF!</definedName>
    <definedName name="_____________________old12">#REF!</definedName>
    <definedName name="_____________________old13" localSheetId="52">'Rev-AccDep'!#REF!</definedName>
    <definedName name="_____________________old13">#REF!</definedName>
    <definedName name="_____________________old14" localSheetId="52">'Rev-AccDep'!#REF!</definedName>
    <definedName name="_____________________old14">#REF!</definedName>
    <definedName name="_____________________old15" localSheetId="52">'Rev-AccDep'!#REF!</definedName>
    <definedName name="_____________________old15">#REF!</definedName>
    <definedName name="_____________________old16" localSheetId="52">'Rev-AccDep'!#REF!</definedName>
    <definedName name="_____________________old16">#REF!</definedName>
    <definedName name="_____________________old17" localSheetId="52">'Rev-AccDep'!#REF!</definedName>
    <definedName name="_____________________old17">#REF!</definedName>
    <definedName name="_____________________old6" localSheetId="52">'Rev-AccDep'!#REF!</definedName>
    <definedName name="_____________________old6">#REF!</definedName>
    <definedName name="_____________________old7" localSheetId="52">'Rev-AccDep'!#REF!</definedName>
    <definedName name="_____________________old7">#REF!</definedName>
    <definedName name="_____________________old8" localSheetId="52">'Rev-AccDep'!#REF!</definedName>
    <definedName name="_____________________old8">#REF!</definedName>
    <definedName name="_____________________old9" localSheetId="52">'Rev-AccDep'!#REF!</definedName>
    <definedName name="_____________________old9">#REF!</definedName>
    <definedName name="_____________________SCH1">#REF!</definedName>
    <definedName name="_____________________SCH10">#REF!</definedName>
    <definedName name="_____________________SCH15">#REF!</definedName>
    <definedName name="_____________________SCH2">#REF!</definedName>
    <definedName name="_____________________SCH3">#REF!</definedName>
    <definedName name="_____________________SCH4">#REF!</definedName>
    <definedName name="_____________________SCH5">#REF!</definedName>
    <definedName name="_____________________SCH6">#REF!</definedName>
    <definedName name="_____________________SCH7">#REF!</definedName>
    <definedName name="_____________________SCH8">#REF!</definedName>
    <definedName name="_____________________SCH9">#REF!</definedName>
    <definedName name="_____________________SEC1">#REF!</definedName>
    <definedName name="_____________________SEC2">#REF!</definedName>
    <definedName name="____________________dec10" localSheetId="52">'Rev-AccDep'!#REF!</definedName>
    <definedName name="____________________dec10">#REF!</definedName>
    <definedName name="____________________dec11" localSheetId="52">'Rev-AccDep'!#REF!</definedName>
    <definedName name="____________________dec11">#REF!</definedName>
    <definedName name="____________________dec12" localSheetId="52">'Rev-AccDep'!#REF!</definedName>
    <definedName name="____________________dec12">#REF!</definedName>
    <definedName name="____________________dec13" localSheetId="52">'Rev-AccDep'!#REF!</definedName>
    <definedName name="____________________dec13">#REF!</definedName>
    <definedName name="____________________dec14" localSheetId="52">'Rev-AccDep'!#REF!</definedName>
    <definedName name="____________________dec14">#REF!</definedName>
    <definedName name="____________________dec15" localSheetId="52">'Rev-AccDep'!#REF!</definedName>
    <definedName name="____________________dec15">#REF!</definedName>
    <definedName name="____________________dec16" localSheetId="52">'Rev-AccDep'!#REF!</definedName>
    <definedName name="____________________dec16">#REF!</definedName>
    <definedName name="____________________dec17" localSheetId="52">'Rev-AccDep'!#REF!</definedName>
    <definedName name="____________________dec17">#REF!</definedName>
    <definedName name="____________________dec6" localSheetId="52">'Rev-AccDep'!#REF!</definedName>
    <definedName name="____________________dec6">#REF!</definedName>
    <definedName name="____________________dec7" localSheetId="52">'Rev-AccDep'!#REF!</definedName>
    <definedName name="____________________dec7">#REF!</definedName>
    <definedName name="____________________dec9" localSheetId="52">'Rev-AccDep'!#REF!</definedName>
    <definedName name="____________________dec9">#REF!</definedName>
    <definedName name="____________________MS1">#REF!</definedName>
    <definedName name="____________________MS2">#REF!</definedName>
    <definedName name="____________________MS3">#REF!</definedName>
    <definedName name="____________________MS4">#REF!</definedName>
    <definedName name="____________________MS5">#REF!</definedName>
    <definedName name="____________________new10" localSheetId="52">'Rev-AccDep'!#REF!</definedName>
    <definedName name="____________________new10">#REF!</definedName>
    <definedName name="____________________new11" localSheetId="52">'Rev-AccDep'!#REF!</definedName>
    <definedName name="____________________new11">#REF!</definedName>
    <definedName name="____________________new12" localSheetId="52">'Rev-AccDep'!#REF!</definedName>
    <definedName name="____________________new12">#REF!</definedName>
    <definedName name="____________________new13" localSheetId="52">'Rev-AccDep'!#REF!</definedName>
    <definedName name="____________________new13">#REF!</definedName>
    <definedName name="____________________new14" localSheetId="52">'Rev-AccDep'!#REF!</definedName>
    <definedName name="____________________new14">#REF!</definedName>
    <definedName name="____________________new15" localSheetId="52">'Rev-AccDep'!#REF!</definedName>
    <definedName name="____________________new15">#REF!</definedName>
    <definedName name="____________________new16" localSheetId="52">'Rev-AccDep'!#REF!</definedName>
    <definedName name="____________________new16">#REF!</definedName>
    <definedName name="____________________new17" localSheetId="52">'Rev-AccDep'!#REF!</definedName>
    <definedName name="____________________new17">#REF!</definedName>
    <definedName name="____________________new6" localSheetId="52">'Rev-AccDep'!#REF!</definedName>
    <definedName name="____________________new6">#REF!</definedName>
    <definedName name="____________________new7" localSheetId="52">'Rev-AccDep'!#REF!</definedName>
    <definedName name="____________________new7">#REF!</definedName>
    <definedName name="____________________new8" localSheetId="52">'Rev-AccDep'!#REF!</definedName>
    <definedName name="____________________new8">#REF!</definedName>
    <definedName name="____________________new9" localSheetId="52">'Rev-AccDep'!#REF!</definedName>
    <definedName name="____________________new9">#REF!</definedName>
    <definedName name="____________________old10" localSheetId="52">'Rev-AccDep'!#REF!</definedName>
    <definedName name="____________________old10">#REF!</definedName>
    <definedName name="____________________old11" localSheetId="52">'Rev-AccDep'!#REF!</definedName>
    <definedName name="____________________old11">#REF!</definedName>
    <definedName name="____________________old12" localSheetId="52">'Rev-AccDep'!#REF!</definedName>
    <definedName name="____________________old12">#REF!</definedName>
    <definedName name="____________________old13" localSheetId="52">'Rev-AccDep'!#REF!</definedName>
    <definedName name="____________________old13">#REF!</definedName>
    <definedName name="____________________old14" localSheetId="52">'Rev-AccDep'!#REF!</definedName>
    <definedName name="____________________old14">#REF!</definedName>
    <definedName name="____________________old15" localSheetId="52">'Rev-AccDep'!#REF!</definedName>
    <definedName name="____________________old15">#REF!</definedName>
    <definedName name="____________________old16" localSheetId="52">'Rev-AccDep'!#REF!</definedName>
    <definedName name="____________________old16">#REF!</definedName>
    <definedName name="____________________old17" localSheetId="52">'Rev-AccDep'!#REF!</definedName>
    <definedName name="____________________old17">#REF!</definedName>
    <definedName name="____________________old6" localSheetId="52">'Rev-AccDep'!#REF!</definedName>
    <definedName name="____________________old6">#REF!</definedName>
    <definedName name="____________________old7" localSheetId="52">'Rev-AccDep'!#REF!</definedName>
    <definedName name="____________________old7">#REF!</definedName>
    <definedName name="____________________old8" localSheetId="52">'Rev-AccDep'!#REF!</definedName>
    <definedName name="____________________old8">#REF!</definedName>
    <definedName name="____________________old9" localSheetId="52">'Rev-AccDep'!#REF!</definedName>
    <definedName name="____________________old9">#REF!</definedName>
    <definedName name="____________________SCH1">#REF!</definedName>
    <definedName name="____________________SCH10">#REF!</definedName>
    <definedName name="____________________SCH15">#REF!</definedName>
    <definedName name="____________________SCH2">#REF!</definedName>
    <definedName name="____________________SCH3">#REF!</definedName>
    <definedName name="____________________SCH4">#REF!</definedName>
    <definedName name="____________________SCH5">#REF!</definedName>
    <definedName name="____________________SCH6">#REF!</definedName>
    <definedName name="____________________SCH7">#REF!</definedName>
    <definedName name="____________________SCH8">#REF!</definedName>
    <definedName name="____________________SCH9">#REF!</definedName>
    <definedName name="____________________SEC1">#REF!</definedName>
    <definedName name="____________________SEC2">#REF!</definedName>
    <definedName name="___________________dec10" localSheetId="52">'Rev-AccDep'!#REF!</definedName>
    <definedName name="___________________dec10">#REF!</definedName>
    <definedName name="___________________dec11" localSheetId="52">'Rev-AccDep'!#REF!</definedName>
    <definedName name="___________________dec11">#REF!</definedName>
    <definedName name="___________________dec12" localSheetId="52">'Rev-AccDep'!#REF!</definedName>
    <definedName name="___________________dec12">#REF!</definedName>
    <definedName name="___________________dec13" localSheetId="52">'Rev-AccDep'!#REF!</definedName>
    <definedName name="___________________dec13">#REF!</definedName>
    <definedName name="___________________dec14" localSheetId="52">'Rev-AccDep'!#REF!</definedName>
    <definedName name="___________________dec14">#REF!</definedName>
    <definedName name="___________________dec15" localSheetId="52">'Rev-AccDep'!#REF!</definedName>
    <definedName name="___________________dec15">#REF!</definedName>
    <definedName name="___________________dec16" localSheetId="52">'Rev-AccDep'!#REF!</definedName>
    <definedName name="___________________dec16">#REF!</definedName>
    <definedName name="___________________dec17" localSheetId="52">'Rev-AccDep'!#REF!</definedName>
    <definedName name="___________________dec17">#REF!</definedName>
    <definedName name="___________________dec6" localSheetId="52">'Rev-AccDep'!#REF!</definedName>
    <definedName name="___________________dec6">#REF!</definedName>
    <definedName name="___________________dec7" localSheetId="52">'Rev-AccDep'!#REF!</definedName>
    <definedName name="___________________dec7">#REF!</definedName>
    <definedName name="___________________dec9" localSheetId="52">'Rev-AccDep'!#REF!</definedName>
    <definedName name="___________________dec9">#REF!</definedName>
    <definedName name="___________________MS1">#REF!</definedName>
    <definedName name="___________________MS2">#REF!</definedName>
    <definedName name="___________________MS3">#REF!</definedName>
    <definedName name="___________________MS4">#REF!</definedName>
    <definedName name="___________________MS5">#REF!</definedName>
    <definedName name="___________________new10" localSheetId="52">'Rev-AccDep'!#REF!</definedName>
    <definedName name="___________________new10">#REF!</definedName>
    <definedName name="___________________new11" localSheetId="52">'Rev-AccDep'!#REF!</definedName>
    <definedName name="___________________new11">#REF!</definedName>
    <definedName name="___________________new12" localSheetId="52">'Rev-AccDep'!#REF!</definedName>
    <definedName name="___________________new12">#REF!</definedName>
    <definedName name="___________________new13" localSheetId="52">'Rev-AccDep'!#REF!</definedName>
    <definedName name="___________________new13">#REF!</definedName>
    <definedName name="___________________new14" localSheetId="52">'Rev-AccDep'!#REF!</definedName>
    <definedName name="___________________new14">#REF!</definedName>
    <definedName name="___________________new15" localSheetId="52">'Rev-AccDep'!#REF!</definedName>
    <definedName name="___________________new15">#REF!</definedName>
    <definedName name="___________________new16" localSheetId="52">'Rev-AccDep'!#REF!</definedName>
    <definedName name="___________________new16">#REF!</definedName>
    <definedName name="___________________new17" localSheetId="52">'Rev-AccDep'!#REF!</definedName>
    <definedName name="___________________new17">#REF!</definedName>
    <definedName name="___________________new6" localSheetId="52">'Rev-AccDep'!#REF!</definedName>
    <definedName name="___________________new6">#REF!</definedName>
    <definedName name="___________________new7" localSheetId="52">'Rev-AccDep'!#REF!</definedName>
    <definedName name="___________________new7">#REF!</definedName>
    <definedName name="___________________new8" localSheetId="52">'Rev-AccDep'!#REF!</definedName>
    <definedName name="___________________new8">#REF!</definedName>
    <definedName name="___________________new9" localSheetId="52">'Rev-AccDep'!#REF!</definedName>
    <definedName name="___________________new9">#REF!</definedName>
    <definedName name="___________________old10" localSheetId="52">'Rev-AccDep'!#REF!</definedName>
    <definedName name="___________________old10">#REF!</definedName>
    <definedName name="___________________old11" localSheetId="52">'Rev-AccDep'!#REF!</definedName>
    <definedName name="___________________old11">#REF!</definedName>
    <definedName name="___________________old12" localSheetId="52">'Rev-AccDep'!#REF!</definedName>
    <definedName name="___________________old12">#REF!</definedName>
    <definedName name="___________________old13" localSheetId="52">'Rev-AccDep'!#REF!</definedName>
    <definedName name="___________________old13">#REF!</definedName>
    <definedName name="___________________old14" localSheetId="52">'Rev-AccDep'!#REF!</definedName>
    <definedName name="___________________old14">#REF!</definedName>
    <definedName name="___________________old15" localSheetId="52">'Rev-AccDep'!#REF!</definedName>
    <definedName name="___________________old15">#REF!</definedName>
    <definedName name="___________________old16" localSheetId="52">'Rev-AccDep'!#REF!</definedName>
    <definedName name="___________________old16">#REF!</definedName>
    <definedName name="___________________old17" localSheetId="52">'Rev-AccDep'!#REF!</definedName>
    <definedName name="___________________old17">#REF!</definedName>
    <definedName name="___________________old6" localSheetId="52">'Rev-AccDep'!#REF!</definedName>
    <definedName name="___________________old6">#REF!</definedName>
    <definedName name="___________________old7" localSheetId="52">'Rev-AccDep'!#REF!</definedName>
    <definedName name="___________________old7">#REF!</definedName>
    <definedName name="___________________old8" localSheetId="52">'Rev-AccDep'!#REF!</definedName>
    <definedName name="___________________old8">#REF!</definedName>
    <definedName name="___________________old9" localSheetId="52">'Rev-AccDep'!#REF!</definedName>
    <definedName name="___________________old9">#REF!</definedName>
    <definedName name="___________________SCH1">#REF!</definedName>
    <definedName name="___________________SCH10">#REF!</definedName>
    <definedName name="___________________SCH15">#REF!</definedName>
    <definedName name="___________________SCH2">#REF!</definedName>
    <definedName name="___________________SCH3">#REF!</definedName>
    <definedName name="___________________SCH4">#REF!</definedName>
    <definedName name="___________________SCH5">#REF!</definedName>
    <definedName name="___________________SCH6">#REF!</definedName>
    <definedName name="___________________SCH7">#REF!</definedName>
    <definedName name="___________________SCH8">#REF!</definedName>
    <definedName name="___________________SCH9">#REF!</definedName>
    <definedName name="___________________SEC1">#REF!</definedName>
    <definedName name="___________________SEC2">#REF!</definedName>
    <definedName name="__________________dec10" localSheetId="52">'Rev-AccDep'!#REF!</definedName>
    <definedName name="__________________dec10">#REF!</definedName>
    <definedName name="__________________dec11" localSheetId="52">'Rev-AccDep'!#REF!</definedName>
    <definedName name="__________________dec11">#REF!</definedName>
    <definedName name="__________________dec12" localSheetId="52">'Rev-AccDep'!#REF!</definedName>
    <definedName name="__________________dec12">#REF!</definedName>
    <definedName name="__________________dec13" localSheetId="52">'Rev-AccDep'!#REF!</definedName>
    <definedName name="__________________dec13">#REF!</definedName>
    <definedName name="__________________dec14" localSheetId="52">'Rev-AccDep'!#REF!</definedName>
    <definedName name="__________________dec14">#REF!</definedName>
    <definedName name="__________________dec15" localSheetId="52">'Rev-AccDep'!#REF!</definedName>
    <definedName name="__________________dec15">#REF!</definedName>
    <definedName name="__________________dec16" localSheetId="52">'Rev-AccDep'!#REF!</definedName>
    <definedName name="__________________dec16">#REF!</definedName>
    <definedName name="__________________dec17" localSheetId="52">'Rev-AccDep'!#REF!</definedName>
    <definedName name="__________________dec17">#REF!</definedName>
    <definedName name="__________________dec6" localSheetId="52">'Rev-AccDep'!#REF!</definedName>
    <definedName name="__________________dec6">#REF!</definedName>
    <definedName name="__________________dec7" localSheetId="52">'Rev-AccDep'!#REF!</definedName>
    <definedName name="__________________dec7">#REF!</definedName>
    <definedName name="__________________dec9" localSheetId="52">'Rev-AccDep'!#REF!</definedName>
    <definedName name="__________________dec9">#REF!</definedName>
    <definedName name="__________________MS1">#REF!</definedName>
    <definedName name="__________________MS2">#REF!</definedName>
    <definedName name="__________________MS3">#REF!</definedName>
    <definedName name="__________________MS4">#REF!</definedName>
    <definedName name="__________________MS5">#REF!</definedName>
    <definedName name="__________________new10" localSheetId="52">'Rev-AccDep'!#REF!</definedName>
    <definedName name="__________________new10">#REF!</definedName>
    <definedName name="__________________new11" localSheetId="52">'Rev-AccDep'!#REF!</definedName>
    <definedName name="__________________new11">#REF!</definedName>
    <definedName name="__________________new12" localSheetId="52">'Rev-AccDep'!#REF!</definedName>
    <definedName name="__________________new12">#REF!</definedName>
    <definedName name="__________________new13" localSheetId="52">'Rev-AccDep'!#REF!</definedName>
    <definedName name="__________________new13">#REF!</definedName>
    <definedName name="__________________new14" localSheetId="52">'Rev-AccDep'!#REF!</definedName>
    <definedName name="__________________new14">#REF!</definedName>
    <definedName name="__________________new15" localSheetId="52">'Rev-AccDep'!#REF!</definedName>
    <definedName name="__________________new15">#REF!</definedName>
    <definedName name="__________________new16" localSheetId="52">'Rev-AccDep'!#REF!</definedName>
    <definedName name="__________________new16">#REF!</definedName>
    <definedName name="__________________new17" localSheetId="52">'Rev-AccDep'!#REF!</definedName>
    <definedName name="__________________new17">#REF!</definedName>
    <definedName name="__________________new6" localSheetId="52">'Rev-AccDep'!#REF!</definedName>
    <definedName name="__________________new6">#REF!</definedName>
    <definedName name="__________________new7" localSheetId="52">'Rev-AccDep'!#REF!</definedName>
    <definedName name="__________________new7">#REF!</definedName>
    <definedName name="__________________new8" localSheetId="52">'Rev-AccDep'!#REF!</definedName>
    <definedName name="__________________new8">#REF!</definedName>
    <definedName name="__________________new9" localSheetId="52">'Rev-AccDep'!#REF!</definedName>
    <definedName name="__________________new9">#REF!</definedName>
    <definedName name="__________________old10" localSheetId="52">'Rev-AccDep'!#REF!</definedName>
    <definedName name="__________________old10">#REF!</definedName>
    <definedName name="__________________old11" localSheetId="52">'Rev-AccDep'!#REF!</definedName>
    <definedName name="__________________old11">#REF!</definedName>
    <definedName name="__________________old12" localSheetId="52">'Rev-AccDep'!#REF!</definedName>
    <definedName name="__________________old12">#REF!</definedName>
    <definedName name="__________________old13" localSheetId="52">'Rev-AccDep'!#REF!</definedName>
    <definedName name="__________________old13">#REF!</definedName>
    <definedName name="__________________old14" localSheetId="52">'Rev-AccDep'!#REF!</definedName>
    <definedName name="__________________old14">#REF!</definedName>
    <definedName name="__________________old15" localSheetId="52">'Rev-AccDep'!#REF!</definedName>
    <definedName name="__________________old15">#REF!</definedName>
    <definedName name="__________________old16" localSheetId="52">'Rev-AccDep'!#REF!</definedName>
    <definedName name="__________________old16">#REF!</definedName>
    <definedName name="__________________old17" localSheetId="52">'Rev-AccDep'!#REF!</definedName>
    <definedName name="__________________old17">#REF!</definedName>
    <definedName name="__________________old6" localSheetId="52">'Rev-AccDep'!#REF!</definedName>
    <definedName name="__________________old6">#REF!</definedName>
    <definedName name="__________________old7" localSheetId="52">'Rev-AccDep'!#REF!</definedName>
    <definedName name="__________________old7">#REF!</definedName>
    <definedName name="__________________old8" localSheetId="52">'Rev-AccDep'!#REF!</definedName>
    <definedName name="__________________old8">#REF!</definedName>
    <definedName name="__________________old9" localSheetId="52">'Rev-AccDep'!#REF!</definedName>
    <definedName name="__________________old9">#REF!</definedName>
    <definedName name="__________________SCH1">#REF!</definedName>
    <definedName name="__________________SCH10">#REF!</definedName>
    <definedName name="__________________SCH15">#REF!</definedName>
    <definedName name="__________________SCH2">#REF!</definedName>
    <definedName name="__________________SCH3">#REF!</definedName>
    <definedName name="__________________SCH4">#REF!</definedName>
    <definedName name="__________________SCH5">#REF!</definedName>
    <definedName name="__________________SCH6">#REF!</definedName>
    <definedName name="__________________SCH7">#REF!</definedName>
    <definedName name="__________________SCH8">#REF!</definedName>
    <definedName name="__________________SCH9">#REF!</definedName>
    <definedName name="__________________SEC1">#REF!</definedName>
    <definedName name="__________________SEC2">#REF!</definedName>
    <definedName name="_________________dec10" localSheetId="52">'Rev-AccDep'!#REF!</definedName>
    <definedName name="_________________dec10">#REF!</definedName>
    <definedName name="_________________dec11" localSheetId="52">'Rev-AccDep'!#REF!</definedName>
    <definedName name="_________________dec11">#REF!</definedName>
    <definedName name="_________________dec12" localSheetId="52">'Rev-AccDep'!#REF!</definedName>
    <definedName name="_________________dec12">#REF!</definedName>
    <definedName name="_________________dec13" localSheetId="52">'Rev-AccDep'!#REF!</definedName>
    <definedName name="_________________dec13">#REF!</definedName>
    <definedName name="_________________dec14" localSheetId="52">'Rev-AccDep'!#REF!</definedName>
    <definedName name="_________________dec14">#REF!</definedName>
    <definedName name="_________________dec15" localSheetId="52">'Rev-AccDep'!#REF!</definedName>
    <definedName name="_________________dec15">#REF!</definedName>
    <definedName name="_________________dec16" localSheetId="52">'Rev-AccDep'!#REF!</definedName>
    <definedName name="_________________dec16">#REF!</definedName>
    <definedName name="_________________dec17" localSheetId="52">'Rev-AccDep'!#REF!</definedName>
    <definedName name="_________________dec17">#REF!</definedName>
    <definedName name="_________________dec6" localSheetId="52">'Rev-AccDep'!#REF!</definedName>
    <definedName name="_________________dec6">#REF!</definedName>
    <definedName name="_________________dec7" localSheetId="52">'Rev-AccDep'!#REF!</definedName>
    <definedName name="_________________dec7">#REF!</definedName>
    <definedName name="_________________dec9" localSheetId="52">'Rev-AccDep'!#REF!</definedName>
    <definedName name="_________________dec9">#REF!</definedName>
    <definedName name="_________________MS1">#REF!</definedName>
    <definedName name="_________________MS2">#REF!</definedName>
    <definedName name="_________________MS3">#REF!</definedName>
    <definedName name="_________________MS4">#REF!</definedName>
    <definedName name="_________________MS5">#REF!</definedName>
    <definedName name="_________________new10" localSheetId="52">'Rev-AccDep'!#REF!</definedName>
    <definedName name="_________________new10">#REF!</definedName>
    <definedName name="_________________new11" localSheetId="52">'Rev-AccDep'!#REF!</definedName>
    <definedName name="_________________new11">#REF!</definedName>
    <definedName name="_________________new12" localSheetId="52">'Rev-AccDep'!#REF!</definedName>
    <definedName name="_________________new12">#REF!</definedName>
    <definedName name="_________________new13" localSheetId="52">'Rev-AccDep'!#REF!</definedName>
    <definedName name="_________________new13">#REF!</definedName>
    <definedName name="_________________new14" localSheetId="52">'Rev-AccDep'!#REF!</definedName>
    <definedName name="_________________new14">#REF!</definedName>
    <definedName name="_________________new15" localSheetId="52">'Rev-AccDep'!#REF!</definedName>
    <definedName name="_________________new15">#REF!</definedName>
    <definedName name="_________________new16" localSheetId="52">'Rev-AccDep'!#REF!</definedName>
    <definedName name="_________________new16">#REF!</definedName>
    <definedName name="_________________new17" localSheetId="52">'Rev-AccDep'!#REF!</definedName>
    <definedName name="_________________new17">#REF!</definedName>
    <definedName name="_________________new6" localSheetId="52">'Rev-AccDep'!#REF!</definedName>
    <definedName name="_________________new6">#REF!</definedName>
    <definedName name="_________________new7" localSheetId="52">'Rev-AccDep'!#REF!</definedName>
    <definedName name="_________________new7">#REF!</definedName>
    <definedName name="_________________new8" localSheetId="52">'Rev-AccDep'!#REF!</definedName>
    <definedName name="_________________new8">#REF!</definedName>
    <definedName name="_________________new9" localSheetId="52">'Rev-AccDep'!#REF!</definedName>
    <definedName name="_________________new9">#REF!</definedName>
    <definedName name="_________________old10" localSheetId="52">'Rev-AccDep'!#REF!</definedName>
    <definedName name="_________________old10">#REF!</definedName>
    <definedName name="_________________old11" localSheetId="52">'Rev-AccDep'!#REF!</definedName>
    <definedName name="_________________old11">#REF!</definedName>
    <definedName name="_________________old12" localSheetId="52">'Rev-AccDep'!#REF!</definedName>
    <definedName name="_________________old12">#REF!</definedName>
    <definedName name="_________________old13" localSheetId="52">'Rev-AccDep'!#REF!</definedName>
    <definedName name="_________________old13">#REF!</definedName>
    <definedName name="_________________old14" localSheetId="52">'Rev-AccDep'!#REF!</definedName>
    <definedName name="_________________old14">#REF!</definedName>
    <definedName name="_________________old15" localSheetId="52">'Rev-AccDep'!#REF!</definedName>
    <definedName name="_________________old15">#REF!</definedName>
    <definedName name="_________________old16" localSheetId="52">'Rev-AccDep'!#REF!</definedName>
    <definedName name="_________________old16">#REF!</definedName>
    <definedName name="_________________old17" localSheetId="52">'Rev-AccDep'!#REF!</definedName>
    <definedName name="_________________old17">#REF!</definedName>
    <definedName name="_________________old6" localSheetId="52">'Rev-AccDep'!#REF!</definedName>
    <definedName name="_________________old6">#REF!</definedName>
    <definedName name="_________________old7" localSheetId="52">'Rev-AccDep'!#REF!</definedName>
    <definedName name="_________________old7">#REF!</definedName>
    <definedName name="_________________old8" localSheetId="52">'Rev-AccDep'!#REF!</definedName>
    <definedName name="_________________old8">#REF!</definedName>
    <definedName name="_________________old9" localSheetId="52">'Rev-AccDep'!#REF!</definedName>
    <definedName name="_________________old9">#REF!</definedName>
    <definedName name="_________________SCH1">#REF!</definedName>
    <definedName name="_________________SCH10">#REF!</definedName>
    <definedName name="_________________SCH15">#REF!</definedName>
    <definedName name="_________________SCH2">#REF!</definedName>
    <definedName name="_________________SCH3">#REF!</definedName>
    <definedName name="_________________SCH4">#REF!</definedName>
    <definedName name="_________________SCH5">#REF!</definedName>
    <definedName name="_________________SCH6">#REF!</definedName>
    <definedName name="_________________SCH7">#REF!</definedName>
    <definedName name="_________________SCH8">#REF!</definedName>
    <definedName name="_________________SCH9">#REF!</definedName>
    <definedName name="_________________SEC1">#REF!</definedName>
    <definedName name="_________________SEC2">#REF!</definedName>
    <definedName name="________________age2">#REF!</definedName>
    <definedName name="________________dec10" localSheetId="52">'Rev-AccDep'!#REF!</definedName>
    <definedName name="________________dec10">#REF!</definedName>
    <definedName name="________________dec11" localSheetId="52">'Rev-AccDep'!#REF!</definedName>
    <definedName name="________________dec11">#REF!</definedName>
    <definedName name="________________dec12" localSheetId="52">'Rev-AccDep'!#REF!</definedName>
    <definedName name="________________dec12">#REF!</definedName>
    <definedName name="________________dec13" localSheetId="52">'Rev-AccDep'!#REF!</definedName>
    <definedName name="________________dec13">#REF!</definedName>
    <definedName name="________________dec14" localSheetId="52">'Rev-AccDep'!#REF!</definedName>
    <definedName name="________________dec14">#REF!</definedName>
    <definedName name="________________dec15" localSheetId="52">'Rev-AccDep'!#REF!</definedName>
    <definedName name="________________dec15">#REF!</definedName>
    <definedName name="________________dec16" localSheetId="52">'Rev-AccDep'!#REF!</definedName>
    <definedName name="________________dec16">#REF!</definedName>
    <definedName name="________________dec17" localSheetId="52">'Rev-AccDep'!#REF!</definedName>
    <definedName name="________________dec17">#REF!</definedName>
    <definedName name="________________dec6" localSheetId="52">'Rev-AccDep'!#REF!</definedName>
    <definedName name="________________dec6">#REF!</definedName>
    <definedName name="________________dec7" localSheetId="52">'Rev-AccDep'!#REF!</definedName>
    <definedName name="________________dec7">#REF!</definedName>
    <definedName name="________________dec9" localSheetId="52">'Rev-AccDep'!#REF!</definedName>
    <definedName name="________________dec9">#REF!</definedName>
    <definedName name="________________MS1">#REF!</definedName>
    <definedName name="________________MS2">#REF!</definedName>
    <definedName name="________________MS3">#REF!</definedName>
    <definedName name="________________MS4">#REF!</definedName>
    <definedName name="________________MS5">#REF!</definedName>
    <definedName name="________________new10" localSheetId="52">'Rev-AccDep'!#REF!</definedName>
    <definedName name="________________new10">#REF!</definedName>
    <definedName name="________________new11" localSheetId="52">'Rev-AccDep'!#REF!</definedName>
    <definedName name="________________new11">#REF!</definedName>
    <definedName name="________________new12" localSheetId="52">'Rev-AccDep'!#REF!</definedName>
    <definedName name="________________new12">#REF!</definedName>
    <definedName name="________________new13" localSheetId="52">'Rev-AccDep'!#REF!</definedName>
    <definedName name="________________new13">#REF!</definedName>
    <definedName name="________________new14" localSheetId="52">'Rev-AccDep'!#REF!</definedName>
    <definedName name="________________new14">#REF!</definedName>
    <definedName name="________________new15" localSheetId="52">'Rev-AccDep'!#REF!</definedName>
    <definedName name="________________new15">#REF!</definedName>
    <definedName name="________________new16" localSheetId="52">'Rev-AccDep'!#REF!</definedName>
    <definedName name="________________new16">#REF!</definedName>
    <definedName name="________________new17" localSheetId="52">'Rev-AccDep'!#REF!</definedName>
    <definedName name="________________new17">#REF!</definedName>
    <definedName name="________________new6" localSheetId="52">'Rev-AccDep'!#REF!</definedName>
    <definedName name="________________new6">#REF!</definedName>
    <definedName name="________________new7" localSheetId="52">'Rev-AccDep'!#REF!</definedName>
    <definedName name="________________new7">#REF!</definedName>
    <definedName name="________________new8" localSheetId="52">'Rev-AccDep'!#REF!</definedName>
    <definedName name="________________new8">#REF!</definedName>
    <definedName name="________________new9" localSheetId="52">'Rev-AccDep'!#REF!</definedName>
    <definedName name="________________new9">#REF!</definedName>
    <definedName name="________________old10" localSheetId="52">'Rev-AccDep'!#REF!</definedName>
    <definedName name="________________old10">#REF!</definedName>
    <definedName name="________________old11" localSheetId="52">'Rev-AccDep'!#REF!</definedName>
    <definedName name="________________old11">#REF!</definedName>
    <definedName name="________________old12" localSheetId="52">'Rev-AccDep'!#REF!</definedName>
    <definedName name="________________old12">#REF!</definedName>
    <definedName name="________________old13" localSheetId="52">'Rev-AccDep'!#REF!</definedName>
    <definedName name="________________old13">#REF!</definedName>
    <definedName name="________________old14" localSheetId="52">'Rev-AccDep'!#REF!</definedName>
    <definedName name="________________old14">#REF!</definedName>
    <definedName name="________________old15" localSheetId="52">'Rev-AccDep'!#REF!</definedName>
    <definedName name="________________old15">#REF!</definedName>
    <definedName name="________________old16" localSheetId="52">'Rev-AccDep'!#REF!</definedName>
    <definedName name="________________old16">#REF!</definedName>
    <definedName name="________________old17" localSheetId="52">'Rev-AccDep'!#REF!</definedName>
    <definedName name="________________old17">#REF!</definedName>
    <definedName name="________________old6" localSheetId="52">'Rev-AccDep'!#REF!</definedName>
    <definedName name="________________old6">#REF!</definedName>
    <definedName name="________________old7" localSheetId="52">'Rev-AccDep'!#REF!</definedName>
    <definedName name="________________old7">#REF!</definedName>
    <definedName name="________________old8" localSheetId="52">'Rev-AccDep'!#REF!</definedName>
    <definedName name="________________old8">#REF!</definedName>
    <definedName name="________________old9" localSheetId="52">'Rev-AccDep'!#REF!</definedName>
    <definedName name="________________old9">#REF!</definedName>
    <definedName name="________________SCH1">#REF!</definedName>
    <definedName name="________________SCH10">#REF!</definedName>
    <definedName name="________________SCH15">#REF!</definedName>
    <definedName name="________________SCH2">#REF!</definedName>
    <definedName name="________________SCH3">#REF!</definedName>
    <definedName name="________________SCH4">#REF!</definedName>
    <definedName name="________________SCH5">#REF!</definedName>
    <definedName name="________________SCH6">#REF!</definedName>
    <definedName name="________________SCH7">#REF!</definedName>
    <definedName name="________________SCH8">#REF!</definedName>
    <definedName name="________________SCH9">#REF!</definedName>
    <definedName name="________________SEC1">#REF!</definedName>
    <definedName name="________________SEC2">#REF!</definedName>
    <definedName name="_______________age2">#REF!</definedName>
    <definedName name="_______________dec10" localSheetId="52">'Rev-AccDep'!#REF!</definedName>
    <definedName name="_______________dec10">#REF!</definedName>
    <definedName name="_______________dec11" localSheetId="52">'Rev-AccDep'!#REF!</definedName>
    <definedName name="_______________dec11">#REF!</definedName>
    <definedName name="_______________dec12" localSheetId="52">'Rev-AccDep'!#REF!</definedName>
    <definedName name="_______________dec12">#REF!</definedName>
    <definedName name="_______________dec13" localSheetId="52">'Rev-AccDep'!#REF!</definedName>
    <definedName name="_______________dec13">#REF!</definedName>
    <definedName name="_______________dec14" localSheetId="52">'Rev-AccDep'!#REF!</definedName>
    <definedName name="_______________dec14">#REF!</definedName>
    <definedName name="_______________dec15" localSheetId="52">'Rev-AccDep'!#REF!</definedName>
    <definedName name="_______________dec15">#REF!</definedName>
    <definedName name="_______________dec16" localSheetId="52">'Rev-AccDep'!#REF!</definedName>
    <definedName name="_______________dec16">#REF!</definedName>
    <definedName name="_______________dec17" localSheetId="52">'Rev-AccDep'!#REF!</definedName>
    <definedName name="_______________dec17">#REF!</definedName>
    <definedName name="_______________dec6" localSheetId="52">'Rev-AccDep'!#REF!</definedName>
    <definedName name="_______________dec6">#REF!</definedName>
    <definedName name="_______________dec7" localSheetId="52">'Rev-AccDep'!#REF!</definedName>
    <definedName name="_______________dec7">#REF!</definedName>
    <definedName name="_______________dec9" localSheetId="52">'Rev-AccDep'!#REF!</definedName>
    <definedName name="_______________dec9">#REF!</definedName>
    <definedName name="_______________imp6">#REF!</definedName>
    <definedName name="_______________MS1">#REF!</definedName>
    <definedName name="_______________MS2">#REF!</definedName>
    <definedName name="_______________MS3">#REF!</definedName>
    <definedName name="_______________MS4">#REF!</definedName>
    <definedName name="_______________MS5">#REF!</definedName>
    <definedName name="_______________new10" localSheetId="52">'Rev-AccDep'!#REF!</definedName>
    <definedName name="_______________new10">#REF!</definedName>
    <definedName name="_______________new11" localSheetId="52">'Rev-AccDep'!#REF!</definedName>
    <definedName name="_______________new11">#REF!</definedName>
    <definedName name="_______________new12" localSheetId="52">'Rev-AccDep'!#REF!</definedName>
    <definedName name="_______________new12">#REF!</definedName>
    <definedName name="_______________new13" localSheetId="52">'Rev-AccDep'!#REF!</definedName>
    <definedName name="_______________new13">#REF!</definedName>
    <definedName name="_______________new14" localSheetId="52">'Rev-AccDep'!#REF!</definedName>
    <definedName name="_______________new14">#REF!</definedName>
    <definedName name="_______________new15" localSheetId="52">'Rev-AccDep'!#REF!</definedName>
    <definedName name="_______________new15">#REF!</definedName>
    <definedName name="_______________new16" localSheetId="52">'Rev-AccDep'!#REF!</definedName>
    <definedName name="_______________new16">#REF!</definedName>
    <definedName name="_______________new17" localSheetId="52">'Rev-AccDep'!#REF!</definedName>
    <definedName name="_______________new17">#REF!</definedName>
    <definedName name="_______________new6" localSheetId="52">'Rev-AccDep'!#REF!</definedName>
    <definedName name="_______________new6">#REF!</definedName>
    <definedName name="_______________new7" localSheetId="52">'Rev-AccDep'!#REF!</definedName>
    <definedName name="_______________new7">#REF!</definedName>
    <definedName name="_______________new8" localSheetId="52">'Rev-AccDep'!#REF!</definedName>
    <definedName name="_______________new8">#REF!</definedName>
    <definedName name="_______________new9" localSheetId="52">'Rev-AccDep'!#REF!</definedName>
    <definedName name="_______________new9">#REF!</definedName>
    <definedName name="_______________old10" localSheetId="52">'Rev-AccDep'!#REF!</definedName>
    <definedName name="_______________old10">#REF!</definedName>
    <definedName name="_______________old11" localSheetId="52">'Rev-AccDep'!#REF!</definedName>
    <definedName name="_______________old11">#REF!</definedName>
    <definedName name="_______________old12" localSheetId="52">'Rev-AccDep'!#REF!</definedName>
    <definedName name="_______________old12">#REF!</definedName>
    <definedName name="_______________old13" localSheetId="52">'Rev-AccDep'!#REF!</definedName>
    <definedName name="_______________old13">#REF!</definedName>
    <definedName name="_______________old14" localSheetId="52">'Rev-AccDep'!#REF!</definedName>
    <definedName name="_______________old14">#REF!</definedName>
    <definedName name="_______________old15" localSheetId="52">'Rev-AccDep'!#REF!</definedName>
    <definedName name="_______________old15">#REF!</definedName>
    <definedName name="_______________old16" localSheetId="52">'Rev-AccDep'!#REF!</definedName>
    <definedName name="_______________old16">#REF!</definedName>
    <definedName name="_______________old17" localSheetId="52">'Rev-AccDep'!#REF!</definedName>
    <definedName name="_______________old17">#REF!</definedName>
    <definedName name="_______________old6" localSheetId="52">'Rev-AccDep'!#REF!</definedName>
    <definedName name="_______________old6">#REF!</definedName>
    <definedName name="_______________old7" localSheetId="52">'Rev-AccDep'!#REF!</definedName>
    <definedName name="_______________old7">#REF!</definedName>
    <definedName name="_______________old8" localSheetId="52">'Rev-AccDep'!#REF!</definedName>
    <definedName name="_______________old8">#REF!</definedName>
    <definedName name="_______________old9" localSheetId="52">'Rev-AccDep'!#REF!</definedName>
    <definedName name="_______________old9">#REF!</definedName>
    <definedName name="_______________rei2">#REF!</definedName>
    <definedName name="_______________SCH1">#REF!</definedName>
    <definedName name="_______________SCH10">#REF!</definedName>
    <definedName name="_______________SCH15">#REF!</definedName>
    <definedName name="_______________SCH2">#REF!</definedName>
    <definedName name="_______________SCH3">#REF!</definedName>
    <definedName name="_______________SCH4">#REF!</definedName>
    <definedName name="_______________SCH5">#REF!</definedName>
    <definedName name="_______________SCH6">#REF!</definedName>
    <definedName name="_______________SCH7">#REF!</definedName>
    <definedName name="_______________SCH8">#REF!</definedName>
    <definedName name="_______________SCH9">#REF!</definedName>
    <definedName name="_______________SEC1">#REF!</definedName>
    <definedName name="_______________SEC2">#REF!</definedName>
    <definedName name="______________age2">#REF!</definedName>
    <definedName name="______________dec10" localSheetId="52">'Rev-AccDep'!#REF!</definedName>
    <definedName name="______________dec10">#REF!</definedName>
    <definedName name="______________dec11" localSheetId="52">'Rev-AccDep'!#REF!</definedName>
    <definedName name="______________dec11">#REF!</definedName>
    <definedName name="______________dec12" localSheetId="52">'Rev-AccDep'!#REF!</definedName>
    <definedName name="______________dec12">#REF!</definedName>
    <definedName name="______________dec13" localSheetId="52">'Rev-AccDep'!#REF!</definedName>
    <definedName name="______________dec13">#REF!</definedName>
    <definedName name="______________dec14" localSheetId="52">'Rev-AccDep'!#REF!</definedName>
    <definedName name="______________dec14">#REF!</definedName>
    <definedName name="______________dec15" localSheetId="52">'Rev-AccDep'!#REF!</definedName>
    <definedName name="______________dec15">#REF!</definedName>
    <definedName name="______________dec16" localSheetId="52">'Rev-AccDep'!#REF!</definedName>
    <definedName name="______________dec16">#REF!</definedName>
    <definedName name="______________dec17" localSheetId="52">'Rev-AccDep'!#REF!</definedName>
    <definedName name="______________dec17">#REF!</definedName>
    <definedName name="______________dec6" localSheetId="52">'Rev-AccDep'!#REF!</definedName>
    <definedName name="______________dec6">#REF!</definedName>
    <definedName name="______________dec7" localSheetId="52">'Rev-AccDep'!#REF!</definedName>
    <definedName name="______________dec7">#REF!</definedName>
    <definedName name="______________dec9" localSheetId="52">'Rev-AccDep'!#REF!</definedName>
    <definedName name="______________dec9">#REF!</definedName>
    <definedName name="______________MS1">#REF!</definedName>
    <definedName name="______________MS2">#REF!</definedName>
    <definedName name="______________MS3">#REF!</definedName>
    <definedName name="______________MS4">#REF!</definedName>
    <definedName name="______________MS5">#REF!</definedName>
    <definedName name="______________new10" localSheetId="52">'Rev-AccDep'!#REF!</definedName>
    <definedName name="______________new10">#REF!</definedName>
    <definedName name="______________new11" localSheetId="52">'Rev-AccDep'!#REF!</definedName>
    <definedName name="______________new11">#REF!</definedName>
    <definedName name="______________new12" localSheetId="52">'Rev-AccDep'!#REF!</definedName>
    <definedName name="______________new12">#REF!</definedName>
    <definedName name="______________new13" localSheetId="52">'Rev-AccDep'!#REF!</definedName>
    <definedName name="______________new13">#REF!</definedName>
    <definedName name="______________new14" localSheetId="52">'Rev-AccDep'!#REF!</definedName>
    <definedName name="______________new14">#REF!</definedName>
    <definedName name="______________new15" localSheetId="52">'Rev-AccDep'!#REF!</definedName>
    <definedName name="______________new15">#REF!</definedName>
    <definedName name="______________new16" localSheetId="52">'Rev-AccDep'!#REF!</definedName>
    <definedName name="______________new16">#REF!</definedName>
    <definedName name="______________new17" localSheetId="52">'Rev-AccDep'!#REF!</definedName>
    <definedName name="______________new17">#REF!</definedName>
    <definedName name="______________new6" localSheetId="52">'Rev-AccDep'!#REF!</definedName>
    <definedName name="______________new6">#REF!</definedName>
    <definedName name="______________new7" localSheetId="52">'Rev-AccDep'!#REF!</definedName>
    <definedName name="______________new7">#REF!</definedName>
    <definedName name="______________new8" localSheetId="52">'Rev-AccDep'!#REF!</definedName>
    <definedName name="______________new8">#REF!</definedName>
    <definedName name="______________new9" localSheetId="52">'Rev-AccDep'!#REF!</definedName>
    <definedName name="______________new9">#REF!</definedName>
    <definedName name="______________nla2">#REF!</definedName>
    <definedName name="______________old10" localSheetId="52">'Rev-AccDep'!#REF!</definedName>
    <definedName name="______________old10">#REF!</definedName>
    <definedName name="______________old11" localSheetId="52">'Rev-AccDep'!#REF!</definedName>
    <definedName name="______________old11">#REF!</definedName>
    <definedName name="______________old12" localSheetId="52">'Rev-AccDep'!#REF!</definedName>
    <definedName name="______________old12">#REF!</definedName>
    <definedName name="______________old13" localSheetId="52">'Rev-AccDep'!#REF!</definedName>
    <definedName name="______________old13">#REF!</definedName>
    <definedName name="______________old14" localSheetId="52">'Rev-AccDep'!#REF!</definedName>
    <definedName name="______________old14">#REF!</definedName>
    <definedName name="______________old15" localSheetId="52">'Rev-AccDep'!#REF!</definedName>
    <definedName name="______________old15">#REF!</definedName>
    <definedName name="______________old16" localSheetId="52">'Rev-AccDep'!#REF!</definedName>
    <definedName name="______________old16">#REF!</definedName>
    <definedName name="______________old17" localSheetId="52">'Rev-AccDep'!#REF!</definedName>
    <definedName name="______________old17">#REF!</definedName>
    <definedName name="______________old6" localSheetId="52">'Rev-AccDep'!#REF!</definedName>
    <definedName name="______________old6">#REF!</definedName>
    <definedName name="______________old7" localSheetId="52">'Rev-AccDep'!#REF!</definedName>
    <definedName name="______________old7">#REF!</definedName>
    <definedName name="______________old8" localSheetId="52">'Rev-AccDep'!#REF!</definedName>
    <definedName name="______________old8">#REF!</definedName>
    <definedName name="______________old9" localSheetId="52">'Rev-AccDep'!#REF!</definedName>
    <definedName name="______________old9">#REF!</definedName>
    <definedName name="______________rei2">#REF!</definedName>
    <definedName name="______________SCH1">#REF!</definedName>
    <definedName name="______________SCH10">#REF!</definedName>
    <definedName name="______________SCH15">#REF!</definedName>
    <definedName name="______________SCH2">#REF!</definedName>
    <definedName name="______________SCH3">#REF!</definedName>
    <definedName name="______________SCH4">#REF!</definedName>
    <definedName name="______________SCH5">#REF!</definedName>
    <definedName name="______________SCH6">#REF!</definedName>
    <definedName name="______________SCH7">#REF!</definedName>
    <definedName name="______________SCH8">#REF!</definedName>
    <definedName name="______________SCH9">#REF!</definedName>
    <definedName name="______________SEC1">#REF!</definedName>
    <definedName name="______________SEC2">#REF!</definedName>
    <definedName name="_____________age2">#REF!</definedName>
    <definedName name="_____________col2">#REF!</definedName>
    <definedName name="_____________dec10" localSheetId="52">'Rev-AccDep'!#REF!</definedName>
    <definedName name="_____________dec10">#REF!</definedName>
    <definedName name="_____________dec11" localSheetId="52">'Rev-AccDep'!#REF!</definedName>
    <definedName name="_____________dec11">#REF!</definedName>
    <definedName name="_____________dec12" localSheetId="52">'Rev-AccDep'!#REF!</definedName>
    <definedName name="_____________dec12">#REF!</definedName>
    <definedName name="_____________dec13" localSheetId="52">'Rev-AccDep'!#REF!</definedName>
    <definedName name="_____________dec13">#REF!</definedName>
    <definedName name="_____________dec14" localSheetId="52">'Rev-AccDep'!#REF!</definedName>
    <definedName name="_____________dec14">#REF!</definedName>
    <definedName name="_____________dec15" localSheetId="52">'Rev-AccDep'!#REF!</definedName>
    <definedName name="_____________dec15">#REF!</definedName>
    <definedName name="_____________dec16" localSheetId="52">'Rev-AccDep'!#REF!</definedName>
    <definedName name="_____________dec16">#REF!</definedName>
    <definedName name="_____________dec17" localSheetId="52">'Rev-AccDep'!#REF!</definedName>
    <definedName name="_____________dec17">#REF!</definedName>
    <definedName name="_____________dec6" localSheetId="52">'Rev-AccDep'!#REF!</definedName>
    <definedName name="_____________dec6">#REF!</definedName>
    <definedName name="_____________dec7" localSheetId="52">'Rev-AccDep'!#REF!</definedName>
    <definedName name="_____________dec7">#REF!</definedName>
    <definedName name="_____________dec9" localSheetId="52">'Rev-AccDep'!#REF!</definedName>
    <definedName name="_____________dec9">#REF!</definedName>
    <definedName name="_____________ded2">#REF!</definedName>
    <definedName name="_____________imp6">#REF!</definedName>
    <definedName name="_____________MS1">#REF!</definedName>
    <definedName name="_____________MS2">#REF!</definedName>
    <definedName name="_____________MS3">#REF!</definedName>
    <definedName name="_____________MS4">#REF!</definedName>
    <definedName name="_____________MS5">#REF!</definedName>
    <definedName name="_____________mvr2">#REF!</definedName>
    <definedName name="_____________ndf2">#REF!</definedName>
    <definedName name="_____________new10" localSheetId="52">'Rev-AccDep'!#REF!</definedName>
    <definedName name="_____________new10">#REF!</definedName>
    <definedName name="_____________new11" localSheetId="52">'Rev-AccDep'!#REF!</definedName>
    <definedName name="_____________new11">#REF!</definedName>
    <definedName name="_____________new12" localSheetId="52">'Rev-AccDep'!#REF!</definedName>
    <definedName name="_____________new12">#REF!</definedName>
    <definedName name="_____________new13" localSheetId="52">'Rev-AccDep'!#REF!</definedName>
    <definedName name="_____________new13">#REF!</definedName>
    <definedName name="_____________new14" localSheetId="52">'Rev-AccDep'!#REF!</definedName>
    <definedName name="_____________new14">#REF!</definedName>
    <definedName name="_____________new15" localSheetId="52">'Rev-AccDep'!#REF!</definedName>
    <definedName name="_____________new15">#REF!</definedName>
    <definedName name="_____________new16" localSheetId="52">'Rev-AccDep'!#REF!</definedName>
    <definedName name="_____________new16">#REF!</definedName>
    <definedName name="_____________new17" localSheetId="52">'Rev-AccDep'!#REF!</definedName>
    <definedName name="_____________new17">#REF!</definedName>
    <definedName name="_____________new6" localSheetId="52">'Rev-AccDep'!#REF!</definedName>
    <definedName name="_____________new6">#REF!</definedName>
    <definedName name="_____________new7" localSheetId="52">'Rev-AccDep'!#REF!</definedName>
    <definedName name="_____________new7">#REF!</definedName>
    <definedName name="_____________new8" localSheetId="52">'Rev-AccDep'!#REF!</definedName>
    <definedName name="_____________new8">#REF!</definedName>
    <definedName name="_____________new9" localSheetId="52">'Rev-AccDep'!#REF!</definedName>
    <definedName name="_____________new9">#REF!</definedName>
    <definedName name="_____________nla2">#REF!</definedName>
    <definedName name="_____________old10" localSheetId="52">'Rev-AccDep'!#REF!</definedName>
    <definedName name="_____________old10">#REF!</definedName>
    <definedName name="_____________old11" localSheetId="52">'Rev-AccDep'!#REF!</definedName>
    <definedName name="_____________old11">#REF!</definedName>
    <definedName name="_____________old12" localSheetId="52">'Rev-AccDep'!#REF!</definedName>
    <definedName name="_____________old12">#REF!</definedName>
    <definedName name="_____________old13" localSheetId="52">'Rev-AccDep'!#REF!</definedName>
    <definedName name="_____________old13">#REF!</definedName>
    <definedName name="_____________old14" localSheetId="52">'Rev-AccDep'!#REF!</definedName>
    <definedName name="_____________old14">#REF!</definedName>
    <definedName name="_____________old15" localSheetId="52">'Rev-AccDep'!#REF!</definedName>
    <definedName name="_____________old15">#REF!</definedName>
    <definedName name="_____________old16" localSheetId="52">'Rev-AccDep'!#REF!</definedName>
    <definedName name="_____________old16">#REF!</definedName>
    <definedName name="_____________old17" localSheetId="52">'Rev-AccDep'!#REF!</definedName>
    <definedName name="_____________old17">#REF!</definedName>
    <definedName name="_____________old6" localSheetId="52">'Rev-AccDep'!#REF!</definedName>
    <definedName name="_____________old6">#REF!</definedName>
    <definedName name="_____________old7" localSheetId="52">'Rev-AccDep'!#REF!</definedName>
    <definedName name="_____________old7">#REF!</definedName>
    <definedName name="_____________old8" localSheetId="52">'Rev-AccDep'!#REF!</definedName>
    <definedName name="_____________old8">#REF!</definedName>
    <definedName name="_____________old9" localSheetId="52">'Rev-AccDep'!#REF!</definedName>
    <definedName name="_____________old9">#REF!</definedName>
    <definedName name="_____________rei2">#REF!</definedName>
    <definedName name="_____________rev2">#REF!</definedName>
    <definedName name="_____________SCH1">#REF!</definedName>
    <definedName name="_____________SCH10">#REF!</definedName>
    <definedName name="_____________SCH15">#REF!</definedName>
    <definedName name="_____________SCH2">#REF!</definedName>
    <definedName name="_____________SCH3">#REF!</definedName>
    <definedName name="_____________SCH4">#REF!</definedName>
    <definedName name="_____________SCH5">#REF!</definedName>
    <definedName name="_____________SCH6">#REF!</definedName>
    <definedName name="_____________SCH7">#REF!</definedName>
    <definedName name="_____________SCH8">#REF!</definedName>
    <definedName name="_____________SCH9">#REF!</definedName>
    <definedName name="_____________SEC1">#REF!</definedName>
    <definedName name="_____________SEC2">#REF!</definedName>
    <definedName name="____________age2">#REF!</definedName>
    <definedName name="____________col2">#REF!</definedName>
    <definedName name="____________dec10" localSheetId="52">'Rev-AccDep'!#REF!</definedName>
    <definedName name="____________dec10">#REF!</definedName>
    <definedName name="____________dec11" localSheetId="52">'Rev-AccDep'!#REF!</definedName>
    <definedName name="____________dec11">#REF!</definedName>
    <definedName name="____________dec12" localSheetId="52">'Rev-AccDep'!#REF!</definedName>
    <definedName name="____________dec12">#REF!</definedName>
    <definedName name="____________dec13" localSheetId="52">'Rev-AccDep'!#REF!</definedName>
    <definedName name="____________dec13">#REF!</definedName>
    <definedName name="____________dec14" localSheetId="52">'Rev-AccDep'!#REF!</definedName>
    <definedName name="____________dec14">#REF!</definedName>
    <definedName name="____________dec15" localSheetId="52">'Rev-AccDep'!#REF!</definedName>
    <definedName name="____________dec15">#REF!</definedName>
    <definedName name="____________dec16" localSheetId="52">'Rev-AccDep'!#REF!</definedName>
    <definedName name="____________dec16">#REF!</definedName>
    <definedName name="____________dec17" localSheetId="52">'Rev-AccDep'!#REF!</definedName>
    <definedName name="____________dec17">#REF!</definedName>
    <definedName name="____________dec6" localSheetId="52">'Rev-AccDep'!#REF!</definedName>
    <definedName name="____________dec6">#REF!</definedName>
    <definedName name="____________dec7" localSheetId="52">'Rev-AccDep'!#REF!</definedName>
    <definedName name="____________dec7">#REF!</definedName>
    <definedName name="____________dec9" localSheetId="52">'Rev-AccDep'!#REF!</definedName>
    <definedName name="____________dec9">#REF!</definedName>
    <definedName name="____________ded2">#REF!</definedName>
    <definedName name="____________imp6">#REF!</definedName>
    <definedName name="____________MS1">#REF!</definedName>
    <definedName name="____________MS2">#REF!</definedName>
    <definedName name="____________MS3">#REF!</definedName>
    <definedName name="____________MS4">#REF!</definedName>
    <definedName name="____________MS5">#REF!</definedName>
    <definedName name="____________mvr2">#REF!</definedName>
    <definedName name="____________ndf2">#REF!</definedName>
    <definedName name="____________new10" localSheetId="52">'Rev-AccDep'!#REF!</definedName>
    <definedName name="____________new10">#REF!</definedName>
    <definedName name="____________new11" localSheetId="52">'Rev-AccDep'!#REF!</definedName>
    <definedName name="____________new11">#REF!</definedName>
    <definedName name="____________new12" localSheetId="52">'Rev-AccDep'!#REF!</definedName>
    <definedName name="____________new12">#REF!</definedName>
    <definedName name="____________new13" localSheetId="52">'Rev-AccDep'!#REF!</definedName>
    <definedName name="____________new13">#REF!</definedName>
    <definedName name="____________new14" localSheetId="52">'Rev-AccDep'!#REF!</definedName>
    <definedName name="____________new14">#REF!</definedName>
    <definedName name="____________new15" localSheetId="52">'Rev-AccDep'!#REF!</definedName>
    <definedName name="____________new15">#REF!</definedName>
    <definedName name="____________new16" localSheetId="52">'Rev-AccDep'!#REF!</definedName>
    <definedName name="____________new16">#REF!</definedName>
    <definedName name="____________new17" localSheetId="52">'Rev-AccDep'!#REF!</definedName>
    <definedName name="____________new17">#REF!</definedName>
    <definedName name="____________new6" localSheetId="52">'Rev-AccDep'!#REF!</definedName>
    <definedName name="____________new6">#REF!</definedName>
    <definedName name="____________new7" localSheetId="52">'Rev-AccDep'!#REF!</definedName>
    <definedName name="____________new7">#REF!</definedName>
    <definedName name="____________new8" localSheetId="52">'Rev-AccDep'!#REF!</definedName>
    <definedName name="____________new8">#REF!</definedName>
    <definedName name="____________new9" localSheetId="52">'Rev-AccDep'!#REF!</definedName>
    <definedName name="____________new9">#REF!</definedName>
    <definedName name="____________nla2">#REF!</definedName>
    <definedName name="____________old10" localSheetId="52">'Rev-AccDep'!#REF!</definedName>
    <definedName name="____________old10">#REF!</definedName>
    <definedName name="____________old11" localSheetId="52">'Rev-AccDep'!#REF!</definedName>
    <definedName name="____________old11">#REF!</definedName>
    <definedName name="____________old12" localSheetId="52">'Rev-AccDep'!#REF!</definedName>
    <definedName name="____________old12">#REF!</definedName>
    <definedName name="____________old13" localSheetId="52">'Rev-AccDep'!#REF!</definedName>
    <definedName name="____________old13">#REF!</definedName>
    <definedName name="____________old14" localSheetId="52">'Rev-AccDep'!#REF!</definedName>
    <definedName name="____________old14">#REF!</definedName>
    <definedName name="____________old15" localSheetId="52">'Rev-AccDep'!#REF!</definedName>
    <definedName name="____________old15">#REF!</definedName>
    <definedName name="____________old16" localSheetId="52">'Rev-AccDep'!#REF!</definedName>
    <definedName name="____________old16">#REF!</definedName>
    <definedName name="____________old17" localSheetId="52">'Rev-AccDep'!#REF!</definedName>
    <definedName name="____________old17">#REF!</definedName>
    <definedName name="____________old6" localSheetId="52">'Rev-AccDep'!#REF!</definedName>
    <definedName name="____________old6">#REF!</definedName>
    <definedName name="____________old7" localSheetId="52">'Rev-AccDep'!#REF!</definedName>
    <definedName name="____________old7">#REF!</definedName>
    <definedName name="____________old8" localSheetId="52">'Rev-AccDep'!#REF!</definedName>
    <definedName name="____________old8">#REF!</definedName>
    <definedName name="____________old9" localSheetId="52">'Rev-AccDep'!#REF!</definedName>
    <definedName name="____________old9">#REF!</definedName>
    <definedName name="____________rei2">#REF!</definedName>
    <definedName name="____________rev2">#REF!</definedName>
    <definedName name="____________SCH1">#REF!</definedName>
    <definedName name="____________SCH10">#REF!</definedName>
    <definedName name="____________SCH15">#REF!</definedName>
    <definedName name="____________SCH2">#REF!</definedName>
    <definedName name="____________SCH3">#REF!</definedName>
    <definedName name="____________SCH4">#REF!</definedName>
    <definedName name="____________SCH5">#REF!</definedName>
    <definedName name="____________SCH6">#REF!</definedName>
    <definedName name="____________SCH7">#REF!</definedName>
    <definedName name="____________SCH8">#REF!</definedName>
    <definedName name="____________SCH9">#REF!</definedName>
    <definedName name="____________SEC1">#REF!</definedName>
    <definedName name="____________SEC2">#REF!</definedName>
    <definedName name="___________age2">#REF!</definedName>
    <definedName name="___________C78695" localSheetId="52">'Rev-AccDep'!#REF!</definedName>
    <definedName name="___________C78695">#REF!</definedName>
    <definedName name="___________col2">#REF!</definedName>
    <definedName name="___________dec10" localSheetId="52">'Rev-AccDep'!#REF!</definedName>
    <definedName name="___________dec10">#REF!</definedName>
    <definedName name="___________dec11" localSheetId="52">'Rev-AccDep'!#REF!</definedName>
    <definedName name="___________dec11">#REF!</definedName>
    <definedName name="___________dec12" localSheetId="52">'Rev-AccDep'!#REF!</definedName>
    <definedName name="___________dec12">#REF!</definedName>
    <definedName name="___________dec13" localSheetId="52">'Rev-AccDep'!#REF!</definedName>
    <definedName name="___________dec13">#REF!</definedName>
    <definedName name="___________dec14" localSheetId="52">'Rev-AccDep'!#REF!</definedName>
    <definedName name="___________dec14">#REF!</definedName>
    <definedName name="___________dec15" localSheetId="52">'Rev-AccDep'!#REF!</definedName>
    <definedName name="___________dec15">#REF!</definedName>
    <definedName name="___________dec16" localSheetId="52">'Rev-AccDep'!#REF!</definedName>
    <definedName name="___________dec16">#REF!</definedName>
    <definedName name="___________dec17" localSheetId="52">'Rev-AccDep'!#REF!</definedName>
    <definedName name="___________dec17">#REF!</definedName>
    <definedName name="___________dec6" localSheetId="52">'Rev-AccDep'!#REF!</definedName>
    <definedName name="___________dec6">#REF!</definedName>
    <definedName name="___________dec7" localSheetId="52">'Rev-AccDep'!#REF!</definedName>
    <definedName name="___________dec7">#REF!</definedName>
    <definedName name="___________dec9" localSheetId="52">'Rev-AccDep'!#REF!</definedName>
    <definedName name="___________dec9">#REF!</definedName>
    <definedName name="___________ded2">#REF!</definedName>
    <definedName name="___________imp6">#REF!</definedName>
    <definedName name="___________MS1">#REF!</definedName>
    <definedName name="___________MS2">#REF!</definedName>
    <definedName name="___________MS3">#REF!</definedName>
    <definedName name="___________MS4">#REF!</definedName>
    <definedName name="___________MS5">#REF!</definedName>
    <definedName name="___________mvr2">#REF!</definedName>
    <definedName name="___________ndf2">#REF!</definedName>
    <definedName name="___________new10" localSheetId="52">'Rev-AccDep'!#REF!</definedName>
    <definedName name="___________new10">#REF!</definedName>
    <definedName name="___________new11" localSheetId="52">'Rev-AccDep'!#REF!</definedName>
    <definedName name="___________new11">#REF!</definedName>
    <definedName name="___________new12" localSheetId="52">'Rev-AccDep'!#REF!</definedName>
    <definedName name="___________new12">#REF!</definedName>
    <definedName name="___________new13" localSheetId="52">'Rev-AccDep'!#REF!</definedName>
    <definedName name="___________new13">#REF!</definedName>
    <definedName name="___________new14" localSheetId="52">'Rev-AccDep'!#REF!</definedName>
    <definedName name="___________new14">#REF!</definedName>
    <definedName name="___________new15" localSheetId="52">'Rev-AccDep'!#REF!</definedName>
    <definedName name="___________new15">#REF!</definedName>
    <definedName name="___________new16" localSheetId="52">'Rev-AccDep'!#REF!</definedName>
    <definedName name="___________new16">#REF!</definedName>
    <definedName name="___________new17" localSheetId="52">'Rev-AccDep'!#REF!</definedName>
    <definedName name="___________new17">#REF!</definedName>
    <definedName name="___________new6" localSheetId="52">'Rev-AccDep'!#REF!</definedName>
    <definedName name="___________new6">#REF!</definedName>
    <definedName name="___________new7" localSheetId="52">'Rev-AccDep'!#REF!</definedName>
    <definedName name="___________new7">#REF!</definedName>
    <definedName name="___________new8" localSheetId="52">'Rev-AccDep'!#REF!</definedName>
    <definedName name="___________new8">#REF!</definedName>
    <definedName name="___________new9" localSheetId="52">'Rev-AccDep'!#REF!</definedName>
    <definedName name="___________new9">#REF!</definedName>
    <definedName name="___________nla2">#REF!</definedName>
    <definedName name="___________old10" localSheetId="52">'Rev-AccDep'!#REF!</definedName>
    <definedName name="___________old10">#REF!</definedName>
    <definedName name="___________old11" localSheetId="52">'Rev-AccDep'!#REF!</definedName>
    <definedName name="___________old11">#REF!</definedName>
    <definedName name="___________old12" localSheetId="52">'Rev-AccDep'!#REF!</definedName>
    <definedName name="___________old12">#REF!</definedName>
    <definedName name="___________old13" localSheetId="52">'Rev-AccDep'!#REF!</definedName>
    <definedName name="___________old13">#REF!</definedName>
    <definedName name="___________old14" localSheetId="52">'Rev-AccDep'!#REF!</definedName>
    <definedName name="___________old14">#REF!</definedName>
    <definedName name="___________old15" localSheetId="52">'Rev-AccDep'!#REF!</definedName>
    <definedName name="___________old15">#REF!</definedName>
    <definedName name="___________old16" localSheetId="52">'Rev-AccDep'!#REF!</definedName>
    <definedName name="___________old16">#REF!</definedName>
    <definedName name="___________old17" localSheetId="52">'Rev-AccDep'!#REF!</definedName>
    <definedName name="___________old17">#REF!</definedName>
    <definedName name="___________old6" localSheetId="52">'Rev-AccDep'!#REF!</definedName>
    <definedName name="___________old6">#REF!</definedName>
    <definedName name="___________old7" localSheetId="52">'Rev-AccDep'!#REF!</definedName>
    <definedName name="___________old7">#REF!</definedName>
    <definedName name="___________old8" localSheetId="52">'Rev-AccDep'!#REF!</definedName>
    <definedName name="___________old8">#REF!</definedName>
    <definedName name="___________old9" localSheetId="52">'Rev-AccDep'!#REF!</definedName>
    <definedName name="___________old9">#REF!</definedName>
    <definedName name="___________rei2">#REF!</definedName>
    <definedName name="___________rev2">#REF!</definedName>
    <definedName name="___________SCH1">#REF!</definedName>
    <definedName name="___________SCH10">#REF!</definedName>
    <definedName name="___________SCH15">#REF!</definedName>
    <definedName name="___________SCH2">#REF!</definedName>
    <definedName name="___________SCH3">#REF!</definedName>
    <definedName name="___________SCH4">#REF!</definedName>
    <definedName name="___________SCH5">#REF!</definedName>
    <definedName name="___________SCH6">#REF!</definedName>
    <definedName name="___________SCH7">#REF!</definedName>
    <definedName name="___________SCH8">#REF!</definedName>
    <definedName name="___________SCH9">#REF!</definedName>
    <definedName name="___________SEC1">#REF!</definedName>
    <definedName name="___________SEC2">#REF!</definedName>
    <definedName name="__________age2">#REF!</definedName>
    <definedName name="__________C78695" localSheetId="52">'Rev-AccDep'!#REF!</definedName>
    <definedName name="__________C78695">#REF!</definedName>
    <definedName name="__________col2">#REF!</definedName>
    <definedName name="__________dec10" localSheetId="52">'Rev-AccDep'!#REF!</definedName>
    <definedName name="__________dec10">#REF!</definedName>
    <definedName name="__________dec11" localSheetId="52">'Rev-AccDep'!#REF!</definedName>
    <definedName name="__________dec11">#REF!</definedName>
    <definedName name="__________dec12" localSheetId="52">'Rev-AccDep'!#REF!</definedName>
    <definedName name="__________dec12">#REF!</definedName>
    <definedName name="__________dec13" localSheetId="52">'Rev-AccDep'!#REF!</definedName>
    <definedName name="__________dec13">#REF!</definedName>
    <definedName name="__________dec14" localSheetId="52">'Rev-AccDep'!#REF!</definedName>
    <definedName name="__________dec14">#REF!</definedName>
    <definedName name="__________dec15" localSheetId="52">'Rev-AccDep'!#REF!</definedName>
    <definedName name="__________dec15">#REF!</definedName>
    <definedName name="__________dec16" localSheetId="52">'Rev-AccDep'!#REF!</definedName>
    <definedName name="__________dec16">#REF!</definedName>
    <definedName name="__________dec17" localSheetId="52">'Rev-AccDep'!#REF!</definedName>
    <definedName name="__________dec17">#REF!</definedName>
    <definedName name="__________dec6" localSheetId="52">'Rev-AccDep'!#REF!</definedName>
    <definedName name="__________dec6">#REF!</definedName>
    <definedName name="__________dec7" localSheetId="52">'Rev-AccDep'!#REF!</definedName>
    <definedName name="__________dec7">#REF!</definedName>
    <definedName name="__________dec9" localSheetId="52">'Rev-AccDep'!#REF!</definedName>
    <definedName name="__________dec9">#REF!</definedName>
    <definedName name="__________ded2">#REF!</definedName>
    <definedName name="__________imp6">#REF!</definedName>
    <definedName name="__________MS1">#REF!</definedName>
    <definedName name="__________MS2">#REF!</definedName>
    <definedName name="__________MS3">#REF!</definedName>
    <definedName name="__________MS4">#REF!</definedName>
    <definedName name="__________MS5">#REF!</definedName>
    <definedName name="__________mvr2">#REF!</definedName>
    <definedName name="__________ndf2">#REF!</definedName>
    <definedName name="__________new10" localSheetId="52">'Rev-AccDep'!#REF!</definedName>
    <definedName name="__________new10">#REF!</definedName>
    <definedName name="__________new11" localSheetId="52">'Rev-AccDep'!#REF!</definedName>
    <definedName name="__________new11">#REF!</definedName>
    <definedName name="__________new12" localSheetId="52">'Rev-AccDep'!#REF!</definedName>
    <definedName name="__________new12">#REF!</definedName>
    <definedName name="__________new13" localSheetId="52">'Rev-AccDep'!#REF!</definedName>
    <definedName name="__________new13">#REF!</definedName>
    <definedName name="__________new14" localSheetId="52">'Rev-AccDep'!#REF!</definedName>
    <definedName name="__________new14">#REF!</definedName>
    <definedName name="__________new15" localSheetId="52">'Rev-AccDep'!#REF!</definedName>
    <definedName name="__________new15">#REF!</definedName>
    <definedName name="__________new16" localSheetId="52">'Rev-AccDep'!#REF!</definedName>
    <definedName name="__________new16">#REF!</definedName>
    <definedName name="__________new17" localSheetId="52">'Rev-AccDep'!#REF!</definedName>
    <definedName name="__________new17">#REF!</definedName>
    <definedName name="__________new6" localSheetId="52">'Rev-AccDep'!#REF!</definedName>
    <definedName name="__________new6">#REF!</definedName>
    <definedName name="__________new7" localSheetId="52">'Rev-AccDep'!#REF!</definedName>
    <definedName name="__________new7">#REF!</definedName>
    <definedName name="__________new8" localSheetId="52">'Rev-AccDep'!#REF!</definedName>
    <definedName name="__________new8">#REF!</definedName>
    <definedName name="__________new9" localSheetId="52">'Rev-AccDep'!#REF!</definedName>
    <definedName name="__________new9">#REF!</definedName>
    <definedName name="__________nla2">#REF!</definedName>
    <definedName name="__________old10" localSheetId="52">'Rev-AccDep'!#REF!</definedName>
    <definedName name="__________old10">#REF!</definedName>
    <definedName name="__________old11" localSheetId="52">'Rev-AccDep'!#REF!</definedName>
    <definedName name="__________old11">#REF!</definedName>
    <definedName name="__________old12" localSheetId="52">'Rev-AccDep'!#REF!</definedName>
    <definedName name="__________old12">#REF!</definedName>
    <definedName name="__________old13" localSheetId="52">'Rev-AccDep'!#REF!</definedName>
    <definedName name="__________old13">#REF!</definedName>
    <definedName name="__________old14" localSheetId="52">'Rev-AccDep'!#REF!</definedName>
    <definedName name="__________old14">#REF!</definedName>
    <definedName name="__________old15" localSheetId="52">'Rev-AccDep'!#REF!</definedName>
    <definedName name="__________old15">#REF!</definedName>
    <definedName name="__________old16" localSheetId="52">'Rev-AccDep'!#REF!</definedName>
    <definedName name="__________old16">#REF!</definedName>
    <definedName name="__________old17" localSheetId="52">'Rev-AccDep'!#REF!</definedName>
    <definedName name="__________old17">#REF!</definedName>
    <definedName name="__________old6" localSheetId="52">'Rev-AccDep'!#REF!</definedName>
    <definedName name="__________old6">#REF!</definedName>
    <definedName name="__________old7" localSheetId="52">'Rev-AccDep'!#REF!</definedName>
    <definedName name="__________old7">#REF!</definedName>
    <definedName name="__________old8" localSheetId="52">'Rev-AccDep'!#REF!</definedName>
    <definedName name="__________old8">#REF!</definedName>
    <definedName name="__________old9" localSheetId="52">'Rev-AccDep'!#REF!</definedName>
    <definedName name="__________old9">#REF!</definedName>
    <definedName name="__________rei2">#REF!</definedName>
    <definedName name="__________rev2">#REF!</definedName>
    <definedName name="__________SCH1">#REF!</definedName>
    <definedName name="__________SCH10">#REF!</definedName>
    <definedName name="__________SCH15">#REF!</definedName>
    <definedName name="__________SCH2">#REF!</definedName>
    <definedName name="__________SCH3">#REF!</definedName>
    <definedName name="__________SCH4">#REF!</definedName>
    <definedName name="__________SCH5">#REF!</definedName>
    <definedName name="__________SCH6">#REF!</definedName>
    <definedName name="__________SCH7">#REF!</definedName>
    <definedName name="__________SCH8">#REF!</definedName>
    <definedName name="__________SCH9">#REF!</definedName>
    <definedName name="__________SEC1">#REF!</definedName>
    <definedName name="__________SEC2">#REF!</definedName>
    <definedName name="_________age2">#REF!</definedName>
    <definedName name="_________C78695" localSheetId="52">'Rev-AccDep'!#REF!</definedName>
    <definedName name="_________C78695">#REF!</definedName>
    <definedName name="_________col2">#REF!</definedName>
    <definedName name="_________dec10" localSheetId="52">'Rev-AccDep'!#REF!</definedName>
    <definedName name="_________dec10">#REF!</definedName>
    <definedName name="_________dec11" localSheetId="52">'Rev-AccDep'!#REF!</definedName>
    <definedName name="_________dec11">#REF!</definedName>
    <definedName name="_________dec12" localSheetId="52">'Rev-AccDep'!#REF!</definedName>
    <definedName name="_________dec12">#REF!</definedName>
    <definedName name="_________dec13" localSheetId="52">'Rev-AccDep'!#REF!</definedName>
    <definedName name="_________dec13">#REF!</definedName>
    <definedName name="_________dec14" localSheetId="52">'Rev-AccDep'!#REF!</definedName>
    <definedName name="_________dec14">#REF!</definedName>
    <definedName name="_________dec15" localSheetId="52">'Rev-AccDep'!#REF!</definedName>
    <definedName name="_________dec15">#REF!</definedName>
    <definedName name="_________dec16" localSheetId="52">'Rev-AccDep'!#REF!</definedName>
    <definedName name="_________dec16">#REF!</definedName>
    <definedName name="_________dec17" localSheetId="52">'Rev-AccDep'!#REF!</definedName>
    <definedName name="_________dec17">#REF!</definedName>
    <definedName name="_________dec6" localSheetId="52">'Rev-AccDep'!#REF!</definedName>
    <definedName name="_________dec6">#REF!</definedName>
    <definedName name="_________dec7" localSheetId="52">'Rev-AccDep'!#REF!</definedName>
    <definedName name="_________dec7">#REF!</definedName>
    <definedName name="_________dec9" localSheetId="52">'Rev-AccDep'!#REF!</definedName>
    <definedName name="_________dec9">#REF!</definedName>
    <definedName name="_________ded2">#REF!</definedName>
    <definedName name="_________imp6">#REF!</definedName>
    <definedName name="_________MS1">#REF!</definedName>
    <definedName name="_________MS2">#REF!</definedName>
    <definedName name="_________MS3">#REF!</definedName>
    <definedName name="_________MS4">#REF!</definedName>
    <definedName name="_________MS5">#REF!</definedName>
    <definedName name="_________mvr2">#REF!</definedName>
    <definedName name="_________ndf2">#REF!</definedName>
    <definedName name="_________new10" localSheetId="52">'Rev-AccDep'!#REF!</definedName>
    <definedName name="_________new10">#REF!</definedName>
    <definedName name="_________new11" localSheetId="52">'Rev-AccDep'!#REF!</definedName>
    <definedName name="_________new11">#REF!</definedName>
    <definedName name="_________new12" localSheetId="52">'Rev-AccDep'!#REF!</definedName>
    <definedName name="_________new12">#REF!</definedName>
    <definedName name="_________new13" localSheetId="52">'Rev-AccDep'!#REF!</definedName>
    <definedName name="_________new13">#REF!</definedName>
    <definedName name="_________new14" localSheetId="52">'Rev-AccDep'!#REF!</definedName>
    <definedName name="_________new14">#REF!</definedName>
    <definedName name="_________new15" localSheetId="52">'Rev-AccDep'!#REF!</definedName>
    <definedName name="_________new15">#REF!</definedName>
    <definedName name="_________new16" localSheetId="52">'Rev-AccDep'!#REF!</definedName>
    <definedName name="_________new16">#REF!</definedName>
    <definedName name="_________new17" localSheetId="52">'Rev-AccDep'!#REF!</definedName>
    <definedName name="_________new17">#REF!</definedName>
    <definedName name="_________new6" localSheetId="52">'Rev-AccDep'!#REF!</definedName>
    <definedName name="_________new6">#REF!</definedName>
    <definedName name="_________new7" localSheetId="52">'Rev-AccDep'!#REF!</definedName>
    <definedName name="_________new7">#REF!</definedName>
    <definedName name="_________new8" localSheetId="52">'Rev-AccDep'!#REF!</definedName>
    <definedName name="_________new8">#REF!</definedName>
    <definedName name="_________new9" localSheetId="52">'Rev-AccDep'!#REF!</definedName>
    <definedName name="_________new9">#REF!</definedName>
    <definedName name="_________nla2">#REF!</definedName>
    <definedName name="_________old10" localSheetId="52">'Rev-AccDep'!#REF!</definedName>
    <definedName name="_________old10">#REF!</definedName>
    <definedName name="_________old11" localSheetId="52">'Rev-AccDep'!#REF!</definedName>
    <definedName name="_________old11">#REF!</definedName>
    <definedName name="_________old12" localSheetId="52">'Rev-AccDep'!#REF!</definedName>
    <definedName name="_________old12">#REF!</definedName>
    <definedName name="_________old13" localSheetId="52">'Rev-AccDep'!#REF!</definedName>
    <definedName name="_________old13">#REF!</definedName>
    <definedName name="_________old14" localSheetId="52">'Rev-AccDep'!#REF!</definedName>
    <definedName name="_________old14">#REF!</definedName>
    <definedName name="_________old15" localSheetId="52">'Rev-AccDep'!#REF!</definedName>
    <definedName name="_________old15">#REF!</definedName>
    <definedName name="_________old16" localSheetId="52">'Rev-AccDep'!#REF!</definedName>
    <definedName name="_________old16">#REF!</definedName>
    <definedName name="_________old17" localSheetId="52">'Rev-AccDep'!#REF!</definedName>
    <definedName name="_________old17">#REF!</definedName>
    <definedName name="_________old6" localSheetId="52">'Rev-AccDep'!#REF!</definedName>
    <definedName name="_________old6">#REF!</definedName>
    <definedName name="_________old7" localSheetId="52">'Rev-AccDep'!#REF!</definedName>
    <definedName name="_________old7">#REF!</definedName>
    <definedName name="_________old8" localSheetId="52">'Rev-AccDep'!#REF!</definedName>
    <definedName name="_________old8">#REF!</definedName>
    <definedName name="_________old9" localSheetId="52">'Rev-AccDep'!#REF!</definedName>
    <definedName name="_________old9">#REF!</definedName>
    <definedName name="_________rei2">#REF!</definedName>
    <definedName name="_________rev2">#REF!</definedName>
    <definedName name="_________SCH1">#REF!</definedName>
    <definedName name="_________SCH10">#REF!</definedName>
    <definedName name="_________SCH15">#REF!</definedName>
    <definedName name="_________SCH2">#REF!</definedName>
    <definedName name="_________SCH3">#REF!</definedName>
    <definedName name="_________SCH4">#REF!</definedName>
    <definedName name="_________SCH5">#REF!</definedName>
    <definedName name="_________SCH6">#REF!</definedName>
    <definedName name="_________SCH7">#REF!</definedName>
    <definedName name="_________SCH8">#REF!</definedName>
    <definedName name="_________SCH9">#REF!</definedName>
    <definedName name="_________SEC1">#REF!</definedName>
    <definedName name="_________SEC2">#REF!</definedName>
    <definedName name="________C78695" localSheetId="52">'Rev-AccDep'!#REF!</definedName>
    <definedName name="________C78695">#REF!</definedName>
    <definedName name="________col2">#REF!</definedName>
    <definedName name="________dec10" localSheetId="52">'Rev-AccDep'!#REF!</definedName>
    <definedName name="________dec10">#REF!</definedName>
    <definedName name="________dec11" localSheetId="52">'Rev-AccDep'!#REF!</definedName>
    <definedName name="________dec11">#REF!</definedName>
    <definedName name="________dec12" localSheetId="52">'Rev-AccDep'!#REF!</definedName>
    <definedName name="________dec12">#REF!</definedName>
    <definedName name="________dec13" localSheetId="52">'Rev-AccDep'!#REF!</definedName>
    <definedName name="________dec13">#REF!</definedName>
    <definedName name="________dec14" localSheetId="52">'Rev-AccDep'!#REF!</definedName>
    <definedName name="________dec14">#REF!</definedName>
    <definedName name="________dec15" localSheetId="52">'Rev-AccDep'!#REF!</definedName>
    <definedName name="________dec15">#REF!</definedName>
    <definedName name="________dec16" localSheetId="52">'Rev-AccDep'!#REF!</definedName>
    <definedName name="________dec16">#REF!</definedName>
    <definedName name="________dec17" localSheetId="52">'Rev-AccDep'!#REF!</definedName>
    <definedName name="________dec17">#REF!</definedName>
    <definedName name="________dec6" localSheetId="52">'Rev-AccDep'!#REF!</definedName>
    <definedName name="________dec6">#REF!</definedName>
    <definedName name="________dec7" localSheetId="52">'Rev-AccDep'!#REF!</definedName>
    <definedName name="________dec7">#REF!</definedName>
    <definedName name="________dec9" localSheetId="52">'Rev-AccDep'!#REF!</definedName>
    <definedName name="________dec9">#REF!</definedName>
    <definedName name="________ded2">#REF!</definedName>
    <definedName name="________imp6">#REF!</definedName>
    <definedName name="________MS1">#REF!</definedName>
    <definedName name="________MS2">#REF!</definedName>
    <definedName name="________MS3">#REF!</definedName>
    <definedName name="________MS4">#REF!</definedName>
    <definedName name="________MS5">#REF!</definedName>
    <definedName name="________mvr2">#REF!</definedName>
    <definedName name="________ndf2">#REF!</definedName>
    <definedName name="________new10" localSheetId="52">'Rev-AccDep'!#REF!</definedName>
    <definedName name="________new10">#REF!</definedName>
    <definedName name="________new11" localSheetId="52">'Rev-AccDep'!#REF!</definedName>
    <definedName name="________new11">#REF!</definedName>
    <definedName name="________new12" localSheetId="52">'Rev-AccDep'!#REF!</definedName>
    <definedName name="________new12">#REF!</definedName>
    <definedName name="________new13" localSheetId="52">'Rev-AccDep'!#REF!</definedName>
    <definedName name="________new13">#REF!</definedName>
    <definedName name="________new14" localSheetId="52">'Rev-AccDep'!#REF!</definedName>
    <definedName name="________new14">#REF!</definedName>
    <definedName name="________new15" localSheetId="52">'Rev-AccDep'!#REF!</definedName>
    <definedName name="________new15">#REF!</definedName>
    <definedName name="________new16" localSheetId="52">'Rev-AccDep'!#REF!</definedName>
    <definedName name="________new16">#REF!</definedName>
    <definedName name="________new17" localSheetId="52">'Rev-AccDep'!#REF!</definedName>
    <definedName name="________new17">#REF!</definedName>
    <definedName name="________new6" localSheetId="52">'Rev-AccDep'!#REF!</definedName>
    <definedName name="________new6">#REF!</definedName>
    <definedName name="________new7" localSheetId="52">'Rev-AccDep'!#REF!</definedName>
    <definedName name="________new7">#REF!</definedName>
    <definedName name="________new8" localSheetId="52">'Rev-AccDep'!#REF!</definedName>
    <definedName name="________new8">#REF!</definedName>
    <definedName name="________new9" localSheetId="52">'Rev-AccDep'!#REF!</definedName>
    <definedName name="________new9">#REF!</definedName>
    <definedName name="________nla2">#REF!</definedName>
    <definedName name="________old10" localSheetId="52">'Rev-AccDep'!#REF!</definedName>
    <definedName name="________old10">#REF!</definedName>
    <definedName name="________old11" localSheetId="52">'Rev-AccDep'!#REF!</definedName>
    <definedName name="________old11">#REF!</definedName>
    <definedName name="________old12" localSheetId="52">'Rev-AccDep'!#REF!</definedName>
    <definedName name="________old12">#REF!</definedName>
    <definedName name="________old13" localSheetId="52">'Rev-AccDep'!#REF!</definedName>
    <definedName name="________old13">#REF!</definedName>
    <definedName name="________old14" localSheetId="52">'Rev-AccDep'!#REF!</definedName>
    <definedName name="________old14">#REF!</definedName>
    <definedName name="________old15" localSheetId="52">'Rev-AccDep'!#REF!</definedName>
    <definedName name="________old15">#REF!</definedName>
    <definedName name="________old16" localSheetId="52">'Rev-AccDep'!#REF!</definedName>
    <definedName name="________old16">#REF!</definedName>
    <definedName name="________old17" localSheetId="52">'Rev-AccDep'!#REF!</definedName>
    <definedName name="________old17">#REF!</definedName>
    <definedName name="________old6" localSheetId="52">'Rev-AccDep'!#REF!</definedName>
    <definedName name="________old6">#REF!</definedName>
    <definedName name="________old7" localSheetId="52">'Rev-AccDep'!#REF!</definedName>
    <definedName name="________old7">#REF!</definedName>
    <definedName name="________old8" localSheetId="52">'Rev-AccDep'!#REF!</definedName>
    <definedName name="________old8">#REF!</definedName>
    <definedName name="________old9" localSheetId="52">'Rev-AccDep'!#REF!</definedName>
    <definedName name="________old9">#REF!</definedName>
    <definedName name="________rei2">#REF!</definedName>
    <definedName name="________rev2">#REF!</definedName>
    <definedName name="________SCH1">#REF!</definedName>
    <definedName name="________SCH10">#REF!</definedName>
    <definedName name="________SCH15">#REF!</definedName>
    <definedName name="________SCH2">#REF!</definedName>
    <definedName name="________SCH3">#REF!</definedName>
    <definedName name="________SCH4">#REF!</definedName>
    <definedName name="________SCH5">#REF!</definedName>
    <definedName name="________SCH6">#REF!</definedName>
    <definedName name="________SCH7">#REF!</definedName>
    <definedName name="________SCH8">#REF!</definedName>
    <definedName name="________SCH9">#REF!</definedName>
    <definedName name="________SEC1">#REF!</definedName>
    <definedName name="________SEC2">#REF!</definedName>
    <definedName name="_______age2">#REF!</definedName>
    <definedName name="_______C78695" localSheetId="52">'Rev-AccDep'!#REF!</definedName>
    <definedName name="_______C78695">#REF!</definedName>
    <definedName name="_______col2">#REF!</definedName>
    <definedName name="_______dec10" localSheetId="52">'Rev-AccDep'!#REF!</definedName>
    <definedName name="_______dec10">#REF!</definedName>
    <definedName name="_______dec11" localSheetId="52">'Rev-AccDep'!#REF!</definedName>
    <definedName name="_______dec11">#REF!</definedName>
    <definedName name="_______dec12" localSheetId="52">'Rev-AccDep'!#REF!</definedName>
    <definedName name="_______dec12">#REF!</definedName>
    <definedName name="_______dec13" localSheetId="52">'Rev-AccDep'!#REF!</definedName>
    <definedName name="_______dec13">#REF!</definedName>
    <definedName name="_______dec14" localSheetId="52">'Rev-AccDep'!#REF!</definedName>
    <definedName name="_______dec14">#REF!</definedName>
    <definedName name="_______dec15" localSheetId="52">'Rev-AccDep'!#REF!</definedName>
    <definedName name="_______dec15">#REF!</definedName>
    <definedName name="_______dec16" localSheetId="52">'Rev-AccDep'!#REF!</definedName>
    <definedName name="_______dec16">#REF!</definedName>
    <definedName name="_______dec17" localSheetId="52">'Rev-AccDep'!#REF!</definedName>
    <definedName name="_______dec17">#REF!</definedName>
    <definedName name="_______dec6" localSheetId="52">'Rev-AccDep'!#REF!</definedName>
    <definedName name="_______dec6">#REF!</definedName>
    <definedName name="_______dec7" localSheetId="52">'Rev-AccDep'!#REF!</definedName>
    <definedName name="_______dec7">#REF!</definedName>
    <definedName name="_______dec9" localSheetId="52">'Rev-AccDep'!#REF!</definedName>
    <definedName name="_______dec9">#REF!</definedName>
    <definedName name="_______ded2">#REF!</definedName>
    <definedName name="_______imp6">#REF!</definedName>
    <definedName name="_______MS1">#REF!</definedName>
    <definedName name="_______MS2">#REF!</definedName>
    <definedName name="_______MS3">#REF!</definedName>
    <definedName name="_______MS4">#REF!</definedName>
    <definedName name="_______MS5">#REF!</definedName>
    <definedName name="_______mvr2">#REF!</definedName>
    <definedName name="_______ndf2">#REF!</definedName>
    <definedName name="_______new10" localSheetId="52">'Rev-AccDep'!#REF!</definedName>
    <definedName name="_______new10">#REF!</definedName>
    <definedName name="_______new11" localSheetId="52">'Rev-AccDep'!#REF!</definedName>
    <definedName name="_______new11">#REF!</definedName>
    <definedName name="_______new12" localSheetId="52">'Rev-AccDep'!#REF!</definedName>
    <definedName name="_______new12">#REF!</definedName>
    <definedName name="_______new13" localSheetId="52">'Rev-AccDep'!#REF!</definedName>
    <definedName name="_______new13">#REF!</definedName>
    <definedName name="_______new14" localSheetId="52">'Rev-AccDep'!#REF!</definedName>
    <definedName name="_______new14">#REF!</definedName>
    <definedName name="_______new15" localSheetId="52">'Rev-AccDep'!#REF!</definedName>
    <definedName name="_______new15">#REF!</definedName>
    <definedName name="_______new16" localSheetId="52">'Rev-AccDep'!#REF!</definedName>
    <definedName name="_______new16">#REF!</definedName>
    <definedName name="_______new17" localSheetId="52">'Rev-AccDep'!#REF!</definedName>
    <definedName name="_______new17">#REF!</definedName>
    <definedName name="_______new6" localSheetId="52">'Rev-AccDep'!#REF!</definedName>
    <definedName name="_______new6">#REF!</definedName>
    <definedName name="_______new7" localSheetId="52">'Rev-AccDep'!#REF!</definedName>
    <definedName name="_______new7">#REF!</definedName>
    <definedName name="_______new8" localSheetId="52">'Rev-AccDep'!#REF!</definedName>
    <definedName name="_______new8">#REF!</definedName>
    <definedName name="_______new9" localSheetId="52">'Rev-AccDep'!#REF!</definedName>
    <definedName name="_______new9">#REF!</definedName>
    <definedName name="_______old10" localSheetId="52">'Rev-AccDep'!#REF!</definedName>
    <definedName name="_______old10">#REF!</definedName>
    <definedName name="_______old11" localSheetId="52">'Rev-AccDep'!#REF!</definedName>
    <definedName name="_______old11">#REF!</definedName>
    <definedName name="_______old12" localSheetId="52">'Rev-AccDep'!#REF!</definedName>
    <definedName name="_______old12">#REF!</definedName>
    <definedName name="_______old13" localSheetId="52">'Rev-AccDep'!#REF!</definedName>
    <definedName name="_______old13">#REF!</definedName>
    <definedName name="_______old14" localSheetId="52">'Rev-AccDep'!#REF!</definedName>
    <definedName name="_______old14">#REF!</definedName>
    <definedName name="_______old15" localSheetId="52">'Rev-AccDep'!#REF!</definedName>
    <definedName name="_______old15">#REF!</definedName>
    <definedName name="_______old16" localSheetId="52">'Rev-AccDep'!#REF!</definedName>
    <definedName name="_______old16">#REF!</definedName>
    <definedName name="_______old17" localSheetId="52">'Rev-AccDep'!#REF!</definedName>
    <definedName name="_______old17">#REF!</definedName>
    <definedName name="_______old6" localSheetId="52">'Rev-AccDep'!#REF!</definedName>
    <definedName name="_______old6">#REF!</definedName>
    <definedName name="_______old7" localSheetId="52">'Rev-AccDep'!#REF!</definedName>
    <definedName name="_______old7">#REF!</definedName>
    <definedName name="_______old8" localSheetId="52">'Rev-AccDep'!#REF!</definedName>
    <definedName name="_______old8">#REF!</definedName>
    <definedName name="_______old9" localSheetId="52">'Rev-AccDep'!#REF!</definedName>
    <definedName name="_______old9">#REF!</definedName>
    <definedName name="_______rev2">#REF!</definedName>
    <definedName name="_______SCH1">#REF!</definedName>
    <definedName name="_______SCH10">#REF!</definedName>
    <definedName name="_______SCH15">#REF!</definedName>
    <definedName name="_______SCH2">#REF!</definedName>
    <definedName name="_______SCH3">#REF!</definedName>
    <definedName name="_______SCH4">#REF!</definedName>
    <definedName name="_______SCH5">#REF!</definedName>
    <definedName name="_______SCH6">#REF!</definedName>
    <definedName name="_______SCH7">#REF!</definedName>
    <definedName name="_______SCH8">#REF!</definedName>
    <definedName name="_______SCH9">#REF!</definedName>
    <definedName name="_______SEC1">#REF!</definedName>
    <definedName name="_______SEC2">#REF!</definedName>
    <definedName name="______age2">#REF!</definedName>
    <definedName name="______C78695" localSheetId="52">'Rev-AccDep'!#REF!</definedName>
    <definedName name="______C78695">#REF!</definedName>
    <definedName name="______col2">#REF!</definedName>
    <definedName name="______dec10" localSheetId="52">'Rev-AccDep'!#REF!</definedName>
    <definedName name="______dec10">#REF!</definedName>
    <definedName name="______dec11" localSheetId="52">'Rev-AccDep'!#REF!</definedName>
    <definedName name="______dec11">#REF!</definedName>
    <definedName name="______dec12" localSheetId="52">'Rev-AccDep'!#REF!</definedName>
    <definedName name="______dec12">#REF!</definedName>
    <definedName name="______dec13" localSheetId="52">'Rev-AccDep'!#REF!</definedName>
    <definedName name="______dec13">#REF!</definedName>
    <definedName name="______dec14" localSheetId="52">'Rev-AccDep'!#REF!</definedName>
    <definedName name="______dec14">#REF!</definedName>
    <definedName name="______dec15" localSheetId="52">'Rev-AccDep'!#REF!</definedName>
    <definedName name="______dec15">#REF!</definedName>
    <definedName name="______dec16" localSheetId="52">'Rev-AccDep'!#REF!</definedName>
    <definedName name="______dec16">#REF!</definedName>
    <definedName name="______dec17" localSheetId="52">'Rev-AccDep'!#REF!</definedName>
    <definedName name="______dec17">#REF!</definedName>
    <definedName name="______dec6" localSheetId="52">'Rev-AccDep'!#REF!</definedName>
    <definedName name="______dec6">#REF!</definedName>
    <definedName name="______dec7" localSheetId="52">'Rev-AccDep'!#REF!</definedName>
    <definedName name="______dec7">#REF!</definedName>
    <definedName name="______dec9" localSheetId="52">'Rev-AccDep'!#REF!</definedName>
    <definedName name="______dec9">#REF!</definedName>
    <definedName name="______ded2">#REF!</definedName>
    <definedName name="______imp6">#REF!</definedName>
    <definedName name="______MS1">#REF!</definedName>
    <definedName name="______MS2">#REF!</definedName>
    <definedName name="______MS3">#REF!</definedName>
    <definedName name="______MS4">#REF!</definedName>
    <definedName name="______MS5">#REF!</definedName>
    <definedName name="______mvr2">#REF!</definedName>
    <definedName name="______ndf2">#REF!</definedName>
    <definedName name="______new10" localSheetId="52">'Rev-AccDep'!#REF!</definedName>
    <definedName name="______new10">#REF!</definedName>
    <definedName name="______new11" localSheetId="52">'Rev-AccDep'!#REF!</definedName>
    <definedName name="______new11">#REF!</definedName>
    <definedName name="______new12" localSheetId="52">'Rev-AccDep'!#REF!</definedName>
    <definedName name="______new12">#REF!</definedName>
    <definedName name="______new13" localSheetId="52">'Rev-AccDep'!#REF!</definedName>
    <definedName name="______new13">#REF!</definedName>
    <definedName name="______new14" localSheetId="52">'Rev-AccDep'!#REF!</definedName>
    <definedName name="______new14">#REF!</definedName>
    <definedName name="______new15" localSheetId="52">'Rev-AccDep'!#REF!</definedName>
    <definedName name="______new15">#REF!</definedName>
    <definedName name="______new16" localSheetId="52">'Rev-AccDep'!#REF!</definedName>
    <definedName name="______new16">#REF!</definedName>
    <definedName name="______new17" localSheetId="52">'Rev-AccDep'!#REF!</definedName>
    <definedName name="______new17">#REF!</definedName>
    <definedName name="______new6" localSheetId="52">'Rev-AccDep'!#REF!</definedName>
    <definedName name="______new6">#REF!</definedName>
    <definedName name="______new7" localSheetId="52">'Rev-AccDep'!#REF!</definedName>
    <definedName name="______new7">#REF!</definedName>
    <definedName name="______new8" localSheetId="52">'Rev-AccDep'!#REF!</definedName>
    <definedName name="______new8">#REF!</definedName>
    <definedName name="______new9" localSheetId="52">'Rev-AccDep'!#REF!</definedName>
    <definedName name="______new9">#REF!</definedName>
    <definedName name="______nla2">#REF!</definedName>
    <definedName name="______old10" localSheetId="52">'Rev-AccDep'!#REF!</definedName>
    <definedName name="______old10">#REF!</definedName>
    <definedName name="______old11" localSheetId="52">'Rev-AccDep'!#REF!</definedName>
    <definedName name="______old11">#REF!</definedName>
    <definedName name="______old12" localSheetId="52">'Rev-AccDep'!#REF!</definedName>
    <definedName name="______old12">#REF!</definedName>
    <definedName name="______old13" localSheetId="52">'Rev-AccDep'!#REF!</definedName>
    <definedName name="______old13">#REF!</definedName>
    <definedName name="______old14" localSheetId="52">'Rev-AccDep'!#REF!</definedName>
    <definedName name="______old14">#REF!</definedName>
    <definedName name="______old15" localSheetId="52">'Rev-AccDep'!#REF!</definedName>
    <definedName name="______old15">#REF!</definedName>
    <definedName name="______old16" localSheetId="52">'Rev-AccDep'!#REF!</definedName>
    <definedName name="______old16">#REF!</definedName>
    <definedName name="______old17" localSheetId="52">'Rev-AccDep'!#REF!</definedName>
    <definedName name="______old17">#REF!</definedName>
    <definedName name="______old6" localSheetId="52">'Rev-AccDep'!#REF!</definedName>
    <definedName name="______old6">#REF!</definedName>
    <definedName name="______old7" localSheetId="52">'Rev-AccDep'!#REF!</definedName>
    <definedName name="______old7">#REF!</definedName>
    <definedName name="______old8" localSheetId="52">'Rev-AccDep'!#REF!</definedName>
    <definedName name="______old8">#REF!</definedName>
    <definedName name="______old9" localSheetId="52">'Rev-AccDep'!#REF!</definedName>
    <definedName name="______old9">#REF!</definedName>
    <definedName name="______rei2">#REF!</definedName>
    <definedName name="______rev2">#REF!</definedName>
    <definedName name="______SCH1">#REF!</definedName>
    <definedName name="______SCH10">#REF!</definedName>
    <definedName name="______SCH15">#REF!</definedName>
    <definedName name="______SCH2">#REF!</definedName>
    <definedName name="______SCH3">#REF!</definedName>
    <definedName name="______SCH4">#REF!</definedName>
    <definedName name="______SCH5">#REF!</definedName>
    <definedName name="______SCH6">#REF!</definedName>
    <definedName name="______SCH7">#REF!</definedName>
    <definedName name="______SCH8">#REF!</definedName>
    <definedName name="______SCH9">#REF!</definedName>
    <definedName name="______SEC1">#REF!</definedName>
    <definedName name="______SEC2">#REF!</definedName>
    <definedName name="_____age2">#REF!</definedName>
    <definedName name="_____C78695" localSheetId="52">'Rev-AccDep'!#REF!</definedName>
    <definedName name="_____C78695">#REF!</definedName>
    <definedName name="_____col2">#REF!</definedName>
    <definedName name="_____dec10" localSheetId="52">'Rev-AccDep'!#REF!</definedName>
    <definedName name="_____dec10">#REF!</definedName>
    <definedName name="_____dec11" localSheetId="52">'Rev-AccDep'!#REF!</definedName>
    <definedName name="_____dec11">#REF!</definedName>
    <definedName name="_____dec12" localSheetId="52">'Rev-AccDep'!#REF!</definedName>
    <definedName name="_____dec12">#REF!</definedName>
    <definedName name="_____dec13" localSheetId="52">'Rev-AccDep'!#REF!</definedName>
    <definedName name="_____dec13">#REF!</definedName>
    <definedName name="_____dec14" localSheetId="52">'Rev-AccDep'!#REF!</definedName>
    <definedName name="_____dec14">#REF!</definedName>
    <definedName name="_____dec15" localSheetId="52">'Rev-AccDep'!#REF!</definedName>
    <definedName name="_____dec15">#REF!</definedName>
    <definedName name="_____dec16" localSheetId="52">'Rev-AccDep'!#REF!</definedName>
    <definedName name="_____dec16">#REF!</definedName>
    <definedName name="_____dec17" localSheetId="52">'Rev-AccDep'!#REF!</definedName>
    <definedName name="_____dec17">#REF!</definedName>
    <definedName name="_____dec6" localSheetId="52">'Rev-AccDep'!#REF!</definedName>
    <definedName name="_____dec6">#REF!</definedName>
    <definedName name="_____dec7" localSheetId="52">'Rev-AccDep'!#REF!</definedName>
    <definedName name="_____dec7">#REF!</definedName>
    <definedName name="_____dec9" localSheetId="52">'Rev-AccDep'!#REF!</definedName>
    <definedName name="_____dec9">#REF!</definedName>
    <definedName name="_____ded2">#REF!</definedName>
    <definedName name="_____FMCC">#REF!</definedName>
    <definedName name="_____imp6">#REF!</definedName>
    <definedName name="_____MS1">#REF!</definedName>
    <definedName name="_____MS2">#REF!</definedName>
    <definedName name="_____MS3">#REF!</definedName>
    <definedName name="_____MS4">#REF!</definedName>
    <definedName name="_____MS5">#REF!</definedName>
    <definedName name="_____mvr2">#REF!</definedName>
    <definedName name="_____ndf2">#REF!</definedName>
    <definedName name="_____new10" localSheetId="52">'Rev-AccDep'!#REF!</definedName>
    <definedName name="_____new10">#REF!</definedName>
    <definedName name="_____new11" localSheetId="52">'Rev-AccDep'!#REF!</definedName>
    <definedName name="_____new11">#REF!</definedName>
    <definedName name="_____new12" localSheetId="52">'Rev-AccDep'!#REF!</definedName>
    <definedName name="_____new12">#REF!</definedName>
    <definedName name="_____new13" localSheetId="52">'Rev-AccDep'!#REF!</definedName>
    <definedName name="_____new13">#REF!</definedName>
    <definedName name="_____new14" localSheetId="52">'Rev-AccDep'!#REF!</definedName>
    <definedName name="_____new14">#REF!</definedName>
    <definedName name="_____new15" localSheetId="52">'Rev-AccDep'!#REF!</definedName>
    <definedName name="_____new15">#REF!</definedName>
    <definedName name="_____new16" localSheetId="52">'Rev-AccDep'!#REF!</definedName>
    <definedName name="_____new16">#REF!</definedName>
    <definedName name="_____new17" localSheetId="52">'Rev-AccDep'!#REF!</definedName>
    <definedName name="_____new17">#REF!</definedName>
    <definedName name="_____new6" localSheetId="52">'Rev-AccDep'!#REF!</definedName>
    <definedName name="_____new6">#REF!</definedName>
    <definedName name="_____new7" localSheetId="52">'Rev-AccDep'!#REF!</definedName>
    <definedName name="_____new7">#REF!</definedName>
    <definedName name="_____new8" localSheetId="52">'Rev-AccDep'!#REF!</definedName>
    <definedName name="_____new8">#REF!</definedName>
    <definedName name="_____new9" localSheetId="52">'Rev-AccDep'!#REF!</definedName>
    <definedName name="_____new9">#REF!</definedName>
    <definedName name="_____nla2">#REF!</definedName>
    <definedName name="_____old10" localSheetId="52">'Rev-AccDep'!#REF!</definedName>
    <definedName name="_____old10">#REF!</definedName>
    <definedName name="_____old11" localSheetId="52">'Rev-AccDep'!#REF!</definedName>
    <definedName name="_____old11">#REF!</definedName>
    <definedName name="_____old12" localSheetId="52">'Rev-AccDep'!#REF!</definedName>
    <definedName name="_____old12">#REF!</definedName>
    <definedName name="_____old13" localSheetId="52">'Rev-AccDep'!#REF!</definedName>
    <definedName name="_____old13">#REF!</definedName>
    <definedName name="_____old14" localSheetId="52">'Rev-AccDep'!#REF!</definedName>
    <definedName name="_____old14">#REF!</definedName>
    <definedName name="_____old15" localSheetId="52">'Rev-AccDep'!#REF!</definedName>
    <definedName name="_____old15">#REF!</definedName>
    <definedName name="_____old16" localSheetId="52">'Rev-AccDep'!#REF!</definedName>
    <definedName name="_____old16">#REF!</definedName>
    <definedName name="_____old17" localSheetId="52">'Rev-AccDep'!#REF!</definedName>
    <definedName name="_____old17">#REF!</definedName>
    <definedName name="_____old6" localSheetId="52">'Rev-AccDep'!#REF!</definedName>
    <definedName name="_____old6">#REF!</definedName>
    <definedName name="_____old7" localSheetId="52">'Rev-AccDep'!#REF!</definedName>
    <definedName name="_____old7">#REF!</definedName>
    <definedName name="_____old8" localSheetId="52">'Rev-AccDep'!#REF!</definedName>
    <definedName name="_____old8">#REF!</definedName>
    <definedName name="_____old9" localSheetId="52">'Rev-AccDep'!#REF!</definedName>
    <definedName name="_____old9">#REF!</definedName>
    <definedName name="_____rei2">#REF!</definedName>
    <definedName name="_____rev2">#REF!</definedName>
    <definedName name="_____SCH1">#REF!</definedName>
    <definedName name="_____SCH10">#REF!</definedName>
    <definedName name="_____SCH15">#REF!</definedName>
    <definedName name="_____SCH2">#REF!</definedName>
    <definedName name="_____SCH3">#REF!</definedName>
    <definedName name="_____SCH4">#REF!</definedName>
    <definedName name="_____SCH5">#REF!</definedName>
    <definedName name="_____SCH6">#REF!</definedName>
    <definedName name="_____SCH7">#REF!</definedName>
    <definedName name="_____SCH8">#REF!</definedName>
    <definedName name="_____SCH9">#REF!</definedName>
    <definedName name="_____SEC1">#REF!</definedName>
    <definedName name="_____SEC2">#REF!</definedName>
    <definedName name="____age2">#REF!</definedName>
    <definedName name="____C78695" localSheetId="52">'Rev-AccDep'!#REF!</definedName>
    <definedName name="____C78695">#REF!</definedName>
    <definedName name="____col2">#REF!</definedName>
    <definedName name="____dec10" localSheetId="52">'Rev-AccDep'!#REF!</definedName>
    <definedName name="____dec10">#REF!</definedName>
    <definedName name="____dec11" localSheetId="52">'Rev-AccDep'!#REF!</definedName>
    <definedName name="____dec11">#REF!</definedName>
    <definedName name="____dec12" localSheetId="52">'Rev-AccDep'!#REF!</definedName>
    <definedName name="____dec12">#REF!</definedName>
    <definedName name="____dec13" localSheetId="52">'Rev-AccDep'!#REF!</definedName>
    <definedName name="____dec13">#REF!</definedName>
    <definedName name="____dec14" localSheetId="52">'Rev-AccDep'!#REF!</definedName>
    <definedName name="____dec14">#REF!</definedName>
    <definedName name="____dec15" localSheetId="52">'Rev-AccDep'!#REF!</definedName>
    <definedName name="____dec15">#REF!</definedName>
    <definedName name="____dec16" localSheetId="52">'Rev-AccDep'!#REF!</definedName>
    <definedName name="____dec16">#REF!</definedName>
    <definedName name="____dec17" localSheetId="52">'Rev-AccDep'!#REF!</definedName>
    <definedName name="____dec17">#REF!</definedName>
    <definedName name="____dec6" localSheetId="52">'Rev-AccDep'!#REF!</definedName>
    <definedName name="____dec6">#REF!</definedName>
    <definedName name="____dec7" localSheetId="52">'Rev-AccDep'!#REF!</definedName>
    <definedName name="____dec7">#REF!</definedName>
    <definedName name="____dec9" localSheetId="52">'Rev-AccDep'!#REF!</definedName>
    <definedName name="____dec9">#REF!</definedName>
    <definedName name="____ded2">#REF!</definedName>
    <definedName name="____imp6">#REF!</definedName>
    <definedName name="____MS1">#REF!</definedName>
    <definedName name="____MS2">#REF!</definedName>
    <definedName name="____MS3">#REF!</definedName>
    <definedName name="____MS4">#REF!</definedName>
    <definedName name="____MS5">#REF!</definedName>
    <definedName name="____mvr2">#REF!</definedName>
    <definedName name="____ndf2">#REF!</definedName>
    <definedName name="____new10" localSheetId="52">'Rev-AccDep'!#REF!</definedName>
    <definedName name="____new10">#REF!</definedName>
    <definedName name="____new11" localSheetId="52">'Rev-AccDep'!#REF!</definedName>
    <definedName name="____new11">#REF!</definedName>
    <definedName name="____new12" localSheetId="52">'Rev-AccDep'!#REF!</definedName>
    <definedName name="____new12">#REF!</definedName>
    <definedName name="____new13" localSheetId="52">'Rev-AccDep'!#REF!</definedName>
    <definedName name="____new13">#REF!</definedName>
    <definedName name="____new14" localSheetId="52">'Rev-AccDep'!#REF!</definedName>
    <definedName name="____new14">#REF!</definedName>
    <definedName name="____new15" localSheetId="52">'Rev-AccDep'!#REF!</definedName>
    <definedName name="____new15">#REF!</definedName>
    <definedName name="____new16" localSheetId="52">'Rev-AccDep'!#REF!</definedName>
    <definedName name="____new16">#REF!</definedName>
    <definedName name="____new17" localSheetId="52">'Rev-AccDep'!#REF!</definedName>
    <definedName name="____new17">#REF!</definedName>
    <definedName name="____new6" localSheetId="52">'Rev-AccDep'!#REF!</definedName>
    <definedName name="____new6">#REF!</definedName>
    <definedName name="____new7" localSheetId="52">'Rev-AccDep'!#REF!</definedName>
    <definedName name="____new7">#REF!</definedName>
    <definedName name="____new8" localSheetId="52">'Rev-AccDep'!#REF!</definedName>
    <definedName name="____new8">#REF!</definedName>
    <definedName name="____new9" localSheetId="52">'Rev-AccDep'!#REF!</definedName>
    <definedName name="____new9">#REF!</definedName>
    <definedName name="____nla2">#REF!</definedName>
    <definedName name="____old10" localSheetId="52">'Rev-AccDep'!#REF!</definedName>
    <definedName name="____old10">#REF!</definedName>
    <definedName name="____old11" localSheetId="52">'Rev-AccDep'!#REF!</definedName>
    <definedName name="____old11">#REF!</definedName>
    <definedName name="____old12" localSheetId="52">'Rev-AccDep'!#REF!</definedName>
    <definedName name="____old12">#REF!</definedName>
    <definedName name="____old13" localSheetId="52">'Rev-AccDep'!#REF!</definedName>
    <definedName name="____old13">#REF!</definedName>
    <definedName name="____old14" localSheetId="52">'Rev-AccDep'!#REF!</definedName>
    <definedName name="____old14">#REF!</definedName>
    <definedName name="____old15" localSheetId="52">'Rev-AccDep'!#REF!</definedName>
    <definedName name="____old15">#REF!</definedName>
    <definedName name="____old16" localSheetId="52">'Rev-AccDep'!#REF!</definedName>
    <definedName name="____old16">#REF!</definedName>
    <definedName name="____old17" localSheetId="52">'Rev-AccDep'!#REF!</definedName>
    <definedName name="____old17">#REF!</definedName>
    <definedName name="____old6" localSheetId="52">'Rev-AccDep'!#REF!</definedName>
    <definedName name="____old6">#REF!</definedName>
    <definedName name="____old7" localSheetId="52">'Rev-AccDep'!#REF!</definedName>
    <definedName name="____old7">#REF!</definedName>
    <definedName name="____old8" localSheetId="52">'Rev-AccDep'!#REF!</definedName>
    <definedName name="____old8">#REF!</definedName>
    <definedName name="____old9" localSheetId="52">'Rev-AccDep'!#REF!</definedName>
    <definedName name="____old9">#REF!</definedName>
    <definedName name="____rei2">#REF!</definedName>
    <definedName name="____rev2">#REF!</definedName>
    <definedName name="____SCH1">#REF!</definedName>
    <definedName name="____SCH10">#REF!</definedName>
    <definedName name="____SCH15">#REF!</definedName>
    <definedName name="____SCH2">#REF!</definedName>
    <definedName name="____SCH3">#REF!</definedName>
    <definedName name="____SCH4">#REF!</definedName>
    <definedName name="____SCH5">#REF!</definedName>
    <definedName name="____SCH6">#REF!</definedName>
    <definedName name="____SCH7">#REF!</definedName>
    <definedName name="____SCH8">#REF!</definedName>
    <definedName name="____SCH9">#REF!</definedName>
    <definedName name="____SEC1">#REF!</definedName>
    <definedName name="____SEC2">#REF!</definedName>
    <definedName name="____SFC1">#REF!</definedName>
    <definedName name="___age2">#REF!</definedName>
    <definedName name="___C78695" localSheetId="52">'Rev-AccDep'!#REF!</definedName>
    <definedName name="___C78695">#REF!</definedName>
    <definedName name="___col2">#REF!</definedName>
    <definedName name="___dec10" localSheetId="52">'Rev-AccDep'!#REF!</definedName>
    <definedName name="___dec10">#REF!</definedName>
    <definedName name="___dec11" localSheetId="52">'Rev-AccDep'!#REF!</definedName>
    <definedName name="___dec11">#REF!</definedName>
    <definedName name="___dec12" localSheetId="52">'Rev-AccDep'!#REF!</definedName>
    <definedName name="___dec12">#REF!</definedName>
    <definedName name="___dec13" localSheetId="52">'Rev-AccDep'!#REF!</definedName>
    <definedName name="___dec13">#REF!</definedName>
    <definedName name="___dec14" localSheetId="52">'Rev-AccDep'!#REF!</definedName>
    <definedName name="___dec14">#REF!</definedName>
    <definedName name="___dec15" localSheetId="52">'Rev-AccDep'!#REF!</definedName>
    <definedName name="___dec15">#REF!</definedName>
    <definedName name="___dec16" localSheetId="52">'Rev-AccDep'!#REF!</definedName>
    <definedName name="___dec16">#REF!</definedName>
    <definedName name="___dec17" localSheetId="52">'Rev-AccDep'!#REF!</definedName>
    <definedName name="___dec17">#REF!</definedName>
    <definedName name="___dec6" localSheetId="52">'Rev-AccDep'!#REF!</definedName>
    <definedName name="___dec6">#REF!</definedName>
    <definedName name="___dec7" localSheetId="52">'Rev-AccDep'!#REF!</definedName>
    <definedName name="___dec7">#REF!</definedName>
    <definedName name="___dec9" localSheetId="52">'Rev-AccDep'!#REF!</definedName>
    <definedName name="___dec9">#REF!</definedName>
    <definedName name="___ded2">#REF!</definedName>
    <definedName name="___imp6">#REF!</definedName>
    <definedName name="___MS1">#REF!</definedName>
    <definedName name="___MS2">#REF!</definedName>
    <definedName name="___MS3">#REF!</definedName>
    <definedName name="___MS4">#REF!</definedName>
    <definedName name="___MS5">#REF!</definedName>
    <definedName name="___mvr2">#REF!</definedName>
    <definedName name="___ndf2">#REF!</definedName>
    <definedName name="___new10" localSheetId="52">'Rev-AccDep'!#REF!</definedName>
    <definedName name="___new10">#REF!</definedName>
    <definedName name="___new11" localSheetId="52">'Rev-AccDep'!#REF!</definedName>
    <definedName name="___new11">#REF!</definedName>
    <definedName name="___new12" localSheetId="52">'Rev-AccDep'!#REF!</definedName>
    <definedName name="___new12">#REF!</definedName>
    <definedName name="___new13" localSheetId="52">'Rev-AccDep'!#REF!</definedName>
    <definedName name="___new13">#REF!</definedName>
    <definedName name="___new14" localSheetId="52">'Rev-AccDep'!#REF!</definedName>
    <definedName name="___new14">#REF!</definedName>
    <definedName name="___new15" localSheetId="52">'Rev-AccDep'!#REF!</definedName>
    <definedName name="___new15">#REF!</definedName>
    <definedName name="___new16" localSheetId="52">'Rev-AccDep'!#REF!</definedName>
    <definedName name="___new16">#REF!</definedName>
    <definedName name="___new17" localSheetId="52">'Rev-AccDep'!#REF!</definedName>
    <definedName name="___new17">#REF!</definedName>
    <definedName name="___new6" localSheetId="52">'Rev-AccDep'!#REF!</definedName>
    <definedName name="___new6">#REF!</definedName>
    <definedName name="___new7" localSheetId="52">'Rev-AccDep'!#REF!</definedName>
    <definedName name="___new7">#REF!</definedName>
    <definedName name="___new8" localSheetId="52">'Rev-AccDep'!#REF!</definedName>
    <definedName name="___new8">#REF!</definedName>
    <definedName name="___new9" localSheetId="52">'Rev-AccDep'!#REF!</definedName>
    <definedName name="___new9">#REF!</definedName>
    <definedName name="___nla2">#REF!</definedName>
    <definedName name="___old10" localSheetId="52">'Rev-AccDep'!#REF!</definedName>
    <definedName name="___old10">#REF!</definedName>
    <definedName name="___old11" localSheetId="52">'Rev-AccDep'!#REF!</definedName>
    <definedName name="___old11">#REF!</definedName>
    <definedName name="___old12" localSheetId="52">'Rev-AccDep'!#REF!</definedName>
    <definedName name="___old12">#REF!</definedName>
    <definedName name="___old13" localSheetId="52">'Rev-AccDep'!#REF!</definedName>
    <definedName name="___old13">#REF!</definedName>
    <definedName name="___old14" localSheetId="52">'Rev-AccDep'!#REF!</definedName>
    <definedName name="___old14">#REF!</definedName>
    <definedName name="___old15" localSheetId="52">'Rev-AccDep'!#REF!</definedName>
    <definedName name="___old15">#REF!</definedName>
    <definedName name="___old16" localSheetId="52">'Rev-AccDep'!#REF!</definedName>
    <definedName name="___old16">#REF!</definedName>
    <definedName name="___old17" localSheetId="52">'Rev-AccDep'!#REF!</definedName>
    <definedName name="___old17">#REF!</definedName>
    <definedName name="___old6" localSheetId="52">'Rev-AccDep'!#REF!</definedName>
    <definedName name="___old6">#REF!</definedName>
    <definedName name="___old7" localSheetId="52">'Rev-AccDep'!#REF!</definedName>
    <definedName name="___old7">#REF!</definedName>
    <definedName name="___old8" localSheetId="52">'Rev-AccDep'!#REF!</definedName>
    <definedName name="___old8">#REF!</definedName>
    <definedName name="___old9" localSheetId="52">'Rev-AccDep'!#REF!</definedName>
    <definedName name="___old9">#REF!</definedName>
    <definedName name="___rei2">#REF!</definedName>
    <definedName name="___rev2">#REF!</definedName>
    <definedName name="___SCH1">#REF!</definedName>
    <definedName name="___SCH10">#REF!</definedName>
    <definedName name="___SCH15">#REF!</definedName>
    <definedName name="___SCH2">#REF!</definedName>
    <definedName name="___SCH3">#REF!</definedName>
    <definedName name="___SCH4">#REF!</definedName>
    <definedName name="___SCH5">#REF!</definedName>
    <definedName name="___SCH6">#REF!</definedName>
    <definedName name="___SCH7">#REF!</definedName>
    <definedName name="___SCH8">#REF!</definedName>
    <definedName name="___SCH9">#REF!</definedName>
    <definedName name="___SCY45">#REF!</definedName>
    <definedName name="___SEC1">#REF!</definedName>
    <definedName name="___SEC2">#REF!</definedName>
    <definedName name="___W1">#REF!</definedName>
    <definedName name="__123Graph_A" hidden="1">#REF!</definedName>
    <definedName name="__123Graph_ABOTTOMLINE" hidden="1">#REF!</definedName>
    <definedName name="__123Graph_ABOTTOMPIE" hidden="1">#REF!</definedName>
    <definedName name="__123Graph_AChart1" hidden="1">#REF!</definedName>
    <definedName name="__123Graph_AChart2" hidden="1">#REF!</definedName>
    <definedName name="__123Graph_AChart3" hidden="1">#REF!</definedName>
    <definedName name="__123Graph_AChart4" hidden="1">#REF!</definedName>
    <definedName name="__123Graph_AChart5" hidden="1">#REF!</definedName>
    <definedName name="__123Graph_AChart6" hidden="1">#REF!</definedName>
    <definedName name="__123Graph_ACSTALCSLS" hidden="1">#REF!</definedName>
    <definedName name="__123Graph_ACurrent" hidden="1">#REF!</definedName>
    <definedName name="__123Graph_AENERGYPRLIT" hidden="1">#REF!</definedName>
    <definedName name="__123Graph_AGPPRLIT" hidden="1">#REF!</definedName>
    <definedName name="__123Graph_AINDRCTPRLIT" hidden="1">#REF!</definedName>
    <definedName name="__123Graph_AMFGCST" hidden="1">#REF!</definedName>
    <definedName name="__123Graph_AMOLGMPERMT" hidden="1">#REF!</definedName>
    <definedName name="__123Graph_AMOLPRMT" hidden="1">#REF!</definedName>
    <definedName name="__123Graph_AREVENUES" hidden="1">#REF!</definedName>
    <definedName name="__123Graph_ASERVICEINCOME" hidden="1">#REF!</definedName>
    <definedName name="__123Graph_B" hidden="1">#REF!</definedName>
    <definedName name="__123Graph_BBOTTOMPIE" hidden="1">#REF!</definedName>
    <definedName name="__123Graph_BChart1" hidden="1">#REF!</definedName>
    <definedName name="__123Graph_BChart2" hidden="1">#REF!</definedName>
    <definedName name="__123Graph_BChart3" hidden="1">#REF!</definedName>
    <definedName name="__123Graph_BChart4" hidden="1">#REF!</definedName>
    <definedName name="__123Graph_BChart5" hidden="1">#REF!</definedName>
    <definedName name="__123Graph_BChart6" hidden="1">#REF!</definedName>
    <definedName name="__123Graph_BCurrent" hidden="1">#REF!</definedName>
    <definedName name="__123Graph_BGPPRLIT" hidden="1">#REF!</definedName>
    <definedName name="__123Graph_BMOLGMPERMT" hidden="1">#REF!</definedName>
    <definedName name="__123Graph_C" hidden="1">#REF!</definedName>
    <definedName name="__123Graph_CChart1" hidden="1">#REF!</definedName>
    <definedName name="__123Graph_CChart2" hidden="1">#REF!</definedName>
    <definedName name="__123Graph_CChart3" hidden="1">#REF!</definedName>
    <definedName name="__123Graph_CChart4" hidden="1">#REF!</definedName>
    <definedName name="__123Graph_CChart5" hidden="1">#REF!</definedName>
    <definedName name="__123Graph_CChart6" hidden="1">#REF!</definedName>
    <definedName name="__123Graph_CCurrent" hidden="1">#REF!</definedName>
    <definedName name="__123Graph_CGPPRLIT" hidden="1">#REF!</definedName>
    <definedName name="__123Graph_CMOLGMPERMT" hidden="1">#REF!</definedName>
    <definedName name="__123Graph_D" hidden="1">#REF!</definedName>
    <definedName name="__123Graph_DChart1" hidden="1">#REF!</definedName>
    <definedName name="__123Graph_DChart2" hidden="1">#REF!</definedName>
    <definedName name="__123Graph_DChart3" hidden="1">#REF!</definedName>
    <definedName name="__123Graph_DChart4" hidden="1">#REF!</definedName>
    <definedName name="__123Graph_DChart5" hidden="1">#REF!</definedName>
    <definedName name="__123Graph_DChart6" hidden="1">#REF!</definedName>
    <definedName name="__123Graph_DCurrent" hidden="1">#REF!</definedName>
    <definedName name="__123Graph_E" hidden="1">#REF!</definedName>
    <definedName name="__123Graph_EChart1" hidden="1">#REF!</definedName>
    <definedName name="__123Graph_EChart2" hidden="1">#REF!</definedName>
    <definedName name="__123Graph_EChart3" hidden="1">#REF!</definedName>
    <definedName name="__123Graph_EChart4" hidden="1">#REF!</definedName>
    <definedName name="__123Graph_EChart5" hidden="1">#REF!</definedName>
    <definedName name="__123Graph_EChart6" hidden="1">#REF!</definedName>
    <definedName name="__123Graph_ECurrent" hidden="1">#REF!</definedName>
    <definedName name="__123Graph_F" hidden="1">#REF!</definedName>
    <definedName name="__123Graph_FChart1" hidden="1">#REF!</definedName>
    <definedName name="__123Graph_FChart2" hidden="1">#REF!</definedName>
    <definedName name="__123Graph_FChart3" hidden="1">#REF!</definedName>
    <definedName name="__123Graph_FChart4" hidden="1">#REF!</definedName>
    <definedName name="__123Graph_FChart5" hidden="1">#REF!</definedName>
    <definedName name="__123Graph_FChart6" hidden="1">#REF!</definedName>
    <definedName name="__123Graph_FCurrent" hidden="1">#REF!</definedName>
    <definedName name="__123Graph_LBL_AGPPRLIT" hidden="1">#REF!</definedName>
    <definedName name="__123Graph_LBL_AMOLGMPERMT" hidden="1">#REF!</definedName>
    <definedName name="__123Graph_LBL_BGPPRLIT" hidden="1">#REF!</definedName>
    <definedName name="__123Graph_LBL_BMOLGMPERMT" hidden="1">#REF!</definedName>
    <definedName name="__123Graph_LBL_CGPPRLIT" hidden="1">#REF!</definedName>
    <definedName name="__123Graph_LBL_CMOLGMPERMT" hidden="1">#REF!</definedName>
    <definedName name="__123Graph_X" hidden="1">#REF!</definedName>
    <definedName name="__123Graph_XAVEPROD" hidden="1">#REF!</definedName>
    <definedName name="__123Graph_XBOTTOMLINE" hidden="1">#REF!</definedName>
    <definedName name="__123Graph_XBOTTOMPIE" hidden="1">#REF!</definedName>
    <definedName name="__123Graph_XCSTALCSLS" hidden="1">#REF!</definedName>
    <definedName name="__123Graph_XDIRCTLBRPRLIT" hidden="1">#REF!</definedName>
    <definedName name="__123Graph_XDRCTLBRCST" hidden="1">#REF!</definedName>
    <definedName name="__123Graph_XENERGYCST" hidden="1">#REF!</definedName>
    <definedName name="__123Graph_XENERGYPRLIT" hidden="1">#REF!</definedName>
    <definedName name="__123Graph_XGPPRLIT" hidden="1">#REF!</definedName>
    <definedName name="__123Graph_XINDRCTMTRLS" hidden="1">#REF!</definedName>
    <definedName name="__123Graph_XINDRCTPRLIT" hidden="1">#REF!</definedName>
    <definedName name="__123Graph_XMFGCST" hidden="1">#REF!</definedName>
    <definedName name="__123Graph_XMFGCSTPRLIT" hidden="1">#REF!</definedName>
    <definedName name="__123Graph_XMOLGMPERMT" hidden="1">#REF!</definedName>
    <definedName name="__123Graph_XMOLPRMT" hidden="1">#REF!</definedName>
    <definedName name="__123Graph_XOVERHEADCST" hidden="1">#REF!</definedName>
    <definedName name="__123Graph_XOVRHDPRLIT" hidden="1">#REF!</definedName>
    <definedName name="__123Graph_XRAWCSTPRLIT" hidden="1">#REF!</definedName>
    <definedName name="__123Graph_XRAWMTRLSCST" hidden="1">#REF!</definedName>
    <definedName name="__123Graph_XREVENUES" hidden="1">#REF!</definedName>
    <definedName name="__123Graph_XSERVICEINCOME" hidden="1">#REF!</definedName>
    <definedName name="__age2">#REF!</definedName>
    <definedName name="__aug2">#REF!</definedName>
    <definedName name="__b3" localSheetId="8" hidden="1">{#N/A,#N/A,FALSE,"DEPN";#N/A,#N/A,FALSE,"INT";#N/A,#N/A,FALSE,"SUNDRY";#N/A,#N/A,FALSE,"CRED";#N/A,#N/A,FALSE,"DEBT";#N/A,#N/A,FALSE,"XREC";#N/A,#N/A,FALSE,"RFS";#N/A,#N/A,FALSE,"FAS";#N/A,#N/A,FALSE,"SP";#N/A,#N/A,FALSE,"COMM";#N/A,#N/A,FALSE,"CALC";#N/A,#N/A,FALSE,"%";#N/A,#N/A,FALSE,"EXPS"}</definedName>
    <definedName name="__b3" localSheetId="7" hidden="1">{#N/A,#N/A,FALSE,"DEPN";#N/A,#N/A,FALSE,"INT";#N/A,#N/A,FALSE,"SUNDRY";#N/A,#N/A,FALSE,"CRED";#N/A,#N/A,FALSE,"DEBT";#N/A,#N/A,FALSE,"XREC";#N/A,#N/A,FALSE,"RFS";#N/A,#N/A,FALSE,"FAS";#N/A,#N/A,FALSE,"SP";#N/A,#N/A,FALSE,"COMM";#N/A,#N/A,FALSE,"CALC";#N/A,#N/A,FALSE,"%";#N/A,#N/A,FALSE,"EXPS"}</definedName>
    <definedName name="__b3" localSheetId="91" hidden="1">{#N/A,#N/A,FALSE,"DEPN";#N/A,#N/A,FALSE,"INT";#N/A,#N/A,FALSE,"SUNDRY";#N/A,#N/A,FALSE,"CRED";#N/A,#N/A,FALSE,"DEBT";#N/A,#N/A,FALSE,"XREC";#N/A,#N/A,FALSE,"RFS";#N/A,#N/A,FALSE,"FAS";#N/A,#N/A,FALSE,"SP";#N/A,#N/A,FALSE,"COMM";#N/A,#N/A,FALSE,"CALC";#N/A,#N/A,FALSE,"%";#N/A,#N/A,FALSE,"EXPS"}</definedName>
    <definedName name="__b3" localSheetId="92" hidden="1">{#N/A,#N/A,FALSE,"DEPN";#N/A,#N/A,FALSE,"INT";#N/A,#N/A,FALSE,"SUNDRY";#N/A,#N/A,FALSE,"CRED";#N/A,#N/A,FALSE,"DEBT";#N/A,#N/A,FALSE,"XREC";#N/A,#N/A,FALSE,"RFS";#N/A,#N/A,FALSE,"FAS";#N/A,#N/A,FALSE,"SP";#N/A,#N/A,FALSE,"COMM";#N/A,#N/A,FALSE,"CALC";#N/A,#N/A,FALSE,"%";#N/A,#N/A,FALSE,"EXPS"}</definedName>
    <definedName name="__b3" localSheetId="93" hidden="1">{#N/A,#N/A,FALSE,"DEPN";#N/A,#N/A,FALSE,"INT";#N/A,#N/A,FALSE,"SUNDRY";#N/A,#N/A,FALSE,"CRED";#N/A,#N/A,FALSE,"DEBT";#N/A,#N/A,FALSE,"XREC";#N/A,#N/A,FALSE,"RFS";#N/A,#N/A,FALSE,"FAS";#N/A,#N/A,FALSE,"SP";#N/A,#N/A,FALSE,"COMM";#N/A,#N/A,FALSE,"CALC";#N/A,#N/A,FALSE,"%";#N/A,#N/A,FALSE,"EXPS"}</definedName>
    <definedName name="__b3" localSheetId="94" hidden="1">{#N/A,#N/A,FALSE,"DEPN";#N/A,#N/A,FALSE,"INT";#N/A,#N/A,FALSE,"SUNDRY";#N/A,#N/A,FALSE,"CRED";#N/A,#N/A,FALSE,"DEBT";#N/A,#N/A,FALSE,"XREC";#N/A,#N/A,FALSE,"RFS";#N/A,#N/A,FALSE,"FAS";#N/A,#N/A,FALSE,"SP";#N/A,#N/A,FALSE,"COMM";#N/A,#N/A,FALSE,"CALC";#N/A,#N/A,FALSE,"%";#N/A,#N/A,FALSE,"EXPS"}</definedName>
    <definedName name="__b3" localSheetId="95" hidden="1">{#N/A,#N/A,FALSE,"DEPN";#N/A,#N/A,FALSE,"INT";#N/A,#N/A,FALSE,"SUNDRY";#N/A,#N/A,FALSE,"CRED";#N/A,#N/A,FALSE,"DEBT";#N/A,#N/A,FALSE,"XREC";#N/A,#N/A,FALSE,"RFS";#N/A,#N/A,FALSE,"FAS";#N/A,#N/A,FALSE,"SP";#N/A,#N/A,FALSE,"COMM";#N/A,#N/A,FALSE,"CALC";#N/A,#N/A,FALSE,"%";#N/A,#N/A,FALSE,"EXPS"}</definedName>
    <definedName name="__b3" localSheetId="96" hidden="1">{#N/A,#N/A,FALSE,"DEPN";#N/A,#N/A,FALSE,"INT";#N/A,#N/A,FALSE,"SUNDRY";#N/A,#N/A,FALSE,"CRED";#N/A,#N/A,FALSE,"DEBT";#N/A,#N/A,FALSE,"XREC";#N/A,#N/A,FALSE,"RFS";#N/A,#N/A,FALSE,"FAS";#N/A,#N/A,FALSE,"SP";#N/A,#N/A,FALSE,"COMM";#N/A,#N/A,FALSE,"CALC";#N/A,#N/A,FALSE,"%";#N/A,#N/A,FALSE,"EXPS"}</definedName>
    <definedName name="__b3" localSheetId="98" hidden="1">{#N/A,#N/A,FALSE,"DEPN";#N/A,#N/A,FALSE,"INT";#N/A,#N/A,FALSE,"SUNDRY";#N/A,#N/A,FALSE,"CRED";#N/A,#N/A,FALSE,"DEBT";#N/A,#N/A,FALSE,"XREC";#N/A,#N/A,FALSE,"RFS";#N/A,#N/A,FALSE,"FAS";#N/A,#N/A,FALSE,"SP";#N/A,#N/A,FALSE,"COMM";#N/A,#N/A,FALSE,"CALC";#N/A,#N/A,FALSE,"%";#N/A,#N/A,FALSE,"EXPS"}</definedName>
    <definedName name="__b3" localSheetId="99" hidden="1">{#N/A,#N/A,FALSE,"DEPN";#N/A,#N/A,FALSE,"INT";#N/A,#N/A,FALSE,"SUNDRY";#N/A,#N/A,FALSE,"CRED";#N/A,#N/A,FALSE,"DEBT";#N/A,#N/A,FALSE,"XREC";#N/A,#N/A,FALSE,"RFS";#N/A,#N/A,FALSE,"FAS";#N/A,#N/A,FALSE,"SP";#N/A,#N/A,FALSE,"COMM";#N/A,#N/A,FALSE,"CALC";#N/A,#N/A,FALSE,"%";#N/A,#N/A,FALSE,"EXPS"}</definedName>
    <definedName name="__b3" localSheetId="12" hidden="1">{#N/A,#N/A,FALSE,"DEPN";#N/A,#N/A,FALSE,"INT";#N/A,#N/A,FALSE,"SUNDRY";#N/A,#N/A,FALSE,"CRED";#N/A,#N/A,FALSE,"DEBT";#N/A,#N/A,FALSE,"XREC";#N/A,#N/A,FALSE,"RFS";#N/A,#N/A,FALSE,"FAS";#N/A,#N/A,FALSE,"SP";#N/A,#N/A,FALSE,"COMM";#N/A,#N/A,FALSE,"CALC";#N/A,#N/A,FALSE,"%";#N/A,#N/A,FALSE,"EXPS"}</definedName>
    <definedName name="__b3" localSheetId="0" hidden="1">{#N/A,#N/A,FALSE,"DEPN";#N/A,#N/A,FALSE,"INT";#N/A,#N/A,FALSE,"SUNDRY";#N/A,#N/A,FALSE,"CRED";#N/A,#N/A,FALSE,"DEBT";#N/A,#N/A,FALSE,"XREC";#N/A,#N/A,FALSE,"RFS";#N/A,#N/A,FALSE,"FAS";#N/A,#N/A,FALSE,"SP";#N/A,#N/A,FALSE,"COMM";#N/A,#N/A,FALSE,"CALC";#N/A,#N/A,FALSE,"%";#N/A,#N/A,FALSE,"EXPS"}</definedName>
    <definedName name="__b3" hidden="1">{#N/A,#N/A,FALSE,"DEPN";#N/A,#N/A,FALSE,"INT";#N/A,#N/A,FALSE,"SUNDRY";#N/A,#N/A,FALSE,"CRED";#N/A,#N/A,FALSE,"DEBT";#N/A,#N/A,FALSE,"XREC";#N/A,#N/A,FALSE,"RFS";#N/A,#N/A,FALSE,"FAS";#N/A,#N/A,FALSE,"SP";#N/A,#N/A,FALSE,"COMM";#N/A,#N/A,FALSE,"CALC";#N/A,#N/A,FALSE,"%";#N/A,#N/A,FALSE,"EXPS"}</definedName>
    <definedName name="__C78695" localSheetId="52">'Rev-AccDep'!#REF!</definedName>
    <definedName name="__C78695">#REF!</definedName>
    <definedName name="__cm2" localSheetId="8" hidden="1">{"'Cash In Bank - Metrobank'!$A$1:$E$520"}</definedName>
    <definedName name="__cm2" localSheetId="7" hidden="1">{"'Cash In Bank - Metrobank'!$A$1:$E$520"}</definedName>
    <definedName name="__cm2" localSheetId="91" hidden="1">{"'Cash In Bank - Metrobank'!$A$1:$E$520"}</definedName>
    <definedName name="__cm2" localSheetId="92" hidden="1">{"'Cash In Bank - Metrobank'!$A$1:$E$520"}</definedName>
    <definedName name="__cm2" localSheetId="93" hidden="1">{"'Cash In Bank - Metrobank'!$A$1:$E$520"}</definedName>
    <definedName name="__cm2" localSheetId="94" hidden="1">{"'Cash In Bank - Metrobank'!$A$1:$E$520"}</definedName>
    <definedName name="__cm2" localSheetId="95" hidden="1">{"'Cash In Bank - Metrobank'!$A$1:$E$520"}</definedName>
    <definedName name="__cm2" localSheetId="96" hidden="1">{"'Cash In Bank - Metrobank'!$A$1:$E$520"}</definedName>
    <definedName name="__cm2" localSheetId="98" hidden="1">{"'Cash In Bank - Metrobank'!$A$1:$E$520"}</definedName>
    <definedName name="__cm2" localSheetId="99" hidden="1">{"'Cash In Bank - Metrobank'!$A$1:$E$520"}</definedName>
    <definedName name="__cm2" localSheetId="12" hidden="1">{"'Cash In Bank - Metrobank'!$A$1:$E$520"}</definedName>
    <definedName name="__cm2" localSheetId="0" hidden="1">{"'Cash In Bank - Metrobank'!$A$1:$E$520"}</definedName>
    <definedName name="__cm2" hidden="1">{"'Cash In Bank - Metrobank'!$A$1:$E$520"}</definedName>
    <definedName name="__cm3" localSheetId="8" hidden="1">{"'Cash In Bank - Metrobank'!$A$1:$E$520"}</definedName>
    <definedName name="__cm3" localSheetId="7" hidden="1">{"'Cash In Bank - Metrobank'!$A$1:$E$520"}</definedName>
    <definedName name="__cm3" localSheetId="91" hidden="1">{"'Cash In Bank - Metrobank'!$A$1:$E$520"}</definedName>
    <definedName name="__cm3" localSheetId="92" hidden="1">{"'Cash In Bank - Metrobank'!$A$1:$E$520"}</definedName>
    <definedName name="__cm3" localSheetId="93" hidden="1">{"'Cash In Bank - Metrobank'!$A$1:$E$520"}</definedName>
    <definedName name="__cm3" localSheetId="94" hidden="1">{"'Cash In Bank - Metrobank'!$A$1:$E$520"}</definedName>
    <definedName name="__cm3" localSheetId="95" hidden="1">{"'Cash In Bank - Metrobank'!$A$1:$E$520"}</definedName>
    <definedName name="__cm3" localSheetId="96" hidden="1">{"'Cash In Bank - Metrobank'!$A$1:$E$520"}</definedName>
    <definedName name="__cm3" localSheetId="98" hidden="1">{"'Cash In Bank - Metrobank'!$A$1:$E$520"}</definedName>
    <definedName name="__cm3" localSheetId="99" hidden="1">{"'Cash In Bank - Metrobank'!$A$1:$E$520"}</definedName>
    <definedName name="__cm3" localSheetId="12" hidden="1">{"'Cash In Bank - Metrobank'!$A$1:$E$520"}</definedName>
    <definedName name="__cm3" localSheetId="0" hidden="1">{"'Cash In Bank - Metrobank'!$A$1:$E$520"}</definedName>
    <definedName name="__cm3" hidden="1">{"'Cash In Bank - Metrobank'!$A$1:$E$520"}</definedName>
    <definedName name="__col2">#REF!</definedName>
    <definedName name="__DAT1">#REF!</definedName>
    <definedName name="__DAT10">#REF!</definedName>
    <definedName name="__DAT11">#REF!</definedName>
    <definedName name="__DAT12">#REF!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C04">#REF!</definedName>
    <definedName name="__dec10" localSheetId="52">'Rev-AccDep'!#REF!</definedName>
    <definedName name="__dec10">#REF!</definedName>
    <definedName name="__dec11" localSheetId="52">'Rev-AccDep'!#REF!</definedName>
    <definedName name="__dec11">#REF!</definedName>
    <definedName name="__dec12" localSheetId="52">'Rev-AccDep'!#REF!</definedName>
    <definedName name="__dec12">#REF!</definedName>
    <definedName name="__dec13" localSheetId="52">'Rev-AccDep'!#REF!</definedName>
    <definedName name="__dec13">#REF!</definedName>
    <definedName name="__dec14" localSheetId="52">'Rev-AccDep'!#REF!</definedName>
    <definedName name="__dec14">#REF!</definedName>
    <definedName name="__dec15" localSheetId="52">'Rev-AccDep'!#REF!</definedName>
    <definedName name="__dec15">#REF!</definedName>
    <definedName name="__dec16" localSheetId="52">'Rev-AccDep'!#REF!</definedName>
    <definedName name="__dec16">#REF!</definedName>
    <definedName name="__dec17" localSheetId="52">'Rev-AccDep'!#REF!</definedName>
    <definedName name="__dec17">#REF!</definedName>
    <definedName name="__dec6" localSheetId="52">'Rev-AccDep'!#REF!</definedName>
    <definedName name="__dec6">#REF!</definedName>
    <definedName name="__dec7" localSheetId="52">'Rev-AccDep'!#REF!</definedName>
    <definedName name="__dec7">#REF!</definedName>
    <definedName name="__dec9" localSheetId="52">'Rev-AccDep'!#REF!</definedName>
    <definedName name="__dec9">#REF!</definedName>
    <definedName name="__ded2">#REF!</definedName>
    <definedName name="__exh7">#REF!</definedName>
    <definedName name="__EXH8">#REF!</definedName>
    <definedName name="__imp6">#REF!</definedName>
    <definedName name="__JUN4">#REF!</definedName>
    <definedName name="__MC04">#REF!</definedName>
    <definedName name="__MS1">#REF!</definedName>
    <definedName name="__MS2">#REF!</definedName>
    <definedName name="__MS3">#REF!</definedName>
    <definedName name="__MS4">#REF!</definedName>
    <definedName name="__MS5">#REF!</definedName>
    <definedName name="__mvr2">#REF!</definedName>
    <definedName name="__ndf2">#REF!</definedName>
    <definedName name="__new10" localSheetId="52">'Rev-AccDep'!#REF!</definedName>
    <definedName name="__new10">#REF!</definedName>
    <definedName name="__new11" localSheetId="52">'Rev-AccDep'!#REF!</definedName>
    <definedName name="__new11">#REF!</definedName>
    <definedName name="__new12" localSheetId="52">'Rev-AccDep'!#REF!</definedName>
    <definedName name="__new12">#REF!</definedName>
    <definedName name="__new13" localSheetId="52">'Rev-AccDep'!#REF!</definedName>
    <definedName name="__new13">#REF!</definedName>
    <definedName name="__new14" localSheetId="52">'Rev-AccDep'!#REF!</definedName>
    <definedName name="__new14">#REF!</definedName>
    <definedName name="__new15" localSheetId="52">'Rev-AccDep'!#REF!</definedName>
    <definedName name="__new15">#REF!</definedName>
    <definedName name="__new16" localSheetId="52">'Rev-AccDep'!#REF!</definedName>
    <definedName name="__new16">#REF!</definedName>
    <definedName name="__new17" localSheetId="52">'Rev-AccDep'!#REF!</definedName>
    <definedName name="__new17">#REF!</definedName>
    <definedName name="__new6" localSheetId="52">'Rev-AccDep'!#REF!</definedName>
    <definedName name="__new6">#REF!</definedName>
    <definedName name="__new7" localSheetId="52">'Rev-AccDep'!#REF!</definedName>
    <definedName name="__new7">#REF!</definedName>
    <definedName name="__new8" localSheetId="52">'Rev-AccDep'!#REF!</definedName>
    <definedName name="__new8">#REF!</definedName>
    <definedName name="__new9" localSheetId="52">'Rev-AccDep'!#REF!</definedName>
    <definedName name="__new9">#REF!</definedName>
    <definedName name="__nla2">#REF!</definedName>
    <definedName name="__NOV04">#REF!</definedName>
    <definedName name="__NOV99">#REF!</definedName>
    <definedName name="__OCT04">#REF!</definedName>
    <definedName name="__old10" localSheetId="52">'Rev-AccDep'!#REF!</definedName>
    <definedName name="__old10">#REF!</definedName>
    <definedName name="__old11" localSheetId="52">'Rev-AccDep'!#REF!</definedName>
    <definedName name="__old11">#REF!</definedName>
    <definedName name="__old12" localSheetId="52">'Rev-AccDep'!#REF!</definedName>
    <definedName name="__old12">#REF!</definedName>
    <definedName name="__old13" localSheetId="52">'Rev-AccDep'!#REF!</definedName>
    <definedName name="__old13">#REF!</definedName>
    <definedName name="__old14" localSheetId="52">'Rev-AccDep'!#REF!</definedName>
    <definedName name="__old14">#REF!</definedName>
    <definedName name="__old15" localSheetId="52">'Rev-AccDep'!#REF!</definedName>
    <definedName name="__old15">#REF!</definedName>
    <definedName name="__old16" localSheetId="52">'Rev-AccDep'!#REF!</definedName>
    <definedName name="__old16">#REF!</definedName>
    <definedName name="__old17" localSheetId="52">'Rev-AccDep'!#REF!</definedName>
    <definedName name="__old17">#REF!</definedName>
    <definedName name="__old6" localSheetId="52">'Rev-AccDep'!#REF!</definedName>
    <definedName name="__old6">#REF!</definedName>
    <definedName name="__old7" localSheetId="52">'Rev-AccDep'!#REF!</definedName>
    <definedName name="__old7">#REF!</definedName>
    <definedName name="__old8" localSheetId="52">'Rev-AccDep'!#REF!</definedName>
    <definedName name="__old8">#REF!</definedName>
    <definedName name="__old9" localSheetId="52">'Rev-AccDep'!#REF!</definedName>
    <definedName name="__old9">#REF!</definedName>
    <definedName name="__rei2">#REF!</definedName>
    <definedName name="__rev2">#REF!</definedName>
    <definedName name="__SCF90">#REF!</definedName>
    <definedName name="__SCH1">#REF!</definedName>
    <definedName name="__SCH10">#REF!</definedName>
    <definedName name="__SCH15">#REF!</definedName>
    <definedName name="__SCH2">#REF!</definedName>
    <definedName name="__SCH3">#REF!</definedName>
    <definedName name="__SCH4">#REF!</definedName>
    <definedName name="__SCH5">#REF!</definedName>
    <definedName name="__SCH6">#REF!</definedName>
    <definedName name="__SCH7">#REF!</definedName>
    <definedName name="__SCH8">#REF!</definedName>
    <definedName name="__SCH9">#REF!</definedName>
    <definedName name="__SCY46">#N/A</definedName>
    <definedName name="__SCY47">#N/A</definedName>
    <definedName name="__SEC1">#REF!</definedName>
    <definedName name="__SEC2">#REF!</definedName>
    <definedName name="__sep04">#REF!</definedName>
    <definedName name="__SFC1">#REF!</definedName>
    <definedName name="__w1" localSheetId="8" hidden="1">{#N/A,#N/A,FALSE,"DEPN";#N/A,#N/A,FALSE,"INT";#N/A,#N/A,FALSE,"SUNDRY";#N/A,#N/A,FALSE,"CRED";#N/A,#N/A,FALSE,"DEBT";#N/A,#N/A,FALSE,"XREC";#N/A,#N/A,FALSE,"RFS";#N/A,#N/A,FALSE,"FAS";#N/A,#N/A,FALSE,"SP";#N/A,#N/A,FALSE,"COMM";#N/A,#N/A,FALSE,"CALC";#N/A,#N/A,FALSE,"%";#N/A,#N/A,FALSE,"EXPS"}</definedName>
    <definedName name="__w1" localSheetId="7" hidden="1">{#N/A,#N/A,FALSE,"DEPN";#N/A,#N/A,FALSE,"INT";#N/A,#N/A,FALSE,"SUNDRY";#N/A,#N/A,FALSE,"CRED";#N/A,#N/A,FALSE,"DEBT";#N/A,#N/A,FALSE,"XREC";#N/A,#N/A,FALSE,"RFS";#N/A,#N/A,FALSE,"FAS";#N/A,#N/A,FALSE,"SP";#N/A,#N/A,FALSE,"COMM";#N/A,#N/A,FALSE,"CALC";#N/A,#N/A,FALSE,"%";#N/A,#N/A,FALSE,"EXPS"}</definedName>
    <definedName name="__w1" localSheetId="91" hidden="1">{#N/A,#N/A,FALSE,"DEPN";#N/A,#N/A,FALSE,"INT";#N/A,#N/A,FALSE,"SUNDRY";#N/A,#N/A,FALSE,"CRED";#N/A,#N/A,FALSE,"DEBT";#N/A,#N/A,FALSE,"XREC";#N/A,#N/A,FALSE,"RFS";#N/A,#N/A,FALSE,"FAS";#N/A,#N/A,FALSE,"SP";#N/A,#N/A,FALSE,"COMM";#N/A,#N/A,FALSE,"CALC";#N/A,#N/A,FALSE,"%";#N/A,#N/A,FALSE,"EXPS"}</definedName>
    <definedName name="__w1" localSheetId="92" hidden="1">{#N/A,#N/A,FALSE,"DEPN";#N/A,#N/A,FALSE,"INT";#N/A,#N/A,FALSE,"SUNDRY";#N/A,#N/A,FALSE,"CRED";#N/A,#N/A,FALSE,"DEBT";#N/A,#N/A,FALSE,"XREC";#N/A,#N/A,FALSE,"RFS";#N/A,#N/A,FALSE,"FAS";#N/A,#N/A,FALSE,"SP";#N/A,#N/A,FALSE,"COMM";#N/A,#N/A,FALSE,"CALC";#N/A,#N/A,FALSE,"%";#N/A,#N/A,FALSE,"EXPS"}</definedName>
    <definedName name="__w1" localSheetId="93" hidden="1">{#N/A,#N/A,FALSE,"DEPN";#N/A,#N/A,FALSE,"INT";#N/A,#N/A,FALSE,"SUNDRY";#N/A,#N/A,FALSE,"CRED";#N/A,#N/A,FALSE,"DEBT";#N/A,#N/A,FALSE,"XREC";#N/A,#N/A,FALSE,"RFS";#N/A,#N/A,FALSE,"FAS";#N/A,#N/A,FALSE,"SP";#N/A,#N/A,FALSE,"COMM";#N/A,#N/A,FALSE,"CALC";#N/A,#N/A,FALSE,"%";#N/A,#N/A,FALSE,"EXPS"}</definedName>
    <definedName name="__w1" localSheetId="94" hidden="1">{#N/A,#N/A,FALSE,"DEPN";#N/A,#N/A,FALSE,"INT";#N/A,#N/A,FALSE,"SUNDRY";#N/A,#N/A,FALSE,"CRED";#N/A,#N/A,FALSE,"DEBT";#N/A,#N/A,FALSE,"XREC";#N/A,#N/A,FALSE,"RFS";#N/A,#N/A,FALSE,"FAS";#N/A,#N/A,FALSE,"SP";#N/A,#N/A,FALSE,"COMM";#N/A,#N/A,FALSE,"CALC";#N/A,#N/A,FALSE,"%";#N/A,#N/A,FALSE,"EXPS"}</definedName>
    <definedName name="__w1" localSheetId="95" hidden="1">{#N/A,#N/A,FALSE,"DEPN";#N/A,#N/A,FALSE,"INT";#N/A,#N/A,FALSE,"SUNDRY";#N/A,#N/A,FALSE,"CRED";#N/A,#N/A,FALSE,"DEBT";#N/A,#N/A,FALSE,"XREC";#N/A,#N/A,FALSE,"RFS";#N/A,#N/A,FALSE,"FAS";#N/A,#N/A,FALSE,"SP";#N/A,#N/A,FALSE,"COMM";#N/A,#N/A,FALSE,"CALC";#N/A,#N/A,FALSE,"%";#N/A,#N/A,FALSE,"EXPS"}</definedName>
    <definedName name="__w1" localSheetId="96" hidden="1">{#N/A,#N/A,FALSE,"DEPN";#N/A,#N/A,FALSE,"INT";#N/A,#N/A,FALSE,"SUNDRY";#N/A,#N/A,FALSE,"CRED";#N/A,#N/A,FALSE,"DEBT";#N/A,#N/A,FALSE,"XREC";#N/A,#N/A,FALSE,"RFS";#N/A,#N/A,FALSE,"FAS";#N/A,#N/A,FALSE,"SP";#N/A,#N/A,FALSE,"COMM";#N/A,#N/A,FALSE,"CALC";#N/A,#N/A,FALSE,"%";#N/A,#N/A,FALSE,"EXPS"}</definedName>
    <definedName name="__w1" localSheetId="98" hidden="1">{#N/A,#N/A,FALSE,"DEPN";#N/A,#N/A,FALSE,"INT";#N/A,#N/A,FALSE,"SUNDRY";#N/A,#N/A,FALSE,"CRED";#N/A,#N/A,FALSE,"DEBT";#N/A,#N/A,FALSE,"XREC";#N/A,#N/A,FALSE,"RFS";#N/A,#N/A,FALSE,"FAS";#N/A,#N/A,FALSE,"SP";#N/A,#N/A,FALSE,"COMM";#N/A,#N/A,FALSE,"CALC";#N/A,#N/A,FALSE,"%";#N/A,#N/A,FALSE,"EXPS"}</definedName>
    <definedName name="__w1" localSheetId="99" hidden="1">{#N/A,#N/A,FALSE,"DEPN";#N/A,#N/A,FALSE,"INT";#N/A,#N/A,FALSE,"SUNDRY";#N/A,#N/A,FALSE,"CRED";#N/A,#N/A,FALSE,"DEBT";#N/A,#N/A,FALSE,"XREC";#N/A,#N/A,FALSE,"RFS";#N/A,#N/A,FALSE,"FAS";#N/A,#N/A,FALSE,"SP";#N/A,#N/A,FALSE,"COMM";#N/A,#N/A,FALSE,"CALC";#N/A,#N/A,FALSE,"%";#N/A,#N/A,FALSE,"EXPS"}</definedName>
    <definedName name="__w1" localSheetId="12" hidden="1">{#N/A,#N/A,FALSE,"DEPN";#N/A,#N/A,FALSE,"INT";#N/A,#N/A,FALSE,"SUNDRY";#N/A,#N/A,FALSE,"CRED";#N/A,#N/A,FALSE,"DEBT";#N/A,#N/A,FALSE,"XREC";#N/A,#N/A,FALSE,"RFS";#N/A,#N/A,FALSE,"FAS";#N/A,#N/A,FALSE,"SP";#N/A,#N/A,FALSE,"COMM";#N/A,#N/A,FALSE,"CALC";#N/A,#N/A,FALSE,"%";#N/A,#N/A,FALSE,"EXPS"}</definedName>
    <definedName name="__w1" localSheetId="0" hidden="1">{#N/A,#N/A,FALSE,"DEPN";#N/A,#N/A,FALSE,"INT";#N/A,#N/A,FALSE,"SUNDRY";#N/A,#N/A,FALSE,"CRED";#N/A,#N/A,FALSE,"DEBT";#N/A,#N/A,FALSE,"XREC";#N/A,#N/A,FALSE,"RFS";#N/A,#N/A,FALSE,"FAS";#N/A,#N/A,FALSE,"SP";#N/A,#N/A,FALSE,"COMM";#N/A,#N/A,FALSE,"CALC";#N/A,#N/A,FALSE,"%";#N/A,#N/A,FALSE,"EXPS"}</definedName>
    <definedName name="__w1" hidden="1">{#N/A,#N/A,FALSE,"DEPN";#N/A,#N/A,FALSE,"INT";#N/A,#N/A,FALSE,"SUNDRY";#N/A,#N/A,FALSE,"CRED";#N/A,#N/A,FALSE,"DEBT";#N/A,#N/A,FALSE,"XREC";#N/A,#N/A,FALSE,"RFS";#N/A,#N/A,FALSE,"FAS";#N/A,#N/A,FALSE,"SP";#N/A,#N/A,FALSE,"COMM";#N/A,#N/A,FALSE,"CALC";#N/A,#N/A,FALSE,"%";#N/A,#N/A,FALSE,"EXPS"}</definedName>
    <definedName name="__w2" localSheetId="8" hidden="1">{"YTDACT1",#N/A,TRUE,"YTDACTAUST";"YTDACT2",#N/A,TRUE,"YTDACTAUST";"YTDACT3",#N/A,TRUE,"YTDACTAUST";"CCTR",#N/A,TRUE,"YTDACTCC"}</definedName>
    <definedName name="__w2" localSheetId="7" hidden="1">{"YTDACT1",#N/A,TRUE,"YTDACTAUST";"YTDACT2",#N/A,TRUE,"YTDACTAUST";"YTDACT3",#N/A,TRUE,"YTDACTAUST";"CCTR",#N/A,TRUE,"YTDACTCC"}</definedName>
    <definedName name="__w2" localSheetId="91" hidden="1">{"YTDACT1",#N/A,TRUE,"YTDACTAUST";"YTDACT2",#N/A,TRUE,"YTDACTAUST";"YTDACT3",#N/A,TRUE,"YTDACTAUST";"CCTR",#N/A,TRUE,"YTDACTCC"}</definedName>
    <definedName name="__w2" localSheetId="92" hidden="1">{"YTDACT1",#N/A,TRUE,"YTDACTAUST";"YTDACT2",#N/A,TRUE,"YTDACTAUST";"YTDACT3",#N/A,TRUE,"YTDACTAUST";"CCTR",#N/A,TRUE,"YTDACTCC"}</definedName>
    <definedName name="__w2" localSheetId="93" hidden="1">{"YTDACT1",#N/A,TRUE,"YTDACTAUST";"YTDACT2",#N/A,TRUE,"YTDACTAUST";"YTDACT3",#N/A,TRUE,"YTDACTAUST";"CCTR",#N/A,TRUE,"YTDACTCC"}</definedName>
    <definedName name="__w2" localSheetId="94" hidden="1">{"YTDACT1",#N/A,TRUE,"YTDACTAUST";"YTDACT2",#N/A,TRUE,"YTDACTAUST";"YTDACT3",#N/A,TRUE,"YTDACTAUST";"CCTR",#N/A,TRUE,"YTDACTCC"}</definedName>
    <definedName name="__w2" localSheetId="95" hidden="1">{"YTDACT1",#N/A,TRUE,"YTDACTAUST";"YTDACT2",#N/A,TRUE,"YTDACTAUST";"YTDACT3",#N/A,TRUE,"YTDACTAUST";"CCTR",#N/A,TRUE,"YTDACTCC"}</definedName>
    <definedName name="__w2" localSheetId="96" hidden="1">{"YTDACT1",#N/A,TRUE,"YTDACTAUST";"YTDACT2",#N/A,TRUE,"YTDACTAUST";"YTDACT3",#N/A,TRUE,"YTDACTAUST";"CCTR",#N/A,TRUE,"YTDACTCC"}</definedName>
    <definedName name="__w2" localSheetId="98" hidden="1">{"YTDACT1",#N/A,TRUE,"YTDACTAUST";"YTDACT2",#N/A,TRUE,"YTDACTAUST";"YTDACT3",#N/A,TRUE,"YTDACTAUST";"CCTR",#N/A,TRUE,"YTDACTCC"}</definedName>
    <definedName name="__w2" localSheetId="99" hidden="1">{"YTDACT1",#N/A,TRUE,"YTDACTAUST";"YTDACT2",#N/A,TRUE,"YTDACTAUST";"YTDACT3",#N/A,TRUE,"YTDACTAUST";"CCTR",#N/A,TRUE,"YTDACTCC"}</definedName>
    <definedName name="__w2" localSheetId="12" hidden="1">{"YTDACT1",#N/A,TRUE,"YTDACTAUST";"YTDACT2",#N/A,TRUE,"YTDACTAUST";"YTDACT3",#N/A,TRUE,"YTDACTAUST";"CCTR",#N/A,TRUE,"YTDACTCC"}</definedName>
    <definedName name="__w2" localSheetId="0" hidden="1">{"YTDACT1",#N/A,TRUE,"YTDACTAUST";"YTDACT2",#N/A,TRUE,"YTDACTAUST";"YTDACT3",#N/A,TRUE,"YTDACTAUST";"CCTR",#N/A,TRUE,"YTDACTCC"}</definedName>
    <definedName name="__w2" hidden="1">{"YTDACT1",#N/A,TRUE,"YTDACTAUST";"YTDACT2",#N/A,TRUE,"YTDACTAUST";"YTDACT3",#N/A,TRUE,"YTDACTAUST";"CCTR",#N/A,TRUE,"YTDACTCC"}</definedName>
    <definedName name="_0_REP_L_OF_RCBC_LUCENA_ASOIF_DV_014_11">"'file:///C:/My Documents/recon2003/PLP-CIS GPL/4287sep cis.xls'#$EXHIBIT.$#REF!$#REF!"</definedName>
    <definedName name="_1__123Graph_AALC_VOL" hidden="1">#REF!</definedName>
    <definedName name="_10__123Graph_BBOTTOM_YEAR" hidden="1">#REF!</definedName>
    <definedName name="_10_Points_Hit_rate">#REF!</definedName>
    <definedName name="_11__123Graph_XALC_PROD" hidden="1">#REF!</definedName>
    <definedName name="_11_20_08">#REF!</definedName>
    <definedName name="_12__123Graph_XALC_VOL" hidden="1">#REF!</definedName>
    <definedName name="_13__123Graph_XBOTTOM_YEAR" hidden="1">#REF!</definedName>
    <definedName name="_13CYASSET">#REF!</definedName>
    <definedName name="_13PYASSET">#N/A</definedName>
    <definedName name="_14__123Graph_XDIR_CST_EXP" hidden="1">#REF!</definedName>
    <definedName name="_15__123Graph_XFREIGHT_HANDLG" hidden="1">#REF!</definedName>
    <definedName name="_16__123Graph_XGROSS_PROFIT" hidden="1">#REF!</definedName>
    <definedName name="_17__123Graph_XINTEREST_EXP" hidden="1">#REF!</definedName>
    <definedName name="_18__123Graph_XMOL_VOL" hidden="1">#REF!</definedName>
    <definedName name="_18CYASSET">#N/A</definedName>
    <definedName name="_18PYASSET">#N/A</definedName>
    <definedName name="_19__123Graph_XOPERATING_EXP" hidden="1">#REF!</definedName>
    <definedName name="_1R_SUMM">#REF!</definedName>
    <definedName name="_2__123Graph_ABOTTOM_YEAR" hidden="1">#REF!</definedName>
    <definedName name="_2_0_0__123Grap" hidden="1">#REF!</definedName>
    <definedName name="_20__123Graph_XOTHER_INC_EXP" hidden="1">#REF!</definedName>
    <definedName name="_2715FEB">#REF!</definedName>
    <definedName name="_2ndname">#REF!</definedName>
    <definedName name="_3__123Graph_ADIR_CST_EXP" hidden="1">#REF!</definedName>
    <definedName name="_31_Dec_99">#REF!</definedName>
    <definedName name="_4__123Graph_AFREIGHT_HANDLG" hidden="1">#REF!</definedName>
    <definedName name="_5__123Graph_AGROSS_PROFIT" hidden="1">#REF!</definedName>
    <definedName name="_6__123Graph_AINTEREST_EXP" hidden="1">#REF!</definedName>
    <definedName name="_7__123Graph_AMOL_VOL" hidden="1">#REF!</definedName>
    <definedName name="_8__123Graph_AOPERATING_EXP" hidden="1">#REF!</definedName>
    <definedName name="_8_Points_Hit_rate">#REF!</definedName>
    <definedName name="_9__123Graph_AOTHER_INC_EXP" hidden="1">#REF!</definedName>
    <definedName name="_AFS2">#REF!</definedName>
    <definedName name="_age2">#REF!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AUG04">#REF!</definedName>
    <definedName name="_b3" localSheetId="8" hidden="1">{#N/A,#N/A,FALSE,"DEPN";#N/A,#N/A,FALSE,"INT";#N/A,#N/A,FALSE,"SUNDRY";#N/A,#N/A,FALSE,"CRED";#N/A,#N/A,FALSE,"DEBT";#N/A,#N/A,FALSE,"XREC";#N/A,#N/A,FALSE,"RFS";#N/A,#N/A,FALSE,"FAS";#N/A,#N/A,FALSE,"SP";#N/A,#N/A,FALSE,"COMM";#N/A,#N/A,FALSE,"CALC";#N/A,#N/A,FALSE,"%";#N/A,#N/A,FALSE,"EXPS"}</definedName>
    <definedName name="_b3" localSheetId="7" hidden="1">{#N/A,#N/A,FALSE,"DEPN";#N/A,#N/A,FALSE,"INT";#N/A,#N/A,FALSE,"SUNDRY";#N/A,#N/A,FALSE,"CRED";#N/A,#N/A,FALSE,"DEBT";#N/A,#N/A,FALSE,"XREC";#N/A,#N/A,FALSE,"RFS";#N/A,#N/A,FALSE,"FAS";#N/A,#N/A,FALSE,"SP";#N/A,#N/A,FALSE,"COMM";#N/A,#N/A,FALSE,"CALC";#N/A,#N/A,FALSE,"%";#N/A,#N/A,FALSE,"EXPS"}</definedName>
    <definedName name="_b3" localSheetId="91" hidden="1">{#N/A,#N/A,FALSE,"DEPN";#N/A,#N/A,FALSE,"INT";#N/A,#N/A,FALSE,"SUNDRY";#N/A,#N/A,FALSE,"CRED";#N/A,#N/A,FALSE,"DEBT";#N/A,#N/A,FALSE,"XREC";#N/A,#N/A,FALSE,"RFS";#N/A,#N/A,FALSE,"FAS";#N/A,#N/A,FALSE,"SP";#N/A,#N/A,FALSE,"COMM";#N/A,#N/A,FALSE,"CALC";#N/A,#N/A,FALSE,"%";#N/A,#N/A,FALSE,"EXPS"}</definedName>
    <definedName name="_b3" localSheetId="92" hidden="1">{#N/A,#N/A,FALSE,"DEPN";#N/A,#N/A,FALSE,"INT";#N/A,#N/A,FALSE,"SUNDRY";#N/A,#N/A,FALSE,"CRED";#N/A,#N/A,FALSE,"DEBT";#N/A,#N/A,FALSE,"XREC";#N/A,#N/A,FALSE,"RFS";#N/A,#N/A,FALSE,"FAS";#N/A,#N/A,FALSE,"SP";#N/A,#N/A,FALSE,"COMM";#N/A,#N/A,FALSE,"CALC";#N/A,#N/A,FALSE,"%";#N/A,#N/A,FALSE,"EXPS"}</definedName>
    <definedName name="_b3" localSheetId="93" hidden="1">{#N/A,#N/A,FALSE,"DEPN";#N/A,#N/A,FALSE,"INT";#N/A,#N/A,FALSE,"SUNDRY";#N/A,#N/A,FALSE,"CRED";#N/A,#N/A,FALSE,"DEBT";#N/A,#N/A,FALSE,"XREC";#N/A,#N/A,FALSE,"RFS";#N/A,#N/A,FALSE,"FAS";#N/A,#N/A,FALSE,"SP";#N/A,#N/A,FALSE,"COMM";#N/A,#N/A,FALSE,"CALC";#N/A,#N/A,FALSE,"%";#N/A,#N/A,FALSE,"EXPS"}</definedName>
    <definedName name="_b3" localSheetId="94" hidden="1">{#N/A,#N/A,FALSE,"DEPN";#N/A,#N/A,FALSE,"INT";#N/A,#N/A,FALSE,"SUNDRY";#N/A,#N/A,FALSE,"CRED";#N/A,#N/A,FALSE,"DEBT";#N/A,#N/A,FALSE,"XREC";#N/A,#N/A,FALSE,"RFS";#N/A,#N/A,FALSE,"FAS";#N/A,#N/A,FALSE,"SP";#N/A,#N/A,FALSE,"COMM";#N/A,#N/A,FALSE,"CALC";#N/A,#N/A,FALSE,"%";#N/A,#N/A,FALSE,"EXPS"}</definedName>
    <definedName name="_b3" localSheetId="95" hidden="1">{#N/A,#N/A,FALSE,"DEPN";#N/A,#N/A,FALSE,"INT";#N/A,#N/A,FALSE,"SUNDRY";#N/A,#N/A,FALSE,"CRED";#N/A,#N/A,FALSE,"DEBT";#N/A,#N/A,FALSE,"XREC";#N/A,#N/A,FALSE,"RFS";#N/A,#N/A,FALSE,"FAS";#N/A,#N/A,FALSE,"SP";#N/A,#N/A,FALSE,"COMM";#N/A,#N/A,FALSE,"CALC";#N/A,#N/A,FALSE,"%";#N/A,#N/A,FALSE,"EXPS"}</definedName>
    <definedName name="_b3" localSheetId="96" hidden="1">{#N/A,#N/A,FALSE,"DEPN";#N/A,#N/A,FALSE,"INT";#N/A,#N/A,FALSE,"SUNDRY";#N/A,#N/A,FALSE,"CRED";#N/A,#N/A,FALSE,"DEBT";#N/A,#N/A,FALSE,"XREC";#N/A,#N/A,FALSE,"RFS";#N/A,#N/A,FALSE,"FAS";#N/A,#N/A,FALSE,"SP";#N/A,#N/A,FALSE,"COMM";#N/A,#N/A,FALSE,"CALC";#N/A,#N/A,FALSE,"%";#N/A,#N/A,FALSE,"EXPS"}</definedName>
    <definedName name="_b3" localSheetId="98" hidden="1">{#N/A,#N/A,FALSE,"DEPN";#N/A,#N/A,FALSE,"INT";#N/A,#N/A,FALSE,"SUNDRY";#N/A,#N/A,FALSE,"CRED";#N/A,#N/A,FALSE,"DEBT";#N/A,#N/A,FALSE,"XREC";#N/A,#N/A,FALSE,"RFS";#N/A,#N/A,FALSE,"FAS";#N/A,#N/A,FALSE,"SP";#N/A,#N/A,FALSE,"COMM";#N/A,#N/A,FALSE,"CALC";#N/A,#N/A,FALSE,"%";#N/A,#N/A,FALSE,"EXPS"}</definedName>
    <definedName name="_b3" localSheetId="99" hidden="1">{#N/A,#N/A,FALSE,"DEPN";#N/A,#N/A,FALSE,"INT";#N/A,#N/A,FALSE,"SUNDRY";#N/A,#N/A,FALSE,"CRED";#N/A,#N/A,FALSE,"DEBT";#N/A,#N/A,FALSE,"XREC";#N/A,#N/A,FALSE,"RFS";#N/A,#N/A,FALSE,"FAS";#N/A,#N/A,FALSE,"SP";#N/A,#N/A,FALSE,"COMM";#N/A,#N/A,FALSE,"CALC";#N/A,#N/A,FALSE,"%";#N/A,#N/A,FALSE,"EXPS"}</definedName>
    <definedName name="_b3" localSheetId="12" hidden="1">{#N/A,#N/A,FALSE,"DEPN";#N/A,#N/A,FALSE,"INT";#N/A,#N/A,FALSE,"SUNDRY";#N/A,#N/A,FALSE,"CRED";#N/A,#N/A,FALSE,"DEBT";#N/A,#N/A,FALSE,"XREC";#N/A,#N/A,FALSE,"RFS";#N/A,#N/A,FALSE,"FAS";#N/A,#N/A,FALSE,"SP";#N/A,#N/A,FALSE,"COMM";#N/A,#N/A,FALSE,"CALC";#N/A,#N/A,FALSE,"%";#N/A,#N/A,FALSE,"EXPS"}</definedName>
    <definedName name="_b3" localSheetId="0" hidden="1">{#N/A,#N/A,FALSE,"DEPN";#N/A,#N/A,FALSE,"INT";#N/A,#N/A,FALSE,"SUNDRY";#N/A,#N/A,FALSE,"CRED";#N/A,#N/A,FALSE,"DEBT";#N/A,#N/A,FALSE,"XREC";#N/A,#N/A,FALSE,"RFS";#N/A,#N/A,FALSE,"FAS";#N/A,#N/A,FALSE,"SP";#N/A,#N/A,FALSE,"COMM";#N/A,#N/A,FALSE,"CALC";#N/A,#N/A,FALSE,"%";#N/A,#N/A,FALSE,"EXPS"}</definedName>
    <definedName name="_b3" hidden="1">{#N/A,#N/A,FALSE,"DEPN";#N/A,#N/A,FALSE,"INT";#N/A,#N/A,FALSE,"SUNDRY";#N/A,#N/A,FALSE,"CRED";#N/A,#N/A,FALSE,"DEBT";#N/A,#N/A,FALSE,"XREC";#N/A,#N/A,FALSE,"RFS";#N/A,#N/A,FALSE,"FAS";#N/A,#N/A,FALSE,"SP";#N/A,#N/A,FALSE,"COMM";#N/A,#N/A,FALSE,"CALC";#N/A,#N/A,FALSE,"%";#N/A,#N/A,FALSE,"EXPS"}</definedName>
    <definedName name="_c3_sched2">#REF!</definedName>
    <definedName name="_c3_sched3">#REF!</definedName>
    <definedName name="_c3_sched4">#REF!</definedName>
    <definedName name="_C78695" localSheetId="52">'Rev-AccDep'!#REF!</definedName>
    <definedName name="_C78695">#REF!</definedName>
    <definedName name="_col2">#REF!</definedName>
    <definedName name="_DAT1">#REF!</definedName>
    <definedName name="_DAT10">#REF!</definedName>
    <definedName name="_DAT11">#REF!</definedName>
    <definedName name="_DAT12">#REF!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10" localSheetId="52">'Rev-AccDep'!#REF!</definedName>
    <definedName name="_dec10">#REF!</definedName>
    <definedName name="_dec11" localSheetId="52">'Rev-AccDep'!#REF!</definedName>
    <definedName name="_dec11">#REF!</definedName>
    <definedName name="_dec12" localSheetId="52">'Rev-AccDep'!#REF!</definedName>
    <definedName name="_dec12">#REF!</definedName>
    <definedName name="_dec13" localSheetId="52">'Rev-AccDep'!#REF!</definedName>
    <definedName name="_dec13">#REF!</definedName>
    <definedName name="_dec14" localSheetId="52">'Rev-AccDep'!#REF!</definedName>
    <definedName name="_dec14">#REF!</definedName>
    <definedName name="_dec15" localSheetId="52">'Rev-AccDep'!#REF!</definedName>
    <definedName name="_dec15">#REF!</definedName>
    <definedName name="_dec16" localSheetId="52">'Rev-AccDep'!#REF!</definedName>
    <definedName name="_dec16">#REF!</definedName>
    <definedName name="_dec17" localSheetId="52">'Rev-AccDep'!#REF!</definedName>
    <definedName name="_dec17">#REF!</definedName>
    <definedName name="_dec6" localSheetId="52">'Rev-AccDep'!#REF!</definedName>
    <definedName name="_dec6">#REF!</definedName>
    <definedName name="_dec7" localSheetId="52">'Rev-AccDep'!#REF!</definedName>
    <definedName name="_dec7">#REF!</definedName>
    <definedName name="_dec9" localSheetId="52">'Rev-AccDep'!#REF!</definedName>
    <definedName name="_dec9">#REF!</definedName>
    <definedName name="_ded2">#REF!</definedName>
    <definedName name="_Dist_Bin" hidden="1">#REF!</definedName>
    <definedName name="_Dist_Values" hidden="1">#REF!</definedName>
    <definedName name="_e">#REF!</definedName>
    <definedName name="_e3">#REF!</definedName>
    <definedName name="_exh7">#REF!</definedName>
    <definedName name="_EXH8">#REF!</definedName>
    <definedName name="_FEB05">#REF!</definedName>
    <definedName name="_Fill" hidden="1">#REF!</definedName>
    <definedName name="_xlnm._FilterDatabase" localSheetId="46" hidden="1">'S10.C - AFS - Funds'!#REF!</definedName>
    <definedName name="_xlnm._FilterDatabase" localSheetId="11" hidden="1">SFP!$D$9:$J$170</definedName>
    <definedName name="_xlnm._FilterDatabase" hidden="1">#REF!</definedName>
    <definedName name="_g">#REF!</definedName>
    <definedName name="_hdi2003" hidden="1">#REF!</definedName>
    <definedName name="_imp6">#REF!</definedName>
    <definedName name="_JAN05">#REF!</definedName>
    <definedName name="_JUL4">#REF!</definedName>
    <definedName name="_JV1">#REF!</definedName>
    <definedName name="_JV2">#REF!</definedName>
    <definedName name="_Key1" localSheetId="52" hidden="1">'Rev-AccDep'!#REF!</definedName>
    <definedName name="_Key1" hidden="1">#REF!</definedName>
    <definedName name="_key12" hidden="1">#REF!</definedName>
    <definedName name="_Key2" localSheetId="52" hidden="1">'Rev-AccDep'!#REF!</definedName>
    <definedName name="_Key2" hidden="1">#REF!</definedName>
    <definedName name="_mp122">#REF!</definedName>
    <definedName name="_MS1">#REF!</definedName>
    <definedName name="_MS2">#REF!</definedName>
    <definedName name="_MS3">#REF!</definedName>
    <definedName name="_MS4">#REF!</definedName>
    <definedName name="_MS5">#REF!</definedName>
    <definedName name="_mvr2">#REF!</definedName>
    <definedName name="_n">#REF!</definedName>
    <definedName name="_ndf2">#REF!</definedName>
    <definedName name="_new10" localSheetId="52">'Rev-AccDep'!#REF!</definedName>
    <definedName name="_new10">#REF!</definedName>
    <definedName name="_new11" localSheetId="52">'Rev-AccDep'!#REF!</definedName>
    <definedName name="_new11">#REF!</definedName>
    <definedName name="_new12" localSheetId="52">'Rev-AccDep'!#REF!</definedName>
    <definedName name="_new12">#REF!</definedName>
    <definedName name="_new13" localSheetId="52">'Rev-AccDep'!#REF!</definedName>
    <definedName name="_new13">#REF!</definedName>
    <definedName name="_new14" localSheetId="52">'Rev-AccDep'!#REF!</definedName>
    <definedName name="_new14">#REF!</definedName>
    <definedName name="_new15" localSheetId="52">'Rev-AccDep'!#REF!</definedName>
    <definedName name="_new15">#REF!</definedName>
    <definedName name="_new16" localSheetId="52">'Rev-AccDep'!#REF!</definedName>
    <definedName name="_new16">#REF!</definedName>
    <definedName name="_new17" localSheetId="52">'Rev-AccDep'!#REF!</definedName>
    <definedName name="_new17">#REF!</definedName>
    <definedName name="_new6" localSheetId="52">'Rev-AccDep'!#REF!</definedName>
    <definedName name="_new6">#REF!</definedName>
    <definedName name="_new7" localSheetId="52">'Rev-AccDep'!#REF!</definedName>
    <definedName name="_new7">#REF!</definedName>
    <definedName name="_new8" localSheetId="52">'Rev-AccDep'!#REF!</definedName>
    <definedName name="_new8">#REF!</definedName>
    <definedName name="_new9" localSheetId="52">'Rev-AccDep'!#REF!</definedName>
    <definedName name="_new9">#REF!</definedName>
    <definedName name="_nla2">#REF!</definedName>
    <definedName name="_NOV99">#REF!</definedName>
    <definedName name="_old10" localSheetId="52">'Rev-AccDep'!#REF!</definedName>
    <definedName name="_old10">#REF!</definedName>
    <definedName name="_old11" localSheetId="52">'Rev-AccDep'!#REF!</definedName>
    <definedName name="_old11">#REF!</definedName>
    <definedName name="_old12" localSheetId="52">'Rev-AccDep'!#REF!</definedName>
    <definedName name="_old12">#REF!</definedName>
    <definedName name="_old13" localSheetId="52">'Rev-AccDep'!#REF!</definedName>
    <definedName name="_old13">#REF!</definedName>
    <definedName name="_old14" localSheetId="52">'Rev-AccDep'!#REF!</definedName>
    <definedName name="_old14">#REF!</definedName>
    <definedName name="_old15" localSheetId="52">'Rev-AccDep'!#REF!</definedName>
    <definedName name="_old15">#REF!</definedName>
    <definedName name="_old16" localSheetId="52">'Rev-AccDep'!#REF!</definedName>
    <definedName name="_old16">#REF!</definedName>
    <definedName name="_old17" localSheetId="52">'Rev-AccDep'!#REF!</definedName>
    <definedName name="_old17">#REF!</definedName>
    <definedName name="_old6" localSheetId="52">'Rev-AccDep'!#REF!</definedName>
    <definedName name="_old6">#REF!</definedName>
    <definedName name="_old7" localSheetId="52">'Rev-AccDep'!#REF!</definedName>
    <definedName name="_old7">#REF!</definedName>
    <definedName name="_old8" localSheetId="52">'Rev-AccDep'!#REF!</definedName>
    <definedName name="_old8">#REF!</definedName>
    <definedName name="_old9" localSheetId="52">'Rev-AccDep'!#REF!</definedName>
    <definedName name="_old9">#REF!</definedName>
    <definedName name="_Order1" hidden="1">255</definedName>
    <definedName name="_Order2" hidden="1">255</definedName>
    <definedName name="_p33">#REF!</definedName>
    <definedName name="_Parse_Out" hidden="1">#REF!</definedName>
    <definedName name="_Q1">#REF!</definedName>
    <definedName name="_Q2">#REF!</definedName>
    <definedName name="_Q3">#REF!</definedName>
    <definedName name="_Q4">#REF!</definedName>
    <definedName name="_Q5">#REF!</definedName>
    <definedName name="_Q6">#REF!</definedName>
    <definedName name="_QA1">#REF!</definedName>
    <definedName name="_QA2">#REF!</definedName>
    <definedName name="_QA3">#REF!</definedName>
    <definedName name="_QA5">#REF!</definedName>
    <definedName name="_Regression_Int" hidden="1">1</definedName>
    <definedName name="_Regression_X" hidden="1">#REF!</definedName>
    <definedName name="_rei2">#REF!</definedName>
    <definedName name="_res1">#REF!</definedName>
    <definedName name="_res2">#REF!</definedName>
    <definedName name="_rev2">#REF!</definedName>
    <definedName name="_SBM040814" localSheetId="52">'Rev-AccDep'!#REF!</definedName>
    <definedName name="_SBM040814">#REF!</definedName>
    <definedName name="_SCF90">#REF!</definedName>
    <definedName name="_SCH1">#REF!</definedName>
    <definedName name="_SCH10">#REF!</definedName>
    <definedName name="_SCH15">#REF!</definedName>
    <definedName name="_SCH2">#REF!</definedName>
    <definedName name="_SCH3">#REF!</definedName>
    <definedName name="_SCH4">#REF!</definedName>
    <definedName name="_SCH5">#REF!</definedName>
    <definedName name="_SCH6">#REF!</definedName>
    <definedName name="_SCH7">#REF!</definedName>
    <definedName name="_SCH8">#REF!</definedName>
    <definedName name="_SCH9">#REF!</definedName>
    <definedName name="_SCY45">#REF!</definedName>
    <definedName name="_SCY46">#N/A</definedName>
    <definedName name="_SCY47">#N/A</definedName>
    <definedName name="_SEC1">#REF!</definedName>
    <definedName name="_SEC2">#REF!</definedName>
    <definedName name="_SFC1">#REF!</definedName>
    <definedName name="_Sort" localSheetId="52" hidden="1">'Rev-AccDep'!#REF!</definedName>
    <definedName name="_Sort" hidden="1">#REF!</definedName>
    <definedName name="_Sort2" hidden="1">#REF!</definedName>
    <definedName name="_sp1">#REF!</definedName>
    <definedName name="_sp2">#REF!</definedName>
    <definedName name="_Table1_Out" hidden="1">#REF!</definedName>
    <definedName name="_w1" localSheetId="8" hidden="1">{#N/A,#N/A,FALSE,"DEPN";#N/A,#N/A,FALSE,"INT";#N/A,#N/A,FALSE,"SUNDRY";#N/A,#N/A,FALSE,"CRED";#N/A,#N/A,FALSE,"DEBT";#N/A,#N/A,FALSE,"XREC";#N/A,#N/A,FALSE,"RFS";#N/A,#N/A,FALSE,"FAS";#N/A,#N/A,FALSE,"SP";#N/A,#N/A,FALSE,"COMM";#N/A,#N/A,FALSE,"CALC";#N/A,#N/A,FALSE,"%";#N/A,#N/A,FALSE,"EXPS"}</definedName>
    <definedName name="_w1" localSheetId="7" hidden="1">{#N/A,#N/A,FALSE,"DEPN";#N/A,#N/A,FALSE,"INT";#N/A,#N/A,FALSE,"SUNDRY";#N/A,#N/A,FALSE,"CRED";#N/A,#N/A,FALSE,"DEBT";#N/A,#N/A,FALSE,"XREC";#N/A,#N/A,FALSE,"RFS";#N/A,#N/A,FALSE,"FAS";#N/A,#N/A,FALSE,"SP";#N/A,#N/A,FALSE,"COMM";#N/A,#N/A,FALSE,"CALC";#N/A,#N/A,FALSE,"%";#N/A,#N/A,FALSE,"EXPS"}</definedName>
    <definedName name="_w1" localSheetId="91" hidden="1">{#N/A,#N/A,FALSE,"DEPN";#N/A,#N/A,FALSE,"INT";#N/A,#N/A,FALSE,"SUNDRY";#N/A,#N/A,FALSE,"CRED";#N/A,#N/A,FALSE,"DEBT";#N/A,#N/A,FALSE,"XREC";#N/A,#N/A,FALSE,"RFS";#N/A,#N/A,FALSE,"FAS";#N/A,#N/A,FALSE,"SP";#N/A,#N/A,FALSE,"COMM";#N/A,#N/A,FALSE,"CALC";#N/A,#N/A,FALSE,"%";#N/A,#N/A,FALSE,"EXPS"}</definedName>
    <definedName name="_w1" localSheetId="92" hidden="1">{#N/A,#N/A,FALSE,"DEPN";#N/A,#N/A,FALSE,"INT";#N/A,#N/A,FALSE,"SUNDRY";#N/A,#N/A,FALSE,"CRED";#N/A,#N/A,FALSE,"DEBT";#N/A,#N/A,FALSE,"XREC";#N/A,#N/A,FALSE,"RFS";#N/A,#N/A,FALSE,"FAS";#N/A,#N/A,FALSE,"SP";#N/A,#N/A,FALSE,"COMM";#N/A,#N/A,FALSE,"CALC";#N/A,#N/A,FALSE,"%";#N/A,#N/A,FALSE,"EXPS"}</definedName>
    <definedName name="_w1" localSheetId="93" hidden="1">{#N/A,#N/A,FALSE,"DEPN";#N/A,#N/A,FALSE,"INT";#N/A,#N/A,FALSE,"SUNDRY";#N/A,#N/A,FALSE,"CRED";#N/A,#N/A,FALSE,"DEBT";#N/A,#N/A,FALSE,"XREC";#N/A,#N/A,FALSE,"RFS";#N/A,#N/A,FALSE,"FAS";#N/A,#N/A,FALSE,"SP";#N/A,#N/A,FALSE,"COMM";#N/A,#N/A,FALSE,"CALC";#N/A,#N/A,FALSE,"%";#N/A,#N/A,FALSE,"EXPS"}</definedName>
    <definedName name="_w1" localSheetId="94" hidden="1">{#N/A,#N/A,FALSE,"DEPN";#N/A,#N/A,FALSE,"INT";#N/A,#N/A,FALSE,"SUNDRY";#N/A,#N/A,FALSE,"CRED";#N/A,#N/A,FALSE,"DEBT";#N/A,#N/A,FALSE,"XREC";#N/A,#N/A,FALSE,"RFS";#N/A,#N/A,FALSE,"FAS";#N/A,#N/A,FALSE,"SP";#N/A,#N/A,FALSE,"COMM";#N/A,#N/A,FALSE,"CALC";#N/A,#N/A,FALSE,"%";#N/A,#N/A,FALSE,"EXPS"}</definedName>
    <definedName name="_w1" localSheetId="95" hidden="1">{#N/A,#N/A,FALSE,"DEPN";#N/A,#N/A,FALSE,"INT";#N/A,#N/A,FALSE,"SUNDRY";#N/A,#N/A,FALSE,"CRED";#N/A,#N/A,FALSE,"DEBT";#N/A,#N/A,FALSE,"XREC";#N/A,#N/A,FALSE,"RFS";#N/A,#N/A,FALSE,"FAS";#N/A,#N/A,FALSE,"SP";#N/A,#N/A,FALSE,"COMM";#N/A,#N/A,FALSE,"CALC";#N/A,#N/A,FALSE,"%";#N/A,#N/A,FALSE,"EXPS"}</definedName>
    <definedName name="_w1" localSheetId="96" hidden="1">{#N/A,#N/A,FALSE,"DEPN";#N/A,#N/A,FALSE,"INT";#N/A,#N/A,FALSE,"SUNDRY";#N/A,#N/A,FALSE,"CRED";#N/A,#N/A,FALSE,"DEBT";#N/A,#N/A,FALSE,"XREC";#N/A,#N/A,FALSE,"RFS";#N/A,#N/A,FALSE,"FAS";#N/A,#N/A,FALSE,"SP";#N/A,#N/A,FALSE,"COMM";#N/A,#N/A,FALSE,"CALC";#N/A,#N/A,FALSE,"%";#N/A,#N/A,FALSE,"EXPS"}</definedName>
    <definedName name="_w1" localSheetId="98" hidden="1">{#N/A,#N/A,FALSE,"DEPN";#N/A,#N/A,FALSE,"INT";#N/A,#N/A,FALSE,"SUNDRY";#N/A,#N/A,FALSE,"CRED";#N/A,#N/A,FALSE,"DEBT";#N/A,#N/A,FALSE,"XREC";#N/A,#N/A,FALSE,"RFS";#N/A,#N/A,FALSE,"FAS";#N/A,#N/A,FALSE,"SP";#N/A,#N/A,FALSE,"COMM";#N/A,#N/A,FALSE,"CALC";#N/A,#N/A,FALSE,"%";#N/A,#N/A,FALSE,"EXPS"}</definedName>
    <definedName name="_w1" localSheetId="99" hidden="1">{#N/A,#N/A,FALSE,"DEPN";#N/A,#N/A,FALSE,"INT";#N/A,#N/A,FALSE,"SUNDRY";#N/A,#N/A,FALSE,"CRED";#N/A,#N/A,FALSE,"DEBT";#N/A,#N/A,FALSE,"XREC";#N/A,#N/A,FALSE,"RFS";#N/A,#N/A,FALSE,"FAS";#N/A,#N/A,FALSE,"SP";#N/A,#N/A,FALSE,"COMM";#N/A,#N/A,FALSE,"CALC";#N/A,#N/A,FALSE,"%";#N/A,#N/A,FALSE,"EXPS"}</definedName>
    <definedName name="_w1" localSheetId="12" hidden="1">{#N/A,#N/A,FALSE,"DEPN";#N/A,#N/A,FALSE,"INT";#N/A,#N/A,FALSE,"SUNDRY";#N/A,#N/A,FALSE,"CRED";#N/A,#N/A,FALSE,"DEBT";#N/A,#N/A,FALSE,"XREC";#N/A,#N/A,FALSE,"RFS";#N/A,#N/A,FALSE,"FAS";#N/A,#N/A,FALSE,"SP";#N/A,#N/A,FALSE,"COMM";#N/A,#N/A,FALSE,"CALC";#N/A,#N/A,FALSE,"%";#N/A,#N/A,FALSE,"EXPS"}</definedName>
    <definedName name="_w1" localSheetId="0" hidden="1">{#N/A,#N/A,FALSE,"DEPN";#N/A,#N/A,FALSE,"INT";#N/A,#N/A,FALSE,"SUNDRY";#N/A,#N/A,FALSE,"CRED";#N/A,#N/A,FALSE,"DEBT";#N/A,#N/A,FALSE,"XREC";#N/A,#N/A,FALSE,"RFS";#N/A,#N/A,FALSE,"FAS";#N/A,#N/A,FALSE,"SP";#N/A,#N/A,FALSE,"COMM";#N/A,#N/A,FALSE,"CALC";#N/A,#N/A,FALSE,"%";#N/A,#N/A,FALSE,"EXPS"}</definedName>
    <definedName name="_w1" hidden="1">{#N/A,#N/A,FALSE,"DEPN";#N/A,#N/A,FALSE,"INT";#N/A,#N/A,FALSE,"SUNDRY";#N/A,#N/A,FALSE,"CRED";#N/A,#N/A,FALSE,"DEBT";#N/A,#N/A,FALSE,"XREC";#N/A,#N/A,FALSE,"RFS";#N/A,#N/A,FALSE,"FAS";#N/A,#N/A,FALSE,"SP";#N/A,#N/A,FALSE,"COMM";#N/A,#N/A,FALSE,"CALC";#N/A,#N/A,FALSE,"%";#N/A,#N/A,FALSE,"EXPS"}</definedName>
    <definedName name="_w2" localSheetId="8" hidden="1">{"YTDACT1",#N/A,TRUE,"YTDACTAUST";"YTDACT2",#N/A,TRUE,"YTDACTAUST";"YTDACT3",#N/A,TRUE,"YTDACTAUST";"CCTR",#N/A,TRUE,"YTDACTCC"}</definedName>
    <definedName name="_w2" localSheetId="7" hidden="1">{"YTDACT1",#N/A,TRUE,"YTDACTAUST";"YTDACT2",#N/A,TRUE,"YTDACTAUST";"YTDACT3",#N/A,TRUE,"YTDACTAUST";"CCTR",#N/A,TRUE,"YTDACTCC"}</definedName>
    <definedName name="_w2" localSheetId="91" hidden="1">{"YTDACT1",#N/A,TRUE,"YTDACTAUST";"YTDACT2",#N/A,TRUE,"YTDACTAUST";"YTDACT3",#N/A,TRUE,"YTDACTAUST";"CCTR",#N/A,TRUE,"YTDACTCC"}</definedName>
    <definedName name="_w2" localSheetId="92" hidden="1">{"YTDACT1",#N/A,TRUE,"YTDACTAUST";"YTDACT2",#N/A,TRUE,"YTDACTAUST";"YTDACT3",#N/A,TRUE,"YTDACTAUST";"CCTR",#N/A,TRUE,"YTDACTCC"}</definedName>
    <definedName name="_w2" localSheetId="93" hidden="1">{"YTDACT1",#N/A,TRUE,"YTDACTAUST";"YTDACT2",#N/A,TRUE,"YTDACTAUST";"YTDACT3",#N/A,TRUE,"YTDACTAUST";"CCTR",#N/A,TRUE,"YTDACTCC"}</definedName>
    <definedName name="_w2" localSheetId="94" hidden="1">{"YTDACT1",#N/A,TRUE,"YTDACTAUST";"YTDACT2",#N/A,TRUE,"YTDACTAUST";"YTDACT3",#N/A,TRUE,"YTDACTAUST";"CCTR",#N/A,TRUE,"YTDACTCC"}</definedName>
    <definedName name="_w2" localSheetId="95" hidden="1">{"YTDACT1",#N/A,TRUE,"YTDACTAUST";"YTDACT2",#N/A,TRUE,"YTDACTAUST";"YTDACT3",#N/A,TRUE,"YTDACTAUST";"CCTR",#N/A,TRUE,"YTDACTCC"}</definedName>
    <definedName name="_w2" localSheetId="96" hidden="1">{"YTDACT1",#N/A,TRUE,"YTDACTAUST";"YTDACT2",#N/A,TRUE,"YTDACTAUST";"YTDACT3",#N/A,TRUE,"YTDACTAUST";"CCTR",#N/A,TRUE,"YTDACTCC"}</definedName>
    <definedName name="_w2" localSheetId="98" hidden="1">{"YTDACT1",#N/A,TRUE,"YTDACTAUST";"YTDACT2",#N/A,TRUE,"YTDACTAUST";"YTDACT3",#N/A,TRUE,"YTDACTAUST";"CCTR",#N/A,TRUE,"YTDACTCC"}</definedName>
    <definedName name="_w2" localSheetId="99" hidden="1">{"YTDACT1",#N/A,TRUE,"YTDACTAUST";"YTDACT2",#N/A,TRUE,"YTDACTAUST";"YTDACT3",#N/A,TRUE,"YTDACTAUST";"CCTR",#N/A,TRUE,"YTDACTCC"}</definedName>
    <definedName name="_w2" localSheetId="12" hidden="1">{"YTDACT1",#N/A,TRUE,"YTDACTAUST";"YTDACT2",#N/A,TRUE,"YTDACTAUST";"YTDACT3",#N/A,TRUE,"YTDACTAUST";"CCTR",#N/A,TRUE,"YTDACTCC"}</definedName>
    <definedName name="_w2" localSheetId="0" hidden="1">{"YTDACT1",#N/A,TRUE,"YTDACTAUST";"YTDACT2",#N/A,TRUE,"YTDACTAUST";"YTDACT3",#N/A,TRUE,"YTDACTAUST";"CCTR",#N/A,TRUE,"YTDACTCC"}</definedName>
    <definedName name="_w2" hidden="1">{"YTDACT1",#N/A,TRUE,"YTDACTAUST";"YTDACT2",#N/A,TRUE,"YTDACTAUST";"YTDACT3",#N/A,TRUE,"YTDACTAUST";"CCTR",#N/A,TRUE,"YTDACTCC"}</definedName>
    <definedName name="_ws1">#REF!</definedName>
    <definedName name="_ws2">#REF!</definedName>
    <definedName name="A" localSheetId="52">'Rev-AccDep'!#REF!</definedName>
    <definedName name="A">#REF!</definedName>
    <definedName name="a_Other">#REF!</definedName>
    <definedName name="A10." localSheetId="52">'Rev-AccDep'!#REF!</definedName>
    <definedName name="A10.">#REF!</definedName>
    <definedName name="A1com">#REF!</definedName>
    <definedName name="A9999999999999999999" localSheetId="97">#REF!</definedName>
    <definedName name="A9999999999999999999" localSheetId="98">#REF!</definedName>
    <definedName name="A9999999999999999999">#REF!</definedName>
    <definedName name="aa" localSheetId="52">'Rev-AccDep'!#REF!</definedName>
    <definedName name="aa">#REF!</definedName>
    <definedName name="aa_Roll12">#REF!</definedName>
    <definedName name="aa_YTD">#REF!</definedName>
    <definedName name="aaa">#REF!</definedName>
    <definedName name="aaaa">#REF!</definedName>
    <definedName name="aaaaa">#REF!</definedName>
    <definedName name="AAAAAa" hidden="1">#REF!</definedName>
    <definedName name="AAAAAAAAAAAAA" hidden="1">#REF!</definedName>
    <definedName name="AAAAAAAAAAAAAA" hidden="1">#REF!</definedName>
    <definedName name="aaaaaaaaaaaaaaaa" localSheetId="52">'Rev-AccDep'!#REF!</definedName>
    <definedName name="aaaaaaaaaaaaaaaa">#REF!</definedName>
    <definedName name="AAABBB">#REF!</definedName>
    <definedName name="AATFEB00">#REF!</definedName>
    <definedName name="AATJUNE00">#REF!</definedName>
    <definedName name="AATMAR00">#REF!</definedName>
    <definedName name="AB">#REF!</definedName>
    <definedName name="ABC">#REF!</definedName>
    <definedName name="ABCDEFG">#REF!</definedName>
    <definedName name="ABH">#REF!</definedName>
    <definedName name="ABP">#REF!</definedName>
    <definedName name="AC">#REF!</definedName>
    <definedName name="acc">#REF!</definedName>
    <definedName name="accntpay">#REF!</definedName>
    <definedName name="Account_PL">#REF!</definedName>
    <definedName name="accountname">#REF!</definedName>
    <definedName name="accrued">#REF!</definedName>
    <definedName name="accruedex">#REF!</definedName>
    <definedName name="accruedexp">#REF!</definedName>
    <definedName name="ACCT">#REF!</definedName>
    <definedName name="ACCT2">#REF!</definedName>
    <definedName name="accts">#REF!</definedName>
    <definedName name="accum_rate">#REF!</definedName>
    <definedName name="ace">#REF!</definedName>
    <definedName name="ACL">#REF!</definedName>
    <definedName name="acquicost">#REF!</definedName>
    <definedName name="acquicost2">#REF!</definedName>
    <definedName name="acquidate2">#REF!</definedName>
    <definedName name="actcost">#REF!</definedName>
    <definedName name="Active_column">#REF!</definedName>
    <definedName name="Active_FU">#REF!</definedName>
    <definedName name="actkey">#REF!</definedName>
    <definedName name="actual">#REF!</definedName>
    <definedName name="Actual1">#REF!</definedName>
    <definedName name="actuals">#REF!</definedName>
    <definedName name="ad">#REF!</definedName>
    <definedName name="adaccinv">#REF!</definedName>
    <definedName name="adaccountpayable">#REF!</definedName>
    <definedName name="adaccrued">#REF!</definedName>
    <definedName name="adadjustment">#REF!</definedName>
    <definedName name="adap">#REF!</definedName>
    <definedName name="ADB_1" localSheetId="52">'Rev-AccDep'!#REF!</definedName>
    <definedName name="ADB_1">#REF!</definedName>
    <definedName name="ADB_10" localSheetId="52">'Rev-AccDep'!#REF!</definedName>
    <definedName name="ADB_10">#REF!</definedName>
    <definedName name="ADB_2" localSheetId="52">'Rev-AccDep'!#REF!</definedName>
    <definedName name="ADB_2">#REF!</definedName>
    <definedName name="ADB_3" localSheetId="52">'Rev-AccDep'!#REF!</definedName>
    <definedName name="ADB_3">#REF!</definedName>
    <definedName name="ADB_4" localSheetId="52">'Rev-AccDep'!#REF!</definedName>
    <definedName name="ADB_4">#REF!</definedName>
    <definedName name="ADB_5" localSheetId="52">'Rev-AccDep'!#REF!</definedName>
    <definedName name="ADB_5">#REF!</definedName>
    <definedName name="ADB_7.5" localSheetId="52">'Rev-AccDep'!#REF!</definedName>
    <definedName name="ADB_7.5">#REF!</definedName>
    <definedName name="adbond">#REF!</definedName>
    <definedName name="adcap">#REF!</definedName>
    <definedName name="adcapital">#REF!</definedName>
    <definedName name="adcash">#REF!</definedName>
    <definedName name="adclr">#REF!</definedName>
    <definedName name="adcontibuted">#REF!</definedName>
    <definedName name="additive">#REF!</definedName>
    <definedName name="addlprem_table">#REF!</definedName>
    <definedName name="AddonQ1">#REF!</definedName>
    <definedName name="AddonQ2">#REF!</definedName>
    <definedName name="AddonQ3">#REF!</definedName>
    <definedName name="AddonQ4">#REF!</definedName>
    <definedName name="AddonQ5">#REF!</definedName>
    <definedName name="Address">#REF!</definedName>
    <definedName name="ADDSA">#REF!</definedName>
    <definedName name="adduefrom">#REF!</definedName>
    <definedName name="addueto">#REF!</definedName>
    <definedName name="adedp">#REF!</definedName>
    <definedName name="adfluctuation">#REF!</definedName>
    <definedName name="adfundheldby">#REF!</definedName>
    <definedName name="adfundheldfor">#REF!</definedName>
    <definedName name="adj_net_worth">#REF!</definedName>
    <definedName name="Adjustment">#REF!</definedName>
    <definedName name="adlcp">#REF!</definedName>
    <definedName name="adloss">#REF!</definedName>
    <definedName name="adother">#REF!</definedName>
    <definedName name="adotherliability">#REF!</definedName>
    <definedName name="adpremium">#REF!</definedName>
    <definedName name="adprwb">#REF!</definedName>
    <definedName name="adreal">#REF!</definedName>
    <definedName name="adrein">#REF!</definedName>
    <definedName name="adreserve">#REF!</definedName>
    <definedName name="adretained">#REF!</definedName>
    <definedName name="adsecurity">#REF!</definedName>
    <definedName name="adstock">#REF!</definedName>
    <definedName name="adtax">#REF!</definedName>
    <definedName name="adtax2">#REF!</definedName>
    <definedName name="adtre">#REF!</definedName>
    <definedName name="adtreasury">#REF!</definedName>
    <definedName name="adunearned">#REF!</definedName>
    <definedName name="afdsfsdf" localSheetId="8" hidden="1">{#N/A,#N/A,FALSE,"DEPN";#N/A,#N/A,FALSE,"INT";#N/A,#N/A,FALSE,"SUNDRY";#N/A,#N/A,FALSE,"CRED";#N/A,#N/A,FALSE,"DEBT";#N/A,#N/A,FALSE,"XREC";#N/A,#N/A,FALSE,"RFS";#N/A,#N/A,FALSE,"FAS";#N/A,#N/A,FALSE,"SP";#N/A,#N/A,FALSE,"COMM";#N/A,#N/A,FALSE,"CALC";#N/A,#N/A,FALSE,"%";#N/A,#N/A,FALSE,"EXPS"}</definedName>
    <definedName name="afdsfsdf" localSheetId="7" hidden="1">{#N/A,#N/A,FALSE,"DEPN";#N/A,#N/A,FALSE,"INT";#N/A,#N/A,FALSE,"SUNDRY";#N/A,#N/A,FALSE,"CRED";#N/A,#N/A,FALSE,"DEBT";#N/A,#N/A,FALSE,"XREC";#N/A,#N/A,FALSE,"RFS";#N/A,#N/A,FALSE,"FAS";#N/A,#N/A,FALSE,"SP";#N/A,#N/A,FALSE,"COMM";#N/A,#N/A,FALSE,"CALC";#N/A,#N/A,FALSE,"%";#N/A,#N/A,FALSE,"EXPS"}</definedName>
    <definedName name="afdsfsdf" localSheetId="91" hidden="1">{#N/A,#N/A,FALSE,"DEPN";#N/A,#N/A,FALSE,"INT";#N/A,#N/A,FALSE,"SUNDRY";#N/A,#N/A,FALSE,"CRED";#N/A,#N/A,FALSE,"DEBT";#N/A,#N/A,FALSE,"XREC";#N/A,#N/A,FALSE,"RFS";#N/A,#N/A,FALSE,"FAS";#N/A,#N/A,FALSE,"SP";#N/A,#N/A,FALSE,"COMM";#N/A,#N/A,FALSE,"CALC";#N/A,#N/A,FALSE,"%";#N/A,#N/A,FALSE,"EXPS"}</definedName>
    <definedName name="afdsfsdf" localSheetId="92" hidden="1">{#N/A,#N/A,FALSE,"DEPN";#N/A,#N/A,FALSE,"INT";#N/A,#N/A,FALSE,"SUNDRY";#N/A,#N/A,FALSE,"CRED";#N/A,#N/A,FALSE,"DEBT";#N/A,#N/A,FALSE,"XREC";#N/A,#N/A,FALSE,"RFS";#N/A,#N/A,FALSE,"FAS";#N/A,#N/A,FALSE,"SP";#N/A,#N/A,FALSE,"COMM";#N/A,#N/A,FALSE,"CALC";#N/A,#N/A,FALSE,"%";#N/A,#N/A,FALSE,"EXPS"}</definedName>
    <definedName name="afdsfsdf" localSheetId="93" hidden="1">{#N/A,#N/A,FALSE,"DEPN";#N/A,#N/A,FALSE,"INT";#N/A,#N/A,FALSE,"SUNDRY";#N/A,#N/A,FALSE,"CRED";#N/A,#N/A,FALSE,"DEBT";#N/A,#N/A,FALSE,"XREC";#N/A,#N/A,FALSE,"RFS";#N/A,#N/A,FALSE,"FAS";#N/A,#N/A,FALSE,"SP";#N/A,#N/A,FALSE,"COMM";#N/A,#N/A,FALSE,"CALC";#N/A,#N/A,FALSE,"%";#N/A,#N/A,FALSE,"EXPS"}</definedName>
    <definedName name="afdsfsdf" localSheetId="94" hidden="1">{#N/A,#N/A,FALSE,"DEPN";#N/A,#N/A,FALSE,"INT";#N/A,#N/A,FALSE,"SUNDRY";#N/A,#N/A,FALSE,"CRED";#N/A,#N/A,FALSE,"DEBT";#N/A,#N/A,FALSE,"XREC";#N/A,#N/A,FALSE,"RFS";#N/A,#N/A,FALSE,"FAS";#N/A,#N/A,FALSE,"SP";#N/A,#N/A,FALSE,"COMM";#N/A,#N/A,FALSE,"CALC";#N/A,#N/A,FALSE,"%";#N/A,#N/A,FALSE,"EXPS"}</definedName>
    <definedName name="afdsfsdf" localSheetId="95" hidden="1">{#N/A,#N/A,FALSE,"DEPN";#N/A,#N/A,FALSE,"INT";#N/A,#N/A,FALSE,"SUNDRY";#N/A,#N/A,FALSE,"CRED";#N/A,#N/A,FALSE,"DEBT";#N/A,#N/A,FALSE,"XREC";#N/A,#N/A,FALSE,"RFS";#N/A,#N/A,FALSE,"FAS";#N/A,#N/A,FALSE,"SP";#N/A,#N/A,FALSE,"COMM";#N/A,#N/A,FALSE,"CALC";#N/A,#N/A,FALSE,"%";#N/A,#N/A,FALSE,"EXPS"}</definedName>
    <definedName name="afdsfsdf" localSheetId="96" hidden="1">{#N/A,#N/A,FALSE,"DEPN";#N/A,#N/A,FALSE,"INT";#N/A,#N/A,FALSE,"SUNDRY";#N/A,#N/A,FALSE,"CRED";#N/A,#N/A,FALSE,"DEBT";#N/A,#N/A,FALSE,"XREC";#N/A,#N/A,FALSE,"RFS";#N/A,#N/A,FALSE,"FAS";#N/A,#N/A,FALSE,"SP";#N/A,#N/A,FALSE,"COMM";#N/A,#N/A,FALSE,"CALC";#N/A,#N/A,FALSE,"%";#N/A,#N/A,FALSE,"EXPS"}</definedName>
    <definedName name="afdsfsdf" localSheetId="98" hidden="1">{#N/A,#N/A,FALSE,"DEPN";#N/A,#N/A,FALSE,"INT";#N/A,#N/A,FALSE,"SUNDRY";#N/A,#N/A,FALSE,"CRED";#N/A,#N/A,FALSE,"DEBT";#N/A,#N/A,FALSE,"XREC";#N/A,#N/A,FALSE,"RFS";#N/A,#N/A,FALSE,"FAS";#N/A,#N/A,FALSE,"SP";#N/A,#N/A,FALSE,"COMM";#N/A,#N/A,FALSE,"CALC";#N/A,#N/A,FALSE,"%";#N/A,#N/A,FALSE,"EXPS"}</definedName>
    <definedName name="afdsfsdf" localSheetId="99" hidden="1">{#N/A,#N/A,FALSE,"DEPN";#N/A,#N/A,FALSE,"INT";#N/A,#N/A,FALSE,"SUNDRY";#N/A,#N/A,FALSE,"CRED";#N/A,#N/A,FALSE,"DEBT";#N/A,#N/A,FALSE,"XREC";#N/A,#N/A,FALSE,"RFS";#N/A,#N/A,FALSE,"FAS";#N/A,#N/A,FALSE,"SP";#N/A,#N/A,FALSE,"COMM";#N/A,#N/A,FALSE,"CALC";#N/A,#N/A,FALSE,"%";#N/A,#N/A,FALSE,"EXPS"}</definedName>
    <definedName name="afdsfsdf" localSheetId="12" hidden="1">{#N/A,#N/A,FALSE,"DEPN";#N/A,#N/A,FALSE,"INT";#N/A,#N/A,FALSE,"SUNDRY";#N/A,#N/A,FALSE,"CRED";#N/A,#N/A,FALSE,"DEBT";#N/A,#N/A,FALSE,"XREC";#N/A,#N/A,FALSE,"RFS";#N/A,#N/A,FALSE,"FAS";#N/A,#N/A,FALSE,"SP";#N/A,#N/A,FALSE,"COMM";#N/A,#N/A,FALSE,"CALC";#N/A,#N/A,FALSE,"%";#N/A,#N/A,FALSE,"EXPS"}</definedName>
    <definedName name="afdsfsdf" localSheetId="0" hidden="1">{#N/A,#N/A,FALSE,"DEPN";#N/A,#N/A,FALSE,"INT";#N/A,#N/A,FALSE,"SUNDRY";#N/A,#N/A,FALSE,"CRED";#N/A,#N/A,FALSE,"DEBT";#N/A,#N/A,FALSE,"XREC";#N/A,#N/A,FALSE,"RFS";#N/A,#N/A,FALSE,"FAS";#N/A,#N/A,FALSE,"SP";#N/A,#N/A,FALSE,"COMM";#N/A,#N/A,FALSE,"CALC";#N/A,#N/A,FALSE,"%";#N/A,#N/A,FALSE,"EXPS"}</definedName>
    <definedName name="afdsfsdf" hidden="1">{#N/A,#N/A,FALSE,"DEPN";#N/A,#N/A,FALSE,"INT";#N/A,#N/A,FALSE,"SUNDRY";#N/A,#N/A,FALSE,"CRED";#N/A,#N/A,FALSE,"DEBT";#N/A,#N/A,FALSE,"XREC";#N/A,#N/A,FALSE,"RFS";#N/A,#N/A,FALSE,"FAS";#N/A,#N/A,FALSE,"SP";#N/A,#N/A,FALSE,"COMM";#N/A,#N/A,FALSE,"CALC";#N/A,#N/A,FALSE,"%";#N/A,#N/A,FALSE,"EXPS"}</definedName>
    <definedName name="AFSDEBT2" hidden="1">#REF!</definedName>
    <definedName name="AFSFINAL">#REF!</definedName>
    <definedName name="AFSNEW">#REF!</definedName>
    <definedName name="AFSREVISED">#REF!</definedName>
    <definedName name="AGE">#REF!</definedName>
    <definedName name="agent">#REF!</definedName>
    <definedName name="AgentNo">#REF!</definedName>
    <definedName name="ai">#REF!</definedName>
    <definedName name="AIANEW">#REF!</definedName>
    <definedName name="aic" localSheetId="52">'Rev-AccDep'!#REF!</definedName>
    <definedName name="aic">#REF!</definedName>
    <definedName name="AIGLFUS">#REF!</definedName>
    <definedName name="AII">#REF!</definedName>
    <definedName name="ALICOAFRIC">#REF!</definedName>
    <definedName name="ALICOSTARTUP">#REF!</definedName>
    <definedName name="ALLOW">#N/A</definedName>
    <definedName name="ALLOW1">#REF!</definedName>
    <definedName name="am">#REF!</definedName>
    <definedName name="amortrule">#REF!</definedName>
    <definedName name="amy">#REF!</definedName>
    <definedName name="ANAL_INC">#REF!</definedName>
    <definedName name="ANAL_OP">#N/A</definedName>
    <definedName name="Analysis_Area">#REF!</definedName>
    <definedName name="ANARESWP">#REF!</definedName>
    <definedName name="ANP">#REF!</definedName>
    <definedName name="anscount" hidden="1">1</definedName>
    <definedName name="ANSW">#REF!</definedName>
    <definedName name="AO">#REF!</definedName>
    <definedName name="AOD" localSheetId="52">'Rev-AccDep'!#REF!</definedName>
    <definedName name="AOD">#REF!</definedName>
    <definedName name="AOLB1">#REF!</definedName>
    <definedName name="AOLB2">#REF!</definedName>
    <definedName name="AOLBPrt1">#REF!</definedName>
    <definedName name="AOLBPrt2">#REF!</definedName>
    <definedName name="ap">#REF!</definedName>
    <definedName name="APA">#REF!</definedName>
    <definedName name="APCI">#REF!</definedName>
    <definedName name="apfin">#REF!</definedName>
    <definedName name="APincr">MAX(0,ROUNDUP(1.2*(#REF!-#REF!),2))</definedName>
    <definedName name="APincr_woACI">MAX(0,ROUNDUP(1.2*(#REF!-#REF!),2))</definedName>
    <definedName name="APN">#REF!</definedName>
    <definedName name="app">#REF!</definedName>
    <definedName name="App_adus">#REF!</definedName>
    <definedName name="APPB">#REF!</definedName>
    <definedName name="appendix_iii">#REF!</definedName>
    <definedName name="Appendix1">#REF!</definedName>
    <definedName name="Appendix2">#REF!</definedName>
    <definedName name="APR">#REF!</definedName>
    <definedName name="April">#REF!</definedName>
    <definedName name="apv">#REF!</definedName>
    <definedName name="aquidate">#REF!</definedName>
    <definedName name="ar">#REF!</definedName>
    <definedName name="arbldg">#REF!</definedName>
    <definedName name="ARDEC">#N/A</definedName>
    <definedName name="ARDEC06">#N/A</definedName>
    <definedName name="AREA01">#REF!</definedName>
    <definedName name="AREA02">#REF!</definedName>
    <definedName name="AREA03">#REF!</definedName>
    <definedName name="AREA04">#REF!</definedName>
    <definedName name="AREA05">#REF!</definedName>
    <definedName name="AREA06">#REF!</definedName>
    <definedName name="AREA1">#REF!</definedName>
    <definedName name="AREA2">#REF!</definedName>
    <definedName name="AREMDEC06">#N/A</definedName>
    <definedName name="AREMP">#N/A</definedName>
    <definedName name="AREMPAPR08">#REF!</definedName>
    <definedName name="AREMPAUG07">#REF!</definedName>
    <definedName name="AREMPDEC05">#REF!</definedName>
    <definedName name="AREMPDEC07">#REF!</definedName>
    <definedName name="AREMPFEB08">#REF!</definedName>
    <definedName name="AREMPJAN08">#REF!</definedName>
    <definedName name="AREMPLOYEE">#REF!</definedName>
    <definedName name="AREMPMAR08">#REF!</definedName>
    <definedName name="AREMPNOV07">#REF!</definedName>
    <definedName name="AREMPOCT07">#REF!</definedName>
    <definedName name="AREMPSEP07">#REF!</definedName>
    <definedName name="ARNOV06">#N/A</definedName>
    <definedName name="AROCT06">#N/A</definedName>
    <definedName name="AROEEDEC07">#REF!</definedName>
    <definedName name="AROTHERFEB">#REF!</definedName>
    <definedName name="AROTHERFEBNAME">#REF!</definedName>
    <definedName name="AROTHERS">#REF!</definedName>
    <definedName name="ARSEP">#REF!</definedName>
    <definedName name="AS_OF_DECEMBER_31__2007">#REF!</definedName>
    <definedName name="AS2DocOpenMode" hidden="1">"AS2DocumentEdit"</definedName>
    <definedName name="AS2LinkLS" hidden="1">#REF!</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CY">#N/A</definedName>
    <definedName name="ASD">#REF!</definedName>
    <definedName name="ASIA">#REF!</definedName>
    <definedName name="Asia1">#REF!</definedName>
    <definedName name="ASOF">#REF!</definedName>
    <definedName name="ASPERIOD">#REF!</definedName>
    <definedName name="Asset">#REF!</definedName>
    <definedName name="Asset_Chg">#REF!</definedName>
    <definedName name="Asset_Chg_FM">#REF!</definedName>
    <definedName name="assets">#REF!</definedName>
    <definedName name="assetsperco">#REF!</definedName>
    <definedName name="ASSOCNAME">#REF!</definedName>
    <definedName name="AST">#REF!</definedName>
    <definedName name="astig" localSheetId="8" hidden="1">{"'Cash In Bank - Metrobank'!$A$1:$E$520"}</definedName>
    <definedName name="astig" localSheetId="7" hidden="1">{"'Cash In Bank - Metrobank'!$A$1:$E$520"}</definedName>
    <definedName name="astig" localSheetId="91" hidden="1">{"'Cash In Bank - Metrobank'!$A$1:$E$520"}</definedName>
    <definedName name="astig" localSheetId="92" hidden="1">{"'Cash In Bank - Metrobank'!$A$1:$E$520"}</definedName>
    <definedName name="astig" localSheetId="93" hidden="1">{"'Cash In Bank - Metrobank'!$A$1:$E$520"}</definedName>
    <definedName name="astig" localSheetId="94" hidden="1">{"'Cash In Bank - Metrobank'!$A$1:$E$520"}</definedName>
    <definedName name="astig" localSheetId="95" hidden="1">{"'Cash In Bank - Metrobank'!$A$1:$E$520"}</definedName>
    <definedName name="astig" localSheetId="96" hidden="1">{"'Cash In Bank - Metrobank'!$A$1:$E$520"}</definedName>
    <definedName name="astig" localSheetId="98" hidden="1">{"'Cash In Bank - Metrobank'!$A$1:$E$520"}</definedName>
    <definedName name="astig" localSheetId="99" hidden="1">{"'Cash In Bank - Metrobank'!$A$1:$E$520"}</definedName>
    <definedName name="astig" localSheetId="12" hidden="1">{"'Cash In Bank - Metrobank'!$A$1:$E$520"}</definedName>
    <definedName name="astig" localSheetId="0" hidden="1">{"'Cash In Bank - Metrobank'!$A$1:$E$520"}</definedName>
    <definedName name="astig" hidden="1">{"'Cash In Bank - Metrobank'!$A$1:$E$520"}</definedName>
    <definedName name="astock">#REF!</definedName>
    <definedName name="attach">#REF!</definedName>
    <definedName name="Aug">#REF!</definedName>
    <definedName name="AUGCOM">#REF!</definedName>
    <definedName name="AUGONAME">#REF!</definedName>
    <definedName name="AUGOTHERS">#REF!</definedName>
    <definedName name="Aust_Inv_Prod">#REF!</definedName>
    <definedName name="av">#REF!</definedName>
    <definedName name="av.asean">#REF!</definedName>
    <definedName name="av.domestic">#REF!</definedName>
    <definedName name="av.foreign">#REF!</definedName>
    <definedName name="av.nonasean">#REF!</definedName>
    <definedName name="Avail_Prod">#REF!</definedName>
    <definedName name="ave_basic_prem">#REF!</definedName>
    <definedName name="ave_basic_prem_usd">#REF!</definedName>
    <definedName name="AvePrem">#REF!</definedName>
    <definedName name="AVN.ASEAN">#REF!</definedName>
    <definedName name="AVN.DOMESTIC">#REF!</definedName>
    <definedName name="AVN.FOREIGN">#REF!</definedName>
    <definedName name="AVN.NONASEAN">#REF!</definedName>
    <definedName name="AWSAPR00">#REF!</definedName>
    <definedName name="AWSDEC99">#REF!</definedName>
    <definedName name="AWSJAN00">#REF!</definedName>
    <definedName name="AWSMAY00">#REF!</definedName>
    <definedName name="AWSNOV99">#REF!</definedName>
    <definedName name="AXA_Mgd">#REF!</definedName>
    <definedName name="AXASharePrice_Index_Data">#REF!</definedName>
    <definedName name="ay">#REF!</definedName>
    <definedName name="B" localSheetId="52">'Rev-AccDep'!#REF!</definedName>
    <definedName name="B">#REF!</definedName>
    <definedName name="BALANCE">#REF!</definedName>
    <definedName name="balance_sheet">#REF!</definedName>
    <definedName name="BalSht">#REF!</definedName>
    <definedName name="Bancassurance">#REF!</definedName>
    <definedName name="bankers">#REF!</definedName>
    <definedName name="BASE">#N/A</definedName>
    <definedName name="Basic_Run_No_TL">#REF!</definedName>
    <definedName name="Basic_Run_No_UL">#REF!</definedName>
    <definedName name="BASIC_VUL_DEC2004_COMPLETE_DATA_C">#REF!</definedName>
    <definedName name="BASIC_VUL_DEC2005_COMPLETE_DATA">#REF!</definedName>
    <definedName name="BB" localSheetId="52">'Rev-AccDep'!#REF!</definedName>
    <definedName name="BB">#REF!</definedName>
    <definedName name="bbb" localSheetId="8" hidden="1">{#N/A,#N/A,FALSE,"DEPN";#N/A,#N/A,FALSE,"INT";#N/A,#N/A,FALSE,"SUNDRY";#N/A,#N/A,FALSE,"CRED";#N/A,#N/A,FALSE,"DEBT";#N/A,#N/A,FALSE,"XREC";#N/A,#N/A,FALSE,"RFS";#N/A,#N/A,FALSE,"FAS";#N/A,#N/A,FALSE,"SP";#N/A,#N/A,FALSE,"COMM";#N/A,#N/A,FALSE,"CALC";#N/A,#N/A,FALSE,"%";#N/A,#N/A,FALSE,"EXPS"}</definedName>
    <definedName name="bbb" localSheetId="7" hidden="1">{#N/A,#N/A,FALSE,"DEPN";#N/A,#N/A,FALSE,"INT";#N/A,#N/A,FALSE,"SUNDRY";#N/A,#N/A,FALSE,"CRED";#N/A,#N/A,FALSE,"DEBT";#N/A,#N/A,FALSE,"XREC";#N/A,#N/A,FALSE,"RFS";#N/A,#N/A,FALSE,"FAS";#N/A,#N/A,FALSE,"SP";#N/A,#N/A,FALSE,"COMM";#N/A,#N/A,FALSE,"CALC";#N/A,#N/A,FALSE,"%";#N/A,#N/A,FALSE,"EXPS"}</definedName>
    <definedName name="bbb" localSheetId="91" hidden="1">{#N/A,#N/A,FALSE,"DEPN";#N/A,#N/A,FALSE,"INT";#N/A,#N/A,FALSE,"SUNDRY";#N/A,#N/A,FALSE,"CRED";#N/A,#N/A,FALSE,"DEBT";#N/A,#N/A,FALSE,"XREC";#N/A,#N/A,FALSE,"RFS";#N/A,#N/A,FALSE,"FAS";#N/A,#N/A,FALSE,"SP";#N/A,#N/A,FALSE,"COMM";#N/A,#N/A,FALSE,"CALC";#N/A,#N/A,FALSE,"%";#N/A,#N/A,FALSE,"EXPS"}</definedName>
    <definedName name="bbb" localSheetId="92" hidden="1">{#N/A,#N/A,FALSE,"DEPN";#N/A,#N/A,FALSE,"INT";#N/A,#N/A,FALSE,"SUNDRY";#N/A,#N/A,FALSE,"CRED";#N/A,#N/A,FALSE,"DEBT";#N/A,#N/A,FALSE,"XREC";#N/A,#N/A,FALSE,"RFS";#N/A,#N/A,FALSE,"FAS";#N/A,#N/A,FALSE,"SP";#N/A,#N/A,FALSE,"COMM";#N/A,#N/A,FALSE,"CALC";#N/A,#N/A,FALSE,"%";#N/A,#N/A,FALSE,"EXPS"}</definedName>
    <definedName name="bbb" localSheetId="93" hidden="1">{#N/A,#N/A,FALSE,"DEPN";#N/A,#N/A,FALSE,"INT";#N/A,#N/A,FALSE,"SUNDRY";#N/A,#N/A,FALSE,"CRED";#N/A,#N/A,FALSE,"DEBT";#N/A,#N/A,FALSE,"XREC";#N/A,#N/A,FALSE,"RFS";#N/A,#N/A,FALSE,"FAS";#N/A,#N/A,FALSE,"SP";#N/A,#N/A,FALSE,"COMM";#N/A,#N/A,FALSE,"CALC";#N/A,#N/A,FALSE,"%";#N/A,#N/A,FALSE,"EXPS"}</definedName>
    <definedName name="bbb" localSheetId="94" hidden="1">{#N/A,#N/A,FALSE,"DEPN";#N/A,#N/A,FALSE,"INT";#N/A,#N/A,FALSE,"SUNDRY";#N/A,#N/A,FALSE,"CRED";#N/A,#N/A,FALSE,"DEBT";#N/A,#N/A,FALSE,"XREC";#N/A,#N/A,FALSE,"RFS";#N/A,#N/A,FALSE,"FAS";#N/A,#N/A,FALSE,"SP";#N/A,#N/A,FALSE,"COMM";#N/A,#N/A,FALSE,"CALC";#N/A,#N/A,FALSE,"%";#N/A,#N/A,FALSE,"EXPS"}</definedName>
    <definedName name="bbb" localSheetId="95" hidden="1">{#N/A,#N/A,FALSE,"DEPN";#N/A,#N/A,FALSE,"INT";#N/A,#N/A,FALSE,"SUNDRY";#N/A,#N/A,FALSE,"CRED";#N/A,#N/A,FALSE,"DEBT";#N/A,#N/A,FALSE,"XREC";#N/A,#N/A,FALSE,"RFS";#N/A,#N/A,FALSE,"FAS";#N/A,#N/A,FALSE,"SP";#N/A,#N/A,FALSE,"COMM";#N/A,#N/A,FALSE,"CALC";#N/A,#N/A,FALSE,"%";#N/A,#N/A,FALSE,"EXPS"}</definedName>
    <definedName name="bbb" localSheetId="96" hidden="1">{#N/A,#N/A,FALSE,"DEPN";#N/A,#N/A,FALSE,"INT";#N/A,#N/A,FALSE,"SUNDRY";#N/A,#N/A,FALSE,"CRED";#N/A,#N/A,FALSE,"DEBT";#N/A,#N/A,FALSE,"XREC";#N/A,#N/A,FALSE,"RFS";#N/A,#N/A,FALSE,"FAS";#N/A,#N/A,FALSE,"SP";#N/A,#N/A,FALSE,"COMM";#N/A,#N/A,FALSE,"CALC";#N/A,#N/A,FALSE,"%";#N/A,#N/A,FALSE,"EXPS"}</definedName>
    <definedName name="bbb" localSheetId="98" hidden="1">{#N/A,#N/A,FALSE,"DEPN";#N/A,#N/A,FALSE,"INT";#N/A,#N/A,FALSE,"SUNDRY";#N/A,#N/A,FALSE,"CRED";#N/A,#N/A,FALSE,"DEBT";#N/A,#N/A,FALSE,"XREC";#N/A,#N/A,FALSE,"RFS";#N/A,#N/A,FALSE,"FAS";#N/A,#N/A,FALSE,"SP";#N/A,#N/A,FALSE,"COMM";#N/A,#N/A,FALSE,"CALC";#N/A,#N/A,FALSE,"%";#N/A,#N/A,FALSE,"EXPS"}</definedName>
    <definedName name="bbb" localSheetId="99" hidden="1">{#N/A,#N/A,FALSE,"DEPN";#N/A,#N/A,FALSE,"INT";#N/A,#N/A,FALSE,"SUNDRY";#N/A,#N/A,FALSE,"CRED";#N/A,#N/A,FALSE,"DEBT";#N/A,#N/A,FALSE,"XREC";#N/A,#N/A,FALSE,"RFS";#N/A,#N/A,FALSE,"FAS";#N/A,#N/A,FALSE,"SP";#N/A,#N/A,FALSE,"COMM";#N/A,#N/A,FALSE,"CALC";#N/A,#N/A,FALSE,"%";#N/A,#N/A,FALSE,"EXPS"}</definedName>
    <definedName name="bbb" localSheetId="12" hidden="1">{#N/A,#N/A,FALSE,"DEPN";#N/A,#N/A,FALSE,"INT";#N/A,#N/A,FALSE,"SUNDRY";#N/A,#N/A,FALSE,"CRED";#N/A,#N/A,FALSE,"DEBT";#N/A,#N/A,FALSE,"XREC";#N/A,#N/A,FALSE,"RFS";#N/A,#N/A,FALSE,"FAS";#N/A,#N/A,FALSE,"SP";#N/A,#N/A,FALSE,"COMM";#N/A,#N/A,FALSE,"CALC";#N/A,#N/A,FALSE,"%";#N/A,#N/A,FALSE,"EXPS"}</definedName>
    <definedName name="bbb" localSheetId="0" hidden="1">{#N/A,#N/A,FALSE,"DEPN";#N/A,#N/A,FALSE,"INT";#N/A,#N/A,FALSE,"SUNDRY";#N/A,#N/A,FALSE,"CRED";#N/A,#N/A,FALSE,"DEBT";#N/A,#N/A,FALSE,"XREC";#N/A,#N/A,FALSE,"RFS";#N/A,#N/A,FALSE,"FAS";#N/A,#N/A,FALSE,"SP";#N/A,#N/A,FALSE,"COMM";#N/A,#N/A,FALSE,"CALC";#N/A,#N/A,FALSE,"%";#N/A,#N/A,FALSE,"EXPS"}</definedName>
    <definedName name="bbb" hidden="1">{#N/A,#N/A,FALSE,"DEPN";#N/A,#N/A,FALSE,"INT";#N/A,#N/A,FALSE,"SUNDRY";#N/A,#N/A,FALSE,"CRED";#N/A,#N/A,FALSE,"DEBT";#N/A,#N/A,FALSE,"XREC";#N/A,#N/A,FALSE,"RFS";#N/A,#N/A,FALSE,"FAS";#N/A,#N/A,FALSE,"SP";#N/A,#N/A,FALSE,"COMM";#N/A,#N/A,FALSE,"CALC";#N/A,#N/A,FALSE,"%";#N/A,#N/A,FALSE,"EXPS"}</definedName>
    <definedName name="bbbbb">#REF!</definedName>
    <definedName name="Bboard2" localSheetId="8" hidden="1">{#N/A,#N/A,FALSE,"DEPN";#N/A,#N/A,FALSE,"INT";#N/A,#N/A,FALSE,"SUNDRY";#N/A,#N/A,FALSE,"CRED";#N/A,#N/A,FALSE,"DEBT";#N/A,#N/A,FALSE,"XREC";#N/A,#N/A,FALSE,"RFS";#N/A,#N/A,FALSE,"FAS";#N/A,#N/A,FALSE,"SP";#N/A,#N/A,FALSE,"COMM";#N/A,#N/A,FALSE,"CALC";#N/A,#N/A,FALSE,"%";#N/A,#N/A,FALSE,"EXPS"}</definedName>
    <definedName name="Bboard2" localSheetId="7" hidden="1">{#N/A,#N/A,FALSE,"DEPN";#N/A,#N/A,FALSE,"INT";#N/A,#N/A,FALSE,"SUNDRY";#N/A,#N/A,FALSE,"CRED";#N/A,#N/A,FALSE,"DEBT";#N/A,#N/A,FALSE,"XREC";#N/A,#N/A,FALSE,"RFS";#N/A,#N/A,FALSE,"FAS";#N/A,#N/A,FALSE,"SP";#N/A,#N/A,FALSE,"COMM";#N/A,#N/A,FALSE,"CALC";#N/A,#N/A,FALSE,"%";#N/A,#N/A,FALSE,"EXPS"}</definedName>
    <definedName name="Bboard2" localSheetId="91" hidden="1">{#N/A,#N/A,FALSE,"DEPN";#N/A,#N/A,FALSE,"INT";#N/A,#N/A,FALSE,"SUNDRY";#N/A,#N/A,FALSE,"CRED";#N/A,#N/A,FALSE,"DEBT";#N/A,#N/A,FALSE,"XREC";#N/A,#N/A,FALSE,"RFS";#N/A,#N/A,FALSE,"FAS";#N/A,#N/A,FALSE,"SP";#N/A,#N/A,FALSE,"COMM";#N/A,#N/A,FALSE,"CALC";#N/A,#N/A,FALSE,"%";#N/A,#N/A,FALSE,"EXPS"}</definedName>
    <definedName name="Bboard2" localSheetId="92" hidden="1">{#N/A,#N/A,FALSE,"DEPN";#N/A,#N/A,FALSE,"INT";#N/A,#N/A,FALSE,"SUNDRY";#N/A,#N/A,FALSE,"CRED";#N/A,#N/A,FALSE,"DEBT";#N/A,#N/A,FALSE,"XREC";#N/A,#N/A,FALSE,"RFS";#N/A,#N/A,FALSE,"FAS";#N/A,#N/A,FALSE,"SP";#N/A,#N/A,FALSE,"COMM";#N/A,#N/A,FALSE,"CALC";#N/A,#N/A,FALSE,"%";#N/A,#N/A,FALSE,"EXPS"}</definedName>
    <definedName name="Bboard2" localSheetId="93" hidden="1">{#N/A,#N/A,FALSE,"DEPN";#N/A,#N/A,FALSE,"INT";#N/A,#N/A,FALSE,"SUNDRY";#N/A,#N/A,FALSE,"CRED";#N/A,#N/A,FALSE,"DEBT";#N/A,#N/A,FALSE,"XREC";#N/A,#N/A,FALSE,"RFS";#N/A,#N/A,FALSE,"FAS";#N/A,#N/A,FALSE,"SP";#N/A,#N/A,FALSE,"COMM";#N/A,#N/A,FALSE,"CALC";#N/A,#N/A,FALSE,"%";#N/A,#N/A,FALSE,"EXPS"}</definedName>
    <definedName name="Bboard2" localSheetId="94" hidden="1">{#N/A,#N/A,FALSE,"DEPN";#N/A,#N/A,FALSE,"INT";#N/A,#N/A,FALSE,"SUNDRY";#N/A,#N/A,FALSE,"CRED";#N/A,#N/A,FALSE,"DEBT";#N/A,#N/A,FALSE,"XREC";#N/A,#N/A,FALSE,"RFS";#N/A,#N/A,FALSE,"FAS";#N/A,#N/A,FALSE,"SP";#N/A,#N/A,FALSE,"COMM";#N/A,#N/A,FALSE,"CALC";#N/A,#N/A,FALSE,"%";#N/A,#N/A,FALSE,"EXPS"}</definedName>
    <definedName name="Bboard2" localSheetId="95" hidden="1">{#N/A,#N/A,FALSE,"DEPN";#N/A,#N/A,FALSE,"INT";#N/A,#N/A,FALSE,"SUNDRY";#N/A,#N/A,FALSE,"CRED";#N/A,#N/A,FALSE,"DEBT";#N/A,#N/A,FALSE,"XREC";#N/A,#N/A,FALSE,"RFS";#N/A,#N/A,FALSE,"FAS";#N/A,#N/A,FALSE,"SP";#N/A,#N/A,FALSE,"COMM";#N/A,#N/A,FALSE,"CALC";#N/A,#N/A,FALSE,"%";#N/A,#N/A,FALSE,"EXPS"}</definedName>
    <definedName name="Bboard2" localSheetId="96" hidden="1">{#N/A,#N/A,FALSE,"DEPN";#N/A,#N/A,FALSE,"INT";#N/A,#N/A,FALSE,"SUNDRY";#N/A,#N/A,FALSE,"CRED";#N/A,#N/A,FALSE,"DEBT";#N/A,#N/A,FALSE,"XREC";#N/A,#N/A,FALSE,"RFS";#N/A,#N/A,FALSE,"FAS";#N/A,#N/A,FALSE,"SP";#N/A,#N/A,FALSE,"COMM";#N/A,#N/A,FALSE,"CALC";#N/A,#N/A,FALSE,"%";#N/A,#N/A,FALSE,"EXPS"}</definedName>
    <definedName name="Bboard2" localSheetId="98" hidden="1">{#N/A,#N/A,FALSE,"DEPN";#N/A,#N/A,FALSE,"INT";#N/A,#N/A,FALSE,"SUNDRY";#N/A,#N/A,FALSE,"CRED";#N/A,#N/A,FALSE,"DEBT";#N/A,#N/A,FALSE,"XREC";#N/A,#N/A,FALSE,"RFS";#N/A,#N/A,FALSE,"FAS";#N/A,#N/A,FALSE,"SP";#N/A,#N/A,FALSE,"COMM";#N/A,#N/A,FALSE,"CALC";#N/A,#N/A,FALSE,"%";#N/A,#N/A,FALSE,"EXPS"}</definedName>
    <definedName name="Bboard2" localSheetId="99" hidden="1">{#N/A,#N/A,FALSE,"DEPN";#N/A,#N/A,FALSE,"INT";#N/A,#N/A,FALSE,"SUNDRY";#N/A,#N/A,FALSE,"CRED";#N/A,#N/A,FALSE,"DEBT";#N/A,#N/A,FALSE,"XREC";#N/A,#N/A,FALSE,"RFS";#N/A,#N/A,FALSE,"FAS";#N/A,#N/A,FALSE,"SP";#N/A,#N/A,FALSE,"COMM";#N/A,#N/A,FALSE,"CALC";#N/A,#N/A,FALSE,"%";#N/A,#N/A,FALSE,"EXPS"}</definedName>
    <definedName name="Bboard2" localSheetId="12" hidden="1">{#N/A,#N/A,FALSE,"DEPN";#N/A,#N/A,FALSE,"INT";#N/A,#N/A,FALSE,"SUNDRY";#N/A,#N/A,FALSE,"CRED";#N/A,#N/A,FALSE,"DEBT";#N/A,#N/A,FALSE,"XREC";#N/A,#N/A,FALSE,"RFS";#N/A,#N/A,FALSE,"FAS";#N/A,#N/A,FALSE,"SP";#N/A,#N/A,FALSE,"COMM";#N/A,#N/A,FALSE,"CALC";#N/A,#N/A,FALSE,"%";#N/A,#N/A,FALSE,"EXPS"}</definedName>
    <definedName name="Bboard2" localSheetId="0" hidden="1">{#N/A,#N/A,FALSE,"DEPN";#N/A,#N/A,FALSE,"INT";#N/A,#N/A,FALSE,"SUNDRY";#N/A,#N/A,FALSE,"CRED";#N/A,#N/A,FALSE,"DEBT";#N/A,#N/A,FALSE,"XREC";#N/A,#N/A,FALSE,"RFS";#N/A,#N/A,FALSE,"FAS";#N/A,#N/A,FALSE,"SP";#N/A,#N/A,FALSE,"COMM";#N/A,#N/A,FALSE,"CALC";#N/A,#N/A,FALSE,"%";#N/A,#N/A,FALSE,"EXPS"}</definedName>
    <definedName name="Bboard2" hidden="1">{#N/A,#N/A,FALSE,"DEPN";#N/A,#N/A,FALSE,"INT";#N/A,#N/A,FALSE,"SUNDRY";#N/A,#N/A,FALSE,"CRED";#N/A,#N/A,FALSE,"DEBT";#N/A,#N/A,FALSE,"XREC";#N/A,#N/A,FALSE,"RFS";#N/A,#N/A,FALSE,"FAS";#N/A,#N/A,FALSE,"SP";#N/A,#N/A,FALSE,"COMM";#N/A,#N/A,FALSE,"CALC";#N/A,#N/A,FALSE,"%";#N/A,#N/A,FALSE,"EXPS"}</definedName>
    <definedName name="Bboard3" localSheetId="8" hidden="1">{#N/A,#N/A,FALSE,"DEPN";#N/A,#N/A,FALSE,"INT";#N/A,#N/A,FALSE,"SUNDRY";#N/A,#N/A,FALSE,"CRED";#N/A,#N/A,FALSE,"DEBT";#N/A,#N/A,FALSE,"XREC";#N/A,#N/A,FALSE,"RFS";#N/A,#N/A,FALSE,"FAS";#N/A,#N/A,FALSE,"SP";#N/A,#N/A,FALSE,"COMM";#N/A,#N/A,FALSE,"CALC";#N/A,#N/A,FALSE,"%";#N/A,#N/A,FALSE,"EXPS"}</definedName>
    <definedName name="Bboard3" localSheetId="7" hidden="1">{#N/A,#N/A,FALSE,"DEPN";#N/A,#N/A,FALSE,"INT";#N/A,#N/A,FALSE,"SUNDRY";#N/A,#N/A,FALSE,"CRED";#N/A,#N/A,FALSE,"DEBT";#N/A,#N/A,FALSE,"XREC";#N/A,#N/A,FALSE,"RFS";#N/A,#N/A,FALSE,"FAS";#N/A,#N/A,FALSE,"SP";#N/A,#N/A,FALSE,"COMM";#N/A,#N/A,FALSE,"CALC";#N/A,#N/A,FALSE,"%";#N/A,#N/A,FALSE,"EXPS"}</definedName>
    <definedName name="Bboard3" localSheetId="91" hidden="1">{#N/A,#N/A,FALSE,"DEPN";#N/A,#N/A,FALSE,"INT";#N/A,#N/A,FALSE,"SUNDRY";#N/A,#N/A,FALSE,"CRED";#N/A,#N/A,FALSE,"DEBT";#N/A,#N/A,FALSE,"XREC";#N/A,#N/A,FALSE,"RFS";#N/A,#N/A,FALSE,"FAS";#N/A,#N/A,FALSE,"SP";#N/A,#N/A,FALSE,"COMM";#N/A,#N/A,FALSE,"CALC";#N/A,#N/A,FALSE,"%";#N/A,#N/A,FALSE,"EXPS"}</definedName>
    <definedName name="Bboard3" localSheetId="92" hidden="1">{#N/A,#N/A,FALSE,"DEPN";#N/A,#N/A,FALSE,"INT";#N/A,#N/A,FALSE,"SUNDRY";#N/A,#N/A,FALSE,"CRED";#N/A,#N/A,FALSE,"DEBT";#N/A,#N/A,FALSE,"XREC";#N/A,#N/A,FALSE,"RFS";#N/A,#N/A,FALSE,"FAS";#N/A,#N/A,FALSE,"SP";#N/A,#N/A,FALSE,"COMM";#N/A,#N/A,FALSE,"CALC";#N/A,#N/A,FALSE,"%";#N/A,#N/A,FALSE,"EXPS"}</definedName>
    <definedName name="Bboard3" localSheetId="93" hidden="1">{#N/A,#N/A,FALSE,"DEPN";#N/A,#N/A,FALSE,"INT";#N/A,#N/A,FALSE,"SUNDRY";#N/A,#N/A,FALSE,"CRED";#N/A,#N/A,FALSE,"DEBT";#N/A,#N/A,FALSE,"XREC";#N/A,#N/A,FALSE,"RFS";#N/A,#N/A,FALSE,"FAS";#N/A,#N/A,FALSE,"SP";#N/A,#N/A,FALSE,"COMM";#N/A,#N/A,FALSE,"CALC";#N/A,#N/A,FALSE,"%";#N/A,#N/A,FALSE,"EXPS"}</definedName>
    <definedName name="Bboard3" localSheetId="94" hidden="1">{#N/A,#N/A,FALSE,"DEPN";#N/A,#N/A,FALSE,"INT";#N/A,#N/A,FALSE,"SUNDRY";#N/A,#N/A,FALSE,"CRED";#N/A,#N/A,FALSE,"DEBT";#N/A,#N/A,FALSE,"XREC";#N/A,#N/A,FALSE,"RFS";#N/A,#N/A,FALSE,"FAS";#N/A,#N/A,FALSE,"SP";#N/A,#N/A,FALSE,"COMM";#N/A,#N/A,FALSE,"CALC";#N/A,#N/A,FALSE,"%";#N/A,#N/A,FALSE,"EXPS"}</definedName>
    <definedName name="Bboard3" localSheetId="95" hidden="1">{#N/A,#N/A,FALSE,"DEPN";#N/A,#N/A,FALSE,"INT";#N/A,#N/A,FALSE,"SUNDRY";#N/A,#N/A,FALSE,"CRED";#N/A,#N/A,FALSE,"DEBT";#N/A,#N/A,FALSE,"XREC";#N/A,#N/A,FALSE,"RFS";#N/A,#N/A,FALSE,"FAS";#N/A,#N/A,FALSE,"SP";#N/A,#N/A,FALSE,"COMM";#N/A,#N/A,FALSE,"CALC";#N/A,#N/A,FALSE,"%";#N/A,#N/A,FALSE,"EXPS"}</definedName>
    <definedName name="Bboard3" localSheetId="96" hidden="1">{#N/A,#N/A,FALSE,"DEPN";#N/A,#N/A,FALSE,"INT";#N/A,#N/A,FALSE,"SUNDRY";#N/A,#N/A,FALSE,"CRED";#N/A,#N/A,FALSE,"DEBT";#N/A,#N/A,FALSE,"XREC";#N/A,#N/A,FALSE,"RFS";#N/A,#N/A,FALSE,"FAS";#N/A,#N/A,FALSE,"SP";#N/A,#N/A,FALSE,"COMM";#N/A,#N/A,FALSE,"CALC";#N/A,#N/A,FALSE,"%";#N/A,#N/A,FALSE,"EXPS"}</definedName>
    <definedName name="Bboard3" localSheetId="98" hidden="1">{#N/A,#N/A,FALSE,"DEPN";#N/A,#N/A,FALSE,"INT";#N/A,#N/A,FALSE,"SUNDRY";#N/A,#N/A,FALSE,"CRED";#N/A,#N/A,FALSE,"DEBT";#N/A,#N/A,FALSE,"XREC";#N/A,#N/A,FALSE,"RFS";#N/A,#N/A,FALSE,"FAS";#N/A,#N/A,FALSE,"SP";#N/A,#N/A,FALSE,"COMM";#N/A,#N/A,FALSE,"CALC";#N/A,#N/A,FALSE,"%";#N/A,#N/A,FALSE,"EXPS"}</definedName>
    <definedName name="Bboard3" localSheetId="99" hidden="1">{#N/A,#N/A,FALSE,"DEPN";#N/A,#N/A,FALSE,"INT";#N/A,#N/A,FALSE,"SUNDRY";#N/A,#N/A,FALSE,"CRED";#N/A,#N/A,FALSE,"DEBT";#N/A,#N/A,FALSE,"XREC";#N/A,#N/A,FALSE,"RFS";#N/A,#N/A,FALSE,"FAS";#N/A,#N/A,FALSE,"SP";#N/A,#N/A,FALSE,"COMM";#N/A,#N/A,FALSE,"CALC";#N/A,#N/A,FALSE,"%";#N/A,#N/A,FALSE,"EXPS"}</definedName>
    <definedName name="Bboard3" localSheetId="12" hidden="1">{#N/A,#N/A,FALSE,"DEPN";#N/A,#N/A,FALSE,"INT";#N/A,#N/A,FALSE,"SUNDRY";#N/A,#N/A,FALSE,"CRED";#N/A,#N/A,FALSE,"DEBT";#N/A,#N/A,FALSE,"XREC";#N/A,#N/A,FALSE,"RFS";#N/A,#N/A,FALSE,"FAS";#N/A,#N/A,FALSE,"SP";#N/A,#N/A,FALSE,"COMM";#N/A,#N/A,FALSE,"CALC";#N/A,#N/A,FALSE,"%";#N/A,#N/A,FALSE,"EXPS"}</definedName>
    <definedName name="Bboard3" localSheetId="0" hidden="1">{#N/A,#N/A,FALSE,"DEPN";#N/A,#N/A,FALSE,"INT";#N/A,#N/A,FALSE,"SUNDRY";#N/A,#N/A,FALSE,"CRED";#N/A,#N/A,FALSE,"DEBT";#N/A,#N/A,FALSE,"XREC";#N/A,#N/A,FALSE,"RFS";#N/A,#N/A,FALSE,"FAS";#N/A,#N/A,FALSE,"SP";#N/A,#N/A,FALSE,"COMM";#N/A,#N/A,FALSE,"CALC";#N/A,#N/A,FALSE,"%";#N/A,#N/A,FALSE,"EXPS"}</definedName>
    <definedName name="Bboard3" hidden="1">{#N/A,#N/A,FALSE,"DEPN";#N/A,#N/A,FALSE,"INT";#N/A,#N/A,FALSE,"SUNDRY";#N/A,#N/A,FALSE,"CRED";#N/A,#N/A,FALSE,"DEBT";#N/A,#N/A,FALSE,"XREC";#N/A,#N/A,FALSE,"RFS";#N/A,#N/A,FALSE,"FAS";#N/A,#N/A,FALSE,"SP";#N/A,#N/A,FALSE,"COMM";#N/A,#N/A,FALSE,"CALC";#N/A,#N/A,FALSE,"%";#N/A,#N/A,FALSE,"EXPS"}</definedName>
    <definedName name="BDM">#REF!</definedName>
    <definedName name="BDMAPR00">#REF!</definedName>
    <definedName name="BDMDEC99">#REF!</definedName>
    <definedName name="BDMFEB00">#REF!</definedName>
    <definedName name="BDMJAN00">#REF!</definedName>
    <definedName name="BDMMAR00">#REF!</definedName>
    <definedName name="be">#REF!</definedName>
    <definedName name="bebot" localSheetId="8" hidden="1">{"'Cash In Bank - Metrobank'!$A$1:$E$520"}</definedName>
    <definedName name="bebot" localSheetId="7" hidden="1">{"'Cash In Bank - Metrobank'!$A$1:$E$520"}</definedName>
    <definedName name="bebot" localSheetId="91" hidden="1">{"'Cash In Bank - Metrobank'!$A$1:$E$520"}</definedName>
    <definedName name="bebot" localSheetId="92" hidden="1">{"'Cash In Bank - Metrobank'!$A$1:$E$520"}</definedName>
    <definedName name="bebot" localSheetId="93" hidden="1">{"'Cash In Bank - Metrobank'!$A$1:$E$520"}</definedName>
    <definedName name="bebot" localSheetId="94" hidden="1">{"'Cash In Bank - Metrobank'!$A$1:$E$520"}</definedName>
    <definedName name="bebot" localSheetId="95" hidden="1">{"'Cash In Bank - Metrobank'!$A$1:$E$520"}</definedName>
    <definedName name="bebot" localSheetId="96" hidden="1">{"'Cash In Bank - Metrobank'!$A$1:$E$520"}</definedName>
    <definedName name="bebot" localSheetId="98" hidden="1">{"'Cash In Bank - Metrobank'!$A$1:$E$520"}</definedName>
    <definedName name="bebot" localSheetId="99" hidden="1">{"'Cash In Bank - Metrobank'!$A$1:$E$520"}</definedName>
    <definedName name="bebot" localSheetId="12" hidden="1">{"'Cash In Bank - Metrobank'!$A$1:$E$520"}</definedName>
    <definedName name="bebot" localSheetId="0" hidden="1">{"'Cash In Bank - Metrobank'!$A$1:$E$520"}</definedName>
    <definedName name="bebot" hidden="1">{"'Cash In Bank - Metrobank'!$A$1:$E$520"}</definedName>
    <definedName name="BEG" localSheetId="52">'Rev-AccDep'!#REF!</definedName>
    <definedName name="BEG" localSheetId="0">Topsheet!#REF!</definedName>
    <definedName name="BEG">#REF!,#REF!,#REF!,#REF!,#REF!,#REF!,#REF!</definedName>
    <definedName name="BegBal">#REF!</definedName>
    <definedName name="BEGFUND">#REF!</definedName>
    <definedName name="begin">#REF!</definedName>
    <definedName name="begin1">#REF!</definedName>
    <definedName name="begret">#REF!</definedName>
    <definedName name="ben">#REF!</definedName>
    <definedName name="BenefitTerm">#REF!</definedName>
    <definedName name="BEx0017DGUEDPCFJUPUZOOLJCS2B" hidden="1">#REF!</definedName>
    <definedName name="BEx001CNWHJ5RULCSFM36ZCGJ1UH" hidden="1">#REF!</definedName>
    <definedName name="BEx001Y8YX18278T6F1Y876HWCLG" hidden="1">#REF!</definedName>
    <definedName name="BEx004791UAJIJSN57OT7YBLNP82" hidden="1">#REF!</definedName>
    <definedName name="BEx0088V78IUP98TGA1WZG5L5ECG" hidden="1">#REF!</definedName>
    <definedName name="BEx008P2NVFDLBHL7IZ5WTMVOQ1F" hidden="1">#REF!</definedName>
    <definedName name="BEx009G00IN0JUIAQ4WE9NHTMQE2" hidden="1">#REF!</definedName>
    <definedName name="BEx00CQOT9ODJDOLA8HR40LWBU1X"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W807EJXR2DNZTQYHVJ2VFV3" hidden="1">#REF!</definedName>
    <definedName name="BEx01HY6E3GJ66ABU5ABN26V6Q13" hidden="1">#REF!</definedName>
    <definedName name="BEx01PW5YQKEGAR8JDDI5OARYXDF" hidden="1">#REF!</definedName>
    <definedName name="BEx01XJ94SHJ1YQ7ORPW0RQGKI2H" hidden="1">#REF!</definedName>
    <definedName name="BEx02PPGUVM09XYPPYE3Y82N7DQI"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GCI3U25LAIZOYN6GOMUBZU6" hidden="1">#REF!</definedName>
    <definedName name="BEx1GVMRHFXUP6XYYY9NR12PV5TF" hidden="1">#REF!</definedName>
    <definedName name="BEx1GZTUQ4YXAY56BLCSTKT90DDT" hidden="1">#REF!</definedName>
    <definedName name="BEx1H16BQFKO2CYBI1DM19N3X3VE"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I4QKTILCKZUSOJCVZN7SNHL5" hidden="1">#REF!</definedName>
    <definedName name="BEx1IE0ZP7RIFM9FI24S9I6AAJ14" hidden="1">#REF!</definedName>
    <definedName name="BEx1IGQ5B697MNDOE06MVSR0H58E" hidden="1">#REF!</definedName>
    <definedName name="BEx1IIYYV4UNPT0DZGWKPIQJNWOB" hidden="1">#REF!</definedName>
    <definedName name="BEx1IKRPW8MLB9Y485M1TL2IT9SH" hidden="1">#REF!</definedName>
    <definedName name="BEx1ISPPOZMPS0OXMJR50X9G1K6L" hidden="1">#REF!</definedName>
    <definedName name="BEx1IWRAA9O9NWGJJ9XC392J0N5S" hidden="1">#REF!</definedName>
    <definedName name="BEx1J0CSSHDJGBJUHVOEMCF2P4DL" hidden="1">#REF!</definedName>
    <definedName name="BEx1J1UPQ1J8LTC31BW0YF3A4PK2" hidden="1">#REF!</definedName>
    <definedName name="BEx1J61RRF9LJ3V3R5OY3WJ6VBWR" hidden="1">#REF!</definedName>
    <definedName name="BEx1J7E8VCGLPYU82QXVUG5N3ZAI" hidden="1">#REF!</definedName>
    <definedName name="BEx1JBQSZVG7P2X2X6X74NANXA5U" hidden="1">#REF!</definedName>
    <definedName name="BEx1JCCCS03YHRP0NUOPTZV3RU6N"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8PM2M54KU8TWTEHVBZUVAEK" hidden="1">#REF!</definedName>
    <definedName name="BEx1KGY9QEHZ9QSARMQUTQKRK4UX" hidden="1">#REF!</definedName>
    <definedName name="BEx1KKP1ELIF2UII2FWVGL7M1X7J" hidden="1">#REF!</definedName>
    <definedName name="BEx1KUVWMB0QCWA3RBE4CADFVRIS" hidden="1">#REF!</definedName>
    <definedName name="BEx1KVC79IRKF8B5SRMLWWUVFUUC" hidden="1">#REF!</definedName>
    <definedName name="BEx1L2OG1SDFK2TPXELJ77YP4NI2" hidden="1">#REF!</definedName>
    <definedName name="BEx1L6Q60MWRDJB4L20LK0XPA0Z2" hidden="1">#REF!</definedName>
    <definedName name="BEx1LBDBCECHLGWMYKU0E255WCHT" hidden="1">#REF!</definedName>
    <definedName name="BEx1LD63FP2Z4BR9TKSHOZW9KKZ5" hidden="1">#REF!</definedName>
    <definedName name="BEx1LDMB9RW982DUILM2WPT5VWQ3" hidden="1">#REF!</definedName>
    <definedName name="BEx1LIEZICA87A8A0X1TGS63X1GV" hidden="1">#REF!</definedName>
    <definedName name="BEx1LRPGDQCOEMW8YT80J1XCDCIV" hidden="1">#REF!</definedName>
    <definedName name="BEx1LRUSJW4JG54X07QWD9R27WV9" hidden="1">#REF!</definedName>
    <definedName name="BEx1M0JOUK8PVMG5WWQLXAX6MRUE" hidden="1">#REF!</definedName>
    <definedName name="BEx1M1WBK5T0LP1AK2JYV6W87ID6" hidden="1">#REF!</definedName>
    <definedName name="BEx1M51HHDYGIT8PON7U8ICL2S95" hidden="1">#REF!</definedName>
    <definedName name="BEx1MBXOKO3OFWBWZL531VFHN754" hidden="1">#REF!</definedName>
    <definedName name="BEx1MGFJ2PGAHUE8ONYFEKL4K2AQ" hidden="1">#REF!</definedName>
    <definedName name="BEx1MTRKKVCHOZ0YGID6HZ49LJTO" hidden="1">#REF!</definedName>
    <definedName name="BEx1N3CUJ3UX61X38ZAJVPEN4KMC" hidden="1">#REF!</definedName>
    <definedName name="BEx1NA908GM66YT2YLZZHLNFZHUB"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VDM53L935NRF7YJE4U307BW" hidden="1">#REF!</definedName>
    <definedName name="BEx1NZ4K1L8UON80Y2A4RASKWGNP"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6A96C6J157SB4QEDG6CZMJA" hidden="1">#REF!</definedName>
    <definedName name="BEx1P7S1J4TKGVJ43C2Q2R3M9WRB" hidden="1">#REF!</definedName>
    <definedName name="BEx1P8J3XTSFYOBKCH5351DCW1RG"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QA54J2A4I7IBQR19BTY28ZMR" hidden="1">#REF!</definedName>
    <definedName name="BEx1QCJFKTZZLM6RB0YHK67IGLS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EKB2G3K4H4K1ZMKB3YZH8IH" hidden="1">#REF!</definedName>
    <definedName name="BEx1SHK75SLM62744T3IXS5NR5Q1" hidden="1">#REF!</definedName>
    <definedName name="BEx1SK3U02H0RGKEYXW7ZMCEOF3V" hidden="1">#REF!</definedName>
    <definedName name="BEx1SSNEZINBJT29QVS62VS1THT4" hidden="1">#REF!</definedName>
    <definedName name="BEx1SVNCHNANBJIDIQVB8AFK4HAN" hidden="1">#REF!</definedName>
    <definedName name="BEx1TJ0WLS9O7KNSGIPWTYHDYI1D" hidden="1">#REF!</definedName>
    <definedName name="BEx1TOF5PYBL5BRCYLL8O1T7FE5L" hidden="1">#REF!</definedName>
    <definedName name="BEx1TT2ANF46W4KLWP7GDPTWVL63" hidden="1">#REF!</definedName>
    <definedName name="BEx1U15M7LVVFZENH830B2BGWC04" hidden="1">#REF!</definedName>
    <definedName name="BEx1U7WFO8OZKB1EBF4H386JW91L" hidden="1">#REF!</definedName>
    <definedName name="BEx1U87938YR9N6HYI24KVBKLOS3" hidden="1">#REF!</definedName>
    <definedName name="BEx1UDW3LHA1N0DKV715WC85Z39V" hidden="1">#REF!</definedName>
    <definedName name="BEx1UESH4KDWHYESQU2IE55RS3LI" hidden="1">#REF!</definedName>
    <definedName name="BEx1UI8N9KTCPSOJ7RDW0T8UEBNP" hidden="1">#REF!</definedName>
    <definedName name="BEx1UML0HHJFHA5TBOYQ24I3RV1W" hidden="1">#REF!</definedName>
    <definedName name="BEx1UUDIQPZ23XQ79GUL0RAWRSCK" hidden="1">#REF!</definedName>
    <definedName name="BEx1V67SEV778NVW68J8W5SND1J7" hidden="1">#REF!</definedName>
    <definedName name="BEx1VIY9SQLRESD11CC4PHYT0XSG" hidden="1">#REF!</definedName>
    <definedName name="BEx1VJPC3SYUN1YME39GFPNADKQB" hidden="1">#REF!</definedName>
    <definedName name="BEx1W7TT3QBGWQ8LPS9QS1J8YQUH"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WXWJEB4JZ5XT6E2XMAKD9OAP" hidden="1">#REF!</definedName>
    <definedName name="BEx1X3LHU9DPG01VWX2IF65TRATF" hidden="1">#REF!</definedName>
    <definedName name="BEx1X6LETM3OXMG5N7EDKERYWXLQ" hidden="1">#REF!</definedName>
    <definedName name="BEx1X7XWCWB3SQN6EL0F5DTNI45Q" hidden="1">#REF!</definedName>
    <definedName name="BEx1XAC85JVIU7I4J5FJSPPZLNF3" hidden="1">#REF!</definedName>
    <definedName name="BEx1XK8AAMO0AH0Z1OUKW30CA7EQ" hidden="1">#REF!</definedName>
    <definedName name="BEx1XL4MZ7C80495GHQRWOBS16PQ" hidden="1">#REF!</definedName>
    <definedName name="BEx1Y0EX8TE1JKPNEHJOAQE1LGQ9" hidden="1">#REF!</definedName>
    <definedName name="BEx1Y2IGS2K95E1M51PEF9KJZ0KB" hidden="1">#REF!</definedName>
    <definedName name="BEx1Y3PKK83X2FN9SAALFHOWKMRQ" hidden="1">#REF!</definedName>
    <definedName name="BEx1Y40CI3QAGZ725OGL0E22ZXV6" hidden="1">#REF!</definedName>
    <definedName name="BEx1YL3DJ7Y4AZ01ERCOGW0FJ26T" hidden="1">#REF!</definedName>
    <definedName name="BEx1YVA885J3WS8HS3JIG28U89O3" hidden="1">#REF!</definedName>
    <definedName name="BEx1Z0Z80JGXO6488RE1T723IGQ1" hidden="1">#REF!</definedName>
    <definedName name="BEx1Z2RYHSVD1H37817SN93VMURZ" hidden="1">#REF!</definedName>
    <definedName name="BEx3A8T0ZGIDXWHTKUPEN210OKCD" hidden="1">#REF!</definedName>
    <definedName name="BEx3AMAKWI6458B67VKZO56MCNJW" hidden="1">#REF!</definedName>
    <definedName name="BEx3AOOVM42G82TNF53W0EKXLUSI" hidden="1">#REF!</definedName>
    <definedName name="BEx3AZH9W4SUFCAHNDOQ728R9V4L" hidden="1">#REF!</definedName>
    <definedName name="BEx3B1KTEYLOVAAJK6RTP1QKBVN6" hidden="1">#REF!</definedName>
    <definedName name="BEx3BNR9ES4KY7Q1DK83KC5NDGL8" hidden="1">#REF!</definedName>
    <definedName name="BEx3BQR5L47NDZLE4U5J7LNRJZBZ"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CS3VNR1KW2R7DKSQFZ17QW0" hidden="1">#REF!</definedName>
    <definedName name="BEx3CKFCCPZZ6ROLAT5C1DZNIC1U" hidden="1">#REF!</definedName>
    <definedName name="BEx3CO0SVO4WLH0DO43DCHYDTH1P" hidden="1">#REF!</definedName>
    <definedName name="BEx3CW400URCIULZKCV1O0A9P6ZL" hidden="1">#REF!</definedName>
    <definedName name="BEx3D3LV6SFFPD92UY3L33R2LS7A" hidden="1">#REF!</definedName>
    <definedName name="BEx3D9G6QTSPF9UYI4X0XY0VE896" hidden="1">#REF!</definedName>
    <definedName name="BEx3DCQU9PBRXIMLO62KS5RLH447" hidden="1">#REF!</definedName>
    <definedName name="BEx3DGSFR794IYV0M6UUHZSQ0DUL"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8R66V6XBF8AFPFVQD3AEVS" hidden="1">#REF!</definedName>
    <definedName name="BEx3EUUAX947Q5N6MY6W0KSNY78Y" hidden="1">#REF!</definedName>
    <definedName name="BEx3FF2J59A88L8NHPWDO2R4MKDE" hidden="1">#REF!</definedName>
    <definedName name="BEx3FHMD1P5XBCH23ZKIFO6ZTCNB" hidden="1">#REF!</definedName>
    <definedName name="BEx3FI2G3YYIACQHXNXEA15M8ZK5" hidden="1">#REF!</definedName>
    <definedName name="BEx3FJ9MHSLDK8W91GO85FX1GX57" hidden="1">#REF!</definedName>
    <definedName name="BEx3FNBBNMIOOMJMKEGRRTB63OG5" hidden="1">#REF!</definedName>
    <definedName name="BEx3FR251HFU7A33PU01SJUENL2B" hidden="1">#REF!</definedName>
    <definedName name="BEx3FX7EJL47JSLSWP3EOC265WAE" hidden="1">#REF!</definedName>
    <definedName name="BEx3FXI7T1O225LQE6NSA5WZYNTK"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PZ123OG5W83WZUO6TWCX7ID" hidden="1">#REF!</definedName>
    <definedName name="BEx3H5UX2GZFZZT657YR76RHW5I6" hidden="1">#REF!</definedName>
    <definedName name="BEx3H7IB6QU9TMNWR6CJHLYOC12I" hidden="1">#REF!</definedName>
    <definedName name="BEx3HMSEFOP6DBM4R97XA6B7NFG6" hidden="1">#REF!</definedName>
    <definedName name="BEx3HQ8KN1MFGQBCYQ3UZAWQ5AW4" hidden="1">#REF!</definedName>
    <definedName name="BEx3HWJ5SQSD2CVCQNR183X44FR8" hidden="1">#REF!</definedName>
    <definedName name="BEx3I09YVXO0G4X7KGSA4WGORM35" hidden="1">#REF!</definedName>
    <definedName name="BEx3ICF1GY8HQEBIU9S43PDJ90BX" hidden="1">#REF!</definedName>
    <definedName name="BEx3IHNR49CN99W17X16LQ9OBM3V" hidden="1">#REF!</definedName>
    <definedName name="BEx3IYAH2DEBFWO8F94H4MXE3RLY" hidden="1">#REF!</definedName>
    <definedName name="BEx3IZXXSYEW50379N2EAFWO8DZV" hidden="1">#REF!</definedName>
    <definedName name="BEx3J1VZVGTKT4ATPO9O5JCSFTTR" hidden="1">#REF!</definedName>
    <definedName name="BEx3J5SFWDSUN2KTMU2YDQ7MP0GD" hidden="1">#REF!</definedName>
    <definedName name="BEx3JC2TY7JNAAC3L7QHVPQXLGQ8" hidden="1">#REF!</definedName>
    <definedName name="BEx3JVPO70M8GVUDXQF1U9006XUP" hidden="1">#REF!</definedName>
    <definedName name="BEx3JX23SYDIGOGM4Y0CQFBW8ZBV" hidden="1">#REF!</definedName>
    <definedName name="BEx3JXCXCVBZJGV5VEG9MJEI01AL" hidden="1">#REF!</definedName>
    <definedName name="BEx3JYK2N7X59TPJSKYZ77ENY8SS"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C58CMP68EV278O1XQD5F1K" hidden="1">#REF!</definedName>
    <definedName name="BEx3KIXQYOGMPK4WJJAVBRX4NR28" hidden="1">#REF!</definedName>
    <definedName name="BEx3KJOMVOSFZVJUL3GKCNP6DQDS" hidden="1">#REF!</definedName>
    <definedName name="BEx3KP2VRBMORK0QEAZUYCXL3DHJ" hidden="1">#REF!</definedName>
    <definedName name="BEx3KUBRP9U6XG6CS5L05VW7QKBZ"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OW9ZUHNY17RUG8CD0Y9R4H9" hidden="1">#REF!</definedName>
    <definedName name="BEx3LPCEZ1C0XEKNCM3YT09JWCUO" hidden="1">#REF!</definedName>
    <definedName name="BEx3LPCFM2X02U5QCCCEXATTIP3C" hidden="1">#REF!</definedName>
    <definedName name="BEx3M1MR1K1NQD03H74BFWOK4MWQ" hidden="1">#REF!</definedName>
    <definedName name="BEx3M4H77MYUKOOD31H9F80NMVK8" hidden="1">#REF!</definedName>
    <definedName name="BEx3M9VFX329PZWYC4DMZ6P3W9R2" hidden="1">#REF!</definedName>
    <definedName name="BEx3MA0URXZCO1D1AZ4MBXCVQP0B" hidden="1">#REF!</definedName>
    <definedName name="BEx3MCQ0VEBV0CZXDS505L38EQ8N" hidden="1">#REF!</definedName>
    <definedName name="BEx3MEYV5LQY0BAL7V3CFAFVOM3T" hidden="1">#REF!</definedName>
    <definedName name="BEx3MI9JA8RCFI2J7YSVEEGY9TP3" hidden="1">#REF!</definedName>
    <definedName name="BEx3MQ7I64ULDLZBT9FOFO479J5Q" hidden="1">#REF!</definedName>
    <definedName name="BEx3MREOFWJQEYMCMBL7ZE06NBN6" hidden="1">#REF!</definedName>
    <definedName name="BEx3NIZCH9VN98S07ESYV4GMTDN3" hidden="1">#REF!</definedName>
    <definedName name="BEx3NKXF7GYXHBK75UI6MDRUSU0J"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1K4YJJI9WMD1LKIV5OJVRPB" hidden="1">#REF!</definedName>
    <definedName name="BEx3O85IKWARA6NCJOLRBRJFMEWW"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3GXZKWAFI5VYHMF1X2KYVO2" hidden="1">#REF!</definedName>
    <definedName name="BEx3P59TTRSGQY888P5C1O7M2PQT" hidden="1">#REF!</definedName>
    <definedName name="BEx3P89K63VSNQFDKG6KNQJR7OTR"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PV4VPHPBEPWIX9VZZI7H6X" hidden="1">#REF!</definedName>
    <definedName name="BEx3QMGRK8MNMKRTZNDU27F75OUS" hidden="1">#REF!</definedName>
    <definedName name="BEx3QR9D45DHW50VQ7Y3Q1AXPOB9" hidden="1">#REF!</definedName>
    <definedName name="BEx3QSWT2S5KWG6U2V9711IYDQBM" hidden="1">#REF!</definedName>
    <definedName name="BEx3QVGG7Q2X4HZHJAM35A8T3VR7" hidden="1">#REF!</definedName>
    <definedName name="BEx3QZNIFPXYAW6A4DKDB6LAQVMA" hidden="1">#REF!</definedName>
    <definedName name="BEx3R0JUB9YN8PHPPQTAMIT1IHWK" hidden="1">#REF!</definedName>
    <definedName name="BEx3R0UP358CR6RIH8LTMVS522ZL" hidden="1">#REF!</definedName>
    <definedName name="BEx3R45D3INMU8MKA1AS9FLX299C" hidden="1">#REF!</definedName>
    <definedName name="BEx3R81NFRO7M81VHVKOBFT0QBIL" hidden="1">#REF!</definedName>
    <definedName name="BEx3RAW200YYWUQY64EOCMYVEJEI" hidden="1">#REF!</definedName>
    <definedName name="BEx3RHC2ZD5UFS6QD4OPFCNNMWH1" hidden="1">#REF!</definedName>
    <definedName name="BEx3RQ10QIWBAPHALAA91BUUCM2X" hidden="1">#REF!</definedName>
    <definedName name="BEx3RS4K7FJU4L0HLANSUHJ6HJVP" hidden="1">#REF!</definedName>
    <definedName name="BEx3RV4E1WT43SZBUN09RTB8EK1O" hidden="1">#REF!</definedName>
    <definedName name="BEx3RXYU0QLFXSFTM5EB20GD03W5" hidden="1">#REF!</definedName>
    <definedName name="BEx3RYKLC3QQO3XTUN7BEW2AQL98" hidden="1">#REF!</definedName>
    <definedName name="BEx3S1F06TFBD84TD6IVV3YPSVNL" hidden="1">#REF!</definedName>
    <definedName name="BEx3SB5KCL7DTUREM6A60UW5OK1G" hidden="1">#REF!</definedName>
    <definedName name="BEx3SICJ45BYT6FHBER86PJT25FC" hidden="1">#REF!</definedName>
    <definedName name="BEx3SJJP9825C22PI25NAOUM8COT" hidden="1">#REF!</definedName>
    <definedName name="BEx3SMUCMJVGQ2H4EHQI5ZFHEF0P" hidden="1">#REF!</definedName>
    <definedName name="BEx3SN56F03CPDRDA7LZ763V0N4I" hidden="1">#REF!</definedName>
    <definedName name="BEx3SPE6N1ORXPRCDL3JPZD73Z9F" hidden="1">#REF!</definedName>
    <definedName name="BEx3SWFNX8381AY9ERHCA2U9SSHZ" hidden="1">#REF!</definedName>
    <definedName name="BEx3SYJ6713LD1OKB0Y11S0UFN3P" hidden="1">#REF!</definedName>
    <definedName name="BEx3T29ZTULQE0OMSMWUMZDU9ZZ0" hidden="1">#REF!</definedName>
    <definedName name="BEx3T6MJ1QDJ929WMUDVZ0O3UW0Y" hidden="1">#REF!</definedName>
    <definedName name="BEx3TPCSI16OAB2L9M9IULQMQ9J9" hidden="1">#REF!</definedName>
    <definedName name="BEx3TQEMF8OGOQEKOMY564WIG20U" hidden="1">#REF!</definedName>
    <definedName name="BEx3TRWLFHAAIE7KMZZDJF5FNFE0" hidden="1">#REF!</definedName>
    <definedName name="BEx3TWJQ8W4P06V7NP6I74Y6IW00"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OCOQG7S1YQ436S997K1KWV" hidden="1">#REF!</definedName>
    <definedName name="BEx3UWT9PZSMCGUN6EAE4RBN85D0" hidden="1">#REF!</definedName>
    <definedName name="BEx3UYM19VIXLA0EU7LB9NHA77PB" hidden="1">#REF!</definedName>
    <definedName name="BEx3VML7CG70HPISMVYIUEN3711Q" hidden="1">#REF!</definedName>
    <definedName name="BEx56ZID5H04P9AIYLP1OASFGV56" hidden="1">#REF!</definedName>
    <definedName name="BEx587EYSS57E3PI8DT973HLJM9E" hidden="1">#REF!</definedName>
    <definedName name="BEx587KFQ3VKCOCY1SA5F24PQGUI" hidden="1">#REF!</definedName>
    <definedName name="BEx5892F4FGNDXXZ6A5L23RUZBUO"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DCB2U4LB7YPU1CWLW5Y5UP8" hidden="1">#REF!</definedName>
    <definedName name="BEx5AFFTN3IXIBHDKM0FYC4OFL1S" hidden="1">#REF!</definedName>
    <definedName name="BEx5AN2VR65OZPV8T8AAYFHPTFJA" hidden="1">#REF!</definedName>
    <definedName name="BEx5AOFIO8KVRHIZ1RII337AA8ML" hidden="1">#REF!</definedName>
    <definedName name="BEx5APRZ66L5BWHFE8E4YYNEDTI4" hidden="1">#REF!</definedName>
    <definedName name="BEx5AUPY6C8ZXD1MJG4BCYUC1K83" hidden="1">#REF!</definedName>
    <definedName name="BEx5AUVDSQ35VO4BD9AKKGBM5S7D" hidden="1">#REF!</definedName>
    <definedName name="BEx5AUVFP7QXC0YZ3H9QSRHJRCP9"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MES6FILOO6I70PF333HOIEZ"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4YCAZ40R0HVGWPFQZ7AKFB9" hidden="1">#REF!</definedName>
    <definedName name="BEx5EIFWLW20SRD48IVN2FWMJZFM" hidden="1">#REF!</definedName>
    <definedName name="BEx5ELQL9B0VR6UT18KP11DHOTFX" hidden="1">#REF!</definedName>
    <definedName name="BEx5ER4TJTFPN7IB1MNEB1ZFR5M6" hidden="1">#REF!</definedName>
    <definedName name="BEx5EUVLPXPH8CSGGD6D22SZHGE1" hidden="1">#REF!</definedName>
    <definedName name="BEx5F1RQVNR9DD8O5PZ3KUUW5BA1" hidden="1">#REF!</definedName>
    <definedName name="BEx5F6V72QTCK7O39Y59R0EVM6CW"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ZODQZT6529T2DNXQUQYANN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JXJMUNEOE5SZCVICVCA4NAE5" hidden="1">#REF!</definedName>
    <definedName name="BEx5K08PYKE6JOKBYIB006TX619P" hidden="1">#REF!</definedName>
    <definedName name="BEx5K51DSERT1TR7B4A29R41W4NX" hidden="1">#REF!</definedName>
    <definedName name="BEx5KP4AYKXTVSPNNXQO249J0R2I" hidden="1">#REF!</definedName>
    <definedName name="BEx5KXNQAFKNZPEY672LG4Y11VVY" hidden="1">#REF!</definedName>
    <definedName name="BEx5KYER580I4T7WTLMUN7NLNP5K" hidden="1">#REF!</definedName>
    <definedName name="BEx5LHLB3M6K4ZKY2F42QBZT30ZH" hidden="1">#REF!</definedName>
    <definedName name="BEx5LHVXYLEDKHB7VZ50CQEW1SXJ" hidden="1">#REF!</definedName>
    <definedName name="BEx5LRMNU3HXIE1BUMDHRU31F7JJ" hidden="1">#REF!</definedName>
    <definedName name="BEx5LSJ1LPUAX3ENSPECWPG4J7D1" hidden="1">#REF!</definedName>
    <definedName name="BEx5LTKQ8RQWJE4BC88OP928893U" hidden="1">#REF!</definedName>
    <definedName name="BEx5MB9BR71LZDG7XXQ2EO58JC5F" hidden="1">#REF!</definedName>
    <definedName name="BEx5MHPDH7DOVEZE2C8EZELYON3M" hidden="1">#REF!</definedName>
    <definedName name="BEx5MLQZM68YQSKARVWTTPINFQ2C" hidden="1">#REF!</definedName>
    <definedName name="BEx5MVSC1K4DS2KXS1BDR850N8X3" hidden="1">#REF!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P0DMPXUCHZ4Z9P1IF1QEUOV" hidden="1">#REF!</definedName>
    <definedName name="BEx5NV06L5J5IMKGOMGKGJ4PBZCD" hidden="1">#REF!</definedName>
    <definedName name="BEx5NW7CHOZCS7ITQCD71D0E4EHS" hidden="1">#REF!</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OSF5PHPBQLZBEWKO2GVHMENY" hidden="1">#REF!</definedName>
    <definedName name="BEx5P1EV84MHVIBYLBSLCCYDZJ6J"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O1EN8IVTCT7NBBI4D5VSS56" hidden="1">#REF!</definedName>
    <definedName name="BEx5PRXMZ5M65Z732WNNGV564C2J" hidden="1">#REF!</definedName>
    <definedName name="BEx5QPI36D8TTZJQZJUFF70H2Z9H"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W6BJ8ENO3J25WNM5H5APKA3" hidden="1">#REF!</definedName>
    <definedName name="BEx755GRRD9BL27YHLH5QWIYLWB7" hidden="1">#REF!</definedName>
    <definedName name="BEx759D1D5SXS5ELLZVBI0SXYUNF" hidden="1">#REF!</definedName>
    <definedName name="BEx75GJZSZHUDN6OOAGQYFUDA2LP" hidden="1">#REF!</definedName>
    <definedName name="BEx75HGCCV5K4UCJWYV8EV9AG5YT" hidden="1">#REF!</definedName>
    <definedName name="BEx75PZT8TY5P13U978NVBUXKHT4" hidden="1">#REF!</definedName>
    <definedName name="BEx75QG2GMHQKFNMTCYVUDSVTUUM" hidden="1">#REF!</definedName>
    <definedName name="BEx75T55F7GML8V1DMWL26WRT006" hidden="1">#REF!</definedName>
    <definedName name="BEx75VJGR07JY6UUWURQ4PJ29UKC" hidden="1">#REF!</definedName>
    <definedName name="BEx761TWVQ2DWBKFUE9N9UK0XSVF" hidden="1">#REF!</definedName>
    <definedName name="BEx7741OUGLA0WJQLQRUJSL4DE00" hidden="1">#REF!</definedName>
    <definedName name="BEx774N83DXLJZ54Q42PWIJZ2DN1" hidden="1">#REF!</definedName>
    <definedName name="BEx774Y1LLFRLMRB1DAZ5763UBI9" hidden="1">#REF!</definedName>
    <definedName name="BEx779QNIY3061ZV9BR462WKEGRW" hidden="1">#REF!</definedName>
    <definedName name="BEx77G19QU9A95CNHE6QMVSQR2T3" hidden="1">#REF!</definedName>
    <definedName name="BEx77IVOUIIUB446IYGEKXU0QAQ6"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699BO0ZZDPBA0JBAD6ETJZ2" hidden="1">#REF!</definedName>
    <definedName name="BEx7881ZZBWHRAX6W2GY19J8MGEQ" hidden="1">#REF!</definedName>
    <definedName name="BEx78HHRIWDLHQX2LG0HWFRYEL1T" hidden="1">#REF!</definedName>
    <definedName name="BEx78QMXZ2P1ZB3HJ9O50DWHCMXR" hidden="1">#REF!</definedName>
    <definedName name="BEx78SFO5VR28677DWZEMDN7G86X" hidden="1">#REF!</definedName>
    <definedName name="BEx78SFOYH1Z0ZDTO47W2M60TW6K"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WQU5LWTN1BP2FY6DBK4KP4Z"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PTEO3XQRE4VVMDTCLU0WYUN" hidden="1">#REF!</definedName>
    <definedName name="BEx7ASD1I654MEDCO6GGWA95PXSC" hidden="1">#REF!</definedName>
    <definedName name="BEx7ASD1N2RV23FEX8JFUB931MTN" hidden="1">#REF!</definedName>
    <definedName name="BEx7AVCX9S5RJP3NSZ4QM4E6ERDT" hidden="1">#REF!</definedName>
    <definedName name="BEx7AVYIGP0930MV5JEBWRYCJN68" hidden="1">#REF!</definedName>
    <definedName name="BEx7AZPBAA6EI3WTSQPV3Q8BANJN" hidden="1">#REF!</definedName>
    <definedName name="BEx7B1NIHM5JKIYMN6RHZN1LL0V6" hidden="1">#REF!</definedName>
    <definedName name="BEx7B6LH6917TXOSAAQ6U7HVF018" hidden="1">#REF!</definedName>
    <definedName name="BEx7BBOVANMQEF89GINVCJJH9RJK" hidden="1">#REF!</definedName>
    <definedName name="BEx7BCFYOZCAZV9HJ9FDSL9TRNJP" hidden="1">#REF!</definedName>
    <definedName name="BEx7BFFTIO16BXXIVJ2ZU4QRQ5BY" hidden="1">#REF!</definedName>
    <definedName name="BEx7BPXFZXJ79FQ0E8AQE21PGVHA" hidden="1">#REF!</definedName>
    <definedName name="BEx7C04AM39DQMC1TIX7CFZ2ADHX" hidden="1">#REF!</definedName>
    <definedName name="BEx7C2NXL9TKAFMKAFDFFDT2RJE2" hidden="1">#REF!</definedName>
    <definedName name="BEx7C39JJA5885OQ7789WSWBNN8B" hidden="1">#REF!</definedName>
    <definedName name="BEx7C40F0PQURHPI6YQ39NFIR86Z"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XJAGO8LRA944JL4V9LMD7CR"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7OX22351O3OGGHZU9NBVAZN"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WK9GUVV6FXWYIGH0TAI4V2O" hidden="1">#REF!</definedName>
    <definedName name="BEx7EY28DOM76ZAY5BN0KJEAYHOP" hidden="1">#REF!</definedName>
    <definedName name="BEx7EYYLHMBYQTH6I377FCQS7CSX" hidden="1">#REF!</definedName>
    <definedName name="BEx7FCLG1RYI2SNOU1Y2GQZNZSWA" hidden="1">#REF!</definedName>
    <definedName name="BEx7FN32ZGWOAA4TTH79KINTDWR9"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7QBL9EWLF57MYMWWMYQAJ13" hidden="1">#REF!</definedName>
    <definedName name="BEx7HFTIA8AC8BR8HKIN81VE1SGW"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4P1PPA5W02YWU5BESACP00M" hidden="1">#REF!</definedName>
    <definedName name="BEx7I8FZ96C5JAHXS18ZV0912LZP" hidden="1">#REF!</definedName>
    <definedName name="BEx7IBVYN47SFZIA0K4MDKQZNN9V" hidden="1">#REF!</definedName>
    <definedName name="BEx7ITQ1JAO5QUQKUOKI8BGOMFOL" hidden="1">#REF!</definedName>
    <definedName name="BEx7IV2IJ5WT7UC0UG7WP0WF2JZI" hidden="1">#REF!</definedName>
    <definedName name="BEx7IXBIY8ZW6ZP58PTJIYCV5W4J" hidden="1">#REF!</definedName>
    <definedName name="BEx7IXGU74GE5E4S6W4Z13AR092Y" hidden="1">#REF!</definedName>
    <definedName name="BEx7J4YL8Q3BI1MLH16YYQ18IJRD" hidden="1">#REF!</definedName>
    <definedName name="BEx7JH3HGBPI07OHZ5LFYK0UFZQR" hidden="1">#REF!</definedName>
    <definedName name="BEx7JKZXLXOLSLLSONR8SQOGME3S" hidden="1">#REF!</definedName>
    <definedName name="BEx7JSSFZV32DO6BJQ0DTILUEH73" hidden="1">#REF!</definedName>
    <definedName name="BEx7JV194190CNM6WWGQ3UBJ3CHH" hidden="1">#REF!</definedName>
    <definedName name="BEx7K7GZ607XQOGB81A1HINBTGOZ" hidden="1">#REF!</definedName>
    <definedName name="BEx7K9PZ2YF2XULMHYQA18PT8F8Q" hidden="1">#REF!</definedName>
    <definedName name="BEx7KEYPBDXSNROH8M6CDCBN6B50" hidden="1">#REF!</definedName>
    <definedName name="BEx7KQSYTZFZ2U8PVOL8XJKW7WL2" hidden="1">#REF!</definedName>
    <definedName name="BEx7KSAS8BZT6H8OQCZ5DNSTMO07" hidden="1">#REF!</definedName>
    <definedName name="BEx7KWHTBD21COXVI4HNEQH0Z3L8" hidden="1">#REF!</definedName>
    <definedName name="BEx7KXUGRMRSUXCM97Z7VRZQ9JH2" hidden="1">#REF!</definedName>
    <definedName name="BEx7L21IQVP1N1TTQLRMANSSLSLE" hidden="1">#REF!</definedName>
    <definedName name="BEx7L5C6U8MP6IZ67BD649WQYJEK" hidden="1">#REF!</definedName>
    <definedName name="BEx7L8HEYEVTATR0OG5JJO647KNI" hidden="1">#REF!</definedName>
    <definedName name="BEx7L8XOV64OMS15ZFURFEUXLMWF" hidden="1">#REF!</definedName>
    <definedName name="BEx7LJVFQACL9F4DRS9YZQ9R2N30" hidden="1">#REF!</definedName>
    <definedName name="BEx7LTWXZVV33O1HXJY9XHBEXHHB" hidden="1">#REF!</definedName>
    <definedName name="BEx7MAUI1JJFDIJGDW4RWY5384LY" hidden="1">#REF!</definedName>
    <definedName name="BEx7MJZO3UKAMJ53UWOJ5ZD4GGMQ" hidden="1">#REF!</definedName>
    <definedName name="BEx7MT4MFNXIVQGAT6D971GZW7CA" hidden="1">#REF!</definedName>
    <definedName name="BEx7NI062THZAM6I8AJWTFJL91CS" hidden="1">#REF!</definedName>
    <definedName name="BEx8Z3X2UR50I0KZQ2SMJE1Y0HYC" hidden="1">#REF!</definedName>
    <definedName name="BEx904S75BPRYMHF0083JF7ES4NG" hidden="1">#REF!</definedName>
    <definedName name="BEx90HDD4RWF7JZGA8GCGG7D63MG" hidden="1">#REF!</definedName>
    <definedName name="BEx90MM3LYEQHP212TVNSOIVDB13" hidden="1">#REF!</definedName>
    <definedName name="BEx90VGH5H09ON2QXYC9WIIEU98T" hidden="1">#REF!</definedName>
    <definedName name="BEx90ZYCE6IMULEXTMTRPLKOG79X" hidden="1">#REF!</definedName>
    <definedName name="BEx9175B70QXYAU5A8DJPGZQ46L9" hidden="1">#REF!</definedName>
    <definedName name="BEx91AQQRTV87AO27VWHSFZAD4ZR" hidden="1">#REF!</definedName>
    <definedName name="BEx91K6KICF1T25BKWLDR7P95TDQ" hidden="1">#REF!</definedName>
    <definedName name="BEx91L8FLL5CWLA2CDHKCOMGVDZN" hidden="1">#REF!</definedName>
    <definedName name="BEx91OIXG83P393YHOCOBLP65TY3"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1ZGT8HCCH3R5FOGGR3GGOXQH" hidden="1">#REF!</definedName>
    <definedName name="BEx921PNZ46VORG2VRMWREWIC0SE" hidden="1">#REF!</definedName>
    <definedName name="BEx926NRVRV7P8KHOQ5CLQOG9ECO" hidden="1">#REF!</definedName>
    <definedName name="BEx927UXKF536BQKTS53JPU2MRSK" hidden="1">#REF!</definedName>
    <definedName name="BEx928RAMNEWGDZ45PYSUDQPMWRV" hidden="1">#REF!</definedName>
    <definedName name="BEx92BR5YWDHB9Z83PRXVKLK9SFY"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0XCAMNKYAYDYLK56GXJ908F" hidden="1">#REF!</definedName>
    <definedName name="BEx939RRSZHJBAU4WI1KCDY0PUTA" hidden="1">#REF!</definedName>
    <definedName name="BEx939X7HAGBYUVO8GNKEAQZA4GS"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FEPDO7PJQEC7LM78LYFBYR"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4WHGJURFSAG02SDZYJ1AAH3"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602K2GHNBUEUVT9ONRQU1GMD" hidden="1">#REF!</definedName>
    <definedName name="BEx962BL3Y4LA53EBYI64ZYMZE8U" hidden="1">#REF!</definedName>
    <definedName name="BEx968M0DAUWAEDXY4J06VIHIQQK" hidden="1">#REF!</definedName>
    <definedName name="BEx96KR21O7H9R29TN0S45Y3QPUK" hidden="1">#REF!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FX1C9GA5LBQB3NAWMY09M6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1HW73BUZWT14TBTZHC0ZTJ4" hidden="1">#REF!</definedName>
    <definedName name="BEx9871KU0N99P0900EAK69VFYT2" hidden="1">#REF!</definedName>
    <definedName name="BEx989L7JLJH5BX0GAGOSNJCB0SF" hidden="1">#REF!</definedName>
    <definedName name="BEx98IFKNJFGZFLID1YTRFEG1SXY" hidden="1">#REF!</definedName>
    <definedName name="BEx98TO4JSN70LJAJAPCF4YG8NEQ" hidden="1">#REF!</definedName>
    <definedName name="BEx9915UVD4G7RA3IMLFZ0LG3UA2" hidden="1">#REF!</definedName>
    <definedName name="BEx991LZD237N8WB3AIO9ROOOPQG" hidden="1">#REF!</definedName>
    <definedName name="BEx992CZON8AO7U7V88VN1JBO0MG" hidden="1">#REF!</definedName>
    <definedName name="BEx9952469XMFGSPXL7CMXHPJF90" hidden="1">#REF!</definedName>
    <definedName name="BEx99524ABVP9W0VVX93WC03K6ID" hidden="1">#REF!</definedName>
    <definedName name="BEx99B77I7TUSHRR4HIZ9FU2EIUT" hidden="1">#REF!</definedName>
    <definedName name="BEx99LZNH1SJBBV79FNMH369GXUU" hidden="1">#REF!</definedName>
    <definedName name="BEx99Q6PH5F3OQKCCAAO75PYDEFN" hidden="1">#REF!</definedName>
    <definedName name="BEx99WBYT2D6UUC1PT7A40ENYID4" hidden="1">#REF!</definedName>
    <definedName name="BEx99WS34CWU7LCUYCX2VA7G8JFP"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D83BZRZJOMJ3SYG8HUAG21X" hidden="1">#REF!</definedName>
    <definedName name="BEx9BYSYW7QCPXS2NAVLFAU5Y2Z2" hidden="1">#REF!</definedName>
    <definedName name="BEx9C590HJ2O31IWJB73C1HR74AI" hidden="1">#REF!</definedName>
    <definedName name="BEx9C7NBPP8MHV42YGVSAR38XIPC" hidden="1">#REF!</definedName>
    <definedName name="BEx9CCQRMYYOGIOYTOM73VKDIPS1" hidden="1">#REF!</definedName>
    <definedName name="BEx9CG6S21DEEUADQIY46JZR437A" hidden="1">#REF!</definedName>
    <definedName name="BEx9CH8LY6HGNYCUAV8LOJ5KTJOP" hidden="1">#REF!</definedName>
    <definedName name="BEx9CHOQ4KC52QTLX2JQ92QH7EZ7" hidden="1">#REF!</definedName>
    <definedName name="BEx9CSH58O6FFUNN3C4VF1OC5ZWF" hidden="1">#REF!</definedName>
    <definedName name="BEx9CW8499VLSI6M73BY8PBR909R" hidden="1">#REF!</definedName>
    <definedName name="BEx9D1BC9FT19KY0INAABNDBAMR1" hidden="1">#REF!</definedName>
    <definedName name="BEx9DIUMQ146ZA44XLQ4VEXAMEEN"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G9KBJ77M8LEOR9ITOKN5KXY" hidden="1">#REF!</definedName>
    <definedName name="BEx9EMK6HAJJMVYZTN5AUIV7O1E6" hidden="1">#REF!</definedName>
    <definedName name="BEx9EOCXDPC2GRC0YQPCGE9LPI2Q"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6N3JERVALBTMT82ILHQMEE5" hidden="1">#REF!</definedName>
    <definedName name="BEx9F78N4HY0XFGBQ4UJRD52L1EI" hidden="1">#REF!</definedName>
    <definedName name="BEx9FC6LEU6Q6KGC7G189CUJ1674" hidden="1">#REF!</definedName>
    <definedName name="BEx9FF16LOQP5QIR4UHW5EIFGQB8" hidden="1">#REF!</definedName>
    <definedName name="BEx9FHQBQKPJSD7OANXATKBQE6ZF" hidden="1">#REF!</definedName>
    <definedName name="BEx9FJTSRCZ3ZXT3QVBJT5NF8T7V" hidden="1">#REF!</definedName>
    <definedName name="BEx9FNKMZAYUW5M3FPM6F1OIBXGZ" hidden="1">#REF!</definedName>
    <definedName name="BEx9FRBEEYPS5HLS3XT34AKZN94G" hidden="1">#REF!</definedName>
    <definedName name="BEx9GDY4D8ZPQJCYFIMYM0V0C51Y" hidden="1">#REF!</definedName>
    <definedName name="BEx9GGY04V0ZWI6O9KZH4KSBB389" hidden="1">#REF!</definedName>
    <definedName name="BEx9GIL85J9RGPSYDEPBOQ7T54TH"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HMGBFKSUDXK7UR9W2D47RPEE" hidden="1">#REF!</definedName>
    <definedName name="BEx9HW1KP9ZY4UFD28YNDYMA7D4L" hidden="1">#REF!</definedName>
    <definedName name="BEx9I8XIG7E5NB48QQHXP23FIN60" hidden="1">#REF!</definedName>
    <definedName name="BEx9IBXE0CLJ5PZU6WXVD7SH0YMI" hidden="1">#REF!</definedName>
    <definedName name="BEx9IHRQUH4D1XBSD677MO2SMMR7" hidden="1">#REF!</definedName>
    <definedName name="BEx9IOTD1SJQLBX37W32R3OCV3Q5" hidden="1">#REF!</definedName>
    <definedName name="BEx9IQRF01ATLVK0YE60ARKQJ68L" hidden="1">#REF!</definedName>
    <definedName name="BEx9IT5QNZWKM6YQ5WER0DC2PMMU" hidden="1">#REF!</definedName>
    <definedName name="BEx9IW5MFLXTVCJHVUZTUH93AXOS" hidden="1">#REF!</definedName>
    <definedName name="BEx9IXCSPSZC80YZUPRCYTG326KV"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9KJHZBRZYQ3PPN9BK4ATXIBMS" hidden="1">#REF!</definedName>
    <definedName name="BExAW4IIW5D0MDY6TJ3G4FOLPYIR" hidden="1">#REF!</definedName>
    <definedName name="BExAWIWDS3R1OS7UZY9KRDZJ2WOA" hidden="1">#REF!</definedName>
    <definedName name="BExAX410NB4F2XOB84OR2197H8M5" hidden="1">#REF!</definedName>
    <definedName name="BExAX7RXMIG2S57QUSLXLZ4NLTOB" hidden="1">#REF!</definedName>
    <definedName name="BExAX8TNG8LQ5Q4904SAYQIPGBSV" hidden="1">#REF!</definedName>
    <definedName name="BExAXMLYL4S29U8DDVDUMMM518WO" hidden="1">#REF!</definedName>
    <definedName name="BExAXVWFS9BSFJT23AT5MRLOIMU8" hidden="1">#REF!</definedName>
    <definedName name="BExAY0EAT2LXR5MFGM0DLIB45PLO" hidden="1">#REF!</definedName>
    <definedName name="BExAYE6LNIEBR9DSNI5JGNITGKIT" hidden="1">#REF!</definedName>
    <definedName name="BExAYHMLXGGO25P8HYB2S75DEB4F" hidden="1">#REF!</definedName>
    <definedName name="BExAYKXAUWGDOPG952TEJ2UKZKWN" hidden="1">#REF!</definedName>
    <definedName name="BExAYOTJYK38SETCZPOW5OKWPQ2L"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ZCNEGB4JYHC8CZ51KTN890US" hidden="1">#REF!</definedName>
    <definedName name="BExAZEQXMC1YSZE1OFGWGCLBRXA8"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HK3ZMQ56SL1459GLN0RSK9R" hidden="1">#REF!</definedName>
    <definedName name="BExB0KPCN7YJORQAYUCF4YKIKPMC" hidden="1">#REF!</definedName>
    <definedName name="BExB0WE4PI3NOBXXVO9CTEN4DIU2" hidden="1">#REF!</definedName>
    <definedName name="BExB10QNIVITUYS55OAEKK3VLJFE" hidden="1">#REF!</definedName>
    <definedName name="BExB15ZDRY4CIJ911DONP0KCY9KU" hidden="1">#REF!</definedName>
    <definedName name="BExB16VQY0O0RLZYJFU3OFEONVTE" hidden="1">#REF!</definedName>
    <definedName name="BExB1BDLEK7SXDZ4KUZZIUMVQQKG" hidden="1">#REF!</definedName>
    <definedName name="BExB1FKNY2UO4W5FUGFHJOA2WFGG" hidden="1">#REF!</definedName>
    <definedName name="BExB1GH1C1LVMFMSITZ5R4A5SQ9C"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1Z7BPMNZ5S6L340VB9TB09UL"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YKHHVV1W52BW2UE52SJVXUL" hidden="1">#REF!</definedName>
    <definedName name="BExB2Z0R8VQ33FLNVINI202TB7PE" hidden="1">#REF!</definedName>
    <definedName name="BExB30IP1DNKNQ6PZ5ERUGR5MK4Z" hidden="1">#REF!</definedName>
    <definedName name="BExB349GZLP17OMQEZQ03SF5GI5T" hidden="1">#REF!</definedName>
    <definedName name="BExB37K6P7NHB9MAOHNM7QNFEOWE" hidden="1">#REF!</definedName>
    <definedName name="BExB442RX0T3L6HUL6X5T21CENW6" hidden="1">#REF!</definedName>
    <definedName name="BExB4ADD0L7417CII901XTFKXD1J" hidden="1">#REF!</definedName>
    <definedName name="BExB4DO1V1NL2AVK5YE1RSL5RYHL" hidden="1">#REF!</definedName>
    <definedName name="BExB4DYU06HCGRIPBSWRCXK804UM" hidden="1">#REF!</definedName>
    <definedName name="BExB4V1UC4AWH0M3QGFJ62LYLTSU" hidden="1">#REF!</definedName>
    <definedName name="BExB4Z3EZBGYYI33U0KQ8NEIH8PY" hidden="1">#REF!</definedName>
    <definedName name="BExB51CFYGL8L9ILBS8MY79PAN0J" hidden="1">#REF!</definedName>
    <definedName name="BExB55368XW7UX657ZSPC6BFE92S" hidden="1">#REF!</definedName>
    <definedName name="BExB5651I5OBOXUX0S3WXSWT4L3L"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5I2QPQX9FPEXF5T1FIROAZW"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Q190U6R6MOSSXYDJLD7ZERQ" hidden="1">#REF!</definedName>
    <definedName name="BExB6UJ1IR92HB0UDOBD3AN3FGGC"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Y8MI6PRY9STNH3HPYDFF9EM" hidden="1">#REF!</definedName>
    <definedName name="BExB7Y8MV795P57SZZ6NAR6JE2R7" hidden="1">#REF!</definedName>
    <definedName name="BExB806PAXX70XUTA3ZI7OORD78R" hidden="1">#REF!</definedName>
    <definedName name="BExB80C5G3PLM4R17ENTY9JYN0M4" hidden="1">#REF!</definedName>
    <definedName name="BExB86BXN83LP98MAMU6AFQVSO6B" hidden="1">#REF!</definedName>
    <definedName name="BExB8HF4UBVZKQCSRFRUQL2EE6VL" hidden="1">#REF!</definedName>
    <definedName name="BExB8HKHKZ1ORJZUYGG2M4VSCC39" hidden="1">#REF!</definedName>
    <definedName name="BExB8LRJCR53S134XCN0SDOKZG2R" hidden="1">#REF!</definedName>
    <definedName name="BExB8MYPR05JYOQ1PU2U25R31EVJ" hidden="1">#REF!</definedName>
    <definedName name="BExB8QPH8DC5BESEVPSMBCWVN6PO" hidden="1">#REF!</definedName>
    <definedName name="BExB8U5N0D85YR8APKN3PPKG0FWP" hidden="1">#REF!</definedName>
    <definedName name="BExB9DHI5I2TJ2LXYPM98EE81L27" hidden="1">#REF!</definedName>
    <definedName name="BExB9Q2MZZHBGW8QQKVEYIMJBPIE" hidden="1">#REF!</definedName>
    <definedName name="BExB9SGZARY86P9DME9SZ8X1WA2W" hidden="1">#REF!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78HXWXHO3XAB6E8NVTBGLJS"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UVGK3E1J4JY9ZYTS7V14BLY" hidden="1">#REF!</definedName>
    <definedName name="BExBE162OSBKD30I7T1DKKPT3I9I" hidden="1">#REF!</definedName>
    <definedName name="BExBE5YPUY1T7N7DHMMIGGXK8TMP" hidden="1">#REF!</definedName>
    <definedName name="BExBEC9ATLQZF86W1M3APSM4HEOH" hidden="1">#REF!</definedName>
    <definedName name="BExBEDB5TFKTRW6SR7NAE5YKCELR" hidden="1">#REF!</definedName>
    <definedName name="BExBEGR4WX2PENZRIVP41F72Z7VW" hidden="1">#REF!</definedName>
    <definedName name="BExBEYFQJE9YK12A6JBMRFKEC7RN" hidden="1">#REF!</definedName>
    <definedName name="BExBF6TSPVR54LOAHZ3VJQ6HMLRV" hidden="1">#REF!</definedName>
    <definedName name="BExBG1ED81J2O4A2S5F5Y3BPHMCR" hidden="1">#REF!</definedName>
    <definedName name="BExCRI7THDC3RNXNFNQJ6XJDPEXT" hidden="1">#REF!</definedName>
    <definedName name="BExCRLIHS7466WFJ3RPIUGGXYESZ" hidden="1">#REF!</definedName>
    <definedName name="BExCRTB183T19GCJ45P6KFOBXE65"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MOFTXSUEC1T46LR1UPYRCX5" hidden="1">#REF!</definedName>
    <definedName name="BExCSNVMZI085B3HFJWW1KCCTVHB" hidden="1">#REF!</definedName>
    <definedName name="BExCSSDG3TM6TPKS19E9QYJEELZ6" hidden="1">#REF!</definedName>
    <definedName name="BExCSZV7U67UWXL2HKJNM5W1E4OO" hidden="1">#REF!</definedName>
    <definedName name="BExCT4NSDT61OCH04Y2QIFIOP75H" hidden="1">#REF!</definedName>
    <definedName name="BExCTW8G3VCZ55S09HTUGXKB1P2M"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39XPKJKIIP1T8H8GX1JLK78" hidden="1">#REF!</definedName>
    <definedName name="BExCU8O54I3P3WRYWY1CRP3S78QY" hidden="1">#REF!</definedName>
    <definedName name="BExCUDRJO23YOKT8GPWOVQ4XEHF5" hidden="1">#REF!</definedName>
    <definedName name="BExCUFEUM4W4IM7UEBS96CL5FO0N" hidden="1">#REF!</definedName>
    <definedName name="BExCUPAXFR16YMWL30ME3F3BSRDZ" hidden="1">#REF!</definedName>
    <definedName name="BExCUR94DHCE47PUUWEMT5QZOYR2" hidden="1">#REF!</definedName>
    <definedName name="BExCV634L7SVHGB0UDDTRRQ2Q72H" hidden="1">#REF!</definedName>
    <definedName name="BExCV86NKML9MFVGODZDAHEL0DEX"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BW6V16OCEDUYFRDXMK9NQT0" hidden="1">#REF!</definedName>
    <definedName name="BExCWL6OEYMY1R54YLJE10D8665D"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Y2DQO9VLA77Q7EG3T0XNXX4F" hidden="1">#REF!</definedName>
    <definedName name="BExCY6VMJ68MX3C981R5Q0BX5791" hidden="1">#REF!</definedName>
    <definedName name="BExCYAH2SAZCPW6XCB7V7PMMCAWO" hidden="1">#REF!</definedName>
    <definedName name="BExCYJBB52X8B3AREHCC1L5QNPX7" hidden="1">#REF!</definedName>
    <definedName name="BExCYPRC5HJE6N2XQTHCT6NXGP8N" hidden="1">#REF!</definedName>
    <definedName name="BExCYUK0I3UEXZNFDW71G6Z6D8XR" hidden="1">#REF!</definedName>
    <definedName name="BExCZ98NN1BXIVH5DUMEU89XZSMM" hidden="1">#REF!</definedName>
    <definedName name="BExCZCOPO51ZCPSB4A332N24VA1O" hidden="1">#REF!</definedName>
    <definedName name="BExCZFZCXMLY5DWESYJ9NGTJYQ8M" hidden="1">#REF!</definedName>
    <definedName name="BExCZJ4P8WS0BDT31WDXI0ROE7D6" hidden="1">#REF!</definedName>
    <definedName name="BExCZJVM9E5UJD9AN61IF1RW6P2X" hidden="1">#REF!</definedName>
    <definedName name="BExCZKH6NI0EE02L995IFVBD1J59" hidden="1">#REF!</definedName>
    <definedName name="BExCZUD9FEOJBKDJ51Z3JON9LKJ8" hidden="1">#REF!</definedName>
    <definedName name="BExCZXNYZ1K6ONC68D46WZKNJ0G1" hidden="1">#REF!</definedName>
    <definedName name="BExD04ESMPU2NEZZ6H8ZQV56Q3XV" hidden="1">#REF!</definedName>
    <definedName name="BExD0508DAALLU00PHFPBC8SRRKT" hidden="1">#REF!</definedName>
    <definedName name="BExD0ELGL7W7NI4F4CLVD98J2YXB" hidden="1">#REF!</definedName>
    <definedName name="BExD0HALIN0JR4JTPGDEVAEE5EX5" hidden="1">#REF!</definedName>
    <definedName name="BExD0LCCDPG16YLY5WQSZF1XI5DA" hidden="1">#REF!</definedName>
    <definedName name="BExD0MJI6MCBXXKVFOQJB6CDUX7F" hidden="1">#REF!</definedName>
    <definedName name="BExD0RMWSB4TRECEHTH6NN4K9DFZ" hidden="1">#REF!</definedName>
    <definedName name="BExD0U6KG10QGVDI1XSHK0J10A2V" hidden="1">#REF!</definedName>
    <definedName name="BExD13RUIBGRXDL4QDZ305UKUR12" hidden="1">#REF!</definedName>
    <definedName name="BExD14DETV5R4OOTMAXD5NAKWRO3" hidden="1">#REF!</definedName>
    <definedName name="BExD1OAU9OXQAZA4D70HP72CU6GB"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JGY6440ULWOOWKHGM7GZ8BW" hidden="1">#REF!</definedName>
    <definedName name="BExD363H2VGFIQUCE6LS4AC5J0ZT" hidden="1">#REF!</definedName>
    <definedName name="BExD38HSUVX8M3F59ZR7B5QXESH5"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L8FSAY7TZUXY751LHYQZWB1" hidden="1">#REF!</definedName>
    <definedName name="BExD3NMR7AW2Z6V8SC79VQR37NA6" hidden="1">#REF!</definedName>
    <definedName name="BExD3QXA2UQ2W4N7NYLUEOG40BZB" hidden="1">#REF!</definedName>
    <definedName name="BExD3SFEIKZ03YYXG43V1NJX8Z0X" hidden="1">#REF!</definedName>
    <definedName name="BExD3U2N041TEJ7GCN005UTPHNXY" hidden="1">#REF!</definedName>
    <definedName name="BExD40O0CFTNJFOFMMM1KH0P7BUI" hidden="1">#REF!</definedName>
    <definedName name="BExD47EPM6E92W4K89AA1Q971CG6"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LCILW7U1RJQ163P2MF024SM" hidden="1">#REF!</definedName>
    <definedName name="BExD4R1I0MKF033I5LPUYIMTZ6E8" hidden="1">#REF!</definedName>
    <definedName name="BExD4SU8YQT7ST9QYH519BY3BSJC" hidden="1">#REF!</definedName>
    <definedName name="BExD4YJ8YDWQNA9M1WO4CCZ6JQQO"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LLWLL4COR0GQLKKL80HETYO" hidden="1">#REF!</definedName>
    <definedName name="BExD5QUSRFJWRQ1ZM50WYLCF74DF" hidden="1">#REF!</definedName>
    <definedName name="BExD5SSUIF6AJQHBHK8PNMFBPRYB" hidden="1">#REF!</definedName>
    <definedName name="BExD623C9LRX18BE0W2V6SZLQUXX" hidden="1">#REF!</definedName>
    <definedName name="BExD6A6MWXMLCXFT6H4Q1U13EJD4"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M3LLE1NPVDSH1HUK3YY3PXM"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9X03P9YHPUTFVYDNVQA668Y8" hidden="1">#REF!</definedName>
    <definedName name="BExD9YYAX8Z58KY8L5P29E5267AI" hidden="1">#REF!</definedName>
    <definedName name="BExDA6LD9061UULVKUUI4QP8SK13" hidden="1">#REF!</definedName>
    <definedName name="BExDAGMVMNLQ6QXASB9R6D8DIT12" hidden="1">#REF!</definedName>
    <definedName name="BExDAS68BIJ5YJTLUDAHF8TO8JH2" hidden="1">#REF!</definedName>
    <definedName name="BExDAYBHU9ADLXI8VRC7F608RVGM" hidden="1">#REF!</definedName>
    <definedName name="BExDBCJWNTS2HCOYPH8VC59M9YH2" hidden="1">#REF!</definedName>
    <definedName name="BExDBDR1XR0FV0CYUCB2OJ7CJCZU" hidden="1">#REF!</definedName>
    <definedName name="BExDBL8SQE0QB6V8PFTDP576328Y" hidden="1">#REF!</definedName>
    <definedName name="BExDC7F818VN0S18ID7XRCRVYPJ4" hidden="1">#REF!</definedName>
    <definedName name="BExDCL7K96PC9VZYB70ZW3QPVIJE" hidden="1">#REF!</definedName>
    <definedName name="BExDCP3UZ3C2O4C1F7KMU0Z9U32N" hidden="1">#REF!</definedName>
    <definedName name="BExENWMV3P7EDDCEORFYBULDAVTI" hidden="1">#REF!</definedName>
    <definedName name="BExEOBX3WECDMYCV9RLN49APTXMM" hidden="1">#REF!</definedName>
    <definedName name="BExEP4E4F36662JDI0TOD85OP7X9" hidden="1">#REF!</definedName>
    <definedName name="BExEPN9VIYI0FVL0HLZQXJFO6TT0" hidden="1">#REF!</definedName>
    <definedName name="BExEPYT6VDSMR8MU2341Q5GM2Y9V" hidden="1">#REF!</definedName>
    <definedName name="BExEPZK8JTX5Z0MD3TH7PRS4AOWM" hidden="1">#REF!</definedName>
    <definedName name="BExEQ2ENYLMY8K1796XBB31CJHNN" hidden="1">#REF!</definedName>
    <definedName name="BExEQ2PFE4N40LEPGDPS90WDL6BN" hidden="1">#REF!</definedName>
    <definedName name="BExEQ2PFURT24NQYGYVE8NKX1EGA" hidden="1">#REF!</definedName>
    <definedName name="BExEQ9AU8NH1U9KKGFA1AIE1JCV3"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I51QWZNCG0Q96JPNN9P1V48" hidden="1">#REF!</definedName>
    <definedName name="BExEQJ6VN223Q37JVAZV0OX7CKYB" hidden="1">#REF!</definedName>
    <definedName name="BExEQJN4LVZ75VOEPC2U5LFFSNHN" hidden="1">#REF!</definedName>
    <definedName name="BExEQN35581DWS8T1EPOU8A6M81J" hidden="1">#REF!</definedName>
    <definedName name="BExEQT2XBHP0KZHTXIATCWQ00HEB" hidden="1">#REF!</definedName>
    <definedName name="BExEQTZAP8R69U31W4LKGTKKGKQE" hidden="1">#REF!</definedName>
    <definedName name="BExER2O72H1F9WV6S1J04C15PXX7" hidden="1">#REF!</definedName>
    <definedName name="BExERRUIKIOATPZ9U4HQ0V52RJAU" hidden="1">#REF!</definedName>
    <definedName name="BExERSANFNM1O7T65PC5MJ301YET" hidden="1">#REF!</definedName>
    <definedName name="BExERWCEBKQRYWRQLYJ4UCMMKTHG" hidden="1">#REF!</definedName>
    <definedName name="BExES44RHHDL3V7FLV6M20834WF1" hidden="1">#REF!</definedName>
    <definedName name="BExES4A7VE2X3RYYTVRLKZD4I7WU" hidden="1">#REF!</definedName>
    <definedName name="BExES6ZC8R7PHJ21OVJFLIR7DY30" hidden="1">#REF!</definedName>
    <definedName name="BExESMKD95A649M0WRSG6CXXP326" hidden="1">#REF!</definedName>
    <definedName name="BExESR27ZXJG5VMY4PR9D940VS7T" hidden="1">#REF!</definedName>
    <definedName name="BExESX7C2JLTGJDW8A88IUUD7CNH" hidden="1">#REF!</definedName>
    <definedName name="BExESZ03KXL8DQ2591HLR56ZML94" hidden="1">#REF!</definedName>
    <definedName name="BExESZAW5N443NRTKIP59OEI1CR6" hidden="1">#REF!</definedName>
    <definedName name="BExET3HXQ60A4O2OLKX8QNXRI6LQ" hidden="1">#REF!</definedName>
    <definedName name="BExETA3B1FCIOA80H94K90FWXQKE" hidden="1">#REF!</definedName>
    <definedName name="BExETAZOYT4CJIT8RRKC9F2HJG1D" hidden="1">#REF!</definedName>
    <definedName name="BExETF6QD5A9GEINE1KZRRC2LXWM" hidden="1">#REF!</definedName>
    <definedName name="BExETQ9XRXLUACN82805SPSPNKHI" hidden="1">#REF!</definedName>
    <definedName name="BExETR0YRMOR63E6DHLEHV9QVVON" hidden="1">#REF!</definedName>
    <definedName name="BExETVTGY38YXYYF7N73OYN6FYY3" hidden="1">#REF!</definedName>
    <definedName name="BExEU30FO5LEXY5W5GSHZXUS3BHD" hidden="1">#REF!</definedName>
    <definedName name="BExEU8EN161DJM5XLCDICXBPXY7D" hidden="1">#REF!</definedName>
    <definedName name="BExEUNE4T242Y59C6MS28MXEUGCP" hidden="1">#REF!</definedName>
    <definedName name="BExEV2TP7NA3ZR6RJGH5ER370OUM" hidden="1">#REF!</definedName>
    <definedName name="BExEV4H4H3MPQCRSZENXEYH5FXJ4" hidden="1">#REF!</definedName>
    <definedName name="BExEV69USLNYO2QRJRC0J92XUF00" hidden="1">#REF!</definedName>
    <definedName name="BExEV6KNTQOCFD7GV726XQEVQ7R6" hidden="1">#REF!</definedName>
    <definedName name="BExEV6VGM4POO9QT9KH3QA3VYCWM" hidden="1">#REF!</definedName>
    <definedName name="BExEVET98G3FU6QBF9LHYWSAMV0O" hidden="1">#REF!</definedName>
    <definedName name="BExEVGB7JXPB6DFS5UUD9KK8YMU7" hidden="1">#REF!</definedName>
    <definedName name="BExEVGWTHY1RO5T9G4NXNEFBP2P2" hidden="1">#REF!</definedName>
    <definedName name="BExEVK7H537FZFEH9LZ76TZ2FGO5" hidden="1">#REF!</definedName>
    <definedName name="BExEVN7EA7CDJWGK7WZXWJUNO26H" hidden="1">#REF!</definedName>
    <definedName name="BExEVNCUT0PDUYNJH7G6BSEWZOT2" hidden="1">#REF!</definedName>
    <definedName name="BExEVPGF4V5J0WQRZKUM8F9TTKZJ" hidden="1">#REF!</definedName>
    <definedName name="BExEVPWH8S9GER9M14SPIT6XZ8SG"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X1EM2MQTPEJUD3M9NB8HUJOG"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XU6DHFLXW068Y1ALGIBPS8SK" hidden="1">#REF!</definedName>
    <definedName name="BExEYLG9FL9V1JPPNZ3FUDNSEJ4V" hidden="1">#REF!</definedName>
    <definedName name="BExEYOW8C1B3OUUCIGEC7L8OOW1Z" hidden="1">#REF!</definedName>
    <definedName name="BExEYUQJXZT6N5HJH8ACJF6SRWEE" hidden="1">#REF!</definedName>
    <definedName name="BExEYWDZZTQYMISQA67GTQPUR11G" hidden="1">#REF!</definedName>
    <definedName name="BExEYYHI8CPDMMAS0EQFL8AGAXN7" hidden="1">#REF!</definedName>
    <definedName name="BExEZ1S6VZCG01ZPLBSS9Z1SBOJ2" hidden="1">#REF!</definedName>
    <definedName name="BExEZ8J0MUWCC2ZYB731VFQXQJWB" hidden="1">#REF!</definedName>
    <definedName name="BExEZGBFNJR8DLPN0V11AU22L6WY" hidden="1">#REF!</definedName>
    <definedName name="BExEZIV7XIY1FF899RNR1EKD6V5Q" hidden="1">#REF!</definedName>
    <definedName name="BExEZTNNFAEAVMKLEKPU03M2DAFQ" hidden="1">#REF!</definedName>
    <definedName name="BExF02Y3V3QEPO2XLDSK47APK9XJ" hidden="1">#REF!</definedName>
    <definedName name="BExF09OS91RT7N7IW8JLMZ121ZP3" hidden="1">#REF!</definedName>
    <definedName name="BExF0LOEHV42P2DV7QL8O7HOQ3N9" hidden="1">#REF!</definedName>
    <definedName name="BExF0WRM9VO25RLSO03ZOCE8H7K5" hidden="1">#REF!</definedName>
    <definedName name="BExF0ZRI7W4RSLIDLHTSM0AWXO3S" hidden="1">#REF!</definedName>
    <definedName name="BExF19CT3MMZZ2T5EWMDNG3UOJ01"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6RQQU6540YHKTMZWWR8T1EK" hidden="1">#REF!</definedName>
    <definedName name="BExF2CWZN6E87RGTBMD4YQI2QT7R" hidden="1">#REF!</definedName>
    <definedName name="BExF2DYO1WQ7GMXSTAQRDBW1NSFG"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I9T44X7DV9HHV51DVDDPPZG" hidden="1">#REF!</definedName>
    <definedName name="BExF3JMFX5DILOIFUDIO1HZUK875" hidden="1">#REF!</definedName>
    <definedName name="BExF3KIOLFXCP2MF2VEHM2SIS9CZ" hidden="1">#REF!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TYLQOS5UMYDSG0ZET7MWTSU"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ODO17ZQMZDWWCKD406K27VP"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DEIYJ34SSAXNL30QBNDW68N" hidden="1">#REF!</definedName>
    <definedName name="BExF5HR2GFV7O8LKG9SJ4BY78LYA" hidden="1">#REF!</definedName>
    <definedName name="BExF5NQVJ533FN46BS8P4Y5BAW3R" hidden="1">#REF!</definedName>
    <definedName name="BExF5OHR4EXSOV4ZVT6SAQFTQQ76" hidden="1">#REF!</definedName>
    <definedName name="BExF5RXWUHOPXFM66QGKCEN2SA6E"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BF93S2Q82MYWE6810T0LB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2JPXZXEOKW8GK00XCO8NDS" hidden="1">#REF!</definedName>
    <definedName name="BExF7QO41X2A2SL8UXDNP99GY7U9" hidden="1">#REF!</definedName>
    <definedName name="BExF81GI8B8WBHXFTET68A9358BR" hidden="1">#REF!</definedName>
    <definedName name="BExF88SYE1XQTTML2SIU7EE6Q6BU" hidden="1">#REF!</definedName>
    <definedName name="BExGL97US0Y3KXXASUTVR26XLT70" hidden="1">#REF!</definedName>
    <definedName name="BExGLC7R4C33RO0PID97ZPPVCW4M" hidden="1">#REF!</definedName>
    <definedName name="BExGLCIHSRLBNIIG494PFTVXF7J4" hidden="1">#REF!</definedName>
    <definedName name="BExGLFIF7HCFSHNQHKEV6RY0WCO3" hidden="1">#REF!</definedName>
    <definedName name="BExGLTARRL0J772UD2TXEYAVPY6E" hidden="1">#REF!</definedName>
    <definedName name="BExGLVP1IU8K5A8J1340XFMYPR88"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W3Y53DNVX7ENYEE6S3FWV7G" hidden="1">#REF!</definedName>
    <definedName name="BExGMZ3SRIXLXMWBVOXXV3M4U4YL" hidden="1">#REF!</definedName>
    <definedName name="BExGMZ3UBN48IXU1ZEFYECEMZ1IM" hidden="1">#REF!</definedName>
    <definedName name="BExGN4I0QATXNZCLZJM1KH1OIJQH" hidden="1">#REF!</definedName>
    <definedName name="BExGN83HNBXAYVPMEESB8XHY0XQC" hidden="1">#REF!</definedName>
    <definedName name="BExGN9FZ2RWCMSY1YOBJKZMNIM9R" hidden="1">#REF!</definedName>
    <definedName name="BExGNDSIMTHOCXXG6QOGR6DA8SGG" hidden="1">#REF!</definedName>
    <definedName name="BExGNEUC7FSM3LX8Y8GOUCEFHCKA"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E21NHOO0MHI0KI1X77GOYF3" hidden="1">#REF!</definedName>
    <definedName name="BExGONHTLCU0XQSEMREHHIWFXA5K" hidden="1">#REF!</definedName>
    <definedName name="BExGOT6UXUX5FVTAYL9SOBZ1D0II" hidden="1">#REF!</definedName>
    <definedName name="BExGOXJDHUDPDT8I8IVGVW9J0R5Q" hidden="1">#REF!</definedName>
    <definedName name="BExGP7VJ0XEOUMB70ZLEOMA10U08"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hidden="1">#REF!</definedName>
    <definedName name="BExGQGU11CQYU8BC7Z6MKHKQM5OI" hidden="1">#REF!</definedName>
    <definedName name="BExGQMOC7Y5PP6SH5VO2WZEU46L2" hidden="1">#REF!</definedName>
    <definedName name="BExGQPO7ENFEQC0NC6MC9OZR2LHY" hidden="1">#REF!</definedName>
    <definedName name="BExGQVTA5WA3WPQG9Y2DFDCROYOB" hidden="1">#REF!</definedName>
    <definedName name="BExGQX0H4EZMXBJTKJJE4ICJWN5O" hidden="1">#REF!</definedName>
    <definedName name="BExGR4CW3WRIID17GGX4MI9ZDHFE" hidden="1">#REF!</definedName>
    <definedName name="BExGR5EKN4ER8DWCC1MHPT3Y3P5N" hidden="1">#REF!</definedName>
    <definedName name="BExGR65GJX27MU2OL6NI5PB8XVB4" hidden="1">#REF!</definedName>
    <definedName name="BExGR6LQ97HETGS3CT96L4IK0JSH" hidden="1">#REF!</definedName>
    <definedName name="BExGR9ATP2LVT7B9OCPSLJ11H9SX" hidden="1">#REF!</definedName>
    <definedName name="BExGRUKVVKDL8483WI70VN2QZDGD" hidden="1">#REF!</definedName>
    <definedName name="BExGRXKTMVB8S6O9PB41GZDLZICG" hidden="1">#REF!</definedName>
    <definedName name="BExGRZTS0CE8S3MFBC2YNFFIN0JT" hidden="1">#REF!</definedName>
    <definedName name="BExGS2DG1I6YTT8IHAJMVE143499"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0OSW6N0OW0VG46242CNF2AT" hidden="1">#REF!</definedName>
    <definedName name="BExGTGVFIF8HOQXR54SK065A8M4K" hidden="1">#REF!</definedName>
    <definedName name="BExGTIYX3OWPIINOGY1E4QQYSKHP" hidden="1">#REF!</definedName>
    <definedName name="BExGTJKIV358N3ZXOXZTDE57K1PV" hidden="1">#REF!</definedName>
    <definedName name="BExGTKGUN0KUU3C0RL2LK98D8MEK" hidden="1">#REF!</definedName>
    <definedName name="BExGTZ046J7VMUG4YPKFN2K8TWB7" hidden="1">#REF!</definedName>
    <definedName name="BExGU2G9OPRZRIU9YGF6NX9FUW0J" hidden="1">#REF!</definedName>
    <definedName name="BExGU6HTKLRZO8UOI3DTAM5RFDBA" hidden="1">#REF!</definedName>
    <definedName name="BExGUDDZXFFQHAF4UZF8ZB1HO7H6" hidden="1">#REF!</definedName>
    <definedName name="BExGUFC2EG6OWZZJFOE01JMYFKQC" hidden="1">#REF!</definedName>
    <definedName name="BExGUIBXBRHGM97ZX6GBA4ZDQ79C" hidden="1">#REF!</definedName>
    <definedName name="BExGUM8D91UNPCOO4TKP9FGX85TF" hidden="1">#REF!</definedName>
    <definedName name="BExGUPZ6VG0RVF0GLQEI53JYNW40" hidden="1">#REF!</definedName>
    <definedName name="BExGUQF9N9FKI7S0H30WUAEB5LPD" hidden="1">#REF!</definedName>
    <definedName name="BExGUR6BA03XPBK60SQUW197GJ5X" hidden="1">#REF!</definedName>
    <definedName name="BExGUS2PCI7ONXHM6RM78IRG24SN" hidden="1">#REF!</definedName>
    <definedName name="BExGUVIP60TA4B7X2PFGMBFUSKGX" hidden="1">#REF!</definedName>
    <definedName name="BExGUZKF06F209XL1IZWVJEQ82EE" hidden="1">#REF!</definedName>
    <definedName name="BExGV0BD86S9VS5OJR61FPT4Q4DE" hidden="1">#REF!</definedName>
    <definedName name="BExGV2EVT380QHD4AP2RL9MR8L5L" hidden="1">#REF!</definedName>
    <definedName name="BExGV9RAHWYAOVIZCGH7NP8DBS7V" hidden="1">#REF!</definedName>
    <definedName name="BExGVSC2GTZJCL2JIJ48ZLYYCBO4" hidden="1">#REF!</definedName>
    <definedName name="BExGVV6OOLDQ3TXZK51TTF3YX0WN" hidden="1">#REF!</definedName>
    <definedName name="BExGW0KVS7U0C87XFZ78QW991IEV" hidden="1">#REF!</definedName>
    <definedName name="BExGW2Z7AMPG6H9EXA9ML6EZVGGA" hidden="1">#REF!</definedName>
    <definedName name="BExGW4MMXYBIAM5HHDNWI957K4XP" hidden="1">#REF!</definedName>
    <definedName name="BExGWABG5VT5XO1A196RK61AXA8C" hidden="1">#REF!</definedName>
    <definedName name="BExGWEIHSJJQ4RZFLVF6FBUQ2SX1" hidden="1">#REF!</definedName>
    <definedName name="BExGWEO0JDG84NYLEAV5NSOAGMJZ" hidden="1">#REF!</definedName>
    <definedName name="BExGWLEOC70Z8QAJTPT2PDHTNM4L" hidden="1">#REF!</definedName>
    <definedName name="BExGWNCXLCRTLBVMTXYJ5PHQI6SS" hidden="1">#REF!</definedName>
    <definedName name="BExGWW743CFWR9CBLA6MOUQRG50B" hidden="1">#REF!</definedName>
    <definedName name="BExGWWCL67WJD7OOWYATNX238GI4" hidden="1">#REF!</definedName>
    <definedName name="BExGX6U988MCFIGDA1282F92U9AA" hidden="1">#REF!</definedName>
    <definedName name="BExGX7FTB1CKAT5HUW6H531FIY6I" hidden="1">#REF!</definedName>
    <definedName name="BExGX8XLFQ378J786JLV4J4SGCOH" hidden="1">#REF!</definedName>
    <definedName name="BExGX9DVACJQIZ4GH6YAD2A7F70O" hidden="1">#REF!</definedName>
    <definedName name="BExGXAA85YPKGR7NX5ZZ5DZMF025"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7JWF30V239BNJ81PAQXVWRA"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J8J1VILBMLO2AF84U69YL5D" hidden="1">#REF!</definedName>
    <definedName name="BExGYOS6TV2C72PLRFU8RP1I58GY" hidden="1">#REF!</definedName>
    <definedName name="BExGYUBW2C92V712JPKJIZOGFA3H" hidden="1">#REF!</definedName>
    <definedName name="BExGZ7NXZ0IBS44C2NZ9VMD6T6K2" hidden="1">#REF!</definedName>
    <definedName name="BExGZIGCPGPGTW2F3X3JU6BOUVUC" hidden="1">#REF!</definedName>
    <definedName name="BExGZJ78ZWZCVHZ3BKEKFJZ6MAEO" hidden="1">#REF!</definedName>
    <definedName name="BExGZMCN96LZH7J86V60K9WUL64I" hidden="1">#REF!</definedName>
    <definedName name="BExGZOLH2QV73J3M9IWDDPA62TP4" hidden="1">#REF!</definedName>
    <definedName name="BExGZP1PWGFKVVVN4YDIS22DZPCR"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FDTQXR9QQ31WDB7OPXU7MPT" hidden="1">#REF!</definedName>
    <definedName name="BExH1FOMEUIJNIDJAUY0ZQFBJSY9" hidden="1">#REF!</definedName>
    <definedName name="BExH1JFFHEBFX9BWJMNIA3N66R3Z" hidden="1">#REF!</definedName>
    <definedName name="BExH1JQ7LOEF0W9PLVK5TQV6OKKN" hidden="1">#REF!</definedName>
    <definedName name="BExH1QRUAHNS38YF9NUDP3HQVCQX" hidden="1">#REF!</definedName>
    <definedName name="BExH1Z0GIUSVTF2H1G1I3PDGBNK2" hidden="1">#REF!</definedName>
    <definedName name="BExH20NWA8ENESAPBG6NAC2YPEO4" hidden="1">#REF!</definedName>
    <definedName name="BExH225UTM6S9FW4MUDZS7F1PQSH" hidden="1">#REF!</definedName>
    <definedName name="BExH23271RF7AYZ542KHQTH68GQ7" hidden="1">#REF!</definedName>
    <definedName name="BExH2F74OKJVDRI5YI3ZID3FK4TV"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YTXUR9T72F0GDY6SOWXILZW" hidden="1">#REF!</definedName>
    <definedName name="BExH2ZA0SZ4SSITL50NA8LZ3OEX6" hidden="1">#REF!</definedName>
    <definedName name="BExH31Z3JNVJPESWKXHILGXZHP2M" hidden="1">#REF!</definedName>
    <definedName name="BExH354HGZBZVGYHAFTW94X2H02V" hidden="1">#REF!</definedName>
    <definedName name="BExH3AIPEWJTSC6FIOT91LAJ4BVK" hidden="1">#REF!</definedName>
    <definedName name="BExH3E9HZ3QJCDZW7WI7YACFQCHE" hidden="1">#REF!</definedName>
    <definedName name="BExH3IRB6764RQ5HBYRLH6XCT29X" hidden="1">#REF!</definedName>
    <definedName name="BExH3S1U4P2X6SRJWRFW0SLYOGPN" hidden="1">#REF!</definedName>
    <definedName name="BExIG2U8V6RSB47SXLCQG3Q68YRO" hidden="1">#REF!</definedName>
    <definedName name="BExIGJBO8R13LV7CZ7C1YCP974NN" hidden="1">#REF!</definedName>
    <definedName name="BExIGVWUQRJ9JK457DKS9QABDRP8" hidden="1">#REF!</definedName>
    <definedName name="BExIGWT86FPOEYTI8GXCGU5Y3KGK" hidden="1">#REF!</definedName>
    <definedName name="BExIGZ7JS9HDENRE0JW5XJAOPDEZ" hidden="1">#REF!</definedName>
    <definedName name="BExIHALJDGOF5K10J16YCMQ5GM3C" hidden="1">#REF!</definedName>
    <definedName name="BExIHBHXA7E7VUTBVHXXXCH3A5CL" hidden="1">#REF!</definedName>
    <definedName name="BExIHPQCQTGEW8QOJVIQ4VX0P6DX" hidden="1">#REF!</definedName>
    <definedName name="BExII1KN91Q7DLW0UB7W2TJ5ACT9" hidden="1">#REF!</definedName>
    <definedName name="BExII50LI8I0CDOOZEMIVHVA2V95" hidden="1">#REF!</definedName>
    <definedName name="BExIIG9B1NUCF87YMTZD00ZQV7YM" hidden="1">#REF!</definedName>
    <definedName name="BExIIJ92IYQELRFHSR40Z95GRA7B" hidden="1">#REF!</definedName>
    <definedName name="BExIIOCM870FEO7PB1AVBXPJV7VU"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DG5VBHOJN985RQY9L7V0T4"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7XUQEJJZ5VODZGOTJ8AMON1" hidden="1">#REF!</definedName>
    <definedName name="BExIKA1K9MQ0D47FRHH7PK9L4YF4" hidden="1">#REF!</definedName>
    <definedName name="BExIKG16ZROPHR8N1X4HKUP1WZGL"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8YHWAAQ5FSJPJKLV2AEFBZJ" hidden="1">#REF!</definedName>
    <definedName name="BExILAAXRTRAD18K74M6MGUEEPUM" hidden="1">#REF!</definedName>
    <definedName name="BExILG5F338C0FFLMVOKMKF8X5ZP" hidden="1">#REF!</definedName>
    <definedName name="BExILGQTQM0HOD0BJI90YO7GOIN3" hidden="1">#REF!</definedName>
    <definedName name="BExIM9DBUB7ZGF4B20FVUO9QGOX2" hidden="1">#REF!</definedName>
    <definedName name="BExIMGK9Z94TFPWWZFMD10HV0IF6" hidden="1">#REF!</definedName>
    <definedName name="BExIMPEGKG18TELVC33T4OQTNBWC" hidden="1">#REF!</definedName>
    <definedName name="BExIMTR1Y7GUPU5JDCRVA2B0BP5M" hidden="1">#REF!</definedName>
    <definedName name="BExIN4OR435DL1US13JQPOQK8GD5" hidden="1">#REF!</definedName>
    <definedName name="BExINFRZSQY0UG3ZDLK9X0HMXQVC"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ZELVWYGU876QUUZCIMXPBQC" hidden="1">#REF!</definedName>
    <definedName name="BExIOA1PQIA776R2L8NWYXNM9ND6" hidden="1">#REF!</definedName>
    <definedName name="BExIOB8PPUKJBGWP2NUHRLUX2RIG" hidden="1">#REF!</definedName>
    <definedName name="BExIOCQUQHKUU1KONGSDOLQTQEIC" hidden="1">#REF!</definedName>
    <definedName name="BExIOEOWP5Q4XQMV71GLZQAAI5XU"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SMJ8H2QFFJ77ORHGDQ83IFO"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GLQDO1YMEB86R68Y0DJ5XO8" hidden="1">#REF!</definedName>
    <definedName name="BExIPKNFUDPDKOSH5GHDVNA8D66S" hidden="1">#REF!</definedName>
    <definedName name="BExIPWSCO67OYEGCDVUA2NVM3BTO"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X1XBB31HZTYEEVOBSE3C5A6" hidden="1">#REF!</definedName>
    <definedName name="BExIQYP5T1TPAQYW7QU1Q98BKX7W" hidden="1">#REF!</definedName>
    <definedName name="BExIR2ALYRP9FW99DK2084J7IIDC" hidden="1">#REF!</definedName>
    <definedName name="BExIR8AEZJSMARN4TIP4IAH633VY" hidden="1">#REF!</definedName>
    <definedName name="BExIR8FQETPTQYW37DBVDWG3J4JW" hidden="1">#REF!</definedName>
    <definedName name="BExIRFC347MN34RQMSV7I8OMW0IF" hidden="1">#REF!</definedName>
    <definedName name="BExIRRBGTY01OQOI3U5SW59RFDFI" hidden="1">#REF!</definedName>
    <definedName name="BExIRZK9FAQUDGEKAVDAD2U7PAJX" hidden="1">#REF!</definedName>
    <definedName name="BExIS1T4I3FP09WTOX5KUGQ2UBKZ" hidden="1">#REF!</definedName>
    <definedName name="BExIS4T0DRF57HYO7OGG72KBOFOI" hidden="1">#REF!</definedName>
    <definedName name="BExIS4T1H0QZ6JBPGSXFHRJT9CKL"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KJELFT3O9DCTLFYCZP11N96" hidden="1">#REF!</definedName>
    <definedName name="BExISLQKVUIUNOKHSQUUBIQATR1W" hidden="1">#REF!</definedName>
    <definedName name="BExISM1JLV54A21A164IURMPGUMU" hidden="1">#REF!</definedName>
    <definedName name="BExISRFKJYUZ4AKW44IJF7RF9Y90" hidden="1">#REF!</definedName>
    <definedName name="BExIT1MK8TBAK3SNP36A8FKDQSOK" hidden="1">#REF!</definedName>
    <definedName name="BExITBNYANV2S8KD56GOGCKW393R" hidden="1">#REF!</definedName>
    <definedName name="BExIU3DVINKWLRHRFLLWPK315JVV" hidden="1">#REF!</definedName>
    <definedName name="BExIUD4OJGH65NFNQ4VMCE3R4J1X" hidden="1">#REF!</definedName>
    <definedName name="BExIUTB5OAAXYW0OFMP0PS40SPOB" hidden="1">#REF!</definedName>
    <definedName name="BExIUUT2MHIOV6R3WHA0DPM1KBKY" hidden="1">#REF!</definedName>
    <definedName name="BExIUXCU015PU9J8JWXYAZVLY22W"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6WZMHRBRGIBUVX0CO2RK05" hidden="1">#REF!</definedName>
    <definedName name="BExIVCXWL6H5LD9DHDIA4F5U9TQL" hidden="1">#REF!</definedName>
    <definedName name="BExIVEQMZ8OXNQTSHONF3PVMWAS4"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KE9MGIDWORBI43AWTUNYFAN" hidden="1">#REF!</definedName>
    <definedName name="BExIWLFX8687QZ24ZTW1DTN5CQ56" hidden="1">#REF!</definedName>
    <definedName name="BExIX34PM5DBTRHRQWP6PL6WIX88" hidden="1">#REF!</definedName>
    <definedName name="BExIX3Q8X7JFYF6QADDGVQXO0JRX" hidden="1">#REF!</definedName>
    <definedName name="BExIX5OAP9KSUE5SIZCW9P39Q4WE" hidden="1">#REF!</definedName>
    <definedName name="BExIXGRJPVJMUDGSG7IHPXPNO69B" hidden="1">#REF!</definedName>
    <definedName name="BExIXH7OJAZCU3CMM9G0J8EMGS82" hidden="1">#REF!</definedName>
    <definedName name="BExIXM5R87ZL3FHALWZXYCPHGX3E" hidden="1">#REF!</definedName>
    <definedName name="BExIXS036ZCKT2Z8XZKLZ8PFWQGL" hidden="1">#REF!</definedName>
    <definedName name="BExIXUUIBIDPF0C74DWL5SE9OEKP" hidden="1">#REF!</definedName>
    <definedName name="BExIXY5CF9PFM0P40AZ4U51TMWV0" hidden="1">#REF!</definedName>
    <definedName name="BExIY5MX7IAHBWMVHEEU1G158DNG" hidden="1">#REF!</definedName>
    <definedName name="BExIYCOK822HPURMV2EU4800BXUV"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EJQER5UMH1QXQ7QEY1ZF79" hidden="1">#REF!</definedName>
    <definedName name="BExIZ4K0EZJK6PW3L8SVKTJFSWW9" hidden="1">#REF!</definedName>
    <definedName name="BExIZAECOEZGBAO29QMV14E6XDIV" hidden="1">#REF!</definedName>
    <definedName name="BExIZJU9W0C96IDJPFKGOG2ZUHV3"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9RIOKDC030YIVEL6VWSHHV7" hidden="1">#REF!</definedName>
    <definedName name="BExJ0DYJWXGE7DA39PYL3WM05U9O" hidden="1">#REF!</definedName>
    <definedName name="BExJ0MY8SY5J5V50H3UKE78ODTVB" hidden="1">#REF!</definedName>
    <definedName name="BExJ0YC98G37ML4N8FLP8D95EFRF" hidden="1">#REF!</definedName>
    <definedName name="BExKCDYKAEV45AFXHVHZZ62E5BM3" hidden="1">#REF!</definedName>
    <definedName name="BExKDKO0W4AGQO1V7K6Q4VM750FT" hidden="1">#REF!</definedName>
    <definedName name="BExKDLF10G7W77J87QWH3ZGLUCLW" hidden="1">#REF!</definedName>
    <definedName name="BExKDYWMRURJA994W8K3YT8UGFKI" hidden="1">#REF!</definedName>
    <definedName name="BExKE0PBX3W8SH88BK1DRO4AKXJW" hidden="1">#REF!</definedName>
    <definedName name="BExKEC3CUBF5KESCGZYMCQAGURT1" hidden="1">#REF!</definedName>
    <definedName name="BExKEEMYEAG636MGZ920MIKVGY93"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D99H2969050D31TEDR2O2EQ" hidden="1">#REF!</definedName>
    <definedName name="BExKFINBFV5J2NFRCL4YUO3YF0ZE" hidden="1">#REF!</definedName>
    <definedName name="BExKFISRBFACTAMJSALEYMY66F6X" hidden="1">#REF!</definedName>
    <definedName name="BExKFOSK5DJ151C4E8544UWMYTOC" hidden="1">#REF!</definedName>
    <definedName name="BExKFR1ERYGD3PDUJBEP0N8QFKN7" hidden="1">#REF!</definedName>
    <definedName name="BExKFYJC4EVEV54F82K6VKP7Q3OU" hidden="1">#REF!</definedName>
    <definedName name="BExKG4IYHBKQQ8J8FN10GB2IKO33"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64XYVDKL9OHFYSWKKTIUOZZ" hidden="1">#REF!</definedName>
    <definedName name="BExKHAMUH8NR3HRV0V6FHJE3ROLN" hidden="1">#REF!</definedName>
    <definedName name="BExKHCA9FTAGAO53IUP1E1ZH0GJ3"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NXFYNVBJWK5PWEC8QY3GN0" hidden="1">#REF!</definedName>
    <definedName name="BExKI10AN0OCRRRKW184LSMF4VSR" hidden="1">#REF!</definedName>
    <definedName name="BExKI4076KXCDE5KXL79KT36OKLO" hidden="1">#REF!</definedName>
    <definedName name="BExKI7LO70WYISR7Q0Y1ZDWO9M3B" hidden="1">#REF!</definedName>
    <definedName name="BExKIGQV6TXIZG039HBOJU62WP2U" hidden="1">#REF!</definedName>
    <definedName name="BExKILE008SF3KTAN8WML3XKI1NZ" hidden="1">#REF!</definedName>
    <definedName name="BExKINSBB6RS7I489QHMCOMU4Z2X" hidden="1">#REF!</definedName>
    <definedName name="BExKINXS3TIW0TAZ9ESZBBTJMJ1V"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EPZ3RTU2E8YA2WEQPWR4V0B"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KZPA1ZQQ10B1E0ID7BSAOCU3" hidden="1">#REF!</definedName>
    <definedName name="BExKL3LJ1DS3QALVV4I34ZU9W7TR" hidden="1">#REF!</definedName>
    <definedName name="BExKL4ND6WU16QBROFEF2BF2NSWX" hidden="1">#REF!</definedName>
    <definedName name="BExKL5JJMC6J0HRAOFV7O2IF9PHX" hidden="1">#REF!</definedName>
    <definedName name="BExKLD6S9L66QYREYHBE5J44OK7X" hidden="1">#REF!</definedName>
    <definedName name="BExKLEZK32L28GYJWVO63BZ5E1JD" hidden="1">#REF!</definedName>
    <definedName name="BExKLLKVVHT06LA55JB2FC871DC5" hidden="1">#REF!</definedName>
    <definedName name="BExKMOUBU0Y6CK6A9MAFQAGAVDI8" hidden="1">#REF!</definedName>
    <definedName name="BExKMWBX4EH3EYJ07UFEM08NB40Z" hidden="1">#REF!</definedName>
    <definedName name="BExKN6O99NE5G9C53DJANF71H52N" hidden="1">#REF!</definedName>
    <definedName name="BExKNBGV2IR3S7M0BX4810KZB4V3" hidden="1">#REF!</definedName>
    <definedName name="BExKNCTBZTSY3MO42VU5PLV6YUHZ" hidden="1">#REF!</definedName>
    <definedName name="BExKNGV2YY749C42AQ2T9QNIE5C3" hidden="1">#REF!</definedName>
    <definedName name="BExKNJ9FVXHVTQTWYBJ5543QH6AB" hidden="1">#REF!</definedName>
    <definedName name="BExKNKB4GF8V4KCNSHP9DY9GQELZ" hidden="1">#REF!</definedName>
    <definedName name="BExKNLCXPY46DN518YBR4LBFY05B" hidden="1">#REF!</definedName>
    <definedName name="BExKNMEMI4DOMX3V5TWSVMH4AHS2" hidden="1">#REF!</definedName>
    <definedName name="BExKNN06TVR047ZF81KQDYP4QTPG" hidden="1">#REF!</definedName>
    <definedName name="BExKNUY1YVNNB3B7I3OBJ9L3D4TE"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4WYOZPZHDYKITHL2D2E3R6" hidden="1">#REF!</definedName>
    <definedName name="BExKO5ACXVOX97DG4LHXA1OH4QN4" hidden="1">#REF!</definedName>
    <definedName name="BExKO8L26F5PXEVMCUCJEBXHFFC1" hidden="1">#REF!</definedName>
    <definedName name="BExKODIZGWW2EQD0FEYW6WK6XLCM" hidden="1">#REF!</definedName>
    <definedName name="BExKOOX15NANWVZCHBG727YIB6NZ" hidden="1">#REF!</definedName>
    <definedName name="BExKOPO2HPWVQGAKW8LOZMPIDEFG" hidden="1">#REF!</definedName>
    <definedName name="BExKP8EC59VQGNPFIUR37N3FLPQW" hidden="1">#REF!</definedName>
    <definedName name="BExKPEZP0QTKOTLIMMIFSVTHQEEK" hidden="1">#REF!</definedName>
    <definedName name="BExKPH37GYA47VU5VDTAU9QPONZA" hidden="1">#REF!</definedName>
    <definedName name="BExKPLQJX0HJ8OTXBXH9IC9J2V0W" hidden="1">#REF!</definedName>
    <definedName name="BExKPN8C7GN36ZJZHLOB74LU6KT0"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TXRG3ECU8NT47UR7643LO5G" hidden="1">#REF!</definedName>
    <definedName name="BExKQVL7HPOIZ4FHANDFMVOJLEPR" hidden="1">#REF!</definedName>
    <definedName name="BExKQWHM0N9DUIUS627YVRD6AHAD" hidden="1">#REF!</definedName>
    <definedName name="BExKR32XG1WY77WDT8KW9FJPGQTU" hidden="1">#REF!</definedName>
    <definedName name="BExKR8RZSEHW184G0Z56B4EGNU72" hidden="1">#REF!</definedName>
    <definedName name="BExKRMKAA92CHNW26SY9E4WH9X1X" hidden="1">#REF!</definedName>
    <definedName name="BExKRPK6CJ6COVJBBJ3R39TDDYIE" hidden="1">#REF!</definedName>
    <definedName name="BExKRVUSQ6PA7ZYQSTEQL3X7PB9P" hidden="1">#REF!</definedName>
    <definedName name="BExKRY3KZ7F7RB2KH8HXSQ85IEQO" hidden="1">#REF!</definedName>
    <definedName name="BExKS4E6QVSEIITUI3YTPHZNHZGP" hidden="1">#REF!</definedName>
    <definedName name="BExKS6HPODFFTOVU8EPZTWDHOWMA" hidden="1">#REF!</definedName>
    <definedName name="BExKS6SHQ3BEH9SCGYVB829ZBDND" hidden="1">#REF!</definedName>
    <definedName name="BExKSA37DZTCK6H13HPIKR0ZFVL8" hidden="1">#REF!</definedName>
    <definedName name="BExKSFMOMSZYDE0WNC94F40S6636" hidden="1">#REF!</definedName>
    <definedName name="BExKSFMQ15S4790E9AGW1UIH54UR" hidden="1">#REF!</definedName>
    <definedName name="BExKSHQ9K79S8KYUWIV5M5LAHHF1" hidden="1">#REF!</definedName>
    <definedName name="BExKSIS3VA1NCEFCZZSIK8B3YIBZ" hidden="1">#REF!</definedName>
    <definedName name="BExKSJTWG9L3FCX8FLK4EMUJMF27" hidden="1">#REF!</definedName>
    <definedName name="BExKSU0MKNAVZYYPKCYTZDWQX4R8" hidden="1">#REF!</definedName>
    <definedName name="BExKSX60G1MUS689FXIGYP2F7C62" hidden="1">#REF!</definedName>
    <definedName name="BExKSZPLVBOMGM6G0C2K3TIFWZ02" hidden="1">#REF!</definedName>
    <definedName name="BExKT2UZ7Y2VWF5NQE18SJRLD2RN" hidden="1">#REF!</definedName>
    <definedName name="BExKT3GJFNGAM09H5F615E36A38C" hidden="1">#REF!</definedName>
    <definedName name="BExKTQZGN8GI3XGSEXMPCCA3S19H" hidden="1">#REF!</definedName>
    <definedName name="BExKTUKYYU0F6TUW1RXV24LRAZFE" hidden="1">#REF!</definedName>
    <definedName name="BExKU3FBLHQBIUTN6XEZW5GC9OG1" hidden="1">#REF!</definedName>
    <definedName name="BExKU82H0VQN0RAAAQIYDUGNIHLY" hidden="1">#REF!</definedName>
    <definedName name="BExKU82I99FEUIZLODXJDOJC96CQ" hidden="1">#REF!</definedName>
    <definedName name="BExKUDM0DFSCM3D91SH0XLXJSL18" hidden="1">#REF!</definedName>
    <definedName name="BExKULEKJLA77AUQPDUHSM94Y76Z" hidden="1">#REF!</definedName>
    <definedName name="BExKUPR3PJWU2LUMDZPBKE0NQ7RJ" hidden="1">#REF!</definedName>
    <definedName name="BExKUR3KBJUGYQOR8144B9AJK4VB" hidden="1">#REF!</definedName>
    <definedName name="BExKV08R85MKI3MAX9E2HERNQUNL" hidden="1">#REF!</definedName>
    <definedName name="BExKV4A9QJJCCMH7OPVJK1BARJAA" hidden="1">#REF!</definedName>
    <definedName name="BExKV4AAUNNJL5JWD7PX6BFKVS6O" hidden="1">#REF!</definedName>
    <definedName name="BExKVB6GMKJUKRZWL0MSBPSDRHV5" hidden="1">#REF!</definedName>
    <definedName name="BExKVDVK6HN74GQPTXICP9BFC8CF" hidden="1">#REF!</definedName>
    <definedName name="BExKVFDIWWX56ST13HB2KUBJJUJK" hidden="1">#REF!</definedName>
    <definedName name="BExKVFZ3ZZGIC1QI8XN6BYFWN0ZY" hidden="1">#REF!</definedName>
    <definedName name="BExKVG4KGO28KPGTAFL1R8TTZ10N" hidden="1">#REF!</definedName>
    <definedName name="BExKVITNQRSMXK5UFXGDS91LJ38V" hidden="1">#REF!</definedName>
    <definedName name="BExKW0CSH7DA02YSNV64PSEIXB2P" hidden="1">#REF!</definedName>
    <definedName name="BExM9D1ZZRTDVBCJ45G2BT4T9BO7"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R3XSK6RSFLHP7ZX1EWGHASI" hidden="1">#REF!</definedName>
    <definedName name="BExMAWI3PXQV1QDLIS0L1DC8H5WL"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MZOEYWVOOJ98TBHTTCS7XB8" hidden="1">#REF!</definedName>
    <definedName name="BExMCP36T1LUTHJEOP2VEGST62QL" hidden="1">#REF!</definedName>
    <definedName name="BExMCS8EF2W3FS9QADNKREYSI8P0" hidden="1">#REF!</definedName>
    <definedName name="BExMCUS7GSOM96J0HJ7EH0FFM2AC" hidden="1">#REF!</definedName>
    <definedName name="BExMCYOI2FOPS3YH3LFRZMO1F9TR" hidden="1">#REF!</definedName>
    <definedName name="BExMCYTT6TVDWMJXO1NZANRTVNAN" hidden="1">#REF!</definedName>
    <definedName name="BExMD5F6IAV108XYJLXUO9HD0IT6" hidden="1">#REF!</definedName>
    <definedName name="BExMDANV66W9T3XAXID40XFJ0J93" hidden="1">#REF!</definedName>
    <definedName name="BExMDCBC65TZA0PIBGMBH4VD69U7"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4PPPYK71YUXJAP780MFC3A" hidden="1">#REF!</definedName>
    <definedName name="BExME9A7MOGAK7YTTQYXP5DL6VYA" hidden="1">#REF!</definedName>
    <definedName name="BExMEAS4SCHR4IWNLLCOYUZ6U3SA" hidden="1">#REF!</definedName>
    <definedName name="BExMEOV9YFRY5C3GDLU60GIX10BY" hidden="1">#REF!</definedName>
    <definedName name="BExMEY09ESM4H2YGKEQQRYUD114R"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G9NSK30KD01QX0UBN2VNRTG4" hidden="1">#REF!</definedName>
    <definedName name="BExMGG3PFIHPHX7NXB7HDFI3N12L" hidden="1">#REF!</definedName>
    <definedName name="BExMH3H9TW5TJCNU5Z1EWXP3BAEP" hidden="1">#REF!</definedName>
    <definedName name="BExMHOWPB34KPZ76M2KIX2C9R2VB" hidden="1">#REF!</definedName>
    <definedName name="BExMHSSYC6KVHA3QDTSYPN92TWMI" hidden="1">#REF!</definedName>
    <definedName name="BExMHYHYMX3NWIRZ1LCBNIP1N5KO" hidden="1">#REF!</definedName>
    <definedName name="BExMI0WA793SF41LQ40A28U8OXQY" hidden="1">#REF!</definedName>
    <definedName name="BExMI3AJ9477KDL4T9DHET4LJJTW" hidden="1">#REF!</definedName>
    <definedName name="BExMI6L9KX05GAK523JFKICJMTA5" hidden="1">#REF!</definedName>
    <definedName name="BExMI6QQ20XHD0NWJUN741B37182" hidden="1">#REF!</definedName>
    <definedName name="BExMI8JB94SBD9EMNJEK7Y2T6GYU" hidden="1">#REF!</definedName>
    <definedName name="BExMI8OS85YTW3KYVE4YD0R7Z6UV" hidden="1">#REF!</definedName>
    <definedName name="BExMIAXNGQ14ZES5D9Z5S3C3CZ6O" hidden="1">#REF!</definedName>
    <definedName name="BExMIBOOZU40JS3F89OMPSRCE9MM" hidden="1">#REF!</definedName>
    <definedName name="BExMICQIGTUH9LJBP52AK10KMZF5"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15T9F3475M0896SG60TN0SR" hidden="1">#REF!</definedName>
    <definedName name="BExMJF3EZAF3BNMZGXKZ05OUWXOL" hidden="1">#REF!</definedName>
    <definedName name="BExMJNC8ZFB9DRFOJ961ZAJ8U3A8" hidden="1">#REF!</definedName>
    <definedName name="BExMJR8C3BL8W463PIFBYJQAACO2" hidden="1">#REF!</definedName>
    <definedName name="BExMJTBV8A3D31W2IQHP9RDFPPHQ" hidden="1">#REF!</definedName>
    <definedName name="BExMJXOEJKQBGA2CPJPX85ELOLLU" hidden="1">#REF!</definedName>
    <definedName name="BExMK0Z3BOP778AZQI5Y9BFBN8BF"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M3NJAUHKN6J4QRPN881XPIZ"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A1GCFTNW2FLJIH8V6Q05XCJ" hidden="1">#REF!</definedName>
    <definedName name="BExMMH8EAZB09XXQ5X4LR0P4NHG9" hidden="1">#REF!</definedName>
    <definedName name="BExMMIQH5BABNZVCIQ7TBCQ10AY5" hidden="1">#REF!</definedName>
    <definedName name="BExMMLKY0S9YU98132K0W87CIX6V"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DR4V2VG5RFZDGTAGD3Q9PPG" hidden="1">#REF!</definedName>
    <definedName name="BExMNGWCG9HDHQCZIK30C01P6IMJ" hidden="1">#REF!</definedName>
    <definedName name="BExMNHHWS8HYO1IK2SNJVP580N3X" hidden="1">#REF!</definedName>
    <definedName name="BExMNJLFWZBRN9PZF1IO9CYWV1B2" hidden="1">#REF!</definedName>
    <definedName name="BExMNKCJ0FA57YEUUAJE43U1QN5P" hidden="1">#REF!</definedName>
    <definedName name="BExMNKN5D1WEF2OOJVP6LZ6DLU3Y" hidden="1">#REF!</definedName>
    <definedName name="BExMNQHMLBTCSE7Y9JJ60WT7B9O5" hidden="1">#REF!</definedName>
    <definedName name="BExMNR38HMPLWAJRQ9MMS3ZAZ9IU" hidden="1">#REF!</definedName>
    <definedName name="BExMNRDZULKJMVY2VKIIRM2M5A1M" hidden="1">#REF!</definedName>
    <definedName name="BExMNWS79YHAT660YQ2BFQI991D1" hidden="1">#REF!</definedName>
    <definedName name="BExMO9IOWKTWHO8LQJJQI5P3INWY" hidden="1">#REF!</definedName>
    <definedName name="BExMOHWTDF9RR5HR7JINI7HG1K75" hidden="1">#REF!</definedName>
    <definedName name="BExMOI29DOEK5R1A5QZPUDKF7N6T" hidden="1">#REF!</definedName>
    <definedName name="BExMP13CYDJN7CQCV1P03W83PMDY" hidden="1">#REF!</definedName>
    <definedName name="BExMPAJ5AJAXGKGK3F6H3ODS6RF4" hidden="1">#REF!</definedName>
    <definedName name="BExMPD2X55FFBVJ6CBUKNPROIOEU" hidden="1">#REF!</definedName>
    <definedName name="BExMPGZ848E38FUH1JBQN97DGWAT" hidden="1">#REF!</definedName>
    <definedName name="BExMPLX4SBM5JSQV9Z6F9SVPOGWL"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X5U54V0262J1RT85X6FAEU5" hidden="1">#REF!</definedName>
    <definedName name="BExMQ4I3Q7F0BMPHSFMFW9TZ87UD" hidden="1">#REF!</definedName>
    <definedName name="BExMQ4SWDWI4N16AZ0T5CJ6HH8WC" hidden="1">#REF!</definedName>
    <definedName name="BExMQ4YE5YB4PXW3JL2NI36D3804"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DKL6LP7BWJIZM6RR8Z00GOW"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NQ7POIV972F6SG0TJRTNX3L" hidden="1">#REF!</definedName>
    <definedName name="BExO5XMAHL7CY3X0B1OPKZ28DCJ5" hidden="1">#REF!</definedName>
    <definedName name="BExO5ZF1BV5JA1BAQ2BRBRX5SHID" hidden="1">#REF!</definedName>
    <definedName name="BExO66LZJKY4PTQVREELI6POS4AY" hidden="1">#REF!</definedName>
    <definedName name="BExO6909BH766YG65RSEFVYFQTU2" hidden="1">#REF!</definedName>
    <definedName name="BExO6LLHCYTF7CIVHKAO0NMET14Q" hidden="1">#REF!</definedName>
    <definedName name="BExO6QZNN5A2B83AIPUXF3XZFBSZ" hidden="1">#REF!</definedName>
    <definedName name="BExO6VSBO13S1XHIYA2T9N97O35C" hidden="1">#REF!</definedName>
    <definedName name="BExO73Q6J7Q4LLQRTJNT66ZDJ04Z" hidden="1">#REF!</definedName>
    <definedName name="BExO7OUQS3XTUQ2LDKGQ8AAQ3OJJ" hidden="1">#REF!</definedName>
    <definedName name="BExO7RUSODZC2NQZMT2AFSMV2ONF" hidden="1">#REF!</definedName>
    <definedName name="BExO85HMYXZJ7SONWBKKIAXMCI3C" hidden="1">#REF!</definedName>
    <definedName name="BExO863922O4PBGQMUNEQKGN3K96" hidden="1">#REF!</definedName>
    <definedName name="BExO89ZIOXN0HOKHY24F7HDZ87UT" hidden="1">#REF!</definedName>
    <definedName name="BExO8CDTBCABLEUD6PE2UM2EZ6C4" hidden="1">#REF!</definedName>
    <definedName name="BExO8IZ05ZG0XVOL3W41KBQE176A" hidden="1">#REF!</definedName>
    <definedName name="BExO8UTAGQWDBQZEEF4HUNMLQCVU" hidden="1">#REF!</definedName>
    <definedName name="BExO8WRI9UE220K2KHQUGXI5FTI2" hidden="1">#REF!</definedName>
    <definedName name="BExO937E20IHMGQOZMECL3VZC7OX" hidden="1">#REF!</definedName>
    <definedName name="BExO94UTJKQQ7TJTTJRTSR70YVJC" hidden="1">#REF!</definedName>
    <definedName name="BExO96NJXFA2CYT0UL7M6KRHY2VA" hidden="1">#REF!</definedName>
    <definedName name="BExO98GB1QAVRMFM0B5Z1LM8IPCD" hidden="1">#REF!</definedName>
    <definedName name="BExO9C1LW0H5XZ5QQ8W8TST95A9F"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9X6CX9C8JVWYN81C7SMM0T12" hidden="1">#REF!</definedName>
    <definedName name="BExOA5KGZ64G4LBHXA3W8XIK9LDO" hidden="1">#REF!</definedName>
    <definedName name="BExOAGT0FMW20NU4SMAL8DNLLF4K" hidden="1">#REF!</definedName>
    <definedName name="BExOAHEKVVJUF1MGV2CNI3MAP6PS" hidden="1">#REF!</definedName>
    <definedName name="BExOAQ3GKCT7YZW1EMVU3EILSZL2"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MM3BUT9G5TPEK750CBN9GSN" hidden="1">#REF!</definedName>
    <definedName name="BExOBOUXMP88KJY2BX2JLUJH5N0K" hidden="1">#REF!</definedName>
    <definedName name="BExOBP0FKQ4SVR59FB48UNLKCOR6" hidden="1">#REF!</definedName>
    <definedName name="BExOBYAVUCQ0IGM0Y6A75QHP0Q1A" hidden="1">#REF!</definedName>
    <definedName name="BExOBYLODCTFQF7MAPR1BGYG900Y" hidden="1">#REF!</definedName>
    <definedName name="BExOC3UEHB1CZNINSQHZANWJYKR8" hidden="1">#REF!</definedName>
    <definedName name="BExOCBSF3XGO9YJ23LX2H78VOUR7" hidden="1">#REF!</definedName>
    <definedName name="BExOCKXFMOW6WPFEVX1I7R7FNDSS" hidden="1">#REF!</definedName>
    <definedName name="BExOCNRZBRRRNWYUAER07D9W3KUR" hidden="1">#REF!</definedName>
    <definedName name="BExOCPF9BHVQX9DU0C0AUNREJM4R" hidden="1">#REF!</definedName>
    <definedName name="BExOCPQ1RIEKSECJ7TPZPM9OZUBL" hidden="1">#REF!</definedName>
    <definedName name="BExOCVPU9Q7O2MBJEA4295LWUPHD" hidden="1">#REF!</definedName>
    <definedName name="BExOCYEXOB95DH5NOB0M5NOYX398" hidden="1">#REF!</definedName>
    <definedName name="BExOD3CXBIIJBO41YJAU5GYAHT8Y" hidden="1">#REF!</definedName>
    <definedName name="BExOD4ERMDMFD8X1016N4EXOUR0S" hidden="1">#REF!</definedName>
    <definedName name="BExOD55RS7BQUHRQ6H3USVGKR0P7" hidden="1">#REF!</definedName>
    <definedName name="BExODEWDDEABM4ZY3XREJIBZ8IVP" hidden="1">#REF!</definedName>
    <definedName name="BExODFHZ8MS3JCXX0USC49XN6SH1" hidden="1">#REF!</definedName>
    <definedName name="BExODNLAA1L7WQ9ZQX6A1ZOXK9VR" hidden="1">#REF!</definedName>
    <definedName name="BExODZFEIWV26E8RFU7XQYX1J458" hidden="1">#REF!</definedName>
    <definedName name="BExOEBKG55EROA2VL360A06LKASE" hidden="1">#REF!</definedName>
    <definedName name="BExOEMSZTAPBPNG3GNASCO44K9B2" hidden="1">#REF!</definedName>
    <definedName name="BExOERG5LWXYYEN1DY1H2FWRJS9T" hidden="1">#REF!</definedName>
    <definedName name="BExOEV1S6JJVO5PP4BZ20SNGZR7D" hidden="1">#REF!</definedName>
    <definedName name="BExOFEDNCYI2TPTMQ8SJN3AW4YMF" hidden="1">#REF!</definedName>
    <definedName name="BExOFIKOWF0SQC3G88QFHNN5LOKB"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T6D0LJ3C22RDW8COECKB1J5" hidden="1">#REF!</definedName>
    <definedName name="BExOGTMI1HT31M1RGWVRAVHAK7DE" hidden="1">#REF!</definedName>
    <definedName name="BExOGUDJH70YKNQWGCKC27DFHA1D" hidden="1">#REF!</definedName>
    <definedName name="BExOGXO9JE5XSE9GC3I6O21UEKAO" hidden="1">#REF!</definedName>
    <definedName name="BExOH9ICZ13C1LAW8OTYTR9S7ZP3"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LA4RWYHYQSQ0Y7GJ74DSAA"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LB735ZB46PD74S7PITI9GAU"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IA2WWTOQ71OG355G2JFMUU7" hidden="1">#REF!</definedName>
    <definedName name="BExOJM0W6XGSW5MXPTTX0GNF6SFT" hidden="1">#REF!</definedName>
    <definedName name="BExOJXEUJJ9SYRJXKYYV2NCCDT2R" hidden="1">#REF!</definedName>
    <definedName name="BExOJY5XRO8FU71OGQAACRSP2BLW" hidden="1">#REF!</definedName>
    <definedName name="BExOK0EQYM9JUMAGWOUN7QDH7VMZ" hidden="1">#REF!</definedName>
    <definedName name="BExOK4WM9O7QNG6O57FOASI5QSN1"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K05V3GRYF8QVGO5GL0JM40J" hidden="1">#REF!</definedName>
    <definedName name="BExOLMP98M3FGPU2FJ4LUCCLYWYT" hidden="1">#REF!</definedName>
    <definedName name="BExOLOI0WJS3QC12I3ISL0D9AWOF" hidden="1">#REF!</definedName>
    <definedName name="BExOLYZNG5RBD0BTS1OEZJNU92Q5" hidden="1">#REF!</definedName>
    <definedName name="BExOM3HIJ3UZPOKJI68KPBJAHPDC"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1I1PE22IM1C2GI89OPXKCDJ"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45KNUR10CKFI7AG1QFP2LL" hidden="1">#REF!</definedName>
    <definedName name="BExOO1WWIZSGB0YTGKESB45TSVMZ" hidden="1">#REF!</definedName>
    <definedName name="BExOO4B8FPAFYPHCTYTX37P1TQM5" hidden="1">#REF!</definedName>
    <definedName name="BExOOIULUDOJRMYABWV5CCL906X6" hidden="1">#REF!</definedName>
    <definedName name="BExOOOE473BPWM1UIV23U0OA16GE"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OQ8FRANXK1FXCVGQLEYWAHOMC" hidden="1">#REF!</definedName>
    <definedName name="BExQ19DEUOLC11IW32E2AMVZLFF1" hidden="1">#REF!</definedName>
    <definedName name="BExQ1FD6KISGYU1JWEQ4G243ZPVD" hidden="1">#REF!</definedName>
    <definedName name="BExQ1YUI76YYM7S7ZRVVKACYSIT9"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300G8I8TK45A0MVHV15422EU" hidden="1">#REF!</definedName>
    <definedName name="BExQ39R28MXSG2SEV956F0KZ20AN" hidden="1">#REF!</definedName>
    <definedName name="BExQ3D1P3M5Z3HLMEZ17E0BLEE4U"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NSVK48EA9BUF87H7GPVDOK8"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GVHFWN1PXVNG6BO14X6G9WN" hidden="1">#REF!</definedName>
    <definedName name="BExQ5KX3Z668H1KUCKZ9J24HUQ1F" hidden="1">#REF!</definedName>
    <definedName name="BExQ5NBD1W1QEGZRR99KIYKF77EZ" hidden="1">#REF!</definedName>
    <definedName name="BExQ5SPMSOCJYLAY20NB5A6O32RE" hidden="1">#REF!</definedName>
    <definedName name="BExQ5UICMGTMK790KTLK49MAGXRC" hidden="1">#REF!</definedName>
    <definedName name="BExQ5VEQEIJO7YY80OJTA3XRQYJ9" hidden="1">#REF!</definedName>
    <definedName name="BExQ5Y9449E0VIHZP3O7C8NCV7QD" hidden="1">#REF!</definedName>
    <definedName name="BExQ5YUUK9FD0QGTY4WD0W90O7OL" hidden="1">#REF!</definedName>
    <definedName name="BExQ63793YQ9BH7JLCNRIATIGTRG" hidden="1">#REF!</definedName>
    <definedName name="BExQ64ZXXHELJ1KYL61A4HQ9KJD0" hidden="1">#REF!</definedName>
    <definedName name="BExQ6CN1EF2UPZ57ZYMGK8TUJQSS" hidden="1">#REF!</definedName>
    <definedName name="BExQ6M2YXJ8AMRJF3QGHC40ADAHZ" hidden="1">#REF!</definedName>
    <definedName name="BExQ6M8B0X44N9TV56ATUVHGDI00" hidden="1">#REF!</definedName>
    <definedName name="BExQ6POH065GV0I74XXVD0VUPBJW" hidden="1">#REF!</definedName>
    <definedName name="BExQ6RBR9PMTI1BITBVTYT7OL841" hidden="1">#REF!</definedName>
    <definedName name="BExQ6VTJY141KYR06GQE1NC8SXJE" hidden="1">#REF!</definedName>
    <definedName name="BExQ6WV9KPSMXPPLGZ3KK4WNYTHU" hidden="1">#REF!</definedName>
    <definedName name="BExQ6YTHQ6S0QBZ8HHGZDN4DNA4G"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JFB4RTFJENST4REUXJMBUE5" hidden="1">#REF!</definedName>
    <definedName name="BExQ9KX9734KIAK7IMRLHCPYDHO2" hidden="1">#REF!</definedName>
    <definedName name="BExQ9L81FF4I7816VTPFBDWVU4CW" hidden="1">#REF!</definedName>
    <definedName name="BExQ9L81NJ13DU9YBWXBVFW9CUXZ" hidden="1">#REF!</definedName>
    <definedName name="BExQ9M4E2ACZOWWWP1JJIQO8AHUM" hidden="1">#REF!</definedName>
    <definedName name="BExQ9P4BBVS3P5BKN790LSTKJG5G" hidden="1">#REF!</definedName>
    <definedName name="BExQ9UTANMJCK7LJ4OQMD6F2Q01L" hidden="1">#REF!</definedName>
    <definedName name="BExQ9ZLYHWABXAA9NJDW8ZS0UQ9P" hidden="1">#REF!</definedName>
    <definedName name="BExQA324HSCK40ENJUT9CS9EC71B" hidden="1">#REF!</definedName>
    <definedName name="BExQA55GY0STSNBWQCWN8E31ZXCS" hidden="1">#REF!</definedName>
    <definedName name="BExQA9HZIN9XEMHEEVHT99UU9Z82" hidden="1">#REF!</definedName>
    <definedName name="BExQAELFYH92K8CJL155181UDORO" hidden="1">#REF!</definedName>
    <definedName name="BExQAG8PP8R5NJKNQD1U4QOSD6X5" hidden="1">#REF!</definedName>
    <definedName name="BExQAXMHNJFSS4M5SF684MIC26B3" hidden="1">#REF!</definedName>
    <definedName name="BExQBDICMZTSA1X73TMHNO4JSFLN" hidden="1">#REF!</definedName>
    <definedName name="BExQBEER6CRCRPSSL61S0OMH57ZA" hidden="1">#REF!</definedName>
    <definedName name="BExQBGI9DLM04QWIAWZDVD6V9Z0W" hidden="1">#REF!</definedName>
    <definedName name="BExQBIGGY5TXI2FJVVZSLZ0LTZYH" hidden="1">#REF!</definedName>
    <definedName name="BExQBM1RUSIQ85LLMM2159BYDPIP" hidden="1">#REF!</definedName>
    <definedName name="BExQBPSOZ47V81YAEURP0NQJNTJH" hidden="1">#REF!</definedName>
    <definedName name="BExQC5TWT21CGBKD0IHAXTIN2QB8" hidden="1">#REF!</definedName>
    <definedName name="BExQC8DNHMYMK98UYCNEU82MP4CM" hidden="1">#REF!</definedName>
    <definedName name="BExQC94JL9F5GW4S8DQCAF4WB2DA" hidden="1">#REF!</definedName>
    <definedName name="BExQCKTD8AT0824LGWREXM1B5D1X" hidden="1">#REF!</definedName>
    <definedName name="BExQCQIE9A5LSAZ9JFF1BA5P9EV8" hidden="1">#REF!</definedName>
    <definedName name="BExQD571YWOXKR2SX85K5MKQ0AO2" hidden="1">#REF!</definedName>
    <definedName name="BExQDA50PW2NIWE5LL4XH4TJ8E76" hidden="1">#REF!</definedName>
    <definedName name="BExQDB6VCHN8PNX8EA6JNIEQ2JC2" hidden="1">#REF!</definedName>
    <definedName name="BExQDE1B6U2Q9B73KBENABP71YM1" hidden="1">#REF!</definedName>
    <definedName name="BExQDGQCN7ZW41QDUHOBJUGQAX40" hidden="1">#REF!</definedName>
    <definedName name="BExQEC7BRIJ30PTU3UPFOIP2HPE3" hidden="1">#REF!</definedName>
    <definedName name="BExQEME5IQGLHOFTREE3SA96YW17" hidden="1">#REF!</definedName>
    <definedName name="BExQEMUA4HEFM4OVO8M8MA8PIAW1" hidden="1">#REF!</definedName>
    <definedName name="BExQEQ4XZQFIKUXNU9H7WE7AMZ1U" hidden="1">#REF!</definedName>
    <definedName name="BExQF1OEB07CRAP6ALNNMJNJ3P2D" hidden="1">#REF!</definedName>
    <definedName name="BExQF3X9MZ7MZ6CJSD7T6YUJ8PXB"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3FRO5ZA8DXH0A33X0VKOBGS" hidden="1">#REF!</definedName>
    <definedName name="BExQG537QFBUPY97AW6Z46IIF4UN" hidden="1">#REF!</definedName>
    <definedName name="BExQG8TYRD2G42UA5ZPCRLNKUDMX" hidden="1">#REF!</definedName>
    <definedName name="BExQGCKVRUHJRAJCLN2TR2E8ZAJ8" hidden="1">#REF!</definedName>
    <definedName name="BExQGO48J9MPCDQ96RBB9UN9AIGT" hidden="1">#REF!</definedName>
    <definedName name="BExQGSBB6MJWDW7AYWA0MSFTXKRR" hidden="1">#REF!</definedName>
    <definedName name="BExQH0UURAJ13AVO5UI04HSRGVYW" hidden="1">#REF!</definedName>
    <definedName name="BExQH6ZZS1KZ45K7C7LUQRSRTCOU"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VVCSE811DB7RN00JR7EPO59" hidden="1">#REF!</definedName>
    <definedName name="BExQHZBHVN2L4HC7ACTR73T5OCV0" hidden="1">#REF!</definedName>
    <definedName name="BExQI0DC3QAF2S3KRVTU4XTZVE88" hidden="1">#REF!</definedName>
    <definedName name="BExQI1PU6N7649QZO6DUTEACMD7E"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5P7GMUCWRTEAUTXHVHH1RT" hidden="1">#REF!</definedName>
    <definedName name="BExQIN58WB9L6JOG1T1UXU613DIN" hidden="1">#REF!</definedName>
    <definedName name="BExQIS8O6R36CI01XRY9ISM99TW9" hidden="1">#REF!</definedName>
    <definedName name="BExQIVE21IDUQ7PGR8YTOZOK6TTT" hidden="1">#REF!</definedName>
    <definedName name="BExQIVJB9MJ25NDUHTCVMSODJY2C" hidden="1">#REF!</definedName>
    <definedName name="BExQJBF7LAX128WR7VTMJC88ZLPG" hidden="1">#REF!</definedName>
    <definedName name="BExQJEVCKX6KZHNCLYXY7D0MX5KN" hidden="1">#REF!</definedName>
    <definedName name="BExQJJYSDX8B0J1QGF2HL071KKA3" hidden="1">#REF!</definedName>
    <definedName name="BExQJLWUW839WHGG62MC210P3TFX" hidden="1">#REF!</definedName>
    <definedName name="BExQJM7LVBOWQECNJHCHLAF2SGHY" hidden="1">#REF!</definedName>
    <definedName name="BExQK1HV6SQQ7CP8H8IUKI9TYXTD" hidden="1">#REF!</definedName>
    <definedName name="BExQK3LE5CSBW1E4H4KHW548FL2R" hidden="1">#REF!</definedName>
    <definedName name="BExQK8UA20WX3HII8Q2FX53YQVL4" hidden="1">#REF!</definedName>
    <definedName name="BExQK9L7NF36J11L5STXNKQ0ABH7" hidden="1">#REF!</definedName>
    <definedName name="BExQKG6LD6PLNDGNGO9DJXY865BR" hidden="1">#REF!</definedName>
    <definedName name="BExQLE1TOW3A287TQB0AVWENT8O1" hidden="1">#REF!</definedName>
    <definedName name="BExQLFUJM3HP5LS2E9VURP00C7EE"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H1PG1RRSQMHFZ4BX0PBW81" hidden="1">#REF!</definedName>
    <definedName name="BExRZIRRIXRUMZ5GOO95S7460BMP" hidden="1">#REF!</definedName>
    <definedName name="BExRZK4G9ANJZNX16F6N6KGZ475A" hidden="1">#REF!</definedName>
    <definedName name="BExRZK9RAHMM0ZLTNSK7A4LDC42D"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10PZABKYCMU7FQIYJLNQUP2B" hidden="1">#REF!</definedName>
    <definedName name="BExS152B2LFCRAUHSLI5T6QRNII0" hidden="1">#REF!</definedName>
    <definedName name="BExS157SWZPTETZB5PUHXHKKEGVZ"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DPZ8NENT869JXHE03L5QZRQ" hidden="1">#REF!</definedName>
    <definedName name="BExS2QB5FS5LYTFYO4BROTWG3OV5" hidden="1">#REF!</definedName>
    <definedName name="BExS2TLU1HONYV6S3ZD9T12D7CIG" hidden="1">#REF!</definedName>
    <definedName name="BExS318UV9I2FXPQQWUKKX00QLPJ" hidden="1">#REF!</definedName>
    <definedName name="BExS37U8XEP1M82LBAI7VMIBG1XW" hidden="1">#REF!</definedName>
    <definedName name="BExS3EQE81ET5L600D5EG86HUUV1" hidden="1">#REF!</definedName>
    <definedName name="BExS3LBS0SMTHALVM4NRI1BAV1NP" hidden="1">#REF!</definedName>
    <definedName name="BExS3MTQ75VBXDGEBURP6YT8RROE" hidden="1">#REF!</definedName>
    <definedName name="BExS3OMGYO0DFN5186UFKEXZ2RX3" hidden="1">#REF!</definedName>
    <definedName name="BExS3POBPQW526PSZA4SGVB7SYHE" hidden="1">#REF!</definedName>
    <definedName name="BExS3SDERJ27OER67TIGOVZU13A2" hidden="1">#REF!</definedName>
    <definedName name="BExS412AUQCDNMJLBULSI1AQ6KPO" hidden="1">#REF!</definedName>
    <definedName name="BExS46R5WDNU5KL04FKY5LHJUCB8" hidden="1">#REF!</definedName>
    <definedName name="BExS4ASWKM93XA275AXHYP8AG6SU" hidden="1">#REF!</definedName>
    <definedName name="BExS4JN3Y6SVBKILQK0R9HS45Y52" hidden="1">#REF!</definedName>
    <definedName name="BExS4P6S41O6Z6BED77U3GD9PNH1" hidden="1">#REF!</definedName>
    <definedName name="BExS4TJ644A7CNSO5R92AIEL0A7C"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L9598S5M1N3HNOH1DTH3R3W" hidden="1">#REF!</definedName>
    <definedName name="BExS5SQUFUG031MKRMBX710YW1CD" hidden="1">#REF!</definedName>
    <definedName name="BExS6GKQ96EHVLYWNJDWXZXUZW90" hidden="1">#REF!</definedName>
    <definedName name="BExS6ITKSZFRR01YD5B0F676SYN7" hidden="1">#REF!</definedName>
    <definedName name="BExS6N0LI574IAC89EFW6CLTCQ33" hidden="1">#REF!</definedName>
    <definedName name="BExS6WRDBF3ST86ZOBBUL3GTCR11" hidden="1">#REF!</definedName>
    <definedName name="BExS6XNRKR0C3MTA0LV5B60UB908" hidden="1">#REF!</definedName>
    <definedName name="BExS6Z07AJ2W3U4T62CBP45FB1PB" hidden="1">#REF!</definedName>
    <definedName name="BExS707EGIMBRZVNIE692P5OAQJ8" hidden="1">#REF!</definedName>
    <definedName name="BExS7674WWPXIYC4TMEJ6SA12ESO" hidden="1">#REF!</definedName>
    <definedName name="BExS76CIJRR5EFH940QH9ZSTOFEM" hidden="1">#REF!</definedName>
    <definedName name="BExS7TKQYLRZGM93UY3ZJZJBQNFJ" hidden="1">#REF!</definedName>
    <definedName name="BExS7VO9SOI9UJEHRDT9PLBS13KG"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CB1U42ZA85TE2A7OLSKV5B3" hidden="1">#REF!</definedName>
    <definedName name="BExS8GI3AL1G4Z62Y8MJF3Y7GOUJ" hidden="1">#REF!</definedName>
    <definedName name="BExS8GSUS17UY50TEM2AWF36BR9Z" hidden="1">#REF!</definedName>
    <definedName name="BExS8HJRBVG0XI6PWA9KTMJZMQXK" hidden="1">#REF!</definedName>
    <definedName name="BExS8KZYPH9VQG2Q3Q6W0JOIA00P" hidden="1">#REF!</definedName>
    <definedName name="BExS8R51C8RM2FS6V6IRTYO9GA4A" hidden="1">#REF!</definedName>
    <definedName name="BExS8WDX408F60MH1X9B9UZ2H4R7"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5USDRGBG0PHVU7ZFJCJ3J9" hidden="1">#REF!</definedName>
    <definedName name="BExS9MLZC7KCYEAY1OVMWEA1E6AG" hidden="1">#REF!</definedName>
    <definedName name="BExS9WI0A6PSEB8N9GPXF2Z7MWHM" hidden="1">#REF!</definedName>
    <definedName name="BExS9ZY0SGDJH7VH4TOZW5AWLAHZ"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T0KZ08KY6D7INTB14G8PLEA" hidden="1">#REF!</definedName>
    <definedName name="BExSAUTCT4P7JP57NOR9MTX33QJZ" hidden="1">#REF!</definedName>
    <definedName name="BExSAY9CA9TFXQ9M9FBJRGJO9T9E" hidden="1">#REF!</definedName>
    <definedName name="BExSB4JYKQ3MINI7RAYK5M8BLJDC" hidden="1">#REF!</definedName>
    <definedName name="BExSBEQRVIJYNBKD3W9G8U4ROP56" hidden="1">#REF!</definedName>
    <definedName name="BExSBFHTSA8PCM1AODQ7VN2S5IDV" hidden="1">#REF!</definedName>
    <definedName name="BExSBLSDY4ZC030N8PPDFLMXXU8I"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6M6XH8XMP97UDLRU48LDXKE" hidden="1">#REF!</definedName>
    <definedName name="BExSCE99EZTILTTCE4NJJF96OYYM" hidden="1">#REF!</definedName>
    <definedName name="BExSCHUQZ2HFEWS54X67DIS8OSXZ" hidden="1">#REF!</definedName>
    <definedName name="BExSCOG41SKKG4GYU76WRWW1CTE6" hidden="1">#REF!</definedName>
    <definedName name="BExSCP76ZOTIG68PZGGX9T9D8FDC"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0G78DK7D85HESY6V3GZXJN" hidden="1">#REF!</definedName>
    <definedName name="BExSDP5Y04WWMX2WWRITWOX8R5I9" hidden="1">#REF!</definedName>
    <definedName name="BExSDSGM203BJTNS9MKCBX453HMD" hidden="1">#REF!</definedName>
    <definedName name="BExSDT20XUFXTDM37M148AXAP7HN" hidden="1">#REF!</definedName>
    <definedName name="BExSDZCKLZNF1KIXIAQ1L8G08FG8" hidden="1">#REF!</definedName>
    <definedName name="BExSEEHK1VLWD7JBV9SVVVIKQZ3I" hidden="1">#REF!</definedName>
    <definedName name="BExSEJKZLX37P3V33TRTFJ30BFRK" hidden="1">#REF!</definedName>
    <definedName name="BExSEP9UVOAI6TMXKNK587PQ3328" hidden="1">#REF!</definedName>
    <definedName name="BExSERZ34ETZF8OI93MYIVZX4RDV" hidden="1">#REF!</definedName>
    <definedName name="BExSETMDMWXM1X7U6OHMUPFB4SG8" hidden="1">#REF!</definedName>
    <definedName name="BExSEZM5BGZN75NTRHLVIMWXGOHK" hidden="1">#REF!</definedName>
    <definedName name="BExSF07QFLZCO4P6K6QF05XG7PH1" hidden="1">#REF!</definedName>
    <definedName name="BExSF6T44YAG5BK0U0EXH3L6IQFI" hidden="1">#REF!</definedName>
    <definedName name="BExSFELNPJYUZX393PKWKNNZYV1N" hidden="1">#REF!</definedName>
    <definedName name="BExSFJ8ZAGQ63A4MVMZRQWLVRGQ5" hidden="1">#REF!</definedName>
    <definedName name="BExSFKQRST2S9KXWWLCXYLKSF4G1" hidden="1">#REF!</definedName>
    <definedName name="BExSFMZQWQLPMMISPCUE306G63ST" hidden="1">#REF!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3Y0HUZTOAL0QN48XNK9B1Y" hidden="1">#REF!</definedName>
    <definedName name="BExTVGPIQZ99YFXUC8OONUX5BD42" hidden="1">#REF!</definedName>
    <definedName name="BExTVZQLP9VFLEYQ9280W13X7E8K" hidden="1">#REF!</definedName>
    <definedName name="BExTW3195L7SLBS49MLGN7BW548T" hidden="1">#REF!</definedName>
    <definedName name="BExTWB4LA1PODQOH4LDTHQKBN16K" hidden="1">#REF!</definedName>
    <definedName name="BExTWEKL6Z7NUK13E7UFA2RQF2LS" hidden="1">#REF!</definedName>
    <definedName name="BExTWI0Q8AWXUA3ZN7I5V3QK2KM1" hidden="1">#REF!</definedName>
    <definedName name="BExTWJTIA3WUW1PUWXAOP9O8NKLZ" hidden="1">#REF!</definedName>
    <definedName name="BExTWMILE8JH490EQHID8QJSVQP8" hidden="1">#REF!</definedName>
    <definedName name="BExTWW95OX07FNA01WF5MSSSFQLX" hidden="1">#REF!</definedName>
    <definedName name="BExTX476KI0RNB71XI5TYMANSGBG" hidden="1">#REF!</definedName>
    <definedName name="BExTXJ6HBAIXMMWKZTJNFDYVZCAY" hidden="1">#REF!</definedName>
    <definedName name="BExTXT812NQT8GAEGH738U29BI0D" hidden="1">#REF!</definedName>
    <definedName name="BExTXWIP2TFPTQ76NHFOB72NICRZ" hidden="1">#REF!</definedName>
    <definedName name="BExTXZIMI68W0FZ72FE8GK1UZGMW" hidden="1">#REF!</definedName>
    <definedName name="BExTY5T62H651VC86QM4X7E28JVA" hidden="1">#REF!</definedName>
    <definedName name="BExTYHCJJ2NWRM1RV59FYR41534U" hidden="1">#REF!</definedName>
    <definedName name="BExTYKCEFJ83LZM95M1V7CSFQVEA" hidden="1">#REF!</definedName>
    <definedName name="BExTYPLA9N640MFRJJQPKXT7P88M" hidden="1">#REF!</definedName>
    <definedName name="BExTYUOQNZE6BGSBWNO36HAIM2IC" hidden="1">#REF!</definedName>
    <definedName name="BExTYW18MUCKSJZB4J153F5V29QS" hidden="1">#REF!</definedName>
    <definedName name="BExTZ7F71SNTOX4LLZCK5R9VUMIJ" hidden="1">#REF!</definedName>
    <definedName name="BExTZ8X5G9S3PA4FPSNK7T69W7QT" hidden="1">#REF!</definedName>
    <definedName name="BExTZ97Y0RMR8V5BI9F2H4MFB77O" hidden="1">#REF!</definedName>
    <definedName name="BExTZJK3HXJGRROL79GP7LPB00A0"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8VS7H5G5K7LHUFKL6S0YBRO" hidden="1">#REF!</definedName>
    <definedName name="BExU0BFJJQO1HJZKI14QGOQ6JROO" hidden="1">#REF!</definedName>
    <definedName name="BExU0D2UMAT3A38DSZ4UKCY3NAJM"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6R5X6DF4P9T9X3YWDIUULU7" hidden="1">#REF!</definedName>
    <definedName name="BExU17CKOR3GNIHDNVLH9L1IOJS9" hidden="1">#REF!</definedName>
    <definedName name="BExU1GXUTLRPJN4MRINLAPHSZQFG" hidden="1">#REF!</definedName>
    <definedName name="BExU1IL9AOHFO85BZB6S60DK3N8H" hidden="1">#REF!</definedName>
    <definedName name="BExU1NOPS09CLFZL1O31RAF9BQNQ" hidden="1">#REF!</definedName>
    <definedName name="BExU1PH9MOEX1JZVZ3D5M9DXB191" hidden="1">#REF!</definedName>
    <definedName name="BExU1QZEEKJA35IMEOLOJ3ODX0ZA" hidden="1">#REF!</definedName>
    <definedName name="BExU1RKYMWYXDM9CY0HNT0D4I4QQ" hidden="1">#REF!</definedName>
    <definedName name="BExU1VRURIWWVJ95O40WA23LMTJD" hidden="1">#REF!</definedName>
    <definedName name="BExU2FJZAFDJM977QTMVD8W0XD43" hidden="1">#REF!</definedName>
    <definedName name="BExU2M5CK6XK55UIHDVYRXJJJRI4" hidden="1">#REF!</definedName>
    <definedName name="BExU2TXVT25ZTOFQAF6CM53Z1RLF" hidden="1">#REF!</definedName>
    <definedName name="BExU2XZLYIU19G7358W5T9E87AFR" hidden="1">#REF!</definedName>
    <definedName name="BExU3B66MCKJFSKT3HL8B5EJGVX0" hidden="1">#REF!</definedName>
    <definedName name="BExU3UNI9NR1RNZR07NSLSZMDOQQ" hidden="1">#REF!</definedName>
    <definedName name="BExU3USZZD3LQDBVWY9V9Y6WYMTR" hidden="1">#REF!</definedName>
    <definedName name="BExU401R18N6XKZKL7CNFOZQCM14" hidden="1">#REF!</definedName>
    <definedName name="BExU42QVGY7TK39W1BIN6CDRG2OE" hidden="1">#REF!</definedName>
    <definedName name="BExU448RB91B2E1KVEDYIVLHVHSX" hidden="1">#REF!</definedName>
    <definedName name="BExU44P2AEX6PD8VC4ISCROUCQSP" hidden="1">#REF!</definedName>
    <definedName name="BExU47OZMS6TCWMEHHF0UCSFLLPI" hidden="1">#REF!</definedName>
    <definedName name="BExU4D36E8TXN0M8KSNGEAFYP4DQ" hidden="1">#REF!</definedName>
    <definedName name="BExU4DJA4UA7QCSSEAHJHFKWB29S" hidden="1">#REF!</definedName>
    <definedName name="BExU4G31RRVLJ3AC6E1FNEFMXM3O" hidden="1">#REF!</definedName>
    <definedName name="BExU4GDVLPUEWBA4MRYRTQAUNO7B" hidden="1">#REF!</definedName>
    <definedName name="BExU4I148DA7PRCCISLWQ6ABXFK6" hidden="1">#REF!</definedName>
    <definedName name="BExU4L101H2KQHVKCKQ4PBAWZV6K" hidden="1">#REF!</definedName>
    <definedName name="BExU4NA00RRRBGRT6TOB0MXZRCRZ" hidden="1">#REF!</definedName>
    <definedName name="BExU4SO8DUBB0PWUNLWA8Z5BT2FC" hidden="1">#REF!</definedName>
    <definedName name="BExU50M2X2RYWJIZKFTACTLO0WHF"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X4OX1V1XHS6WSSORVQPP6Z3" hidden="1">#REF!</definedName>
    <definedName name="BExU5XVPARTFMRYHNUTBKDIL4UJN" hidden="1">#REF!</definedName>
    <definedName name="BExU60FCUNFIFIIILU6GD4K6P627"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UX9JX3XLB47YZ8GFXE0V7R2" hidden="1">#REF!</definedName>
    <definedName name="BExU91DC3DGKPZD6LTER2IRTF89C" hidden="1">#REF!</definedName>
    <definedName name="BExU96M1J7P9DZQ3S9H0C12KGYTW" hidden="1">#REF!</definedName>
    <definedName name="BExU9DT07CYJ3BSKKQQZRR00ZWQR" hidden="1">#REF!</definedName>
    <definedName name="BExU9F05OR1GZ3057R6UL3WPEIYI" hidden="1">#REF!</definedName>
    <definedName name="BExU9GCSO5YILIKG6VAHN13DL75K" hidden="1">#REF!</definedName>
    <definedName name="BExU9H3P6XRH45SB7QUVVOCG9U4U" hidden="1">#REF!</definedName>
    <definedName name="BExU9KJOZLO15N11MJVN782NFGJ0" hidden="1">#REF!</definedName>
    <definedName name="BExU9LG29XU2K1GNKRO4438JYQZE"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FV4JMBSM2SKBQL9NHL0NIBS" hidden="1">#REF!</definedName>
    <definedName name="BExUAIK8A5I109GM63JVZP5986JM" hidden="1">#REF!</definedName>
    <definedName name="BExUAMWQODKBXMRH1QCMJLJBF8M7" hidden="1">#REF!</definedName>
    <definedName name="BExUAX8WS5OPVLCDXRGKTU2QMTFO" hidden="1">#REF!</definedName>
    <definedName name="BExUB8HLEXSBVPZ5AXNQEK96F1N4" hidden="1">#REF!</definedName>
    <definedName name="BExUBCDVZIEA7YT0LPSMHL5ZSERQ" hidden="1">#REF!</definedName>
    <definedName name="BExUBKXBUCN760QYU7Q8GESBWOQH" hidden="1">#REF!</definedName>
    <definedName name="BExUBL83ED0P076RN9RJ8P1MZ299" hidden="1">#REF!</definedName>
    <definedName name="BExUC0ICAOPJF6H8VB4W57YFBDL6" hidden="1">#REF!</definedName>
    <definedName name="BExUC623BDYEODBN0N4DO6PJQ7NU" hidden="1">#REF!</definedName>
    <definedName name="BExUC8WH8TCKBB5313JGYYQ1WFLT" hidden="1">#REF!</definedName>
    <definedName name="BExUCAP7T2AW4LSPSS6GRZT5R63H" hidden="1">#REF!</definedName>
    <definedName name="BExUCFCDK6SPH86I6STXX8X3WMC4" hidden="1">#REF!</definedName>
    <definedName name="BExUCLC6AQ5KR6LXSAXV4QQ8ASVG" hidden="1">#REF!</definedName>
    <definedName name="BExUCSDSMIV2R9COSFQYYQHFLUJM" hidden="1">#REF!</definedName>
    <definedName name="BExUD4DEN8ATSHQQCOZZHBBAYQEC" hidden="1">#REF!</definedName>
    <definedName name="BExUD4IOJ12X3PJG5WXNNGDRCKAP"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QNO0R59Q2Q9QUT530F6C3RAY" hidden="1">#REF!</definedName>
    <definedName name="BExVR0US1K8UYYR0B499NIAPMGZF" hidden="1">#REF!</definedName>
    <definedName name="BExVRGFTIDSBKBB03OCXSNMYBD0Y" hidden="1">#REF!</definedName>
    <definedName name="BExVRI8JYKTL52Y5QEX3G4LPHNV9" hidden="1">#REF!</definedName>
    <definedName name="BExVRN6J5RZOAJ6FWEFAVCGEU4GQ" hidden="1">#REF!</definedName>
    <definedName name="BExVRRTTOHRPXT9GPHB4FO2AV5R1" hidden="1">#REF!</definedName>
    <definedName name="BExVSL787C8E4HFQZ2NVLT35I2XV" hidden="1">#REF!</definedName>
    <definedName name="BExVSTFTVV14SFGHQUOJL5SQ5TX9" hidden="1">#REF!</definedName>
    <definedName name="BExVSWAA5CU6786BGV51OQCILL6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3QR4CV5CXN5VOM2Q1DRPGX2" hidden="1">#REF!</definedName>
    <definedName name="BExVUL9V3H8ZF6Y72LQBBN639YAA" hidden="1">#REF!</definedName>
    <definedName name="BExVV5T14N2HZIK7HQ4P2KG09U0J" hidden="1">#REF!</definedName>
    <definedName name="BExVV7R410VYLADLX9LNG63ID6H1" hidden="1">#REF!</definedName>
    <definedName name="BExVVCEED4JEKF59OV0G3T4XFMFO" hidden="1">#REF!</definedName>
    <definedName name="BExVVMFST230TC1KFGT8UTG7CP1M" hidden="1">#REF!</definedName>
    <definedName name="BExVVPFO2J7FMSRPD36909HN4BZJ" hidden="1">#REF!</definedName>
    <definedName name="BExVVQ19AQ3VCARJOC38SF7OYE9Y" hidden="1">#REF!</definedName>
    <definedName name="BExVVQ19TAECID45CS4HXT1RD3AQ" hidden="1">#REF!</definedName>
    <definedName name="BExVVSA8WD76SCES4GA040NIQM5U" hidden="1">#REF!</definedName>
    <definedName name="BExVW3O42ZN183TR1VKBH0HQ6BYA" hidden="1">#REF!</definedName>
    <definedName name="BExVW3YV5XGIVJ97UUPDJGJ2P15B" hidden="1">#REF!</definedName>
    <definedName name="BExVW49OFTDXJB9ENW90I7SKETHF" hidden="1">#REF!</definedName>
    <definedName name="BExVW5X571GEYR5SCU1Z2DHKWM79" hidden="1">#REF!</definedName>
    <definedName name="BExVW6TH4AWBAFVPWGQEPKMOEHJ6" hidden="1">#REF!</definedName>
    <definedName name="BExVW6YTKA098AF57M4PHNQ54XMH" hidden="1">#REF!</definedName>
    <definedName name="BExVWEB84ERCMDSU9NGA954R8A42" hidden="1">#REF!</definedName>
    <definedName name="BExVWINKCH0V0NUWH363SMXAZE62"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HVBYTXVUG63EPXDF05RFJS5" hidden="1">#REF!</definedName>
    <definedName name="BExVXLX2BZ5EF2X6R41BTKRJR1NM" hidden="1">#REF!</definedName>
    <definedName name="BExVY11V7U1SAY4QKYE0PBSPD7LW" hidden="1">#REF!</definedName>
    <definedName name="BExVY1SV37DL5YU59HS4IG3VBCP4" hidden="1">#REF!</definedName>
    <definedName name="BExVY3WFGJKSQA08UF9NCMST928Y" hidden="1">#REF!</definedName>
    <definedName name="BExVY71LZQXNVQ5HK0RXBO6AJ4OM" hidden="1">#REF!</definedName>
    <definedName name="BExVY954UOEVQEIC5OFO4NEWVKAQ" hidden="1">#REF!</definedName>
    <definedName name="BExVYHDYIV5397LC02V4FEP8VD6W" hidden="1">#REF!</definedName>
    <definedName name="BExVYJ18DGWPXELEGYJTBXEVHVJW" hidden="1">#REF!</definedName>
    <definedName name="BExVYOVIZDA18YIQ0A30Q052PCAK" hidden="1">#REF!</definedName>
    <definedName name="BExVYQIXPEM6J4JVP78BRHIC05PV" hidden="1">#REF!</definedName>
    <definedName name="BExVYTIW4E6PO16BT3YCXTXTKG94" hidden="1">#REF!</definedName>
    <definedName name="BExVYVGWN7SONLVDH9WJ2F1JS264" hidden="1">#REF!</definedName>
    <definedName name="BExVZ7RAYLQ1UR75FTZIOA42G8CG"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44KFM6K2E59VLCTMIUH7OHF" hidden="1">#REF!</definedName>
    <definedName name="BExW0F2BFN2JW3DWHUMEUO16YJDD" hidden="1">#REF!</definedName>
    <definedName name="BExW0FYP4WXY71CYUG40SUBG9UWU" hidden="1">#REF!</definedName>
    <definedName name="BExW0RI61B4VV0ARXTFVBAWRA1C5" hidden="1">#REF!</definedName>
    <definedName name="BExW1BVUYQTKMOR56MW7RVRX4L1L" hidden="1">#REF!</definedName>
    <definedName name="BExW1F1220628FOMTW5UAATHRJHK" hidden="1">#REF!</definedName>
    <definedName name="BExW1PIPBFM0638V0K6U8F57DAEZ" hidden="1">#REF!</definedName>
    <definedName name="BExW1TKA0Z9OP2DTG50GZR5EG8C7" hidden="1">#REF!</definedName>
    <definedName name="BExW1U0JLKQ094DW5MMOI8UHO09V" hidden="1">#REF!</definedName>
    <definedName name="BExW283NP9D366XFPXLGSCI5UB0L" hidden="1">#REF!</definedName>
    <definedName name="BExW2H3C8WJSBW5FGTFKVDVJC4CL" hidden="1">#REF!</definedName>
    <definedName name="BExW2MSCKPGF5K3I7TL4KF5ISUOL" hidden="1">#REF!</definedName>
    <definedName name="BExW2S6DT1UKL4GTW3KEQCCBL9VQ" hidden="1">#REF!</definedName>
    <definedName name="BExW2SMO90FU9W8DVVES6Q4E6BZR" hidden="1">#REF!</definedName>
    <definedName name="BExW36V9N91OHCUMGWJQL3I5P4JK" hidden="1">#REF!</definedName>
    <definedName name="BExW3DB6WJTNNZO33WM9DE3J2TIX" hidden="1">#REF!</definedName>
    <definedName name="BExW3EIBA1J9Q9NA9VCGZGRS8WV7" hidden="1">#REF!</definedName>
    <definedName name="BExW3FEO8FI8N6AGQKYEG4SQVJWB" hidden="1">#REF!</definedName>
    <definedName name="BExW3GB28STOMJUSZEIA7YKYNS4Y" hidden="1">#REF!</definedName>
    <definedName name="BExW3Q1NNLC87CCHQQ4ISCJ3H4I6" hidden="1">#REF!</definedName>
    <definedName name="BExW3T1K638HT5E0Y8MMK108P5JT" hidden="1">#REF!</definedName>
    <definedName name="BExW4217ZHL9VO39POSTJOD090WU" hidden="1">#REF!</definedName>
    <definedName name="BExW4FZ05RFH52NOC61TVPGHXCWZ" hidden="1">#REF!</definedName>
    <definedName name="BExW4GPW71EBF8XPS2QGVQHBCDX3" hidden="1">#REF!</definedName>
    <definedName name="BExW4JKC5837JBPCOJV337ZVYYY3" hidden="1">#REF!</definedName>
    <definedName name="BExW4QR9FV9MP5K610THBSM51RYO" hidden="1">#REF!</definedName>
    <definedName name="BExW4Z029R9E19ZENN3WEA3VDAD1" hidden="1">#REF!</definedName>
    <definedName name="BExW55W913ANKKJPWY0XLSB0L0BA" hidden="1">#REF!</definedName>
    <definedName name="BExW5AZNT6IAZGNF2C879ODHY1B8" hidden="1">#REF!</definedName>
    <definedName name="BExW5WPU27WD4NWZOT0ZEJIDLX5J" hidden="1">#REF!</definedName>
    <definedName name="BExW660AV1TUV2XNUPD65RZR3QOO" hidden="1">#REF!</definedName>
    <definedName name="BExW66LVVZK656PQY1257QMHP2AY" hidden="1">#REF!</definedName>
    <definedName name="BExW6CLPE1TKJ1FUNIMI8MVTRFKD" hidden="1">#REF!</definedName>
    <definedName name="BExW6EJPHAP1TWT380AZLXNHR22P" hidden="1">#REF!</definedName>
    <definedName name="BExW6G1PJ38H10DVLL8WPQ736OEB" hidden="1">#REF!</definedName>
    <definedName name="BExW794A74Z5F2K8LVQLD6VSKXUE" hidden="1">#REF!</definedName>
    <definedName name="BExW7P5M5MJWPEPMLYFPJR0R51AC" hidden="1">#REF!</definedName>
    <definedName name="BExW7Q7AWQEXMJAVTMGZQJKCB6AO" hidden="1">#REF!</definedName>
    <definedName name="BExW8H6CQPFFKUX9JNKFC7Y48SVZ" hidden="1">#REF!</definedName>
    <definedName name="BExW8K0SSIPSKBVP06IJ71600HJZ" hidden="1">#REF!</definedName>
    <definedName name="BExW8NM8DJJESE7GF7VGTO2XO6P1"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W9TVLB7OIHTG98I7I4EXBL61S" hidden="1">#REF!</definedName>
    <definedName name="BExXLBW8C0QN7XN59JLQ4OUH9990" hidden="1">#REF!</definedName>
    <definedName name="BExXLDE6PN4ESWT3LXJNQCY94NE4" hidden="1">#REF!</definedName>
    <definedName name="BExXLQVPK2H3IF0NDDA5CT612EUK" hidden="1">#REF!</definedName>
    <definedName name="BExXLR6IO70TYTACKQH9M5PGV24J" hidden="1">#REF!</definedName>
    <definedName name="BExXLURYFM8GBF8GFBF4XEDZKF0T" hidden="1">#REF!</definedName>
    <definedName name="BExXM065WOLYRYHGHOJE0OOFXA4M" hidden="1">#REF!</definedName>
    <definedName name="BExXM3GUNXVDM82KUR17NNUMQCNI" hidden="1">#REF!</definedName>
    <definedName name="BExXMA28M8SH7MKIGETSDA72WUIZ" hidden="1">#REF!</definedName>
    <definedName name="BExXMGYEEDDHZXL92PSWSUBBFOFG" hidden="1">#REF!</definedName>
    <definedName name="BExXMJNJBSI8TZSIOTQROMYX04LH" hidden="1">#REF!</definedName>
    <definedName name="BExXMNJRTGZUXLSLUGSDUFK3XIUI" hidden="1">#REF!</definedName>
    <definedName name="BExXMOLHIAHDLFSA31PUB36SC3I9" hidden="1">#REF!</definedName>
    <definedName name="BExXMSXZY0B3DKY35VFPW75BOI33"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D6872VJ3M2PGT056WQMWBHD" hidden="1">#REF!</definedName>
    <definedName name="BExXNPM24UN2PGVL9D1TUBFRIKR4" hidden="1">#REF!</definedName>
    <definedName name="BExXNWYB165VO9MHARCL5WLCHWS0" hidden="1">#REF!</definedName>
    <definedName name="BExXNXPDR67U6QVL7QMKEQFU0KBX" hidden="1">#REF!</definedName>
    <definedName name="BExXO278QHQN8JDK5425EJ615ECC" hidden="1">#REF!</definedName>
    <definedName name="BExXO2SNDDGWMJ98F4ARL99WBNOA" hidden="1">#REF!</definedName>
    <definedName name="BExXOBHOP0WGFHI2Y9AO4L440UVQ" hidden="1">#REF!</definedName>
    <definedName name="BExXOHSAD2NSHOLLMZ2JWA4I3I1R" hidden="1">#REF!</definedName>
    <definedName name="BExXOQ67NWU65C52VVJEZOF547IZ" hidden="1">#REF!</definedName>
    <definedName name="BExXP80B5FGA00JCM7UXKPI3PB7Y" hidden="1">#REF!</definedName>
    <definedName name="BExXP85M4WXYVN1UVHUTOEKEG5XS" hidden="1">#REF!</definedName>
    <definedName name="BExXPELOTHOAG0OWILLAH94OZV5J"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EKA2PONA924775OCWFH574G"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QZE2BT4RXC942YY853V5Q2MP"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IVEKGF20QTADXUUU296KUBM" hidden="1">#REF!</definedName>
    <definedName name="BExXRO4A6VUH1F4XV8N1BRJ4896W" hidden="1">#REF!</definedName>
    <definedName name="BExXRO9N1SNJZGKD90P4K7FU1J0P"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BSP1TOY051HSPEPM0AEIO2M" hidden="1">#REF!</definedName>
    <definedName name="BExXSC8RFK5D68FJD2HI4K66SA6I"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YND6EJO7CJ5KRICV4O1JNWK" hidden="1">#REF!</definedName>
    <definedName name="BExXV6FWG4H3S2QEUJZYIXILNGJ7" hidden="1">#REF!</definedName>
    <definedName name="BExXV9FTAZVDJFHB49EQSWTF9TFT" hidden="1">#REF!</definedName>
    <definedName name="BExXVGMPSU251HN0MOPMZ4DTSPE2" hidden="1">#REF!</definedName>
    <definedName name="BExXVJXGEVKUU5N2GONQFA9E1HFP" hidden="1">#REF!</definedName>
    <definedName name="BExXVK87BMMO6LHKV0CFDNIQVIBS" hidden="1">#REF!</definedName>
    <definedName name="BExXVKZ9WXPGL6IVY6T61IDD771I" hidden="1">#REF!</definedName>
    <definedName name="BExXW0K72T1Y8K1I4VZT87UY9S2G" hidden="1">#REF!</definedName>
    <definedName name="BExXW27MMXHXUXX78SDTBE1JYTHT" hidden="1">#REF!</definedName>
    <definedName name="BExXW2YIM2MYBSHRIX0RP9D4PRMN" hidden="1">#REF!</definedName>
    <definedName name="BExXW6JY31I0ZWSB9Y3NC3GJRJTL" hidden="1">#REF!</definedName>
    <definedName name="BExXWBNE4KTFSXKVSRF6WX039WPB" hidden="1">#REF!</definedName>
    <definedName name="BExXWFP5AYE7EHYTJWBZSQ8PQ0YX" hidden="1">#REF!</definedName>
    <definedName name="BExXWFZWPMP02KEX478AWUYZAAT9" hidden="1">#REF!</definedName>
    <definedName name="BExXWT6H9M5TYI9EUD0JCK8ECE1N" hidden="1">#REF!</definedName>
    <definedName name="BExXWVFIBQT8OY1O41FRFPFGXQHK" hidden="1">#REF!</definedName>
    <definedName name="BExXWWXHBZHA9J3N8K47F84X0M0L" hidden="1">#REF!</definedName>
    <definedName name="BExXX2MHREYDYKRMFKTEG8F1SGLW"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M93P8Y8QGBXPQLOT05H17B4" hidden="1">#REF!</definedName>
    <definedName name="BExXXPPA1Q87XPI97X0OXCPBPDON" hidden="1">#REF!</definedName>
    <definedName name="BExXXVUDA98IZTQ6MANKU4MTTDVR" hidden="1">#REF!</definedName>
    <definedName name="BExXXXHROK4BFR3Z8Y8FQXFW6LVF" hidden="1">#REF!</definedName>
    <definedName name="BExXXZQNZY6IZI45DJXJK0MQZWA7" hidden="1">#REF!</definedName>
    <definedName name="BExXY1OTGRKFRJTXOW6IJIFV48QI" hidden="1">#REF!</definedName>
    <definedName name="BExXY5QFG6QP94SFT3935OBM8Y4K" hidden="1">#REF!</definedName>
    <definedName name="BExXY7TYEBFXRYUYIFHTN65RJ8EW" hidden="1">#REF!</definedName>
    <definedName name="BExXYA89NRN1HYTOK91PBJO3M738" hidden="1">#REF!</definedName>
    <definedName name="BExXYKPWUUKXAHAU41313KMXCUW9" hidden="1">#REF!</definedName>
    <definedName name="BExXYLBHANUXC5FCTDDTGOVD3GQS" hidden="1">#REF!</definedName>
    <definedName name="BExXYMNYAYH3WA2ZCFAYKZID9ZCI" hidden="1">#REF!</definedName>
    <definedName name="BExXYYT12SVN2VDMLVNV4P3ISD8T" hidden="1">#REF!</definedName>
    <definedName name="BExXZ11UQTE8QV2O33Y5ZJO20LWS" hidden="1">#REF!</definedName>
    <definedName name="BExXZEDWSTNMXHYAK3QML3IUJWFJ" hidden="1">#REF!</definedName>
    <definedName name="BExXZEDWUYH25UZMW2QU2RXFILJE" hidden="1">#REF!</definedName>
    <definedName name="BExXZFVV4YB42AZ3H1I40YG3JAPU" hidden="1">#REF!</definedName>
    <definedName name="BExXZHJ9T2JELF12CHHGD54J1B0C" hidden="1">#REF!</definedName>
    <definedName name="BExXZM14LCKC01C1Y3B0OIRKXPR0"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R7E61J436W2LYGRWL07ZIT9" hidden="1">#REF!</definedName>
    <definedName name="BExY1UCL0RND63LLSM9X5SFRG117" hidden="1">#REF!</definedName>
    <definedName name="BExY1WAT3937L08HLHIRQHMP2A3H" hidden="1">#REF!</definedName>
    <definedName name="BExY1YEBOSLMID7LURP8QB46AI91" hidden="1">#REF!</definedName>
    <definedName name="BExY25AI7609LLDM04OPR3GG6OD7" hidden="1">#REF!</definedName>
    <definedName name="BExY27ZKYHSLEAFR10S8OW7VQPWV"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XB7S6PR9RPI3GB0RLONV1LB" hidden="1">#REF!</definedName>
    <definedName name="BExY3HOSK7YI364K15OX70AVR6F1" hidden="1">#REF!</definedName>
    <definedName name="BExY3O4V4YDZAEFNICL1P02QE7M1" hidden="1">#REF!</definedName>
    <definedName name="BExY3T89AUR83SOAZZ3OMDEJDQ39" hidden="1">#REF!</definedName>
    <definedName name="BExY3TJ2T29CBTTNYSCFBLQXZUYK" hidden="1">#REF!</definedName>
    <definedName name="BExY3VMLU6H6IDX2CR5GAYYTSLDI" hidden="1">#REF!</definedName>
    <definedName name="BExY40KJDMUEPCGZT9PRO4SN0HN6" hidden="1">#REF!</definedName>
    <definedName name="BExY4MG771JQ84EMIVB6HQGGHZY7" hidden="1">#REF!</definedName>
    <definedName name="BExY4PWCSFB8P3J3TBQB2MD6726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3TYJKQ6WLVR4N5DG87YRKWC"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J48065U4NLKD1SJ6MNJYBZS"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M2W4PEH76G23WQ2O80XCAF4"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DMBO8DJDGU6RLT8366753MU" hidden="1">#REF!</definedName>
    <definedName name="BExZKHYORG3O8C772XPFHM1N8T80" hidden="1">#REF!</definedName>
    <definedName name="BExZKJRF2IRR57DG9CLC7MSHWNNN" hidden="1">#REF!</definedName>
    <definedName name="BExZKNYGK25A5A2VMRG3NDX2XRQM" hidden="1">#REF!</definedName>
    <definedName name="BExZKV5GYXO0X760SBD9TWTIQHGI" hidden="1">#REF!</definedName>
    <definedName name="BExZL6E4YVXRUN7ZGF2BIGIXFR8K" hidden="1">#REF!</definedName>
    <definedName name="BExZLGVLMKTPFXG42QYT0PO81G7F" hidden="1">#REF!</definedName>
    <definedName name="BExZLKMK7LRK14S09WLMH7MXSQXM" hidden="1">#REF!</definedName>
    <definedName name="BExZM7JVLG0W8EG5RBU915U3SKBY" hidden="1">#REF!</definedName>
    <definedName name="BExZM7JW5PQUIBL9FN0JEFVMNP4I" hidden="1">#REF!</definedName>
    <definedName name="BExZM85FOVUFF110XMQ9O2ODSJUK" hidden="1">#REF!</definedName>
    <definedName name="BExZMDUG6NU0WGS8KW4PKMHXCM64"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2F7Y2J2L2LN5WZRG949MS4A" hidden="1">#REF!</definedName>
    <definedName name="BExZN4YTWJWBT5QSMDUZ7FRFJ2XM" hidden="1">#REF!</definedName>
    <definedName name="BExZN847WUWKRYTZWG9TCQZJS3OL" hidden="1">#REF!</definedName>
    <definedName name="BExZNH3VISFF4NQI11BZDP5IQ7VG" hidden="1">#REF!</definedName>
    <definedName name="BExZNJYCFYVMAOI62GB2BABK1ELE" hidden="1">#REF!</definedName>
    <definedName name="BExZNMY7XJVJ3WW7LIY11NAQJ1JO"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GGXELQYWTJNTL72DC4QXU26"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8710NGWLJQZFWZQ9G16PRCE" hidden="1">#REF!</definedName>
    <definedName name="BExZPOZ4GAJ4JUQAWTMYHWIMFZQ0" hidden="1">#REF!</definedName>
    <definedName name="BExZPQ0XY507N8FJMVPKCTK8HC9H" hidden="1">#REF!</definedName>
    <definedName name="BExZPUO4CB129T88WJB1FJA6GOYC"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XBYEBN28QUH1KOVW6KKA5UM" hidden="1">#REF!</definedName>
    <definedName name="BExZQXMRBU0L5J1HYZDU0LXLEIX0" hidden="1">#REF!</definedName>
    <definedName name="BExZQYDNHDN37U6VEBPKV9HRJEPC" hidden="1">#REF!</definedName>
    <definedName name="BExZQZKT146WEN8FTVZ7Y5TSB8L5" hidden="1">#REF!</definedName>
    <definedName name="BExZR485AKBH93YZ08CMUC3WROED" hidden="1">#REF!</definedName>
    <definedName name="BExZR7TL98P2PPUVGIZYR5873DWW" hidden="1">#REF!</definedName>
    <definedName name="BExZRGD1603X5ACFALUUDKCD7X48" hidden="1">#REF!</definedName>
    <definedName name="BExZRP1X6UVLN1UOLHH5VF4STP1O" hidden="1">#REF!</definedName>
    <definedName name="BExZRQ930U6OCYNV00CH5I0Q4LPE" hidden="1">#REF!</definedName>
    <definedName name="BExZRT8ZWZNTV0LRDJE3NRR55SIX" hidden="1">#REF!</definedName>
    <definedName name="BExZRW8W514W8OZ72YBONYJ64GXF" hidden="1">#REF!</definedName>
    <definedName name="BExZRWJP2BUVFJPO8U8ATQEP0LZU" hidden="1">#REF!</definedName>
    <definedName name="BExZS2OY9JTSSP01ZQ6V2T2LO5R9" hidden="1">#REF!</definedName>
    <definedName name="BExZSI9USDLZAN8LI8M4YYQL24GZ" hidden="1">#REF!</definedName>
    <definedName name="BExZSS0LA2JY4ZLJ1Z5YCMLJJZCH" hidden="1">#REF!</definedName>
    <definedName name="BExZSY5OAHPQLHA4WPD8P8YG7LE1" hidden="1">#REF!</definedName>
    <definedName name="BExZTAQV2QVSZY5Y3VCCWUBSBW9P" hidden="1">#REF!</definedName>
    <definedName name="BExZTHSI2FX56PWRSNX9H5EWTZFO" hidden="1">#REF!</definedName>
    <definedName name="BExZTJL3HVBFY139H6CJHEQCT1EL" hidden="1">#REF!</definedName>
    <definedName name="BExZTKC4F08I0270327A7RCGQFHB"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2QD5ZDK3AGDRULLA7JB46C3" hidden="1">#REF!</definedName>
    <definedName name="BExZVBQ29OM0V8XAL3HL0JIM0MMU" hidden="1">#REF!</definedName>
    <definedName name="BExZVEPYS6HYXG8RN9GMWZTHDEMK" hidden="1">#REF!</definedName>
    <definedName name="BExZVJ2GE8LRFLUOY65DVMTKYPZB" hidden="1">#REF!</definedName>
    <definedName name="BExZVLM4T9ORS4ZWHME46U4Q103C" hidden="1">#REF!</definedName>
    <definedName name="BExZVM7OZWPPRH5YQW50EYMMIW1A" hidden="1">#REF!</definedName>
    <definedName name="BExZVPYGX2C5OSHMZ6F0KBKZ6B1S" hidden="1">#REF!</definedName>
    <definedName name="BExZVYI34GUY0YHRJAX8NAEO7TH4" hidden="1">#REF!</definedName>
    <definedName name="BExZW5UARC8W9AQNLJX2I5WQWS5F" hidden="1">#REF!</definedName>
    <definedName name="BExZW7HRGN6A9YS41KI2B2UUMJ7X" hidden="1">#REF!</definedName>
    <definedName name="BExZW8ZPNV43UXGOT98FDNIBQHZY" hidden="1">#REF!</definedName>
    <definedName name="BExZWE34WLHXW41SZ9QCACZ6SVF0"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CP42U5HL8V0ND1DHZMXHV3O"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SZXZLA9AIL6C8UFO5UMYLOL" hidden="1">#REF!</definedName>
    <definedName name="BExZZ2FQA9A8C7CJKMEFQ9VPSLCE" hidden="1">#REF!</definedName>
    <definedName name="BExZZ4315ZM8JCWPVO1MCZXHL1P2" hidden="1">#REF!</definedName>
    <definedName name="BExZZCHAVHW8C2H649KRGVQ0WVRT" hidden="1">#REF!</definedName>
    <definedName name="BExZZIX86XGUYCDC9LRDYXCWSZ4X" hidden="1">#REF!</definedName>
    <definedName name="BExZZTK54OTLF2YB68BHGOS27GEN" hidden="1">#REF!</definedName>
    <definedName name="BExZZVIC2F5RTBYPLNKOKF5NVGJG" hidden="1">#REF!</definedName>
    <definedName name="BExZZW3YBYAO27O0Y6XQ1YJ6J7S4" hidden="1">#REF!</definedName>
    <definedName name="BExZZXB3JQQG4SIZS4MRU6NNW7HI" hidden="1">#REF!</definedName>
    <definedName name="BExZZZEMIIFKMLLV4DJKX5TB9R5V" hidden="1">#REF!</definedName>
    <definedName name="bey">#REF!</definedName>
    <definedName name="BG_Del" hidden="1">15</definedName>
    <definedName name="BG_Ins" hidden="1">4</definedName>
    <definedName name="BG_Mod" hidden="1">6</definedName>
    <definedName name="bi">#REF!</definedName>
    <definedName name="bina">#REF!</definedName>
    <definedName name="BINAA">#REF!</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60" hidden="1">#REF!</definedName>
    <definedName name="BLPH361" hidden="1">#REF!</definedName>
    <definedName name="BLPH362" hidden="1">#REF!</definedName>
    <definedName name="BLPH363" hidden="1">#REF!</definedName>
    <definedName name="BLPH364" hidden="1">#REF!</definedName>
    <definedName name="BLPH365" hidden="1">#REF!</definedName>
    <definedName name="BLPH366" hidden="1">#REF!</definedName>
    <definedName name="BLPH367" hidden="1">#REF!</definedName>
    <definedName name="BLPH368" hidden="1">#REF!</definedName>
    <definedName name="BLPH369" hidden="1">#REF!</definedName>
    <definedName name="BLPH37" hidden="1">#REF!</definedName>
    <definedName name="BLPH370" hidden="1">#REF!</definedName>
    <definedName name="BLPH371" hidden="1">#REF!</definedName>
    <definedName name="BLPH372" hidden="1">#REF!</definedName>
    <definedName name="BLPH373" hidden="1">#REF!</definedName>
    <definedName name="BLPH374" hidden="1">#REF!</definedName>
    <definedName name="BLPH375" hidden="1">#REF!</definedName>
    <definedName name="BLPH376" hidden="1">#REF!</definedName>
    <definedName name="BLPH377" hidden="1">#REF!</definedName>
    <definedName name="BLPH378" hidden="1">#REF!</definedName>
    <definedName name="BLPH379" hidden="1">#REF!</definedName>
    <definedName name="BLPH38" hidden="1">#REF!</definedName>
    <definedName name="BLPH380" hidden="1">#REF!</definedName>
    <definedName name="BLPH381" hidden="1">#REF!</definedName>
    <definedName name="BLPH382" hidden="1">#REF!</definedName>
    <definedName name="BLPH383" hidden="1">#REF!</definedName>
    <definedName name="BLPH384" hidden="1">#REF!</definedName>
    <definedName name="BLPH385" hidden="1">#REF!</definedName>
    <definedName name="BLPH386" hidden="1">#REF!</definedName>
    <definedName name="BLPH387" hidden="1">#REF!</definedName>
    <definedName name="BLPH388" hidden="1">#REF!</definedName>
    <definedName name="BLPH389" hidden="1">#REF!</definedName>
    <definedName name="BLPH39" hidden="1">#REF!</definedName>
    <definedName name="BLPH390" hidden="1">#REF!</definedName>
    <definedName name="BLPH391" hidden="1">#REF!</definedName>
    <definedName name="BLPH392" hidden="1">#REF!</definedName>
    <definedName name="BLPH393" hidden="1">#REF!</definedName>
    <definedName name="BLPH394" hidden="1">#REF!</definedName>
    <definedName name="BLPH395" hidden="1">#REF!</definedName>
    <definedName name="BLPH396" hidden="1">#REF!</definedName>
    <definedName name="BLPH397" hidden="1">#REF!</definedName>
    <definedName name="BLPH398" hidden="1">#REF!</definedName>
    <definedName name="BLPH399" hidden="1">#REF!</definedName>
    <definedName name="BLPH4" hidden="1">#REF!</definedName>
    <definedName name="BLPH40" hidden="1">#REF!</definedName>
    <definedName name="BLPH400" hidden="1">#REF!</definedName>
    <definedName name="BLPH401" hidden="1">#REF!</definedName>
    <definedName name="BLPH402" hidden="1">#REF!</definedName>
    <definedName name="BLPH403" hidden="1">#REF!</definedName>
    <definedName name="BLPH404" hidden="1">#REF!</definedName>
    <definedName name="BLPH405" hidden="1">#REF!</definedName>
    <definedName name="BLPH406" hidden="1">#REF!</definedName>
    <definedName name="BLPH407" hidden="1">#REF!</definedName>
    <definedName name="BLPH408" hidden="1">#REF!</definedName>
    <definedName name="BLPH409" hidden="1">#REF!</definedName>
    <definedName name="BLPH41" hidden="1">#REF!</definedName>
    <definedName name="BLPH410" hidden="1">#REF!</definedName>
    <definedName name="BLPH411" hidden="1">#REF!</definedName>
    <definedName name="BLPH412" hidden="1">#REF!</definedName>
    <definedName name="BLPH413" hidden="1">#REF!</definedName>
    <definedName name="BLPH414" hidden="1">#REF!</definedName>
    <definedName name="BLPH415" hidden="1">#REF!</definedName>
    <definedName name="BLPH416" hidden="1">#REF!</definedName>
    <definedName name="BLPH417" hidden="1">#REF!</definedName>
    <definedName name="BLPH418" hidden="1">#REF!</definedName>
    <definedName name="BLPH419" hidden="1">#REF!</definedName>
    <definedName name="BLPH42" hidden="1">#REF!</definedName>
    <definedName name="BLPH420" hidden="1">#REF!</definedName>
    <definedName name="BLPH421" hidden="1">#REF!</definedName>
    <definedName name="BLPH422" hidden="1">#REF!</definedName>
    <definedName name="BLPH423" hidden="1">#REF!</definedName>
    <definedName name="BLPH424" hidden="1">#REF!</definedName>
    <definedName name="BLPH425" hidden="1">#REF!</definedName>
    <definedName name="BLPH426" hidden="1">#REF!</definedName>
    <definedName name="BLPH427" hidden="1">#REF!</definedName>
    <definedName name="BLPH428" hidden="1">#REF!</definedName>
    <definedName name="BLPH429" hidden="1">#REF!</definedName>
    <definedName name="BLPH43" hidden="1">#REF!</definedName>
    <definedName name="BLPH430" hidden="1">#REF!</definedName>
    <definedName name="BLPH431" hidden="1">#REF!</definedName>
    <definedName name="BLPH432" hidden="1">#REF!</definedName>
    <definedName name="BLPH433" hidden="1">#REF!</definedName>
    <definedName name="BLPH434" hidden="1">#REF!</definedName>
    <definedName name="BLPH435" hidden="1">#REF!</definedName>
    <definedName name="BLPH436" hidden="1">#REF!</definedName>
    <definedName name="BLPH437" hidden="1">#REF!</definedName>
    <definedName name="BLPH438" hidden="1">#REF!</definedName>
    <definedName name="BLPH439" hidden="1">#REF!</definedName>
    <definedName name="BLPH44" hidden="1">#REF!</definedName>
    <definedName name="BLPH440" hidden="1">#REF!</definedName>
    <definedName name="BLPH441" hidden="1">#REF!</definedName>
    <definedName name="BLPH442" hidden="1">#REF!</definedName>
    <definedName name="BLPH443" hidden="1">#REF!</definedName>
    <definedName name="BLPH444" hidden="1">#REF!</definedName>
    <definedName name="BLPH445" hidden="1">#REF!</definedName>
    <definedName name="BLPH446" hidden="1">#REF!</definedName>
    <definedName name="BLPH447" hidden="1">#REF!</definedName>
    <definedName name="BLPH448"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LUE" hidden="1">{#N/A,#N/A,FALSE,"Verify at a Glance";#N/A,#N/A,FALSE,"CARMS VS. STAR";#N/A,#N/A,FALSE,"Intel-US";#N/A,#N/A,FALSE,"Intel-PR";#N/A,#N/A,FALSE,"Intel-MISC-6";#N/A,#N/A,FALSE,"Intel-DPA-7";#N/A,#N/A,FALSE,"Intel-IRE";#N/A,#N/A,FALSE,"Intel-HK";#N/A,#N/A,FALSE,"DAILY INPUT";#N/A,#N/A,FALSE,"P5 HK Cash List"}</definedName>
    <definedName name="BMU_Share_on_HO_Support">#REF!</definedName>
    <definedName name="bna">#REF!</definedName>
    <definedName name="BNAA">#REF!</definedName>
    <definedName name="board" localSheetId="8" hidden="1">{#N/A,#N/A,FALSE,"DEPN";#N/A,#N/A,FALSE,"INT";#N/A,#N/A,FALSE,"SUNDRY";#N/A,#N/A,FALSE,"CRED";#N/A,#N/A,FALSE,"DEBT";#N/A,#N/A,FALSE,"XREC";#N/A,#N/A,FALSE,"RFS";#N/A,#N/A,FALSE,"FAS";#N/A,#N/A,FALSE,"SP";#N/A,#N/A,FALSE,"COMM";#N/A,#N/A,FALSE,"CALC";#N/A,#N/A,FALSE,"%";#N/A,#N/A,FALSE,"EXPS"}</definedName>
    <definedName name="board" localSheetId="7" hidden="1">{#N/A,#N/A,FALSE,"DEPN";#N/A,#N/A,FALSE,"INT";#N/A,#N/A,FALSE,"SUNDRY";#N/A,#N/A,FALSE,"CRED";#N/A,#N/A,FALSE,"DEBT";#N/A,#N/A,FALSE,"XREC";#N/A,#N/A,FALSE,"RFS";#N/A,#N/A,FALSE,"FAS";#N/A,#N/A,FALSE,"SP";#N/A,#N/A,FALSE,"COMM";#N/A,#N/A,FALSE,"CALC";#N/A,#N/A,FALSE,"%";#N/A,#N/A,FALSE,"EXPS"}</definedName>
    <definedName name="board" localSheetId="91" hidden="1">{#N/A,#N/A,FALSE,"DEPN";#N/A,#N/A,FALSE,"INT";#N/A,#N/A,FALSE,"SUNDRY";#N/A,#N/A,FALSE,"CRED";#N/A,#N/A,FALSE,"DEBT";#N/A,#N/A,FALSE,"XREC";#N/A,#N/A,FALSE,"RFS";#N/A,#N/A,FALSE,"FAS";#N/A,#N/A,FALSE,"SP";#N/A,#N/A,FALSE,"COMM";#N/A,#N/A,FALSE,"CALC";#N/A,#N/A,FALSE,"%";#N/A,#N/A,FALSE,"EXPS"}</definedName>
    <definedName name="board" localSheetId="92" hidden="1">{#N/A,#N/A,FALSE,"DEPN";#N/A,#N/A,FALSE,"INT";#N/A,#N/A,FALSE,"SUNDRY";#N/A,#N/A,FALSE,"CRED";#N/A,#N/A,FALSE,"DEBT";#N/A,#N/A,FALSE,"XREC";#N/A,#N/A,FALSE,"RFS";#N/A,#N/A,FALSE,"FAS";#N/A,#N/A,FALSE,"SP";#N/A,#N/A,FALSE,"COMM";#N/A,#N/A,FALSE,"CALC";#N/A,#N/A,FALSE,"%";#N/A,#N/A,FALSE,"EXPS"}</definedName>
    <definedName name="board" localSheetId="93" hidden="1">{#N/A,#N/A,FALSE,"DEPN";#N/A,#N/A,FALSE,"INT";#N/A,#N/A,FALSE,"SUNDRY";#N/A,#N/A,FALSE,"CRED";#N/A,#N/A,FALSE,"DEBT";#N/A,#N/A,FALSE,"XREC";#N/A,#N/A,FALSE,"RFS";#N/A,#N/A,FALSE,"FAS";#N/A,#N/A,FALSE,"SP";#N/A,#N/A,FALSE,"COMM";#N/A,#N/A,FALSE,"CALC";#N/A,#N/A,FALSE,"%";#N/A,#N/A,FALSE,"EXPS"}</definedName>
    <definedName name="board" localSheetId="94" hidden="1">{#N/A,#N/A,FALSE,"DEPN";#N/A,#N/A,FALSE,"INT";#N/A,#N/A,FALSE,"SUNDRY";#N/A,#N/A,FALSE,"CRED";#N/A,#N/A,FALSE,"DEBT";#N/A,#N/A,FALSE,"XREC";#N/A,#N/A,FALSE,"RFS";#N/A,#N/A,FALSE,"FAS";#N/A,#N/A,FALSE,"SP";#N/A,#N/A,FALSE,"COMM";#N/A,#N/A,FALSE,"CALC";#N/A,#N/A,FALSE,"%";#N/A,#N/A,FALSE,"EXPS"}</definedName>
    <definedName name="board" localSheetId="95" hidden="1">{#N/A,#N/A,FALSE,"DEPN";#N/A,#N/A,FALSE,"INT";#N/A,#N/A,FALSE,"SUNDRY";#N/A,#N/A,FALSE,"CRED";#N/A,#N/A,FALSE,"DEBT";#N/A,#N/A,FALSE,"XREC";#N/A,#N/A,FALSE,"RFS";#N/A,#N/A,FALSE,"FAS";#N/A,#N/A,FALSE,"SP";#N/A,#N/A,FALSE,"COMM";#N/A,#N/A,FALSE,"CALC";#N/A,#N/A,FALSE,"%";#N/A,#N/A,FALSE,"EXPS"}</definedName>
    <definedName name="board" localSheetId="96" hidden="1">{#N/A,#N/A,FALSE,"DEPN";#N/A,#N/A,FALSE,"INT";#N/A,#N/A,FALSE,"SUNDRY";#N/A,#N/A,FALSE,"CRED";#N/A,#N/A,FALSE,"DEBT";#N/A,#N/A,FALSE,"XREC";#N/A,#N/A,FALSE,"RFS";#N/A,#N/A,FALSE,"FAS";#N/A,#N/A,FALSE,"SP";#N/A,#N/A,FALSE,"COMM";#N/A,#N/A,FALSE,"CALC";#N/A,#N/A,FALSE,"%";#N/A,#N/A,FALSE,"EXPS"}</definedName>
    <definedName name="board" localSheetId="98" hidden="1">{#N/A,#N/A,FALSE,"DEPN";#N/A,#N/A,FALSE,"INT";#N/A,#N/A,FALSE,"SUNDRY";#N/A,#N/A,FALSE,"CRED";#N/A,#N/A,FALSE,"DEBT";#N/A,#N/A,FALSE,"XREC";#N/A,#N/A,FALSE,"RFS";#N/A,#N/A,FALSE,"FAS";#N/A,#N/A,FALSE,"SP";#N/A,#N/A,FALSE,"COMM";#N/A,#N/A,FALSE,"CALC";#N/A,#N/A,FALSE,"%";#N/A,#N/A,FALSE,"EXPS"}</definedName>
    <definedName name="board" localSheetId="99" hidden="1">{#N/A,#N/A,FALSE,"DEPN";#N/A,#N/A,FALSE,"INT";#N/A,#N/A,FALSE,"SUNDRY";#N/A,#N/A,FALSE,"CRED";#N/A,#N/A,FALSE,"DEBT";#N/A,#N/A,FALSE,"XREC";#N/A,#N/A,FALSE,"RFS";#N/A,#N/A,FALSE,"FAS";#N/A,#N/A,FALSE,"SP";#N/A,#N/A,FALSE,"COMM";#N/A,#N/A,FALSE,"CALC";#N/A,#N/A,FALSE,"%";#N/A,#N/A,FALSE,"EXPS"}</definedName>
    <definedName name="board" localSheetId="12" hidden="1">{#N/A,#N/A,FALSE,"DEPN";#N/A,#N/A,FALSE,"INT";#N/A,#N/A,FALSE,"SUNDRY";#N/A,#N/A,FALSE,"CRED";#N/A,#N/A,FALSE,"DEBT";#N/A,#N/A,FALSE,"XREC";#N/A,#N/A,FALSE,"RFS";#N/A,#N/A,FALSE,"FAS";#N/A,#N/A,FALSE,"SP";#N/A,#N/A,FALSE,"COMM";#N/A,#N/A,FALSE,"CALC";#N/A,#N/A,FALSE,"%";#N/A,#N/A,FALSE,"EXPS"}</definedName>
    <definedName name="board" localSheetId="0" hidden="1">{#N/A,#N/A,FALSE,"DEPN";#N/A,#N/A,FALSE,"INT";#N/A,#N/A,FALSE,"SUNDRY";#N/A,#N/A,FALSE,"CRED";#N/A,#N/A,FALSE,"DEBT";#N/A,#N/A,FALSE,"XREC";#N/A,#N/A,FALSE,"RFS";#N/A,#N/A,FALSE,"FAS";#N/A,#N/A,FALSE,"SP";#N/A,#N/A,FALSE,"COMM";#N/A,#N/A,FALSE,"CALC";#N/A,#N/A,FALSE,"%";#N/A,#N/A,FALSE,"EXPS"}</definedName>
    <definedName name="board" hidden="1">{#N/A,#N/A,FALSE,"DEPN";#N/A,#N/A,FALSE,"INT";#N/A,#N/A,FALSE,"SUNDRY";#N/A,#N/A,FALSE,"CRED";#N/A,#N/A,FALSE,"DEBT";#N/A,#N/A,FALSE,"XREC";#N/A,#N/A,FALSE,"RFS";#N/A,#N/A,FALSE,"FAS";#N/A,#N/A,FALSE,"SP";#N/A,#N/A,FALSE,"COMM";#N/A,#N/A,FALSE,"CALC";#N/A,#N/A,FALSE,"%";#N/A,#N/A,FALSE,"EXPS"}</definedName>
    <definedName name="board." localSheetId="8" hidden="1">{#N/A,#N/A,FALSE,"DEPN";#N/A,#N/A,FALSE,"INT";#N/A,#N/A,FALSE,"SUNDRY";#N/A,#N/A,FALSE,"CRED";#N/A,#N/A,FALSE,"DEBT";#N/A,#N/A,FALSE,"XREC";#N/A,#N/A,FALSE,"RFS";#N/A,#N/A,FALSE,"FAS";#N/A,#N/A,FALSE,"SP";#N/A,#N/A,FALSE,"COMM";#N/A,#N/A,FALSE,"CALC";#N/A,#N/A,FALSE,"%";#N/A,#N/A,FALSE,"EXPS"}</definedName>
    <definedName name="board." localSheetId="7" hidden="1">{#N/A,#N/A,FALSE,"DEPN";#N/A,#N/A,FALSE,"INT";#N/A,#N/A,FALSE,"SUNDRY";#N/A,#N/A,FALSE,"CRED";#N/A,#N/A,FALSE,"DEBT";#N/A,#N/A,FALSE,"XREC";#N/A,#N/A,FALSE,"RFS";#N/A,#N/A,FALSE,"FAS";#N/A,#N/A,FALSE,"SP";#N/A,#N/A,FALSE,"COMM";#N/A,#N/A,FALSE,"CALC";#N/A,#N/A,FALSE,"%";#N/A,#N/A,FALSE,"EXPS"}</definedName>
    <definedName name="board." localSheetId="91" hidden="1">{#N/A,#N/A,FALSE,"DEPN";#N/A,#N/A,FALSE,"INT";#N/A,#N/A,FALSE,"SUNDRY";#N/A,#N/A,FALSE,"CRED";#N/A,#N/A,FALSE,"DEBT";#N/A,#N/A,FALSE,"XREC";#N/A,#N/A,FALSE,"RFS";#N/A,#N/A,FALSE,"FAS";#N/A,#N/A,FALSE,"SP";#N/A,#N/A,FALSE,"COMM";#N/A,#N/A,FALSE,"CALC";#N/A,#N/A,FALSE,"%";#N/A,#N/A,FALSE,"EXPS"}</definedName>
    <definedName name="board." localSheetId="92" hidden="1">{#N/A,#N/A,FALSE,"DEPN";#N/A,#N/A,FALSE,"INT";#N/A,#N/A,FALSE,"SUNDRY";#N/A,#N/A,FALSE,"CRED";#N/A,#N/A,FALSE,"DEBT";#N/A,#N/A,FALSE,"XREC";#N/A,#N/A,FALSE,"RFS";#N/A,#N/A,FALSE,"FAS";#N/A,#N/A,FALSE,"SP";#N/A,#N/A,FALSE,"COMM";#N/A,#N/A,FALSE,"CALC";#N/A,#N/A,FALSE,"%";#N/A,#N/A,FALSE,"EXPS"}</definedName>
    <definedName name="board." localSheetId="93" hidden="1">{#N/A,#N/A,FALSE,"DEPN";#N/A,#N/A,FALSE,"INT";#N/A,#N/A,FALSE,"SUNDRY";#N/A,#N/A,FALSE,"CRED";#N/A,#N/A,FALSE,"DEBT";#N/A,#N/A,FALSE,"XREC";#N/A,#N/A,FALSE,"RFS";#N/A,#N/A,FALSE,"FAS";#N/A,#N/A,FALSE,"SP";#N/A,#N/A,FALSE,"COMM";#N/A,#N/A,FALSE,"CALC";#N/A,#N/A,FALSE,"%";#N/A,#N/A,FALSE,"EXPS"}</definedName>
    <definedName name="board." localSheetId="94" hidden="1">{#N/A,#N/A,FALSE,"DEPN";#N/A,#N/A,FALSE,"INT";#N/A,#N/A,FALSE,"SUNDRY";#N/A,#N/A,FALSE,"CRED";#N/A,#N/A,FALSE,"DEBT";#N/A,#N/A,FALSE,"XREC";#N/A,#N/A,FALSE,"RFS";#N/A,#N/A,FALSE,"FAS";#N/A,#N/A,FALSE,"SP";#N/A,#N/A,FALSE,"COMM";#N/A,#N/A,FALSE,"CALC";#N/A,#N/A,FALSE,"%";#N/A,#N/A,FALSE,"EXPS"}</definedName>
    <definedName name="board." localSheetId="95" hidden="1">{#N/A,#N/A,FALSE,"DEPN";#N/A,#N/A,FALSE,"INT";#N/A,#N/A,FALSE,"SUNDRY";#N/A,#N/A,FALSE,"CRED";#N/A,#N/A,FALSE,"DEBT";#N/A,#N/A,FALSE,"XREC";#N/A,#N/A,FALSE,"RFS";#N/A,#N/A,FALSE,"FAS";#N/A,#N/A,FALSE,"SP";#N/A,#N/A,FALSE,"COMM";#N/A,#N/A,FALSE,"CALC";#N/A,#N/A,FALSE,"%";#N/A,#N/A,FALSE,"EXPS"}</definedName>
    <definedName name="board." localSheetId="96" hidden="1">{#N/A,#N/A,FALSE,"DEPN";#N/A,#N/A,FALSE,"INT";#N/A,#N/A,FALSE,"SUNDRY";#N/A,#N/A,FALSE,"CRED";#N/A,#N/A,FALSE,"DEBT";#N/A,#N/A,FALSE,"XREC";#N/A,#N/A,FALSE,"RFS";#N/A,#N/A,FALSE,"FAS";#N/A,#N/A,FALSE,"SP";#N/A,#N/A,FALSE,"COMM";#N/A,#N/A,FALSE,"CALC";#N/A,#N/A,FALSE,"%";#N/A,#N/A,FALSE,"EXPS"}</definedName>
    <definedName name="board." localSheetId="98" hidden="1">{#N/A,#N/A,FALSE,"DEPN";#N/A,#N/A,FALSE,"INT";#N/A,#N/A,FALSE,"SUNDRY";#N/A,#N/A,FALSE,"CRED";#N/A,#N/A,FALSE,"DEBT";#N/A,#N/A,FALSE,"XREC";#N/A,#N/A,FALSE,"RFS";#N/A,#N/A,FALSE,"FAS";#N/A,#N/A,FALSE,"SP";#N/A,#N/A,FALSE,"COMM";#N/A,#N/A,FALSE,"CALC";#N/A,#N/A,FALSE,"%";#N/A,#N/A,FALSE,"EXPS"}</definedName>
    <definedName name="board." localSheetId="99" hidden="1">{#N/A,#N/A,FALSE,"DEPN";#N/A,#N/A,FALSE,"INT";#N/A,#N/A,FALSE,"SUNDRY";#N/A,#N/A,FALSE,"CRED";#N/A,#N/A,FALSE,"DEBT";#N/A,#N/A,FALSE,"XREC";#N/A,#N/A,FALSE,"RFS";#N/A,#N/A,FALSE,"FAS";#N/A,#N/A,FALSE,"SP";#N/A,#N/A,FALSE,"COMM";#N/A,#N/A,FALSE,"CALC";#N/A,#N/A,FALSE,"%";#N/A,#N/A,FALSE,"EXPS"}</definedName>
    <definedName name="board." localSheetId="12" hidden="1">{#N/A,#N/A,FALSE,"DEPN";#N/A,#N/A,FALSE,"INT";#N/A,#N/A,FALSE,"SUNDRY";#N/A,#N/A,FALSE,"CRED";#N/A,#N/A,FALSE,"DEBT";#N/A,#N/A,FALSE,"XREC";#N/A,#N/A,FALSE,"RFS";#N/A,#N/A,FALSE,"FAS";#N/A,#N/A,FALSE,"SP";#N/A,#N/A,FALSE,"COMM";#N/A,#N/A,FALSE,"CALC";#N/A,#N/A,FALSE,"%";#N/A,#N/A,FALSE,"EXPS"}</definedName>
    <definedName name="board." localSheetId="0" hidden="1">{#N/A,#N/A,FALSE,"DEPN";#N/A,#N/A,FALSE,"INT";#N/A,#N/A,FALSE,"SUNDRY";#N/A,#N/A,FALSE,"CRED";#N/A,#N/A,FALSE,"DEBT";#N/A,#N/A,FALSE,"XREC";#N/A,#N/A,FALSE,"RFS";#N/A,#N/A,FALSE,"FAS";#N/A,#N/A,FALSE,"SP";#N/A,#N/A,FALSE,"COMM";#N/A,#N/A,FALSE,"CALC";#N/A,#N/A,FALSE,"%";#N/A,#N/A,FALSE,"EXPS"}</definedName>
    <definedName name="board." hidden="1">{#N/A,#N/A,FALSE,"DEPN";#N/A,#N/A,FALSE,"INT";#N/A,#N/A,FALSE,"SUNDRY";#N/A,#N/A,FALSE,"CRED";#N/A,#N/A,FALSE,"DEBT";#N/A,#N/A,FALSE,"XREC";#N/A,#N/A,FALSE,"RFS";#N/A,#N/A,FALSE,"FAS";#N/A,#N/A,FALSE,"SP";#N/A,#N/A,FALSE,"COMM";#N/A,#N/A,FALSE,"CALC";#N/A,#N/A,FALSE,"%";#N/A,#N/A,FALSE,"EXPS"}</definedName>
    <definedName name="board.." localSheetId="8" hidden="1">{#N/A,#N/A,FALSE,"DEPN";#N/A,#N/A,FALSE,"INT";#N/A,#N/A,FALSE,"SUNDRY";#N/A,#N/A,FALSE,"CRED";#N/A,#N/A,FALSE,"DEBT";#N/A,#N/A,FALSE,"XREC";#N/A,#N/A,FALSE,"RFS";#N/A,#N/A,FALSE,"FAS";#N/A,#N/A,FALSE,"SP";#N/A,#N/A,FALSE,"COMM";#N/A,#N/A,FALSE,"CALC";#N/A,#N/A,FALSE,"%";#N/A,#N/A,FALSE,"EXPS"}</definedName>
    <definedName name="board.." localSheetId="7" hidden="1">{#N/A,#N/A,FALSE,"DEPN";#N/A,#N/A,FALSE,"INT";#N/A,#N/A,FALSE,"SUNDRY";#N/A,#N/A,FALSE,"CRED";#N/A,#N/A,FALSE,"DEBT";#N/A,#N/A,FALSE,"XREC";#N/A,#N/A,FALSE,"RFS";#N/A,#N/A,FALSE,"FAS";#N/A,#N/A,FALSE,"SP";#N/A,#N/A,FALSE,"COMM";#N/A,#N/A,FALSE,"CALC";#N/A,#N/A,FALSE,"%";#N/A,#N/A,FALSE,"EXPS"}</definedName>
    <definedName name="board.." localSheetId="91" hidden="1">{#N/A,#N/A,FALSE,"DEPN";#N/A,#N/A,FALSE,"INT";#N/A,#N/A,FALSE,"SUNDRY";#N/A,#N/A,FALSE,"CRED";#N/A,#N/A,FALSE,"DEBT";#N/A,#N/A,FALSE,"XREC";#N/A,#N/A,FALSE,"RFS";#N/A,#N/A,FALSE,"FAS";#N/A,#N/A,FALSE,"SP";#N/A,#N/A,FALSE,"COMM";#N/A,#N/A,FALSE,"CALC";#N/A,#N/A,FALSE,"%";#N/A,#N/A,FALSE,"EXPS"}</definedName>
    <definedName name="board.." localSheetId="92" hidden="1">{#N/A,#N/A,FALSE,"DEPN";#N/A,#N/A,FALSE,"INT";#N/A,#N/A,FALSE,"SUNDRY";#N/A,#N/A,FALSE,"CRED";#N/A,#N/A,FALSE,"DEBT";#N/A,#N/A,FALSE,"XREC";#N/A,#N/A,FALSE,"RFS";#N/A,#N/A,FALSE,"FAS";#N/A,#N/A,FALSE,"SP";#N/A,#N/A,FALSE,"COMM";#N/A,#N/A,FALSE,"CALC";#N/A,#N/A,FALSE,"%";#N/A,#N/A,FALSE,"EXPS"}</definedName>
    <definedName name="board.." localSheetId="93" hidden="1">{#N/A,#N/A,FALSE,"DEPN";#N/A,#N/A,FALSE,"INT";#N/A,#N/A,FALSE,"SUNDRY";#N/A,#N/A,FALSE,"CRED";#N/A,#N/A,FALSE,"DEBT";#N/A,#N/A,FALSE,"XREC";#N/A,#N/A,FALSE,"RFS";#N/A,#N/A,FALSE,"FAS";#N/A,#N/A,FALSE,"SP";#N/A,#N/A,FALSE,"COMM";#N/A,#N/A,FALSE,"CALC";#N/A,#N/A,FALSE,"%";#N/A,#N/A,FALSE,"EXPS"}</definedName>
    <definedName name="board.." localSheetId="94" hidden="1">{#N/A,#N/A,FALSE,"DEPN";#N/A,#N/A,FALSE,"INT";#N/A,#N/A,FALSE,"SUNDRY";#N/A,#N/A,FALSE,"CRED";#N/A,#N/A,FALSE,"DEBT";#N/A,#N/A,FALSE,"XREC";#N/A,#N/A,FALSE,"RFS";#N/A,#N/A,FALSE,"FAS";#N/A,#N/A,FALSE,"SP";#N/A,#N/A,FALSE,"COMM";#N/A,#N/A,FALSE,"CALC";#N/A,#N/A,FALSE,"%";#N/A,#N/A,FALSE,"EXPS"}</definedName>
    <definedName name="board.." localSheetId="95" hidden="1">{#N/A,#N/A,FALSE,"DEPN";#N/A,#N/A,FALSE,"INT";#N/A,#N/A,FALSE,"SUNDRY";#N/A,#N/A,FALSE,"CRED";#N/A,#N/A,FALSE,"DEBT";#N/A,#N/A,FALSE,"XREC";#N/A,#N/A,FALSE,"RFS";#N/A,#N/A,FALSE,"FAS";#N/A,#N/A,FALSE,"SP";#N/A,#N/A,FALSE,"COMM";#N/A,#N/A,FALSE,"CALC";#N/A,#N/A,FALSE,"%";#N/A,#N/A,FALSE,"EXPS"}</definedName>
    <definedName name="board.." localSheetId="96" hidden="1">{#N/A,#N/A,FALSE,"DEPN";#N/A,#N/A,FALSE,"INT";#N/A,#N/A,FALSE,"SUNDRY";#N/A,#N/A,FALSE,"CRED";#N/A,#N/A,FALSE,"DEBT";#N/A,#N/A,FALSE,"XREC";#N/A,#N/A,FALSE,"RFS";#N/A,#N/A,FALSE,"FAS";#N/A,#N/A,FALSE,"SP";#N/A,#N/A,FALSE,"COMM";#N/A,#N/A,FALSE,"CALC";#N/A,#N/A,FALSE,"%";#N/A,#N/A,FALSE,"EXPS"}</definedName>
    <definedName name="board.." localSheetId="98" hidden="1">{#N/A,#N/A,FALSE,"DEPN";#N/A,#N/A,FALSE,"INT";#N/A,#N/A,FALSE,"SUNDRY";#N/A,#N/A,FALSE,"CRED";#N/A,#N/A,FALSE,"DEBT";#N/A,#N/A,FALSE,"XREC";#N/A,#N/A,FALSE,"RFS";#N/A,#N/A,FALSE,"FAS";#N/A,#N/A,FALSE,"SP";#N/A,#N/A,FALSE,"COMM";#N/A,#N/A,FALSE,"CALC";#N/A,#N/A,FALSE,"%";#N/A,#N/A,FALSE,"EXPS"}</definedName>
    <definedName name="board.." localSheetId="99" hidden="1">{#N/A,#N/A,FALSE,"DEPN";#N/A,#N/A,FALSE,"INT";#N/A,#N/A,FALSE,"SUNDRY";#N/A,#N/A,FALSE,"CRED";#N/A,#N/A,FALSE,"DEBT";#N/A,#N/A,FALSE,"XREC";#N/A,#N/A,FALSE,"RFS";#N/A,#N/A,FALSE,"FAS";#N/A,#N/A,FALSE,"SP";#N/A,#N/A,FALSE,"COMM";#N/A,#N/A,FALSE,"CALC";#N/A,#N/A,FALSE,"%";#N/A,#N/A,FALSE,"EXPS"}</definedName>
    <definedName name="board.." localSheetId="12" hidden="1">{#N/A,#N/A,FALSE,"DEPN";#N/A,#N/A,FALSE,"INT";#N/A,#N/A,FALSE,"SUNDRY";#N/A,#N/A,FALSE,"CRED";#N/A,#N/A,FALSE,"DEBT";#N/A,#N/A,FALSE,"XREC";#N/A,#N/A,FALSE,"RFS";#N/A,#N/A,FALSE,"FAS";#N/A,#N/A,FALSE,"SP";#N/A,#N/A,FALSE,"COMM";#N/A,#N/A,FALSE,"CALC";#N/A,#N/A,FALSE,"%";#N/A,#N/A,FALSE,"EXPS"}</definedName>
    <definedName name="board.." localSheetId="0" hidden="1">{#N/A,#N/A,FALSE,"DEPN";#N/A,#N/A,FALSE,"INT";#N/A,#N/A,FALSE,"SUNDRY";#N/A,#N/A,FALSE,"CRED";#N/A,#N/A,FALSE,"DEBT";#N/A,#N/A,FALSE,"XREC";#N/A,#N/A,FALSE,"RFS";#N/A,#N/A,FALSE,"FAS";#N/A,#N/A,FALSE,"SP";#N/A,#N/A,FALSE,"COMM";#N/A,#N/A,FALSE,"CALC";#N/A,#N/A,FALSE,"%";#N/A,#N/A,FALSE,"EXPS"}</definedName>
    <definedName name="board.." hidden="1">{#N/A,#N/A,FALSE,"DEPN";#N/A,#N/A,FALSE,"INT";#N/A,#N/A,FALSE,"SUNDRY";#N/A,#N/A,FALSE,"CRED";#N/A,#N/A,FALSE,"DEBT";#N/A,#N/A,FALSE,"XREC";#N/A,#N/A,FALSE,"RFS";#N/A,#N/A,FALSE,"FAS";#N/A,#N/A,FALSE,"SP";#N/A,#N/A,FALSE,"COMM";#N/A,#N/A,FALSE,"CALC";#N/A,#N/A,FALSE,"%";#N/A,#N/A,FALSE,"EXPS"}</definedName>
    <definedName name="board1" localSheetId="8" hidden="1">{#N/A,#N/A,FALSE,"DEPN";#N/A,#N/A,FALSE,"INT";#N/A,#N/A,FALSE,"SUNDRY";#N/A,#N/A,FALSE,"CRED";#N/A,#N/A,FALSE,"DEBT";#N/A,#N/A,FALSE,"XREC";#N/A,#N/A,FALSE,"RFS";#N/A,#N/A,FALSE,"FAS";#N/A,#N/A,FALSE,"SP";#N/A,#N/A,FALSE,"COMM";#N/A,#N/A,FALSE,"CALC";#N/A,#N/A,FALSE,"%";#N/A,#N/A,FALSE,"EXPS"}</definedName>
    <definedName name="board1" localSheetId="7" hidden="1">{#N/A,#N/A,FALSE,"DEPN";#N/A,#N/A,FALSE,"INT";#N/A,#N/A,FALSE,"SUNDRY";#N/A,#N/A,FALSE,"CRED";#N/A,#N/A,FALSE,"DEBT";#N/A,#N/A,FALSE,"XREC";#N/A,#N/A,FALSE,"RFS";#N/A,#N/A,FALSE,"FAS";#N/A,#N/A,FALSE,"SP";#N/A,#N/A,FALSE,"COMM";#N/A,#N/A,FALSE,"CALC";#N/A,#N/A,FALSE,"%";#N/A,#N/A,FALSE,"EXPS"}</definedName>
    <definedName name="board1" localSheetId="91" hidden="1">{#N/A,#N/A,FALSE,"DEPN";#N/A,#N/A,FALSE,"INT";#N/A,#N/A,FALSE,"SUNDRY";#N/A,#N/A,FALSE,"CRED";#N/A,#N/A,FALSE,"DEBT";#N/A,#N/A,FALSE,"XREC";#N/A,#N/A,FALSE,"RFS";#N/A,#N/A,FALSE,"FAS";#N/A,#N/A,FALSE,"SP";#N/A,#N/A,FALSE,"COMM";#N/A,#N/A,FALSE,"CALC";#N/A,#N/A,FALSE,"%";#N/A,#N/A,FALSE,"EXPS"}</definedName>
    <definedName name="board1" localSheetId="92" hidden="1">{#N/A,#N/A,FALSE,"DEPN";#N/A,#N/A,FALSE,"INT";#N/A,#N/A,FALSE,"SUNDRY";#N/A,#N/A,FALSE,"CRED";#N/A,#N/A,FALSE,"DEBT";#N/A,#N/A,FALSE,"XREC";#N/A,#N/A,FALSE,"RFS";#N/A,#N/A,FALSE,"FAS";#N/A,#N/A,FALSE,"SP";#N/A,#N/A,FALSE,"COMM";#N/A,#N/A,FALSE,"CALC";#N/A,#N/A,FALSE,"%";#N/A,#N/A,FALSE,"EXPS"}</definedName>
    <definedName name="board1" localSheetId="93" hidden="1">{#N/A,#N/A,FALSE,"DEPN";#N/A,#N/A,FALSE,"INT";#N/A,#N/A,FALSE,"SUNDRY";#N/A,#N/A,FALSE,"CRED";#N/A,#N/A,FALSE,"DEBT";#N/A,#N/A,FALSE,"XREC";#N/A,#N/A,FALSE,"RFS";#N/A,#N/A,FALSE,"FAS";#N/A,#N/A,FALSE,"SP";#N/A,#N/A,FALSE,"COMM";#N/A,#N/A,FALSE,"CALC";#N/A,#N/A,FALSE,"%";#N/A,#N/A,FALSE,"EXPS"}</definedName>
    <definedName name="board1" localSheetId="94" hidden="1">{#N/A,#N/A,FALSE,"DEPN";#N/A,#N/A,FALSE,"INT";#N/A,#N/A,FALSE,"SUNDRY";#N/A,#N/A,FALSE,"CRED";#N/A,#N/A,FALSE,"DEBT";#N/A,#N/A,FALSE,"XREC";#N/A,#N/A,FALSE,"RFS";#N/A,#N/A,FALSE,"FAS";#N/A,#N/A,FALSE,"SP";#N/A,#N/A,FALSE,"COMM";#N/A,#N/A,FALSE,"CALC";#N/A,#N/A,FALSE,"%";#N/A,#N/A,FALSE,"EXPS"}</definedName>
    <definedName name="board1" localSheetId="95" hidden="1">{#N/A,#N/A,FALSE,"DEPN";#N/A,#N/A,FALSE,"INT";#N/A,#N/A,FALSE,"SUNDRY";#N/A,#N/A,FALSE,"CRED";#N/A,#N/A,FALSE,"DEBT";#N/A,#N/A,FALSE,"XREC";#N/A,#N/A,FALSE,"RFS";#N/A,#N/A,FALSE,"FAS";#N/A,#N/A,FALSE,"SP";#N/A,#N/A,FALSE,"COMM";#N/A,#N/A,FALSE,"CALC";#N/A,#N/A,FALSE,"%";#N/A,#N/A,FALSE,"EXPS"}</definedName>
    <definedName name="board1" localSheetId="96" hidden="1">{#N/A,#N/A,FALSE,"DEPN";#N/A,#N/A,FALSE,"INT";#N/A,#N/A,FALSE,"SUNDRY";#N/A,#N/A,FALSE,"CRED";#N/A,#N/A,FALSE,"DEBT";#N/A,#N/A,FALSE,"XREC";#N/A,#N/A,FALSE,"RFS";#N/A,#N/A,FALSE,"FAS";#N/A,#N/A,FALSE,"SP";#N/A,#N/A,FALSE,"COMM";#N/A,#N/A,FALSE,"CALC";#N/A,#N/A,FALSE,"%";#N/A,#N/A,FALSE,"EXPS"}</definedName>
    <definedName name="board1" localSheetId="98" hidden="1">{#N/A,#N/A,FALSE,"DEPN";#N/A,#N/A,FALSE,"INT";#N/A,#N/A,FALSE,"SUNDRY";#N/A,#N/A,FALSE,"CRED";#N/A,#N/A,FALSE,"DEBT";#N/A,#N/A,FALSE,"XREC";#N/A,#N/A,FALSE,"RFS";#N/A,#N/A,FALSE,"FAS";#N/A,#N/A,FALSE,"SP";#N/A,#N/A,FALSE,"COMM";#N/A,#N/A,FALSE,"CALC";#N/A,#N/A,FALSE,"%";#N/A,#N/A,FALSE,"EXPS"}</definedName>
    <definedName name="board1" localSheetId="99" hidden="1">{#N/A,#N/A,FALSE,"DEPN";#N/A,#N/A,FALSE,"INT";#N/A,#N/A,FALSE,"SUNDRY";#N/A,#N/A,FALSE,"CRED";#N/A,#N/A,FALSE,"DEBT";#N/A,#N/A,FALSE,"XREC";#N/A,#N/A,FALSE,"RFS";#N/A,#N/A,FALSE,"FAS";#N/A,#N/A,FALSE,"SP";#N/A,#N/A,FALSE,"COMM";#N/A,#N/A,FALSE,"CALC";#N/A,#N/A,FALSE,"%";#N/A,#N/A,FALSE,"EXPS"}</definedName>
    <definedName name="board1" localSheetId="12" hidden="1">{#N/A,#N/A,FALSE,"DEPN";#N/A,#N/A,FALSE,"INT";#N/A,#N/A,FALSE,"SUNDRY";#N/A,#N/A,FALSE,"CRED";#N/A,#N/A,FALSE,"DEBT";#N/A,#N/A,FALSE,"XREC";#N/A,#N/A,FALSE,"RFS";#N/A,#N/A,FALSE,"FAS";#N/A,#N/A,FALSE,"SP";#N/A,#N/A,FALSE,"COMM";#N/A,#N/A,FALSE,"CALC";#N/A,#N/A,FALSE,"%";#N/A,#N/A,FALSE,"EXPS"}</definedName>
    <definedName name="board1" localSheetId="0" hidden="1">{#N/A,#N/A,FALSE,"DEPN";#N/A,#N/A,FALSE,"INT";#N/A,#N/A,FALSE,"SUNDRY";#N/A,#N/A,FALSE,"CRED";#N/A,#N/A,FALSE,"DEBT";#N/A,#N/A,FALSE,"XREC";#N/A,#N/A,FALSE,"RFS";#N/A,#N/A,FALSE,"FAS";#N/A,#N/A,FALSE,"SP";#N/A,#N/A,FALSE,"COMM";#N/A,#N/A,FALSE,"CALC";#N/A,#N/A,FALSE,"%";#N/A,#N/A,FALSE,"EXPS"}</definedName>
    <definedName name="board1" hidden="1">{#N/A,#N/A,FALSE,"DEPN";#N/A,#N/A,FALSE,"INT";#N/A,#N/A,FALSE,"SUNDRY";#N/A,#N/A,FALSE,"CRED";#N/A,#N/A,FALSE,"DEBT";#N/A,#N/A,FALSE,"XREC";#N/A,#N/A,FALSE,"RFS";#N/A,#N/A,FALSE,"FAS";#N/A,#N/A,FALSE,"SP";#N/A,#N/A,FALSE,"COMM";#N/A,#N/A,FALSE,"CALC";#N/A,#N/A,FALSE,"%";#N/A,#N/A,FALSE,"EXPS"}</definedName>
    <definedName name="Board2" localSheetId="8" hidden="1">{#N/A,#N/A,FALSE,"DEPN";#N/A,#N/A,FALSE,"INT";#N/A,#N/A,FALSE,"SUNDRY";#N/A,#N/A,FALSE,"CRED";#N/A,#N/A,FALSE,"DEBT";#N/A,#N/A,FALSE,"XREC";#N/A,#N/A,FALSE,"RFS";#N/A,#N/A,FALSE,"FAS";#N/A,#N/A,FALSE,"SP";#N/A,#N/A,FALSE,"COMM";#N/A,#N/A,FALSE,"CALC";#N/A,#N/A,FALSE,"%";#N/A,#N/A,FALSE,"EXPS"}</definedName>
    <definedName name="Board2" localSheetId="7" hidden="1">{#N/A,#N/A,FALSE,"DEPN";#N/A,#N/A,FALSE,"INT";#N/A,#N/A,FALSE,"SUNDRY";#N/A,#N/A,FALSE,"CRED";#N/A,#N/A,FALSE,"DEBT";#N/A,#N/A,FALSE,"XREC";#N/A,#N/A,FALSE,"RFS";#N/A,#N/A,FALSE,"FAS";#N/A,#N/A,FALSE,"SP";#N/A,#N/A,FALSE,"COMM";#N/A,#N/A,FALSE,"CALC";#N/A,#N/A,FALSE,"%";#N/A,#N/A,FALSE,"EXPS"}</definedName>
    <definedName name="Board2" localSheetId="91" hidden="1">{#N/A,#N/A,FALSE,"DEPN";#N/A,#N/A,FALSE,"INT";#N/A,#N/A,FALSE,"SUNDRY";#N/A,#N/A,FALSE,"CRED";#N/A,#N/A,FALSE,"DEBT";#N/A,#N/A,FALSE,"XREC";#N/A,#N/A,FALSE,"RFS";#N/A,#N/A,FALSE,"FAS";#N/A,#N/A,FALSE,"SP";#N/A,#N/A,FALSE,"COMM";#N/A,#N/A,FALSE,"CALC";#N/A,#N/A,FALSE,"%";#N/A,#N/A,FALSE,"EXPS"}</definedName>
    <definedName name="Board2" localSheetId="92" hidden="1">{#N/A,#N/A,FALSE,"DEPN";#N/A,#N/A,FALSE,"INT";#N/A,#N/A,FALSE,"SUNDRY";#N/A,#N/A,FALSE,"CRED";#N/A,#N/A,FALSE,"DEBT";#N/A,#N/A,FALSE,"XREC";#N/A,#N/A,FALSE,"RFS";#N/A,#N/A,FALSE,"FAS";#N/A,#N/A,FALSE,"SP";#N/A,#N/A,FALSE,"COMM";#N/A,#N/A,FALSE,"CALC";#N/A,#N/A,FALSE,"%";#N/A,#N/A,FALSE,"EXPS"}</definedName>
    <definedName name="Board2" localSheetId="93" hidden="1">{#N/A,#N/A,FALSE,"DEPN";#N/A,#N/A,FALSE,"INT";#N/A,#N/A,FALSE,"SUNDRY";#N/A,#N/A,FALSE,"CRED";#N/A,#N/A,FALSE,"DEBT";#N/A,#N/A,FALSE,"XREC";#N/A,#N/A,FALSE,"RFS";#N/A,#N/A,FALSE,"FAS";#N/A,#N/A,FALSE,"SP";#N/A,#N/A,FALSE,"COMM";#N/A,#N/A,FALSE,"CALC";#N/A,#N/A,FALSE,"%";#N/A,#N/A,FALSE,"EXPS"}</definedName>
    <definedName name="Board2" localSheetId="94" hidden="1">{#N/A,#N/A,FALSE,"DEPN";#N/A,#N/A,FALSE,"INT";#N/A,#N/A,FALSE,"SUNDRY";#N/A,#N/A,FALSE,"CRED";#N/A,#N/A,FALSE,"DEBT";#N/A,#N/A,FALSE,"XREC";#N/A,#N/A,FALSE,"RFS";#N/A,#N/A,FALSE,"FAS";#N/A,#N/A,FALSE,"SP";#N/A,#N/A,FALSE,"COMM";#N/A,#N/A,FALSE,"CALC";#N/A,#N/A,FALSE,"%";#N/A,#N/A,FALSE,"EXPS"}</definedName>
    <definedName name="Board2" localSheetId="95" hidden="1">{#N/A,#N/A,FALSE,"DEPN";#N/A,#N/A,FALSE,"INT";#N/A,#N/A,FALSE,"SUNDRY";#N/A,#N/A,FALSE,"CRED";#N/A,#N/A,FALSE,"DEBT";#N/A,#N/A,FALSE,"XREC";#N/A,#N/A,FALSE,"RFS";#N/A,#N/A,FALSE,"FAS";#N/A,#N/A,FALSE,"SP";#N/A,#N/A,FALSE,"COMM";#N/A,#N/A,FALSE,"CALC";#N/A,#N/A,FALSE,"%";#N/A,#N/A,FALSE,"EXPS"}</definedName>
    <definedName name="Board2" localSheetId="96" hidden="1">{#N/A,#N/A,FALSE,"DEPN";#N/A,#N/A,FALSE,"INT";#N/A,#N/A,FALSE,"SUNDRY";#N/A,#N/A,FALSE,"CRED";#N/A,#N/A,FALSE,"DEBT";#N/A,#N/A,FALSE,"XREC";#N/A,#N/A,FALSE,"RFS";#N/A,#N/A,FALSE,"FAS";#N/A,#N/A,FALSE,"SP";#N/A,#N/A,FALSE,"COMM";#N/A,#N/A,FALSE,"CALC";#N/A,#N/A,FALSE,"%";#N/A,#N/A,FALSE,"EXPS"}</definedName>
    <definedName name="Board2" localSheetId="98" hidden="1">{#N/A,#N/A,FALSE,"DEPN";#N/A,#N/A,FALSE,"INT";#N/A,#N/A,FALSE,"SUNDRY";#N/A,#N/A,FALSE,"CRED";#N/A,#N/A,FALSE,"DEBT";#N/A,#N/A,FALSE,"XREC";#N/A,#N/A,FALSE,"RFS";#N/A,#N/A,FALSE,"FAS";#N/A,#N/A,FALSE,"SP";#N/A,#N/A,FALSE,"COMM";#N/A,#N/A,FALSE,"CALC";#N/A,#N/A,FALSE,"%";#N/A,#N/A,FALSE,"EXPS"}</definedName>
    <definedName name="Board2" localSheetId="99" hidden="1">{#N/A,#N/A,FALSE,"DEPN";#N/A,#N/A,FALSE,"INT";#N/A,#N/A,FALSE,"SUNDRY";#N/A,#N/A,FALSE,"CRED";#N/A,#N/A,FALSE,"DEBT";#N/A,#N/A,FALSE,"XREC";#N/A,#N/A,FALSE,"RFS";#N/A,#N/A,FALSE,"FAS";#N/A,#N/A,FALSE,"SP";#N/A,#N/A,FALSE,"COMM";#N/A,#N/A,FALSE,"CALC";#N/A,#N/A,FALSE,"%";#N/A,#N/A,FALSE,"EXPS"}</definedName>
    <definedName name="Board2" localSheetId="12" hidden="1">{#N/A,#N/A,FALSE,"DEPN";#N/A,#N/A,FALSE,"INT";#N/A,#N/A,FALSE,"SUNDRY";#N/A,#N/A,FALSE,"CRED";#N/A,#N/A,FALSE,"DEBT";#N/A,#N/A,FALSE,"XREC";#N/A,#N/A,FALSE,"RFS";#N/A,#N/A,FALSE,"FAS";#N/A,#N/A,FALSE,"SP";#N/A,#N/A,FALSE,"COMM";#N/A,#N/A,FALSE,"CALC";#N/A,#N/A,FALSE,"%";#N/A,#N/A,FALSE,"EXPS"}</definedName>
    <definedName name="Board2" localSheetId="0" hidden="1">{#N/A,#N/A,FALSE,"DEPN";#N/A,#N/A,FALSE,"INT";#N/A,#N/A,FALSE,"SUNDRY";#N/A,#N/A,FALSE,"CRED";#N/A,#N/A,FALSE,"DEBT";#N/A,#N/A,FALSE,"XREC";#N/A,#N/A,FALSE,"RFS";#N/A,#N/A,FALSE,"FAS";#N/A,#N/A,FALSE,"SP";#N/A,#N/A,FALSE,"COMM";#N/A,#N/A,FALSE,"CALC";#N/A,#N/A,FALSE,"%";#N/A,#N/A,FALSE,"EXPS"}</definedName>
    <definedName name="Board2" hidden="1">{#N/A,#N/A,FALSE,"DEPN";#N/A,#N/A,FALSE,"INT";#N/A,#N/A,FALSE,"SUNDRY";#N/A,#N/A,FALSE,"CRED";#N/A,#N/A,FALSE,"DEBT";#N/A,#N/A,FALSE,"XREC";#N/A,#N/A,FALSE,"RFS";#N/A,#N/A,FALSE,"FAS";#N/A,#N/A,FALSE,"SP";#N/A,#N/A,FALSE,"COMM";#N/A,#N/A,FALSE,"CALC";#N/A,#N/A,FALSE,"%";#N/A,#N/A,FALSE,"EXPS"}</definedName>
    <definedName name="board2." localSheetId="8" hidden="1">{#N/A,#N/A,FALSE,"DEPN";#N/A,#N/A,FALSE,"INT";#N/A,#N/A,FALSE,"SUNDRY";#N/A,#N/A,FALSE,"CRED";#N/A,#N/A,FALSE,"DEBT";#N/A,#N/A,FALSE,"XREC";#N/A,#N/A,FALSE,"RFS";#N/A,#N/A,FALSE,"FAS";#N/A,#N/A,FALSE,"SP";#N/A,#N/A,FALSE,"COMM";#N/A,#N/A,FALSE,"CALC";#N/A,#N/A,FALSE,"%";#N/A,#N/A,FALSE,"EXPS"}</definedName>
    <definedName name="board2." localSheetId="7" hidden="1">{#N/A,#N/A,FALSE,"DEPN";#N/A,#N/A,FALSE,"INT";#N/A,#N/A,FALSE,"SUNDRY";#N/A,#N/A,FALSE,"CRED";#N/A,#N/A,FALSE,"DEBT";#N/A,#N/A,FALSE,"XREC";#N/A,#N/A,FALSE,"RFS";#N/A,#N/A,FALSE,"FAS";#N/A,#N/A,FALSE,"SP";#N/A,#N/A,FALSE,"COMM";#N/A,#N/A,FALSE,"CALC";#N/A,#N/A,FALSE,"%";#N/A,#N/A,FALSE,"EXPS"}</definedName>
    <definedName name="board2." localSheetId="91" hidden="1">{#N/A,#N/A,FALSE,"DEPN";#N/A,#N/A,FALSE,"INT";#N/A,#N/A,FALSE,"SUNDRY";#N/A,#N/A,FALSE,"CRED";#N/A,#N/A,FALSE,"DEBT";#N/A,#N/A,FALSE,"XREC";#N/A,#N/A,FALSE,"RFS";#N/A,#N/A,FALSE,"FAS";#N/A,#N/A,FALSE,"SP";#N/A,#N/A,FALSE,"COMM";#N/A,#N/A,FALSE,"CALC";#N/A,#N/A,FALSE,"%";#N/A,#N/A,FALSE,"EXPS"}</definedName>
    <definedName name="board2." localSheetId="92" hidden="1">{#N/A,#N/A,FALSE,"DEPN";#N/A,#N/A,FALSE,"INT";#N/A,#N/A,FALSE,"SUNDRY";#N/A,#N/A,FALSE,"CRED";#N/A,#N/A,FALSE,"DEBT";#N/A,#N/A,FALSE,"XREC";#N/A,#N/A,FALSE,"RFS";#N/A,#N/A,FALSE,"FAS";#N/A,#N/A,FALSE,"SP";#N/A,#N/A,FALSE,"COMM";#N/A,#N/A,FALSE,"CALC";#N/A,#N/A,FALSE,"%";#N/A,#N/A,FALSE,"EXPS"}</definedName>
    <definedName name="board2." localSheetId="93" hidden="1">{#N/A,#N/A,FALSE,"DEPN";#N/A,#N/A,FALSE,"INT";#N/A,#N/A,FALSE,"SUNDRY";#N/A,#N/A,FALSE,"CRED";#N/A,#N/A,FALSE,"DEBT";#N/A,#N/A,FALSE,"XREC";#N/A,#N/A,FALSE,"RFS";#N/A,#N/A,FALSE,"FAS";#N/A,#N/A,FALSE,"SP";#N/A,#N/A,FALSE,"COMM";#N/A,#N/A,FALSE,"CALC";#N/A,#N/A,FALSE,"%";#N/A,#N/A,FALSE,"EXPS"}</definedName>
    <definedName name="board2." localSheetId="94" hidden="1">{#N/A,#N/A,FALSE,"DEPN";#N/A,#N/A,FALSE,"INT";#N/A,#N/A,FALSE,"SUNDRY";#N/A,#N/A,FALSE,"CRED";#N/A,#N/A,FALSE,"DEBT";#N/A,#N/A,FALSE,"XREC";#N/A,#N/A,FALSE,"RFS";#N/A,#N/A,FALSE,"FAS";#N/A,#N/A,FALSE,"SP";#N/A,#N/A,FALSE,"COMM";#N/A,#N/A,FALSE,"CALC";#N/A,#N/A,FALSE,"%";#N/A,#N/A,FALSE,"EXPS"}</definedName>
    <definedName name="board2." localSheetId="95" hidden="1">{#N/A,#N/A,FALSE,"DEPN";#N/A,#N/A,FALSE,"INT";#N/A,#N/A,FALSE,"SUNDRY";#N/A,#N/A,FALSE,"CRED";#N/A,#N/A,FALSE,"DEBT";#N/A,#N/A,FALSE,"XREC";#N/A,#N/A,FALSE,"RFS";#N/A,#N/A,FALSE,"FAS";#N/A,#N/A,FALSE,"SP";#N/A,#N/A,FALSE,"COMM";#N/A,#N/A,FALSE,"CALC";#N/A,#N/A,FALSE,"%";#N/A,#N/A,FALSE,"EXPS"}</definedName>
    <definedName name="board2." localSheetId="96" hidden="1">{#N/A,#N/A,FALSE,"DEPN";#N/A,#N/A,FALSE,"INT";#N/A,#N/A,FALSE,"SUNDRY";#N/A,#N/A,FALSE,"CRED";#N/A,#N/A,FALSE,"DEBT";#N/A,#N/A,FALSE,"XREC";#N/A,#N/A,FALSE,"RFS";#N/A,#N/A,FALSE,"FAS";#N/A,#N/A,FALSE,"SP";#N/A,#N/A,FALSE,"COMM";#N/A,#N/A,FALSE,"CALC";#N/A,#N/A,FALSE,"%";#N/A,#N/A,FALSE,"EXPS"}</definedName>
    <definedName name="board2." localSheetId="98" hidden="1">{#N/A,#N/A,FALSE,"DEPN";#N/A,#N/A,FALSE,"INT";#N/A,#N/A,FALSE,"SUNDRY";#N/A,#N/A,FALSE,"CRED";#N/A,#N/A,FALSE,"DEBT";#N/A,#N/A,FALSE,"XREC";#N/A,#N/A,FALSE,"RFS";#N/A,#N/A,FALSE,"FAS";#N/A,#N/A,FALSE,"SP";#N/A,#N/A,FALSE,"COMM";#N/A,#N/A,FALSE,"CALC";#N/A,#N/A,FALSE,"%";#N/A,#N/A,FALSE,"EXPS"}</definedName>
    <definedName name="board2." localSheetId="99" hidden="1">{#N/A,#N/A,FALSE,"DEPN";#N/A,#N/A,FALSE,"INT";#N/A,#N/A,FALSE,"SUNDRY";#N/A,#N/A,FALSE,"CRED";#N/A,#N/A,FALSE,"DEBT";#N/A,#N/A,FALSE,"XREC";#N/A,#N/A,FALSE,"RFS";#N/A,#N/A,FALSE,"FAS";#N/A,#N/A,FALSE,"SP";#N/A,#N/A,FALSE,"COMM";#N/A,#N/A,FALSE,"CALC";#N/A,#N/A,FALSE,"%";#N/A,#N/A,FALSE,"EXPS"}</definedName>
    <definedName name="board2." localSheetId="12" hidden="1">{#N/A,#N/A,FALSE,"DEPN";#N/A,#N/A,FALSE,"INT";#N/A,#N/A,FALSE,"SUNDRY";#N/A,#N/A,FALSE,"CRED";#N/A,#N/A,FALSE,"DEBT";#N/A,#N/A,FALSE,"XREC";#N/A,#N/A,FALSE,"RFS";#N/A,#N/A,FALSE,"FAS";#N/A,#N/A,FALSE,"SP";#N/A,#N/A,FALSE,"COMM";#N/A,#N/A,FALSE,"CALC";#N/A,#N/A,FALSE,"%";#N/A,#N/A,FALSE,"EXPS"}</definedName>
    <definedName name="board2." localSheetId="0" hidden="1">{#N/A,#N/A,FALSE,"DEPN";#N/A,#N/A,FALSE,"INT";#N/A,#N/A,FALSE,"SUNDRY";#N/A,#N/A,FALSE,"CRED";#N/A,#N/A,FALSE,"DEBT";#N/A,#N/A,FALSE,"XREC";#N/A,#N/A,FALSE,"RFS";#N/A,#N/A,FALSE,"FAS";#N/A,#N/A,FALSE,"SP";#N/A,#N/A,FALSE,"COMM";#N/A,#N/A,FALSE,"CALC";#N/A,#N/A,FALSE,"%";#N/A,#N/A,FALSE,"EXPS"}</definedName>
    <definedName name="board2." hidden="1">{#N/A,#N/A,FALSE,"DEPN";#N/A,#N/A,FALSE,"INT";#N/A,#N/A,FALSE,"SUNDRY";#N/A,#N/A,FALSE,"CRED";#N/A,#N/A,FALSE,"DEBT";#N/A,#N/A,FALSE,"XREC";#N/A,#N/A,FALSE,"RFS";#N/A,#N/A,FALSE,"FAS";#N/A,#N/A,FALSE,"SP";#N/A,#N/A,FALSE,"COMM";#N/A,#N/A,FALSE,"CALC";#N/A,#N/A,FALSE,"%";#N/A,#N/A,FALSE,"EXPS"}</definedName>
    <definedName name="board3" localSheetId="8" hidden="1">{#N/A,#N/A,FALSE,"DEPN";#N/A,#N/A,FALSE,"INT";#N/A,#N/A,FALSE,"SUNDRY";#N/A,#N/A,FALSE,"CRED";#N/A,#N/A,FALSE,"DEBT";#N/A,#N/A,FALSE,"XREC";#N/A,#N/A,FALSE,"RFS";#N/A,#N/A,FALSE,"FAS";#N/A,#N/A,FALSE,"SP";#N/A,#N/A,FALSE,"COMM";#N/A,#N/A,FALSE,"CALC";#N/A,#N/A,FALSE,"%";#N/A,#N/A,FALSE,"EXPS"}</definedName>
    <definedName name="board3" localSheetId="7" hidden="1">{#N/A,#N/A,FALSE,"DEPN";#N/A,#N/A,FALSE,"INT";#N/A,#N/A,FALSE,"SUNDRY";#N/A,#N/A,FALSE,"CRED";#N/A,#N/A,FALSE,"DEBT";#N/A,#N/A,FALSE,"XREC";#N/A,#N/A,FALSE,"RFS";#N/A,#N/A,FALSE,"FAS";#N/A,#N/A,FALSE,"SP";#N/A,#N/A,FALSE,"COMM";#N/A,#N/A,FALSE,"CALC";#N/A,#N/A,FALSE,"%";#N/A,#N/A,FALSE,"EXPS"}</definedName>
    <definedName name="board3" localSheetId="91" hidden="1">{#N/A,#N/A,FALSE,"DEPN";#N/A,#N/A,FALSE,"INT";#N/A,#N/A,FALSE,"SUNDRY";#N/A,#N/A,FALSE,"CRED";#N/A,#N/A,FALSE,"DEBT";#N/A,#N/A,FALSE,"XREC";#N/A,#N/A,FALSE,"RFS";#N/A,#N/A,FALSE,"FAS";#N/A,#N/A,FALSE,"SP";#N/A,#N/A,FALSE,"COMM";#N/A,#N/A,FALSE,"CALC";#N/A,#N/A,FALSE,"%";#N/A,#N/A,FALSE,"EXPS"}</definedName>
    <definedName name="board3" localSheetId="92" hidden="1">{#N/A,#N/A,FALSE,"DEPN";#N/A,#N/A,FALSE,"INT";#N/A,#N/A,FALSE,"SUNDRY";#N/A,#N/A,FALSE,"CRED";#N/A,#N/A,FALSE,"DEBT";#N/A,#N/A,FALSE,"XREC";#N/A,#N/A,FALSE,"RFS";#N/A,#N/A,FALSE,"FAS";#N/A,#N/A,FALSE,"SP";#N/A,#N/A,FALSE,"COMM";#N/A,#N/A,FALSE,"CALC";#N/A,#N/A,FALSE,"%";#N/A,#N/A,FALSE,"EXPS"}</definedName>
    <definedName name="board3" localSheetId="93" hidden="1">{#N/A,#N/A,FALSE,"DEPN";#N/A,#N/A,FALSE,"INT";#N/A,#N/A,FALSE,"SUNDRY";#N/A,#N/A,FALSE,"CRED";#N/A,#N/A,FALSE,"DEBT";#N/A,#N/A,FALSE,"XREC";#N/A,#N/A,FALSE,"RFS";#N/A,#N/A,FALSE,"FAS";#N/A,#N/A,FALSE,"SP";#N/A,#N/A,FALSE,"COMM";#N/A,#N/A,FALSE,"CALC";#N/A,#N/A,FALSE,"%";#N/A,#N/A,FALSE,"EXPS"}</definedName>
    <definedName name="board3" localSheetId="94" hidden="1">{#N/A,#N/A,FALSE,"DEPN";#N/A,#N/A,FALSE,"INT";#N/A,#N/A,FALSE,"SUNDRY";#N/A,#N/A,FALSE,"CRED";#N/A,#N/A,FALSE,"DEBT";#N/A,#N/A,FALSE,"XREC";#N/A,#N/A,FALSE,"RFS";#N/A,#N/A,FALSE,"FAS";#N/A,#N/A,FALSE,"SP";#N/A,#N/A,FALSE,"COMM";#N/A,#N/A,FALSE,"CALC";#N/A,#N/A,FALSE,"%";#N/A,#N/A,FALSE,"EXPS"}</definedName>
    <definedName name="board3" localSheetId="95" hidden="1">{#N/A,#N/A,FALSE,"DEPN";#N/A,#N/A,FALSE,"INT";#N/A,#N/A,FALSE,"SUNDRY";#N/A,#N/A,FALSE,"CRED";#N/A,#N/A,FALSE,"DEBT";#N/A,#N/A,FALSE,"XREC";#N/A,#N/A,FALSE,"RFS";#N/A,#N/A,FALSE,"FAS";#N/A,#N/A,FALSE,"SP";#N/A,#N/A,FALSE,"COMM";#N/A,#N/A,FALSE,"CALC";#N/A,#N/A,FALSE,"%";#N/A,#N/A,FALSE,"EXPS"}</definedName>
    <definedName name="board3" localSheetId="96" hidden="1">{#N/A,#N/A,FALSE,"DEPN";#N/A,#N/A,FALSE,"INT";#N/A,#N/A,FALSE,"SUNDRY";#N/A,#N/A,FALSE,"CRED";#N/A,#N/A,FALSE,"DEBT";#N/A,#N/A,FALSE,"XREC";#N/A,#N/A,FALSE,"RFS";#N/A,#N/A,FALSE,"FAS";#N/A,#N/A,FALSE,"SP";#N/A,#N/A,FALSE,"COMM";#N/A,#N/A,FALSE,"CALC";#N/A,#N/A,FALSE,"%";#N/A,#N/A,FALSE,"EXPS"}</definedName>
    <definedName name="board3" localSheetId="98" hidden="1">{#N/A,#N/A,FALSE,"DEPN";#N/A,#N/A,FALSE,"INT";#N/A,#N/A,FALSE,"SUNDRY";#N/A,#N/A,FALSE,"CRED";#N/A,#N/A,FALSE,"DEBT";#N/A,#N/A,FALSE,"XREC";#N/A,#N/A,FALSE,"RFS";#N/A,#N/A,FALSE,"FAS";#N/A,#N/A,FALSE,"SP";#N/A,#N/A,FALSE,"COMM";#N/A,#N/A,FALSE,"CALC";#N/A,#N/A,FALSE,"%";#N/A,#N/A,FALSE,"EXPS"}</definedName>
    <definedName name="board3" localSheetId="99" hidden="1">{#N/A,#N/A,FALSE,"DEPN";#N/A,#N/A,FALSE,"INT";#N/A,#N/A,FALSE,"SUNDRY";#N/A,#N/A,FALSE,"CRED";#N/A,#N/A,FALSE,"DEBT";#N/A,#N/A,FALSE,"XREC";#N/A,#N/A,FALSE,"RFS";#N/A,#N/A,FALSE,"FAS";#N/A,#N/A,FALSE,"SP";#N/A,#N/A,FALSE,"COMM";#N/A,#N/A,FALSE,"CALC";#N/A,#N/A,FALSE,"%";#N/A,#N/A,FALSE,"EXPS"}</definedName>
    <definedName name="board3" localSheetId="12" hidden="1">{#N/A,#N/A,FALSE,"DEPN";#N/A,#N/A,FALSE,"INT";#N/A,#N/A,FALSE,"SUNDRY";#N/A,#N/A,FALSE,"CRED";#N/A,#N/A,FALSE,"DEBT";#N/A,#N/A,FALSE,"XREC";#N/A,#N/A,FALSE,"RFS";#N/A,#N/A,FALSE,"FAS";#N/A,#N/A,FALSE,"SP";#N/A,#N/A,FALSE,"COMM";#N/A,#N/A,FALSE,"CALC";#N/A,#N/A,FALSE,"%";#N/A,#N/A,FALSE,"EXPS"}</definedName>
    <definedName name="board3" localSheetId="0" hidden="1">{#N/A,#N/A,FALSE,"DEPN";#N/A,#N/A,FALSE,"INT";#N/A,#N/A,FALSE,"SUNDRY";#N/A,#N/A,FALSE,"CRED";#N/A,#N/A,FALSE,"DEBT";#N/A,#N/A,FALSE,"XREC";#N/A,#N/A,FALSE,"RFS";#N/A,#N/A,FALSE,"FAS";#N/A,#N/A,FALSE,"SP";#N/A,#N/A,FALSE,"COMM";#N/A,#N/A,FALSE,"CALC";#N/A,#N/A,FALSE,"%";#N/A,#N/A,FALSE,"EXPS"}</definedName>
    <definedName name="board3" hidden="1">{#N/A,#N/A,FALSE,"DEPN";#N/A,#N/A,FALSE,"INT";#N/A,#N/A,FALSE,"SUNDRY";#N/A,#N/A,FALSE,"CRED";#N/A,#N/A,FALSE,"DEBT";#N/A,#N/A,FALSE,"XREC";#N/A,#N/A,FALSE,"RFS";#N/A,#N/A,FALSE,"FAS";#N/A,#N/A,FALSE,"SP";#N/A,#N/A,FALSE,"COMM";#N/A,#N/A,FALSE,"CALC";#N/A,#N/A,FALSE,"%";#N/A,#N/A,FALSE,"EXPS"}</definedName>
    <definedName name="board3." localSheetId="8" hidden="1">{#N/A,#N/A,FALSE,"DEPN";#N/A,#N/A,FALSE,"INT";#N/A,#N/A,FALSE,"SUNDRY";#N/A,#N/A,FALSE,"CRED";#N/A,#N/A,FALSE,"DEBT";#N/A,#N/A,FALSE,"XREC";#N/A,#N/A,FALSE,"RFS";#N/A,#N/A,FALSE,"FAS";#N/A,#N/A,FALSE,"SP";#N/A,#N/A,FALSE,"COMM";#N/A,#N/A,FALSE,"CALC";#N/A,#N/A,FALSE,"%";#N/A,#N/A,FALSE,"EXPS"}</definedName>
    <definedName name="board3." localSheetId="7" hidden="1">{#N/A,#N/A,FALSE,"DEPN";#N/A,#N/A,FALSE,"INT";#N/A,#N/A,FALSE,"SUNDRY";#N/A,#N/A,FALSE,"CRED";#N/A,#N/A,FALSE,"DEBT";#N/A,#N/A,FALSE,"XREC";#N/A,#N/A,FALSE,"RFS";#N/A,#N/A,FALSE,"FAS";#N/A,#N/A,FALSE,"SP";#N/A,#N/A,FALSE,"COMM";#N/A,#N/A,FALSE,"CALC";#N/A,#N/A,FALSE,"%";#N/A,#N/A,FALSE,"EXPS"}</definedName>
    <definedName name="board3." localSheetId="91" hidden="1">{#N/A,#N/A,FALSE,"DEPN";#N/A,#N/A,FALSE,"INT";#N/A,#N/A,FALSE,"SUNDRY";#N/A,#N/A,FALSE,"CRED";#N/A,#N/A,FALSE,"DEBT";#N/A,#N/A,FALSE,"XREC";#N/A,#N/A,FALSE,"RFS";#N/A,#N/A,FALSE,"FAS";#N/A,#N/A,FALSE,"SP";#N/A,#N/A,FALSE,"COMM";#N/A,#N/A,FALSE,"CALC";#N/A,#N/A,FALSE,"%";#N/A,#N/A,FALSE,"EXPS"}</definedName>
    <definedName name="board3." localSheetId="92" hidden="1">{#N/A,#N/A,FALSE,"DEPN";#N/A,#N/A,FALSE,"INT";#N/A,#N/A,FALSE,"SUNDRY";#N/A,#N/A,FALSE,"CRED";#N/A,#N/A,FALSE,"DEBT";#N/A,#N/A,FALSE,"XREC";#N/A,#N/A,FALSE,"RFS";#N/A,#N/A,FALSE,"FAS";#N/A,#N/A,FALSE,"SP";#N/A,#N/A,FALSE,"COMM";#N/A,#N/A,FALSE,"CALC";#N/A,#N/A,FALSE,"%";#N/A,#N/A,FALSE,"EXPS"}</definedName>
    <definedName name="board3." localSheetId="93" hidden="1">{#N/A,#N/A,FALSE,"DEPN";#N/A,#N/A,FALSE,"INT";#N/A,#N/A,FALSE,"SUNDRY";#N/A,#N/A,FALSE,"CRED";#N/A,#N/A,FALSE,"DEBT";#N/A,#N/A,FALSE,"XREC";#N/A,#N/A,FALSE,"RFS";#N/A,#N/A,FALSE,"FAS";#N/A,#N/A,FALSE,"SP";#N/A,#N/A,FALSE,"COMM";#N/A,#N/A,FALSE,"CALC";#N/A,#N/A,FALSE,"%";#N/A,#N/A,FALSE,"EXPS"}</definedName>
    <definedName name="board3." localSheetId="94" hidden="1">{#N/A,#N/A,FALSE,"DEPN";#N/A,#N/A,FALSE,"INT";#N/A,#N/A,FALSE,"SUNDRY";#N/A,#N/A,FALSE,"CRED";#N/A,#N/A,FALSE,"DEBT";#N/A,#N/A,FALSE,"XREC";#N/A,#N/A,FALSE,"RFS";#N/A,#N/A,FALSE,"FAS";#N/A,#N/A,FALSE,"SP";#N/A,#N/A,FALSE,"COMM";#N/A,#N/A,FALSE,"CALC";#N/A,#N/A,FALSE,"%";#N/A,#N/A,FALSE,"EXPS"}</definedName>
    <definedName name="board3." localSheetId="95" hidden="1">{#N/A,#N/A,FALSE,"DEPN";#N/A,#N/A,FALSE,"INT";#N/A,#N/A,FALSE,"SUNDRY";#N/A,#N/A,FALSE,"CRED";#N/A,#N/A,FALSE,"DEBT";#N/A,#N/A,FALSE,"XREC";#N/A,#N/A,FALSE,"RFS";#N/A,#N/A,FALSE,"FAS";#N/A,#N/A,FALSE,"SP";#N/A,#N/A,FALSE,"COMM";#N/A,#N/A,FALSE,"CALC";#N/A,#N/A,FALSE,"%";#N/A,#N/A,FALSE,"EXPS"}</definedName>
    <definedName name="board3." localSheetId="96" hidden="1">{#N/A,#N/A,FALSE,"DEPN";#N/A,#N/A,FALSE,"INT";#N/A,#N/A,FALSE,"SUNDRY";#N/A,#N/A,FALSE,"CRED";#N/A,#N/A,FALSE,"DEBT";#N/A,#N/A,FALSE,"XREC";#N/A,#N/A,FALSE,"RFS";#N/A,#N/A,FALSE,"FAS";#N/A,#N/A,FALSE,"SP";#N/A,#N/A,FALSE,"COMM";#N/A,#N/A,FALSE,"CALC";#N/A,#N/A,FALSE,"%";#N/A,#N/A,FALSE,"EXPS"}</definedName>
    <definedName name="board3." localSheetId="98" hidden="1">{#N/A,#N/A,FALSE,"DEPN";#N/A,#N/A,FALSE,"INT";#N/A,#N/A,FALSE,"SUNDRY";#N/A,#N/A,FALSE,"CRED";#N/A,#N/A,FALSE,"DEBT";#N/A,#N/A,FALSE,"XREC";#N/A,#N/A,FALSE,"RFS";#N/A,#N/A,FALSE,"FAS";#N/A,#N/A,FALSE,"SP";#N/A,#N/A,FALSE,"COMM";#N/A,#N/A,FALSE,"CALC";#N/A,#N/A,FALSE,"%";#N/A,#N/A,FALSE,"EXPS"}</definedName>
    <definedName name="board3." localSheetId="99" hidden="1">{#N/A,#N/A,FALSE,"DEPN";#N/A,#N/A,FALSE,"INT";#N/A,#N/A,FALSE,"SUNDRY";#N/A,#N/A,FALSE,"CRED";#N/A,#N/A,FALSE,"DEBT";#N/A,#N/A,FALSE,"XREC";#N/A,#N/A,FALSE,"RFS";#N/A,#N/A,FALSE,"FAS";#N/A,#N/A,FALSE,"SP";#N/A,#N/A,FALSE,"COMM";#N/A,#N/A,FALSE,"CALC";#N/A,#N/A,FALSE,"%";#N/A,#N/A,FALSE,"EXPS"}</definedName>
    <definedName name="board3." localSheetId="12" hidden="1">{#N/A,#N/A,FALSE,"DEPN";#N/A,#N/A,FALSE,"INT";#N/A,#N/A,FALSE,"SUNDRY";#N/A,#N/A,FALSE,"CRED";#N/A,#N/A,FALSE,"DEBT";#N/A,#N/A,FALSE,"XREC";#N/A,#N/A,FALSE,"RFS";#N/A,#N/A,FALSE,"FAS";#N/A,#N/A,FALSE,"SP";#N/A,#N/A,FALSE,"COMM";#N/A,#N/A,FALSE,"CALC";#N/A,#N/A,FALSE,"%";#N/A,#N/A,FALSE,"EXPS"}</definedName>
    <definedName name="board3." localSheetId="0" hidden="1">{#N/A,#N/A,FALSE,"DEPN";#N/A,#N/A,FALSE,"INT";#N/A,#N/A,FALSE,"SUNDRY";#N/A,#N/A,FALSE,"CRED";#N/A,#N/A,FALSE,"DEBT";#N/A,#N/A,FALSE,"XREC";#N/A,#N/A,FALSE,"RFS";#N/A,#N/A,FALSE,"FAS";#N/A,#N/A,FALSE,"SP";#N/A,#N/A,FALSE,"COMM";#N/A,#N/A,FALSE,"CALC";#N/A,#N/A,FALSE,"%";#N/A,#N/A,FALSE,"EXPS"}</definedName>
    <definedName name="board3." hidden="1">{#N/A,#N/A,FALSE,"DEPN";#N/A,#N/A,FALSE,"INT";#N/A,#N/A,FALSE,"SUNDRY";#N/A,#N/A,FALSE,"CRED";#N/A,#N/A,FALSE,"DEBT";#N/A,#N/A,FALSE,"XREC";#N/A,#N/A,FALSE,"RFS";#N/A,#N/A,FALSE,"FAS";#N/A,#N/A,FALSE,"SP";#N/A,#N/A,FALSE,"COMM";#N/A,#N/A,FALSE,"CALC";#N/A,#N/A,FALSE,"%";#N/A,#N/A,FALSE,"EXPS"}</definedName>
    <definedName name="bon">#REF!</definedName>
    <definedName name="BOND.ASEAN">#REF!</definedName>
    <definedName name="BOND.AUTH">#REF!</definedName>
    <definedName name="bond.foreign">#REF!</definedName>
    <definedName name="BOND.NONASEAN">#REF!</definedName>
    <definedName name="Bonds2">#REF!</definedName>
    <definedName name="BONDS4">#REF!</definedName>
    <definedName name="BPREM">#REF!</definedName>
    <definedName name="br">#REF!</definedName>
    <definedName name="Branch">#REF!</definedName>
    <definedName name="Brand">#REF!</definedName>
    <definedName name="BREssHistorical">#REF!</definedName>
    <definedName name="bro">#REF!</definedName>
    <definedName name="BRSCarat">#REF!</definedName>
    <definedName name="BRSColumnInterInterco">#REF!,#REF!,#REF!,#REF!,#REF!</definedName>
    <definedName name="BRSColumnInterNico">#REF!,#REF!,#REF!,#REF!,#REF!</definedName>
    <definedName name="BRSColumnInterNormal">#REF!,#REF!,#REF!,#REF!,#REF!</definedName>
    <definedName name="BRSColumnInterOutlet">#REF!,#REF!,#REF!,#REF!,#REF!</definedName>
    <definedName name="BRSCompany">#REF!</definedName>
    <definedName name="BRSCompanyList">#REF!</definedName>
    <definedName name="BRSCurrency">#REF!</definedName>
    <definedName name="BRSCurrencyList">#REF!</definedName>
    <definedName name="BRSMonth">#REF!</definedName>
    <definedName name="BRSMonthList">#REF!</definedName>
    <definedName name="BRSPhase">#REF!</definedName>
    <definedName name="BRSPhaseList">#REF!</definedName>
    <definedName name="BRSReportingUnit">#REF!</definedName>
    <definedName name="BRSReportingUnitList">#REF!</definedName>
    <definedName name="BRSRounding">#REF!</definedName>
    <definedName name="BRSRoundingList">#REF!</definedName>
    <definedName name="BRSYear">#REF!</definedName>
    <definedName name="BRSYearList">#REF!</definedName>
    <definedName name="BS">#REF!</definedName>
    <definedName name="BS_Spread">#REF!</definedName>
    <definedName name="BSDATE">#REF!</definedName>
    <definedName name="BTC">#REF!</definedName>
    <definedName name="BTERM">#REF!</definedName>
    <definedName name="bud_prod">#REF!</definedName>
    <definedName name="Bud_sale">#REF!</definedName>
    <definedName name="bud12cost">#REF!</definedName>
    <definedName name="bud12key">#REF!</definedName>
    <definedName name="budcost">#REF!</definedName>
    <definedName name="budget">#REF!</definedName>
    <definedName name="budget_x">#REF!</definedName>
    <definedName name="BudgetActual">#REF!</definedName>
    <definedName name="budkey">#REF!</definedName>
    <definedName name="BULKRES">#REF!</definedName>
    <definedName name="BUN">#REF!</definedName>
    <definedName name="burat" localSheetId="52">'Rev-AccDep'!#REF!</definedName>
    <definedName name="burat">#REF!</definedName>
    <definedName name="BUSINESS">#REF!</definedName>
    <definedName name="Business_Risk1">#REF!</definedName>
    <definedName name="Business_Risk2">#REF!</definedName>
    <definedName name="Business_Risk3">#REF!</definedName>
    <definedName name="Business_Risk4">#REF!</definedName>
    <definedName name="Business_Risk5">#REF!</definedName>
    <definedName name="Business_Summary">#REF!</definedName>
    <definedName name="BusinessArea">#REF!</definedName>
    <definedName name="businessgroup">#REF!</definedName>
    <definedName name="BUV">#REF!</definedName>
    <definedName name="bv">#REF!</definedName>
    <definedName name="C_" localSheetId="52">#N/A</definedName>
    <definedName name="C_" localSheetId="0">#N/A</definedName>
    <definedName name="C_">#REF!</definedName>
    <definedName name="C_10">#REF!</definedName>
    <definedName name="CA">#REF!</definedName>
    <definedName name="caaa">#REF!</definedName>
    <definedName name="cag">#REF!</definedName>
    <definedName name="Cagayan">#REF!</definedName>
    <definedName name="Cagayan_Capitol_Colleges_Inv0045">#REF!</definedName>
    <definedName name="can">#REF!</definedName>
    <definedName name="CANCEL">#REF!</definedName>
    <definedName name="CANTOR">#REF!</definedName>
    <definedName name="CAP">#REF!</definedName>
    <definedName name="CAP_STOCK">#N/A</definedName>
    <definedName name="CAPG">#REF!</definedName>
    <definedName name="CapitalExps">#REF!</definedName>
    <definedName name="cargo.asean">#REF!</definedName>
    <definedName name="cargo.domestic">#REF!</definedName>
    <definedName name="cargo.foreign">#REF!</definedName>
    <definedName name="cargo.nonasean">#REF!</definedName>
    <definedName name="cas">#REF!</definedName>
    <definedName name="cash">#REF!</definedName>
    <definedName name="CAT_RES">#REF!</definedName>
    <definedName name="catas">#REF!</definedName>
    <definedName name="catasfin">#REF!</definedName>
    <definedName name="catasnll">#REF!</definedName>
    <definedName name="catastro">#REF!</definedName>
    <definedName name="Category">#REF!</definedName>
    <definedName name="CBA">#REF!</definedName>
    <definedName name="CBIC" hidden="1">#REF!</definedName>
    <definedName name="CC">#REF!</definedName>
    <definedName name="cc_list">#REF!</definedName>
    <definedName name="ccc">#REF!</definedName>
    <definedName name="CCEXPAPR00">#REF!</definedName>
    <definedName name="CCEXPAPR00A">#REF!</definedName>
    <definedName name="CCEXPJUNE00">#REF!</definedName>
    <definedName name="CCEXPMAY00">#REF!</definedName>
    <definedName name="CCSA">#REF!</definedName>
    <definedName name="ccwsa">#REF!</definedName>
    <definedName name="cdr_final">#REF!</definedName>
    <definedName name="ce">#REF!</definedName>
    <definedName name="Cert_No">#REF!</definedName>
    <definedName name="certification">#REF!</definedName>
    <definedName name="CF">#REF!</definedName>
    <definedName name="CFNOV">#REF!</definedName>
    <definedName name="CFRate">#REF!</definedName>
    <definedName name="CFRate2">#REF!</definedName>
    <definedName name="CG">#REF!</definedName>
    <definedName name="CGEN">#REF!</definedName>
    <definedName name="CGIC">#REF!</definedName>
    <definedName name="CGLI1">#REF!</definedName>
    <definedName name="ChangeNum">#REF!</definedName>
    <definedName name="chart">#REF!</definedName>
    <definedName name="chart2">#REF!</definedName>
    <definedName name="ChartCaptions">#REF!</definedName>
    <definedName name="ChartingArea">#REF!,#REF!</definedName>
    <definedName name="ChartingLabels">#REF!</definedName>
    <definedName name="CHOICE">#N/A</definedName>
    <definedName name="chtTotalFUM">#REF!</definedName>
    <definedName name="ci" localSheetId="52">'Rev-AccDep'!#REF!</definedName>
    <definedName name="ci">#REF!</definedName>
    <definedName name="cina" localSheetId="52">'Rev-AccDep'!#REF!</definedName>
    <definedName name="cina">#REF!</definedName>
    <definedName name="CIQWBGuid" hidden="1">"Project Ox_databook_2017 02 08.xlsx"</definedName>
    <definedName name="citi">#REF!</definedName>
    <definedName name="citi2">#REF!</definedName>
    <definedName name="City">#REF!</definedName>
    <definedName name="cl">#REF!</definedName>
    <definedName name="CLAIMS_BEG">#REF!</definedName>
    <definedName name="ClaimsRatio1">#REF!</definedName>
    <definedName name="ClaimsRatio2">#REF!</definedName>
    <definedName name="ClaimsRatio3">#REF!</definedName>
    <definedName name="ClaimsRejectionRatio1">#REF!</definedName>
    <definedName name="ClaimsRejectionRatio2">#REF!</definedName>
    <definedName name="ClaimsRejectionRatio3">#REF!</definedName>
    <definedName name="CLAIMSTATUS">#REF!</definedName>
    <definedName name="CLMR_">#REF!</definedName>
    <definedName name="clr" localSheetId="52">'Rev-AccDep'!#REF!</definedName>
    <definedName name="clr">#REF!</definedName>
    <definedName name="clrnl">#REF!</definedName>
    <definedName name="CM_CY">#REF!</definedName>
    <definedName name="CMCY">#REF!</definedName>
    <definedName name="cna" localSheetId="52">'Rev-AccDep'!#REF!</definedName>
    <definedName name="cna">#REF!</definedName>
    <definedName name="CNAA">#REF!</definedName>
    <definedName name="cncel">#REF!</definedName>
    <definedName name="cneg" localSheetId="52">'Rev-AccDep'!#REF!</definedName>
    <definedName name="cneg">#REF!</definedName>
    <definedName name="CNT">#REF!</definedName>
    <definedName name="co">#REF!</definedName>
    <definedName name="CODE">#REF!</definedName>
    <definedName name="codes_basic">#REF!</definedName>
    <definedName name="codes_riders">#REF!</definedName>
    <definedName name="CoHasMI">#REF!</definedName>
    <definedName name="CoIsACooperativeInsurer">#REF!</definedName>
    <definedName name="col">#REF!</definedName>
    <definedName name="Col_Allocations">#REF!,#REF!,#REF!,#REF!</definedName>
    <definedName name="Col_Allocations_Ext_Out">#REF!,#REF!,#REF!</definedName>
    <definedName name="Col_Bud_Qtly">#REF!,#REF!,#REF!,#REF!</definedName>
    <definedName name="collection.fee" localSheetId="52">'Rev-AccDep'!#REF!</definedName>
    <definedName name="collection.fee">#REF!</definedName>
    <definedName name="Collection_fee" localSheetId="52">'Rev-AccDep'!#REF!</definedName>
    <definedName name="Collection_fee">#REF!</definedName>
    <definedName name="com" localSheetId="8">'Annex A'!#REF!</definedName>
    <definedName name="com" localSheetId="7">'Com Prof'!#REF!</definedName>
    <definedName name="com" localSheetId="91">#REF!</definedName>
    <definedName name="com" localSheetId="92">'R2 - Losses'!#REF!</definedName>
    <definedName name="com" localSheetId="93">'R3 - Commissions'!#REF!</definedName>
    <definedName name="com" localSheetId="94">'R4 - Risk in Force'!#REF!</definedName>
    <definedName name="com" localSheetId="95">'R5 - Losses and Claims'!#REF!</definedName>
    <definedName name="com" localSheetId="96">'R6 - Prems and Claims'!#REF!</definedName>
    <definedName name="com" localSheetId="98">#REF!</definedName>
    <definedName name="com" localSheetId="99">#REF!</definedName>
    <definedName name="com" localSheetId="52">'Rev-AccDep'!#REF!</definedName>
    <definedName name="com" localSheetId="5">Revisions!#REF!</definedName>
    <definedName name="com" localSheetId="12">SCI!#REF!</definedName>
    <definedName name="com">#REF!</definedName>
    <definedName name="com_1">#REF!</definedName>
    <definedName name="com_2">#REF!</definedName>
    <definedName name="comm">#REF!</definedName>
    <definedName name="comm_tag">#REF!</definedName>
    <definedName name="company">#REF!</definedName>
    <definedName name="Company_Name">#REF!</definedName>
    <definedName name="compare">#REF!</definedName>
    <definedName name="COMPDATE">#REF!</definedName>
    <definedName name="components">#REF!</definedName>
    <definedName name="Computer" hidden="1">#REF!</definedName>
    <definedName name="con">#REF!</definedName>
    <definedName name="CoName" localSheetId="8">'Annex A'!#REF!</definedName>
    <definedName name="CoName" localSheetId="7">'Com Prof'!#REF!</definedName>
    <definedName name="CoName" localSheetId="91">#REF!</definedName>
    <definedName name="CoName" localSheetId="92">'R2 - Losses'!#REF!</definedName>
    <definedName name="CoName" localSheetId="93">'R3 - Commissions'!#REF!</definedName>
    <definedName name="CoName" localSheetId="94">'R4 - Risk in Force'!#REF!</definedName>
    <definedName name="CoName" localSheetId="95">'R5 - Losses and Claims'!#REF!</definedName>
    <definedName name="CoName" localSheetId="96">'R6 - Prems and Claims'!#REF!</definedName>
    <definedName name="CoName" localSheetId="98">#REF!</definedName>
    <definedName name="CoName" localSheetId="99">#REF!</definedName>
    <definedName name="CoName" localSheetId="52">'Rev-AccDep'!#REF!</definedName>
    <definedName name="CoName" localSheetId="5">Revisions!#REF!</definedName>
    <definedName name="CoName" localSheetId="12">SCI!#REF!</definedName>
    <definedName name="CoName">#REF!</definedName>
    <definedName name="condition">#REF!</definedName>
    <definedName name="Cons_col">#REF!</definedName>
    <definedName name="consynop">#REF!</definedName>
    <definedName name="CONT">#REF!</definedName>
    <definedName name="Contract?Manufacturing">#REF!</definedName>
    <definedName name="converters">#REF!</definedName>
    <definedName name="core_NBAP">#REF!</definedName>
    <definedName name="core_NBAP_usd">#REF!</definedName>
    <definedName name="Corp_Share_on_HO_Support">#REF!</definedName>
    <definedName name="CorpGov1">#REF!</definedName>
    <definedName name="CorpGov131a">#REF!</definedName>
    <definedName name="CorpGov132a">#REF!</definedName>
    <definedName name="CorpGov133a">#REF!</definedName>
    <definedName name="CorpGov133b">#REF!</definedName>
    <definedName name="CorpGov133c">#REF!</definedName>
    <definedName name="CorpGov133d">#REF!</definedName>
    <definedName name="CorpGov133e">#REF!</definedName>
    <definedName name="CorpGov2">#REF!</definedName>
    <definedName name="CorpGov3">#REF!</definedName>
    <definedName name="corpGov4">#REF!</definedName>
    <definedName name="CorpGovPct">#REF!</definedName>
    <definedName name="cost">#REF!</definedName>
    <definedName name="Cost_of_Sales" localSheetId="52">'Rev-AccDep'!#REF!</definedName>
    <definedName name="Cost_of_Sales">#REF!</definedName>
    <definedName name="cost1">#REF!</definedName>
    <definedName name="cost2">#REF!</definedName>
    <definedName name="cost3">#REF!</definedName>
    <definedName name="CoType" localSheetId="9">#REF!</definedName>
    <definedName name="CoType" localSheetId="10">#REF!</definedName>
    <definedName name="CoType" localSheetId="98">#REF!</definedName>
    <definedName name="CoType" localSheetId="99">#REF!</definedName>
    <definedName name="CoType" localSheetId="5">#REF!</definedName>
    <definedName name="CoType">#REF!</definedName>
    <definedName name="count">#REF!</definedName>
    <definedName name="countries">#REF!</definedName>
    <definedName name="COUNTRY">#REF!</definedName>
    <definedName name="Country_Diversification">#REF!</definedName>
    <definedName name="Country_ID_TL">#REF!</definedName>
    <definedName name="Country_ID_UL">#REF!</definedName>
    <definedName name="Country_Index">#REF!</definedName>
    <definedName name="cov_65_rsv">#REF!</definedName>
    <definedName name="COVERFS" hidden="1">#REF!</definedName>
    <definedName name="Cpaid" localSheetId="52">'Rev-AccDep'!#REF!</definedName>
    <definedName name="Cpaid">#REF!</definedName>
    <definedName name="CPDEC99">#REF!</definedName>
    <definedName name="CPFEB00">#REF!</definedName>
    <definedName name="CPI">#REF!</definedName>
    <definedName name="CPJAN00">#REF!</definedName>
    <definedName name="CPMAR00">#REF!</definedName>
    <definedName name="CR">#REF!</definedName>
    <definedName name="CREDIT">#REF!</definedName>
    <definedName name="Credit_Risk1">#REF!</definedName>
    <definedName name="Credit_Risk2">#REF!</definedName>
    <definedName name="Credit_Risk3">#REF!</definedName>
    <definedName name="Credit_Risk4">#REF!</definedName>
    <definedName name="Credit_Risk5">#REF!</definedName>
    <definedName name="Credit_Summary">#REF!</definedName>
    <definedName name="_xlnm.Criteria">#REF!</definedName>
    <definedName name="Criteria_MI">#REF!</definedName>
    <definedName name="CRNLL">#REF!</definedName>
    <definedName name="Cross?Purchase?Group">#REF!</definedName>
    <definedName name="CROSSCHECK">#N/A</definedName>
    <definedName name="cs" localSheetId="52">'Rev-AccDep'!#REF!</definedName>
    <definedName name="cs">#REF!</definedName>
    <definedName name="CSDEC99">#REF!</definedName>
    <definedName name="CSFEB00">#REF!</definedName>
    <definedName name="CSJAN00">#REF!</definedName>
    <definedName name="CSMAR00">#REF!</definedName>
    <definedName name="CSO_PICM">#REF!</definedName>
    <definedName name="CTR">#N/A</definedName>
    <definedName name="curdoc">#REF!</definedName>
    <definedName name="curfst">#REF!</definedName>
    <definedName name="curpre">#REF!</definedName>
    <definedName name="currencies">#REF!</definedName>
    <definedName name="Currency">#REF!</definedName>
    <definedName name="Currency_Index">#REF!</definedName>
    <definedName name="Currency_List">#REF!</definedName>
    <definedName name="Current_Date">#REF!</definedName>
    <definedName name="Current_Month">#REF!</definedName>
    <definedName name="Current_Year">#REF!</definedName>
    <definedName name="CurrentDate">#REF!</definedName>
    <definedName name="cy" localSheetId="8">'Annex A'!#REF!</definedName>
    <definedName name="cy" localSheetId="7">'Com Prof'!#REF!</definedName>
    <definedName name="cy" localSheetId="91">#REF!</definedName>
    <definedName name="cy" localSheetId="92">'R2 - Losses'!#REF!</definedName>
    <definedName name="cy" localSheetId="93">'R3 - Commissions'!#REF!</definedName>
    <definedName name="cy" localSheetId="94">'R4 - Risk in Force'!#REF!</definedName>
    <definedName name="cy" localSheetId="95">'R5 - Losses and Claims'!#REF!</definedName>
    <definedName name="cy" localSheetId="96">'R6 - Prems and Claims'!#REF!</definedName>
    <definedName name="cy" localSheetId="98">#REF!</definedName>
    <definedName name="cy" localSheetId="99">#REF!</definedName>
    <definedName name="cy" localSheetId="52">'Rev-AccDep'!#REF!</definedName>
    <definedName name="cy" localSheetId="5">Revisions!#REF!</definedName>
    <definedName name="cy" localSheetId="12">SCI!#REF!</definedName>
    <definedName name="cy">#REF!</definedName>
    <definedName name="CY.PAYMENTS">#REF!</definedName>
    <definedName name="CY.TXNS">#REF!</definedName>
    <definedName name="CY_End_Date">#REF!</definedName>
    <definedName name="CY_Start_Date">#REF!</definedName>
    <definedName name="d">#REF!</definedName>
    <definedName name="D_U">#REF!</definedName>
    <definedName name="Dat">#REF!</definedName>
    <definedName name="DATA" localSheetId="52">'Rev-AccDep'!#REF!</definedName>
    <definedName name="DATA">#REF!</definedName>
    <definedName name="DATA_03" hidden="1">#REF!</definedName>
    <definedName name="DATA_04" hidden="1">#REF!</definedName>
    <definedName name="DATA_05" hidden="1">#REF!</definedName>
    <definedName name="DATA_07" hidden="1">#REF!</definedName>
    <definedName name="DATA_INPUT">#REF!</definedName>
    <definedName name="DATA_PREV">#REF!</definedName>
    <definedName name="data1" hidden="1">#REF!</definedName>
    <definedName name="data2" hidden="1">#REF!</definedName>
    <definedName name="data3" hidden="1">#REF!</definedName>
    <definedName name="data4" hidden="1">#REF!</definedName>
    <definedName name="_xlnm.Database" hidden="1">#REF!</definedName>
    <definedName name="DATABASWE">#REF!</definedName>
    <definedName name="date" localSheetId="9">'Annex B'!#REF!</definedName>
    <definedName name="date" localSheetId="10">'Annex C'!#REF!</definedName>
    <definedName name="Date">#REF!</definedName>
    <definedName name="Date_of_report">#REF!</definedName>
    <definedName name="date2">#REF!</definedName>
    <definedName name="DateTag">#REF!</definedName>
    <definedName name="DBCP_25">#REF!</definedName>
    <definedName name="DBCP5">#REF!</definedName>
    <definedName name="DD">#REF!</definedName>
    <definedName name="dd_ControlType">#REF!</definedName>
    <definedName name="dd_Effective">#REF!</definedName>
    <definedName name="dd_Environ">#REF!</definedName>
    <definedName name="dd_Frequency">#REF!</definedName>
    <definedName name="dd_Language">#REF!</definedName>
    <definedName name="dd_NatureEngage">#REF!</definedName>
    <definedName name="dd_YesNo">#REF!</definedName>
    <definedName name="DDDDD">#REF!</definedName>
    <definedName name="dddddd">#REF!</definedName>
    <definedName name="ddhd">#REF!</definedName>
    <definedName name="de">#REF!</definedName>
    <definedName name="DEBIT">#REF!</definedName>
    <definedName name="Dec" localSheetId="8" hidden="1">{#N/A,#N/A,FALSE,"DEPN";#N/A,#N/A,FALSE,"INT";#N/A,#N/A,FALSE,"SUNDRY";#N/A,#N/A,FALSE,"CRED";#N/A,#N/A,FALSE,"DEBT";#N/A,#N/A,FALSE,"XREC";#N/A,#N/A,FALSE,"RFS";#N/A,#N/A,FALSE,"FAS";#N/A,#N/A,FALSE,"SP";#N/A,#N/A,FALSE,"COMM";#N/A,#N/A,FALSE,"CALC";#N/A,#N/A,FALSE,"%";#N/A,#N/A,FALSE,"EXPS"}</definedName>
    <definedName name="Dec" localSheetId="7" hidden="1">{#N/A,#N/A,FALSE,"DEPN";#N/A,#N/A,FALSE,"INT";#N/A,#N/A,FALSE,"SUNDRY";#N/A,#N/A,FALSE,"CRED";#N/A,#N/A,FALSE,"DEBT";#N/A,#N/A,FALSE,"XREC";#N/A,#N/A,FALSE,"RFS";#N/A,#N/A,FALSE,"FAS";#N/A,#N/A,FALSE,"SP";#N/A,#N/A,FALSE,"COMM";#N/A,#N/A,FALSE,"CALC";#N/A,#N/A,FALSE,"%";#N/A,#N/A,FALSE,"EXPS"}</definedName>
    <definedName name="Dec" localSheetId="91" hidden="1">{#N/A,#N/A,FALSE,"DEPN";#N/A,#N/A,FALSE,"INT";#N/A,#N/A,FALSE,"SUNDRY";#N/A,#N/A,FALSE,"CRED";#N/A,#N/A,FALSE,"DEBT";#N/A,#N/A,FALSE,"XREC";#N/A,#N/A,FALSE,"RFS";#N/A,#N/A,FALSE,"FAS";#N/A,#N/A,FALSE,"SP";#N/A,#N/A,FALSE,"COMM";#N/A,#N/A,FALSE,"CALC";#N/A,#N/A,FALSE,"%";#N/A,#N/A,FALSE,"EXPS"}</definedName>
    <definedName name="Dec" localSheetId="92" hidden="1">{#N/A,#N/A,FALSE,"DEPN";#N/A,#N/A,FALSE,"INT";#N/A,#N/A,FALSE,"SUNDRY";#N/A,#N/A,FALSE,"CRED";#N/A,#N/A,FALSE,"DEBT";#N/A,#N/A,FALSE,"XREC";#N/A,#N/A,FALSE,"RFS";#N/A,#N/A,FALSE,"FAS";#N/A,#N/A,FALSE,"SP";#N/A,#N/A,FALSE,"COMM";#N/A,#N/A,FALSE,"CALC";#N/A,#N/A,FALSE,"%";#N/A,#N/A,FALSE,"EXPS"}</definedName>
    <definedName name="Dec" localSheetId="93" hidden="1">{#N/A,#N/A,FALSE,"DEPN";#N/A,#N/A,FALSE,"INT";#N/A,#N/A,FALSE,"SUNDRY";#N/A,#N/A,FALSE,"CRED";#N/A,#N/A,FALSE,"DEBT";#N/A,#N/A,FALSE,"XREC";#N/A,#N/A,FALSE,"RFS";#N/A,#N/A,FALSE,"FAS";#N/A,#N/A,FALSE,"SP";#N/A,#N/A,FALSE,"COMM";#N/A,#N/A,FALSE,"CALC";#N/A,#N/A,FALSE,"%";#N/A,#N/A,FALSE,"EXPS"}</definedName>
    <definedName name="Dec" localSheetId="94" hidden="1">{#N/A,#N/A,FALSE,"DEPN";#N/A,#N/A,FALSE,"INT";#N/A,#N/A,FALSE,"SUNDRY";#N/A,#N/A,FALSE,"CRED";#N/A,#N/A,FALSE,"DEBT";#N/A,#N/A,FALSE,"XREC";#N/A,#N/A,FALSE,"RFS";#N/A,#N/A,FALSE,"FAS";#N/A,#N/A,FALSE,"SP";#N/A,#N/A,FALSE,"COMM";#N/A,#N/A,FALSE,"CALC";#N/A,#N/A,FALSE,"%";#N/A,#N/A,FALSE,"EXPS"}</definedName>
    <definedName name="Dec" localSheetId="95" hidden="1">{#N/A,#N/A,FALSE,"DEPN";#N/A,#N/A,FALSE,"INT";#N/A,#N/A,FALSE,"SUNDRY";#N/A,#N/A,FALSE,"CRED";#N/A,#N/A,FALSE,"DEBT";#N/A,#N/A,FALSE,"XREC";#N/A,#N/A,FALSE,"RFS";#N/A,#N/A,FALSE,"FAS";#N/A,#N/A,FALSE,"SP";#N/A,#N/A,FALSE,"COMM";#N/A,#N/A,FALSE,"CALC";#N/A,#N/A,FALSE,"%";#N/A,#N/A,FALSE,"EXPS"}</definedName>
    <definedName name="Dec" localSheetId="96" hidden="1">{#N/A,#N/A,FALSE,"DEPN";#N/A,#N/A,FALSE,"INT";#N/A,#N/A,FALSE,"SUNDRY";#N/A,#N/A,FALSE,"CRED";#N/A,#N/A,FALSE,"DEBT";#N/A,#N/A,FALSE,"XREC";#N/A,#N/A,FALSE,"RFS";#N/A,#N/A,FALSE,"FAS";#N/A,#N/A,FALSE,"SP";#N/A,#N/A,FALSE,"COMM";#N/A,#N/A,FALSE,"CALC";#N/A,#N/A,FALSE,"%";#N/A,#N/A,FALSE,"EXPS"}</definedName>
    <definedName name="Dec" localSheetId="98" hidden="1">{#N/A,#N/A,FALSE,"DEPN";#N/A,#N/A,FALSE,"INT";#N/A,#N/A,FALSE,"SUNDRY";#N/A,#N/A,FALSE,"CRED";#N/A,#N/A,FALSE,"DEBT";#N/A,#N/A,FALSE,"XREC";#N/A,#N/A,FALSE,"RFS";#N/A,#N/A,FALSE,"FAS";#N/A,#N/A,FALSE,"SP";#N/A,#N/A,FALSE,"COMM";#N/A,#N/A,FALSE,"CALC";#N/A,#N/A,FALSE,"%";#N/A,#N/A,FALSE,"EXPS"}</definedName>
    <definedName name="Dec" localSheetId="99" hidden="1">{#N/A,#N/A,FALSE,"DEPN";#N/A,#N/A,FALSE,"INT";#N/A,#N/A,FALSE,"SUNDRY";#N/A,#N/A,FALSE,"CRED";#N/A,#N/A,FALSE,"DEBT";#N/A,#N/A,FALSE,"XREC";#N/A,#N/A,FALSE,"RFS";#N/A,#N/A,FALSE,"FAS";#N/A,#N/A,FALSE,"SP";#N/A,#N/A,FALSE,"COMM";#N/A,#N/A,FALSE,"CALC";#N/A,#N/A,FALSE,"%";#N/A,#N/A,FALSE,"EXPS"}</definedName>
    <definedName name="dec" localSheetId="52">'Rev-AccDep'!#REF!</definedName>
    <definedName name="Dec" localSheetId="12" hidden="1">{#N/A,#N/A,FALSE,"DEPN";#N/A,#N/A,FALSE,"INT";#N/A,#N/A,FALSE,"SUNDRY";#N/A,#N/A,FALSE,"CRED";#N/A,#N/A,FALSE,"DEBT";#N/A,#N/A,FALSE,"XREC";#N/A,#N/A,FALSE,"RFS";#N/A,#N/A,FALSE,"FAS";#N/A,#N/A,FALSE,"SP";#N/A,#N/A,FALSE,"COMM";#N/A,#N/A,FALSE,"CALC";#N/A,#N/A,FALSE,"%";#N/A,#N/A,FALSE,"EXPS"}</definedName>
    <definedName name="dec" localSheetId="0">Topsheet!#REF!</definedName>
    <definedName name="Dec" hidden="1">{#N/A,#N/A,FALSE,"DEPN";#N/A,#N/A,FALSE,"INT";#N/A,#N/A,FALSE,"SUNDRY";#N/A,#N/A,FALSE,"CRED";#N/A,#N/A,FALSE,"DEBT";#N/A,#N/A,FALSE,"XREC";#N/A,#N/A,FALSE,"RFS";#N/A,#N/A,FALSE,"FAS";#N/A,#N/A,FALSE,"SP";#N/A,#N/A,FALSE,"COMM";#N/A,#N/A,FALSE,"CALC";#N/A,#N/A,FALSE,"%";#N/A,#N/A,FALSE,"EXPS"}</definedName>
    <definedName name="dec10.15" localSheetId="52">'Rev-AccDep'!#REF!</definedName>
    <definedName name="dec10.15">#REF!</definedName>
    <definedName name="dec10.15.7" localSheetId="52">'Rev-AccDep'!#REF!</definedName>
    <definedName name="dec10.15.7">#REF!</definedName>
    <definedName name="DEC2ND">#REF!</definedName>
    <definedName name="dec3.7" localSheetId="52">'Rev-AccDep'!#REF!</definedName>
    <definedName name="dec3.7">#REF!</definedName>
    <definedName name="dec3.7.7" localSheetId="52">'Rev-AccDep'!#REF!</definedName>
    <definedName name="dec3.7.7">#REF!</definedName>
    <definedName name="dec5.10" localSheetId="52">'Rev-AccDep'!#REF!</definedName>
    <definedName name="dec5.10">#REF!</definedName>
    <definedName name="dec5.10.7" localSheetId="52">'Rev-AccDep'!#REF!</definedName>
    <definedName name="dec5.10.7">#REF!</definedName>
    <definedName name="decAll" localSheetId="52">'Rev-AccDep'!#REF!</definedName>
    <definedName name="decAll">#REF!</definedName>
    <definedName name="DECNAME">#REF!</definedName>
    <definedName name="ded">#REF!</definedName>
    <definedName name="default">#REF!</definedName>
    <definedName name="deferred" hidden="1">{#N/A,#N/A,FALSE,"per plant";#N/A,#N/A,FALSE,"rolling";#N/A,#N/A,FALSE,"performance"}</definedName>
    <definedName name="DEP">#REF!</definedName>
    <definedName name="depn1">#REF!</definedName>
    <definedName name="depn2">#REF!</definedName>
    <definedName name="depn3">#REF!</definedName>
    <definedName name="depreciation" localSheetId="52">'Rev-AccDep'!#REF!</definedName>
    <definedName name="depreciation">#REF!</definedName>
    <definedName name="DepreciationMethods">#REF!</definedName>
    <definedName name="DES">#REF!</definedName>
    <definedName name="DES_UDESCR">#REF!</definedName>
    <definedName name="DESC">#N/A</definedName>
    <definedName name="DESC_ENTITY">#REF!</definedName>
    <definedName name="DESC_FUND">#REF!</definedName>
    <definedName name="DESC_MEASURES">#REF!</definedName>
    <definedName name="DESC_TIME">#REF!</definedName>
    <definedName name="DF">#REF!</definedName>
    <definedName name="DF_GRID_1">#REF!</definedName>
    <definedName name="dfasdasd">#REF!</definedName>
    <definedName name="dfdfdfdfd">#REF!</definedName>
    <definedName name="dff">#REF!</definedName>
    <definedName name="DFFNEG">#REF!</definedName>
    <definedName name="dfna" localSheetId="52">'Rev-AccDep'!#REF!</definedName>
    <definedName name="dfna">#REF!</definedName>
    <definedName name="DFNAA">#REF!</definedName>
    <definedName name="dfneg" localSheetId="52">'Rev-AccDep'!#REF!</definedName>
    <definedName name="dfneg">#REF!</definedName>
    <definedName name="DFSDHGHSD">#REF!</definedName>
    <definedName name="DFSSC" hidden="1">#REF!</definedName>
    <definedName name="dft">#REF!</definedName>
    <definedName name="DFTNEG">#REF!</definedName>
    <definedName name="DGDS" hidden="1">#REF!</definedName>
    <definedName name="DHIB_1" localSheetId="52">'Rev-AccDep'!#REF!</definedName>
    <definedName name="DHIB_1">#REF!</definedName>
    <definedName name="DHIB_10" localSheetId="52">'Rev-AccDep'!#REF!</definedName>
    <definedName name="DHIB_10">#REF!</definedName>
    <definedName name="DHIB_2" localSheetId="52">'Rev-AccDep'!#REF!</definedName>
    <definedName name="DHIB_2">#REF!</definedName>
    <definedName name="DHIB_3" localSheetId="52">'Rev-AccDep'!#REF!</definedName>
    <definedName name="DHIB_3">#REF!</definedName>
    <definedName name="DHIB_4" localSheetId="52">'Rev-AccDep'!#REF!</definedName>
    <definedName name="DHIB_4">#REF!</definedName>
    <definedName name="DHIB_5" localSheetId="52">'Rev-AccDep'!#REF!</definedName>
    <definedName name="DHIB_5">#REF!</definedName>
    <definedName name="DHIB_7.5" localSheetId="52">'Rev-AccDep'!#REF!</definedName>
    <definedName name="DHIB_7.5">#REF!</definedName>
    <definedName name="DIF">#REF!</definedName>
    <definedName name="diff">#REF!</definedName>
    <definedName name="difference">#REF!</definedName>
    <definedName name="dir">#REF!</definedName>
    <definedName name="Directory">#REF!</definedName>
    <definedName name="DirectPremiumGrowth1">#REF!</definedName>
    <definedName name="DirectPremiumGrowth2">#REF!</definedName>
    <definedName name="DirectPremiumGrowth3">#REF!</definedName>
    <definedName name="Discount" hidden="1">#REF!</definedName>
    <definedName name="discount1" hidden="1">#REF!</definedName>
    <definedName name="DiscRate">#REF!</definedName>
    <definedName name="display_area_2" hidden="1">#REF!</definedName>
    <definedName name="DIST_ID">#REF!</definedName>
    <definedName name="DISTJUNE00">#REF!</definedName>
    <definedName name="Div_1">#REF!</definedName>
    <definedName name="div_rate">#REF!</definedName>
    <definedName name="Diverse">#REF!</definedName>
    <definedName name="dldld">#REF!</definedName>
    <definedName name="DMU_Share_on_HO_Support">#REF!</definedName>
    <definedName name="do">#REF!</definedName>
    <definedName name="doc">#REF!</definedName>
    <definedName name="docpay">#REF!</definedName>
    <definedName name="dol">#REF!</definedName>
    <definedName name="dol_rate">#REF!</definedName>
    <definedName name="dollar">#REF!</definedName>
    <definedName name="DR">#REF!</definedName>
    <definedName name="drate" localSheetId="52">'Rev-AccDep'!#REF!</definedName>
    <definedName name="drate">#REF!</definedName>
    <definedName name="dsad" hidden="1">#REF!</definedName>
    <definedName name="DSAPR00">#REF!</definedName>
    <definedName name="DSDCC" hidden="1">#REF!</definedName>
    <definedName name="DSFEB00">#REF!</definedName>
    <definedName name="DSJAN00">#REF!</definedName>
    <definedName name="DSMAR00">#REF!</definedName>
    <definedName name="DSMAY00">#REF!</definedName>
    <definedName name="dst" localSheetId="8">'Annex A'!#REF!</definedName>
    <definedName name="dst" localSheetId="7">'Com Prof'!#REF!</definedName>
    <definedName name="dst" localSheetId="91">#REF!</definedName>
    <definedName name="dst" localSheetId="92">'R2 - Losses'!#REF!</definedName>
    <definedName name="dst" localSheetId="93">'R3 - Commissions'!#REF!</definedName>
    <definedName name="dst" localSheetId="94">'R4 - Risk in Force'!#REF!</definedName>
    <definedName name="dst" localSheetId="95">'R5 - Losses and Claims'!#REF!</definedName>
    <definedName name="dst" localSheetId="96">'R6 - Prems and Claims'!#REF!</definedName>
    <definedName name="dst" localSheetId="98">#REF!</definedName>
    <definedName name="dst" localSheetId="99">#REF!</definedName>
    <definedName name="dst" localSheetId="52">'Rev-AccDep'!#REF!</definedName>
    <definedName name="dst" localSheetId="5">Revisions!#REF!</definedName>
    <definedName name="dst" localSheetId="12">SCI!#REF!</definedName>
    <definedName name="dst">#REF!</definedName>
    <definedName name="DT.BEG.BAL">#REF!</definedName>
    <definedName name="dtf">#REF!</definedName>
    <definedName name="DTFNEG">#REF!</definedName>
    <definedName name="dtneg" localSheetId="52">'Rev-AccDep'!#REF!</definedName>
    <definedName name="dtneg">#REF!</definedName>
    <definedName name="dtnl" localSheetId="52">'Rev-AccDep'!#REF!</definedName>
    <definedName name="dtnl">#REF!</definedName>
    <definedName name="dtnl_1">#REF!</definedName>
    <definedName name="dtnl_2">#REF!</definedName>
    <definedName name="DTNLL">#REF!</definedName>
    <definedName name="DTS">#REF!</definedName>
    <definedName name="dtt">#REF!</definedName>
    <definedName name="DTTNEG">#REF!</definedName>
    <definedName name="due">#REF!</definedName>
    <definedName name="dueto">#REF!</definedName>
    <definedName name="E">#REF!</definedName>
    <definedName name="EA">#REF!</definedName>
    <definedName name="EBITDA_Bridge">#REF!</definedName>
    <definedName name="ECNI" localSheetId="52">'Rev-AccDep'!#REF!</definedName>
    <definedName name="ECNI">#REF!</definedName>
    <definedName name="EDP">#REF!</definedName>
    <definedName name="edpadmit">#REF!</definedName>
    <definedName name="edpcom">#REF!</definedName>
    <definedName name="edpcost">#REF!</definedName>
    <definedName name="edpcost2">#REF!</definedName>
    <definedName name="edpequipment">#REF!</definedName>
    <definedName name="edpexam">#REF!</definedName>
    <definedName name="edpxam">#REF!</definedName>
    <definedName name="EE">#REF!</definedName>
    <definedName name="eeee" localSheetId="52">'Rev-AccDep'!#REF!</definedName>
    <definedName name="eeee">#REF!</definedName>
    <definedName name="EEI" localSheetId="52">'Rev-AccDep'!#REF!</definedName>
    <definedName name="EEI">#REF!</definedName>
    <definedName name="EFLTD" localSheetId="52">'Rev-AccDep'!#REF!</definedName>
    <definedName name="EFLTD">#REF!</definedName>
    <definedName name="EFR" hidden="1">#REF!</definedName>
    <definedName name="EJ">#REF!</definedName>
    <definedName name="Email">#REF!</definedName>
    <definedName name="emp">#REF!</definedName>
    <definedName name="EMP_CODE">#REF!</definedName>
    <definedName name="EMPLOYEE">#REF!</definedName>
    <definedName name="EMPLOYEE_S_NAME">#REF!</definedName>
    <definedName name="EMPLOYEES">#REF!</definedName>
    <definedName name="EMU.CY.BV">#REF!</definedName>
    <definedName name="EMU.CY.SB">#REF!</definedName>
    <definedName name="EMU.PY.BV">#REF!</definedName>
    <definedName name="EMU.PY.SB">#REF!</definedName>
    <definedName name="en.asean">#REF!</definedName>
    <definedName name="en.domestic">#REF!</definedName>
    <definedName name="en.foreign">#REF!</definedName>
    <definedName name="en.nonasean">#REF!</definedName>
    <definedName name="ena">#REF!</definedName>
    <definedName name="ENAA">#REF!</definedName>
    <definedName name="end">#REF!</definedName>
    <definedName name="End_Date">#REF!</definedName>
    <definedName name="EndDate" localSheetId="9">#REF!</definedName>
    <definedName name="EndDate" localSheetId="10">#REF!</definedName>
    <definedName name="EndDate" localSheetId="98">#REF!</definedName>
    <definedName name="EndDate" localSheetId="99">#REF!</definedName>
    <definedName name="EndDate" localSheetId="5">#REF!</definedName>
    <definedName name="EndDate">#REF!</definedName>
    <definedName name="Eng">#REF!/#REF!</definedName>
    <definedName name="ENT">#REF!</definedName>
    <definedName name="ENTITY">#REF!</definedName>
    <definedName name="entrytype">#REF!</definedName>
    <definedName name="ER">0.037</definedName>
    <definedName name="ESSCodeCurrency">#REF!</definedName>
    <definedName name="ESSCodeMonth">#REF!</definedName>
    <definedName name="ESSCodeReportingUnit">#REF!</definedName>
    <definedName name="EST_TERM">#REF!</definedName>
    <definedName name="ESTELA">#REF!</definedName>
    <definedName name="ETI_DEC2005_W_REGION_05MAY2006">#REF!</definedName>
    <definedName name="EV__DECIMALSYMBOL__" hidden="1">"."</definedName>
    <definedName name="EV__EVCOM_OPTIONS__" hidden="1">8</definedName>
    <definedName name="EV__EXPOPTIONS__" hidden="1">0</definedName>
    <definedName name="EV__LASTREFTIME__" hidden="1">"(GMT+08:00)6/15/2010 10:51:04 AM"</definedName>
    <definedName name="EV__LOCKEDCVW__AIACONS" hidden="1">"LC,IS_REPORTING,ACTUAL,LSTAT_TOTL,ENTITY:RPHGR,FTOT,TOTALFUND,LOCAL,TOTALINTCO,TOTALICO,TOTALIFRS,AL,2010.NOV,YTD,"</definedName>
    <definedName name="EV__LOCKEDCVW__ICMATCHING" hidden="1">"LC,ACTUAL,ENTITY:RPHGR,FTOT,LOCAL,IC_DIFF_MR000,TOTAL2,TOTALINTCO,2005.TOTAL,YTD,"</definedName>
    <definedName name="EV__LOCKEDCVW__OWNERSHIP" hidden="1">"ACTUAL,ENTITY:RLEGAL,LOCAL,TOTALINTCO,METHOD_SYS,2005.TOTAL,PERIODIC,"</definedName>
    <definedName name="EV__LOCKEDCVW__RATE" hidden="1">"ACTUAL,AED,NOTRANS,GLOBAL,2005.TOTAL,PERIODIC,"</definedName>
    <definedName name="EV__LOCKSTATUS__" hidden="1">4</definedName>
    <definedName name="EV__MAXEXPCOLS__" hidden="1">100</definedName>
    <definedName name="EV__MAXEXPROWS__" hidden="1">1000</definedName>
    <definedName name="EV__MEMORYCVW__" hidden="1">0</definedName>
    <definedName name="EV__MEMORYCVW__A.TXT" hidden="1">"AIACONS"</definedName>
    <definedName name="EV__MEMORYCVW__A.TXT_C_ACCT" hidden="1">"SI_REPORTING"</definedName>
    <definedName name="EV__MEMORYCVW__A.TXT_C_CATEGORY" hidden="1">"ACTUAL"</definedName>
    <definedName name="EV__MEMORYCVW__A.TXT_C_DATASRC" hidden="1">"IFRS_TOTL"</definedName>
    <definedName name="EV__MEMORYCVW__A.TXT_CURRENCY" hidden="1">"USD"</definedName>
    <definedName name="EV__MEMORYCVW__A.TXT_ENTITY" hidden="1">"ENTITY:RAHGR"</definedName>
    <definedName name="EV__MEMORYCVW__A.TXT_FLOW" hidden="1">"FTOT"</definedName>
    <definedName name="EV__MEMORYCVW__A.TXT_FUND" hidden="1">"TOTALFUND"</definedName>
    <definedName name="EV__MEMORYCVW__A.TXT_GROUPS" hidden="1">"LOCAL"</definedName>
    <definedName name="EV__MEMORYCVW__A.TXT_INTCO" hidden="1">"TOTALINTCO"</definedName>
    <definedName name="EV__MEMORYCVW__A.TXT_LOB_HKICO" hidden="1">"TOTALICO"</definedName>
    <definedName name="EV__MEMORYCVW__A.TXT_LOB_IFRS" hidden="1">"TOTALIFRS"</definedName>
    <definedName name="EV__MEMORYCVW__A.TXT_LOB_MGMT" hidden="1">"AL"</definedName>
    <definedName name="EV__MEMORYCVW__A.TXT_MEASURES" hidden="1">"YTD"</definedName>
    <definedName name="EV__MEMORYCVW__A.TXT_TIME" hidden="1">"2010.FEB"</definedName>
    <definedName name="EV__MEMORYCVW__BOOK6" hidden="1">"AIACONS"</definedName>
    <definedName name="EV__MEMORYCVW__BOOK6_C_ACCT" hidden="1">"IS_REPORTING"</definedName>
    <definedName name="EV__MEMORYCVW__BOOK6_C_CATEGORY" hidden="1">"ACTUAL"</definedName>
    <definedName name="EV__MEMORYCVW__BOOK6_C_DATASRC" hidden="1">"HKICO_TOTL"</definedName>
    <definedName name="EV__MEMORYCVW__BOOK6_CURRENCY" hidden="1">"LC"</definedName>
    <definedName name="EV__MEMORYCVW__BOOK6_ENTITY" hidden="1">"ENTITY:RAIGH"</definedName>
    <definedName name="EV__MEMORYCVW__BOOK6_FLOW" hidden="1">"FTOT"</definedName>
    <definedName name="EV__MEMORYCVW__BOOK6_FUND" hidden="1">"TOTALFUND"</definedName>
    <definedName name="EV__MEMORYCVW__BOOK6_GROUPS" hidden="1">"LOCAL"</definedName>
    <definedName name="EV__MEMORYCVW__BOOK6_INTCO" hidden="1">"TOTALINTCO"</definedName>
    <definedName name="EV__MEMORYCVW__BOOK6_LOB_HKICO" hidden="1">"TOTALICO"</definedName>
    <definedName name="EV__MEMORYCVW__BOOK6_LOB_IFRS" hidden="1">"TOTALIFRS"</definedName>
    <definedName name="EV__MEMORYCVW__BOOK6_LOB_MGMT" hidden="1">"AL"</definedName>
    <definedName name="EV__MEMORYCVW__BOOK6_MEASURES" hidden="1">"YTD"</definedName>
    <definedName name="EV__MEMORYCVW__BOOK6_TIME" hidden="1">"2010.FEB"</definedName>
    <definedName name="EV__MEMORYCVW__BOOK9" hidden="1">"AIACONS"</definedName>
    <definedName name="EV__MEMORYCVW__BOOK9_C_ACCT" hidden="1">"IS_REPORTING"</definedName>
    <definedName name="EV__MEMORYCVW__BOOK9_C_CATEGORY" hidden="1">"ACTUAL"</definedName>
    <definedName name="EV__MEMORYCVW__BOOK9_C_DATASRC" hidden="1">"SCH_TOTL"</definedName>
    <definedName name="EV__MEMORYCVW__BOOK9_CURRENCY" hidden="1">"LC"</definedName>
    <definedName name="EV__MEMORYCVW__BOOK9_ENTITY" hidden="1">"ENTITY:RAHGR"</definedName>
    <definedName name="EV__MEMORYCVW__BOOK9_FLOW" hidden="1">"FTOT"</definedName>
    <definedName name="EV__MEMORYCVW__BOOK9_FUND" hidden="1">"LIFEFUND"</definedName>
    <definedName name="EV__MEMORYCVW__BOOK9_GROUPS" hidden="1">"LOCAL"</definedName>
    <definedName name="EV__MEMORYCVW__BOOK9_INTCO" hidden="1">"TOTALINTCO"</definedName>
    <definedName name="EV__MEMORYCVW__BOOK9_LOB_HKICO" hidden="1">"TOTALICO"</definedName>
    <definedName name="EV__MEMORYCVW__BOOK9_LOB_IFRS" hidden="1">"TOTALIFRS"</definedName>
    <definedName name="EV__MEMORYCVW__BOOK9_LOB_MGMT" hidden="1">"AL"</definedName>
    <definedName name="EV__MEMORYCVW__BOOK9_MEASURES" hidden="1">"YTD"</definedName>
    <definedName name="EV__MEMORYCVW__BOOK9_TIME" hidden="1">"2009.FEB"</definedName>
    <definedName name="EV__MEMORYCVW__BPC_DATA_SOURECE_20100507.XLS" hidden="1">"AIACONS"</definedName>
    <definedName name="EV__MEMORYCVW__BPC_DATA_SOURECE_20100507.XLS_C_ACCT" hidden="1">"00000C"</definedName>
    <definedName name="EV__MEMORYCVW__BPC_DATA_SOURECE_20100507.XLS_C_CATEGORY" hidden="1">"ACTUAL"</definedName>
    <definedName name="EV__MEMORYCVW__BPC_DATA_SOURECE_20100507.XLS_C_DATASRC" hidden="1">"ALLO_MANJ"</definedName>
    <definedName name="EV__MEMORYCVW__BPC_DATA_SOURECE_20100507.XLS_CURRENCY" hidden="1">"USD"</definedName>
    <definedName name="EV__MEMORYCVW__BPC_DATA_SOURECE_20100507.XLS_ENTITY" hidden="1">"ENTITY:RAHGR"</definedName>
    <definedName name="EV__MEMORYCVW__BPC_DATA_SOURECE_20100507.XLS_FLOW" hidden="1">"FTOT"</definedName>
    <definedName name="EV__MEMORYCVW__BPC_DATA_SOURECE_20100507.XLS_FUND" hidden="1">"TOTALFUND"</definedName>
    <definedName name="EV__MEMORYCVW__BPC_DATA_SOURECE_20100507.XLS_GROUPS" hidden="1">"LOCAL"</definedName>
    <definedName name="EV__MEMORYCVW__BPC_DATA_SOURECE_20100507.XLS_INTCO" hidden="1">"TOTALINTCO"</definedName>
    <definedName name="EV__MEMORYCVW__BPC_DATA_SOURECE_20100507.XLS_LOB_HKICO" hidden="1">"TOTALICO"</definedName>
    <definedName name="EV__MEMORYCVW__BPC_DATA_SOURECE_20100507.XLS_LOB_IFRS" hidden="1">"TOTALIFRS"</definedName>
    <definedName name="EV__MEMORYCVW__BPC_DATA_SOURECE_20100507.XLS_LOB_MGMT" hidden="1">"AL"</definedName>
    <definedName name="EV__MEMORYCVW__BPC_DATA_SOURECE_20100507.XLS_MEASURES" hidden="1">"YTD"</definedName>
    <definedName name="EV__MEMORYCVW__BPC_DATA_SOURECE_20100507.XLS_TIME" hidden="1">"2010.FEB"</definedName>
    <definedName name="EV__MEMORYCVW__BPC_REPORT_BUILDING_PLAN_170302010.XLS" hidden="1">"AIACONS"</definedName>
    <definedName name="EV__MEMORYCVW__BPC_REPORT_BUILDING_PLAN_170302010.XLS_C_ACCT" hidden="1">"IS_REPORTING"</definedName>
    <definedName name="EV__MEMORYCVW__BPC_REPORT_BUILDING_PLAN_170302010.XLS_C_CATEGORY" hidden="1">"ACTUAL"</definedName>
    <definedName name="EV__MEMORYCVW__BPC_REPORT_BUILDING_PLAN_170302010.XLS_C_DATASRC" hidden="1">"IFRS_TOTL"</definedName>
    <definedName name="EV__MEMORYCVW__BPC_REPORT_BUILDING_PLAN_170302010.XLS_CURRENCY" hidden="1">"USD"</definedName>
    <definedName name="EV__MEMORYCVW__BPC_REPORT_BUILDING_PLAN_170302010.XLS_ENTITY" hidden="1">"ENTITY:RAIGH"</definedName>
    <definedName name="EV__MEMORYCVW__BPC_REPORT_BUILDING_PLAN_170302010.XLS_FLOW" hidden="1">"FTOT"</definedName>
    <definedName name="EV__MEMORYCVW__BPC_REPORT_BUILDING_PLAN_170302010.XLS_FUND" hidden="1">"TOTALFUND"</definedName>
    <definedName name="EV__MEMORYCVW__BPC_REPORT_BUILDING_PLAN_170302010.XLS_GROUPS" hidden="1">"LOCAL"</definedName>
    <definedName name="EV__MEMORYCVW__BPC_REPORT_BUILDING_PLAN_170302010.XLS_INTCO" hidden="1">"TOTALINTCO"</definedName>
    <definedName name="EV__MEMORYCVW__BPC_REPORT_BUILDING_PLAN_170302010.XLS_LOB_HKICO" hidden="1">"TOTALICO"</definedName>
    <definedName name="EV__MEMORYCVW__BPC_REPORT_BUILDING_PLAN_170302010.XLS_LOB_IFRS" hidden="1">"TOTALIFRS"</definedName>
    <definedName name="EV__MEMORYCVW__BPC_REPORT_BUILDING_PLAN_170302010.XLS_LOB_MGMT" hidden="1">"OTH"</definedName>
    <definedName name="EV__MEMORYCVW__BPC_REPORT_BUILDING_PLAN_170302010.XLS_MEASURES" hidden="1">"YTD"</definedName>
    <definedName name="EV__MEMORYCVW__BPC_REPORT_BUILDING_PLAN_170302010.XLS_TIME" hidden="1">"2010.JAN"</definedName>
    <definedName name="EV__MEMORYCVW__COPY_OF_SI_WORKSHEET_W03_OUTPUT_V000.XLS" hidden="1">"AIACONS"</definedName>
    <definedName name="EV__MEMORYCVW__IFRS_LONGSHEET_.XLS" hidden="1">"AIACONS"</definedName>
    <definedName name="EV__MEMORYCVW__IFRS_LONGSHEET_.XLS_C_ACCT" hidden="1">"IS06001000"</definedName>
    <definedName name="EV__MEMORYCVW__IFRS_LONGSHEET_.XLS_C_CATEGORY" hidden="1">"ACTUAL_2007"</definedName>
    <definedName name="EV__MEMORYCVW__IFRS_LONGSHEET_.XLS_C_DATASRC" hidden="1">"IFRS"</definedName>
    <definedName name="EV__MEMORYCVW__IFRS_LONGSHEET_.XLS_CURRENCY" hidden="1">"LC"</definedName>
    <definedName name="EV__MEMORYCVW__IFRS_LONGSHEET_.XLS_ENTITY" hidden="1">"ENTITY:RAHGR"</definedName>
    <definedName name="EV__MEMORYCVW__IFRS_LONGSHEET_.XLS_FLOW" hidden="1">"FTOT"</definedName>
    <definedName name="EV__MEMORYCVW__IFRS_LONGSHEET_.XLS_FUND" hidden="1">"TOTALFUND"</definedName>
    <definedName name="EV__MEMORYCVW__IFRS_LONGSHEET_.XLS_GROUPS" hidden="1">"LOCAL"</definedName>
    <definedName name="EV__MEMORYCVW__IFRS_LONGSHEET_.XLS_INTCO" hidden="1">"TOTALINTCO"</definedName>
    <definedName name="EV__MEMORYCVW__IFRS_LONGSHEET_.XLS_LOB_HKICO" hidden="1">"TOTALICO"</definedName>
    <definedName name="EV__MEMORYCVW__IFRS_LONGSHEET_.XLS_LOB_IFRS" hidden="1">"TOTALIFRS"</definedName>
    <definedName name="EV__MEMORYCVW__IFRS_LONGSHEET_.XLS_LOB_MGMT" hidden="1">"AL"</definedName>
    <definedName name="EV__MEMORYCVW__IFRS_LONGSHEET_.XLS_MEASURES" hidden="1">"YTD"</definedName>
    <definedName name="EV__MEMORYCVW__IFRS_LONGSHEET_.XLS_TIME" hidden="1">"2010.JAN"</definedName>
    <definedName name="EV__MEMORYCVW__IFRS_WORKSHEET_W03A_OUTPUT_V000_FUND.XLS" hidden="1">"AIACONS"</definedName>
    <definedName name="EV__MEMORYCVW__IFRS_WORKSHEET_W03A_OUTPUT_V000_FUND.XLS_C_ACCT" hidden="1">"G000000"</definedName>
    <definedName name="EV__MEMORYCVW__IFRS_WORKSHEET_W03A_OUTPUT_V000_FUND.XLS_C_CATEGORY" hidden="1">"ACTUAL"</definedName>
    <definedName name="EV__MEMORYCVW__IFRS_WORKSHEET_W03A_OUTPUT_V000_FUND.XLS_C_DATASRC" hidden="1">"IFRS_TOTL"</definedName>
    <definedName name="EV__MEMORYCVW__IFRS_WORKSHEET_W03A_OUTPUT_V000_FUND.XLS_CURRENCY" hidden="1">"USD"</definedName>
    <definedName name="EV__MEMORYCVW__IFRS_WORKSHEET_W03A_OUTPUT_V000_FUND.XLS_ENTITY" hidden="1">"ENTITY:MGMT_ZZ"</definedName>
    <definedName name="EV__MEMORYCVW__IFRS_WORKSHEET_W03A_OUTPUT_V000_FUND.XLS_FLOW" hidden="1">"F999"</definedName>
    <definedName name="EV__MEMORYCVW__IFRS_WORKSHEET_W03A_OUTPUT_V000_FUND.XLS_FUND" hidden="1">"LIFEFUND"</definedName>
    <definedName name="EV__MEMORYCVW__IFRS_WORKSHEET_W03A_OUTPUT_V000_FUND.XLS_GROUPS" hidden="1">"USD_MGMT"</definedName>
    <definedName name="EV__MEMORYCVW__IFRS_WORKSHEET_W03A_OUTPUT_V000_FUND.XLS_INTCO" hidden="1">"TOTALINTCO"</definedName>
    <definedName name="EV__MEMORYCVW__IFRS_WORKSHEET_W03A_OUTPUT_V000_FUND.XLS_LOB_HKICO" hidden="1">"ICO_HKZZ"</definedName>
    <definedName name="EV__MEMORYCVW__IFRS_WORKSHEET_W03A_OUTPUT_V000_FUND.XLS_LOB_IFRS" hidden="1">"ISXXXX"</definedName>
    <definedName name="EV__MEMORYCVW__IFRS_WORKSHEET_W03A_OUTPUT_V000_FUND.XLS_LOB_MGMT" hidden="1">"ZZZZZ"</definedName>
    <definedName name="EV__MEMORYCVW__IFRS_WORKSHEET_W03A_OUTPUT_V000_FUND.XLS_MEASURES" hidden="1">"YTD"</definedName>
    <definedName name="EV__MEMORYCVW__IFRS_WORKSHEET_W03A_OUTPUT_V000_FUND.XLS_TIME" hidden="1">"2010.FEB"</definedName>
    <definedName name="EV__MEMORYCVW__SI_LONGSHEET_W02A_G_OUTPUT_V000.XLS" hidden="1">"AIACONS"</definedName>
    <definedName name="EV__MEMORYCVW__SI_LONGSHEET_W02A_G_OUTPUT_V000.XLS_C_ACCT" hidden="1">"IS06001000"</definedName>
    <definedName name="EV__MEMORYCVW__SI_LONGSHEET_W02A_G_OUTPUT_V000.XLS_C_CATEGORY" hidden="1">"ACTUAL_2007"</definedName>
    <definedName name="EV__MEMORYCVW__SI_LONGSHEET_W02A_G_OUTPUT_V000.XLS_C_DATASRC" hidden="1">"IFRS"</definedName>
    <definedName name="EV__MEMORYCVW__SI_LONGSHEET_W02A_G_OUTPUT_V000.XLS_CURRENCY" hidden="1">"LC"</definedName>
    <definedName name="EV__MEMORYCVW__SI_LONGSHEET_W02A_G_OUTPUT_V000.XLS_ENTITY" hidden="1">"ENTITY:RAHGR"</definedName>
    <definedName name="EV__MEMORYCVW__SI_LONGSHEET_W02A_G_OUTPUT_V000.XLS_FLOW" hidden="1">"FTOT"</definedName>
    <definedName name="EV__MEMORYCVW__SI_LONGSHEET_W02A_G_OUTPUT_V000.XLS_FUND" hidden="1">"TOTALFUND"</definedName>
    <definedName name="EV__MEMORYCVW__SI_LONGSHEET_W02A_G_OUTPUT_V000.XLS_GROUPS" hidden="1">"LOCAL"</definedName>
    <definedName name="EV__MEMORYCVW__SI_LONGSHEET_W02A_G_OUTPUT_V000.XLS_INTCO" hidden="1">"TOTALINTCO"</definedName>
    <definedName name="EV__MEMORYCVW__SI_LONGSHEET_W02A_G_OUTPUT_V000.XLS_LOB_HKICO" hidden="1">"TOTALICO"</definedName>
    <definedName name="EV__MEMORYCVW__SI_LONGSHEET_W02A_G_OUTPUT_V000.XLS_LOB_IFRS" hidden="1">"TOTALIFRS"</definedName>
    <definedName name="EV__MEMORYCVW__SI_LONGSHEET_W02A_G_OUTPUT_V000.XLS_LOB_MGMT" hidden="1">"AL"</definedName>
    <definedName name="EV__MEMORYCVW__SI_LONGSHEET_W02A_G_OUTPUT_V000.XLS_MEASURES" hidden="1">"YTD"</definedName>
    <definedName name="EV__MEMORYCVW__SI_LONGSHEET_W02A_G_OUTPUT_V000.XLS_TIME" hidden="1">"2010.JAN"</definedName>
    <definedName name="EV__MEMORYCVW__SI_LONGSHEET_W02A_G_OUTPUT_V000_NEW_ALAN.XLS" hidden="1">"AIACONS"</definedName>
    <definedName name="EV__MEMORYCVW__SI_WORKSHEET_W03_OUTPUT_V000.XLS" hidden="1">"AIACONS"</definedName>
    <definedName name="EV__MEMORYCVW__SI_WORKSHEET_W03_OUTPUT_V000_NEW.XLS" hidden="1">"AIACONS"</definedName>
    <definedName name="EV__MEMORYCVW__SI_WORKSHEET_W03_OUTPUT_V000_NEW_ALAN_LS.XLS" hidden="1">"AIACONS"</definedName>
    <definedName name="EV__MEMORYCVW__SI_WORKSHEET_W03_OUTPUT_V000_NEW_FUND.XLS" hidden="1">"AIACONS"</definedName>
    <definedName name="EV__MEMORYCVW__SI_WORKSHEET_W04_BS_V000_NEW.XLS" hidden="1">"AIACONS"</definedName>
    <definedName name="EV__MEMORYCVW__SI_WORKSHEET_W04_BS_V000_NEW.XLS_C_ACCT" hidden="1">"IC_ER_ACC"</definedName>
    <definedName name="EV__MEMORYCVW__SI_WORKSHEET_W04_BS_V000_NEW.XLS_C_CATEGORY" hidden="1">"ACTUAL"</definedName>
    <definedName name="EV__MEMORYCVW__SI_WORKSHEET_W04_BS_V000_NEW.XLS_C_DATASRC" hidden="1">"ALLO_MANJ"</definedName>
    <definedName name="EV__MEMORYCVW__SI_WORKSHEET_W04_BS_V000_NEW.XLS_CURRENCY" hidden="1">"USD"</definedName>
    <definedName name="EV__MEMORYCVW__SI_WORKSHEET_W04_BS_V000_NEW.XLS_ENTITY" hidden="1">"ENTITY:RAHGR"</definedName>
    <definedName name="EV__MEMORYCVW__SI_WORKSHEET_W04_BS_V000_NEW.XLS_FLOW" hidden="1">"FTOT"</definedName>
    <definedName name="EV__MEMORYCVW__SI_WORKSHEET_W04_BS_V000_NEW.XLS_FUND" hidden="1">"TOTALFUND"</definedName>
    <definedName name="EV__MEMORYCVW__SI_WORKSHEET_W04_BS_V000_NEW.XLS_GROUPS" hidden="1">"LOCAL"</definedName>
    <definedName name="EV__MEMORYCVW__SI_WORKSHEET_W04_BS_V000_NEW.XLS_INTCO" hidden="1">"TOTALINTCO"</definedName>
    <definedName name="EV__MEMORYCVW__SI_WORKSHEET_W04_BS_V000_NEW.XLS_LOB_HKICO" hidden="1">"TOTALICO"</definedName>
    <definedName name="EV__MEMORYCVW__SI_WORKSHEET_W04_BS_V000_NEW.XLS_LOB_IFRS" hidden="1">"TOTALIFRS"</definedName>
    <definedName name="EV__MEMORYCVW__SI_WORKSHEET_W04_BS_V000_NEW.XLS_LOB_MGMT" hidden="1">"AL"</definedName>
    <definedName name="EV__MEMORYCVW__SI_WORKSHEET_W04_BS_V000_NEW.XLS_MEASURES" hidden="1">"YTD"</definedName>
    <definedName name="EV__MEMORYCVW__SI_WORKSHEET_W04_BS_V000_NEW.XLS_TIME" hidden="1">"2010.FEB"</definedName>
    <definedName name="EV__MEMORYCVW__SI_WORKSHEETS.XLS" hidden="1">"AIACONS"</definedName>
    <definedName name="EV__MEMORYCVW__SI_WORKSHEETS.XLS_C_ACCT" hidden="1">1</definedName>
    <definedName name="EV__MEMORYCVW__SI_WORKSHEETS.XLS_C_CATEGORY" hidden="1">"ACTUAL_2007"</definedName>
    <definedName name="EV__MEMORYCVW__SI_WORKSHEETS.XLS_C_DATASRC" hidden="1">"IFRS"</definedName>
    <definedName name="EV__MEMORYCVW__SI_WORKSHEETS.XLS_ENTITY" hidden="1">"RAHGR"</definedName>
    <definedName name="EV__MEMORYCVW__SI_WORKSHEETS.XLS_FLOW" hidden="1">"FLOW:X_CF_090"</definedName>
    <definedName name="EV__MEMORYCVW__SI_WORKSHEETS.XLS_FUND" hidden="1">"TOTALFUND"</definedName>
    <definedName name="EV__MEMORYCVW__SI_WORKSHEETS.XLS_GROUPS" hidden="1">"FC"</definedName>
    <definedName name="EV__MEMORYCVW__SI_WORKSHEETS.XLS_INTCO" hidden="1">"TOTALINTCO"</definedName>
    <definedName name="EV__MEMORYCVW__SI_WORKSHEETS.XLS_LOB_HKICO" hidden="1">"TOTALICO"</definedName>
    <definedName name="EV__MEMORYCVW__SI_WORKSHEETS.XLS_LOB_IFRS" hidden="1">"ISUNAL"</definedName>
    <definedName name="EV__MEMORYCVW__SI_WORKSHEETS.XLS_LOB_MGMT" hidden="1">"AL"</definedName>
    <definedName name="EV__MEMORYCVW__SI_WORKSHEETS.XLS_MEASURES" hidden="1">"CUSTOMPER"</definedName>
    <definedName name="EV__MEMORYCVW__SI_WORKSHEETS.XLS_TIME" hidden="1">"2011.TOTAL"</definedName>
    <definedName name="EV__MEMORYCVW__STD_REPORTS_FOR_CREATION_IN_TRAINING.XLS" hidden="1">"AIACONS"</definedName>
    <definedName name="EV__MEMORYCVW__STD_REPORTS_FOR_CREATION_IN_TRAINING.XLS_C_ACCT" hidden="1">"BYLINE_NET_PROFIT"</definedName>
    <definedName name="EV__MEMORYCVW__STD_REPORTS_FOR_CREATION_IN_TRAINING.XLS_C_CATEGORY" hidden="1">"ACTUAL"</definedName>
    <definedName name="EV__MEMORYCVW__STD_REPORTS_FOR_CREATION_IN_TRAINING.XLS_C_DATASRC" hidden="1">"GAAP_TOTL"</definedName>
    <definedName name="EV__MEMORYCVW__STD_REPORTS_FOR_CREATION_IN_TRAINING.XLS_CURRENCY" hidden="1">"USD"</definedName>
    <definedName name="EV__MEMORYCVW__STD_REPORTS_FOR_CREATION_IN_TRAINING.XLS_ENTITY" hidden="1">"SG01"</definedName>
    <definedName name="EV__MEMORYCVW__STD_REPORTS_FOR_CREATION_IN_TRAINING.XLS_FLOW" hidden="1">"FTOT"</definedName>
    <definedName name="EV__MEMORYCVW__STD_REPORTS_FOR_CREATION_IN_TRAINING.XLS_FUND" hidden="1">"TOTALFUND"</definedName>
    <definedName name="EV__MEMORYCVW__STD_REPORTS_FOR_CREATION_IN_TRAINING.XLS_GROUPS" hidden="1">"LOCAL"</definedName>
    <definedName name="EV__MEMORYCVW__STD_REPORTS_FOR_CREATION_IN_TRAINING.XLS_INTCO" hidden="1">"TOTALINTCO"</definedName>
    <definedName name="EV__MEMORYCVW__STD_REPORTS_FOR_CREATION_IN_TRAINING.XLS_LOB_HKICO" hidden="1">"TOTALICO"</definedName>
    <definedName name="EV__MEMORYCVW__STD_REPORTS_FOR_CREATION_IN_TRAINING.XLS_LOB_IFRS" hidden="1">"TOTALIFRS"</definedName>
    <definedName name="EV__MEMORYCVW__STD_REPORTS_FOR_CREATION_IN_TRAINING.XLS_LOB_MGMT" hidden="1">"AL"</definedName>
    <definedName name="EV__MEMORYCVW__STD_REPORTS_FOR_CREATION_IN_TRAINING.XLS_MEASURES" hidden="1">"YTD"</definedName>
    <definedName name="EV__MEMORYCVW__STD_REPORTS_FOR_CREATION_IN_TRAINING.XLS_TIME" hidden="1">"2010.FEB"</definedName>
    <definedName name="EV__MEMORYCVW__UAT_1.11_SI_ROLLUP.XLS" hidden="1">"AIACONS"</definedName>
    <definedName name="EV__MEMORYCVW__UAT_1.11_SI_ROLLUP.XLS_C_ACCT" hidden="1">"IS_REPORTING"</definedName>
    <definedName name="EV__MEMORYCVW__UAT_1.11_SI_ROLLUP.XLS_C_CATEGORY" hidden="1">"ACTUAL"</definedName>
    <definedName name="EV__MEMORYCVW__UAT_1.11_SI_ROLLUP.XLS_C_DATASRC" hidden="1">"HKICO_TOTL"</definedName>
    <definedName name="EV__MEMORYCVW__UAT_1.11_SI_ROLLUP.XLS_CURRENCY" hidden="1">"LC"</definedName>
    <definedName name="EV__MEMORYCVW__UAT_1.11_SI_ROLLUP.XLS_ENTITY" hidden="1">"SG01"</definedName>
    <definedName name="EV__MEMORYCVW__UAT_1.11_SI_ROLLUP.XLS_FLOW" hidden="1">"FTOT"</definedName>
    <definedName name="EV__MEMORYCVW__UAT_1.11_SI_ROLLUP.XLS_FUND" hidden="1">"TOTALFUND"</definedName>
    <definedName name="EV__MEMORYCVW__UAT_1.11_SI_ROLLUP.XLS_GROUPS" hidden="1">"LOCAL"</definedName>
    <definedName name="EV__MEMORYCVW__UAT_1.11_SI_ROLLUP.XLS_INTCO" hidden="1">"TOTALINTCO"</definedName>
    <definedName name="EV__MEMORYCVW__UAT_1.11_SI_ROLLUP.XLS_LOB_HKICO" hidden="1">"TOTALICO"</definedName>
    <definedName name="EV__MEMORYCVW__UAT_1.11_SI_ROLLUP.XLS_LOB_IFRS" hidden="1">"TOTALIFRS"</definedName>
    <definedName name="EV__MEMORYCVW__UAT_1.11_SI_ROLLUP.XLS_LOB_MGMT" hidden="1">"AL"</definedName>
    <definedName name="EV__MEMORYCVW__UAT_1.11_SI_ROLLUP.XLS_MEASURES" hidden="1">"YTD"</definedName>
    <definedName name="EV__MEMORYCVW__UAT_1.11_SI_ROLLUP.XLS_TIME" hidden="1">"2010.FEB"</definedName>
    <definedName name="EV__MEMORYCVW__W02H_OUTPUT_V000.XLS" hidden="1">"AIACONS"</definedName>
    <definedName name="EV__MEMORYCVW__W02H_OUTPUT_V000.XLS_C_ACCT" hidden="1">"IS06001000"</definedName>
    <definedName name="EV__MEMORYCVW__W02H_OUTPUT_V000.XLS_C_CATEGORY" hidden="1">"ACTUAL_2007"</definedName>
    <definedName name="EV__MEMORYCVW__W02H_OUTPUT_V000.XLS_C_DATASRC" hidden="1">"IFRS"</definedName>
    <definedName name="EV__MEMORYCVW__W02H_OUTPUT_V000.XLS_CURRENCY" hidden="1">"LC"</definedName>
    <definedName name="EV__MEMORYCVW__W02H_OUTPUT_V000.XLS_ENTITY" hidden="1">"ENTITY:RAHGR"</definedName>
    <definedName name="EV__MEMORYCVW__W02H_OUTPUT_V000.XLS_FLOW" hidden="1">"FTOT"</definedName>
    <definedName name="EV__MEMORYCVW__W02H_OUTPUT_V000.XLS_FUND" hidden="1">"TOTALFUND"</definedName>
    <definedName name="EV__MEMORYCVW__W02H_OUTPUT_V000.XLS_GROUPS" hidden="1">"LOCAL"</definedName>
    <definedName name="EV__MEMORYCVW__W02H_OUTPUT_V000.XLS_INTCO" hidden="1">"TOTALINTCO"</definedName>
    <definedName name="EV__MEMORYCVW__W02H_OUTPUT_V000.XLS_LOB_HKICO" hidden="1">"TOTALICO"</definedName>
    <definedName name="EV__MEMORYCVW__W02H_OUTPUT_V000.XLS_LOB_IFRS" hidden="1">"TOTALIFRS"</definedName>
    <definedName name="EV__MEMORYCVW__W02H_OUTPUT_V000.XLS_LOB_MGMT" hidden="1">"AL"</definedName>
    <definedName name="EV__MEMORYCVW__W02H_OUTPUT_V000.XLS_MEASURES" hidden="1">"YTD"</definedName>
    <definedName name="EV__MEMORYCVW__W02H_OUTPUT_V000.XLS_TIME" hidden="1">"2010.JAN"</definedName>
    <definedName name="EV__MEMORYCVW__WORKSHEET_IN_BPCFRAMERCONTROL" hidden="1">"AIACONS"</definedName>
    <definedName name="EV__MEMORYCVW__WORKSHEET_IN_BPCFRAMERCONTROL_C_ACCT" hidden="1">"IS_REPORTING"</definedName>
    <definedName name="EV__MEMORYCVW__WORKSHEET_IN_BPCFRAMERCONTROL_C_CATEGORY" hidden="1">"ACTUAL"</definedName>
    <definedName name="EV__MEMORYCVW__WORKSHEET_IN_BPCFRAMERCONTROL_C_DATASRC" hidden="1">"HKICO_TOTL"</definedName>
    <definedName name="EV__MEMORYCVW__WORKSHEET_IN_BPCFRAMERCONTROL_CURRENCY" hidden="1">"LC"</definedName>
    <definedName name="EV__MEMORYCVW__WORKSHEET_IN_BPCFRAMERCONTROL_ENTITY" hidden="1">"SG01"</definedName>
    <definedName name="EV__MEMORYCVW__WORKSHEET_IN_BPCFRAMERCONTROL_FLOW" hidden="1">"FTOT"</definedName>
    <definedName name="EV__MEMORYCVW__WORKSHEET_IN_BPCFRAMERCONTROL_FUND" hidden="1">"TOTALFUND"</definedName>
    <definedName name="EV__MEMORYCVW__WORKSHEET_IN_BPCFRAMERCONTROL_GROUPS" hidden="1">"LOCAL"</definedName>
    <definedName name="EV__MEMORYCVW__WORKSHEET_IN_BPCFRAMERCONTROL_INTCO" hidden="1">"TOTALINTCO"</definedName>
    <definedName name="EV__MEMORYCVW__WORKSHEET_IN_BPCFRAMERCONTROL_LOB_HKICO" hidden="1">"TOTALICO"</definedName>
    <definedName name="EV__MEMORYCVW__WORKSHEET_IN_BPCFRAMERCONTROL_LOB_IFRS" hidden="1">"TOTALIFRS"</definedName>
    <definedName name="EV__MEMORYCVW__WORKSHEET_IN_BPCFRAMERCONTROL_LOB_MGMT" hidden="1">"AL"</definedName>
    <definedName name="EV__MEMORYCVW__WORKSHEET_IN_BPCFRAMERCONTROL_MEASURES" hidden="1">"YTD"</definedName>
    <definedName name="EV__MEMORYCVW__WORKSHEET_IN_BPCFRAMERCONTROL_TIME" hidden="1">"2010.FEB"</definedName>
    <definedName name="EV__WBEVMODE__" hidden="1">0</definedName>
    <definedName name="EV__WBREFOPTIONS__" hidden="1">134217734</definedName>
    <definedName name="EV__WBVERSION__" hidden="1">0</definedName>
    <definedName name="EV_Ben">#REF!</definedName>
    <definedName name="ewan">#REF!</definedName>
    <definedName name="ExactAddinReports" hidden="1">1</definedName>
    <definedName name="examdate">#REF!</definedName>
    <definedName name="examdate2">#REF!</definedName>
    <definedName name="examiner">#REF!</definedName>
    <definedName name="exc">#REF!</definedName>
    <definedName name="Excel_BuiltIn__FilterDatabase_7" localSheetId="52">'Rev-AccDep'!#REF!</definedName>
    <definedName name="Excel_BuiltIn__FilterDatabase_7">#REF!</definedName>
    <definedName name="Excel_BuiltIn_Print_Area">#REF!</definedName>
    <definedName name="Excel_BuiltIn_Print_Area_11">#REF!</definedName>
    <definedName name="Excel_BuiltIn_Print_Area_12">#REF!</definedName>
    <definedName name="Excel_BuiltIn_Print_Area_12_1" localSheetId="52">'Rev-AccDep'!#REF!</definedName>
    <definedName name="Excel_BuiltIn_Print_Area_12_1">#REF!</definedName>
    <definedName name="Excel_BuiltIn_Print_Area_13_1" localSheetId="52">'Rev-AccDep'!#REF!</definedName>
    <definedName name="Excel_BuiltIn_Print_Area_13_1">#REF!</definedName>
    <definedName name="Excel_BuiltIn_Print_Area_13_1_1" localSheetId="52">'Rev-AccDep'!#REF!</definedName>
    <definedName name="Excel_BuiltIn_Print_Area_13_1_1">#REF!</definedName>
    <definedName name="Excel_BuiltIn_Print_Area_14_1">#REF!</definedName>
    <definedName name="Excel_BuiltIn_Print_Area_15_1">#REF!</definedName>
    <definedName name="Excel_BuiltIn_Print_Area_16_1">#REF!</definedName>
    <definedName name="Excel_BuiltIn_Print_Area_16_1_1">#REF!</definedName>
    <definedName name="Excel_BuiltIn_Print_Area_17_1_1">#REF!</definedName>
    <definedName name="Excel_BuiltIn_Print_Area_19_1">#REF!</definedName>
    <definedName name="Excel_BuiltIn_Print_Area_2">#REF!</definedName>
    <definedName name="Excel_BuiltIn_Print_Area_21_1">#REF!</definedName>
    <definedName name="Excel_BuiltIn_Print_Area_22_1_1_1">#REF!</definedName>
    <definedName name="Excel_BuiltIn_Print_Area_23_1">#REF!</definedName>
    <definedName name="Excel_BuiltIn_Print_Area_24_1_1_1">#REF!</definedName>
    <definedName name="Excel_BuiltIn_Print_Area_25_1_1">#REF!</definedName>
    <definedName name="Excel_BuiltIn_Print_Area_28_1">#REF!</definedName>
    <definedName name="Excel_BuiltIn_Print_Area_29_1">#REF!</definedName>
    <definedName name="Excel_BuiltIn_Print_Area_3">#REF!</definedName>
    <definedName name="Excel_BuiltIn_Print_Area_31_1_1_1_1">#REF!</definedName>
    <definedName name="Excel_BuiltIn_Print_Area_33_1">#REF!</definedName>
    <definedName name="Excel_BuiltIn_Print_Area_34_1">#REF!</definedName>
    <definedName name="Excel_BuiltIn_Print_Area_35_1">#REF!</definedName>
    <definedName name="Excel_BuiltIn_Print_Area_36_1">#REF!</definedName>
    <definedName name="Excel_BuiltIn_Print_Area_38_1">#REF!</definedName>
    <definedName name="Excel_BuiltIn_Print_Area_40_1_1">#REF!</definedName>
    <definedName name="Excel_BuiltIn_Print_Area_42">#REF!</definedName>
    <definedName name="Excel_BuiltIn_Print_Area_45_1">#REF!</definedName>
    <definedName name="Excel_BuiltIn_Print_Area_46_1">#REF!</definedName>
    <definedName name="Excel_BuiltIn_Print_Area_48">#REF!</definedName>
    <definedName name="Excel_BuiltIn_Print_Area_5">#REF!</definedName>
    <definedName name="Excel_BuiltIn_Print_Area_5_1">"$#REF!.$A$1:$AC$78"</definedName>
    <definedName name="Excel_BuiltIn_Print_Area_6">"$#REF!.$A$1:$Q$88"</definedName>
    <definedName name="Excel_BuiltIn_Print_Area_6_1">#REF!</definedName>
    <definedName name="Excel_BuiltIn_Print_Area_8">#REF!</definedName>
    <definedName name="Excel_BuiltIn_Print_Area_9">"$#REF!.$A$1:$K$36"</definedName>
    <definedName name="Excel_BuiltIn_Print_Area_9_1">#REF!</definedName>
    <definedName name="Excel_BuiltIn_Print_Area_9_1_1">#REF!</definedName>
    <definedName name="Excel_BuiltIn_Print_Titles">#REF!</definedName>
    <definedName name="Excel_BuiltIn_Print_Titles_4">"$sch3.$#REF!$#REF!:$#REF!$#REF!"</definedName>
    <definedName name="Excel_BuiltIn_Print_Titles_8">(#REF!,#REF!)</definedName>
    <definedName name="excess">#REF!</definedName>
    <definedName name="Exch_Rate">#REF!</definedName>
    <definedName name="Exchange_Rate_Date">#REF!</definedName>
    <definedName name="Exchange_Rates">#REF!</definedName>
    <definedName name="exchangerate">#REF!</definedName>
    <definedName name="exdate">#REF!</definedName>
    <definedName name="EXH_1">#REF!</definedName>
    <definedName name="EXH_3">#REF!</definedName>
    <definedName name="EXH_4">#REF!</definedName>
    <definedName name="EXH_5">#REF!</definedName>
    <definedName name="EXH_A">#REF!</definedName>
    <definedName name="EXH_B">#REF!</definedName>
    <definedName name="EXH_C">#REF!</definedName>
    <definedName name="EXH_D">#REF!</definedName>
    <definedName name="EXP" localSheetId="52">'Rev-AccDep'!#REF!</definedName>
    <definedName name="Exp">#REF!</definedName>
    <definedName name="EXP_INF_">#REF!</definedName>
    <definedName name="Expense">#REF!</definedName>
    <definedName name="expenses">#REF!</definedName>
    <definedName name="ExRate">#REF!</definedName>
    <definedName name="Ext">#REF!</definedName>
    <definedName name="extension">#REF!</definedName>
    <definedName name="extra" hidden="1">{#N/A,#N/A,FALSE,"Verify at a Glance";#N/A,#N/A,FALSE,"CARMS VS. STAR";#N/A,#N/A,FALSE,"Intel-US";#N/A,#N/A,FALSE,"Intel-PR";#N/A,#N/A,FALSE,"Intel-MISC-6";#N/A,#N/A,FALSE,"Intel-DPA-7";#N/A,#N/A,FALSE,"Intel-IRE";#N/A,#N/A,FALSE,"Intel-HK";#N/A,#N/A,FALSE,"DAILY INPUT";#N/A,#N/A,FALSE,"P5 HK Cash List"}</definedName>
    <definedName name="_xlnm.Extract">#REF!</definedName>
    <definedName name="Extract_MI">#REF!</definedName>
    <definedName name="F">#REF!</definedName>
    <definedName name="Facul">#REF!</definedName>
    <definedName name="fail" localSheetId="8" hidden="1">{#N/A,#N/A,FALSE,"DEPN";#N/A,#N/A,FALSE,"INT";#N/A,#N/A,FALSE,"SUNDRY";#N/A,#N/A,FALSE,"CRED";#N/A,#N/A,FALSE,"DEBT";#N/A,#N/A,FALSE,"XREC";#N/A,#N/A,FALSE,"RFS";#N/A,#N/A,FALSE,"FAS";#N/A,#N/A,FALSE,"SP";#N/A,#N/A,FALSE,"COMM";#N/A,#N/A,FALSE,"CALC";#N/A,#N/A,FALSE,"%";#N/A,#N/A,FALSE,"EXPS"}</definedName>
    <definedName name="fail" localSheetId="7" hidden="1">{#N/A,#N/A,FALSE,"DEPN";#N/A,#N/A,FALSE,"INT";#N/A,#N/A,FALSE,"SUNDRY";#N/A,#N/A,FALSE,"CRED";#N/A,#N/A,FALSE,"DEBT";#N/A,#N/A,FALSE,"XREC";#N/A,#N/A,FALSE,"RFS";#N/A,#N/A,FALSE,"FAS";#N/A,#N/A,FALSE,"SP";#N/A,#N/A,FALSE,"COMM";#N/A,#N/A,FALSE,"CALC";#N/A,#N/A,FALSE,"%";#N/A,#N/A,FALSE,"EXPS"}</definedName>
    <definedName name="fail" localSheetId="91" hidden="1">{#N/A,#N/A,FALSE,"DEPN";#N/A,#N/A,FALSE,"INT";#N/A,#N/A,FALSE,"SUNDRY";#N/A,#N/A,FALSE,"CRED";#N/A,#N/A,FALSE,"DEBT";#N/A,#N/A,FALSE,"XREC";#N/A,#N/A,FALSE,"RFS";#N/A,#N/A,FALSE,"FAS";#N/A,#N/A,FALSE,"SP";#N/A,#N/A,FALSE,"COMM";#N/A,#N/A,FALSE,"CALC";#N/A,#N/A,FALSE,"%";#N/A,#N/A,FALSE,"EXPS"}</definedName>
    <definedName name="fail" localSheetId="92" hidden="1">{#N/A,#N/A,FALSE,"DEPN";#N/A,#N/A,FALSE,"INT";#N/A,#N/A,FALSE,"SUNDRY";#N/A,#N/A,FALSE,"CRED";#N/A,#N/A,FALSE,"DEBT";#N/A,#N/A,FALSE,"XREC";#N/A,#N/A,FALSE,"RFS";#N/A,#N/A,FALSE,"FAS";#N/A,#N/A,FALSE,"SP";#N/A,#N/A,FALSE,"COMM";#N/A,#N/A,FALSE,"CALC";#N/A,#N/A,FALSE,"%";#N/A,#N/A,FALSE,"EXPS"}</definedName>
    <definedName name="fail" localSheetId="93" hidden="1">{#N/A,#N/A,FALSE,"DEPN";#N/A,#N/A,FALSE,"INT";#N/A,#N/A,FALSE,"SUNDRY";#N/A,#N/A,FALSE,"CRED";#N/A,#N/A,FALSE,"DEBT";#N/A,#N/A,FALSE,"XREC";#N/A,#N/A,FALSE,"RFS";#N/A,#N/A,FALSE,"FAS";#N/A,#N/A,FALSE,"SP";#N/A,#N/A,FALSE,"COMM";#N/A,#N/A,FALSE,"CALC";#N/A,#N/A,FALSE,"%";#N/A,#N/A,FALSE,"EXPS"}</definedName>
    <definedName name="fail" localSheetId="94" hidden="1">{#N/A,#N/A,FALSE,"DEPN";#N/A,#N/A,FALSE,"INT";#N/A,#N/A,FALSE,"SUNDRY";#N/A,#N/A,FALSE,"CRED";#N/A,#N/A,FALSE,"DEBT";#N/A,#N/A,FALSE,"XREC";#N/A,#N/A,FALSE,"RFS";#N/A,#N/A,FALSE,"FAS";#N/A,#N/A,FALSE,"SP";#N/A,#N/A,FALSE,"COMM";#N/A,#N/A,FALSE,"CALC";#N/A,#N/A,FALSE,"%";#N/A,#N/A,FALSE,"EXPS"}</definedName>
    <definedName name="fail" localSheetId="95" hidden="1">{#N/A,#N/A,FALSE,"DEPN";#N/A,#N/A,FALSE,"INT";#N/A,#N/A,FALSE,"SUNDRY";#N/A,#N/A,FALSE,"CRED";#N/A,#N/A,FALSE,"DEBT";#N/A,#N/A,FALSE,"XREC";#N/A,#N/A,FALSE,"RFS";#N/A,#N/A,FALSE,"FAS";#N/A,#N/A,FALSE,"SP";#N/A,#N/A,FALSE,"COMM";#N/A,#N/A,FALSE,"CALC";#N/A,#N/A,FALSE,"%";#N/A,#N/A,FALSE,"EXPS"}</definedName>
    <definedName name="fail" localSheetId="96" hidden="1">{#N/A,#N/A,FALSE,"DEPN";#N/A,#N/A,FALSE,"INT";#N/A,#N/A,FALSE,"SUNDRY";#N/A,#N/A,FALSE,"CRED";#N/A,#N/A,FALSE,"DEBT";#N/A,#N/A,FALSE,"XREC";#N/A,#N/A,FALSE,"RFS";#N/A,#N/A,FALSE,"FAS";#N/A,#N/A,FALSE,"SP";#N/A,#N/A,FALSE,"COMM";#N/A,#N/A,FALSE,"CALC";#N/A,#N/A,FALSE,"%";#N/A,#N/A,FALSE,"EXPS"}</definedName>
    <definedName name="fail" localSheetId="98" hidden="1">{#N/A,#N/A,FALSE,"DEPN";#N/A,#N/A,FALSE,"INT";#N/A,#N/A,FALSE,"SUNDRY";#N/A,#N/A,FALSE,"CRED";#N/A,#N/A,FALSE,"DEBT";#N/A,#N/A,FALSE,"XREC";#N/A,#N/A,FALSE,"RFS";#N/A,#N/A,FALSE,"FAS";#N/A,#N/A,FALSE,"SP";#N/A,#N/A,FALSE,"COMM";#N/A,#N/A,FALSE,"CALC";#N/A,#N/A,FALSE,"%";#N/A,#N/A,FALSE,"EXPS"}</definedName>
    <definedName name="fail" localSheetId="99" hidden="1">{#N/A,#N/A,FALSE,"DEPN";#N/A,#N/A,FALSE,"INT";#N/A,#N/A,FALSE,"SUNDRY";#N/A,#N/A,FALSE,"CRED";#N/A,#N/A,FALSE,"DEBT";#N/A,#N/A,FALSE,"XREC";#N/A,#N/A,FALSE,"RFS";#N/A,#N/A,FALSE,"FAS";#N/A,#N/A,FALSE,"SP";#N/A,#N/A,FALSE,"COMM";#N/A,#N/A,FALSE,"CALC";#N/A,#N/A,FALSE,"%";#N/A,#N/A,FALSE,"EXPS"}</definedName>
    <definedName name="fail" localSheetId="12" hidden="1">{#N/A,#N/A,FALSE,"DEPN";#N/A,#N/A,FALSE,"INT";#N/A,#N/A,FALSE,"SUNDRY";#N/A,#N/A,FALSE,"CRED";#N/A,#N/A,FALSE,"DEBT";#N/A,#N/A,FALSE,"XREC";#N/A,#N/A,FALSE,"RFS";#N/A,#N/A,FALSE,"FAS";#N/A,#N/A,FALSE,"SP";#N/A,#N/A,FALSE,"COMM";#N/A,#N/A,FALSE,"CALC";#N/A,#N/A,FALSE,"%";#N/A,#N/A,FALSE,"EXPS"}</definedName>
    <definedName name="fail" localSheetId="0" hidden="1">{#N/A,#N/A,FALSE,"DEPN";#N/A,#N/A,FALSE,"INT";#N/A,#N/A,FALSE,"SUNDRY";#N/A,#N/A,FALSE,"CRED";#N/A,#N/A,FALSE,"DEBT";#N/A,#N/A,FALSE,"XREC";#N/A,#N/A,FALSE,"RFS";#N/A,#N/A,FALSE,"FAS";#N/A,#N/A,FALSE,"SP";#N/A,#N/A,FALSE,"COMM";#N/A,#N/A,FALSE,"CALC";#N/A,#N/A,FALSE,"%";#N/A,#N/A,FALSE,"EXPS"}</definedName>
    <definedName name="fail" hidden="1">{#N/A,#N/A,FALSE,"DEPN";#N/A,#N/A,FALSE,"INT";#N/A,#N/A,FALSE,"SUNDRY";#N/A,#N/A,FALSE,"CRED";#N/A,#N/A,FALSE,"DEBT";#N/A,#N/A,FALSE,"XREC";#N/A,#N/A,FALSE,"RFS";#N/A,#N/A,FALSE,"FAS";#N/A,#N/A,FALSE,"SP";#N/A,#N/A,FALSE,"COMM";#N/A,#N/A,FALSE,"CALC";#N/A,#N/A,FALSE,"%";#N/A,#N/A,FALSE,"EXPS"}</definedName>
    <definedName name="faslapse" localSheetId="52">'Rev-AccDep'!#REF!</definedName>
    <definedName name="faslapse">#REF!</definedName>
    <definedName name="Fax">#REF!</definedName>
    <definedName name="FCMYGBAG10D">#REF!</definedName>
    <definedName name="FCMYGBAG2D">#REF!</definedName>
    <definedName name="FCMYGBAG3D">#REF!</definedName>
    <definedName name="FCMYGBAG5D">#REF!</definedName>
    <definedName name="FCMYGBAGID">#REF!</definedName>
    <definedName name="FCMYGBNT10D">#REF!</definedName>
    <definedName name="FCMYGBNT3D">#REF!</definedName>
    <definedName name="FCMYGBNT5D">#REF!</definedName>
    <definedName name="FCode" hidden="1">#REF!</definedName>
    <definedName name="fcst12">#REF!</definedName>
    <definedName name="fcst12cost">#REF!</definedName>
    <definedName name="fcst12key">#REF!</definedName>
    <definedName name="FD" localSheetId="52">'Rev-AccDep'!#REF!</definedName>
    <definedName name="fd">#REF!</definedName>
    <definedName name="fdfdfdfdf">#REF!</definedName>
    <definedName name="FE" hidden="1">#REF!</definedName>
    <definedName name="Female_NSM">#REF!</definedName>
    <definedName name="Female_SM">#REF!</definedName>
    <definedName name="ff" hidden="1">#REF!</definedName>
    <definedName name="ffail" localSheetId="8" hidden="1">{#N/A,#N/A,FALSE,"DEPN";#N/A,#N/A,FALSE,"INT";#N/A,#N/A,FALSE,"SUNDRY";#N/A,#N/A,FALSE,"CRED";#N/A,#N/A,FALSE,"DEBT";#N/A,#N/A,FALSE,"XREC";#N/A,#N/A,FALSE,"RFS";#N/A,#N/A,FALSE,"FAS";#N/A,#N/A,FALSE,"SP";#N/A,#N/A,FALSE,"COMM";#N/A,#N/A,FALSE,"CALC";#N/A,#N/A,FALSE,"%";#N/A,#N/A,FALSE,"EXPS"}</definedName>
    <definedName name="ffail" localSheetId="7" hidden="1">{#N/A,#N/A,FALSE,"DEPN";#N/A,#N/A,FALSE,"INT";#N/A,#N/A,FALSE,"SUNDRY";#N/A,#N/A,FALSE,"CRED";#N/A,#N/A,FALSE,"DEBT";#N/A,#N/A,FALSE,"XREC";#N/A,#N/A,FALSE,"RFS";#N/A,#N/A,FALSE,"FAS";#N/A,#N/A,FALSE,"SP";#N/A,#N/A,FALSE,"COMM";#N/A,#N/A,FALSE,"CALC";#N/A,#N/A,FALSE,"%";#N/A,#N/A,FALSE,"EXPS"}</definedName>
    <definedName name="ffail" localSheetId="91" hidden="1">{#N/A,#N/A,FALSE,"DEPN";#N/A,#N/A,FALSE,"INT";#N/A,#N/A,FALSE,"SUNDRY";#N/A,#N/A,FALSE,"CRED";#N/A,#N/A,FALSE,"DEBT";#N/A,#N/A,FALSE,"XREC";#N/A,#N/A,FALSE,"RFS";#N/A,#N/A,FALSE,"FAS";#N/A,#N/A,FALSE,"SP";#N/A,#N/A,FALSE,"COMM";#N/A,#N/A,FALSE,"CALC";#N/A,#N/A,FALSE,"%";#N/A,#N/A,FALSE,"EXPS"}</definedName>
    <definedName name="ffail" localSheetId="92" hidden="1">{#N/A,#N/A,FALSE,"DEPN";#N/A,#N/A,FALSE,"INT";#N/A,#N/A,FALSE,"SUNDRY";#N/A,#N/A,FALSE,"CRED";#N/A,#N/A,FALSE,"DEBT";#N/A,#N/A,FALSE,"XREC";#N/A,#N/A,FALSE,"RFS";#N/A,#N/A,FALSE,"FAS";#N/A,#N/A,FALSE,"SP";#N/A,#N/A,FALSE,"COMM";#N/A,#N/A,FALSE,"CALC";#N/A,#N/A,FALSE,"%";#N/A,#N/A,FALSE,"EXPS"}</definedName>
    <definedName name="ffail" localSheetId="93" hidden="1">{#N/A,#N/A,FALSE,"DEPN";#N/A,#N/A,FALSE,"INT";#N/A,#N/A,FALSE,"SUNDRY";#N/A,#N/A,FALSE,"CRED";#N/A,#N/A,FALSE,"DEBT";#N/A,#N/A,FALSE,"XREC";#N/A,#N/A,FALSE,"RFS";#N/A,#N/A,FALSE,"FAS";#N/A,#N/A,FALSE,"SP";#N/A,#N/A,FALSE,"COMM";#N/A,#N/A,FALSE,"CALC";#N/A,#N/A,FALSE,"%";#N/A,#N/A,FALSE,"EXPS"}</definedName>
    <definedName name="ffail" localSheetId="94" hidden="1">{#N/A,#N/A,FALSE,"DEPN";#N/A,#N/A,FALSE,"INT";#N/A,#N/A,FALSE,"SUNDRY";#N/A,#N/A,FALSE,"CRED";#N/A,#N/A,FALSE,"DEBT";#N/A,#N/A,FALSE,"XREC";#N/A,#N/A,FALSE,"RFS";#N/A,#N/A,FALSE,"FAS";#N/A,#N/A,FALSE,"SP";#N/A,#N/A,FALSE,"COMM";#N/A,#N/A,FALSE,"CALC";#N/A,#N/A,FALSE,"%";#N/A,#N/A,FALSE,"EXPS"}</definedName>
    <definedName name="ffail" localSheetId="95" hidden="1">{#N/A,#N/A,FALSE,"DEPN";#N/A,#N/A,FALSE,"INT";#N/A,#N/A,FALSE,"SUNDRY";#N/A,#N/A,FALSE,"CRED";#N/A,#N/A,FALSE,"DEBT";#N/A,#N/A,FALSE,"XREC";#N/A,#N/A,FALSE,"RFS";#N/A,#N/A,FALSE,"FAS";#N/A,#N/A,FALSE,"SP";#N/A,#N/A,FALSE,"COMM";#N/A,#N/A,FALSE,"CALC";#N/A,#N/A,FALSE,"%";#N/A,#N/A,FALSE,"EXPS"}</definedName>
    <definedName name="ffail" localSheetId="96" hidden="1">{#N/A,#N/A,FALSE,"DEPN";#N/A,#N/A,FALSE,"INT";#N/A,#N/A,FALSE,"SUNDRY";#N/A,#N/A,FALSE,"CRED";#N/A,#N/A,FALSE,"DEBT";#N/A,#N/A,FALSE,"XREC";#N/A,#N/A,FALSE,"RFS";#N/A,#N/A,FALSE,"FAS";#N/A,#N/A,FALSE,"SP";#N/A,#N/A,FALSE,"COMM";#N/A,#N/A,FALSE,"CALC";#N/A,#N/A,FALSE,"%";#N/A,#N/A,FALSE,"EXPS"}</definedName>
    <definedName name="ffail" localSheetId="98" hidden="1">{#N/A,#N/A,FALSE,"DEPN";#N/A,#N/A,FALSE,"INT";#N/A,#N/A,FALSE,"SUNDRY";#N/A,#N/A,FALSE,"CRED";#N/A,#N/A,FALSE,"DEBT";#N/A,#N/A,FALSE,"XREC";#N/A,#N/A,FALSE,"RFS";#N/A,#N/A,FALSE,"FAS";#N/A,#N/A,FALSE,"SP";#N/A,#N/A,FALSE,"COMM";#N/A,#N/A,FALSE,"CALC";#N/A,#N/A,FALSE,"%";#N/A,#N/A,FALSE,"EXPS"}</definedName>
    <definedName name="ffail" localSheetId="99" hidden="1">{#N/A,#N/A,FALSE,"DEPN";#N/A,#N/A,FALSE,"INT";#N/A,#N/A,FALSE,"SUNDRY";#N/A,#N/A,FALSE,"CRED";#N/A,#N/A,FALSE,"DEBT";#N/A,#N/A,FALSE,"XREC";#N/A,#N/A,FALSE,"RFS";#N/A,#N/A,FALSE,"FAS";#N/A,#N/A,FALSE,"SP";#N/A,#N/A,FALSE,"COMM";#N/A,#N/A,FALSE,"CALC";#N/A,#N/A,FALSE,"%";#N/A,#N/A,FALSE,"EXPS"}</definedName>
    <definedName name="ffail" localSheetId="12" hidden="1">{#N/A,#N/A,FALSE,"DEPN";#N/A,#N/A,FALSE,"INT";#N/A,#N/A,FALSE,"SUNDRY";#N/A,#N/A,FALSE,"CRED";#N/A,#N/A,FALSE,"DEBT";#N/A,#N/A,FALSE,"XREC";#N/A,#N/A,FALSE,"RFS";#N/A,#N/A,FALSE,"FAS";#N/A,#N/A,FALSE,"SP";#N/A,#N/A,FALSE,"COMM";#N/A,#N/A,FALSE,"CALC";#N/A,#N/A,FALSE,"%";#N/A,#N/A,FALSE,"EXPS"}</definedName>
    <definedName name="ffail" localSheetId="0" hidden="1">{#N/A,#N/A,FALSE,"DEPN";#N/A,#N/A,FALSE,"INT";#N/A,#N/A,FALSE,"SUNDRY";#N/A,#N/A,FALSE,"CRED";#N/A,#N/A,FALSE,"DEBT";#N/A,#N/A,FALSE,"XREC";#N/A,#N/A,FALSE,"RFS";#N/A,#N/A,FALSE,"FAS";#N/A,#N/A,FALSE,"SP";#N/A,#N/A,FALSE,"COMM";#N/A,#N/A,FALSE,"CALC";#N/A,#N/A,FALSE,"%";#N/A,#N/A,FALSE,"EXPS"}</definedName>
    <definedName name="ffail" hidden="1">{#N/A,#N/A,FALSE,"DEPN";#N/A,#N/A,FALSE,"INT";#N/A,#N/A,FALSE,"SUNDRY";#N/A,#N/A,FALSE,"CRED";#N/A,#N/A,FALSE,"DEBT";#N/A,#N/A,FALSE,"XREC";#N/A,#N/A,FALSE,"RFS";#N/A,#N/A,FALSE,"FAS";#N/A,#N/A,FALSE,"SP";#N/A,#N/A,FALSE,"COMM";#N/A,#N/A,FALSE,"CALC";#N/A,#N/A,FALSE,"%";#N/A,#N/A,FALSE,"EXPS"}</definedName>
    <definedName name="ffdf" hidden="1">#REF!</definedName>
    <definedName name="fff">#REF!</definedName>
    <definedName name="FFG">#REF!</definedName>
    <definedName name="FGG" hidden="1">#REF!</definedName>
    <definedName name="fhb">#REF!</definedName>
    <definedName name="fhbna" localSheetId="52">'Rev-AccDep'!#REF!</definedName>
    <definedName name="fhbna">#REF!</definedName>
    <definedName name="FHBNAA">#REF!</definedName>
    <definedName name="fhbneg" localSheetId="52">'Rev-AccDep'!#REF!</definedName>
    <definedName name="fhbneg">#REF!</definedName>
    <definedName name="fhf">#REF!</definedName>
    <definedName name="fhfneg" localSheetId="52">'Rev-AccDep'!#REF!</definedName>
    <definedName name="fhfneg">#REF!</definedName>
    <definedName name="final">#REF!</definedName>
    <definedName name="FINANCE">#REF!</definedName>
    <definedName name="Finance_Enterprise_Value">#REF!</definedName>
    <definedName name="Finance_Total_Shareholer_returns">#REF!</definedName>
    <definedName name="Finance_Value_of_Future_New_Business">#REF!</definedName>
    <definedName name="finc">#REF!</definedName>
    <definedName name="fincia">#REF!</definedName>
    <definedName name="FINCON">#REF!</definedName>
    <definedName name="FINDEC99">#REF!</definedName>
    <definedName name="FINFEB00">#REF!</definedName>
    <definedName name="Finished?Goods">#REF!</definedName>
    <definedName name="FINJAN00">#REF!</definedName>
    <definedName name="FINMAR00">#REF!</definedName>
    <definedName name="FINNOV">#REF!</definedName>
    <definedName name="FINOP">#REF!</definedName>
    <definedName name="FINOP49">#REF!</definedName>
    <definedName name="FINOPDEC2003">#REF!</definedName>
    <definedName name="fintaxnll">#REF!</definedName>
    <definedName name="Fire">#REF!/#REF!</definedName>
    <definedName name="FIRE.DOMESTIC">#REF!</definedName>
    <definedName name="fire.foreign">#REF!</definedName>
    <definedName name="fire.nonasean">#REF!</definedName>
    <definedName name="FIRE.UNA.ASEAN">#REF!</definedName>
    <definedName name="FIRE.UNA.NONASEAN">#REF!</definedName>
    <definedName name="FIRST">#REF!</definedName>
    <definedName name="FirstYearPrem">#REF!</definedName>
    <definedName name="five">#REF!</definedName>
    <definedName name="Fixed_Assets" localSheetId="52">'Rev-AccDep'!#REF!</definedName>
    <definedName name="Fixed_Assets">#REF!</definedName>
    <definedName name="flu">#REF!</definedName>
    <definedName name="fluc">#REF!</definedName>
    <definedName name="fn">#REF!</definedName>
    <definedName name="FN5_A">#REF!</definedName>
    <definedName name="Form0">#REF!</definedName>
    <definedName name="Form1">#REF!</definedName>
    <definedName name="Form1a">#REF!</definedName>
    <definedName name="Form1b">#REF!</definedName>
    <definedName name="Form1bSTART">#REF!</definedName>
    <definedName name="Form3a">#REF!</definedName>
    <definedName name="Form3aPhasing">#REF!</definedName>
    <definedName name="Form4">#REF!</definedName>
    <definedName name="form49">#REF!</definedName>
    <definedName name="Form4a">#REF!</definedName>
    <definedName name="Form5">#REF!</definedName>
    <definedName name="Form7">#REF!</definedName>
    <definedName name="Form9">#REF!</definedName>
    <definedName name="FormHOE">#REF!</definedName>
    <definedName name="FormHYPmon">#REF!</definedName>
    <definedName name="FormHYPQTR">#REF!</definedName>
    <definedName name="four">#REF!</definedName>
    <definedName name="fr">#REF!</definedName>
    <definedName name="FR_1">#REF!</definedName>
    <definedName name="FR_2">#REF!</definedName>
    <definedName name="fromb">#REF!</definedName>
    <definedName name="FRS">#REF!</definedName>
    <definedName name="fst" localSheetId="8">'Annex A'!#REF!</definedName>
    <definedName name="fst" localSheetId="7">'Com Prof'!#REF!</definedName>
    <definedName name="fst" localSheetId="91">#REF!</definedName>
    <definedName name="fst" localSheetId="92">'R2 - Losses'!#REF!</definedName>
    <definedName name="fst" localSheetId="93">'R3 - Commissions'!#REF!</definedName>
    <definedName name="fst" localSheetId="94">'R4 - Risk in Force'!#REF!</definedName>
    <definedName name="fst" localSheetId="95">'R5 - Losses and Claims'!#REF!</definedName>
    <definedName name="fst" localSheetId="96">'R6 - Prems and Claims'!#REF!</definedName>
    <definedName name="fst" localSheetId="98">#REF!</definedName>
    <definedName name="fst" localSheetId="99">#REF!</definedName>
    <definedName name="fst" localSheetId="52">'Rev-AccDep'!#REF!</definedName>
    <definedName name="fst" localSheetId="5">Revisions!#REF!</definedName>
    <definedName name="fst" localSheetId="12">SCI!#REF!</definedName>
    <definedName name="fst">#REF!</definedName>
    <definedName name="fstpay">#REF!</definedName>
    <definedName name="fu_head">#REF!</definedName>
    <definedName name="FU_list">#REF!</definedName>
    <definedName name="fu_table">#REF!</definedName>
    <definedName name="FU_Value">#REF!</definedName>
    <definedName name="fun">#REF!</definedName>
    <definedName name="fund">#REF!</definedName>
    <definedName name="FUNDmicro">#N/A</definedName>
    <definedName name="FUNDS">#REF!</definedName>
    <definedName name="fv">#REF!</definedName>
    <definedName name="fx">#REF!</definedName>
    <definedName name="FX_5">#REF!</definedName>
    <definedName name="FXrate">#REF!</definedName>
    <definedName name="fxtn_sked" localSheetId="52">'Rev-AccDep'!#REF!</definedName>
    <definedName name="fxtn_sked">#REF!</definedName>
    <definedName name="fy">#REF!</definedName>
    <definedName name="fy_or">#REF!</definedName>
    <definedName name="FY2_">#REF!</definedName>
    <definedName name="FY4_">#REF!</definedName>
    <definedName name="G">#REF!</definedName>
    <definedName name="ga" localSheetId="52">'Rev-AccDep'!#REF!</definedName>
    <definedName name="GA">#REF!</definedName>
    <definedName name="ga.asean">#REF!</definedName>
    <definedName name="ga.domestic">#REF!</definedName>
    <definedName name="ga.foreign">#REF!</definedName>
    <definedName name="ga.nonasean">#REF!</definedName>
    <definedName name="GAAP">#REF!</definedName>
    <definedName name="GAINS">#REF!</definedName>
    <definedName name="ganaa">#REF!</definedName>
    <definedName name="ganla">#REF!</definedName>
    <definedName name="gay" hidden="1">#REF!</definedName>
    <definedName name="GBONDS">#N/A</definedName>
    <definedName name="GCG_BS">#REF!</definedName>
    <definedName name="gcp" localSheetId="52">'Rev-AccDep'!#REF!</definedName>
    <definedName name="gcp">#REF!</definedName>
    <definedName name="GDFGH">#REF!</definedName>
    <definedName name="gdhffd\">#REF!</definedName>
    <definedName name="GDPF">#REF!</definedName>
    <definedName name="GEDGDG">#REF!</definedName>
    <definedName name="GEM_DR">#REF!</definedName>
    <definedName name="GEMC5_4">#REF!</definedName>
    <definedName name="GEMC5_5">#REF!</definedName>
    <definedName name="GEMC7_4">#REF!</definedName>
    <definedName name="GEMCP5_4">#REF!</definedName>
    <definedName name="GEMCP5_5">#REF!</definedName>
    <definedName name="GEMCP7_4">#REF!</definedName>
    <definedName name="GEMCP7_5">#REF!</definedName>
    <definedName name="Gemini_Proj">#REF!</definedName>
    <definedName name="Gemini_Title">#REF!</definedName>
    <definedName name="GEN">#REF!</definedName>
    <definedName name="GEN_INT">#REF!</definedName>
    <definedName name="Ggoal3" localSheetId="8" hidden="1">{#N/A,#N/A,FALSE,"DEPN";#N/A,#N/A,FALSE,"INT";#N/A,#N/A,FALSE,"SUNDRY";#N/A,#N/A,FALSE,"CRED";#N/A,#N/A,FALSE,"DEBT";#N/A,#N/A,FALSE,"XREC";#N/A,#N/A,FALSE,"RFS";#N/A,#N/A,FALSE,"FAS";#N/A,#N/A,FALSE,"SP";#N/A,#N/A,FALSE,"COMM";#N/A,#N/A,FALSE,"CALC";#N/A,#N/A,FALSE,"%";#N/A,#N/A,FALSE,"EXPS"}</definedName>
    <definedName name="Ggoal3" localSheetId="7" hidden="1">{#N/A,#N/A,FALSE,"DEPN";#N/A,#N/A,FALSE,"INT";#N/A,#N/A,FALSE,"SUNDRY";#N/A,#N/A,FALSE,"CRED";#N/A,#N/A,FALSE,"DEBT";#N/A,#N/A,FALSE,"XREC";#N/A,#N/A,FALSE,"RFS";#N/A,#N/A,FALSE,"FAS";#N/A,#N/A,FALSE,"SP";#N/A,#N/A,FALSE,"COMM";#N/A,#N/A,FALSE,"CALC";#N/A,#N/A,FALSE,"%";#N/A,#N/A,FALSE,"EXPS"}</definedName>
    <definedName name="Ggoal3" localSheetId="91" hidden="1">{#N/A,#N/A,FALSE,"DEPN";#N/A,#N/A,FALSE,"INT";#N/A,#N/A,FALSE,"SUNDRY";#N/A,#N/A,FALSE,"CRED";#N/A,#N/A,FALSE,"DEBT";#N/A,#N/A,FALSE,"XREC";#N/A,#N/A,FALSE,"RFS";#N/A,#N/A,FALSE,"FAS";#N/A,#N/A,FALSE,"SP";#N/A,#N/A,FALSE,"COMM";#N/A,#N/A,FALSE,"CALC";#N/A,#N/A,FALSE,"%";#N/A,#N/A,FALSE,"EXPS"}</definedName>
    <definedName name="Ggoal3" localSheetId="92" hidden="1">{#N/A,#N/A,FALSE,"DEPN";#N/A,#N/A,FALSE,"INT";#N/A,#N/A,FALSE,"SUNDRY";#N/A,#N/A,FALSE,"CRED";#N/A,#N/A,FALSE,"DEBT";#N/A,#N/A,FALSE,"XREC";#N/A,#N/A,FALSE,"RFS";#N/A,#N/A,FALSE,"FAS";#N/A,#N/A,FALSE,"SP";#N/A,#N/A,FALSE,"COMM";#N/A,#N/A,FALSE,"CALC";#N/A,#N/A,FALSE,"%";#N/A,#N/A,FALSE,"EXPS"}</definedName>
    <definedName name="Ggoal3" localSheetId="93" hidden="1">{#N/A,#N/A,FALSE,"DEPN";#N/A,#N/A,FALSE,"INT";#N/A,#N/A,FALSE,"SUNDRY";#N/A,#N/A,FALSE,"CRED";#N/A,#N/A,FALSE,"DEBT";#N/A,#N/A,FALSE,"XREC";#N/A,#N/A,FALSE,"RFS";#N/A,#N/A,FALSE,"FAS";#N/A,#N/A,FALSE,"SP";#N/A,#N/A,FALSE,"COMM";#N/A,#N/A,FALSE,"CALC";#N/A,#N/A,FALSE,"%";#N/A,#N/A,FALSE,"EXPS"}</definedName>
    <definedName name="Ggoal3" localSheetId="94" hidden="1">{#N/A,#N/A,FALSE,"DEPN";#N/A,#N/A,FALSE,"INT";#N/A,#N/A,FALSE,"SUNDRY";#N/A,#N/A,FALSE,"CRED";#N/A,#N/A,FALSE,"DEBT";#N/A,#N/A,FALSE,"XREC";#N/A,#N/A,FALSE,"RFS";#N/A,#N/A,FALSE,"FAS";#N/A,#N/A,FALSE,"SP";#N/A,#N/A,FALSE,"COMM";#N/A,#N/A,FALSE,"CALC";#N/A,#N/A,FALSE,"%";#N/A,#N/A,FALSE,"EXPS"}</definedName>
    <definedName name="Ggoal3" localSheetId="95" hidden="1">{#N/A,#N/A,FALSE,"DEPN";#N/A,#N/A,FALSE,"INT";#N/A,#N/A,FALSE,"SUNDRY";#N/A,#N/A,FALSE,"CRED";#N/A,#N/A,FALSE,"DEBT";#N/A,#N/A,FALSE,"XREC";#N/A,#N/A,FALSE,"RFS";#N/A,#N/A,FALSE,"FAS";#N/A,#N/A,FALSE,"SP";#N/A,#N/A,FALSE,"COMM";#N/A,#N/A,FALSE,"CALC";#N/A,#N/A,FALSE,"%";#N/A,#N/A,FALSE,"EXPS"}</definedName>
    <definedName name="Ggoal3" localSheetId="96" hidden="1">{#N/A,#N/A,FALSE,"DEPN";#N/A,#N/A,FALSE,"INT";#N/A,#N/A,FALSE,"SUNDRY";#N/A,#N/A,FALSE,"CRED";#N/A,#N/A,FALSE,"DEBT";#N/A,#N/A,FALSE,"XREC";#N/A,#N/A,FALSE,"RFS";#N/A,#N/A,FALSE,"FAS";#N/A,#N/A,FALSE,"SP";#N/A,#N/A,FALSE,"COMM";#N/A,#N/A,FALSE,"CALC";#N/A,#N/A,FALSE,"%";#N/A,#N/A,FALSE,"EXPS"}</definedName>
    <definedName name="Ggoal3" localSheetId="98" hidden="1">{#N/A,#N/A,FALSE,"DEPN";#N/A,#N/A,FALSE,"INT";#N/A,#N/A,FALSE,"SUNDRY";#N/A,#N/A,FALSE,"CRED";#N/A,#N/A,FALSE,"DEBT";#N/A,#N/A,FALSE,"XREC";#N/A,#N/A,FALSE,"RFS";#N/A,#N/A,FALSE,"FAS";#N/A,#N/A,FALSE,"SP";#N/A,#N/A,FALSE,"COMM";#N/A,#N/A,FALSE,"CALC";#N/A,#N/A,FALSE,"%";#N/A,#N/A,FALSE,"EXPS"}</definedName>
    <definedName name="Ggoal3" localSheetId="99" hidden="1">{#N/A,#N/A,FALSE,"DEPN";#N/A,#N/A,FALSE,"INT";#N/A,#N/A,FALSE,"SUNDRY";#N/A,#N/A,FALSE,"CRED";#N/A,#N/A,FALSE,"DEBT";#N/A,#N/A,FALSE,"XREC";#N/A,#N/A,FALSE,"RFS";#N/A,#N/A,FALSE,"FAS";#N/A,#N/A,FALSE,"SP";#N/A,#N/A,FALSE,"COMM";#N/A,#N/A,FALSE,"CALC";#N/A,#N/A,FALSE,"%";#N/A,#N/A,FALSE,"EXPS"}</definedName>
    <definedName name="Ggoal3" localSheetId="12" hidden="1">{#N/A,#N/A,FALSE,"DEPN";#N/A,#N/A,FALSE,"INT";#N/A,#N/A,FALSE,"SUNDRY";#N/A,#N/A,FALSE,"CRED";#N/A,#N/A,FALSE,"DEBT";#N/A,#N/A,FALSE,"XREC";#N/A,#N/A,FALSE,"RFS";#N/A,#N/A,FALSE,"FAS";#N/A,#N/A,FALSE,"SP";#N/A,#N/A,FALSE,"COMM";#N/A,#N/A,FALSE,"CALC";#N/A,#N/A,FALSE,"%";#N/A,#N/A,FALSE,"EXPS"}</definedName>
    <definedName name="Ggoal3" localSheetId="0" hidden="1">{#N/A,#N/A,FALSE,"DEPN";#N/A,#N/A,FALSE,"INT";#N/A,#N/A,FALSE,"SUNDRY";#N/A,#N/A,FALSE,"CRED";#N/A,#N/A,FALSE,"DEBT";#N/A,#N/A,FALSE,"XREC";#N/A,#N/A,FALSE,"RFS";#N/A,#N/A,FALSE,"FAS";#N/A,#N/A,FALSE,"SP";#N/A,#N/A,FALSE,"COMM";#N/A,#N/A,FALSE,"CALC";#N/A,#N/A,FALSE,"%";#N/A,#N/A,FALSE,"EXPS"}</definedName>
    <definedName name="Ggoal3" hidden="1">{#N/A,#N/A,FALSE,"DEPN";#N/A,#N/A,FALSE,"INT";#N/A,#N/A,FALSE,"SUNDRY";#N/A,#N/A,FALSE,"CRED";#N/A,#N/A,FALSE,"DEBT";#N/A,#N/A,FALSE,"XREC";#N/A,#N/A,FALSE,"RFS";#N/A,#N/A,FALSE,"FAS";#N/A,#N/A,FALSE,"SP";#N/A,#N/A,FALSE,"COMM";#N/A,#N/A,FALSE,"CALC";#N/A,#N/A,FALSE,"%";#N/A,#N/A,FALSE,"EXPS"}</definedName>
    <definedName name="GI_DR_P">#REF!</definedName>
    <definedName name="GI_Proj_St">#REF!</definedName>
    <definedName name="GI_Proj_Till">#REF!</definedName>
    <definedName name="GI_St_Title">#REF!</definedName>
    <definedName name="gl">#REF!</definedName>
    <definedName name="GL_DR_P">#REF!</definedName>
    <definedName name="GL_Proj_St">#REF!</definedName>
    <definedName name="GL_Proj_Till">#REF!</definedName>
    <definedName name="GL_St_Title">#REF!</definedName>
    <definedName name="GLOANS">#REF!</definedName>
    <definedName name="Global?Buying?Teams">#REF!</definedName>
    <definedName name="Global_Ass_TL">#REF!</definedName>
    <definedName name="GM_DR_P">#REF!</definedName>
    <definedName name="GM_Proj_St">#REF!</definedName>
    <definedName name="GM_Proj_Till">#REF!</definedName>
    <definedName name="GM_St_Title">#REF!</definedName>
    <definedName name="GOAL3" localSheetId="8" hidden="1">{#N/A,#N/A,FALSE,"DEPN";#N/A,#N/A,FALSE,"INT";#N/A,#N/A,FALSE,"SUNDRY";#N/A,#N/A,FALSE,"CRED";#N/A,#N/A,FALSE,"DEBT";#N/A,#N/A,FALSE,"XREC";#N/A,#N/A,FALSE,"RFS";#N/A,#N/A,FALSE,"FAS";#N/A,#N/A,FALSE,"SP";#N/A,#N/A,FALSE,"COMM";#N/A,#N/A,FALSE,"CALC";#N/A,#N/A,FALSE,"%";#N/A,#N/A,FALSE,"EXPS"}</definedName>
    <definedName name="GOAL3" localSheetId="7" hidden="1">{#N/A,#N/A,FALSE,"DEPN";#N/A,#N/A,FALSE,"INT";#N/A,#N/A,FALSE,"SUNDRY";#N/A,#N/A,FALSE,"CRED";#N/A,#N/A,FALSE,"DEBT";#N/A,#N/A,FALSE,"XREC";#N/A,#N/A,FALSE,"RFS";#N/A,#N/A,FALSE,"FAS";#N/A,#N/A,FALSE,"SP";#N/A,#N/A,FALSE,"COMM";#N/A,#N/A,FALSE,"CALC";#N/A,#N/A,FALSE,"%";#N/A,#N/A,FALSE,"EXPS"}</definedName>
    <definedName name="GOAL3" localSheetId="91" hidden="1">{#N/A,#N/A,FALSE,"DEPN";#N/A,#N/A,FALSE,"INT";#N/A,#N/A,FALSE,"SUNDRY";#N/A,#N/A,FALSE,"CRED";#N/A,#N/A,FALSE,"DEBT";#N/A,#N/A,FALSE,"XREC";#N/A,#N/A,FALSE,"RFS";#N/A,#N/A,FALSE,"FAS";#N/A,#N/A,FALSE,"SP";#N/A,#N/A,FALSE,"COMM";#N/A,#N/A,FALSE,"CALC";#N/A,#N/A,FALSE,"%";#N/A,#N/A,FALSE,"EXPS"}</definedName>
    <definedName name="GOAL3" localSheetId="92" hidden="1">{#N/A,#N/A,FALSE,"DEPN";#N/A,#N/A,FALSE,"INT";#N/A,#N/A,FALSE,"SUNDRY";#N/A,#N/A,FALSE,"CRED";#N/A,#N/A,FALSE,"DEBT";#N/A,#N/A,FALSE,"XREC";#N/A,#N/A,FALSE,"RFS";#N/A,#N/A,FALSE,"FAS";#N/A,#N/A,FALSE,"SP";#N/A,#N/A,FALSE,"COMM";#N/A,#N/A,FALSE,"CALC";#N/A,#N/A,FALSE,"%";#N/A,#N/A,FALSE,"EXPS"}</definedName>
    <definedName name="GOAL3" localSheetId="93" hidden="1">{#N/A,#N/A,FALSE,"DEPN";#N/A,#N/A,FALSE,"INT";#N/A,#N/A,FALSE,"SUNDRY";#N/A,#N/A,FALSE,"CRED";#N/A,#N/A,FALSE,"DEBT";#N/A,#N/A,FALSE,"XREC";#N/A,#N/A,FALSE,"RFS";#N/A,#N/A,FALSE,"FAS";#N/A,#N/A,FALSE,"SP";#N/A,#N/A,FALSE,"COMM";#N/A,#N/A,FALSE,"CALC";#N/A,#N/A,FALSE,"%";#N/A,#N/A,FALSE,"EXPS"}</definedName>
    <definedName name="GOAL3" localSheetId="94" hidden="1">{#N/A,#N/A,FALSE,"DEPN";#N/A,#N/A,FALSE,"INT";#N/A,#N/A,FALSE,"SUNDRY";#N/A,#N/A,FALSE,"CRED";#N/A,#N/A,FALSE,"DEBT";#N/A,#N/A,FALSE,"XREC";#N/A,#N/A,FALSE,"RFS";#N/A,#N/A,FALSE,"FAS";#N/A,#N/A,FALSE,"SP";#N/A,#N/A,FALSE,"COMM";#N/A,#N/A,FALSE,"CALC";#N/A,#N/A,FALSE,"%";#N/A,#N/A,FALSE,"EXPS"}</definedName>
    <definedName name="GOAL3" localSheetId="95" hidden="1">{#N/A,#N/A,FALSE,"DEPN";#N/A,#N/A,FALSE,"INT";#N/A,#N/A,FALSE,"SUNDRY";#N/A,#N/A,FALSE,"CRED";#N/A,#N/A,FALSE,"DEBT";#N/A,#N/A,FALSE,"XREC";#N/A,#N/A,FALSE,"RFS";#N/A,#N/A,FALSE,"FAS";#N/A,#N/A,FALSE,"SP";#N/A,#N/A,FALSE,"COMM";#N/A,#N/A,FALSE,"CALC";#N/A,#N/A,FALSE,"%";#N/A,#N/A,FALSE,"EXPS"}</definedName>
    <definedName name="GOAL3" localSheetId="96" hidden="1">{#N/A,#N/A,FALSE,"DEPN";#N/A,#N/A,FALSE,"INT";#N/A,#N/A,FALSE,"SUNDRY";#N/A,#N/A,FALSE,"CRED";#N/A,#N/A,FALSE,"DEBT";#N/A,#N/A,FALSE,"XREC";#N/A,#N/A,FALSE,"RFS";#N/A,#N/A,FALSE,"FAS";#N/A,#N/A,FALSE,"SP";#N/A,#N/A,FALSE,"COMM";#N/A,#N/A,FALSE,"CALC";#N/A,#N/A,FALSE,"%";#N/A,#N/A,FALSE,"EXPS"}</definedName>
    <definedName name="GOAL3" localSheetId="98" hidden="1">{#N/A,#N/A,FALSE,"DEPN";#N/A,#N/A,FALSE,"INT";#N/A,#N/A,FALSE,"SUNDRY";#N/A,#N/A,FALSE,"CRED";#N/A,#N/A,FALSE,"DEBT";#N/A,#N/A,FALSE,"XREC";#N/A,#N/A,FALSE,"RFS";#N/A,#N/A,FALSE,"FAS";#N/A,#N/A,FALSE,"SP";#N/A,#N/A,FALSE,"COMM";#N/A,#N/A,FALSE,"CALC";#N/A,#N/A,FALSE,"%";#N/A,#N/A,FALSE,"EXPS"}</definedName>
    <definedName name="GOAL3" localSheetId="99" hidden="1">{#N/A,#N/A,FALSE,"DEPN";#N/A,#N/A,FALSE,"INT";#N/A,#N/A,FALSE,"SUNDRY";#N/A,#N/A,FALSE,"CRED";#N/A,#N/A,FALSE,"DEBT";#N/A,#N/A,FALSE,"XREC";#N/A,#N/A,FALSE,"RFS";#N/A,#N/A,FALSE,"FAS";#N/A,#N/A,FALSE,"SP";#N/A,#N/A,FALSE,"COMM";#N/A,#N/A,FALSE,"CALC";#N/A,#N/A,FALSE,"%";#N/A,#N/A,FALSE,"EXPS"}</definedName>
    <definedName name="GOAL3" localSheetId="12" hidden="1">{#N/A,#N/A,FALSE,"DEPN";#N/A,#N/A,FALSE,"INT";#N/A,#N/A,FALSE,"SUNDRY";#N/A,#N/A,FALSE,"CRED";#N/A,#N/A,FALSE,"DEBT";#N/A,#N/A,FALSE,"XREC";#N/A,#N/A,FALSE,"RFS";#N/A,#N/A,FALSE,"FAS";#N/A,#N/A,FALSE,"SP";#N/A,#N/A,FALSE,"COMM";#N/A,#N/A,FALSE,"CALC";#N/A,#N/A,FALSE,"%";#N/A,#N/A,FALSE,"EXPS"}</definedName>
    <definedName name="GOAL3" localSheetId="0" hidden="1">{#N/A,#N/A,FALSE,"DEPN";#N/A,#N/A,FALSE,"INT";#N/A,#N/A,FALSE,"SUNDRY";#N/A,#N/A,FALSE,"CRED";#N/A,#N/A,FALSE,"DEBT";#N/A,#N/A,FALSE,"XREC";#N/A,#N/A,FALSE,"RFS";#N/A,#N/A,FALSE,"FAS";#N/A,#N/A,FALSE,"SP";#N/A,#N/A,FALSE,"COMM";#N/A,#N/A,FALSE,"CALC";#N/A,#N/A,FALSE,"%";#N/A,#N/A,FALSE,"EXPS"}</definedName>
    <definedName name="GOAL3" hidden="1">{#N/A,#N/A,FALSE,"DEPN";#N/A,#N/A,FALSE,"INT";#N/A,#N/A,FALSE,"SUNDRY";#N/A,#N/A,FALSE,"CRED";#N/A,#N/A,FALSE,"DEBT";#N/A,#N/A,FALSE,"XREC";#N/A,#N/A,FALSE,"RFS";#N/A,#N/A,FALSE,"FAS";#N/A,#N/A,FALSE,"SP";#N/A,#N/A,FALSE,"COMM";#N/A,#N/A,FALSE,"CALC";#N/A,#N/A,FALSE,"%";#N/A,#N/A,FALSE,"EXPS"}</definedName>
    <definedName name="GOPF">#REF!</definedName>
    <definedName name="gov">#REF!</definedName>
    <definedName name="GPP">#REF!</definedName>
    <definedName name="GRACE">#REF!</definedName>
    <definedName name="Graph">OFFSET(#REF!,MATCH(#REF!,#REF!,0),,,COUNTA(#REF!)-1)</definedName>
    <definedName name="graph_top">#REF!</definedName>
    <definedName name="graph_top_a">#REF!</definedName>
    <definedName name="GrDat1">#REF!</definedName>
    <definedName name="GrDat2">#REF!</definedName>
    <definedName name="gross_tag">#REF!</definedName>
    <definedName name="group">#REF!</definedName>
    <definedName name="GROWTH_">#REF!</definedName>
    <definedName name="GROWTH_10">#REF!</definedName>
    <definedName name="GROWTH_11">#REF!</definedName>
    <definedName name="Growth_Charge_Premium">0.25</definedName>
    <definedName name="Growth_Charge_Reserve">0.45</definedName>
    <definedName name="GRP">#REF!</definedName>
    <definedName name="GSP">#REF!</definedName>
    <definedName name="gtdf">#REF!</definedName>
    <definedName name="gtfhb">#REF!</definedName>
    <definedName name="GYRT_1" localSheetId="52">'Rev-AccDep'!#REF!</definedName>
    <definedName name="GYRT_1">#REF!</definedName>
    <definedName name="GYRT_10" localSheetId="52">'Rev-AccDep'!#REF!</definedName>
    <definedName name="GYRT_10">#REF!</definedName>
    <definedName name="GYRT_2" localSheetId="52">'Rev-AccDep'!#REF!</definedName>
    <definedName name="GYRT_2">#REF!</definedName>
    <definedName name="GYRT_3" localSheetId="52">'Rev-AccDep'!#REF!</definedName>
    <definedName name="GYRT_3">#REF!</definedName>
    <definedName name="GYRT_4" localSheetId="52">'Rev-AccDep'!#REF!</definedName>
    <definedName name="GYRT_4">#REF!</definedName>
    <definedName name="GYRT_5" localSheetId="52">'Rev-AccDep'!#REF!</definedName>
    <definedName name="GYRT_5">#REF!</definedName>
    <definedName name="GYRT_7.5" localSheetId="52">'Rev-AccDep'!#REF!</definedName>
    <definedName name="GYRT_7.5">#REF!</definedName>
    <definedName name="H">#REF!</definedName>
    <definedName name="hbc">#REF!</definedName>
    <definedName name="HCL">#REF!</definedName>
    <definedName name="header">#REF!</definedName>
    <definedName name="Heading">#REF!</definedName>
    <definedName name="Health">#REF!</definedName>
    <definedName name="hehehe" localSheetId="52">'Rev-AccDep'!#REF!</definedName>
    <definedName name="hehehe">#REF!</definedName>
    <definedName name="HELP1">#REF!</definedName>
    <definedName name="hfhfghfgh">#REF!</definedName>
    <definedName name="hguh" hidden="1">#REF!</definedName>
    <definedName name="HHB">#REF!</definedName>
    <definedName name="hhhhhh" localSheetId="8" hidden="1">{"'Cash In Bank - Metrobank'!$A$1:$E$520"}</definedName>
    <definedName name="hhhhhh" localSheetId="7" hidden="1">{"'Cash In Bank - Metrobank'!$A$1:$E$520"}</definedName>
    <definedName name="hhhhhh" localSheetId="91" hidden="1">{"'Cash In Bank - Metrobank'!$A$1:$E$520"}</definedName>
    <definedName name="hhhhhh" localSheetId="92" hidden="1">{"'Cash In Bank - Metrobank'!$A$1:$E$520"}</definedName>
    <definedName name="hhhhhh" localSheetId="93" hidden="1">{"'Cash In Bank - Metrobank'!$A$1:$E$520"}</definedName>
    <definedName name="hhhhhh" localSheetId="94" hidden="1">{"'Cash In Bank - Metrobank'!$A$1:$E$520"}</definedName>
    <definedName name="hhhhhh" localSheetId="95" hidden="1">{"'Cash In Bank - Metrobank'!$A$1:$E$520"}</definedName>
    <definedName name="hhhhhh" localSheetId="96" hidden="1">{"'Cash In Bank - Metrobank'!$A$1:$E$520"}</definedName>
    <definedName name="hhhhhh" localSheetId="98" hidden="1">{"'Cash In Bank - Metrobank'!$A$1:$E$520"}</definedName>
    <definedName name="hhhhhh" localSheetId="99" hidden="1">{"'Cash In Bank - Metrobank'!$A$1:$E$520"}</definedName>
    <definedName name="hhhhhh" localSheetId="12" hidden="1">{"'Cash In Bank - Metrobank'!$A$1:$E$520"}</definedName>
    <definedName name="hhhhhh" localSheetId="0" hidden="1">{"'Cash In Bank - Metrobank'!$A$1:$E$520"}</definedName>
    <definedName name="hhhhhh" hidden="1">{"'Cash In Bank - Metrobank'!$A$1:$E$520"}</definedName>
    <definedName name="HiddenRows" hidden="1">#REF!</definedName>
    <definedName name="hierarchies">#REF!</definedName>
    <definedName name="historical">#REF!</definedName>
    <definedName name="hkdaud">#REF!</definedName>
    <definedName name="HLP">#N/A</definedName>
    <definedName name="HO_Sal_Inc">#REF!</definedName>
    <definedName name="HO_WASal">#REF!</definedName>
    <definedName name="Holidays">#REF!</definedName>
    <definedName name="Home_Finance">#REF!</definedName>
    <definedName name="Home_HomePage">#REF!</definedName>
    <definedName name="Home_People">#REF!</definedName>
    <definedName name="Hqwheqjfn" localSheetId="52">'Rev-AccDep'!#REF!</definedName>
    <definedName name="Hqwheqjfn">#REF!</definedName>
    <definedName name="HTML_CodePage" hidden="1">1252</definedName>
    <definedName name="HTML_Control" localSheetId="8" hidden="1">{"'Cash In Bank - Metrobank'!$A$1:$E$520"}</definedName>
    <definedName name="HTML_Control" localSheetId="7" hidden="1">{"'Cash In Bank - Metrobank'!$A$1:$E$520"}</definedName>
    <definedName name="HTML_Control" localSheetId="91" hidden="1">{"'Cash In Bank - Metrobank'!$A$1:$E$520"}</definedName>
    <definedName name="HTML_Control" localSheetId="92" hidden="1">{"'Cash In Bank - Metrobank'!$A$1:$E$520"}</definedName>
    <definedName name="HTML_Control" localSheetId="93" hidden="1">{"'Cash In Bank - Metrobank'!$A$1:$E$520"}</definedName>
    <definedName name="HTML_Control" localSheetId="94" hidden="1">{"'Cash In Bank - Metrobank'!$A$1:$E$520"}</definedName>
    <definedName name="HTML_Control" localSheetId="95" hidden="1">{"'Cash In Bank - Metrobank'!$A$1:$E$520"}</definedName>
    <definedName name="HTML_Control" localSheetId="96" hidden="1">{"'Cash In Bank - Metrobank'!$A$1:$E$520"}</definedName>
    <definedName name="HTML_Control" localSheetId="98" hidden="1">{"'Cash In Bank - Metrobank'!$A$1:$E$520"}</definedName>
    <definedName name="HTML_Control" localSheetId="99" hidden="1">{"'Cash In Bank - Metrobank'!$A$1:$E$520"}</definedName>
    <definedName name="HTML_Control" localSheetId="12" hidden="1">{"'Cash In Bank - Metrobank'!$A$1:$E$520"}</definedName>
    <definedName name="HTML_Control" localSheetId="0" hidden="1">{"'Cash In Bank - Metrobank'!$A$1:$E$520"}</definedName>
    <definedName name="HTML_Control" hidden="1">{"'Cash In Bank - Metrobank'!$A$1:$E$520"}</definedName>
    <definedName name="HTML_Description" hidden="1">""</definedName>
    <definedName name="HTML_Email" hidden="1">""</definedName>
    <definedName name="HTML_Header" hidden="1">"Cash In Bank - Metrobank"</definedName>
    <definedName name="HTML_LastUpdate" hidden="1">"6/15/99"</definedName>
    <definedName name="HTML_LineAfter" hidden="1">FALSE</definedName>
    <definedName name="HTML_LineBefore" hidden="1">FALSE</definedName>
    <definedName name="HTML_Name" hidden="1">"ROGELIO B. GALON, JR."</definedName>
    <definedName name="HTML_OBDlg2" hidden="1">TRUE</definedName>
    <definedName name="HTML_OBDlg4" hidden="1">TRUE</definedName>
    <definedName name="HTML_OS" hidden="1">0</definedName>
    <definedName name="HTML_PathFile" hidden="1">"C:\JUNE\Schedules\MyHTML.htm"</definedName>
    <definedName name="HTML_Title" hidden="1">"Cash Voucher"</definedName>
    <definedName name="hull.asean">#REF!</definedName>
    <definedName name="hull.domestic">#REF!</definedName>
    <definedName name="hull.foreign">#REF!</definedName>
    <definedName name="hull.nonasean">#REF!</definedName>
    <definedName name="I">#REF!</definedName>
    <definedName name="IBMDEPR">#REF!</definedName>
    <definedName name="ibnr">#REF!</definedName>
    <definedName name="IBNR_">#REF!</definedName>
    <definedName name="IBNR_Adjustment">1.2</definedName>
    <definedName name="IBNR_BEG">#REF!</definedName>
    <definedName name="IC">#REF!</definedName>
    <definedName name="IC_LN_BS">#REF!</definedName>
    <definedName name="IC_PR_BS">#REF!</definedName>
    <definedName name="ICrate">#REF!</definedName>
    <definedName name="ICT">#REF!</definedName>
    <definedName name="IDN">#REF!</definedName>
    <definedName name="IE_PP">#REF!</definedName>
    <definedName name="IE_Prem">#REF!</definedName>
    <definedName name="IE_SA">#REF!</definedName>
    <definedName name="IEXPLOAD">#REF!</definedName>
    <definedName name="IFN">#REF!</definedName>
    <definedName name="iii">#REF!</definedName>
    <definedName name="IInvcomm" localSheetId="8" hidden="1">{#N/A,#N/A,FALSE,"DEPN";#N/A,#N/A,FALSE,"INT";#N/A,#N/A,FALSE,"SUNDRY";#N/A,#N/A,FALSE,"CRED";#N/A,#N/A,FALSE,"DEBT";#N/A,#N/A,FALSE,"XREC";#N/A,#N/A,FALSE,"RFS";#N/A,#N/A,FALSE,"FAS";#N/A,#N/A,FALSE,"SP";#N/A,#N/A,FALSE,"COMM";#N/A,#N/A,FALSE,"CALC";#N/A,#N/A,FALSE,"%";#N/A,#N/A,FALSE,"EXPS"}</definedName>
    <definedName name="IInvcomm" localSheetId="7" hidden="1">{#N/A,#N/A,FALSE,"DEPN";#N/A,#N/A,FALSE,"INT";#N/A,#N/A,FALSE,"SUNDRY";#N/A,#N/A,FALSE,"CRED";#N/A,#N/A,FALSE,"DEBT";#N/A,#N/A,FALSE,"XREC";#N/A,#N/A,FALSE,"RFS";#N/A,#N/A,FALSE,"FAS";#N/A,#N/A,FALSE,"SP";#N/A,#N/A,FALSE,"COMM";#N/A,#N/A,FALSE,"CALC";#N/A,#N/A,FALSE,"%";#N/A,#N/A,FALSE,"EXPS"}</definedName>
    <definedName name="IInvcomm" localSheetId="91" hidden="1">{#N/A,#N/A,FALSE,"DEPN";#N/A,#N/A,FALSE,"INT";#N/A,#N/A,FALSE,"SUNDRY";#N/A,#N/A,FALSE,"CRED";#N/A,#N/A,FALSE,"DEBT";#N/A,#N/A,FALSE,"XREC";#N/A,#N/A,FALSE,"RFS";#N/A,#N/A,FALSE,"FAS";#N/A,#N/A,FALSE,"SP";#N/A,#N/A,FALSE,"COMM";#N/A,#N/A,FALSE,"CALC";#N/A,#N/A,FALSE,"%";#N/A,#N/A,FALSE,"EXPS"}</definedName>
    <definedName name="IInvcomm" localSheetId="92" hidden="1">{#N/A,#N/A,FALSE,"DEPN";#N/A,#N/A,FALSE,"INT";#N/A,#N/A,FALSE,"SUNDRY";#N/A,#N/A,FALSE,"CRED";#N/A,#N/A,FALSE,"DEBT";#N/A,#N/A,FALSE,"XREC";#N/A,#N/A,FALSE,"RFS";#N/A,#N/A,FALSE,"FAS";#N/A,#N/A,FALSE,"SP";#N/A,#N/A,FALSE,"COMM";#N/A,#N/A,FALSE,"CALC";#N/A,#N/A,FALSE,"%";#N/A,#N/A,FALSE,"EXPS"}</definedName>
    <definedName name="IInvcomm" localSheetId="93" hidden="1">{#N/A,#N/A,FALSE,"DEPN";#N/A,#N/A,FALSE,"INT";#N/A,#N/A,FALSE,"SUNDRY";#N/A,#N/A,FALSE,"CRED";#N/A,#N/A,FALSE,"DEBT";#N/A,#N/A,FALSE,"XREC";#N/A,#N/A,FALSE,"RFS";#N/A,#N/A,FALSE,"FAS";#N/A,#N/A,FALSE,"SP";#N/A,#N/A,FALSE,"COMM";#N/A,#N/A,FALSE,"CALC";#N/A,#N/A,FALSE,"%";#N/A,#N/A,FALSE,"EXPS"}</definedName>
    <definedName name="IInvcomm" localSheetId="94" hidden="1">{#N/A,#N/A,FALSE,"DEPN";#N/A,#N/A,FALSE,"INT";#N/A,#N/A,FALSE,"SUNDRY";#N/A,#N/A,FALSE,"CRED";#N/A,#N/A,FALSE,"DEBT";#N/A,#N/A,FALSE,"XREC";#N/A,#N/A,FALSE,"RFS";#N/A,#N/A,FALSE,"FAS";#N/A,#N/A,FALSE,"SP";#N/A,#N/A,FALSE,"COMM";#N/A,#N/A,FALSE,"CALC";#N/A,#N/A,FALSE,"%";#N/A,#N/A,FALSE,"EXPS"}</definedName>
    <definedName name="IInvcomm" localSheetId="95" hidden="1">{#N/A,#N/A,FALSE,"DEPN";#N/A,#N/A,FALSE,"INT";#N/A,#N/A,FALSE,"SUNDRY";#N/A,#N/A,FALSE,"CRED";#N/A,#N/A,FALSE,"DEBT";#N/A,#N/A,FALSE,"XREC";#N/A,#N/A,FALSE,"RFS";#N/A,#N/A,FALSE,"FAS";#N/A,#N/A,FALSE,"SP";#N/A,#N/A,FALSE,"COMM";#N/A,#N/A,FALSE,"CALC";#N/A,#N/A,FALSE,"%";#N/A,#N/A,FALSE,"EXPS"}</definedName>
    <definedName name="IInvcomm" localSheetId="96" hidden="1">{#N/A,#N/A,FALSE,"DEPN";#N/A,#N/A,FALSE,"INT";#N/A,#N/A,FALSE,"SUNDRY";#N/A,#N/A,FALSE,"CRED";#N/A,#N/A,FALSE,"DEBT";#N/A,#N/A,FALSE,"XREC";#N/A,#N/A,FALSE,"RFS";#N/A,#N/A,FALSE,"FAS";#N/A,#N/A,FALSE,"SP";#N/A,#N/A,FALSE,"COMM";#N/A,#N/A,FALSE,"CALC";#N/A,#N/A,FALSE,"%";#N/A,#N/A,FALSE,"EXPS"}</definedName>
    <definedName name="IInvcomm" localSheetId="98" hidden="1">{#N/A,#N/A,FALSE,"DEPN";#N/A,#N/A,FALSE,"INT";#N/A,#N/A,FALSE,"SUNDRY";#N/A,#N/A,FALSE,"CRED";#N/A,#N/A,FALSE,"DEBT";#N/A,#N/A,FALSE,"XREC";#N/A,#N/A,FALSE,"RFS";#N/A,#N/A,FALSE,"FAS";#N/A,#N/A,FALSE,"SP";#N/A,#N/A,FALSE,"COMM";#N/A,#N/A,FALSE,"CALC";#N/A,#N/A,FALSE,"%";#N/A,#N/A,FALSE,"EXPS"}</definedName>
    <definedName name="IInvcomm" localSheetId="99" hidden="1">{#N/A,#N/A,FALSE,"DEPN";#N/A,#N/A,FALSE,"INT";#N/A,#N/A,FALSE,"SUNDRY";#N/A,#N/A,FALSE,"CRED";#N/A,#N/A,FALSE,"DEBT";#N/A,#N/A,FALSE,"XREC";#N/A,#N/A,FALSE,"RFS";#N/A,#N/A,FALSE,"FAS";#N/A,#N/A,FALSE,"SP";#N/A,#N/A,FALSE,"COMM";#N/A,#N/A,FALSE,"CALC";#N/A,#N/A,FALSE,"%";#N/A,#N/A,FALSE,"EXPS"}</definedName>
    <definedName name="IInvcomm" localSheetId="12" hidden="1">{#N/A,#N/A,FALSE,"DEPN";#N/A,#N/A,FALSE,"INT";#N/A,#N/A,FALSE,"SUNDRY";#N/A,#N/A,FALSE,"CRED";#N/A,#N/A,FALSE,"DEBT";#N/A,#N/A,FALSE,"XREC";#N/A,#N/A,FALSE,"RFS";#N/A,#N/A,FALSE,"FAS";#N/A,#N/A,FALSE,"SP";#N/A,#N/A,FALSE,"COMM";#N/A,#N/A,FALSE,"CALC";#N/A,#N/A,FALSE,"%";#N/A,#N/A,FALSE,"EXPS"}</definedName>
    <definedName name="IInvcomm" localSheetId="0" hidden="1">{#N/A,#N/A,FALSE,"DEPN";#N/A,#N/A,FALSE,"INT";#N/A,#N/A,FALSE,"SUNDRY";#N/A,#N/A,FALSE,"CRED";#N/A,#N/A,FALSE,"DEBT";#N/A,#N/A,FALSE,"XREC";#N/A,#N/A,FALSE,"RFS";#N/A,#N/A,FALSE,"FAS";#N/A,#N/A,FALSE,"SP";#N/A,#N/A,FALSE,"COMM";#N/A,#N/A,FALSE,"CALC";#N/A,#N/A,FALSE,"%";#N/A,#N/A,FALSE,"EXPS"}</definedName>
    <definedName name="IInvcomm" hidden="1">{#N/A,#N/A,FALSE,"DEPN";#N/A,#N/A,FALSE,"INT";#N/A,#N/A,FALSE,"SUNDRY";#N/A,#N/A,FALSE,"CRED";#N/A,#N/A,FALSE,"DEBT";#N/A,#N/A,FALSE,"XREC";#N/A,#N/A,FALSE,"RFS";#N/A,#N/A,FALSE,"FAS";#N/A,#N/A,FALSE,"SP";#N/A,#N/A,FALSE,"COMM";#N/A,#N/A,FALSE,"CALC";#N/A,#N/A,FALSE,"%";#N/A,#N/A,FALSE,"EXPS"}</definedName>
    <definedName name="IML">#REF!</definedName>
    <definedName name="impceb">#REF!</definedName>
    <definedName name="impliedNBAP_table">#REF!</definedName>
    <definedName name="improv">#REF!</definedName>
    <definedName name="in">#REF!</definedName>
    <definedName name="INA" localSheetId="52">'Rev-AccDep'!#REF!</definedName>
    <definedName name="INA">#REF!</definedName>
    <definedName name="INAA">#REF!</definedName>
    <definedName name="inc" localSheetId="52">'Rev-AccDep'!#REF!</definedName>
    <definedName name="inc">#REF!</definedName>
    <definedName name="inc10.15" localSheetId="52">'Rev-AccDep'!#REF!</definedName>
    <definedName name="inc10.15">#REF!</definedName>
    <definedName name="inc10.15.7" localSheetId="52">'Rev-AccDep'!#REF!</definedName>
    <definedName name="inc10.15.7">#REF!</definedName>
    <definedName name="inc3.7" localSheetId="52">'Rev-AccDep'!#REF!</definedName>
    <definedName name="inc3.7">#REF!</definedName>
    <definedName name="inc3.7.7" localSheetId="52">'Rev-AccDep'!#REF!</definedName>
    <definedName name="inc3.7.7">#REF!</definedName>
    <definedName name="inc5.10" localSheetId="52">'Rev-AccDep'!#REF!</definedName>
    <definedName name="inc5.10">#REF!</definedName>
    <definedName name="inc5.10.7" localSheetId="52">'Rev-AccDep'!#REF!</definedName>
    <definedName name="inc5.10.7">#REF!</definedName>
    <definedName name="Inception_from">#REF!</definedName>
    <definedName name="Inception_To">#REF!</definedName>
    <definedName name="INCOME">#REF!</definedName>
    <definedName name="income_statement">#REF!</definedName>
    <definedName name="income_statement2">#REF!</definedName>
    <definedName name="Index_Sheet_Kutools">#REF!</definedName>
    <definedName name="INFORCE_TERMINATED">#REF!</definedName>
    <definedName name="Ingredients???Production">#REF!</definedName>
    <definedName name="INISNOV99">#REF!</definedName>
    <definedName name="initcomm">#REF!</definedName>
    <definedName name="Input_GM_1">#REF!</definedName>
    <definedName name="Input_RET_2">#REF!</definedName>
    <definedName name="INSBROK" localSheetId="52">'Rev-AccDep'!#REF!</definedName>
    <definedName name="INSBROK">#REF!</definedName>
    <definedName name="insularvariable" hidden="1">#REF!</definedName>
    <definedName name="InsuredGrowth1">#REF!</definedName>
    <definedName name="InsuredGrowth2">#REF!</definedName>
    <definedName name="InsuredGrowth3">#REF!</definedName>
    <definedName name="int" localSheetId="52">'Rev-AccDep'!#REF!</definedName>
    <definedName name="INT">#REF!</definedName>
    <definedName name="INT_IC">#REF!</definedName>
    <definedName name="INT_RATE">#REF!</definedName>
    <definedName name="interest" localSheetId="8" hidden="1">{"'Cash In Bank - Metrobank'!$A$1:$E$520"}</definedName>
    <definedName name="interest" localSheetId="7" hidden="1">{"'Cash In Bank - Metrobank'!$A$1:$E$520"}</definedName>
    <definedName name="interest" localSheetId="91" hidden="1">{"'Cash In Bank - Metrobank'!$A$1:$E$520"}</definedName>
    <definedName name="interest" localSheetId="92" hidden="1">{"'Cash In Bank - Metrobank'!$A$1:$E$520"}</definedName>
    <definedName name="interest" localSheetId="93" hidden="1">{"'Cash In Bank - Metrobank'!$A$1:$E$520"}</definedName>
    <definedName name="interest" localSheetId="94" hidden="1">{"'Cash In Bank - Metrobank'!$A$1:$E$520"}</definedName>
    <definedName name="interest" localSheetId="95" hidden="1">{"'Cash In Bank - Metrobank'!$A$1:$E$520"}</definedName>
    <definedName name="interest" localSheetId="96" hidden="1">{"'Cash In Bank - Metrobank'!$A$1:$E$520"}</definedName>
    <definedName name="interest" localSheetId="98" hidden="1">{"'Cash In Bank - Metrobank'!$A$1:$E$520"}</definedName>
    <definedName name="interest" localSheetId="99" hidden="1">{"'Cash In Bank - Metrobank'!$A$1:$E$520"}</definedName>
    <definedName name="interest" localSheetId="12" hidden="1">{"'Cash In Bank - Metrobank'!$A$1:$E$520"}</definedName>
    <definedName name="interest" localSheetId="0" hidden="1">{"'Cash In Bank - Metrobank'!$A$1:$E$520"}</definedName>
    <definedName name="interest" hidden="1">{"'Cash In Bank - Metrobank'!$A$1:$E$520"}</definedName>
    <definedName name="Interest_Income" localSheetId="52">'Rev-AccDep'!#REF!</definedName>
    <definedName name="Interest_Income">#REF!</definedName>
    <definedName name="Interest_Rate_Risk1">#REF!</definedName>
    <definedName name="Interest_Rate_Risk2">#REF!</definedName>
    <definedName name="Interest_Rate_Risk3">#REF!</definedName>
    <definedName name="Interest_Rate_Risk4">#REF!</definedName>
    <definedName name="Interest_Rate_Risk5">#REF!</definedName>
    <definedName name="Interest_Summary">#REF!</definedName>
    <definedName name="INTL">#REF!</definedName>
    <definedName name="IntroPrintArea" hidden="1">#REF!</definedName>
    <definedName name="Inv_Exps">#REF!</definedName>
    <definedName name="INV_INC">#REF!</definedName>
    <definedName name="INV_INT">#REF!</definedName>
    <definedName name="InvComm" localSheetId="8" hidden="1">{#N/A,#N/A,FALSE,"DEPN";#N/A,#N/A,FALSE,"INT";#N/A,#N/A,FALSE,"SUNDRY";#N/A,#N/A,FALSE,"CRED";#N/A,#N/A,FALSE,"DEBT";#N/A,#N/A,FALSE,"XREC";#N/A,#N/A,FALSE,"RFS";#N/A,#N/A,FALSE,"FAS";#N/A,#N/A,FALSE,"SP";#N/A,#N/A,FALSE,"COMM";#N/A,#N/A,FALSE,"CALC";#N/A,#N/A,FALSE,"%";#N/A,#N/A,FALSE,"EXPS"}</definedName>
    <definedName name="InvComm" localSheetId="7" hidden="1">{#N/A,#N/A,FALSE,"DEPN";#N/A,#N/A,FALSE,"INT";#N/A,#N/A,FALSE,"SUNDRY";#N/A,#N/A,FALSE,"CRED";#N/A,#N/A,FALSE,"DEBT";#N/A,#N/A,FALSE,"XREC";#N/A,#N/A,FALSE,"RFS";#N/A,#N/A,FALSE,"FAS";#N/A,#N/A,FALSE,"SP";#N/A,#N/A,FALSE,"COMM";#N/A,#N/A,FALSE,"CALC";#N/A,#N/A,FALSE,"%";#N/A,#N/A,FALSE,"EXPS"}</definedName>
    <definedName name="InvComm" localSheetId="91" hidden="1">{#N/A,#N/A,FALSE,"DEPN";#N/A,#N/A,FALSE,"INT";#N/A,#N/A,FALSE,"SUNDRY";#N/A,#N/A,FALSE,"CRED";#N/A,#N/A,FALSE,"DEBT";#N/A,#N/A,FALSE,"XREC";#N/A,#N/A,FALSE,"RFS";#N/A,#N/A,FALSE,"FAS";#N/A,#N/A,FALSE,"SP";#N/A,#N/A,FALSE,"COMM";#N/A,#N/A,FALSE,"CALC";#N/A,#N/A,FALSE,"%";#N/A,#N/A,FALSE,"EXPS"}</definedName>
    <definedName name="InvComm" localSheetId="92" hidden="1">{#N/A,#N/A,FALSE,"DEPN";#N/A,#N/A,FALSE,"INT";#N/A,#N/A,FALSE,"SUNDRY";#N/A,#N/A,FALSE,"CRED";#N/A,#N/A,FALSE,"DEBT";#N/A,#N/A,FALSE,"XREC";#N/A,#N/A,FALSE,"RFS";#N/A,#N/A,FALSE,"FAS";#N/A,#N/A,FALSE,"SP";#N/A,#N/A,FALSE,"COMM";#N/A,#N/A,FALSE,"CALC";#N/A,#N/A,FALSE,"%";#N/A,#N/A,FALSE,"EXPS"}</definedName>
    <definedName name="InvComm" localSheetId="93" hidden="1">{#N/A,#N/A,FALSE,"DEPN";#N/A,#N/A,FALSE,"INT";#N/A,#N/A,FALSE,"SUNDRY";#N/A,#N/A,FALSE,"CRED";#N/A,#N/A,FALSE,"DEBT";#N/A,#N/A,FALSE,"XREC";#N/A,#N/A,FALSE,"RFS";#N/A,#N/A,FALSE,"FAS";#N/A,#N/A,FALSE,"SP";#N/A,#N/A,FALSE,"COMM";#N/A,#N/A,FALSE,"CALC";#N/A,#N/A,FALSE,"%";#N/A,#N/A,FALSE,"EXPS"}</definedName>
    <definedName name="InvComm" localSheetId="94" hidden="1">{#N/A,#N/A,FALSE,"DEPN";#N/A,#N/A,FALSE,"INT";#N/A,#N/A,FALSE,"SUNDRY";#N/A,#N/A,FALSE,"CRED";#N/A,#N/A,FALSE,"DEBT";#N/A,#N/A,FALSE,"XREC";#N/A,#N/A,FALSE,"RFS";#N/A,#N/A,FALSE,"FAS";#N/A,#N/A,FALSE,"SP";#N/A,#N/A,FALSE,"COMM";#N/A,#N/A,FALSE,"CALC";#N/A,#N/A,FALSE,"%";#N/A,#N/A,FALSE,"EXPS"}</definedName>
    <definedName name="InvComm" localSheetId="95" hidden="1">{#N/A,#N/A,FALSE,"DEPN";#N/A,#N/A,FALSE,"INT";#N/A,#N/A,FALSE,"SUNDRY";#N/A,#N/A,FALSE,"CRED";#N/A,#N/A,FALSE,"DEBT";#N/A,#N/A,FALSE,"XREC";#N/A,#N/A,FALSE,"RFS";#N/A,#N/A,FALSE,"FAS";#N/A,#N/A,FALSE,"SP";#N/A,#N/A,FALSE,"COMM";#N/A,#N/A,FALSE,"CALC";#N/A,#N/A,FALSE,"%";#N/A,#N/A,FALSE,"EXPS"}</definedName>
    <definedName name="InvComm" localSheetId="96" hidden="1">{#N/A,#N/A,FALSE,"DEPN";#N/A,#N/A,FALSE,"INT";#N/A,#N/A,FALSE,"SUNDRY";#N/A,#N/A,FALSE,"CRED";#N/A,#N/A,FALSE,"DEBT";#N/A,#N/A,FALSE,"XREC";#N/A,#N/A,FALSE,"RFS";#N/A,#N/A,FALSE,"FAS";#N/A,#N/A,FALSE,"SP";#N/A,#N/A,FALSE,"COMM";#N/A,#N/A,FALSE,"CALC";#N/A,#N/A,FALSE,"%";#N/A,#N/A,FALSE,"EXPS"}</definedName>
    <definedName name="InvComm" localSheetId="98" hidden="1">{#N/A,#N/A,FALSE,"DEPN";#N/A,#N/A,FALSE,"INT";#N/A,#N/A,FALSE,"SUNDRY";#N/A,#N/A,FALSE,"CRED";#N/A,#N/A,FALSE,"DEBT";#N/A,#N/A,FALSE,"XREC";#N/A,#N/A,FALSE,"RFS";#N/A,#N/A,FALSE,"FAS";#N/A,#N/A,FALSE,"SP";#N/A,#N/A,FALSE,"COMM";#N/A,#N/A,FALSE,"CALC";#N/A,#N/A,FALSE,"%";#N/A,#N/A,FALSE,"EXPS"}</definedName>
    <definedName name="InvComm" localSheetId="99" hidden="1">{#N/A,#N/A,FALSE,"DEPN";#N/A,#N/A,FALSE,"INT";#N/A,#N/A,FALSE,"SUNDRY";#N/A,#N/A,FALSE,"CRED";#N/A,#N/A,FALSE,"DEBT";#N/A,#N/A,FALSE,"XREC";#N/A,#N/A,FALSE,"RFS";#N/A,#N/A,FALSE,"FAS";#N/A,#N/A,FALSE,"SP";#N/A,#N/A,FALSE,"COMM";#N/A,#N/A,FALSE,"CALC";#N/A,#N/A,FALSE,"%";#N/A,#N/A,FALSE,"EXPS"}</definedName>
    <definedName name="InvComm" localSheetId="12" hidden="1">{#N/A,#N/A,FALSE,"DEPN";#N/A,#N/A,FALSE,"INT";#N/A,#N/A,FALSE,"SUNDRY";#N/A,#N/A,FALSE,"CRED";#N/A,#N/A,FALSE,"DEBT";#N/A,#N/A,FALSE,"XREC";#N/A,#N/A,FALSE,"RFS";#N/A,#N/A,FALSE,"FAS";#N/A,#N/A,FALSE,"SP";#N/A,#N/A,FALSE,"COMM";#N/A,#N/A,FALSE,"CALC";#N/A,#N/A,FALSE,"%";#N/A,#N/A,FALSE,"EXPS"}</definedName>
    <definedName name="InvComm" localSheetId="0" hidden="1">{#N/A,#N/A,FALSE,"DEPN";#N/A,#N/A,FALSE,"INT";#N/A,#N/A,FALSE,"SUNDRY";#N/A,#N/A,FALSE,"CRED";#N/A,#N/A,FALSE,"DEBT";#N/A,#N/A,FALSE,"XREC";#N/A,#N/A,FALSE,"RFS";#N/A,#N/A,FALSE,"FAS";#N/A,#N/A,FALSE,"SP";#N/A,#N/A,FALSE,"COMM";#N/A,#N/A,FALSE,"CALC";#N/A,#N/A,FALSE,"%";#N/A,#N/A,FALSE,"EXPS"}</definedName>
    <definedName name="InvComm" hidden="1">{#N/A,#N/A,FALSE,"DEPN";#N/A,#N/A,FALSE,"INT";#N/A,#N/A,FALSE,"SUNDRY";#N/A,#N/A,FALSE,"CRED";#N/A,#N/A,FALSE,"DEBT";#N/A,#N/A,FALSE,"XREC";#N/A,#N/A,FALSE,"RFS";#N/A,#N/A,FALSE,"FAS";#N/A,#N/A,FALSE,"SP";#N/A,#N/A,FALSE,"COMM";#N/A,#N/A,FALSE,"CALC";#N/A,#N/A,FALSE,"%";#N/A,#N/A,FALSE,"EXPS"}</definedName>
    <definedName name="InventAccountType">#REF!</definedName>
    <definedName name="inventory">#REF!</definedName>
    <definedName name="inventory2">#REF!</definedName>
    <definedName name="InventPostingItemCode">#REF!</definedName>
    <definedName name="InventProfileType_RU">#REF!</definedName>
    <definedName name="InventProfileTypeAll_RU">#REF!</definedName>
    <definedName name="InventSiteCode_CN">#REF!</definedName>
    <definedName name="Invest_Summary">#REF!</definedName>
    <definedName name="investment">#REF!</definedName>
    <definedName name="Investment_Risk1">#REF!</definedName>
    <definedName name="Investment_Risk2">#REF!</definedName>
    <definedName name="Investment_Risk3">#REF!</definedName>
    <definedName name="Investment_Risk4">#REF!</definedName>
    <definedName name="Investment_Risk5">#REF!</definedName>
    <definedName name="investmentexpenses">#REF!</definedName>
    <definedName name="investmentincome">#REF!</definedName>
    <definedName name="InvPrdAust">#REF!</definedName>
    <definedName name="ipr" localSheetId="52">'Rev-AccDep'!#REF!</definedName>
    <definedName name="ipr">#REF!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42787.0625694444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 localSheetId="52">'Rev-AccDep'!#REF!</definedName>
    <definedName name="IR">#REF!</definedName>
    <definedName name="IRA_tfc">#REF!</definedName>
    <definedName name="IS">#REF!</definedName>
    <definedName name="ISDEC99">#REF!</definedName>
    <definedName name="ISFEB00">#REF!</definedName>
    <definedName name="ISJAN00">#REF!</definedName>
    <definedName name="isLifeCo" localSheetId="8">'Annex A'!#REF!</definedName>
    <definedName name="isLifeCo" localSheetId="7">'Com Prof'!#REF!</definedName>
    <definedName name="isLifeCo" localSheetId="91">#REF!</definedName>
    <definedName name="isLifeCo" localSheetId="92">'R2 - Losses'!#REF!</definedName>
    <definedName name="isLifeCo" localSheetId="93">'R3 - Commissions'!#REF!</definedName>
    <definedName name="isLifeCo" localSheetId="94">'R4 - Risk in Force'!#REF!</definedName>
    <definedName name="isLifeCo" localSheetId="95">'R5 - Losses and Claims'!#REF!</definedName>
    <definedName name="isLifeCo" localSheetId="96">'R6 - Prems and Claims'!#REF!</definedName>
    <definedName name="isLifeCo" localSheetId="98">#REF!</definedName>
    <definedName name="isLifeCo" localSheetId="99">#REF!</definedName>
    <definedName name="isLifeCo" localSheetId="52">'Rev-AccDep'!#REF!</definedName>
    <definedName name="isLifeCo" localSheetId="5">Revisions!#REF!</definedName>
    <definedName name="isLifeCo" localSheetId="12">SCI!#REF!</definedName>
    <definedName name="isLifeCo">#REF!</definedName>
    <definedName name="ISMAR00">#REF!</definedName>
    <definedName name="isMBA" localSheetId="9">#REF!</definedName>
    <definedName name="isMBA" localSheetId="10">#REF!</definedName>
    <definedName name="isMBA" localSheetId="98">#REF!</definedName>
    <definedName name="isMBA" localSheetId="99">#REF!</definedName>
    <definedName name="isMBA" localSheetId="5">#REF!</definedName>
    <definedName name="isMBA">#REF!</definedName>
    <definedName name="isNLco" localSheetId="8">'Annex A'!#REF!</definedName>
    <definedName name="isNLco" localSheetId="7">'Com Prof'!#REF!</definedName>
    <definedName name="isNLco" localSheetId="91">#REF!</definedName>
    <definedName name="isNLco" localSheetId="92">'R2 - Losses'!#REF!</definedName>
    <definedName name="isNLco" localSheetId="93">'R3 - Commissions'!#REF!</definedName>
    <definedName name="isNLco" localSheetId="94">'R4 - Risk in Force'!#REF!</definedName>
    <definedName name="isNLco" localSheetId="95">'R5 - Losses and Claims'!#REF!</definedName>
    <definedName name="isNLco" localSheetId="96">'R6 - Prems and Claims'!#REF!</definedName>
    <definedName name="isNLco" localSheetId="98">#REF!</definedName>
    <definedName name="isNLco" localSheetId="99">#REF!</definedName>
    <definedName name="isNLco" localSheetId="52">'Rev-AccDep'!#REF!</definedName>
    <definedName name="isNLco" localSheetId="5">Revisions!#REF!</definedName>
    <definedName name="isNLco" localSheetId="12">SCI!#REF!</definedName>
    <definedName name="isNLco">#REF!</definedName>
    <definedName name="isNonMBA" localSheetId="9">#REF!</definedName>
    <definedName name="isNonMBA" localSheetId="10">#REF!</definedName>
    <definedName name="isNonMBA" localSheetId="98">#REF!</definedName>
    <definedName name="isNonMBA" localSheetId="99">#REF!</definedName>
    <definedName name="isNonMBA" localSheetId="5">#REF!</definedName>
    <definedName name="isNonMBA">#REF!</definedName>
    <definedName name="ISNOV">#REF!</definedName>
    <definedName name="isValidCoType" localSheetId="8">'Annex A'!#REF!</definedName>
    <definedName name="isValidCoType" localSheetId="7">'Com Prof'!#REF!</definedName>
    <definedName name="isValidCoType" localSheetId="91">#REF!</definedName>
    <definedName name="isValidCoType" localSheetId="92">'R2 - Losses'!#REF!</definedName>
    <definedName name="isValidCoType" localSheetId="93">'R3 - Commissions'!#REF!</definedName>
    <definedName name="isValidCoType" localSheetId="94">'R4 - Risk in Force'!#REF!</definedName>
    <definedName name="isValidCoType" localSheetId="95">'R5 - Losses and Claims'!#REF!</definedName>
    <definedName name="isValidCoType" localSheetId="96">'R6 - Prems and Claims'!#REF!</definedName>
    <definedName name="isValidCoType" localSheetId="98">#REF!</definedName>
    <definedName name="isValidCoType" localSheetId="99">#REF!</definedName>
    <definedName name="isValidCoType" localSheetId="52">'Rev-AccDep'!#REF!</definedName>
    <definedName name="isValidCoType" localSheetId="5">Revisions!#REF!</definedName>
    <definedName name="isValidCoType" localSheetId="12">SCI!#REF!</definedName>
    <definedName name="isValidCoType">#REF!</definedName>
    <definedName name="it" localSheetId="8">'Annex A'!#REF!</definedName>
    <definedName name="it" localSheetId="7">'Com Prof'!#REF!</definedName>
    <definedName name="it" localSheetId="91">#REF!</definedName>
    <definedName name="it" localSheetId="92">'R2 - Losses'!#REF!</definedName>
    <definedName name="it" localSheetId="93">'R3 - Commissions'!#REF!</definedName>
    <definedName name="it" localSheetId="94">'R4 - Risk in Force'!#REF!</definedName>
    <definedName name="it" localSheetId="95">'R5 - Losses and Claims'!#REF!</definedName>
    <definedName name="it" localSheetId="96">'R6 - Prems and Claims'!#REF!</definedName>
    <definedName name="it" localSheetId="98">#REF!</definedName>
    <definedName name="it" localSheetId="99">#REF!</definedName>
    <definedName name="it" localSheetId="52">'Rev-AccDep'!#REF!</definedName>
    <definedName name="it" localSheetId="5">Revisions!#REF!</definedName>
    <definedName name="it" localSheetId="12">SCI!#REF!</definedName>
    <definedName name="it">#REF!</definedName>
    <definedName name="itc">#REF!</definedName>
    <definedName name="iui" localSheetId="52">'Rev-AccDep'!#REF!</definedName>
    <definedName name="iui">#REF!</definedName>
    <definedName name="iuyiy">#REF!</definedName>
    <definedName name="J">#REF!</definedName>
    <definedName name="JAN" localSheetId="52">'Rev-AccDep'!#REF!</definedName>
    <definedName name="JAN">#REF!</definedName>
    <definedName name="janet" localSheetId="52">'Rev-AccDep'!#REF!</definedName>
    <definedName name="janet">#REF!</definedName>
    <definedName name="janitorial" hidden="1">{#N/A,#N/A,FALSE,"foh";#N/A,#N/A,FALSE,"Selling";#N/A,#N/A,FALSE,"g&amp;a";#N/A,#N/A,FALSE,"mktg"}</definedName>
    <definedName name="JAY">#REF!</definedName>
    <definedName name="jean">#REF!</definedName>
    <definedName name="jhgvytdgfcv" hidden="1">#REF!</definedName>
    <definedName name="jhjgh" localSheetId="8" hidden="1">{#N/A,#N/A,FALSE,"DEPN";#N/A,#N/A,FALSE,"INT";#N/A,#N/A,FALSE,"SUNDRY";#N/A,#N/A,FALSE,"CRED";#N/A,#N/A,FALSE,"DEBT";#N/A,#N/A,FALSE,"XREC";#N/A,#N/A,FALSE,"RFS";#N/A,#N/A,FALSE,"FAS";#N/A,#N/A,FALSE,"SP";#N/A,#N/A,FALSE,"COMM";#N/A,#N/A,FALSE,"CALC";#N/A,#N/A,FALSE,"%";#N/A,#N/A,FALSE,"EXPS"}</definedName>
    <definedName name="jhjgh" localSheetId="7" hidden="1">{#N/A,#N/A,FALSE,"DEPN";#N/A,#N/A,FALSE,"INT";#N/A,#N/A,FALSE,"SUNDRY";#N/A,#N/A,FALSE,"CRED";#N/A,#N/A,FALSE,"DEBT";#N/A,#N/A,FALSE,"XREC";#N/A,#N/A,FALSE,"RFS";#N/A,#N/A,FALSE,"FAS";#N/A,#N/A,FALSE,"SP";#N/A,#N/A,FALSE,"COMM";#N/A,#N/A,FALSE,"CALC";#N/A,#N/A,FALSE,"%";#N/A,#N/A,FALSE,"EXPS"}</definedName>
    <definedName name="jhjgh" localSheetId="91" hidden="1">{#N/A,#N/A,FALSE,"DEPN";#N/A,#N/A,FALSE,"INT";#N/A,#N/A,FALSE,"SUNDRY";#N/A,#N/A,FALSE,"CRED";#N/A,#N/A,FALSE,"DEBT";#N/A,#N/A,FALSE,"XREC";#N/A,#N/A,FALSE,"RFS";#N/A,#N/A,FALSE,"FAS";#N/A,#N/A,FALSE,"SP";#N/A,#N/A,FALSE,"COMM";#N/A,#N/A,FALSE,"CALC";#N/A,#N/A,FALSE,"%";#N/A,#N/A,FALSE,"EXPS"}</definedName>
    <definedName name="jhjgh" localSheetId="92" hidden="1">{#N/A,#N/A,FALSE,"DEPN";#N/A,#N/A,FALSE,"INT";#N/A,#N/A,FALSE,"SUNDRY";#N/A,#N/A,FALSE,"CRED";#N/A,#N/A,FALSE,"DEBT";#N/A,#N/A,FALSE,"XREC";#N/A,#N/A,FALSE,"RFS";#N/A,#N/A,FALSE,"FAS";#N/A,#N/A,FALSE,"SP";#N/A,#N/A,FALSE,"COMM";#N/A,#N/A,FALSE,"CALC";#N/A,#N/A,FALSE,"%";#N/A,#N/A,FALSE,"EXPS"}</definedName>
    <definedName name="jhjgh" localSheetId="93" hidden="1">{#N/A,#N/A,FALSE,"DEPN";#N/A,#N/A,FALSE,"INT";#N/A,#N/A,FALSE,"SUNDRY";#N/A,#N/A,FALSE,"CRED";#N/A,#N/A,FALSE,"DEBT";#N/A,#N/A,FALSE,"XREC";#N/A,#N/A,FALSE,"RFS";#N/A,#N/A,FALSE,"FAS";#N/A,#N/A,FALSE,"SP";#N/A,#N/A,FALSE,"COMM";#N/A,#N/A,FALSE,"CALC";#N/A,#N/A,FALSE,"%";#N/A,#N/A,FALSE,"EXPS"}</definedName>
    <definedName name="jhjgh" localSheetId="94" hidden="1">{#N/A,#N/A,FALSE,"DEPN";#N/A,#N/A,FALSE,"INT";#N/A,#N/A,FALSE,"SUNDRY";#N/A,#N/A,FALSE,"CRED";#N/A,#N/A,FALSE,"DEBT";#N/A,#N/A,FALSE,"XREC";#N/A,#N/A,FALSE,"RFS";#N/A,#N/A,FALSE,"FAS";#N/A,#N/A,FALSE,"SP";#N/A,#N/A,FALSE,"COMM";#N/A,#N/A,FALSE,"CALC";#N/A,#N/A,FALSE,"%";#N/A,#N/A,FALSE,"EXPS"}</definedName>
    <definedName name="jhjgh" localSheetId="95" hidden="1">{#N/A,#N/A,FALSE,"DEPN";#N/A,#N/A,FALSE,"INT";#N/A,#N/A,FALSE,"SUNDRY";#N/A,#N/A,FALSE,"CRED";#N/A,#N/A,FALSE,"DEBT";#N/A,#N/A,FALSE,"XREC";#N/A,#N/A,FALSE,"RFS";#N/A,#N/A,FALSE,"FAS";#N/A,#N/A,FALSE,"SP";#N/A,#N/A,FALSE,"COMM";#N/A,#N/A,FALSE,"CALC";#N/A,#N/A,FALSE,"%";#N/A,#N/A,FALSE,"EXPS"}</definedName>
    <definedName name="jhjgh" localSheetId="96" hidden="1">{#N/A,#N/A,FALSE,"DEPN";#N/A,#N/A,FALSE,"INT";#N/A,#N/A,FALSE,"SUNDRY";#N/A,#N/A,FALSE,"CRED";#N/A,#N/A,FALSE,"DEBT";#N/A,#N/A,FALSE,"XREC";#N/A,#N/A,FALSE,"RFS";#N/A,#N/A,FALSE,"FAS";#N/A,#N/A,FALSE,"SP";#N/A,#N/A,FALSE,"COMM";#N/A,#N/A,FALSE,"CALC";#N/A,#N/A,FALSE,"%";#N/A,#N/A,FALSE,"EXPS"}</definedName>
    <definedName name="jhjgh" localSheetId="98" hidden="1">{#N/A,#N/A,FALSE,"DEPN";#N/A,#N/A,FALSE,"INT";#N/A,#N/A,FALSE,"SUNDRY";#N/A,#N/A,FALSE,"CRED";#N/A,#N/A,FALSE,"DEBT";#N/A,#N/A,FALSE,"XREC";#N/A,#N/A,FALSE,"RFS";#N/A,#N/A,FALSE,"FAS";#N/A,#N/A,FALSE,"SP";#N/A,#N/A,FALSE,"COMM";#N/A,#N/A,FALSE,"CALC";#N/A,#N/A,FALSE,"%";#N/A,#N/A,FALSE,"EXPS"}</definedName>
    <definedName name="jhjgh" localSheetId="99" hidden="1">{#N/A,#N/A,FALSE,"DEPN";#N/A,#N/A,FALSE,"INT";#N/A,#N/A,FALSE,"SUNDRY";#N/A,#N/A,FALSE,"CRED";#N/A,#N/A,FALSE,"DEBT";#N/A,#N/A,FALSE,"XREC";#N/A,#N/A,FALSE,"RFS";#N/A,#N/A,FALSE,"FAS";#N/A,#N/A,FALSE,"SP";#N/A,#N/A,FALSE,"COMM";#N/A,#N/A,FALSE,"CALC";#N/A,#N/A,FALSE,"%";#N/A,#N/A,FALSE,"EXPS"}</definedName>
    <definedName name="jhjgh" localSheetId="12" hidden="1">{#N/A,#N/A,FALSE,"DEPN";#N/A,#N/A,FALSE,"INT";#N/A,#N/A,FALSE,"SUNDRY";#N/A,#N/A,FALSE,"CRED";#N/A,#N/A,FALSE,"DEBT";#N/A,#N/A,FALSE,"XREC";#N/A,#N/A,FALSE,"RFS";#N/A,#N/A,FALSE,"FAS";#N/A,#N/A,FALSE,"SP";#N/A,#N/A,FALSE,"COMM";#N/A,#N/A,FALSE,"CALC";#N/A,#N/A,FALSE,"%";#N/A,#N/A,FALSE,"EXPS"}</definedName>
    <definedName name="jhjgh" localSheetId="0" hidden="1">{#N/A,#N/A,FALSE,"DEPN";#N/A,#N/A,FALSE,"INT";#N/A,#N/A,FALSE,"SUNDRY";#N/A,#N/A,FALSE,"CRED";#N/A,#N/A,FALSE,"DEBT";#N/A,#N/A,FALSE,"XREC";#N/A,#N/A,FALSE,"RFS";#N/A,#N/A,FALSE,"FAS";#N/A,#N/A,FALSE,"SP";#N/A,#N/A,FALSE,"COMM";#N/A,#N/A,FALSE,"CALC";#N/A,#N/A,FALSE,"%";#N/A,#N/A,FALSE,"EXPS"}</definedName>
    <definedName name="jhjgh" hidden="1">{#N/A,#N/A,FALSE,"DEPN";#N/A,#N/A,FALSE,"INT";#N/A,#N/A,FALSE,"SUNDRY";#N/A,#N/A,FALSE,"CRED";#N/A,#N/A,FALSE,"DEBT";#N/A,#N/A,FALSE,"XREC";#N/A,#N/A,FALSE,"RFS";#N/A,#N/A,FALSE,"FAS";#N/A,#N/A,FALSE,"SP";#N/A,#N/A,FALSE,"COMM";#N/A,#N/A,FALSE,"CALC";#N/A,#N/A,FALSE,"%";#N/A,#N/A,FALSE,"EXPS"}</definedName>
    <definedName name="jj" hidden="1">255</definedName>
    <definedName name="jjjokio" hidden="1">255</definedName>
    <definedName name="joh" hidden="1">#REF!</definedName>
    <definedName name="JR_PAGE_ANCHOR_0_1" localSheetId="52">'Rev-AccDep'!#REF!</definedName>
    <definedName name="JR_PAGE_ANCHOR_0_1">#REF!</definedName>
    <definedName name="julue" hidden="1">{#N/A,#N/A,FALSE,"per brand";#N/A,#N/A,FALSE,"per plant";#N/A,#N/A,FALSE,"Flavor 1";#N/A,#N/A,FALSE,"Flavor 2";#N/A,#N/A,FALSE,"Flavor 3";#N/A,#N/A,FALSE,"MPC"}</definedName>
    <definedName name="JULY" localSheetId="52">'Rev-AccDep'!#REF!</definedName>
    <definedName name="JULY">#REF!</definedName>
    <definedName name="July2">#REF!</definedName>
    <definedName name="JUN">#REF!</definedName>
    <definedName name="Jun06v1ynb">#REF!</definedName>
    <definedName name="JUNE">#REF!</definedName>
    <definedName name="JUNEA_R">#REF!</definedName>
    <definedName name="jv_amortization" localSheetId="52">'Rev-AccDep'!#REF!</definedName>
    <definedName name="jv_amortization">#REF!</definedName>
    <definedName name="k" localSheetId="52">'Rev-AccDep'!#REF!</definedName>
    <definedName name="K">#REF!</definedName>
    <definedName name="KEY">#REF!</definedName>
    <definedName name="kiev1">#REF!</definedName>
    <definedName name="Kirghizia1">#REF!</definedName>
    <definedName name="KL" hidden="1">#REF!</definedName>
    <definedName name="kreqkf" hidden="1">{#N/A,#N/A,FALSE,"per brand";#N/A,#N/A,FALSE,"per plant";#N/A,#N/A,FALSE,"Flavor 1";#N/A,#N/A,FALSE,"Flavor 2";#N/A,#N/A,FALSE,"Flavor 3";#N/A,#N/A,FALSE,"MPC"}</definedName>
    <definedName name="L">#REF!</definedName>
    <definedName name="L_Adjust">#REF!</definedName>
    <definedName name="L_AJE_Tot">#REF!</definedName>
    <definedName name="L_CY_Beg">#REF!</definedName>
    <definedName name="L_CY_End">#REF!</definedName>
    <definedName name="L_PY_End">#REF!</definedName>
    <definedName name="L_RJE_Tot">#REF!</definedName>
    <definedName name="label">#REF!</definedName>
    <definedName name="LAPSE_RATE">#REF!</definedName>
    <definedName name="Lastyr">#REF!</definedName>
    <definedName name="lastyrcost">#REF!</definedName>
    <definedName name="lastyrkey">#REF!</definedName>
    <definedName name="Latest_Rendt">#REF!</definedName>
    <definedName name="layers">#REF!</definedName>
    <definedName name="LCY">#N/A</definedName>
    <definedName name="LED">#REF!</definedName>
    <definedName name="legend1">#REF!</definedName>
    <definedName name="level">#REF!</definedName>
    <definedName name="levels">#REF!</definedName>
    <definedName name="LeverageRatio">#REF!</definedName>
    <definedName name="lgt" localSheetId="8">'Annex A'!#REF!</definedName>
    <definedName name="lgt" localSheetId="7">'Com Prof'!#REF!</definedName>
    <definedName name="lgt" localSheetId="91">#REF!</definedName>
    <definedName name="lgt" localSheetId="92">'R2 - Losses'!#REF!</definedName>
    <definedName name="lgt" localSheetId="93">'R3 - Commissions'!#REF!</definedName>
    <definedName name="lgt" localSheetId="94">'R4 - Risk in Force'!#REF!</definedName>
    <definedName name="lgt" localSheetId="95">'R5 - Losses and Claims'!#REF!</definedName>
    <definedName name="lgt" localSheetId="96">'R6 - Prems and Claims'!#REF!</definedName>
    <definedName name="lgt" localSheetId="98">#REF!</definedName>
    <definedName name="lgt" localSheetId="99">#REF!</definedName>
    <definedName name="lgt" localSheetId="52">'Rev-AccDep'!#REF!</definedName>
    <definedName name="lgt" localSheetId="5">Revisions!#REF!</definedName>
    <definedName name="lgt" localSheetId="12">SCI!#REF!</definedName>
    <definedName name="lgt">#REF!</definedName>
    <definedName name="LH_Ins_Summary">#REF!</definedName>
    <definedName name="LH_Insurance_Risk1">#REF!</definedName>
    <definedName name="LH_Insurance_Risk2">#REF!</definedName>
    <definedName name="LH_Insurance_Risk3">#REF!</definedName>
    <definedName name="LH_Insurance_Risk4">#REF!</definedName>
    <definedName name="LH_Insurance_Risk5">#REF!</definedName>
    <definedName name="lhb">#REF!</definedName>
    <definedName name="lhb_1">#REF!</definedName>
    <definedName name="lhb_2">#REF!</definedName>
    <definedName name="lhbna" localSheetId="52">'Rev-AccDep'!#REF!</definedName>
    <definedName name="lhbna">#REF!</definedName>
    <definedName name="lhbna_1">#REF!</definedName>
    <definedName name="lhbna_2">#REF!</definedName>
    <definedName name="lhbneg" localSheetId="52">'Rev-AccDep'!#REF!</definedName>
    <definedName name="lhbneg">#REF!</definedName>
    <definedName name="lhbneg_1">#REF!</definedName>
    <definedName name="lhbneg_2">#REF!</definedName>
    <definedName name="lhf">#REF!</definedName>
    <definedName name="lhfneg" localSheetId="52">'Rev-AccDep'!#REF!</definedName>
    <definedName name="lhfneg">#REF!</definedName>
    <definedName name="lhfneg_1">#REF!</definedName>
    <definedName name="lhfneg_2">#REF!</definedName>
    <definedName name="LIAB">#REF!</definedName>
    <definedName name="Liab1">#REF!</definedName>
    <definedName name="liabilities">#REF!</definedName>
    <definedName name="life">#REF!</definedName>
    <definedName name="life2">#REF!</definedName>
    <definedName name="Liq_p">#REF!</definedName>
    <definedName name="LiquidityRatio">#REF!</definedName>
    <definedName name="LIST" localSheetId="52">'Rev-AccDep'!#REF!</definedName>
    <definedName name="LIST">#REF!</definedName>
    <definedName name="lk" hidden="1">{#N/A,#N/A,FALSE,"per brand";#N/A,#N/A,FALSE,"per plant";#N/A,#N/A,FALSE,"Flavor 1";#N/A,#N/A,FALSE,"Flavor 2";#N/A,#N/A,FALSE,"Flavor 3";#N/A,#N/A,FALSE,"MPC"}</definedName>
    <definedName name="LL">#REF!</definedName>
    <definedName name="ln">#REF!</definedName>
    <definedName name="LNDESC">#REF!</definedName>
    <definedName name="Loan">#REF!</definedName>
    <definedName name="Local_Risk_Charges">#REF!</definedName>
    <definedName name="LOCATION">#REF!</definedName>
    <definedName name="LOOP">#REF!</definedName>
    <definedName name="LOOP3">#REF!</definedName>
    <definedName name="LOOP4">#REF!</definedName>
    <definedName name="LOOP5">#N/A</definedName>
    <definedName name="LOOP5A">#REF!</definedName>
    <definedName name="los">#REF!</definedName>
    <definedName name="losres">#REF!</definedName>
    <definedName name="loss">#REF!</definedName>
    <definedName name="LOSS_">#REF!</definedName>
    <definedName name="Losses">#REF!</definedName>
    <definedName name="LOSSR_">#REF!</definedName>
    <definedName name="Lot_Only">#REF!</definedName>
    <definedName name="Lot_Only.">#REF!</definedName>
    <definedName name="lp">#REF!</definedName>
    <definedName name="LPADJ">#REF!</definedName>
    <definedName name="lpl">#REF!</definedName>
    <definedName name="LPNEG">#REF!</definedName>
    <definedName name="lr">#REF!</definedName>
    <definedName name="LRACC">#REF!</definedName>
    <definedName name="LRB">#REF!</definedName>
    <definedName name="LRBNAA">#REF!</definedName>
    <definedName name="LRBNEG">#REF!</definedName>
    <definedName name="LRF">#REF!</definedName>
    <definedName name="LRFNEG">#REF!</definedName>
    <definedName name="LRH">#REF!</definedName>
    <definedName name="LRL">#REF!</definedName>
    <definedName name="LTPWR_MKTG">#REF!</definedName>
    <definedName name="lucille">#REF!</definedName>
    <definedName name="LYN">#REF!</definedName>
    <definedName name="LYR_SALE">#REF!</definedName>
    <definedName name="M">#REF!</definedName>
    <definedName name="maksec3">#REF!</definedName>
    <definedName name="MALE_5YT">#REF!</definedName>
    <definedName name="Male_SM">#REF!</definedName>
    <definedName name="map">#REF!</definedName>
    <definedName name="March">#REF!</definedName>
    <definedName name="Marine">#REF!/#REF!</definedName>
    <definedName name="market">#REF!</definedName>
    <definedName name="Market_Risk_Charges">#REF!</definedName>
    <definedName name="MarketableSecurities">#REF!</definedName>
    <definedName name="MARKETING">#REF!</definedName>
    <definedName name="MARKSEC2">#REF!</definedName>
    <definedName name="marksec3">#REF!</definedName>
    <definedName name="mars" hidden="1">{#N/A,#N/A,FALSE,"per brand";#N/A,#N/A,FALSE,"per plant";#N/A,#N/A,FALSE,"Flavor 1";#N/A,#N/A,FALSE,"Flavor 2";#N/A,#N/A,FALSE,"Flavor 3";#N/A,#N/A,FALSE,"MPC"}</definedName>
    <definedName name="MASTER">#REF!</definedName>
    <definedName name="MASTER1">#REF!</definedName>
    <definedName name="MASTER2">#REF!</definedName>
    <definedName name="MASTERDATA">#REF!</definedName>
    <definedName name="MASTERFILE">#REF!</definedName>
    <definedName name="MASTERPAYROLL">#N/A</definedName>
    <definedName name="Maturity" localSheetId="52">'Rev-AccDep'!#REF!</definedName>
    <definedName name="Maturity">#REF!</definedName>
    <definedName name="MaxDate">#REF!</definedName>
    <definedName name="MAY">#REF!</definedName>
    <definedName name="MAYDATA">#REF!</definedName>
    <definedName name="MAYNAME">#REF!</definedName>
    <definedName name="MCDATA">#REF!</definedName>
    <definedName name="MCMASTER">#REF!</definedName>
    <definedName name="MCOCT">#REF!</definedName>
    <definedName name="MCS">#REF!</definedName>
    <definedName name="MCSDEC99">#REF!</definedName>
    <definedName name="mcsep04">#REF!</definedName>
    <definedName name="MCSFEB00">#REF!</definedName>
    <definedName name="MCSJAN00">#REF!</definedName>
    <definedName name="MCSMAR00">#REF!</definedName>
    <definedName name="MCSNOV">#REF!</definedName>
    <definedName name="Med">#REF!/#REF!</definedName>
    <definedName name="MEDSUPD">#REF!</definedName>
    <definedName name="MEDSUPM">#REF!</definedName>
    <definedName name="MEMO_ITEM">#REF!</definedName>
    <definedName name="menkeloe">#REF!</definedName>
    <definedName name="mercantile">#REF!</definedName>
    <definedName name="MES_1">#N/A</definedName>
    <definedName name="MESG">#REF!</definedName>
    <definedName name="MESS">#N/A</definedName>
    <definedName name="MEWarning" hidden="1">1</definedName>
    <definedName name="MFILE">#REF!</definedName>
    <definedName name="MGTDATA">#REF!</definedName>
    <definedName name="MGTDEC99">#REF!</definedName>
    <definedName name="MGTFEB00">#REF!</definedName>
    <definedName name="MGTJAN00">#REF!</definedName>
    <definedName name="MGTMAR00">#REF!</definedName>
    <definedName name="MGTNOV99">#REF!</definedName>
    <definedName name="MGTOCT99">#REF!</definedName>
    <definedName name="mhay" hidden="1">#REF!</definedName>
    <definedName name="MIcode">#N/A</definedName>
    <definedName name="micro.asean">#REF!</definedName>
    <definedName name="micro.domestic">#REF!</definedName>
    <definedName name="micro.foreign">#REF!</definedName>
    <definedName name="micro.nonasean">#REF!</definedName>
    <definedName name="MINDA">#REF!</definedName>
    <definedName name="MinDate">#REF!</definedName>
    <definedName name="MinPrem">#REF!</definedName>
    <definedName name="miscellaneous">#REF!</definedName>
    <definedName name="miscellaneous.">#REF!</definedName>
    <definedName name="MJCD_aundry_Shop" localSheetId="52">'Rev-AccDep'!#REF!</definedName>
    <definedName name="MJCD_aundry_Shop">#REF!</definedName>
    <definedName name="mk" hidden="1">{#N/A,#N/A,FALSE,"per plant";#N/A,#N/A,FALSE,"rolling";#N/A,#N/A,FALSE,"performance"}</definedName>
    <definedName name="ML">#REF!</definedName>
    <definedName name="mlfin">#REF!</definedName>
    <definedName name="mli">#REF!</definedName>
    <definedName name="mlina">#REF!</definedName>
    <definedName name="MLINT">#REF!</definedName>
    <definedName name="MLINTNAA">#REF!</definedName>
    <definedName name="mlna">#REF!</definedName>
    <definedName name="MLNAA">#REF!</definedName>
    <definedName name="MLYSALE_BUD">#REF!</definedName>
    <definedName name="MM">#REF!</definedName>
    <definedName name="month">#REF!</definedName>
    <definedName name="monthly_sales">#REF!</definedName>
    <definedName name="MONTHS">#REF!</definedName>
    <definedName name="months_covered">#REF!</definedName>
    <definedName name="mor">#REF!</definedName>
    <definedName name="MortTables">#REF!</definedName>
    <definedName name="MortTitles">#REF!</definedName>
    <definedName name="mos">#REF!</definedName>
    <definedName name="MOS_9Mths_RET">#REF!</definedName>
    <definedName name="MOS_9Mths_RET1">#REF!</definedName>
    <definedName name="Moscow1">#REF!</definedName>
    <definedName name="Moscow2">#REF!</definedName>
    <definedName name="MosPro_bud">#REF!</definedName>
    <definedName name="MoSprof_bud">#REF!</definedName>
    <definedName name="MOSRatio">#REF!</definedName>
    <definedName name="MOSRation">#REF!</definedName>
    <definedName name="Motor">#REF!/#REF!</definedName>
    <definedName name="motor.asean">#REF!</definedName>
    <definedName name="motor.domestic">#REF!</definedName>
    <definedName name="motor.foreign">#REF!</definedName>
    <definedName name="motor.nonasean">#REF!</definedName>
    <definedName name="mouldstatus">#REF!</definedName>
    <definedName name="mouldsteel">#REF!</definedName>
    <definedName name="mouldtype">#REF!</definedName>
    <definedName name="MPAYROLL">#N/A</definedName>
    <definedName name="MPPC">#REF!</definedName>
    <definedName name="MPPH">#REF!</definedName>
    <definedName name="MPPL">#REF!</definedName>
    <definedName name="ms">#REF!</definedName>
    <definedName name="MSG">#REF!</definedName>
    <definedName name="MSNOV">#REF!</definedName>
    <definedName name="Mthly_Budgets">#REF!</definedName>
    <definedName name="mult">#REF!</definedName>
    <definedName name="mult2">#REF!</definedName>
    <definedName name="MULTICURRENCY">#REF!</definedName>
    <definedName name="MULTIDate">#REF!</definedName>
    <definedName name="MULTIFundName">#REF!</definedName>
    <definedName name="MULTIG1M">#REF!</definedName>
    <definedName name="MULTIG1Y">#REF!</definedName>
    <definedName name="MULTIG2Y">#REF!</definedName>
    <definedName name="MULTIG3M">#REF!</definedName>
    <definedName name="MULTIG3Y">#REF!</definedName>
    <definedName name="MULTIG6M">#REF!</definedName>
    <definedName name="MULTIGSI">#REF!</definedName>
    <definedName name="munchener_ruckversicherungs___gesellschaft">#REF!</definedName>
    <definedName name="mvr">#REF!</definedName>
    <definedName name="MW.ASEAN">#REF!</definedName>
    <definedName name="MW.DOMESTIC">#REF!</definedName>
    <definedName name="MW.FOREIGN">#REF!</definedName>
    <definedName name="MW.NONASEAN">#REF!</definedName>
    <definedName name="N">#REF!</definedName>
    <definedName name="NA">#REF!</definedName>
    <definedName name="naa">#REF!</definedName>
    <definedName name="naaacc">#REF!</definedName>
    <definedName name="naaaccrued">#REF!</definedName>
    <definedName name="naabey">#REF!</definedName>
    <definedName name="naabonds">#REF!</definedName>
    <definedName name="naabro">#REF!</definedName>
    <definedName name="naacas">#REF!</definedName>
    <definedName name="naacol">#REF!</definedName>
    <definedName name="naadir">#REF!</definedName>
    <definedName name="naadue">#REF!</definedName>
    <definedName name="naaduef">#REF!</definedName>
    <definedName name="naaedp">#REF!</definedName>
    <definedName name="naafun">#REF!</definedName>
    <definedName name="naagen">#REF!</definedName>
    <definedName name="naagov">#REF!</definedName>
    <definedName name="naalosres">#REF!</definedName>
    <definedName name="naaord">#REF!</definedName>
    <definedName name="naaoth">#REF!</definedName>
    <definedName name="naaother">#REF!</definedName>
    <definedName name="naaotherinv">#REF!</definedName>
    <definedName name="naapre">#REF!</definedName>
    <definedName name="naaprw">#REF!</definedName>
    <definedName name="naarea">#REF!</definedName>
    <definedName name="naarei">#REF!</definedName>
    <definedName name="naasal">#REF!</definedName>
    <definedName name="naasf">#REF!</definedName>
    <definedName name="naasto">#REF!</definedName>
    <definedName name="naastowb">#REF!</definedName>
    <definedName name="naatbill">#REF!</definedName>
    <definedName name="nadedp">#REF!</definedName>
    <definedName name="NAIC">#REF!</definedName>
    <definedName name="NAICrate">#REF!</definedName>
    <definedName name="name" localSheetId="9">'Annex B'!#REF!</definedName>
    <definedName name="name" localSheetId="10">'Annex C'!#REF!</definedName>
    <definedName name="NAME">#REF!</definedName>
    <definedName name="name1">#REF!</definedName>
    <definedName name="NATLIFE" hidden="1">#REF!</definedName>
    <definedName name="NB">#REF!</definedName>
    <definedName name="NB_GROWTH">#REF!</definedName>
    <definedName name="NBAP_table">#REF!</definedName>
    <definedName name="NBdis_99">#REF!</definedName>
    <definedName name="NBMix">#REF!</definedName>
    <definedName name="NBStopYr">#REF!</definedName>
    <definedName name="NCO">#REF!</definedName>
    <definedName name="NCOM">#REF!</definedName>
    <definedName name="ND_U">#REF!</definedName>
    <definedName name="ndf">#REF!</definedName>
    <definedName name="ndff">#REF!</definedName>
    <definedName name="ndff2">#REF!</definedName>
    <definedName name="ndft">#REF!</definedName>
    <definedName name="NDPC">#REF!</definedName>
    <definedName name="NDPF">#REF!</definedName>
    <definedName name="ndt">#REF!</definedName>
    <definedName name="ndtf">#REF!</definedName>
    <definedName name="neg">#REF!</definedName>
    <definedName name="net">#REF!</definedName>
    <definedName name="NET_COM">#REF!</definedName>
    <definedName name="net_loading">0.65</definedName>
    <definedName name="NET_PREM_FPT">#REF!</definedName>
    <definedName name="NET_WPREM">#REF!</definedName>
    <definedName name="NetBookValue">#REF!</definedName>
    <definedName name="NETCOM_">#REF!</definedName>
    <definedName name="NETH" hidden="1">#REF!</definedName>
    <definedName name="netinc">#REF!</definedName>
    <definedName name="netincome">#REF!</definedName>
    <definedName name="netinvestmentincome">#REF!</definedName>
    <definedName name="netoperatingincome">#REF!</definedName>
    <definedName name="netprem">#REF!</definedName>
    <definedName name="netprofit">#REF!</definedName>
    <definedName name="netunderwritingincome">#REF!</definedName>
    <definedName name="networth">#REF!</definedName>
    <definedName name="NetWorthCY">#REF!</definedName>
    <definedName name="new" localSheetId="52">'Rev-AccDep'!#REF!</definedName>
    <definedName name="NEW">#REF!</definedName>
    <definedName name="NEW_FX">#REF!</definedName>
    <definedName name="new10.15" localSheetId="52">'Rev-AccDep'!#REF!</definedName>
    <definedName name="new10.15">#REF!</definedName>
    <definedName name="new10.15.7" localSheetId="52">'Rev-AccDep'!#REF!</definedName>
    <definedName name="new10.15.7">#REF!</definedName>
    <definedName name="new3.7" localSheetId="52">'Rev-AccDep'!#REF!</definedName>
    <definedName name="new3.7">#REF!</definedName>
    <definedName name="new3.7.7" localSheetId="52">'Rev-AccDep'!#REF!</definedName>
    <definedName name="new3.7.7">#REF!</definedName>
    <definedName name="new5.10" localSheetId="52">'Rev-AccDep'!#REF!</definedName>
    <definedName name="new5.10">#REF!</definedName>
    <definedName name="new5.10.7" localSheetId="52">'Rev-AccDep'!#REF!</definedName>
    <definedName name="new5.10.7">#REF!</definedName>
    <definedName name="newAll" localSheetId="52">'Rev-AccDep'!#REF!</definedName>
    <definedName name="newAll">#REF!</definedName>
    <definedName name="nfhb">#REF!</definedName>
    <definedName name="nii">#REF!</definedName>
    <definedName name="nla">#REF!</definedName>
    <definedName name="nlabonds">#REF!</definedName>
    <definedName name="nladue">#REF!</definedName>
    <definedName name="nlaf22">#REF!</definedName>
    <definedName name="nlapre">#REF!</definedName>
    <definedName name="nlasec">#REF!</definedName>
    <definedName name="nlass">#REF!</definedName>
    <definedName name="nlastock">#REF!</definedName>
    <definedName name="nlastocks">#REF!</definedName>
    <definedName name="nlastowb">#REF!</definedName>
    <definedName name="nll">#REF!</definedName>
    <definedName name="nlldueto">#REF!</definedName>
    <definedName name="nlllos">#REF!</definedName>
    <definedName name="nlltax">#REF!</definedName>
    <definedName name="nllubd">#REF!</definedName>
    <definedName name="nllune">#REF!</definedName>
    <definedName name="NLSD">#REF!</definedName>
    <definedName name="nltb">#REF!</definedName>
    <definedName name="nnnnnn">#REF!</definedName>
    <definedName name="no">#REF!</definedName>
    <definedName name="noi">#REF!</definedName>
    <definedName name="Non?Production?Items">#REF!</definedName>
    <definedName name="none">#REF!</definedName>
    <definedName name="NONETI_DEC2005_W_REGION_05MAY2006">#REF!</definedName>
    <definedName name="nonled">#REF!</definedName>
    <definedName name="NOPF">#REF!</definedName>
    <definedName name="NoStaff">#REF!</definedName>
    <definedName name="Nov" localSheetId="8" hidden="1">{#N/A,#N/A,FALSE,"DEPN";#N/A,#N/A,FALSE,"INT";#N/A,#N/A,FALSE,"SUNDRY";#N/A,#N/A,FALSE,"CRED";#N/A,#N/A,FALSE,"DEBT";#N/A,#N/A,FALSE,"XREC";#N/A,#N/A,FALSE,"RFS";#N/A,#N/A,FALSE,"FAS";#N/A,#N/A,FALSE,"SP";#N/A,#N/A,FALSE,"COMM";#N/A,#N/A,FALSE,"CALC";#N/A,#N/A,FALSE,"%";#N/A,#N/A,FALSE,"EXPS"}</definedName>
    <definedName name="Nov" localSheetId="7" hidden="1">{#N/A,#N/A,FALSE,"DEPN";#N/A,#N/A,FALSE,"INT";#N/A,#N/A,FALSE,"SUNDRY";#N/A,#N/A,FALSE,"CRED";#N/A,#N/A,FALSE,"DEBT";#N/A,#N/A,FALSE,"XREC";#N/A,#N/A,FALSE,"RFS";#N/A,#N/A,FALSE,"FAS";#N/A,#N/A,FALSE,"SP";#N/A,#N/A,FALSE,"COMM";#N/A,#N/A,FALSE,"CALC";#N/A,#N/A,FALSE,"%";#N/A,#N/A,FALSE,"EXPS"}</definedName>
    <definedName name="Nov" localSheetId="91" hidden="1">{#N/A,#N/A,FALSE,"DEPN";#N/A,#N/A,FALSE,"INT";#N/A,#N/A,FALSE,"SUNDRY";#N/A,#N/A,FALSE,"CRED";#N/A,#N/A,FALSE,"DEBT";#N/A,#N/A,FALSE,"XREC";#N/A,#N/A,FALSE,"RFS";#N/A,#N/A,FALSE,"FAS";#N/A,#N/A,FALSE,"SP";#N/A,#N/A,FALSE,"COMM";#N/A,#N/A,FALSE,"CALC";#N/A,#N/A,FALSE,"%";#N/A,#N/A,FALSE,"EXPS"}</definedName>
    <definedName name="Nov" localSheetId="92" hidden="1">{#N/A,#N/A,FALSE,"DEPN";#N/A,#N/A,FALSE,"INT";#N/A,#N/A,FALSE,"SUNDRY";#N/A,#N/A,FALSE,"CRED";#N/A,#N/A,FALSE,"DEBT";#N/A,#N/A,FALSE,"XREC";#N/A,#N/A,FALSE,"RFS";#N/A,#N/A,FALSE,"FAS";#N/A,#N/A,FALSE,"SP";#N/A,#N/A,FALSE,"COMM";#N/A,#N/A,FALSE,"CALC";#N/A,#N/A,FALSE,"%";#N/A,#N/A,FALSE,"EXPS"}</definedName>
    <definedName name="Nov" localSheetId="93" hidden="1">{#N/A,#N/A,FALSE,"DEPN";#N/A,#N/A,FALSE,"INT";#N/A,#N/A,FALSE,"SUNDRY";#N/A,#N/A,FALSE,"CRED";#N/A,#N/A,FALSE,"DEBT";#N/A,#N/A,FALSE,"XREC";#N/A,#N/A,FALSE,"RFS";#N/A,#N/A,FALSE,"FAS";#N/A,#N/A,FALSE,"SP";#N/A,#N/A,FALSE,"COMM";#N/A,#N/A,FALSE,"CALC";#N/A,#N/A,FALSE,"%";#N/A,#N/A,FALSE,"EXPS"}</definedName>
    <definedName name="Nov" localSheetId="94" hidden="1">{#N/A,#N/A,FALSE,"DEPN";#N/A,#N/A,FALSE,"INT";#N/A,#N/A,FALSE,"SUNDRY";#N/A,#N/A,FALSE,"CRED";#N/A,#N/A,FALSE,"DEBT";#N/A,#N/A,FALSE,"XREC";#N/A,#N/A,FALSE,"RFS";#N/A,#N/A,FALSE,"FAS";#N/A,#N/A,FALSE,"SP";#N/A,#N/A,FALSE,"COMM";#N/A,#N/A,FALSE,"CALC";#N/A,#N/A,FALSE,"%";#N/A,#N/A,FALSE,"EXPS"}</definedName>
    <definedName name="Nov" localSheetId="95" hidden="1">{#N/A,#N/A,FALSE,"DEPN";#N/A,#N/A,FALSE,"INT";#N/A,#N/A,FALSE,"SUNDRY";#N/A,#N/A,FALSE,"CRED";#N/A,#N/A,FALSE,"DEBT";#N/A,#N/A,FALSE,"XREC";#N/A,#N/A,FALSE,"RFS";#N/A,#N/A,FALSE,"FAS";#N/A,#N/A,FALSE,"SP";#N/A,#N/A,FALSE,"COMM";#N/A,#N/A,FALSE,"CALC";#N/A,#N/A,FALSE,"%";#N/A,#N/A,FALSE,"EXPS"}</definedName>
    <definedName name="Nov" localSheetId="96" hidden="1">{#N/A,#N/A,FALSE,"DEPN";#N/A,#N/A,FALSE,"INT";#N/A,#N/A,FALSE,"SUNDRY";#N/A,#N/A,FALSE,"CRED";#N/A,#N/A,FALSE,"DEBT";#N/A,#N/A,FALSE,"XREC";#N/A,#N/A,FALSE,"RFS";#N/A,#N/A,FALSE,"FAS";#N/A,#N/A,FALSE,"SP";#N/A,#N/A,FALSE,"COMM";#N/A,#N/A,FALSE,"CALC";#N/A,#N/A,FALSE,"%";#N/A,#N/A,FALSE,"EXPS"}</definedName>
    <definedName name="Nov" localSheetId="98" hidden="1">{#N/A,#N/A,FALSE,"DEPN";#N/A,#N/A,FALSE,"INT";#N/A,#N/A,FALSE,"SUNDRY";#N/A,#N/A,FALSE,"CRED";#N/A,#N/A,FALSE,"DEBT";#N/A,#N/A,FALSE,"XREC";#N/A,#N/A,FALSE,"RFS";#N/A,#N/A,FALSE,"FAS";#N/A,#N/A,FALSE,"SP";#N/A,#N/A,FALSE,"COMM";#N/A,#N/A,FALSE,"CALC";#N/A,#N/A,FALSE,"%";#N/A,#N/A,FALSE,"EXPS"}</definedName>
    <definedName name="Nov" localSheetId="99" hidden="1">{#N/A,#N/A,FALSE,"DEPN";#N/A,#N/A,FALSE,"INT";#N/A,#N/A,FALSE,"SUNDRY";#N/A,#N/A,FALSE,"CRED";#N/A,#N/A,FALSE,"DEBT";#N/A,#N/A,FALSE,"XREC";#N/A,#N/A,FALSE,"RFS";#N/A,#N/A,FALSE,"FAS";#N/A,#N/A,FALSE,"SP";#N/A,#N/A,FALSE,"COMM";#N/A,#N/A,FALSE,"CALC";#N/A,#N/A,FALSE,"%";#N/A,#N/A,FALSE,"EXPS"}</definedName>
    <definedName name="Nov" localSheetId="12" hidden="1">{#N/A,#N/A,FALSE,"DEPN";#N/A,#N/A,FALSE,"INT";#N/A,#N/A,FALSE,"SUNDRY";#N/A,#N/A,FALSE,"CRED";#N/A,#N/A,FALSE,"DEBT";#N/A,#N/A,FALSE,"XREC";#N/A,#N/A,FALSE,"RFS";#N/A,#N/A,FALSE,"FAS";#N/A,#N/A,FALSE,"SP";#N/A,#N/A,FALSE,"COMM";#N/A,#N/A,FALSE,"CALC";#N/A,#N/A,FALSE,"%";#N/A,#N/A,FALSE,"EXPS"}</definedName>
    <definedName name="Nov" localSheetId="0" hidden="1">{#N/A,#N/A,FALSE,"DEPN";#N/A,#N/A,FALSE,"INT";#N/A,#N/A,FALSE,"SUNDRY";#N/A,#N/A,FALSE,"CRED";#N/A,#N/A,FALSE,"DEBT";#N/A,#N/A,FALSE,"XREC";#N/A,#N/A,FALSE,"RFS";#N/A,#N/A,FALSE,"FAS";#N/A,#N/A,FALSE,"SP";#N/A,#N/A,FALSE,"COMM";#N/A,#N/A,FALSE,"CALC";#N/A,#N/A,FALSE,"%";#N/A,#N/A,FALSE,"EXPS"}</definedName>
    <definedName name="Nov" hidden="1">{#N/A,#N/A,FALSE,"DEPN";#N/A,#N/A,FALSE,"INT";#N/A,#N/A,FALSE,"SUNDRY";#N/A,#N/A,FALSE,"CRED";#N/A,#N/A,FALSE,"DEBT";#N/A,#N/A,FALSE,"XREC";#N/A,#N/A,FALSE,"RFS";#N/A,#N/A,FALSE,"FAS";#N/A,#N/A,FALSE,"SP";#N/A,#N/A,FALSE,"COMM";#N/A,#N/A,FALSE,"CALC";#N/A,#N/A,FALSE,"%";#N/A,#N/A,FALSE,"EXPS"}</definedName>
    <definedName name="NOVDATA05">#REF!</definedName>
    <definedName name="NOW">#REF!</definedName>
    <definedName name="npw" localSheetId="52">'Rev-AccDep'!#REF!</definedName>
    <definedName name="npw">#REF!</definedName>
    <definedName name="nri">#REF!</definedName>
    <definedName name="NS_5YT_F">#REF!</definedName>
    <definedName name="nui">#REF!</definedName>
    <definedName name="NumLayers">#REF!</definedName>
    <definedName name="nv">36926.6469046296</definedName>
    <definedName name="NVJNV">#REF!</definedName>
    <definedName name="NvsASD">"V2010-05-31"</definedName>
    <definedName name="NvsAutoDrillOk">"VN"</definedName>
    <definedName name="NvsDateToNumber">"Y"</definedName>
    <definedName name="NvsElapsedTime">0.000231481484661344</definedName>
    <definedName name="NvsEndTime">40336.8171180556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"%,X,RNF..R00B,CZF..C00B"</definedName>
    <definedName name="NvsPanelBusUnit">"V"</definedName>
    <definedName name="NvsPanelEffdt">"V2003-01-01"</definedName>
    <definedName name="NvsPanelSetid">"VGROUP"</definedName>
    <definedName name="NvsParentRef">"'[2021-12_PH001_AAL_1000_AAL_Trial_Balance.xls]Sheet1'!$J$375"</definedName>
    <definedName name="NvsReqBU">"VPH001"</definedName>
    <definedName name="NvsReqBUOnly">"VY"</definedName>
    <definedName name="NvsStyleNme">"AAL_RG_Std_Format.xls"</definedName>
    <definedName name="NvsTransLed">"VN"</definedName>
    <definedName name="NvsTreeASD">"V2010-05-31"</definedName>
    <definedName name="NvsValTbl.ABC_ACT_ID">"ACT_TBL"</definedName>
    <definedName name="NvsValTbl.ACCOUNT">"GL_ACCOUNT_TBL"</definedName>
    <definedName name="NvsValTbl.ALTACCT">"ALTACCT_TBL"</definedName>
    <definedName name="NvsValTbl.BUSINESS_UNIT">"BUS_UNIT_TBL_GL"</definedName>
    <definedName name="NvsValTbl.CURRENCY_CD">"CURRENCY_CD_TBL"</definedName>
    <definedName name="NvsValTbl.DEPTID">"DEPARTMENT_TBL"</definedName>
    <definedName name="NvsValTbl.NM_SECTOR">"NM_SECTOR_TBL"</definedName>
    <definedName name="NvsValTbl.PRODUCT">"PRODUCT_TBL"</definedName>
    <definedName name="NvsValTbl.SCENARIO">"SCENARIO_ALL_VW"</definedName>
    <definedName name="NW">#REF!</definedName>
    <definedName name="NZ_Inv_Prod">#REF!</definedName>
    <definedName name="nz2001avg">#REF!</definedName>
    <definedName name="nz2002act">#REF!</definedName>
    <definedName name="nz2002Avg">#REF!</definedName>
    <definedName name="nzbgt">#REF!</definedName>
    <definedName name="o" localSheetId="52">'Rev-AccDep'!#REF!</definedName>
    <definedName name="O">#REF!</definedName>
    <definedName name="oaTG">#REF!</definedName>
    <definedName name="Oct" localSheetId="8" hidden="1">{#N/A,#N/A,FALSE,"DEPN";#N/A,#N/A,FALSE,"INT";#N/A,#N/A,FALSE,"SUNDRY";#N/A,#N/A,FALSE,"CRED";#N/A,#N/A,FALSE,"DEBT";#N/A,#N/A,FALSE,"XREC";#N/A,#N/A,FALSE,"RFS";#N/A,#N/A,FALSE,"FAS";#N/A,#N/A,FALSE,"SP";#N/A,#N/A,FALSE,"COMM";#N/A,#N/A,FALSE,"CALC";#N/A,#N/A,FALSE,"%";#N/A,#N/A,FALSE,"EXPS"}</definedName>
    <definedName name="Oct" localSheetId="7" hidden="1">{#N/A,#N/A,FALSE,"DEPN";#N/A,#N/A,FALSE,"INT";#N/A,#N/A,FALSE,"SUNDRY";#N/A,#N/A,FALSE,"CRED";#N/A,#N/A,FALSE,"DEBT";#N/A,#N/A,FALSE,"XREC";#N/A,#N/A,FALSE,"RFS";#N/A,#N/A,FALSE,"FAS";#N/A,#N/A,FALSE,"SP";#N/A,#N/A,FALSE,"COMM";#N/A,#N/A,FALSE,"CALC";#N/A,#N/A,FALSE,"%";#N/A,#N/A,FALSE,"EXPS"}</definedName>
    <definedName name="Oct" localSheetId="91" hidden="1">{#N/A,#N/A,FALSE,"DEPN";#N/A,#N/A,FALSE,"INT";#N/A,#N/A,FALSE,"SUNDRY";#N/A,#N/A,FALSE,"CRED";#N/A,#N/A,FALSE,"DEBT";#N/A,#N/A,FALSE,"XREC";#N/A,#N/A,FALSE,"RFS";#N/A,#N/A,FALSE,"FAS";#N/A,#N/A,FALSE,"SP";#N/A,#N/A,FALSE,"COMM";#N/A,#N/A,FALSE,"CALC";#N/A,#N/A,FALSE,"%";#N/A,#N/A,FALSE,"EXPS"}</definedName>
    <definedName name="Oct" localSheetId="92" hidden="1">{#N/A,#N/A,FALSE,"DEPN";#N/A,#N/A,FALSE,"INT";#N/A,#N/A,FALSE,"SUNDRY";#N/A,#N/A,FALSE,"CRED";#N/A,#N/A,FALSE,"DEBT";#N/A,#N/A,FALSE,"XREC";#N/A,#N/A,FALSE,"RFS";#N/A,#N/A,FALSE,"FAS";#N/A,#N/A,FALSE,"SP";#N/A,#N/A,FALSE,"COMM";#N/A,#N/A,FALSE,"CALC";#N/A,#N/A,FALSE,"%";#N/A,#N/A,FALSE,"EXPS"}</definedName>
    <definedName name="Oct" localSheetId="93" hidden="1">{#N/A,#N/A,FALSE,"DEPN";#N/A,#N/A,FALSE,"INT";#N/A,#N/A,FALSE,"SUNDRY";#N/A,#N/A,FALSE,"CRED";#N/A,#N/A,FALSE,"DEBT";#N/A,#N/A,FALSE,"XREC";#N/A,#N/A,FALSE,"RFS";#N/A,#N/A,FALSE,"FAS";#N/A,#N/A,FALSE,"SP";#N/A,#N/A,FALSE,"COMM";#N/A,#N/A,FALSE,"CALC";#N/A,#N/A,FALSE,"%";#N/A,#N/A,FALSE,"EXPS"}</definedName>
    <definedName name="Oct" localSheetId="94" hidden="1">{#N/A,#N/A,FALSE,"DEPN";#N/A,#N/A,FALSE,"INT";#N/A,#N/A,FALSE,"SUNDRY";#N/A,#N/A,FALSE,"CRED";#N/A,#N/A,FALSE,"DEBT";#N/A,#N/A,FALSE,"XREC";#N/A,#N/A,FALSE,"RFS";#N/A,#N/A,FALSE,"FAS";#N/A,#N/A,FALSE,"SP";#N/A,#N/A,FALSE,"COMM";#N/A,#N/A,FALSE,"CALC";#N/A,#N/A,FALSE,"%";#N/A,#N/A,FALSE,"EXPS"}</definedName>
    <definedName name="Oct" localSheetId="95" hidden="1">{#N/A,#N/A,FALSE,"DEPN";#N/A,#N/A,FALSE,"INT";#N/A,#N/A,FALSE,"SUNDRY";#N/A,#N/A,FALSE,"CRED";#N/A,#N/A,FALSE,"DEBT";#N/A,#N/A,FALSE,"XREC";#N/A,#N/A,FALSE,"RFS";#N/A,#N/A,FALSE,"FAS";#N/A,#N/A,FALSE,"SP";#N/A,#N/A,FALSE,"COMM";#N/A,#N/A,FALSE,"CALC";#N/A,#N/A,FALSE,"%";#N/A,#N/A,FALSE,"EXPS"}</definedName>
    <definedName name="Oct" localSheetId="96" hidden="1">{#N/A,#N/A,FALSE,"DEPN";#N/A,#N/A,FALSE,"INT";#N/A,#N/A,FALSE,"SUNDRY";#N/A,#N/A,FALSE,"CRED";#N/A,#N/A,FALSE,"DEBT";#N/A,#N/A,FALSE,"XREC";#N/A,#N/A,FALSE,"RFS";#N/A,#N/A,FALSE,"FAS";#N/A,#N/A,FALSE,"SP";#N/A,#N/A,FALSE,"COMM";#N/A,#N/A,FALSE,"CALC";#N/A,#N/A,FALSE,"%";#N/A,#N/A,FALSE,"EXPS"}</definedName>
    <definedName name="Oct" localSheetId="98" hidden="1">{#N/A,#N/A,FALSE,"DEPN";#N/A,#N/A,FALSE,"INT";#N/A,#N/A,FALSE,"SUNDRY";#N/A,#N/A,FALSE,"CRED";#N/A,#N/A,FALSE,"DEBT";#N/A,#N/A,FALSE,"XREC";#N/A,#N/A,FALSE,"RFS";#N/A,#N/A,FALSE,"FAS";#N/A,#N/A,FALSE,"SP";#N/A,#N/A,FALSE,"COMM";#N/A,#N/A,FALSE,"CALC";#N/A,#N/A,FALSE,"%";#N/A,#N/A,FALSE,"EXPS"}</definedName>
    <definedName name="Oct" localSheetId="99" hidden="1">{#N/A,#N/A,FALSE,"DEPN";#N/A,#N/A,FALSE,"INT";#N/A,#N/A,FALSE,"SUNDRY";#N/A,#N/A,FALSE,"CRED";#N/A,#N/A,FALSE,"DEBT";#N/A,#N/A,FALSE,"XREC";#N/A,#N/A,FALSE,"RFS";#N/A,#N/A,FALSE,"FAS";#N/A,#N/A,FALSE,"SP";#N/A,#N/A,FALSE,"COMM";#N/A,#N/A,FALSE,"CALC";#N/A,#N/A,FALSE,"%";#N/A,#N/A,FALSE,"EXPS"}</definedName>
    <definedName name="Oct" localSheetId="12" hidden="1">{#N/A,#N/A,FALSE,"DEPN";#N/A,#N/A,FALSE,"INT";#N/A,#N/A,FALSE,"SUNDRY";#N/A,#N/A,FALSE,"CRED";#N/A,#N/A,FALSE,"DEBT";#N/A,#N/A,FALSE,"XREC";#N/A,#N/A,FALSE,"RFS";#N/A,#N/A,FALSE,"FAS";#N/A,#N/A,FALSE,"SP";#N/A,#N/A,FALSE,"COMM";#N/A,#N/A,FALSE,"CALC";#N/A,#N/A,FALSE,"%";#N/A,#N/A,FALSE,"EXPS"}</definedName>
    <definedName name="Oct" localSheetId="0" hidden="1">{#N/A,#N/A,FALSE,"DEPN";#N/A,#N/A,FALSE,"INT";#N/A,#N/A,FALSE,"SUNDRY";#N/A,#N/A,FALSE,"CRED";#N/A,#N/A,FALSE,"DEBT";#N/A,#N/A,FALSE,"XREC";#N/A,#N/A,FALSE,"RFS";#N/A,#N/A,FALSE,"FAS";#N/A,#N/A,FALSE,"SP";#N/A,#N/A,FALSE,"COMM";#N/A,#N/A,FALSE,"CALC";#N/A,#N/A,FALSE,"%";#N/A,#N/A,FALSE,"EXPS"}</definedName>
    <definedName name="Oct" hidden="1">{#N/A,#N/A,FALSE,"DEPN";#N/A,#N/A,FALSE,"INT";#N/A,#N/A,FALSE,"SUNDRY";#N/A,#N/A,FALSE,"CRED";#N/A,#N/A,FALSE,"DEBT";#N/A,#N/A,FALSE,"XREC";#N/A,#N/A,FALSE,"RFS";#N/A,#N/A,FALSE,"FAS";#N/A,#N/A,FALSE,"SP";#N/A,#N/A,FALSE,"COMM";#N/A,#N/A,FALSE,"CALC";#N/A,#N/A,FALSE,"%";#N/A,#N/A,FALSE,"EXPS"}</definedName>
    <definedName name="oe">#REF!</definedName>
    <definedName name="of">#REF!</definedName>
    <definedName name="OH_">#REF!</definedName>
    <definedName name="ohmar" hidden="1">#REF!</definedName>
    <definedName name="oi" localSheetId="52">'Rev-AccDep'!#REF!</definedName>
    <definedName name="OI">#REF!</definedName>
    <definedName name="OIADJ">#REF!</definedName>
    <definedName name="OINA" localSheetId="52">'Rev-AccDep'!#REF!</definedName>
    <definedName name="OINA">#REF!</definedName>
    <definedName name="OINAA">#REF!</definedName>
    <definedName name="ok" localSheetId="8" hidden="1">{#N/A,#N/A,FALSE,"DEPN";#N/A,#N/A,FALSE,"INT";#N/A,#N/A,FALSE,"SUNDRY";#N/A,#N/A,FALSE,"CRED";#N/A,#N/A,FALSE,"DEBT";#N/A,#N/A,FALSE,"XREC";#N/A,#N/A,FALSE,"RFS";#N/A,#N/A,FALSE,"FAS";#N/A,#N/A,FALSE,"SP";#N/A,#N/A,FALSE,"COMM";#N/A,#N/A,FALSE,"CALC";#N/A,#N/A,FALSE,"%";#N/A,#N/A,FALSE,"EXPS"}</definedName>
    <definedName name="ok" localSheetId="7" hidden="1">{#N/A,#N/A,FALSE,"DEPN";#N/A,#N/A,FALSE,"INT";#N/A,#N/A,FALSE,"SUNDRY";#N/A,#N/A,FALSE,"CRED";#N/A,#N/A,FALSE,"DEBT";#N/A,#N/A,FALSE,"XREC";#N/A,#N/A,FALSE,"RFS";#N/A,#N/A,FALSE,"FAS";#N/A,#N/A,FALSE,"SP";#N/A,#N/A,FALSE,"COMM";#N/A,#N/A,FALSE,"CALC";#N/A,#N/A,FALSE,"%";#N/A,#N/A,FALSE,"EXPS"}</definedName>
    <definedName name="ok" localSheetId="91" hidden="1">{#N/A,#N/A,FALSE,"DEPN";#N/A,#N/A,FALSE,"INT";#N/A,#N/A,FALSE,"SUNDRY";#N/A,#N/A,FALSE,"CRED";#N/A,#N/A,FALSE,"DEBT";#N/A,#N/A,FALSE,"XREC";#N/A,#N/A,FALSE,"RFS";#N/A,#N/A,FALSE,"FAS";#N/A,#N/A,FALSE,"SP";#N/A,#N/A,FALSE,"COMM";#N/A,#N/A,FALSE,"CALC";#N/A,#N/A,FALSE,"%";#N/A,#N/A,FALSE,"EXPS"}</definedName>
    <definedName name="ok" localSheetId="92" hidden="1">{#N/A,#N/A,FALSE,"DEPN";#N/A,#N/A,FALSE,"INT";#N/A,#N/A,FALSE,"SUNDRY";#N/A,#N/A,FALSE,"CRED";#N/A,#N/A,FALSE,"DEBT";#N/A,#N/A,FALSE,"XREC";#N/A,#N/A,FALSE,"RFS";#N/A,#N/A,FALSE,"FAS";#N/A,#N/A,FALSE,"SP";#N/A,#N/A,FALSE,"COMM";#N/A,#N/A,FALSE,"CALC";#N/A,#N/A,FALSE,"%";#N/A,#N/A,FALSE,"EXPS"}</definedName>
    <definedName name="ok" localSheetId="93" hidden="1">{#N/A,#N/A,FALSE,"DEPN";#N/A,#N/A,FALSE,"INT";#N/A,#N/A,FALSE,"SUNDRY";#N/A,#N/A,FALSE,"CRED";#N/A,#N/A,FALSE,"DEBT";#N/A,#N/A,FALSE,"XREC";#N/A,#N/A,FALSE,"RFS";#N/A,#N/A,FALSE,"FAS";#N/A,#N/A,FALSE,"SP";#N/A,#N/A,FALSE,"COMM";#N/A,#N/A,FALSE,"CALC";#N/A,#N/A,FALSE,"%";#N/A,#N/A,FALSE,"EXPS"}</definedName>
    <definedName name="ok" localSheetId="94" hidden="1">{#N/A,#N/A,FALSE,"DEPN";#N/A,#N/A,FALSE,"INT";#N/A,#N/A,FALSE,"SUNDRY";#N/A,#N/A,FALSE,"CRED";#N/A,#N/A,FALSE,"DEBT";#N/A,#N/A,FALSE,"XREC";#N/A,#N/A,FALSE,"RFS";#N/A,#N/A,FALSE,"FAS";#N/A,#N/A,FALSE,"SP";#N/A,#N/A,FALSE,"COMM";#N/A,#N/A,FALSE,"CALC";#N/A,#N/A,FALSE,"%";#N/A,#N/A,FALSE,"EXPS"}</definedName>
    <definedName name="ok" localSheetId="95" hidden="1">{#N/A,#N/A,FALSE,"DEPN";#N/A,#N/A,FALSE,"INT";#N/A,#N/A,FALSE,"SUNDRY";#N/A,#N/A,FALSE,"CRED";#N/A,#N/A,FALSE,"DEBT";#N/A,#N/A,FALSE,"XREC";#N/A,#N/A,FALSE,"RFS";#N/A,#N/A,FALSE,"FAS";#N/A,#N/A,FALSE,"SP";#N/A,#N/A,FALSE,"COMM";#N/A,#N/A,FALSE,"CALC";#N/A,#N/A,FALSE,"%";#N/A,#N/A,FALSE,"EXPS"}</definedName>
    <definedName name="ok" localSheetId="96" hidden="1">{#N/A,#N/A,FALSE,"DEPN";#N/A,#N/A,FALSE,"INT";#N/A,#N/A,FALSE,"SUNDRY";#N/A,#N/A,FALSE,"CRED";#N/A,#N/A,FALSE,"DEBT";#N/A,#N/A,FALSE,"XREC";#N/A,#N/A,FALSE,"RFS";#N/A,#N/A,FALSE,"FAS";#N/A,#N/A,FALSE,"SP";#N/A,#N/A,FALSE,"COMM";#N/A,#N/A,FALSE,"CALC";#N/A,#N/A,FALSE,"%";#N/A,#N/A,FALSE,"EXPS"}</definedName>
    <definedName name="ok" localSheetId="98" hidden="1">{#N/A,#N/A,FALSE,"DEPN";#N/A,#N/A,FALSE,"INT";#N/A,#N/A,FALSE,"SUNDRY";#N/A,#N/A,FALSE,"CRED";#N/A,#N/A,FALSE,"DEBT";#N/A,#N/A,FALSE,"XREC";#N/A,#N/A,FALSE,"RFS";#N/A,#N/A,FALSE,"FAS";#N/A,#N/A,FALSE,"SP";#N/A,#N/A,FALSE,"COMM";#N/A,#N/A,FALSE,"CALC";#N/A,#N/A,FALSE,"%";#N/A,#N/A,FALSE,"EXPS"}</definedName>
    <definedName name="ok" localSheetId="99" hidden="1">{#N/A,#N/A,FALSE,"DEPN";#N/A,#N/A,FALSE,"INT";#N/A,#N/A,FALSE,"SUNDRY";#N/A,#N/A,FALSE,"CRED";#N/A,#N/A,FALSE,"DEBT";#N/A,#N/A,FALSE,"XREC";#N/A,#N/A,FALSE,"RFS";#N/A,#N/A,FALSE,"FAS";#N/A,#N/A,FALSE,"SP";#N/A,#N/A,FALSE,"COMM";#N/A,#N/A,FALSE,"CALC";#N/A,#N/A,FALSE,"%";#N/A,#N/A,FALSE,"EXPS"}</definedName>
    <definedName name="OK" localSheetId="52" hidden="1">'Rev-AccDep'!#REF!</definedName>
    <definedName name="ok" localSheetId="12" hidden="1">{#N/A,#N/A,FALSE,"DEPN";#N/A,#N/A,FALSE,"INT";#N/A,#N/A,FALSE,"SUNDRY";#N/A,#N/A,FALSE,"CRED";#N/A,#N/A,FALSE,"DEBT";#N/A,#N/A,FALSE,"XREC";#N/A,#N/A,FALSE,"RFS";#N/A,#N/A,FALSE,"FAS";#N/A,#N/A,FALSE,"SP";#N/A,#N/A,FALSE,"COMM";#N/A,#N/A,FALSE,"CALC";#N/A,#N/A,FALSE,"%";#N/A,#N/A,FALSE,"EXPS"}</definedName>
    <definedName name="OK" localSheetId="0" hidden="1">Topsheet!#REF!</definedName>
    <definedName name="ok" hidden="1">{#N/A,#N/A,FALSE,"DEPN";#N/A,#N/A,FALSE,"INT";#N/A,#N/A,FALSE,"SUNDRY";#N/A,#N/A,FALSE,"CRED";#N/A,#N/A,FALSE,"DEBT";#N/A,#N/A,FALSE,"XREC";#N/A,#N/A,FALSE,"RFS";#N/A,#N/A,FALSE,"FAS";#N/A,#N/A,FALSE,"SP";#N/A,#N/A,FALSE,"COMM";#N/A,#N/A,FALSE,"CALC";#N/A,#N/A,FALSE,"%";#N/A,#N/A,FALSE,"EXPS"}</definedName>
    <definedName name="oki" hidden="1">#REF!</definedName>
    <definedName name="ol">#REF!</definedName>
    <definedName name="OLD_FX">#REF!</definedName>
    <definedName name="old_fx2">#REF!</definedName>
    <definedName name="old10.15" localSheetId="52">'Rev-AccDep'!#REF!</definedName>
    <definedName name="old10.15">#REF!</definedName>
    <definedName name="old10.15.12" localSheetId="52">'Rev-AccDep'!#REF!</definedName>
    <definedName name="old10.15.12">#REF!</definedName>
    <definedName name="old10.20" localSheetId="52">'Rev-AccDep'!#REF!</definedName>
    <definedName name="old10.20">#REF!</definedName>
    <definedName name="old10.20.12" localSheetId="52">'Rev-AccDep'!#REF!</definedName>
    <definedName name="old10.20.12">#REF!</definedName>
    <definedName name="old5.10" localSheetId="52">'Rev-AccDep'!#REF!</definedName>
    <definedName name="old5.10">#REF!</definedName>
    <definedName name="old5.10.12" localSheetId="52">'Rev-AccDep'!#REF!</definedName>
    <definedName name="old5.10.12">#REF!</definedName>
    <definedName name="OldAll" localSheetId="52">'Rev-AccDep'!#REF!</definedName>
    <definedName name="OldAll">#REF!</definedName>
    <definedName name="Oldest_Date">#REF!</definedName>
    <definedName name="OLI" localSheetId="52">'Rev-AccDep'!#REF!</definedName>
    <definedName name="OLI">#REF!</definedName>
    <definedName name="olina">#REF!</definedName>
    <definedName name="OLNA" localSheetId="52">'Rev-AccDep'!#REF!</definedName>
    <definedName name="OLNA">#REF!</definedName>
    <definedName name="oo" localSheetId="52">'Rev-AccDep'!#REF!</definedName>
    <definedName name="oo">#REF!</definedName>
    <definedName name="OP">#REF!</definedName>
    <definedName name="OPC">#REF!</definedName>
    <definedName name="opdsa" localSheetId="52">'Rev-AccDep'!#REF!</definedName>
    <definedName name="opdsa">#REF!</definedName>
    <definedName name="operatingexpenses">#REF!</definedName>
    <definedName name="operatingincome">#REF!</definedName>
    <definedName name="OpExpRatio1">#REF!</definedName>
    <definedName name="OpExpRatio2">#REF!</definedName>
    <definedName name="OpExpRatio3">#REF!</definedName>
    <definedName name="OPL">#REF!</definedName>
    <definedName name="OPR">#REF!</definedName>
    <definedName name="orap">#REF!</definedName>
    <definedName name="ORAPADJ">#REF!</definedName>
    <definedName name="orapneg" localSheetId="52">'Rev-AccDep'!#REF!</definedName>
    <definedName name="orapneg">#REF!</definedName>
    <definedName name="orapneg_1">#REF!</definedName>
    <definedName name="orapneg_2">#REF!</definedName>
    <definedName name="orar">#REF!</definedName>
    <definedName name="ORARADJ">#REF!</definedName>
    <definedName name="orarna" localSheetId="52">'Rev-AccDep'!#REF!</definedName>
    <definedName name="orarna">#REF!</definedName>
    <definedName name="orarna_1">#REF!</definedName>
    <definedName name="orarna_2">#REF!</definedName>
    <definedName name="ORARNAA">#REF!</definedName>
    <definedName name="orarneg" localSheetId="52">'Rev-AccDep'!#REF!</definedName>
    <definedName name="orarneg">#REF!</definedName>
    <definedName name="orarneg_1">#REF!</definedName>
    <definedName name="orarneg_2">#REF!</definedName>
    <definedName name="ORD">#REF!</definedName>
    <definedName name="OrderTable" hidden="1">#REF!</definedName>
    <definedName name="ordinary">#REF!</definedName>
    <definedName name="ORIENT00" hidden="1">#REF!</definedName>
    <definedName name="orig_dol">#REF!</definedName>
    <definedName name="Orig_Issdt">#REF!</definedName>
    <definedName name="ornaa">#REF!</definedName>
    <definedName name="OSCLAIMS">#REF!</definedName>
    <definedName name="ot" localSheetId="8">'Annex A'!#REF!</definedName>
    <definedName name="ot" localSheetId="7">'Com Prof'!#REF!</definedName>
    <definedName name="ot" localSheetId="91">#REF!</definedName>
    <definedName name="ot" localSheetId="92">'R2 - Losses'!#REF!</definedName>
    <definedName name="ot" localSheetId="93">'R3 - Commissions'!#REF!</definedName>
    <definedName name="ot" localSheetId="94">'R4 - Risk in Force'!#REF!</definedName>
    <definedName name="ot" localSheetId="95">'R5 - Losses and Claims'!#REF!</definedName>
    <definedName name="ot" localSheetId="96">'R6 - Prems and Claims'!#REF!</definedName>
    <definedName name="ot" localSheetId="98">#REF!</definedName>
    <definedName name="ot" localSheetId="99">#REF!</definedName>
    <definedName name="ot" localSheetId="52">'Rev-AccDep'!#REF!</definedName>
    <definedName name="ot" localSheetId="5">Revisions!#REF!</definedName>
    <definedName name="ot" localSheetId="12">SCI!#REF!</definedName>
    <definedName name="ot">#REF!</definedName>
    <definedName name="oth">#REF!</definedName>
    <definedName name="othe">#REF!</definedName>
    <definedName name="Other_Income" localSheetId="52">'Rev-AccDep'!#REF!</definedName>
    <definedName name="Other_Income">#REF!</definedName>
    <definedName name="Other_Sales" localSheetId="52">'Rev-AccDep'!#REF!</definedName>
    <definedName name="Other_Sales">#REF!</definedName>
    <definedName name="otherinv">#REF!</definedName>
    <definedName name="otherinvestments">#REF!</definedName>
    <definedName name="otherl">#REF!</definedName>
    <definedName name="OTHERLOAN">#REF!</definedName>
    <definedName name="OTHERSNAME">#REF!</definedName>
    <definedName name="othertax">#REF!</definedName>
    <definedName name="othliafin">#REF!</definedName>
    <definedName name="oups" hidden="1">#REF!</definedName>
    <definedName name="oups2" hidden="1">#REF!</definedName>
    <definedName name="out">#REF!</definedName>
    <definedName name="OUTPUT">#REF!</definedName>
    <definedName name="Output_Var_TL">#REF!</definedName>
    <definedName name="Output_Var_UL">#REF!</definedName>
    <definedName name="OVERHEAD">#REF!</definedName>
    <definedName name="P">#REF!</definedName>
    <definedName name="p.acc.asean">#REF!</definedName>
    <definedName name="p.acc.nonasean">#REF!</definedName>
    <definedName name="p_ext">#REF!</definedName>
    <definedName name="p_runno">#REF!</definedName>
    <definedName name="p_spcode">#REF!</definedName>
    <definedName name="p_workspace">#REF!</definedName>
    <definedName name="p16b">#REF!</definedName>
    <definedName name="p17b">#REF!</definedName>
    <definedName name="p20b">#REF!</definedName>
    <definedName name="PA">#REF!/#REF!</definedName>
    <definedName name="pa.domestic">#REF!</definedName>
    <definedName name="pa.foreign">#REF!</definedName>
    <definedName name="pa.nonasean">#REF!</definedName>
    <definedName name="Packaging?Materials?Production">#REF!</definedName>
    <definedName name="PAGE">#REF!</definedName>
    <definedName name="PAGE_02">#N/A</definedName>
    <definedName name="PAGE_03">#N/A</definedName>
    <definedName name="PAGE_04">#N/A</definedName>
    <definedName name="PAGE_05">#N/A</definedName>
    <definedName name="PAGE_06">#N/A</definedName>
    <definedName name="PAGE_07">#N/A</definedName>
    <definedName name="PAGE_08">#N/A</definedName>
    <definedName name="PAGE_09">#N/A</definedName>
    <definedName name="PAGE_1">#REF!</definedName>
    <definedName name="PAGE_10">#REF!</definedName>
    <definedName name="PAGE_11">#N/A</definedName>
    <definedName name="PAGE_12">#N/A</definedName>
    <definedName name="PAGE_13">#N/A</definedName>
    <definedName name="PAGE_14">#N/A</definedName>
    <definedName name="PAGE_15">#N/A</definedName>
    <definedName name="PAGE_16">#N/A</definedName>
    <definedName name="PAGE_17">#N/A</definedName>
    <definedName name="PAGE_18">#N/A</definedName>
    <definedName name="PAGE_20">#N/A</definedName>
    <definedName name="PAGE_21">#N/A</definedName>
    <definedName name="PAGE_33">#N/A</definedName>
    <definedName name="PAGE_34">#N/A</definedName>
    <definedName name="PAGE_35">#N/A</definedName>
    <definedName name="PAGE_37">#N/A</definedName>
    <definedName name="PAGE1" localSheetId="52">'Rev-AccDep'!#REF!</definedName>
    <definedName name="page1">#REF!</definedName>
    <definedName name="PAGE10">#REF!</definedName>
    <definedName name="PAGE11">#REF!</definedName>
    <definedName name="page12">#REF!</definedName>
    <definedName name="PAGE14">#REF!</definedName>
    <definedName name="PAGE16">#REF!</definedName>
    <definedName name="PAGE17">#REF!</definedName>
    <definedName name="PAGE18">#REF!</definedName>
    <definedName name="PAGE2" localSheetId="52">'Rev-AccDep'!#REF!</definedName>
    <definedName name="page2">#REF!</definedName>
    <definedName name="PAGE20">#REF!</definedName>
    <definedName name="PAGE22">#REF!</definedName>
    <definedName name="PAGE23">#REF!</definedName>
    <definedName name="PAGE24">#REF!</definedName>
    <definedName name="PAGE25">#REF!</definedName>
    <definedName name="PAGE26">#REF!</definedName>
    <definedName name="PAGE27">#REF!</definedName>
    <definedName name="PAGE28">#REF!</definedName>
    <definedName name="PAGE29">#REF!</definedName>
    <definedName name="page2A">#REF!</definedName>
    <definedName name="page2b">#REF!</definedName>
    <definedName name="page3">#REF!</definedName>
    <definedName name="PAGE30">#REF!</definedName>
    <definedName name="PAGE31">#REF!</definedName>
    <definedName name="PAGE32">#REF!</definedName>
    <definedName name="PAGE33">#REF!</definedName>
    <definedName name="PAGE34">#REF!</definedName>
    <definedName name="PAGE35">#REF!</definedName>
    <definedName name="PAGE36">#REF!</definedName>
    <definedName name="PAGE37">#REF!</definedName>
    <definedName name="page37a">#REF!</definedName>
    <definedName name="PAGE38">#REF!</definedName>
    <definedName name="PAGE39">#REF!</definedName>
    <definedName name="page4">#REF!</definedName>
    <definedName name="PAGE40">#REF!</definedName>
    <definedName name="PAGE41">#REF!</definedName>
    <definedName name="PAGE42">#REF!</definedName>
    <definedName name="PAGE43">#REF!</definedName>
    <definedName name="page5">#REF!</definedName>
    <definedName name="page6">#REF!</definedName>
    <definedName name="page7">#REF!</definedName>
    <definedName name="page8">#REF!</definedName>
    <definedName name="page9">#REF!</definedName>
    <definedName name="PAGER">#REF!</definedName>
    <definedName name="Pal_Workbook_GUID" hidden="1">"2HILYI3BVYJ2CF8JYWBG7WNY"</definedName>
    <definedName name="palac" hidden="1">#REF!</definedName>
    <definedName name="Param_Ass_TL">#REF!</definedName>
    <definedName name="Parent">#REF!</definedName>
    <definedName name="patvat">#REF!</definedName>
    <definedName name="payds">#REF!</definedName>
    <definedName name="payfs">#REF!</definedName>
    <definedName name="PAYMENT">#REF!</definedName>
    <definedName name="PayorSA">#REF!</definedName>
    <definedName name="paypt">#REF!</definedName>
    <definedName name="PAYROLL">#REF!</definedName>
    <definedName name="payva">#REF!</definedName>
    <definedName name="pc">#REF!</definedName>
    <definedName name="PCReg_1">#REF!</definedName>
    <definedName name="PCReg_10">#REF!</definedName>
    <definedName name="PCReg_5">#REF!</definedName>
    <definedName name="pd">#REF!</definedName>
    <definedName name="pe">#REF!</definedName>
    <definedName name="PED">#REF!</definedName>
    <definedName name="People_Scope_Survey_Results">#REF!</definedName>
    <definedName name="People_Turnover_of_Experienced_Staff">#REF!</definedName>
    <definedName name="People_Unplanned_Staff_Turnover">#REF!</definedName>
    <definedName name="peoples">#REF!</definedName>
    <definedName name="PER">#REF!</definedName>
    <definedName name="PER_LLOCAL">#REF!</definedName>
    <definedName name="PER_UNIT">#REF!</definedName>
    <definedName name="perc">#REF!</definedName>
    <definedName name="percom">#REF!</definedName>
    <definedName name="Perils" localSheetId="52">'Rev-AccDep'!#REF!</definedName>
    <definedName name="Perils">#REF!</definedName>
    <definedName name="PERIOD">#REF!</definedName>
    <definedName name="PERITEM">#REF!</definedName>
    <definedName name="Permanent?Payroll?funds">#REF!</definedName>
    <definedName name="ph">#REF!</definedName>
    <definedName name="phases">#REF!</definedName>
    <definedName name="phil">#REF!</definedName>
    <definedName name="Philaxa">#REF!</definedName>
    <definedName name="PHILHEALTH">#REF!</definedName>
    <definedName name="philhealth.avic">#REF!</definedName>
    <definedName name="Phone">#REF!</definedName>
    <definedName name="PL">#REF!</definedName>
    <definedName name="PLAcc">#REF!</definedName>
    <definedName name="plan">#REF!</definedName>
    <definedName name="PLANCD">#REF!</definedName>
    <definedName name="PLDATE">#REF!</definedName>
    <definedName name="PLFN1">#REF!</definedName>
    <definedName name="PLFN2">#REF!</definedName>
    <definedName name="PLFN3">#REF!</definedName>
    <definedName name="PLFN4">#REF!</definedName>
    <definedName name="PLFN5">#REF!</definedName>
    <definedName name="PLFS1">#REF!</definedName>
    <definedName name="PLFS2">#REF!</definedName>
    <definedName name="PLFS3">#REF!</definedName>
    <definedName name="PLFS4">#REF!</definedName>
    <definedName name="PLFS5">#REF!</definedName>
    <definedName name="PLMN1">#REF!</definedName>
    <definedName name="PLMN2">#REF!</definedName>
    <definedName name="PLMN3">#REF!</definedName>
    <definedName name="PLMN4">#REF!</definedName>
    <definedName name="PLMN5">#REF!</definedName>
    <definedName name="PLMS1">#REF!</definedName>
    <definedName name="PLMS2">#REF!</definedName>
    <definedName name="PLMS3">#REF!</definedName>
    <definedName name="PLMS4">#REF!</definedName>
    <definedName name="PLMS5">#REF!</definedName>
    <definedName name="PLNAIC">#REF!</definedName>
    <definedName name="PLS">#REF!</definedName>
    <definedName name="PM_">#REF!</definedName>
    <definedName name="pmm">#REF!</definedName>
    <definedName name="pnaa" localSheetId="52">'Rev-AccDep'!#REF!</definedName>
    <definedName name="pnaa">#REF!</definedName>
    <definedName name="po" hidden="1">{#N/A,#N/A,FALSE,"per brand";#N/A,#N/A,FALSE,"per plant";#N/A,#N/A,FALSE,"Flavor 1";#N/A,#N/A,FALSE,"Flavor 2";#N/A,#N/A,FALSE,"Flavor 3";#N/A,#N/A,FALSE,"MPC"}</definedName>
    <definedName name="polterm">#REF!</definedName>
    <definedName name="PPDEC99">#REF!</definedName>
    <definedName name="PPFEB00">#REF!</definedName>
    <definedName name="PPJAN00">#REF!</definedName>
    <definedName name="PPMAR00">#REF!</definedName>
    <definedName name="PPNOV">#REF!</definedName>
    <definedName name="ppo">#REF!</definedName>
    <definedName name="pppppppppppppp" hidden="1">#REF!</definedName>
    <definedName name="ppppppppppppppppp">#REF!</definedName>
    <definedName name="PPY">#REF!</definedName>
    <definedName name="PR">#REF!</definedName>
    <definedName name="PRDEC99">#REF!</definedName>
    <definedName name="pre">#REF!</definedName>
    <definedName name="PREM">#REF!</definedName>
    <definedName name="prem_bud">#REF!</definedName>
    <definedName name="PREM_COLLECT">#REF!</definedName>
    <definedName name="PREM_FREQ">#REF!</definedName>
    <definedName name="PREM_TAX">#REF!</definedName>
    <definedName name="Premium_Risk1">#REF!</definedName>
    <definedName name="Premium_Risk2">#REF!</definedName>
    <definedName name="Premium_Risk3">#REF!</definedName>
    <definedName name="Premium_Risk4">#REF!</definedName>
    <definedName name="Premium_Risk5">#REF!</definedName>
    <definedName name="Premium_Summary">#REF!</definedName>
    <definedName name="premiumproj">#REF!</definedName>
    <definedName name="premiumtable">#REF!</definedName>
    <definedName name="PremiumTerm">#REF!</definedName>
    <definedName name="prempay">#REF!</definedName>
    <definedName name="PremTax">#REF!</definedName>
    <definedName name="prepaid">#REF!</definedName>
    <definedName name="PrevDate">#REF!</definedName>
    <definedName name="Previous_Date">#REF!</definedName>
    <definedName name="Previous_Month">#REF!</definedName>
    <definedName name="PrevPeriod">#REF!</definedName>
    <definedName name="PreYear">#REF!</definedName>
    <definedName name="PRF">#REF!</definedName>
    <definedName name="pridoc">#REF!</definedName>
    <definedName name="prifst">#REF!</definedName>
    <definedName name="primarypolymer">#REF!</definedName>
    <definedName name="_xlnm.Print_Area" localSheetId="8">'Annex A'!#REF!</definedName>
    <definedName name="_xlnm.Print_Area" localSheetId="9">'Annex B'!$B$2:$D$58</definedName>
    <definedName name="_xlnm.Print_Area" localSheetId="10">'Annex C'!$B$2:$F$21</definedName>
    <definedName name="_xlnm.Print_Area" localSheetId="7">'Com Prof'!$B$2:$R$109</definedName>
    <definedName name="_xlnm.Print_Area" localSheetId="2">Compliance!$B$2:$R$75</definedName>
    <definedName name="_xlnm.Print_Area" localSheetId="6">Content!$B$2:$I$93</definedName>
    <definedName name="_xlnm.Print_Area" localSheetId="80">'E1 - Dec LA'!$B$2:$G$109</definedName>
    <definedName name="_xlnm.Print_Area" localSheetId="79">'E1 - Inc LA'!$B$2:$I$65</definedName>
    <definedName name="_xlnm.Print_Area" localSheetId="89">'E10 - Notes to FS'!$B$2:$L$69</definedName>
    <definedName name="_xlnm.Print_Area" localSheetId="81">'E2 - P&amp;L'!$B$2:$K$73</definedName>
    <definedName name="_xlnm.Print_Area" localSheetId="82">'E3 - TB'!$B$2:$E$37</definedName>
    <definedName name="_xlnm.Print_Area" localSheetId="83">'E4 - SFP Recon'!$B$2:$R$45</definedName>
    <definedName name="_xlnm.Print_Area" localSheetId="84">'E5 - SCI Recon'!$B$2:$R$60</definedName>
    <definedName name="_xlnm.Print_Area" localSheetId="85">'E6 - Tax'!$B$2:$V$54</definedName>
    <definedName name="_xlnm.Print_Area" localSheetId="86">'E7 - Prem and Loss'!$B$2:$K$64</definedName>
    <definedName name="_xlnm.Print_Area" localSheetId="87">'E8 - Reinsurance'!$B$2:$S$61</definedName>
    <definedName name="_xlnm.Print_Area" localSheetId="88">'E9 - Gen''l Inte'!$B$2:$K$67</definedName>
    <definedName name="_xlnm.Print_Area" localSheetId="3">'NLA, NAA, NLL'!$B$2:$J$101</definedName>
    <definedName name="_xlnm.Print_Area" localSheetId="91">'R1 - Premiums '!$A$1:$Y$174</definedName>
    <definedName name="_xlnm.Print_Area" localSheetId="92">'R2 - Losses'!$B$2:$X$160</definedName>
    <definedName name="_xlnm.Print_Area" localSheetId="93">'R3 - Commissions'!$B$2:$Q$154</definedName>
    <definedName name="_xlnm.Print_Area" localSheetId="94">'R4 - Risk in Force'!$B$2:$R$158</definedName>
    <definedName name="_xlnm.Print_Area" localSheetId="95">'R5 - Losses and Claims'!$B$2:$Q$151</definedName>
    <definedName name="_xlnm.Print_Area" localSheetId="96">'R6 - Prems and Claims'!$A$1:$AI$178</definedName>
    <definedName name="_xlnm.Print_Area" localSheetId="97">'R7 - LOB Distribution '!$A$1:$W$81</definedName>
    <definedName name="_xlnm.Print_Area" localSheetId="98">'R8 - Survey'!$A$1:$M$38</definedName>
    <definedName name="_xlnm.Print_Area" localSheetId="99">'R9 - Products'!$B$2:$J$56</definedName>
    <definedName name="_xlnm.Print_Area" localSheetId="52">'Rev-AccDep'!$A$1:$Q$36</definedName>
    <definedName name="_xlnm.Print_Area" localSheetId="5">Revisions!$B$2:$F$95</definedName>
    <definedName name="_xlnm.Print_Area" localSheetId="15">'S1 - CoH'!$B$2:$M$56</definedName>
    <definedName name="_xlnm.Print_Area" localSheetId="44">'S10.A - AFS - Debt'!$B$2:$W$32</definedName>
    <definedName name="_xlnm.Print_Area" localSheetId="45">'S10.B - AFS - Equity'!$B$2:$W$39</definedName>
    <definedName name="_xlnm.Print_Area" localSheetId="46">'S10.C - AFS - Funds'!$B$2:$V$49</definedName>
    <definedName name="_xlnm.Print_Area" localSheetId="47">'S11 - InvInc Due &amp; Acc'!$B$2:$J$47</definedName>
    <definedName name="_xlnm.Print_Area" localSheetId="48">'S12 - Acc Rec'!$B$2:$L$35</definedName>
    <definedName name="_xlnm.Print_Area" localSheetId="49">'S13 - Inv in Sub'!$B$2:$V$35</definedName>
    <definedName name="_xlnm.Print_Area" localSheetId="51">'S14.A - P and E'!$B$2:$AD$60</definedName>
    <definedName name="_xlnm.Print_Area" localSheetId="53">'S14.B - P and E'!$B$4:$F$46</definedName>
    <definedName name="_xlnm.Print_Area" localSheetId="54">'S14.C - P and E'!$B$4:$G$12</definedName>
    <definedName name="_xlnm.Print_Area" localSheetId="55">'S15 - Inv Prop'!$B$2:$Z$59</definedName>
    <definedName name="_xlnm.Print_Area" localSheetId="56">'S16 - Lease '!$B$2:$I$37</definedName>
    <definedName name="_xlnm.Print_Area" localSheetId="57">'S17 - NCAHS'!$B$2:$O$25</definedName>
    <definedName name="_xlnm.Print_Area" localSheetId="58">'S18 - Derivative Asset'!$B$2:$J$34</definedName>
    <definedName name="_xlnm.Print_Area" localSheetId="16">'S2 - CiB'!$B$2:$T$73</definedName>
    <definedName name="_xlnm.Print_Area" localSheetId="60">'S20 - Other Asset'!$B$2:$H$39</definedName>
    <definedName name="_xlnm.Print_Area" localSheetId="62">'S21 -CL'!$B$2:$O$53</definedName>
    <definedName name="_xlnm.Print_Area" localSheetId="63">'S22 - PL'!$B$2:$P$59</definedName>
    <definedName name="_xlnm.Print_Area" localSheetId="64">'S23.A - LCP - Direct'!$B$2:$S$69</definedName>
    <definedName name="_xlnm.Print_Area" localSheetId="65">'S23.B - LCP - Treaty'!$B$2:$J$133</definedName>
    <definedName name="_xlnm.Print_Area" localSheetId="66">'S23.C - LCP - Facultative'!$B$2:$K$134</definedName>
    <definedName name="_xlnm.Print_Area" localSheetId="67">'S24 - Ret Prem Pay'!$B$2:$J$25</definedName>
    <definedName name="_xlnm.Print_Area" localSheetId="68">'S25 - Comm. Pay'!$B$3:$E$95</definedName>
    <definedName name="_xlnm.Print_Area" localSheetId="69">'S26 - Tax Pay'!$B$2:$N$32</definedName>
    <definedName name="_xlnm.Print_Area" localSheetId="70">'S27 - Div Pay'!$B$2:$G$27</definedName>
    <definedName name="_xlnm.Print_Area" localSheetId="71">'S28 - Accts. Pay'!$B$3:$F$27</definedName>
    <definedName name="_xlnm.Print_Area" localSheetId="72">'S29 - Notes Pay'!$B$3:$F$26</definedName>
    <definedName name="_xlnm.Print_Area" localSheetId="17">'S3 - TD'!$B$2:$R$29</definedName>
    <definedName name="_xlnm.Print_Area" localSheetId="73">'S30 - Prov'!$B$3:$F$26</definedName>
    <definedName name="_xlnm.Print_Area" localSheetId="74">'S31 - Accrd Exp'!$B$3:$G$38</definedName>
    <definedName name="_xlnm.Print_Area" localSheetId="75">'S32 - Other Liab'!$B$2:$G$26</definedName>
    <definedName name="_xlnm.Print_Area" localSheetId="76">'S33 - Net Worth'!$B$2:$Q$33</definedName>
    <definedName name="_xlnm.Print_Area" localSheetId="77">'S34 - Comm Paid'!$B$2:$G$36</definedName>
    <definedName name="_xlnm.Print_Area" localSheetId="18">'S4 - PR'!$B$2:$L$41</definedName>
    <definedName name="_xlnm.Print_Area" localSheetId="19">'S4.A - PR (Govt)'!$B$2:$S$43</definedName>
    <definedName name="_xlnm.Print_Area" localSheetId="20">'S4.B - PR (Marine)'!$B$2:$Z$31</definedName>
    <definedName name="_xlnm.Print_Area" localSheetId="21">'S4.C - PR (Jumbo Risks)'!$B$2:$Z$29</definedName>
    <definedName name="_xlnm.Print_Area" localSheetId="22">'S5 - RI'!$B$2:$X$67</definedName>
    <definedName name="_xlnm.Print_Area" localSheetId="23">'S6 - Surety Loss'!$B$2:$S$26</definedName>
    <definedName name="_xlnm.Print_Area" localSheetId="25">'S7.A - FAFVTPL (Debt)'!$B$2:$S$42</definedName>
    <definedName name="_xlnm.Print_Area" localSheetId="26">'S7.B - FAFVTPL (Equity)'!$B$2:$U$53</definedName>
    <definedName name="_xlnm.Print_Area" localSheetId="27">'S7.C - FAFVTPL (Funds)'!$B$2:$U$82</definedName>
    <definedName name="_xlnm.Print_Area" localSheetId="28">'S7.D - FAFVTPL - Deriv'!$B$2:$P$24</definedName>
    <definedName name="_xlnm.Print_Area" localSheetId="29">'S8 - HTM'!$B$2:$V$32</definedName>
    <definedName name="_xlnm.Print_Area" localSheetId="31">'S9.A - RE Mortgage Loan'!$B$2:$W$33</definedName>
    <definedName name="_xlnm.Print_Area" localSheetId="32">'S9.B - Collateral Loan'!$B$2:$U$28</definedName>
    <definedName name="_xlnm.Print_Area" localSheetId="33">'S9.C - Guaranteed Loan'!$B$2:$W$26</definedName>
    <definedName name="_xlnm.Print_Area" localSheetId="34">'S9.D - Chattel Mortgage'!$B$2:$V$30</definedName>
    <definedName name="_xlnm.Print_Area" localSheetId="35">'S9.E - Notes Rec'!$B$2:$R$23</definedName>
    <definedName name="_xlnm.Print_Area" localSheetId="36">'S9.F - Housing Loan'!$B$2:$T$25</definedName>
    <definedName name="_xlnm.Print_Area" localSheetId="37">'S9.G - Car Loan'!$B$2:$W$25</definedName>
    <definedName name="_xlnm.Print_Area" localSheetId="38">'S9.H - Money Mortgage'!$B$2:$W$23</definedName>
    <definedName name="_xlnm.Print_Area" localSheetId="39">'S9.I - Sales Contract'!$B$2:$W$22</definedName>
    <definedName name="_xlnm.Print_Area" localSheetId="40">'S9.J - Unquoted Debt Sec'!$B$2:$Q$24</definedName>
    <definedName name="_xlnm.Print_Area" localSheetId="41">'S9.K - Salary Loans'!$B$2:$T$33</definedName>
    <definedName name="_xlnm.Print_Area" localSheetId="42">'S9.L - Other Loans'!$B$2:$S$23</definedName>
    <definedName name="_xlnm.Print_Area" localSheetId="12">SCI!$C$2:$N$160</definedName>
    <definedName name="_xlnm.Print_Area" localSheetId="11">SFP!$B$2:$J$173</definedName>
    <definedName name="_xlnm.Print_Area" localSheetId="61">'Support - CWT (Current)'!#REF!</definedName>
    <definedName name="_xlnm.Print_Area" localSheetId="1">Synopsis!$B$2:$F$105</definedName>
    <definedName name="_xlnm.Print_Area" localSheetId="0">Topsheet!$A$1:$M$98</definedName>
    <definedName name="_xlnm.Print_Area">#N/A</definedName>
    <definedName name="PRINT_AREA_MI" localSheetId="52">'Rev-AccDep'!#REF!</definedName>
    <definedName name="Print_Area_MI">#REF!</definedName>
    <definedName name="print_area2">#N/A</definedName>
    <definedName name="print_area3">#N/A</definedName>
    <definedName name="_xlnm.Print_Titles" localSheetId="8">'Annex A'!$5:$12</definedName>
    <definedName name="_xlnm.Print_Titles" localSheetId="9">'Annex B'!#REF!</definedName>
    <definedName name="_xlnm.Print_Titles" localSheetId="10">'Annex C'!#REF!</definedName>
    <definedName name="_xlnm.Print_Titles" localSheetId="6">Content!$2:$4</definedName>
    <definedName name="_xlnm.Print_Titles" localSheetId="80">'E1 - Dec LA'!$2:$9</definedName>
    <definedName name="_xlnm.Print_Titles" localSheetId="81">'E2 - P&amp;L'!$2:$7</definedName>
    <definedName name="_xlnm.Print_Titles" localSheetId="83">'E4 - SFP Recon'!$9:$11</definedName>
    <definedName name="_xlnm.Print_Titles" localSheetId="84">'E5 - SCI Recon'!$10:$12</definedName>
    <definedName name="_xlnm.Print_Titles" localSheetId="86">'E7 - Prem and Loss'!$9:$11</definedName>
    <definedName name="_xlnm.Print_Titles" localSheetId="87">'E8 - Reinsurance'!$2:$8</definedName>
    <definedName name="_xlnm.Print_Titles" localSheetId="91">'R1 - Premiums '!$12:$15</definedName>
    <definedName name="_xlnm.Print_Titles" localSheetId="92">'R2 - Losses'!$12:$15</definedName>
    <definedName name="_xlnm.Print_Titles" localSheetId="93">'R3 - Commissions'!$8:$11</definedName>
    <definedName name="_xlnm.Print_Titles" localSheetId="94">'R4 - Risk in Force'!$12:$15</definedName>
    <definedName name="_xlnm.Print_Titles" localSheetId="95">'R5 - Losses and Claims'!$8:$11</definedName>
    <definedName name="_xlnm.Print_Titles" localSheetId="96">'R6 - Prems and Claims'!$F:$AG,'R6 - Prems and Claims'!$11:$12</definedName>
    <definedName name="_xlnm.Print_Titles" localSheetId="52">'Rev-AccDep'!#REF!</definedName>
    <definedName name="_xlnm.Print_Titles" localSheetId="5">Revisions!$7:$8</definedName>
    <definedName name="_xlnm.Print_Titles" localSheetId="15">'S1 - CoH'!$2:$15</definedName>
    <definedName name="_xlnm.Print_Titles" localSheetId="44">'S10.A - AFS - Debt'!$2:$17</definedName>
    <definedName name="_xlnm.Print_Titles" localSheetId="45">'S10.B - AFS - Equity'!$2:$16</definedName>
    <definedName name="_xlnm.Print_Titles" localSheetId="46">'S10.C - AFS - Funds'!$2:$20</definedName>
    <definedName name="_xlnm.Print_Titles" localSheetId="47">'S11 - InvInc Due &amp; Acc'!$2:$12</definedName>
    <definedName name="_xlnm.Print_Titles" localSheetId="48">'S12 - Acc Rec'!$2:$12</definedName>
    <definedName name="_xlnm.Print_Titles" localSheetId="49">'S13 - Inv in Sub'!$2:$15</definedName>
    <definedName name="_xlnm.Print_Titles" localSheetId="51">'S14.A - P and E'!$2:$15</definedName>
    <definedName name="_xlnm.Print_Titles" localSheetId="53">'S14.B - P and E'!$2:$11</definedName>
    <definedName name="_xlnm.Print_Titles" localSheetId="54">'S14.C - P and E'!$2:$11</definedName>
    <definedName name="_xlnm.Print_Titles" localSheetId="55">'S15 - Inv Prop'!$2:$16</definedName>
    <definedName name="_xlnm.Print_Titles" localSheetId="57">'S17 - NCAHS'!$2:$16</definedName>
    <definedName name="_xlnm.Print_Titles" localSheetId="58">'S18 - Derivative Asset'!$2:$13</definedName>
    <definedName name="_xlnm.Print_Titles" localSheetId="16">'S2 - CiB'!$2:$13</definedName>
    <definedName name="_xlnm.Print_Titles" localSheetId="60">'S20 - Other Asset'!$2:$11</definedName>
    <definedName name="_xlnm.Print_Titles" localSheetId="64">'S23.A - LCP - Direct'!$2:$14</definedName>
    <definedName name="_xlnm.Print_Titles" localSheetId="65">'S23.B - LCP - Treaty'!$2:$13</definedName>
    <definedName name="_xlnm.Print_Titles" localSheetId="66">'S23.C - LCP - Facultative'!$2:$14</definedName>
    <definedName name="_xlnm.Print_Titles" localSheetId="67">'S24 - Ret Prem Pay'!$2:$12</definedName>
    <definedName name="_xlnm.Print_Titles" localSheetId="68">'S25 - Comm. Pay'!$2:$9</definedName>
    <definedName name="_xlnm.Print_Titles" localSheetId="70">'S27 - Div Pay'!$2:$13</definedName>
    <definedName name="_xlnm.Print_Titles" localSheetId="71">'S28 - Accts. Pay'!$2:$12</definedName>
    <definedName name="_xlnm.Print_Titles" localSheetId="72">'S29 - Notes Pay'!$2:$12</definedName>
    <definedName name="_xlnm.Print_Titles" localSheetId="17">'S3 - TD'!$2:$14</definedName>
    <definedName name="_xlnm.Print_Titles" localSheetId="73">'S30 - Prov'!$2:$12</definedName>
    <definedName name="_xlnm.Print_Titles" localSheetId="74">'S31 - Accrd Exp'!$2:$12</definedName>
    <definedName name="_xlnm.Print_Titles" localSheetId="75">'S32 - Other Liab'!$2:$12</definedName>
    <definedName name="_xlnm.Print_Titles" localSheetId="76">'S33 - Net Worth'!$2:$12</definedName>
    <definedName name="_xlnm.Print_Titles" localSheetId="18">'S4 - PR'!$2:$11</definedName>
    <definedName name="_xlnm.Print_Titles" localSheetId="19">'S4.A - PR (Govt)'!$2:$12</definedName>
    <definedName name="_xlnm.Print_Titles" localSheetId="20">'S4.B - PR (Marine)'!$2:$11</definedName>
    <definedName name="_xlnm.Print_Titles" localSheetId="21">'S4.C - PR (Jumbo Risks)'!$2:$12</definedName>
    <definedName name="_xlnm.Print_Titles" localSheetId="22">'S5 - RI'!$2:$15</definedName>
    <definedName name="_xlnm.Print_Titles" localSheetId="23">'S6 - Surety Loss'!$2:$13</definedName>
    <definedName name="_xlnm.Print_Titles" localSheetId="25">'S7.A - FAFVTPL (Debt)'!$2:$16</definedName>
    <definedName name="_xlnm.Print_Titles" localSheetId="26">'S7.B - FAFVTPL (Equity)'!$2:$16</definedName>
    <definedName name="_xlnm.Print_Titles" localSheetId="27">'S7.C - FAFVTPL (Funds)'!$2:$10</definedName>
    <definedName name="_xlnm.Print_Titles" localSheetId="28">'S7.D - FAFVTPL - Deriv'!$2:$12</definedName>
    <definedName name="_xlnm.Print_Titles" localSheetId="29">'S8 - HTM'!$2:$18</definedName>
    <definedName name="_xlnm.Print_Titles" localSheetId="31">'S9.A - RE Mortgage Loan'!$2:$17</definedName>
    <definedName name="_xlnm.Print_Titles" localSheetId="32">'S9.B - Collateral Loan'!$2:$17</definedName>
    <definedName name="_xlnm.Print_Titles" localSheetId="33">'S9.C - Guaranteed Loan'!$2:$15</definedName>
    <definedName name="_xlnm.Print_Titles" localSheetId="34">'S9.D - Chattel Mortgage'!$2:$19</definedName>
    <definedName name="_xlnm.Print_Titles" localSheetId="35">'S9.E - Notes Rec'!$2:$13</definedName>
    <definedName name="_xlnm.Print_Titles" localSheetId="36">'S9.F - Housing Loan'!$2:$17</definedName>
    <definedName name="_xlnm.Print_Titles" localSheetId="37">'S9.G - Car Loan'!$2:$16</definedName>
    <definedName name="_xlnm.Print_Titles" localSheetId="38">'S9.H - Money Mortgage'!$2:$14</definedName>
    <definedName name="_xlnm.Print_Titles" localSheetId="39">'S9.I - Sales Contract'!$2:$13</definedName>
    <definedName name="_xlnm.Print_Titles" localSheetId="40">'S9.J - Unquoted Debt Sec'!$2:$15</definedName>
    <definedName name="_xlnm.Print_Titles" localSheetId="41">'S9.K - Salary Loans'!$2:$16</definedName>
    <definedName name="_xlnm.Print_Titles" localSheetId="42">'S9.L - Other Loans'!$2:$13</definedName>
    <definedName name="_xlnm.Print_Titles" localSheetId="12">SCI!$2:$10</definedName>
    <definedName name="_xlnm.Print_Titles" localSheetId="11">SFP!$2:$9</definedName>
    <definedName name="_xlnm.Print_Titles" localSheetId="61">'Support - CWT (Current)'!$2:$5</definedName>
    <definedName name="_xlnm.Print_Titles">#REF!</definedName>
    <definedName name="PRINT_TITLES_MI" localSheetId="52">'Rev-AccDep'!#REF!</definedName>
    <definedName name="PRINT_TITLES_MI">#REF!</definedName>
    <definedName name="PRINT_TITLES_MI1" localSheetId="52">'Rev-AccDep'!#REF!</definedName>
    <definedName name="PRINT_TITLES_MI1">#REF!</definedName>
    <definedName name="PrintArea">#REF!</definedName>
    <definedName name="pripre">#REF!</definedName>
    <definedName name="PRNOV">#REF!</definedName>
    <definedName name="process">#REF!</definedName>
    <definedName name="Prod">#REF!</definedName>
    <definedName name="Prod_Count_TL">#REF!</definedName>
    <definedName name="Prod_Count_UL">#REF!</definedName>
    <definedName name="Prod_List_TL">#REF!</definedName>
    <definedName name="Prod_List_UL">#REF!</definedName>
    <definedName name="PRODFEB00">#REF!</definedName>
    <definedName name="ProdForm" hidden="1">#REF!</definedName>
    <definedName name="PRODJAN00">#REF!</definedName>
    <definedName name="PRODMAR00">#REF!</definedName>
    <definedName name="prodmix">#REF!</definedName>
    <definedName name="prodt">#REF!</definedName>
    <definedName name="PRODUCT">#REF!</definedName>
    <definedName name="Product_Line">#REF!</definedName>
    <definedName name="products">#REF!</definedName>
    <definedName name="ProductType">#REF!</definedName>
    <definedName name="PROFITMARGIN">#REF!</definedName>
    <definedName name="PROJ_PERIOD">#REF!</definedName>
    <definedName name="PROJAPR00">#REF!</definedName>
    <definedName name="projectrisk">#REF!</definedName>
    <definedName name="PROJECTS">#REF!</definedName>
    <definedName name="projtemplate">#REF!</definedName>
    <definedName name="prov">#REF!</definedName>
    <definedName name="provision">#REF!</definedName>
    <definedName name="prwbfin">#REF!</definedName>
    <definedName name="pt" localSheetId="8">'Annex A'!#REF!</definedName>
    <definedName name="pt" localSheetId="7">'Com Prof'!#REF!</definedName>
    <definedName name="pt" localSheetId="91">#REF!</definedName>
    <definedName name="pt" localSheetId="92">'R2 - Losses'!#REF!</definedName>
    <definedName name="pt" localSheetId="93">'R3 - Commissions'!#REF!</definedName>
    <definedName name="pt" localSheetId="94">'R4 - Risk in Force'!#REF!</definedName>
    <definedName name="pt" localSheetId="95">'R5 - Losses and Claims'!#REF!</definedName>
    <definedName name="pt" localSheetId="96">'R6 - Prems and Claims'!#REF!</definedName>
    <definedName name="pt" localSheetId="98">#REF!</definedName>
    <definedName name="pt" localSheetId="99">#REF!</definedName>
    <definedName name="pt" localSheetId="52">'Rev-AccDep'!#REF!</definedName>
    <definedName name="pt" localSheetId="5">Revisions!#REF!</definedName>
    <definedName name="pt" localSheetId="12">SCI!#REF!</definedName>
    <definedName name="pt">#REF!</definedName>
    <definedName name="Purchase" localSheetId="52">'Rev-AccDep'!#REF!</definedName>
    <definedName name="Purchase">#REF!</definedName>
    <definedName name="PurchaseSegment">#REF!</definedName>
    <definedName name="PY">#REF!</definedName>
    <definedName name="q" localSheetId="52">'Rev-AccDep'!#REF!</definedName>
    <definedName name="Q">#REF!</definedName>
    <definedName name="Q2GAAP">#REF!</definedName>
    <definedName name="Q2Gaap2">#REF!</definedName>
    <definedName name="Q3GAAP">#REF!</definedName>
    <definedName name="Q4GAAP">#REF!</definedName>
    <definedName name="QA">#REF!</definedName>
    <definedName name="QDVFV" hidden="1">#REF!</definedName>
    <definedName name="QQ">#REF!</definedName>
    <definedName name="QQQ">#REF!</definedName>
    <definedName name="QQQQ">#REF!</definedName>
    <definedName name="QQQQQ">#REF!</definedName>
    <definedName name="qstat">#REF!</definedName>
    <definedName name="QT">#REF!</definedName>
    <definedName name="QUARTER">#REF!</definedName>
    <definedName name="query_form_3_2qtr02_xcluding_fortress">#REF!</definedName>
    <definedName name="query_fortress_2qtr02_form_3">#REF!</definedName>
    <definedName name="QW" hidden="1">#REF!</definedName>
    <definedName name="R_">#REF!</definedName>
    <definedName name="rade">#REF!</definedName>
    <definedName name="RANGE">#REF!</definedName>
    <definedName name="Range_Budget">#REF!</definedName>
    <definedName name="RANGE_PREV">#REF!</definedName>
    <definedName name="RANGE1">#REF!</definedName>
    <definedName name="RANGE2">#REF!</definedName>
    <definedName name="RATBU" localSheetId="52">'Rev-AccDep'!#REF!</definedName>
    <definedName name="RATBU">#REF!</definedName>
    <definedName name="rate">#REF!</definedName>
    <definedName name="Rating">#REF!</definedName>
    <definedName name="Raw?Materials?Production">#REF!</definedName>
    <definedName name="rbc">#REF!</definedName>
    <definedName name="RBC_CY">#REF!</definedName>
    <definedName name="RBCratio_CY">#REF!</definedName>
    <definedName name="rbcsum">#REF!</definedName>
    <definedName name="RBN">#REF!</definedName>
    <definedName name="RBU">#REF!</definedName>
    <definedName name="RCArea" hidden="1">#REF!</definedName>
    <definedName name="RCBL">#REF!</definedName>
    <definedName name="RE">#REF!</definedName>
    <definedName name="RE_PP">#REF!</definedName>
    <definedName name="RE_Prem">#REF!</definedName>
    <definedName name="rea">#REF!</definedName>
    <definedName name="recon" hidden="1">#REF!</definedName>
    <definedName name="Recoverable_Breakout1">#REF!</definedName>
    <definedName name="Recoverable_Breakout2">#REF!</definedName>
    <definedName name="Recoverable_Breakout3">#REF!</definedName>
    <definedName name="Recoverable_Breakout4">#REF!</definedName>
    <definedName name="Recoverable_Breakout5">#REF!</definedName>
    <definedName name="recovnaa">#REF!</definedName>
    <definedName name="REFER">#REF!</definedName>
    <definedName name="Reg_Ind">#REF!</definedName>
    <definedName name="Reg_price">#REF!</definedName>
    <definedName name="Reg_tfc">#REF!</definedName>
    <definedName name="rei">#REF!</definedName>
    <definedName name="reins">#REF!</definedName>
    <definedName name="Rel">#REF!</definedName>
    <definedName name="REN_GROWTH">#REF!</definedName>
    <definedName name="rena" localSheetId="52">'Rev-AccDep'!#REF!</definedName>
    <definedName name="rena">#REF!</definedName>
    <definedName name="RENAA">#REF!</definedName>
    <definedName name="RENT_MKTG">#REF!</definedName>
    <definedName name="REP">#REF!</definedName>
    <definedName name="report">#REF!</definedName>
    <definedName name="report_date">#REF!</definedName>
    <definedName name="Req_Cap_Summary">#REF!</definedName>
    <definedName name="Required_Capital1">#REF!</definedName>
    <definedName name="Required_Capital2">#REF!</definedName>
    <definedName name="Required_Capital3">#REF!</definedName>
    <definedName name="Required_Capital4">#REF!</definedName>
    <definedName name="Required_Capital5">#REF!</definedName>
    <definedName name="REquota">#REF!</definedName>
    <definedName name="RES" localSheetId="52">'Rev-AccDep'!#REF!</definedName>
    <definedName name="res">#REF!</definedName>
    <definedName name="RESERVE">#REF!</definedName>
    <definedName name="Reserve_Risk1">#REF!</definedName>
    <definedName name="Reserve_Risk2">#REF!</definedName>
    <definedName name="Reserve_Risk3">#REF!</definedName>
    <definedName name="Reserve_Risk4">#REF!</definedName>
    <definedName name="Reserve_Risk5">#REF!</definedName>
    <definedName name="Reserve_Summary">#REF!</definedName>
    <definedName name="Reserve_Summary2">#REF!</definedName>
    <definedName name="reserves">#REF!</definedName>
    <definedName name="reserves2">#REF!</definedName>
    <definedName name="result" localSheetId="52">'Rev-AccDep'!#REF!</definedName>
    <definedName name="RESULT">#REF!</definedName>
    <definedName name="RESULT_AREA">#REF!</definedName>
    <definedName name="RESULT1">#REF!</definedName>
    <definedName name="RESULT2">#REF!</definedName>
    <definedName name="ret">#REF!</definedName>
    <definedName name="retbeg">#REF!</definedName>
    <definedName name="RETURN">#REF!</definedName>
    <definedName name="rev">#REF!</definedName>
    <definedName name="revlrate">#REF!</definedName>
    <definedName name="REW" hidden="1">#REF!</definedName>
    <definedName name="REXPLOAD">#REF!</definedName>
    <definedName name="RI">#REF!</definedName>
    <definedName name="RI_PREM">#REF!</definedName>
    <definedName name="RI_PROJ">#REF!</definedName>
    <definedName name="riaccount">#REF!</definedName>
    <definedName name="RID">#REF!</definedName>
    <definedName name="riderratio_table">#REF!</definedName>
    <definedName name="riderSA_table">#REF!</definedName>
    <definedName name="RINAA">#REF!</definedName>
    <definedName name="rinet">#REF!</definedName>
    <definedName name="rins">#REF!</definedName>
    <definedName name="risk1">#REF!</definedName>
    <definedName name="risk2">#REF!</definedName>
    <definedName name="risk3">#REF!</definedName>
    <definedName name="risk4">#REF!</definedName>
    <definedName name="risk5">#REF!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SwapState" hidden="1">TRUE</definedName>
    <definedName name="RiskUpdateDisplay" hidden="1">FALSE</definedName>
    <definedName name="RiskUseDifferentSeedForEachSim" hidden="1">FALSE</definedName>
    <definedName name="RiskUseFixedSeed" hidden="1">TRUE</definedName>
    <definedName name="RiskUseMultipleCPUs" hidden="1">FALSE</definedName>
    <definedName name="rlna" localSheetId="52">'Rev-AccDep'!#REF!</definedName>
    <definedName name="rlna">#REF!</definedName>
    <definedName name="roja" hidden="1">#REF!</definedName>
    <definedName name="ROUTE">#REF!</definedName>
    <definedName name="Royalty_Income" localSheetId="52">'Rev-AccDep'!#REF!</definedName>
    <definedName name="Royalty_Income">#REF!</definedName>
    <definedName name="rpf">#REF!</definedName>
    <definedName name="rplneg" localSheetId="52">'Rev-AccDep'!#REF!</definedName>
    <definedName name="rplneg">#REF!</definedName>
    <definedName name="rpt">#REF!</definedName>
    <definedName name="Rpt_Doc_Summary">#REF!</definedName>
    <definedName name="rr" localSheetId="52">'Rev-AccDep'!#REF!</definedName>
    <definedName name="rr">#REF!</definedName>
    <definedName name="RRLNAA">#REF!</definedName>
    <definedName name="rrlneg" localSheetId="52">'Rev-AccDep'!#REF!</definedName>
    <definedName name="rrlneg">#REF!</definedName>
    <definedName name="RRPLF">#REF!</definedName>
    <definedName name="RRPLNEG">#REF!</definedName>
    <definedName name="RRPLT">#REF!</definedName>
    <definedName name="RRULNEG">#REF!</definedName>
    <definedName name="RRULT">#REF!</definedName>
    <definedName name="RTOTAL">#REF!</definedName>
    <definedName name="RTT">#REF!</definedName>
    <definedName name="ruf">#REF!</definedName>
    <definedName name="rulneg" localSheetId="52">'Rev-AccDep'!#REF!</definedName>
    <definedName name="rulneg">#REF!</definedName>
    <definedName name="run">#REF!</definedName>
    <definedName name="RUN_NO">#REF!</definedName>
    <definedName name="Run_No2">#REF!</definedName>
    <definedName name="Run_Result_TL">#REF!</definedName>
    <definedName name="Run_Result_UL">#REF!</definedName>
    <definedName name="runner">#REF!</definedName>
    <definedName name="runnerbrand">#REF!</definedName>
    <definedName name="runno">#REF!</definedName>
    <definedName name="runo">#REF!</definedName>
    <definedName name="RUP">#REF!</definedName>
    <definedName name="rupnl">#REF!</definedName>
    <definedName name="RUPNLL">#REF!</definedName>
    <definedName name="rut">#REF!</definedName>
    <definedName name="s" localSheetId="52">'Rev-AccDep'!#REF!</definedName>
    <definedName name="S">#REF!</definedName>
    <definedName name="S_5YT_F">#REF!</definedName>
    <definedName name="S_5YT_M">#REF!</definedName>
    <definedName name="S_Adjust_Data">#REF!</definedName>
    <definedName name="S_AJE_Tot_Data">#REF!</definedName>
    <definedName name="S_CY_Beg_Data">#REF!</definedName>
    <definedName name="S_CY_End_Data">#REF!</definedName>
    <definedName name="S_PY_End_Data">#REF!</definedName>
    <definedName name="S_RJE_Tot_Data">#REF!</definedName>
    <definedName name="SA">#REF!</definedName>
    <definedName name="SA_INCR">#REF!</definedName>
    <definedName name="SA_INCR_ST">#REF!</definedName>
    <definedName name="SA_INCR_YRS">#REF!</definedName>
    <definedName name="sac">#REF!</definedName>
    <definedName name="SADJ">#REF!</definedName>
    <definedName name="sal">#REF!</definedName>
    <definedName name="sales" localSheetId="52">'Rev-AccDep'!#REF!</definedName>
    <definedName name="sales">#REF!</definedName>
    <definedName name="Sales_on_Hardware" localSheetId="52">'Rev-AccDep'!#REF!</definedName>
    <definedName name="Sales_on_Hardware">#REF!</definedName>
    <definedName name="Sales_on_Software" localSheetId="52">'Rev-AccDep'!#REF!</definedName>
    <definedName name="Sales_on_Software">#REF!</definedName>
    <definedName name="SALESAPR00">#REF!</definedName>
    <definedName name="SALESFEB00">#REF!</definedName>
    <definedName name="SALESJAN00">#REF!</definedName>
    <definedName name="SALESJUNE00">#REF!</definedName>
    <definedName name="SALESMAR00">#REF!</definedName>
    <definedName name="SALESMAY00">#REF!</definedName>
    <definedName name="sameformula">#REF!</definedName>
    <definedName name="Sample" localSheetId="8" hidden="1">{#N/A,#N/A,FALSE,"DEPN";#N/A,#N/A,FALSE,"INT";#N/A,#N/A,FALSE,"SUNDRY";#N/A,#N/A,FALSE,"CRED";#N/A,#N/A,FALSE,"DEBT";#N/A,#N/A,FALSE,"XREC";#N/A,#N/A,FALSE,"RFS";#N/A,#N/A,FALSE,"FAS";#N/A,#N/A,FALSE,"SP";#N/A,#N/A,FALSE,"COMM";#N/A,#N/A,FALSE,"CALC";#N/A,#N/A,FALSE,"%";#N/A,#N/A,FALSE,"EXPS"}</definedName>
    <definedName name="Sample" localSheetId="7" hidden="1">{#N/A,#N/A,FALSE,"DEPN";#N/A,#N/A,FALSE,"INT";#N/A,#N/A,FALSE,"SUNDRY";#N/A,#N/A,FALSE,"CRED";#N/A,#N/A,FALSE,"DEBT";#N/A,#N/A,FALSE,"XREC";#N/A,#N/A,FALSE,"RFS";#N/A,#N/A,FALSE,"FAS";#N/A,#N/A,FALSE,"SP";#N/A,#N/A,FALSE,"COMM";#N/A,#N/A,FALSE,"CALC";#N/A,#N/A,FALSE,"%";#N/A,#N/A,FALSE,"EXPS"}</definedName>
    <definedName name="Sample" localSheetId="91" hidden="1">{#N/A,#N/A,FALSE,"DEPN";#N/A,#N/A,FALSE,"INT";#N/A,#N/A,FALSE,"SUNDRY";#N/A,#N/A,FALSE,"CRED";#N/A,#N/A,FALSE,"DEBT";#N/A,#N/A,FALSE,"XREC";#N/A,#N/A,FALSE,"RFS";#N/A,#N/A,FALSE,"FAS";#N/A,#N/A,FALSE,"SP";#N/A,#N/A,FALSE,"COMM";#N/A,#N/A,FALSE,"CALC";#N/A,#N/A,FALSE,"%";#N/A,#N/A,FALSE,"EXPS"}</definedName>
    <definedName name="Sample" localSheetId="92" hidden="1">{#N/A,#N/A,FALSE,"DEPN";#N/A,#N/A,FALSE,"INT";#N/A,#N/A,FALSE,"SUNDRY";#N/A,#N/A,FALSE,"CRED";#N/A,#N/A,FALSE,"DEBT";#N/A,#N/A,FALSE,"XREC";#N/A,#N/A,FALSE,"RFS";#N/A,#N/A,FALSE,"FAS";#N/A,#N/A,FALSE,"SP";#N/A,#N/A,FALSE,"COMM";#N/A,#N/A,FALSE,"CALC";#N/A,#N/A,FALSE,"%";#N/A,#N/A,FALSE,"EXPS"}</definedName>
    <definedName name="Sample" localSheetId="93" hidden="1">{#N/A,#N/A,FALSE,"DEPN";#N/A,#N/A,FALSE,"INT";#N/A,#N/A,FALSE,"SUNDRY";#N/A,#N/A,FALSE,"CRED";#N/A,#N/A,FALSE,"DEBT";#N/A,#N/A,FALSE,"XREC";#N/A,#N/A,FALSE,"RFS";#N/A,#N/A,FALSE,"FAS";#N/A,#N/A,FALSE,"SP";#N/A,#N/A,FALSE,"COMM";#N/A,#N/A,FALSE,"CALC";#N/A,#N/A,FALSE,"%";#N/A,#N/A,FALSE,"EXPS"}</definedName>
    <definedName name="Sample" localSheetId="94" hidden="1">{#N/A,#N/A,FALSE,"DEPN";#N/A,#N/A,FALSE,"INT";#N/A,#N/A,FALSE,"SUNDRY";#N/A,#N/A,FALSE,"CRED";#N/A,#N/A,FALSE,"DEBT";#N/A,#N/A,FALSE,"XREC";#N/A,#N/A,FALSE,"RFS";#N/A,#N/A,FALSE,"FAS";#N/A,#N/A,FALSE,"SP";#N/A,#N/A,FALSE,"COMM";#N/A,#N/A,FALSE,"CALC";#N/A,#N/A,FALSE,"%";#N/A,#N/A,FALSE,"EXPS"}</definedName>
    <definedName name="Sample" localSheetId="95" hidden="1">{#N/A,#N/A,FALSE,"DEPN";#N/A,#N/A,FALSE,"INT";#N/A,#N/A,FALSE,"SUNDRY";#N/A,#N/A,FALSE,"CRED";#N/A,#N/A,FALSE,"DEBT";#N/A,#N/A,FALSE,"XREC";#N/A,#N/A,FALSE,"RFS";#N/A,#N/A,FALSE,"FAS";#N/A,#N/A,FALSE,"SP";#N/A,#N/A,FALSE,"COMM";#N/A,#N/A,FALSE,"CALC";#N/A,#N/A,FALSE,"%";#N/A,#N/A,FALSE,"EXPS"}</definedName>
    <definedName name="Sample" localSheetId="96" hidden="1">{#N/A,#N/A,FALSE,"DEPN";#N/A,#N/A,FALSE,"INT";#N/A,#N/A,FALSE,"SUNDRY";#N/A,#N/A,FALSE,"CRED";#N/A,#N/A,FALSE,"DEBT";#N/A,#N/A,FALSE,"XREC";#N/A,#N/A,FALSE,"RFS";#N/A,#N/A,FALSE,"FAS";#N/A,#N/A,FALSE,"SP";#N/A,#N/A,FALSE,"COMM";#N/A,#N/A,FALSE,"CALC";#N/A,#N/A,FALSE,"%";#N/A,#N/A,FALSE,"EXPS"}</definedName>
    <definedName name="Sample" localSheetId="98" hidden="1">{#N/A,#N/A,FALSE,"DEPN";#N/A,#N/A,FALSE,"INT";#N/A,#N/A,FALSE,"SUNDRY";#N/A,#N/A,FALSE,"CRED";#N/A,#N/A,FALSE,"DEBT";#N/A,#N/A,FALSE,"XREC";#N/A,#N/A,FALSE,"RFS";#N/A,#N/A,FALSE,"FAS";#N/A,#N/A,FALSE,"SP";#N/A,#N/A,FALSE,"COMM";#N/A,#N/A,FALSE,"CALC";#N/A,#N/A,FALSE,"%";#N/A,#N/A,FALSE,"EXPS"}</definedName>
    <definedName name="Sample" localSheetId="99" hidden="1">{#N/A,#N/A,FALSE,"DEPN";#N/A,#N/A,FALSE,"INT";#N/A,#N/A,FALSE,"SUNDRY";#N/A,#N/A,FALSE,"CRED";#N/A,#N/A,FALSE,"DEBT";#N/A,#N/A,FALSE,"XREC";#N/A,#N/A,FALSE,"RFS";#N/A,#N/A,FALSE,"FAS";#N/A,#N/A,FALSE,"SP";#N/A,#N/A,FALSE,"COMM";#N/A,#N/A,FALSE,"CALC";#N/A,#N/A,FALSE,"%";#N/A,#N/A,FALSE,"EXPS"}</definedName>
    <definedName name="Sample" localSheetId="12" hidden="1">{#N/A,#N/A,FALSE,"DEPN";#N/A,#N/A,FALSE,"INT";#N/A,#N/A,FALSE,"SUNDRY";#N/A,#N/A,FALSE,"CRED";#N/A,#N/A,FALSE,"DEBT";#N/A,#N/A,FALSE,"XREC";#N/A,#N/A,FALSE,"RFS";#N/A,#N/A,FALSE,"FAS";#N/A,#N/A,FALSE,"SP";#N/A,#N/A,FALSE,"COMM";#N/A,#N/A,FALSE,"CALC";#N/A,#N/A,FALSE,"%";#N/A,#N/A,FALSE,"EXPS"}</definedName>
    <definedName name="Sample" localSheetId="0" hidden="1">{#N/A,#N/A,FALSE,"DEPN";#N/A,#N/A,FALSE,"INT";#N/A,#N/A,FALSE,"SUNDRY";#N/A,#N/A,FALSE,"CRED";#N/A,#N/A,FALSE,"DEBT";#N/A,#N/A,FALSE,"XREC";#N/A,#N/A,FALSE,"RFS";#N/A,#N/A,FALSE,"FAS";#N/A,#N/A,FALSE,"SP";#N/A,#N/A,FALSE,"COMM";#N/A,#N/A,FALSE,"CALC";#N/A,#N/A,FALSE,"%";#N/A,#N/A,FALSE,"EXPS"}</definedName>
    <definedName name="Sample" hidden="1">{#N/A,#N/A,FALSE,"DEPN";#N/A,#N/A,FALSE,"INT";#N/A,#N/A,FALSE,"SUNDRY";#N/A,#N/A,FALSE,"CRED";#N/A,#N/A,FALSE,"DEBT";#N/A,#N/A,FALSE,"XREC";#N/A,#N/A,FALSE,"RFS";#N/A,#N/A,FALSE,"FAS";#N/A,#N/A,FALSE,"SP";#N/A,#N/A,FALSE,"COMM";#N/A,#N/A,FALSE,"CALC";#N/A,#N/A,FALSE,"%";#N/A,#N/A,FALSE,"EXPS"}</definedName>
    <definedName name="SAPBEXhrIndnt" hidden="1">"Wide"</definedName>
    <definedName name="SAPBEXrevision" hidden="1">1</definedName>
    <definedName name="SAPBEXsysID" hidden="1">"AS2"</definedName>
    <definedName name="SAPBEXwbID" hidden="1">"3ZO2YFSMGYN3SE67FU77IYI9P"</definedName>
    <definedName name="SAPsysID" hidden="1">"708C5W7SBKP804JT78WJ0JNKI"</definedName>
    <definedName name="SAPwbID" hidden="1">"ARS"</definedName>
    <definedName name="SAVINGS" localSheetId="52">'Rev-AccDep'!#REF!</definedName>
    <definedName name="SAVINGS">#REF!</definedName>
    <definedName name="savingstype">#REF!</definedName>
    <definedName name="SCCP">#REF!</definedName>
    <definedName name="SCD">#REF!</definedName>
    <definedName name="SCF">#REF!</definedName>
    <definedName name="sched_r">#REF!</definedName>
    <definedName name="SCHED1" localSheetId="52">'Rev-AccDep'!#REF!</definedName>
    <definedName name="SCHED1">#REF!</definedName>
    <definedName name="sched2013hk">#REF!</definedName>
    <definedName name="sched24_CapitalExcessofPAR">#REF!</definedName>
    <definedName name="sched24_DivDue">#REF!</definedName>
    <definedName name="sched24_PUC">#REF!</definedName>
    <definedName name="sched3" localSheetId="52">'Rev-AccDep'!#REF!</definedName>
    <definedName name="sched3">#REF!</definedName>
    <definedName name="schedA1_Admitted">#REF!</definedName>
    <definedName name="SchedA1_BondsValueTypeCY">#REF!</definedName>
    <definedName name="schedA1_LA">#REF!</definedName>
    <definedName name="schedA1_NLA">#REF!</definedName>
    <definedName name="schedA1_NotAdmitted">#REF!</definedName>
    <definedName name="schedA2_Admitted">#REF!</definedName>
    <definedName name="schedA2_LA">#REF!</definedName>
    <definedName name="schedA2_NLA">#REF!</definedName>
    <definedName name="schedA2_notAdmitted">#REF!</definedName>
    <definedName name="SchedA2_TBillsValueTypeCY">#REF!</definedName>
    <definedName name="schedB_Admitted">#REF!</definedName>
    <definedName name="schedB_Encumbrances">#REF!</definedName>
    <definedName name="schedB_LA">#REF!</definedName>
    <definedName name="schedB_NLA">#REF!</definedName>
    <definedName name="schedB_notAdmitted">#REF!</definedName>
    <definedName name="SchedB_StocksValueTypeCY">#REF!</definedName>
    <definedName name="schedC_Admitted1">#REF!</definedName>
    <definedName name="schedC_Admitted2">#REF!</definedName>
    <definedName name="schedC_Admitted3">#REF!</definedName>
    <definedName name="SchedC_basis1">#REF!</definedName>
    <definedName name="schedC_basis2">#REF!</definedName>
    <definedName name="schedC_basis3">#REF!</definedName>
    <definedName name="schedC_encumb1">#REF!</definedName>
    <definedName name="schedC_encumb2">#REF!</definedName>
    <definedName name="schedC_encumb3">#REF!</definedName>
    <definedName name="schedC_LA1">#REF!</definedName>
    <definedName name="schedC_LA2">#REF!</definedName>
    <definedName name="schedC_LA3">#REF!</definedName>
    <definedName name="schedC_NLA1">#REF!</definedName>
    <definedName name="schedC_NLA2">#REF!</definedName>
    <definedName name="schedC_NLA3">#REF!</definedName>
    <definedName name="schedC_notAdmitted1">#REF!</definedName>
    <definedName name="schedC_NotAdmitted2">#REF!</definedName>
    <definedName name="schedC_notAdmitted3">#REF!</definedName>
    <definedName name="schedD_Admitted">#REF!</definedName>
    <definedName name="schedD_LA">#REF!</definedName>
    <definedName name="schedD_NLA">#REF!</definedName>
    <definedName name="schedD_notAdmitted">#REF!</definedName>
    <definedName name="schedE_Admitted">#REF!</definedName>
    <definedName name="schedE_LA">#REF!</definedName>
    <definedName name="schedE_NLA">#REF!</definedName>
    <definedName name="schedE_NotAdmitted">#REF!</definedName>
    <definedName name="schedF_Admitted">#REF!</definedName>
    <definedName name="schedF_LA">#REF!</definedName>
    <definedName name="schedF_NLA">#REF!</definedName>
    <definedName name="schedF_notAdmitted">#REF!</definedName>
    <definedName name="schedG_Admitted">#REF!</definedName>
    <definedName name="schedG_LA">#REF!</definedName>
    <definedName name="schedG_NLA">#REF!</definedName>
    <definedName name="schedG_notAdmitted">#REF!</definedName>
    <definedName name="schedH_Admitted">#REF!</definedName>
    <definedName name="schedH_LA">#REF!</definedName>
    <definedName name="schedH_NLA">#REF!</definedName>
    <definedName name="schedH_notAdmitted">#REF!</definedName>
    <definedName name="schedI_LA">#REF!</definedName>
    <definedName name="schedI_NLA">#REF!</definedName>
    <definedName name="schedI_notAdmitted">#REF!</definedName>
    <definedName name="schedJ_Admitted">#REF!</definedName>
    <definedName name="schedJ_LA">#REF!</definedName>
    <definedName name="schedJ_NLA">#REF!</definedName>
    <definedName name="schedJ_notAdmitted">#REF!</definedName>
    <definedName name="schedK_basis">#REF!</definedName>
    <definedName name="schedK_encumb">#REF!</definedName>
    <definedName name="schedK_LA">#REF!</definedName>
    <definedName name="schedK_NLA">#REF!</definedName>
    <definedName name="schedK_notAdmitted">#REF!</definedName>
    <definedName name="schedL_Admitted2">#REF!</definedName>
    <definedName name="schedL_CoHAdmitted">#REF!</definedName>
    <definedName name="schedL_CoHLA">#REF!</definedName>
    <definedName name="schedL_CoHNLA">#REF!</definedName>
    <definedName name="schedL_CoHnotAdmitted">#REF!</definedName>
    <definedName name="schedL_LA2">#REF!</definedName>
    <definedName name="schedL_NLA2">#REF!</definedName>
    <definedName name="schedL_notAdmitted2">#REF!</definedName>
    <definedName name="schedM_hardwareAdmitted">#REF!</definedName>
    <definedName name="schedM_hardwareLA">#REF!</definedName>
    <definedName name="schedM_hardwareNA">#REF!</definedName>
    <definedName name="schedM_hardwareNLA">#REF!</definedName>
    <definedName name="schedM_softwareAdmitted">#REF!</definedName>
    <definedName name="schedM_softwareLA">#REF!</definedName>
    <definedName name="schedM_SoftwareNA">#REF!</definedName>
    <definedName name="schedM_softwareNLA">#REF!</definedName>
    <definedName name="schedN_Admitted">#REF!</definedName>
    <definedName name="schedN_AmtPayable">#REF!</definedName>
    <definedName name="schedN_LA">#REF!</definedName>
    <definedName name="schedN_NLA">#REF!</definedName>
    <definedName name="schedN_notAdmitted">#REF!</definedName>
    <definedName name="schedO_Admitted">#REF!</definedName>
    <definedName name="schedO_AmtPayable">#REF!</definedName>
    <definedName name="schedO_LA">#REF!</definedName>
    <definedName name="schedO_NLA">#REF!</definedName>
    <definedName name="schedO_notAdmitted">#REF!</definedName>
    <definedName name="schedP_Admitted">#REF!</definedName>
    <definedName name="schedP_AmountDue">#REF!</definedName>
    <definedName name="schedP_LA">#REF!</definedName>
    <definedName name="schedP_NLA">#REF!</definedName>
    <definedName name="schedP_notAdmitted">#REF!</definedName>
    <definedName name="schedQ_admitted">#REF!</definedName>
    <definedName name="schedQ_AmountDue">#REF!</definedName>
    <definedName name="schedQ_LA">#REF!</definedName>
    <definedName name="schedQ_NLA">#REF!</definedName>
    <definedName name="schedQ_notAdmitted">#REF!</definedName>
    <definedName name="schedS_Admitted">#REF!</definedName>
    <definedName name="schedS_LA">#REF!</definedName>
    <definedName name="schedS_NLA">#REF!</definedName>
    <definedName name="schedS_notAdmitted">#REF!</definedName>
    <definedName name="schedS_OtherLiab">#REF!</definedName>
    <definedName name="schedU1_LA">#REF!</definedName>
    <definedName name="schedU1_NLA">#REF!</definedName>
    <definedName name="schedU1_notAdmitted">#REF!</definedName>
    <definedName name="SCHEDULE">#REF!</definedName>
    <definedName name="schedule19" hidden="1">#REF!</definedName>
    <definedName name="scholar">#REF!</definedName>
    <definedName name="SCN">#REF!</definedName>
    <definedName name="SCREEN">#REF!</definedName>
    <definedName name="scsc">#REF!</definedName>
    <definedName name="sd">#REF!</definedName>
    <definedName name="se" localSheetId="52">'Rev-AccDep'!#REF!</definedName>
    <definedName name="se">#REF!</definedName>
    <definedName name="sec">#REF!</definedName>
    <definedName name="SEC_BS">#REF!</definedName>
    <definedName name="SECFINOP">#REF!</definedName>
    <definedName name="SECFINOP49">#REF!</definedName>
    <definedName name="SECFORM">#REF!</definedName>
    <definedName name="SECFORM24FINOP">#REF!</definedName>
    <definedName name="SECFORM49FINOP">#REF!</definedName>
    <definedName name="SECFORM49FINOPB">#REF!</definedName>
    <definedName name="SECFORM49FINOPC">#REF!</definedName>
    <definedName name="SECFORM49FINOPD">#REF!</definedName>
    <definedName name="SECFORME24FINOP2">#REF!</definedName>
    <definedName name="SECOND">#REF!</definedName>
    <definedName name="Segment_Run_No_TL">#REF!</definedName>
    <definedName name="Segment_Run_No_UL">#REF!</definedName>
    <definedName name="Selected_Month">#REF!</definedName>
    <definedName name="Selected_Period">#REF!</definedName>
    <definedName name="Selected_Year">#REF!</definedName>
    <definedName name="Semi?Finished?Goods">#REF!</definedName>
    <definedName name="sencount" hidden="1">2</definedName>
    <definedName name="SEPNAME">#REF!</definedName>
    <definedName name="SEPT04">#REF!</definedName>
    <definedName name="Serv" hidden="1">#REF!</definedName>
    <definedName name="Service_Income" localSheetId="52">'Rev-AccDep'!#REF!</definedName>
    <definedName name="Service_Income">#REF!</definedName>
    <definedName name="setlrate">#REF!</definedName>
    <definedName name="SEX">#REF!</definedName>
    <definedName name="sf" localSheetId="52">'Rev-AccDep'!#REF!</definedName>
    <definedName name="sf">#REF!</definedName>
    <definedName name="sf_1">#REF!</definedName>
    <definedName name="sf_2">#REF!</definedName>
    <definedName name="SFD">#REF!</definedName>
    <definedName name="SFD_D">#REF!</definedName>
    <definedName name="SFD_P">#REF!</definedName>
    <definedName name="SFDD">#REF!</definedName>
    <definedName name="sfl">#REF!</definedName>
    <definedName name="SFN">#REF!</definedName>
    <definedName name="SFN_D">#REF!</definedName>
    <definedName name="sfnD">#REF!</definedName>
    <definedName name="sfnl">#REF!</definedName>
    <definedName name="SFV">#REF!</definedName>
    <definedName name="SFV_D">#REF!</definedName>
    <definedName name="SFV_P">#REF!</definedName>
    <definedName name="SFVD">#REF!</definedName>
    <definedName name="sgdaud">#REF!</definedName>
    <definedName name="shape">#REF!</definedName>
    <definedName name="SHAREHOLDER">#REF!</definedName>
    <definedName name="shee">#REF!</definedName>
    <definedName name="sheet2">#REF!</definedName>
    <definedName name="SHTERM">#REF!</definedName>
    <definedName name="si" localSheetId="52">'Rev-AccDep'!#REF!</definedName>
    <definedName name="si">#REF!</definedName>
    <definedName name="si_1">#REF!</definedName>
    <definedName name="si_2">#REF!</definedName>
    <definedName name="SI_Table">#REF!</definedName>
    <definedName name="sin">#REF!</definedName>
    <definedName name="sina" localSheetId="52">'Rev-AccDep'!#REF!</definedName>
    <definedName name="sina">#REF!</definedName>
    <definedName name="sina_1">#REF!</definedName>
    <definedName name="sina_2">#REF!</definedName>
    <definedName name="SINAA">#REF!</definedName>
    <definedName name="Singapore" localSheetId="8" hidden="1">{#N/A,#N/A,FALSE,"DEPN";#N/A,#N/A,FALSE,"INT";#N/A,#N/A,FALSE,"SUNDRY";#N/A,#N/A,FALSE,"CRED";#N/A,#N/A,FALSE,"DEBT";#N/A,#N/A,FALSE,"XREC";#N/A,#N/A,FALSE,"RFS";#N/A,#N/A,FALSE,"FAS";#N/A,#N/A,FALSE,"SP";#N/A,#N/A,FALSE,"COMM";#N/A,#N/A,FALSE,"CALC";#N/A,#N/A,FALSE,"%";#N/A,#N/A,FALSE,"EXPS"}</definedName>
    <definedName name="Singapore" localSheetId="7" hidden="1">{#N/A,#N/A,FALSE,"DEPN";#N/A,#N/A,FALSE,"INT";#N/A,#N/A,FALSE,"SUNDRY";#N/A,#N/A,FALSE,"CRED";#N/A,#N/A,FALSE,"DEBT";#N/A,#N/A,FALSE,"XREC";#N/A,#N/A,FALSE,"RFS";#N/A,#N/A,FALSE,"FAS";#N/A,#N/A,FALSE,"SP";#N/A,#N/A,FALSE,"COMM";#N/A,#N/A,FALSE,"CALC";#N/A,#N/A,FALSE,"%";#N/A,#N/A,FALSE,"EXPS"}</definedName>
    <definedName name="Singapore" localSheetId="91" hidden="1">{#N/A,#N/A,FALSE,"DEPN";#N/A,#N/A,FALSE,"INT";#N/A,#N/A,FALSE,"SUNDRY";#N/A,#N/A,FALSE,"CRED";#N/A,#N/A,FALSE,"DEBT";#N/A,#N/A,FALSE,"XREC";#N/A,#N/A,FALSE,"RFS";#N/A,#N/A,FALSE,"FAS";#N/A,#N/A,FALSE,"SP";#N/A,#N/A,FALSE,"COMM";#N/A,#N/A,FALSE,"CALC";#N/A,#N/A,FALSE,"%";#N/A,#N/A,FALSE,"EXPS"}</definedName>
    <definedName name="Singapore" localSheetId="92" hidden="1">{#N/A,#N/A,FALSE,"DEPN";#N/A,#N/A,FALSE,"INT";#N/A,#N/A,FALSE,"SUNDRY";#N/A,#N/A,FALSE,"CRED";#N/A,#N/A,FALSE,"DEBT";#N/A,#N/A,FALSE,"XREC";#N/A,#N/A,FALSE,"RFS";#N/A,#N/A,FALSE,"FAS";#N/A,#N/A,FALSE,"SP";#N/A,#N/A,FALSE,"COMM";#N/A,#N/A,FALSE,"CALC";#N/A,#N/A,FALSE,"%";#N/A,#N/A,FALSE,"EXPS"}</definedName>
    <definedName name="Singapore" localSheetId="93" hidden="1">{#N/A,#N/A,FALSE,"DEPN";#N/A,#N/A,FALSE,"INT";#N/A,#N/A,FALSE,"SUNDRY";#N/A,#N/A,FALSE,"CRED";#N/A,#N/A,FALSE,"DEBT";#N/A,#N/A,FALSE,"XREC";#N/A,#N/A,FALSE,"RFS";#N/A,#N/A,FALSE,"FAS";#N/A,#N/A,FALSE,"SP";#N/A,#N/A,FALSE,"COMM";#N/A,#N/A,FALSE,"CALC";#N/A,#N/A,FALSE,"%";#N/A,#N/A,FALSE,"EXPS"}</definedName>
    <definedName name="Singapore" localSheetId="94" hidden="1">{#N/A,#N/A,FALSE,"DEPN";#N/A,#N/A,FALSE,"INT";#N/A,#N/A,FALSE,"SUNDRY";#N/A,#N/A,FALSE,"CRED";#N/A,#N/A,FALSE,"DEBT";#N/A,#N/A,FALSE,"XREC";#N/A,#N/A,FALSE,"RFS";#N/A,#N/A,FALSE,"FAS";#N/A,#N/A,FALSE,"SP";#N/A,#N/A,FALSE,"COMM";#N/A,#N/A,FALSE,"CALC";#N/A,#N/A,FALSE,"%";#N/A,#N/A,FALSE,"EXPS"}</definedName>
    <definedName name="Singapore" localSheetId="95" hidden="1">{#N/A,#N/A,FALSE,"DEPN";#N/A,#N/A,FALSE,"INT";#N/A,#N/A,FALSE,"SUNDRY";#N/A,#N/A,FALSE,"CRED";#N/A,#N/A,FALSE,"DEBT";#N/A,#N/A,FALSE,"XREC";#N/A,#N/A,FALSE,"RFS";#N/A,#N/A,FALSE,"FAS";#N/A,#N/A,FALSE,"SP";#N/A,#N/A,FALSE,"COMM";#N/A,#N/A,FALSE,"CALC";#N/A,#N/A,FALSE,"%";#N/A,#N/A,FALSE,"EXPS"}</definedName>
    <definedName name="Singapore" localSheetId="96" hidden="1">{#N/A,#N/A,FALSE,"DEPN";#N/A,#N/A,FALSE,"INT";#N/A,#N/A,FALSE,"SUNDRY";#N/A,#N/A,FALSE,"CRED";#N/A,#N/A,FALSE,"DEBT";#N/A,#N/A,FALSE,"XREC";#N/A,#N/A,FALSE,"RFS";#N/A,#N/A,FALSE,"FAS";#N/A,#N/A,FALSE,"SP";#N/A,#N/A,FALSE,"COMM";#N/A,#N/A,FALSE,"CALC";#N/A,#N/A,FALSE,"%";#N/A,#N/A,FALSE,"EXPS"}</definedName>
    <definedName name="Singapore" localSheetId="98" hidden="1">{#N/A,#N/A,FALSE,"DEPN";#N/A,#N/A,FALSE,"INT";#N/A,#N/A,FALSE,"SUNDRY";#N/A,#N/A,FALSE,"CRED";#N/A,#N/A,FALSE,"DEBT";#N/A,#N/A,FALSE,"XREC";#N/A,#N/A,FALSE,"RFS";#N/A,#N/A,FALSE,"FAS";#N/A,#N/A,FALSE,"SP";#N/A,#N/A,FALSE,"COMM";#N/A,#N/A,FALSE,"CALC";#N/A,#N/A,FALSE,"%";#N/A,#N/A,FALSE,"EXPS"}</definedName>
    <definedName name="Singapore" localSheetId="99" hidden="1">{#N/A,#N/A,FALSE,"DEPN";#N/A,#N/A,FALSE,"INT";#N/A,#N/A,FALSE,"SUNDRY";#N/A,#N/A,FALSE,"CRED";#N/A,#N/A,FALSE,"DEBT";#N/A,#N/A,FALSE,"XREC";#N/A,#N/A,FALSE,"RFS";#N/A,#N/A,FALSE,"FAS";#N/A,#N/A,FALSE,"SP";#N/A,#N/A,FALSE,"COMM";#N/A,#N/A,FALSE,"CALC";#N/A,#N/A,FALSE,"%";#N/A,#N/A,FALSE,"EXPS"}</definedName>
    <definedName name="Singapore" localSheetId="12" hidden="1">{#N/A,#N/A,FALSE,"DEPN";#N/A,#N/A,FALSE,"INT";#N/A,#N/A,FALSE,"SUNDRY";#N/A,#N/A,FALSE,"CRED";#N/A,#N/A,FALSE,"DEBT";#N/A,#N/A,FALSE,"XREC";#N/A,#N/A,FALSE,"RFS";#N/A,#N/A,FALSE,"FAS";#N/A,#N/A,FALSE,"SP";#N/A,#N/A,FALSE,"COMM";#N/A,#N/A,FALSE,"CALC";#N/A,#N/A,FALSE,"%";#N/A,#N/A,FALSE,"EXPS"}</definedName>
    <definedName name="Singapore" localSheetId="0" hidden="1">{#N/A,#N/A,FALSE,"DEPN";#N/A,#N/A,FALSE,"INT";#N/A,#N/A,FALSE,"SUNDRY";#N/A,#N/A,FALSE,"CRED";#N/A,#N/A,FALSE,"DEBT";#N/A,#N/A,FALSE,"XREC";#N/A,#N/A,FALSE,"RFS";#N/A,#N/A,FALSE,"FAS";#N/A,#N/A,FALSE,"SP";#N/A,#N/A,FALSE,"COMM";#N/A,#N/A,FALSE,"CALC";#N/A,#N/A,FALSE,"%";#N/A,#N/A,FALSE,"EXPS"}</definedName>
    <definedName name="Singapore" hidden="1">{#N/A,#N/A,FALSE,"DEPN";#N/A,#N/A,FALSE,"INT";#N/A,#N/A,FALSE,"SUNDRY";#N/A,#N/A,FALSE,"CRED";#N/A,#N/A,FALSE,"DEBT";#N/A,#N/A,FALSE,"XREC";#N/A,#N/A,FALSE,"RFS";#N/A,#N/A,FALSE,"FAS";#N/A,#N/A,FALSE,"SP";#N/A,#N/A,FALSE,"COMM";#N/A,#N/A,FALSE,"CALC";#N/A,#N/A,FALSE,"%";#N/A,#N/A,FALSE,"EXPS"}</definedName>
    <definedName name="SIperPol">#REF!</definedName>
    <definedName name="six">#REF!</definedName>
    <definedName name="slc">#REF!</definedName>
    <definedName name="SLD">#REF!</definedName>
    <definedName name="SLHaircut">#REF!</definedName>
    <definedName name="SLN">#REF!</definedName>
    <definedName name="slsd">#REF!</definedName>
    <definedName name="SM">#REF!</definedName>
    <definedName name="SM_NAR_">#REF!</definedName>
    <definedName name="SM_R_">#REF!</definedName>
    <definedName name="SMK">#REF!</definedName>
    <definedName name="SMK_STAT">#REF!</definedName>
    <definedName name="sna">#REF!</definedName>
    <definedName name="SNA_1">#REF!</definedName>
    <definedName name="SNA_2">#REF!</definedName>
    <definedName name="solver_drv">1</definedName>
    <definedName name="solver_est">1</definedName>
    <definedName name="solver_itr">100</definedName>
    <definedName name="solver_lin">2</definedName>
    <definedName name="solver_num">0</definedName>
    <definedName name="solver_nwt">1</definedName>
    <definedName name="solver_opt">#REF!</definedName>
    <definedName name="solver_pre">0.000001</definedName>
    <definedName name="solver_scl">2</definedName>
    <definedName name="solver_sho">2</definedName>
    <definedName name="solver_tim">100</definedName>
    <definedName name="solver_tmp">#NULL!</definedName>
    <definedName name="solver_tol">0.05</definedName>
    <definedName name="solver_typ">1</definedName>
    <definedName name="solver_val">0</definedName>
    <definedName name="sources">#REF!</definedName>
    <definedName name="Sovereign_Risk_Charges">#REF!</definedName>
    <definedName name="SP_CODE">#REF!</definedName>
    <definedName name="SP_Code_Index">#REF!</definedName>
    <definedName name="SP_Code_TL">#REF!</definedName>
    <definedName name="SP_Code_UL">#REF!</definedName>
    <definedName name="SP_Count_TL">#REF!</definedName>
    <definedName name="SP_Count_UL">#REF!</definedName>
    <definedName name="sp_mix">#REF!</definedName>
    <definedName name="SPBORDER">#REF!</definedName>
    <definedName name="SPC">#REF!</definedName>
    <definedName name="spcod">#REF!</definedName>
    <definedName name="Spcode">#REF!</definedName>
    <definedName name="Spec" localSheetId="52">'Rev-AccDep'!#REF!</definedName>
    <definedName name="Spec">#REF!</definedName>
    <definedName name="SpecialPrice" hidden="1">#REF!</definedName>
    <definedName name="spore" localSheetId="8" hidden="1">{#N/A,#N/A,FALSE,"DEPN";#N/A,#N/A,FALSE,"INT";#N/A,#N/A,FALSE,"SUNDRY";#N/A,#N/A,FALSE,"CRED";#N/A,#N/A,FALSE,"DEBT";#N/A,#N/A,FALSE,"XREC";#N/A,#N/A,FALSE,"RFS";#N/A,#N/A,FALSE,"FAS";#N/A,#N/A,FALSE,"SP";#N/A,#N/A,FALSE,"COMM";#N/A,#N/A,FALSE,"CALC";#N/A,#N/A,FALSE,"%";#N/A,#N/A,FALSE,"EXPS"}</definedName>
    <definedName name="spore" localSheetId="7" hidden="1">{#N/A,#N/A,FALSE,"DEPN";#N/A,#N/A,FALSE,"INT";#N/A,#N/A,FALSE,"SUNDRY";#N/A,#N/A,FALSE,"CRED";#N/A,#N/A,FALSE,"DEBT";#N/A,#N/A,FALSE,"XREC";#N/A,#N/A,FALSE,"RFS";#N/A,#N/A,FALSE,"FAS";#N/A,#N/A,FALSE,"SP";#N/A,#N/A,FALSE,"COMM";#N/A,#N/A,FALSE,"CALC";#N/A,#N/A,FALSE,"%";#N/A,#N/A,FALSE,"EXPS"}</definedName>
    <definedName name="spore" localSheetId="91" hidden="1">{#N/A,#N/A,FALSE,"DEPN";#N/A,#N/A,FALSE,"INT";#N/A,#N/A,FALSE,"SUNDRY";#N/A,#N/A,FALSE,"CRED";#N/A,#N/A,FALSE,"DEBT";#N/A,#N/A,FALSE,"XREC";#N/A,#N/A,FALSE,"RFS";#N/A,#N/A,FALSE,"FAS";#N/A,#N/A,FALSE,"SP";#N/A,#N/A,FALSE,"COMM";#N/A,#N/A,FALSE,"CALC";#N/A,#N/A,FALSE,"%";#N/A,#N/A,FALSE,"EXPS"}</definedName>
    <definedName name="spore" localSheetId="92" hidden="1">{#N/A,#N/A,FALSE,"DEPN";#N/A,#N/A,FALSE,"INT";#N/A,#N/A,FALSE,"SUNDRY";#N/A,#N/A,FALSE,"CRED";#N/A,#N/A,FALSE,"DEBT";#N/A,#N/A,FALSE,"XREC";#N/A,#N/A,FALSE,"RFS";#N/A,#N/A,FALSE,"FAS";#N/A,#N/A,FALSE,"SP";#N/A,#N/A,FALSE,"COMM";#N/A,#N/A,FALSE,"CALC";#N/A,#N/A,FALSE,"%";#N/A,#N/A,FALSE,"EXPS"}</definedName>
    <definedName name="spore" localSheetId="93" hidden="1">{#N/A,#N/A,FALSE,"DEPN";#N/A,#N/A,FALSE,"INT";#N/A,#N/A,FALSE,"SUNDRY";#N/A,#N/A,FALSE,"CRED";#N/A,#N/A,FALSE,"DEBT";#N/A,#N/A,FALSE,"XREC";#N/A,#N/A,FALSE,"RFS";#N/A,#N/A,FALSE,"FAS";#N/A,#N/A,FALSE,"SP";#N/A,#N/A,FALSE,"COMM";#N/A,#N/A,FALSE,"CALC";#N/A,#N/A,FALSE,"%";#N/A,#N/A,FALSE,"EXPS"}</definedName>
    <definedName name="spore" localSheetId="94" hidden="1">{#N/A,#N/A,FALSE,"DEPN";#N/A,#N/A,FALSE,"INT";#N/A,#N/A,FALSE,"SUNDRY";#N/A,#N/A,FALSE,"CRED";#N/A,#N/A,FALSE,"DEBT";#N/A,#N/A,FALSE,"XREC";#N/A,#N/A,FALSE,"RFS";#N/A,#N/A,FALSE,"FAS";#N/A,#N/A,FALSE,"SP";#N/A,#N/A,FALSE,"COMM";#N/A,#N/A,FALSE,"CALC";#N/A,#N/A,FALSE,"%";#N/A,#N/A,FALSE,"EXPS"}</definedName>
    <definedName name="spore" localSheetId="95" hidden="1">{#N/A,#N/A,FALSE,"DEPN";#N/A,#N/A,FALSE,"INT";#N/A,#N/A,FALSE,"SUNDRY";#N/A,#N/A,FALSE,"CRED";#N/A,#N/A,FALSE,"DEBT";#N/A,#N/A,FALSE,"XREC";#N/A,#N/A,FALSE,"RFS";#N/A,#N/A,FALSE,"FAS";#N/A,#N/A,FALSE,"SP";#N/A,#N/A,FALSE,"COMM";#N/A,#N/A,FALSE,"CALC";#N/A,#N/A,FALSE,"%";#N/A,#N/A,FALSE,"EXPS"}</definedName>
    <definedName name="spore" localSheetId="96" hidden="1">{#N/A,#N/A,FALSE,"DEPN";#N/A,#N/A,FALSE,"INT";#N/A,#N/A,FALSE,"SUNDRY";#N/A,#N/A,FALSE,"CRED";#N/A,#N/A,FALSE,"DEBT";#N/A,#N/A,FALSE,"XREC";#N/A,#N/A,FALSE,"RFS";#N/A,#N/A,FALSE,"FAS";#N/A,#N/A,FALSE,"SP";#N/A,#N/A,FALSE,"COMM";#N/A,#N/A,FALSE,"CALC";#N/A,#N/A,FALSE,"%";#N/A,#N/A,FALSE,"EXPS"}</definedName>
    <definedName name="spore" localSheetId="98" hidden="1">{#N/A,#N/A,FALSE,"DEPN";#N/A,#N/A,FALSE,"INT";#N/A,#N/A,FALSE,"SUNDRY";#N/A,#N/A,FALSE,"CRED";#N/A,#N/A,FALSE,"DEBT";#N/A,#N/A,FALSE,"XREC";#N/A,#N/A,FALSE,"RFS";#N/A,#N/A,FALSE,"FAS";#N/A,#N/A,FALSE,"SP";#N/A,#N/A,FALSE,"COMM";#N/A,#N/A,FALSE,"CALC";#N/A,#N/A,FALSE,"%";#N/A,#N/A,FALSE,"EXPS"}</definedName>
    <definedName name="spore" localSheetId="99" hidden="1">{#N/A,#N/A,FALSE,"DEPN";#N/A,#N/A,FALSE,"INT";#N/A,#N/A,FALSE,"SUNDRY";#N/A,#N/A,FALSE,"CRED";#N/A,#N/A,FALSE,"DEBT";#N/A,#N/A,FALSE,"XREC";#N/A,#N/A,FALSE,"RFS";#N/A,#N/A,FALSE,"FAS";#N/A,#N/A,FALSE,"SP";#N/A,#N/A,FALSE,"COMM";#N/A,#N/A,FALSE,"CALC";#N/A,#N/A,FALSE,"%";#N/A,#N/A,FALSE,"EXPS"}</definedName>
    <definedName name="spore" localSheetId="12" hidden="1">{#N/A,#N/A,FALSE,"DEPN";#N/A,#N/A,FALSE,"INT";#N/A,#N/A,FALSE,"SUNDRY";#N/A,#N/A,FALSE,"CRED";#N/A,#N/A,FALSE,"DEBT";#N/A,#N/A,FALSE,"XREC";#N/A,#N/A,FALSE,"RFS";#N/A,#N/A,FALSE,"FAS";#N/A,#N/A,FALSE,"SP";#N/A,#N/A,FALSE,"COMM";#N/A,#N/A,FALSE,"CALC";#N/A,#N/A,FALSE,"%";#N/A,#N/A,FALSE,"EXPS"}</definedName>
    <definedName name="spore" localSheetId="0" hidden="1">{#N/A,#N/A,FALSE,"DEPN";#N/A,#N/A,FALSE,"INT";#N/A,#N/A,FALSE,"SUNDRY";#N/A,#N/A,FALSE,"CRED";#N/A,#N/A,FALSE,"DEBT";#N/A,#N/A,FALSE,"XREC";#N/A,#N/A,FALSE,"RFS";#N/A,#N/A,FALSE,"FAS";#N/A,#N/A,FALSE,"SP";#N/A,#N/A,FALSE,"COMM";#N/A,#N/A,FALSE,"CALC";#N/A,#N/A,FALSE,"%";#N/A,#N/A,FALSE,"EXPS"}</definedName>
    <definedName name="spore" hidden="1">{#N/A,#N/A,FALSE,"DEPN";#N/A,#N/A,FALSE,"INT";#N/A,#N/A,FALSE,"SUNDRY";#N/A,#N/A,FALSE,"CRED";#N/A,#N/A,FALSE,"DEBT";#N/A,#N/A,FALSE,"XREC";#N/A,#N/A,FALSE,"RFS";#N/A,#N/A,FALSE,"FAS";#N/A,#N/A,FALSE,"SP";#N/A,#N/A,FALSE,"COMM";#N/A,#N/A,FALSE,"CALC";#N/A,#N/A,FALSE,"%";#N/A,#N/A,FALSE,"EXPS"}</definedName>
    <definedName name="SR">#REF!</definedName>
    <definedName name="SRNAA">#REF!</definedName>
    <definedName name="SSS">#REF!</definedName>
    <definedName name="sss.avic">#REF!</definedName>
    <definedName name="SSTD_RESV">#REF!</definedName>
    <definedName name="ST">#REF!</definedName>
    <definedName name="ST_UP">#REF!</definedName>
    <definedName name="Staff_numbers_by_entity_and_FU">#REF!</definedName>
    <definedName name="Staff1">#REF!</definedName>
    <definedName name="Staff2">#REF!</definedName>
    <definedName name="STAMP_TAX">#REF!</definedName>
    <definedName name="starlife_ind1">#REF!</definedName>
    <definedName name="starlife_ind2">#REF!</definedName>
    <definedName name="starlife_nap">#REF!</definedName>
    <definedName name="starriders_ind1">#REF!</definedName>
    <definedName name="starriders_ind2">#REF!</definedName>
    <definedName name="starriders_nap">#REF!</definedName>
    <definedName name="StartDate" localSheetId="8">'Annex A'!#REF!</definedName>
    <definedName name="StartDate" localSheetId="7">'Com Prof'!#REF!</definedName>
    <definedName name="StartDate" localSheetId="91">#REF!</definedName>
    <definedName name="StartDate" localSheetId="92">'R2 - Losses'!#REF!</definedName>
    <definedName name="StartDate" localSheetId="93">'R3 - Commissions'!#REF!</definedName>
    <definedName name="StartDate" localSheetId="94">'R4 - Risk in Force'!#REF!</definedName>
    <definedName name="StartDate" localSheetId="95">'R5 - Losses and Claims'!#REF!</definedName>
    <definedName name="StartDate" localSheetId="96">'R6 - Prems and Claims'!#REF!</definedName>
    <definedName name="StartDate" localSheetId="98">#REF!</definedName>
    <definedName name="StartDate" localSheetId="99">#REF!</definedName>
    <definedName name="StartDate" localSheetId="52">'Rev-AccDep'!#REF!</definedName>
    <definedName name="StartDate" localSheetId="5">Revisions!#REF!</definedName>
    <definedName name="StartDate" localSheetId="12">SCI!#REF!</definedName>
    <definedName name="StartDate">#REF!</definedName>
    <definedName name="STAT">#REF!</definedName>
    <definedName name="State">#REF!</definedName>
    <definedName name="Statement_Date">#REF!</definedName>
    <definedName name="Status">#REF!</definedName>
    <definedName name="STD">#REF!</definedName>
    <definedName name="sti">#REF!</definedName>
    <definedName name="STN">#REF!</definedName>
    <definedName name="sto">#REF!</definedName>
    <definedName name="STOCK">#REF!</definedName>
    <definedName name="STOCK1">#REF!</definedName>
    <definedName name="STOCK2">#REF!</definedName>
    <definedName name="STOCK3">#REF!</definedName>
    <definedName name="STOCK4">#REF!</definedName>
    <definedName name="STOCKBORDER">#REF!</definedName>
    <definedName name="stockf13">#REF!</definedName>
    <definedName name="stockf3">#REF!</definedName>
    <definedName name="STOCKPAGE1">#REF!</definedName>
    <definedName name="STOCKPAGE2">#REF!</definedName>
    <definedName name="STOCKPAGE3">#REF!</definedName>
    <definedName name="STOCKPAGE4">#REF!</definedName>
    <definedName name="STOCKS">#REF!</definedName>
    <definedName name="stokcs2">#REF!</definedName>
    <definedName name="STUP">#N/A</definedName>
    <definedName name="SUB_CA">#REF!</definedName>
    <definedName name="sub_cur">#REF!</definedName>
    <definedName name="sub_off">#REF!</definedName>
    <definedName name="sub_prod">#REF!</definedName>
    <definedName name="SUB_SA">#REF!</definedName>
    <definedName name="sub_sav">#REF!</definedName>
    <definedName name="subcomm">#REF!</definedName>
    <definedName name="subcompany">#REF!</definedName>
    <definedName name="SUBSIDIARY" localSheetId="52">'Rev-AccDep'!#REF!</definedName>
    <definedName name="SUBSIDIARY">#REF!</definedName>
    <definedName name="sum">#REF!</definedName>
    <definedName name="SUM_INS">#REF!</definedName>
    <definedName name="SUM_RANGE">#REF!</definedName>
    <definedName name="SUM_RANGE_MTD">#REF!</definedName>
    <definedName name="SUM_RANGE_MTDBUDGET">#REF!</definedName>
    <definedName name="SUM_RANGE_MTDLY">#REF!</definedName>
    <definedName name="SUM_RANGE_YTD">#REF!</definedName>
    <definedName name="SUM_RANGE_YTDBUDGET">#REF!</definedName>
    <definedName name="SUM_RANGE_YTDL2M">#REF!</definedName>
    <definedName name="SUM_RANGE_YTDLM">#REF!</definedName>
    <definedName name="SUM_RANGE_YTDLY">#REF!</definedName>
    <definedName name="sumds">#REF!</definedName>
    <definedName name="sumfs">#REF!</definedName>
    <definedName name="SUMMARY">#N/A</definedName>
    <definedName name="sumpt">#REF!</definedName>
    <definedName name="SUMRANGE_R">#REF!</definedName>
    <definedName name="SUMRANGE_T">#REF!</definedName>
    <definedName name="SUMRANGE_YTDR">#REF!</definedName>
    <definedName name="SUMRANGE_YTDT">#REF!</definedName>
    <definedName name="SUMRANGETM">#REF!</definedName>
    <definedName name="SUMRANGETM_Budget">#REF!</definedName>
    <definedName name="SUMRANGETM_PREV">#REF!</definedName>
    <definedName name="SUMRANGEYTD">#REF!</definedName>
    <definedName name="SUMRANGEYTD_Budget">#REF!</definedName>
    <definedName name="SUMRANGEYTD_PREV">#REF!</definedName>
    <definedName name="sumva">#REF!</definedName>
    <definedName name="sumvat">#REF!</definedName>
    <definedName name="sumvat2">#REF!</definedName>
    <definedName name="surelife_ind1">#REF!</definedName>
    <definedName name="surelife_ind2">#REF!</definedName>
    <definedName name="surelife_nap">#REF!</definedName>
    <definedName name="sureriders_ind1">#REF!</definedName>
    <definedName name="sureriders_ind2">#REF!</definedName>
    <definedName name="sureriders_nap">#REF!</definedName>
    <definedName name="SURPLUS">#REF!</definedName>
    <definedName name="susdf">#REF!</definedName>
    <definedName name="susrecov">#REF!</definedName>
    <definedName name="sv">#REF!</definedName>
    <definedName name="SYD_P_TT_30APR">#REF!</definedName>
    <definedName name="SYD_S_TT_12MAR">#REF!</definedName>
    <definedName name="SYD_S_TT_19MAR">#REF!</definedName>
    <definedName name="SYD_S_TT_2APR">#REF!</definedName>
    <definedName name="T">#REF!</definedName>
    <definedName name="TABLE">#REF!</definedName>
    <definedName name="TableGroupAll">#REF!</definedName>
    <definedName name="tarp_Cpt_total">#REF!</definedName>
    <definedName name="tax">#REF!</definedName>
    <definedName name="TAX_">#REF!</definedName>
    <definedName name="tax_tag">#REF!</definedName>
    <definedName name="taxdiff">#REF!</definedName>
    <definedName name="taxeslic" localSheetId="52">'Rev-AccDep'!#REF!</definedName>
    <definedName name="taxeslic">#REF!</definedName>
    <definedName name="taxlic" localSheetId="52">'Rev-AccDep'!#REF!</definedName>
    <definedName name="taxlic">#REF!</definedName>
    <definedName name="taxnll">#REF!</definedName>
    <definedName name="taxnll2">#REF!</definedName>
    <definedName name="TAXS">#REF!</definedName>
    <definedName name="TB">#REF!</definedName>
    <definedName name="TBADJ">#REF!</definedName>
    <definedName name="TBCORRFEB00">#REF!</definedName>
    <definedName name="TBCORRJAN00">#REF!</definedName>
    <definedName name="TBDEC99">#REF!</definedName>
    <definedName name="TBI">#REF!</definedName>
    <definedName name="tbills">#REF!</definedName>
    <definedName name="TBINTRANETMAR00">#REF!</definedName>
    <definedName name="tbl_ProdInfo" hidden="1">#REF!</definedName>
    <definedName name="tbna" localSheetId="52">'Rev-AccDep'!#REF!</definedName>
    <definedName name="tbna">#REF!</definedName>
    <definedName name="TBNLA">#REF!</definedName>
    <definedName name="TC">#REF!</definedName>
    <definedName name="tct">#REF!</definedName>
    <definedName name="td">#REF!</definedName>
    <definedName name="tdf">#REF!</definedName>
    <definedName name="TDI">#REF!</definedName>
    <definedName name="TDINAA">#REF!</definedName>
    <definedName name="Telecommunications">#REF!</definedName>
    <definedName name="TELL">#N/A</definedName>
    <definedName name="TELL1">#N/A</definedName>
    <definedName name="Template_Start">#REF!</definedName>
    <definedName name="ten">#REF!</definedName>
    <definedName name="TENG">#REF!</definedName>
    <definedName name="term">#REF!</definedName>
    <definedName name="TEST" localSheetId="8">MONTH(CurrentDate)</definedName>
    <definedName name="TEST" localSheetId="7">MONTH(CurrentDate)</definedName>
    <definedName name="TEST" localSheetId="91">MONTH(CurrentDate)</definedName>
    <definedName name="TEST" localSheetId="92">MONTH(CurrentDate)</definedName>
    <definedName name="TEST" localSheetId="93">MONTH(CurrentDate)</definedName>
    <definedName name="TEST" localSheetId="94">MONTH(CurrentDate)</definedName>
    <definedName name="TEST" localSheetId="95">MONTH(CurrentDate)</definedName>
    <definedName name="TEST" localSheetId="96">MONTH(CurrentDate)</definedName>
    <definedName name="TEST" localSheetId="98">MONTH(CurrentDate)</definedName>
    <definedName name="TEST" localSheetId="99">MONTH(CurrentDate)</definedName>
    <definedName name="TEST" localSheetId="12">MONTH(CurrentDate)</definedName>
    <definedName name="TEST" localSheetId="0">MONTH(CurrentDate)</definedName>
    <definedName name="TEST">MONTH(CurrentDate)</definedName>
    <definedName name="TEST1">#REF!</definedName>
    <definedName name="TEST2">#REF!</definedName>
    <definedName name="TEST3">#REF!</definedName>
    <definedName name="TEST4">#REF!</definedName>
    <definedName name="TEST5">#REF!</definedName>
    <definedName name="TEST6">#REF!</definedName>
    <definedName name="TEST7">#REF!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5">#REF!</definedName>
    <definedName name="TextRefCopy6">#REF!</definedName>
    <definedName name="TextRefCopy7">#REF!</definedName>
    <definedName name="TextRefCopy8">#REF!</definedName>
    <definedName name="TextRefCopy9">#REF!</definedName>
    <definedName name="TextRefCopyRangeCount" hidden="1">1</definedName>
    <definedName name="tfc">#REF!</definedName>
    <definedName name="three">#REF!</definedName>
    <definedName name="ti">36926.6458430556</definedName>
    <definedName name="TILLBORDER">#REF!</definedName>
    <definedName name="TILLBORDER1">#REF!</definedName>
    <definedName name="TILLBORDER2">#REF!</definedName>
    <definedName name="TILLBORDER3">#REF!</definedName>
    <definedName name="TILLBORDER4">#REF!</definedName>
    <definedName name="TILLPAGE1">#REF!</definedName>
    <definedName name="TILLPAGE2">#REF!</definedName>
    <definedName name="TILLPAGE3">#REF!</definedName>
    <definedName name="TILLPAGE4">#REF!</definedName>
    <definedName name="time_elapse">#REF!</definedName>
    <definedName name="TimeToPay1">#REF!</definedName>
    <definedName name="TimeToPay2">#REF!</definedName>
    <definedName name="TimeToPay3">#REF!</definedName>
    <definedName name="TIN">#REF!</definedName>
    <definedName name="title">#REF!</definedName>
    <definedName name="tl">#REF!</definedName>
    <definedName name="tm">#REF!</definedName>
    <definedName name="tmly">#REF!</definedName>
    <definedName name="TMPH">#REF!</definedName>
    <definedName name="TMPL">#REF!</definedName>
    <definedName name="TMPR">#REF!</definedName>
    <definedName name="TNLL">#REF!</definedName>
    <definedName name="To?Be?Defined">#REF!</definedName>
    <definedName name="top">#REF!</definedName>
    <definedName name="totad">#REF!</definedName>
    <definedName name="totad2">#REF!</definedName>
    <definedName name="TOTAL" localSheetId="52">'Rev-AccDep'!#REF!</definedName>
    <definedName name="TOTAL">#REF!</definedName>
    <definedName name="Total_Assets_per_Company">#REF!</definedName>
    <definedName name="Total_C1">#REF!</definedName>
    <definedName name="Total_C2">#REF!</definedName>
    <definedName name="Total_C3">#REF!</definedName>
    <definedName name="TOTAL_C4">#REF!</definedName>
    <definedName name="Total_Non_ledger_Assets">#REF!</definedName>
    <definedName name="totaladmittedassets">#REF!</definedName>
    <definedName name="totalded">#REF!</definedName>
    <definedName name="totalearnedpremium">#REF!</definedName>
    <definedName name="totalliab">#REF!</definedName>
    <definedName name="totalsurplus">#REF!</definedName>
    <definedName name="totasspercom">#REF!</definedName>
    <definedName name="TOTDOM">#REF!</definedName>
    <definedName name="totlia">#REF!</definedName>
    <definedName name="totsto">#REF!</definedName>
    <definedName name="tp" localSheetId="8">'Annex A'!#REF!</definedName>
    <definedName name="tp" localSheetId="7">'Com Prof'!#REF!</definedName>
    <definedName name="tp" localSheetId="91">#REF!</definedName>
    <definedName name="tp" localSheetId="92">'R2 - Losses'!#REF!</definedName>
    <definedName name="tp" localSheetId="93">'R3 - Commissions'!#REF!</definedName>
    <definedName name="tp" localSheetId="94">'R4 - Risk in Force'!#REF!</definedName>
    <definedName name="tp" localSheetId="95">'R5 - Losses and Claims'!#REF!</definedName>
    <definedName name="tp" localSheetId="96">'R6 - Prems and Claims'!#REF!</definedName>
    <definedName name="tp" localSheetId="98">#REF!</definedName>
    <definedName name="tp" localSheetId="99">#REF!</definedName>
    <definedName name="tp" localSheetId="52">'Rev-AccDep'!#REF!</definedName>
    <definedName name="tp" localSheetId="5">Revisions!#REF!</definedName>
    <definedName name="tp" localSheetId="12">SCI!#REF!</definedName>
    <definedName name="tp">#REF!</definedName>
    <definedName name="TPCY">#REF!</definedName>
    <definedName name="TPD_COVER_PAY">#REF!</definedName>
    <definedName name="TPD_MAXAGE">#REF!</definedName>
    <definedName name="tpd_tab">#REF!</definedName>
    <definedName name="TPDSA">#REF!</definedName>
    <definedName name="tppy" localSheetId="8">'Annex A'!#REF!</definedName>
    <definedName name="tppy" localSheetId="7">'Com Prof'!#REF!</definedName>
    <definedName name="tppy" localSheetId="91">#REF!</definedName>
    <definedName name="tppy" localSheetId="92">'R2 - Losses'!#REF!</definedName>
    <definedName name="tppy" localSheetId="93">'R3 - Commissions'!#REF!</definedName>
    <definedName name="tppy" localSheetId="94">'R4 - Risk in Force'!#REF!</definedName>
    <definedName name="tppy" localSheetId="95">'R5 - Losses and Claims'!#REF!</definedName>
    <definedName name="tppy" localSheetId="96">'R6 - Prems and Claims'!#REF!</definedName>
    <definedName name="tppy" localSheetId="98">#REF!</definedName>
    <definedName name="tppy" localSheetId="99">#REF!</definedName>
    <definedName name="tppy" localSheetId="52">'Rev-AccDep'!#REF!</definedName>
    <definedName name="tppy" localSheetId="5">Revisions!#REF!</definedName>
    <definedName name="tppy" localSheetId="12">SCI!#REF!</definedName>
    <definedName name="tppy">#REF!</definedName>
    <definedName name="Trade?Customer?Development?Funds">#REF!</definedName>
    <definedName name="trans">#REF!,#REF!,#REF!,#REF!,#REF!,#REF!,#REF!</definedName>
    <definedName name="trd" hidden="1">#REF!</definedName>
    <definedName name="tre">#REF!</definedName>
    <definedName name="TREASURY_BILLS">#REF!</definedName>
    <definedName name="tri">#REF!</definedName>
    <definedName name="TRIALBALANCEJAN00">#REF!</definedName>
    <definedName name="trs" hidden="1">#REF!</definedName>
    <definedName name="TS_">#REF!</definedName>
    <definedName name="Tval" localSheetId="52">'Rev-AccDep'!#REF!</definedName>
    <definedName name="Tval">#REF!</definedName>
    <definedName name="txnl" localSheetId="52">'Rev-AccDep'!#REF!</definedName>
    <definedName name="txnl">#REF!</definedName>
    <definedName name="TY">#REF!</definedName>
    <definedName name="Type_of_Loss">#REF!</definedName>
    <definedName name="U">#REF!</definedName>
    <definedName name="U_G_budget">#REF!</definedName>
    <definedName name="u_NIT">#REF!</definedName>
    <definedName name="ub">#REF!</definedName>
    <definedName name="UBD">#REF!</definedName>
    <definedName name="udnl" localSheetId="52">'Rev-AccDep'!#REF!</definedName>
    <definedName name="udnl">#REF!</definedName>
    <definedName name="UEP_BEG">#REF!</definedName>
    <definedName name="UL_Bud">#REF!</definedName>
    <definedName name="UNADJ.BAL">#REF!</definedName>
    <definedName name="uncy">#REF!</definedName>
    <definedName name="underwritingexpenses">#REF!</definedName>
    <definedName name="underwritingincome">#REF!</definedName>
    <definedName name="une">#REF!</definedName>
    <definedName name="UnileverCompanies">#REF!</definedName>
    <definedName name="UNIT">#REF!</definedName>
    <definedName name="UNIT_CODE">#REF!</definedName>
    <definedName name="UNIT_COUNT">#REF!</definedName>
    <definedName name="Unit_Gross_I">#REF!</definedName>
    <definedName name="UoMdim">#REF!</definedName>
    <definedName name="UomFillVol">#REF!</definedName>
    <definedName name="uompower">#REF!</definedName>
    <definedName name="updated">#REF!</definedName>
    <definedName name="upnl">#REF!</definedName>
    <definedName name="UPR_">#REF!</definedName>
    <definedName name="USD.CY.BV">#REF!</definedName>
    <definedName name="USD.CY.SB">#REF!</definedName>
    <definedName name="USD.PY.BV">#REF!</definedName>
    <definedName name="USD.PY.SB">#REF!</definedName>
    <definedName name="USD_Business_Risk1">#REF!</definedName>
    <definedName name="USD_Business_Risk2">#REF!</definedName>
    <definedName name="USD_Business_Risk3">#REF!</definedName>
    <definedName name="USD_Business_Risk4">#REF!</definedName>
    <definedName name="USD_Business_Risk5">#REF!</definedName>
    <definedName name="USD_Business_Summary">#REF!</definedName>
    <definedName name="USD_Credit_Risk1">#REF!</definedName>
    <definedName name="USD_Credit_Risk2">#REF!</definedName>
    <definedName name="USD_Credit_Risk3">#REF!</definedName>
    <definedName name="USD_Credit_Risk4">#REF!</definedName>
    <definedName name="USD_Credit_Risk5">#REF!</definedName>
    <definedName name="USD_Credit_Summary">#REF!</definedName>
    <definedName name="USD_Diverse">#REF!</definedName>
    <definedName name="USD_Interest_Rate_Risk1">#REF!</definedName>
    <definedName name="USD_Interest_Rate_Risk2">#REF!</definedName>
    <definedName name="USD_Interest_Rate_Risk3">#REF!</definedName>
    <definedName name="USD_Interest_Rate_Risk4">#REF!</definedName>
    <definedName name="USD_Interest_Rate_Risk5">#REF!</definedName>
    <definedName name="USD_Interest_Summary">#REF!</definedName>
    <definedName name="USD_Invest_Summary">#REF!</definedName>
    <definedName name="USD_Investment_Risk1">#REF!</definedName>
    <definedName name="USD_Investment_Risk2">#REF!</definedName>
    <definedName name="USD_Investment_Risk3">#REF!</definedName>
    <definedName name="USD_Investment_Risk4">#REF!</definedName>
    <definedName name="USD_Investment_Risk5">#REF!</definedName>
    <definedName name="USD_LH_Ins_Summary">#REF!</definedName>
    <definedName name="USD_LH_Insurance_Risk1">#REF!</definedName>
    <definedName name="USD_LH_Insurance_Risk2">#REF!</definedName>
    <definedName name="USD_LH_Insurance_Risk3">#REF!</definedName>
    <definedName name="USD_LH_Insurance_Risk4">#REF!</definedName>
    <definedName name="USD_LH_Insurance_Risk5">#REF!</definedName>
    <definedName name="USD_Premium_Risk1">#REF!</definedName>
    <definedName name="USD_Premium_Risk2">#REF!</definedName>
    <definedName name="USD_Premium_Risk3">#REF!</definedName>
    <definedName name="USD_Premium_Risk4">#REF!</definedName>
    <definedName name="USD_Premium_Risk5">#REF!</definedName>
    <definedName name="USD_Premium_Summary">#REF!</definedName>
    <definedName name="USD_Recoverable_Breakout1">#REF!</definedName>
    <definedName name="USD_Recoverable_Breakout2">#REF!</definedName>
    <definedName name="USD_Recoverable_Breakout3">#REF!</definedName>
    <definedName name="USD_Recoverable_Breakout4">#REF!</definedName>
    <definedName name="USD_Recoverable_Breakout5">#REF!</definedName>
    <definedName name="USD_Req_Cap_Summary">#REF!</definedName>
    <definedName name="USD_Required_Capital1">#REF!</definedName>
    <definedName name="USD_Required_Capital2">#REF!</definedName>
    <definedName name="USD_Required_Capital3">#REF!</definedName>
    <definedName name="USD_Required_Capital4">#REF!</definedName>
    <definedName name="USD_Required_Capital5">#REF!</definedName>
    <definedName name="USD_Reserve_Risk1">#REF!</definedName>
    <definedName name="USD_Reserve_Risk2">#REF!</definedName>
    <definedName name="USD_Reserve_Risk3">#REF!</definedName>
    <definedName name="USD_Reserve_Risk4">#REF!</definedName>
    <definedName name="USD_Reserve_Risk5">#REF!</definedName>
    <definedName name="USD_Reserve_Summary">#REF!</definedName>
    <definedName name="USD_Reserve_Summary2">#REF!</definedName>
    <definedName name="useRBC2" localSheetId="8">'Annex A'!#REF!</definedName>
    <definedName name="useRBC2" localSheetId="7">'Com Prof'!#REF!</definedName>
    <definedName name="useRBC2" localSheetId="91">#REF!</definedName>
    <definedName name="useRBC2" localSheetId="92">'R2 - Losses'!#REF!</definedName>
    <definedName name="useRBC2" localSheetId="93">'R3 - Commissions'!#REF!</definedName>
    <definedName name="useRBC2" localSheetId="94">'R4 - Risk in Force'!#REF!</definedName>
    <definedName name="useRBC2" localSheetId="95">'R5 - Losses and Claims'!#REF!</definedName>
    <definedName name="useRBC2" localSheetId="96">'R6 - Prems and Claims'!#REF!</definedName>
    <definedName name="useRBC2" localSheetId="98">#REF!</definedName>
    <definedName name="useRBC2" localSheetId="99">#REF!</definedName>
    <definedName name="useRBC2" localSheetId="52">'Rev-AccDep'!#REF!</definedName>
    <definedName name="useRBC2" localSheetId="5">Revisions!#REF!</definedName>
    <definedName name="useRBC2" localSheetId="12">SCI!#REF!</definedName>
    <definedName name="useRBC2">#REF!</definedName>
    <definedName name="UWcostRatio_1">#REF!</definedName>
    <definedName name="UWcostRatio1">#REF!</definedName>
    <definedName name="UWcostRatio2">#REF!</definedName>
    <definedName name="UWcostRatio3">#REF!</definedName>
    <definedName name="v" localSheetId="52">'Rev-AccDep'!#REF!</definedName>
    <definedName name="V">#REF!</definedName>
    <definedName name="V_CPI">#REF!</definedName>
    <definedName name="V_discount">#REF!</definedName>
    <definedName name="V_Gross_I">#REF!</definedName>
    <definedName name="V_Q_Pad">#REF!</definedName>
    <definedName name="V_Tax_on_Exp">#REF!</definedName>
    <definedName name="V_Tax_on_Prm">#REF!</definedName>
    <definedName name="V_Tax_on_Unit">#REF!</definedName>
    <definedName name="Val">#REF!</definedName>
    <definedName name="val_date">#REF!</definedName>
    <definedName name="val_dt">#REF!</definedName>
    <definedName name="val_ind_inforce">#REF!</definedName>
    <definedName name="val_ind_nb">#REF!</definedName>
    <definedName name="val_inforce">#REF!</definedName>
    <definedName name="VAL_MTH">#REF!</definedName>
    <definedName name="VAL_YR">#REF!</definedName>
    <definedName name="valdate">#REF!</definedName>
    <definedName name="valday">#REF!</definedName>
    <definedName name="Valdt">#REF!</definedName>
    <definedName name="valhyn">#REF!</definedName>
    <definedName name="valmonth">#REF!</definedName>
    <definedName name="VALMTH">#REF!</definedName>
    <definedName name="VALN_DATE">#REF!</definedName>
    <definedName name="Valn_Date_TL">#REF!</definedName>
    <definedName name="valndate">#REF!</definedName>
    <definedName name="valyear">#REF!</definedName>
    <definedName name="VALYR">#REF!</definedName>
    <definedName name="VAR">#REF!</definedName>
    <definedName name="vat" localSheetId="8">'Annex A'!#REF!</definedName>
    <definedName name="vat" localSheetId="7">'Com Prof'!#REF!</definedName>
    <definedName name="vat" localSheetId="91">#REF!</definedName>
    <definedName name="vat" localSheetId="92">'R2 - Losses'!#REF!</definedName>
    <definedName name="vat" localSheetId="93">'R3 - Commissions'!#REF!</definedName>
    <definedName name="vat" localSheetId="94">'R4 - Risk in Force'!#REF!</definedName>
    <definedName name="vat" localSheetId="95">'R5 - Losses and Claims'!#REF!</definedName>
    <definedName name="vat" localSheetId="96">'R6 - Prems and Claims'!#REF!</definedName>
    <definedName name="vat" localSheetId="98">#REF!</definedName>
    <definedName name="vat" localSheetId="99">#REF!</definedName>
    <definedName name="vat" localSheetId="52">'Rev-AccDep'!#REF!</definedName>
    <definedName name="vat" localSheetId="5">Revisions!#REF!</definedName>
    <definedName name="vat" localSheetId="12">SCI!#REF!</definedName>
    <definedName name="vat">#REF!</definedName>
    <definedName name="VAT.COMM">#REF!</definedName>
    <definedName name="VHVHVHVHHVH">#REF!</definedName>
    <definedName name="VIEW_APP">#REF!</definedName>
    <definedName name="VIEW_C_CATEGORY">#REF!</definedName>
    <definedName name="VIEW_C_DATASRC">#REF!</definedName>
    <definedName name="VIEW_CURRENCY">#REF!</definedName>
    <definedName name="VIEW_ENTITY">#REF!</definedName>
    <definedName name="VIEW_FLOW">#REF!</definedName>
    <definedName name="VIEW_FUND">#REF!</definedName>
    <definedName name="VIEW_GROUPS">#REF!</definedName>
    <definedName name="VIEW_LOB_HKICO">#REF!</definedName>
    <definedName name="VIEW_LOB_IFRS">#REF!</definedName>
    <definedName name="VIEW_MEASURES">#REF!</definedName>
    <definedName name="VIEW_TIME">#REF!</definedName>
    <definedName name="vone" localSheetId="52">'Rev-AccDep'!#REF!</definedName>
    <definedName name="vone">#REF!</definedName>
    <definedName name="VONE1" localSheetId="52">'Rev-AccDep'!#REF!</definedName>
    <definedName name="VONE1">#REF!</definedName>
    <definedName name="VT">#REF!</definedName>
    <definedName name="vtwo" localSheetId="52">'Rev-AccDep'!#REF!</definedName>
    <definedName name="vtwo">#REF!</definedName>
    <definedName name="VTWO2" localSheetId="52">'Rev-AccDep'!#REF!</definedName>
    <definedName name="VTWO2">#REF!</definedName>
    <definedName name="W">#REF!</definedName>
    <definedName name="WD">#REF!</definedName>
    <definedName name="WDC">#REF!</definedName>
    <definedName name="we" localSheetId="52">'Rev-AccDep'!#REF!</definedName>
    <definedName name="we">#REF!</definedName>
    <definedName name="weights">#REF!</definedName>
    <definedName name="whole">#REF!,#REF!,#REF!</definedName>
    <definedName name="wholedoc" localSheetId="52">'Rev-AccDep'!#REF!,'Rev-AccDep'!#REF!,'Rev-AccDep'!#REF!</definedName>
    <definedName name="wholedoc">#REF!,#REF!,#REF!</definedName>
    <definedName name="WisReCom">#REF!</definedName>
    <definedName name="WisRePref">#REF!</definedName>
    <definedName name="withhold">#REF!</definedName>
    <definedName name="WORK">#REF!</definedName>
    <definedName name="WorkingDays">#REF!</definedName>
    <definedName name="workings">#REF!</definedName>
    <definedName name="worksp">#REF!</definedName>
    <definedName name="Workspace_TL">#REF!</definedName>
    <definedName name="Workspace_UL">#REF!</definedName>
    <definedName name="WP_PROJ">#REF!</definedName>
    <definedName name="wpdsa">#REF!</definedName>
    <definedName name="Writing_Office">#REF!</definedName>
    <definedName name="wrn.APPV1295." localSheetId="8" hidden="1">{#N/A,#N/A,FALSE,"Inforce from PROPHET";#N/A,#N/A,FALSE,"NB from PROPHET"}</definedName>
    <definedName name="wrn.APPV1295." localSheetId="7" hidden="1">{#N/A,#N/A,FALSE,"Inforce from PROPHET";#N/A,#N/A,FALSE,"NB from PROPHET"}</definedName>
    <definedName name="wrn.APPV1295." localSheetId="91" hidden="1">{#N/A,#N/A,FALSE,"Inforce from PROPHET";#N/A,#N/A,FALSE,"NB from PROPHET"}</definedName>
    <definedName name="wrn.APPV1295." localSheetId="92" hidden="1">{#N/A,#N/A,FALSE,"Inforce from PROPHET";#N/A,#N/A,FALSE,"NB from PROPHET"}</definedName>
    <definedName name="wrn.APPV1295." localSheetId="93" hidden="1">{#N/A,#N/A,FALSE,"Inforce from PROPHET";#N/A,#N/A,FALSE,"NB from PROPHET"}</definedName>
    <definedName name="wrn.APPV1295." localSheetId="94" hidden="1">{#N/A,#N/A,FALSE,"Inforce from PROPHET";#N/A,#N/A,FALSE,"NB from PROPHET"}</definedName>
    <definedName name="wrn.APPV1295." localSheetId="95" hidden="1">{#N/A,#N/A,FALSE,"Inforce from PROPHET";#N/A,#N/A,FALSE,"NB from PROPHET"}</definedName>
    <definedName name="wrn.APPV1295." localSheetId="96" hidden="1">{#N/A,#N/A,FALSE,"Inforce from PROPHET";#N/A,#N/A,FALSE,"NB from PROPHET"}</definedName>
    <definedName name="wrn.APPV1295." localSheetId="98" hidden="1">{#N/A,#N/A,FALSE,"Inforce from PROPHET";#N/A,#N/A,FALSE,"NB from PROPHET"}</definedName>
    <definedName name="wrn.APPV1295." localSheetId="99" hidden="1">{#N/A,#N/A,FALSE,"Inforce from PROPHET";#N/A,#N/A,FALSE,"NB from PROPHET"}</definedName>
    <definedName name="wrn.APPV1295." localSheetId="12" hidden="1">{#N/A,#N/A,FALSE,"Inforce from PROPHET";#N/A,#N/A,FALSE,"NB from PROPHET"}</definedName>
    <definedName name="wrn.APPV1295." localSheetId="0" hidden="1">{#N/A,#N/A,FALSE,"Inforce from PROPHET";#N/A,#N/A,FALSE,"NB from PROPHET"}</definedName>
    <definedName name="wrn.APPV1295." hidden="1">{#N/A,#N/A,FALSE,"Inforce from PROPHET";#N/A,#N/A,FALSE,"NB from PROPHET"}</definedName>
    <definedName name="wrn.Attendance._.Schedule._.1995." hidden="1">{#N/A,#N/A,TRUE,"Sheet1";#N/A,#N/A,TRUE,"Sheet2";#N/A,#N/A,TRUE,"Sheet3";#N/A,#N/A,TRUE,"Sheet4"}</definedName>
    <definedName name="wrn.Cost._.of._.Good._.Sold." hidden="1">{#N/A,#N/A,FALSE,"per brand";#N/A,#N/A,FALSE,"per plant";#N/A,#N/A,FALSE,"Flavor 1";#N/A,#N/A,FALSE,"Flavor 2";#N/A,#N/A,FALSE,"Flavor 3";#N/A,#N/A,FALSE,"MPC"}</definedName>
    <definedName name="wrn.Jaz._.Profit._.Plant." hidden="1">{#N/A,#N/A,FALSE,"PLbyplant";#N/A,#N/A,FALSE,"PLvsSRP";#N/A,#N/A,FALSE,"Plntope"}</definedName>
    <definedName name="wrn.m" localSheetId="8" hidden="1">{#N/A,#N/A,FALSE,"DEPN";#N/A,#N/A,FALSE,"INT";#N/A,#N/A,FALSE,"SUNDRY";#N/A,#N/A,FALSE,"CRED";#N/A,#N/A,FALSE,"DEBT";#N/A,#N/A,FALSE,"XREC";#N/A,#N/A,FALSE,"RFS";#N/A,#N/A,FALSE,"FAS";#N/A,#N/A,FALSE,"SP";#N/A,#N/A,FALSE,"COMM";#N/A,#N/A,FALSE,"CALC";#N/A,#N/A,FALSE,"%";#N/A,#N/A,FALSE,"EXPS"}</definedName>
    <definedName name="wrn.m" localSheetId="7" hidden="1">{#N/A,#N/A,FALSE,"DEPN";#N/A,#N/A,FALSE,"INT";#N/A,#N/A,FALSE,"SUNDRY";#N/A,#N/A,FALSE,"CRED";#N/A,#N/A,FALSE,"DEBT";#N/A,#N/A,FALSE,"XREC";#N/A,#N/A,FALSE,"RFS";#N/A,#N/A,FALSE,"FAS";#N/A,#N/A,FALSE,"SP";#N/A,#N/A,FALSE,"COMM";#N/A,#N/A,FALSE,"CALC";#N/A,#N/A,FALSE,"%";#N/A,#N/A,FALSE,"EXPS"}</definedName>
    <definedName name="wrn.m" localSheetId="91" hidden="1">{#N/A,#N/A,FALSE,"DEPN";#N/A,#N/A,FALSE,"INT";#N/A,#N/A,FALSE,"SUNDRY";#N/A,#N/A,FALSE,"CRED";#N/A,#N/A,FALSE,"DEBT";#N/A,#N/A,FALSE,"XREC";#N/A,#N/A,FALSE,"RFS";#N/A,#N/A,FALSE,"FAS";#N/A,#N/A,FALSE,"SP";#N/A,#N/A,FALSE,"COMM";#N/A,#N/A,FALSE,"CALC";#N/A,#N/A,FALSE,"%";#N/A,#N/A,FALSE,"EXPS"}</definedName>
    <definedName name="wrn.m" localSheetId="92" hidden="1">{#N/A,#N/A,FALSE,"DEPN";#N/A,#N/A,FALSE,"INT";#N/A,#N/A,FALSE,"SUNDRY";#N/A,#N/A,FALSE,"CRED";#N/A,#N/A,FALSE,"DEBT";#N/A,#N/A,FALSE,"XREC";#N/A,#N/A,FALSE,"RFS";#N/A,#N/A,FALSE,"FAS";#N/A,#N/A,FALSE,"SP";#N/A,#N/A,FALSE,"COMM";#N/A,#N/A,FALSE,"CALC";#N/A,#N/A,FALSE,"%";#N/A,#N/A,FALSE,"EXPS"}</definedName>
    <definedName name="wrn.m" localSheetId="93" hidden="1">{#N/A,#N/A,FALSE,"DEPN";#N/A,#N/A,FALSE,"INT";#N/A,#N/A,FALSE,"SUNDRY";#N/A,#N/A,FALSE,"CRED";#N/A,#N/A,FALSE,"DEBT";#N/A,#N/A,FALSE,"XREC";#N/A,#N/A,FALSE,"RFS";#N/A,#N/A,FALSE,"FAS";#N/A,#N/A,FALSE,"SP";#N/A,#N/A,FALSE,"COMM";#N/A,#N/A,FALSE,"CALC";#N/A,#N/A,FALSE,"%";#N/A,#N/A,FALSE,"EXPS"}</definedName>
    <definedName name="wrn.m" localSheetId="94" hidden="1">{#N/A,#N/A,FALSE,"DEPN";#N/A,#N/A,FALSE,"INT";#N/A,#N/A,FALSE,"SUNDRY";#N/A,#N/A,FALSE,"CRED";#N/A,#N/A,FALSE,"DEBT";#N/A,#N/A,FALSE,"XREC";#N/A,#N/A,FALSE,"RFS";#N/A,#N/A,FALSE,"FAS";#N/A,#N/A,FALSE,"SP";#N/A,#N/A,FALSE,"COMM";#N/A,#N/A,FALSE,"CALC";#N/A,#N/A,FALSE,"%";#N/A,#N/A,FALSE,"EXPS"}</definedName>
    <definedName name="wrn.m" localSheetId="95" hidden="1">{#N/A,#N/A,FALSE,"DEPN";#N/A,#N/A,FALSE,"INT";#N/A,#N/A,FALSE,"SUNDRY";#N/A,#N/A,FALSE,"CRED";#N/A,#N/A,FALSE,"DEBT";#N/A,#N/A,FALSE,"XREC";#N/A,#N/A,FALSE,"RFS";#N/A,#N/A,FALSE,"FAS";#N/A,#N/A,FALSE,"SP";#N/A,#N/A,FALSE,"COMM";#N/A,#N/A,FALSE,"CALC";#N/A,#N/A,FALSE,"%";#N/A,#N/A,FALSE,"EXPS"}</definedName>
    <definedName name="wrn.m" localSheetId="96" hidden="1">{#N/A,#N/A,FALSE,"DEPN";#N/A,#N/A,FALSE,"INT";#N/A,#N/A,FALSE,"SUNDRY";#N/A,#N/A,FALSE,"CRED";#N/A,#N/A,FALSE,"DEBT";#N/A,#N/A,FALSE,"XREC";#N/A,#N/A,FALSE,"RFS";#N/A,#N/A,FALSE,"FAS";#N/A,#N/A,FALSE,"SP";#N/A,#N/A,FALSE,"COMM";#N/A,#N/A,FALSE,"CALC";#N/A,#N/A,FALSE,"%";#N/A,#N/A,FALSE,"EXPS"}</definedName>
    <definedName name="wrn.m" localSheetId="98" hidden="1">{#N/A,#N/A,FALSE,"DEPN";#N/A,#N/A,FALSE,"INT";#N/A,#N/A,FALSE,"SUNDRY";#N/A,#N/A,FALSE,"CRED";#N/A,#N/A,FALSE,"DEBT";#N/A,#N/A,FALSE,"XREC";#N/A,#N/A,FALSE,"RFS";#N/A,#N/A,FALSE,"FAS";#N/A,#N/A,FALSE,"SP";#N/A,#N/A,FALSE,"COMM";#N/A,#N/A,FALSE,"CALC";#N/A,#N/A,FALSE,"%";#N/A,#N/A,FALSE,"EXPS"}</definedName>
    <definedName name="wrn.m" localSheetId="99" hidden="1">{#N/A,#N/A,FALSE,"DEPN";#N/A,#N/A,FALSE,"INT";#N/A,#N/A,FALSE,"SUNDRY";#N/A,#N/A,FALSE,"CRED";#N/A,#N/A,FALSE,"DEBT";#N/A,#N/A,FALSE,"XREC";#N/A,#N/A,FALSE,"RFS";#N/A,#N/A,FALSE,"FAS";#N/A,#N/A,FALSE,"SP";#N/A,#N/A,FALSE,"COMM";#N/A,#N/A,FALSE,"CALC";#N/A,#N/A,FALSE,"%";#N/A,#N/A,FALSE,"EXPS"}</definedName>
    <definedName name="wrn.m" localSheetId="12" hidden="1">{#N/A,#N/A,FALSE,"DEPN";#N/A,#N/A,FALSE,"INT";#N/A,#N/A,FALSE,"SUNDRY";#N/A,#N/A,FALSE,"CRED";#N/A,#N/A,FALSE,"DEBT";#N/A,#N/A,FALSE,"XREC";#N/A,#N/A,FALSE,"RFS";#N/A,#N/A,FALSE,"FAS";#N/A,#N/A,FALSE,"SP";#N/A,#N/A,FALSE,"COMM";#N/A,#N/A,FALSE,"CALC";#N/A,#N/A,FALSE,"%";#N/A,#N/A,FALSE,"EXPS"}</definedName>
    <definedName name="wrn.m" localSheetId="0" hidden="1">{#N/A,#N/A,FALSE,"DEPN";#N/A,#N/A,FALSE,"INT";#N/A,#N/A,FALSE,"SUNDRY";#N/A,#N/A,FALSE,"CRED";#N/A,#N/A,FALSE,"DEBT";#N/A,#N/A,FALSE,"XREC";#N/A,#N/A,FALSE,"RFS";#N/A,#N/A,FALSE,"FAS";#N/A,#N/A,FALSE,"SP";#N/A,#N/A,FALSE,"COMM";#N/A,#N/A,FALSE,"CALC";#N/A,#N/A,FALSE,"%";#N/A,#N/A,FALSE,"EXPS"}</definedName>
    <definedName name="wrn.m" hidden="1">{#N/A,#N/A,FALSE,"DEPN";#N/A,#N/A,FALSE,"INT";#N/A,#N/A,FALSE,"SUNDRY";#N/A,#N/A,FALSE,"CRED";#N/A,#N/A,FALSE,"DEBT";#N/A,#N/A,FALSE,"XREC";#N/A,#N/A,FALSE,"RFS";#N/A,#N/A,FALSE,"FAS";#N/A,#N/A,FALSE,"SP";#N/A,#N/A,FALSE,"COMM";#N/A,#N/A,FALSE,"CALC";#N/A,#N/A,FALSE,"%";#N/A,#N/A,FALSE,"EXPS"}</definedName>
    <definedName name="wrn.m." localSheetId="8" hidden="1">{#N/A,#N/A,FALSE,"DEPN";#N/A,#N/A,FALSE,"INT";#N/A,#N/A,FALSE,"SUNDRY";#N/A,#N/A,FALSE,"CRED";#N/A,#N/A,FALSE,"DEBT";#N/A,#N/A,FALSE,"XREC";#N/A,#N/A,FALSE,"RFS";#N/A,#N/A,FALSE,"FAS";#N/A,#N/A,FALSE,"SP";#N/A,#N/A,FALSE,"COMM";#N/A,#N/A,FALSE,"CALC";#N/A,#N/A,FALSE,"%";#N/A,#N/A,FALSE,"EXPS"}</definedName>
    <definedName name="wrn.m." localSheetId="7" hidden="1">{#N/A,#N/A,FALSE,"DEPN";#N/A,#N/A,FALSE,"INT";#N/A,#N/A,FALSE,"SUNDRY";#N/A,#N/A,FALSE,"CRED";#N/A,#N/A,FALSE,"DEBT";#N/A,#N/A,FALSE,"XREC";#N/A,#N/A,FALSE,"RFS";#N/A,#N/A,FALSE,"FAS";#N/A,#N/A,FALSE,"SP";#N/A,#N/A,FALSE,"COMM";#N/A,#N/A,FALSE,"CALC";#N/A,#N/A,FALSE,"%";#N/A,#N/A,FALSE,"EXPS"}</definedName>
    <definedName name="wrn.m." localSheetId="91" hidden="1">{#N/A,#N/A,FALSE,"DEPN";#N/A,#N/A,FALSE,"INT";#N/A,#N/A,FALSE,"SUNDRY";#N/A,#N/A,FALSE,"CRED";#N/A,#N/A,FALSE,"DEBT";#N/A,#N/A,FALSE,"XREC";#N/A,#N/A,FALSE,"RFS";#N/A,#N/A,FALSE,"FAS";#N/A,#N/A,FALSE,"SP";#N/A,#N/A,FALSE,"COMM";#N/A,#N/A,FALSE,"CALC";#N/A,#N/A,FALSE,"%";#N/A,#N/A,FALSE,"EXPS"}</definedName>
    <definedName name="wrn.m." localSheetId="92" hidden="1">{#N/A,#N/A,FALSE,"DEPN";#N/A,#N/A,FALSE,"INT";#N/A,#N/A,FALSE,"SUNDRY";#N/A,#N/A,FALSE,"CRED";#N/A,#N/A,FALSE,"DEBT";#N/A,#N/A,FALSE,"XREC";#N/A,#N/A,FALSE,"RFS";#N/A,#N/A,FALSE,"FAS";#N/A,#N/A,FALSE,"SP";#N/A,#N/A,FALSE,"COMM";#N/A,#N/A,FALSE,"CALC";#N/A,#N/A,FALSE,"%";#N/A,#N/A,FALSE,"EXPS"}</definedName>
    <definedName name="wrn.m." localSheetId="93" hidden="1">{#N/A,#N/A,FALSE,"DEPN";#N/A,#N/A,FALSE,"INT";#N/A,#N/A,FALSE,"SUNDRY";#N/A,#N/A,FALSE,"CRED";#N/A,#N/A,FALSE,"DEBT";#N/A,#N/A,FALSE,"XREC";#N/A,#N/A,FALSE,"RFS";#N/A,#N/A,FALSE,"FAS";#N/A,#N/A,FALSE,"SP";#N/A,#N/A,FALSE,"COMM";#N/A,#N/A,FALSE,"CALC";#N/A,#N/A,FALSE,"%";#N/A,#N/A,FALSE,"EXPS"}</definedName>
    <definedName name="wrn.m." localSheetId="94" hidden="1">{#N/A,#N/A,FALSE,"DEPN";#N/A,#N/A,FALSE,"INT";#N/A,#N/A,FALSE,"SUNDRY";#N/A,#N/A,FALSE,"CRED";#N/A,#N/A,FALSE,"DEBT";#N/A,#N/A,FALSE,"XREC";#N/A,#N/A,FALSE,"RFS";#N/A,#N/A,FALSE,"FAS";#N/A,#N/A,FALSE,"SP";#N/A,#N/A,FALSE,"COMM";#N/A,#N/A,FALSE,"CALC";#N/A,#N/A,FALSE,"%";#N/A,#N/A,FALSE,"EXPS"}</definedName>
    <definedName name="wrn.m." localSheetId="95" hidden="1">{#N/A,#N/A,FALSE,"DEPN";#N/A,#N/A,FALSE,"INT";#N/A,#N/A,FALSE,"SUNDRY";#N/A,#N/A,FALSE,"CRED";#N/A,#N/A,FALSE,"DEBT";#N/A,#N/A,FALSE,"XREC";#N/A,#N/A,FALSE,"RFS";#N/A,#N/A,FALSE,"FAS";#N/A,#N/A,FALSE,"SP";#N/A,#N/A,FALSE,"COMM";#N/A,#N/A,FALSE,"CALC";#N/A,#N/A,FALSE,"%";#N/A,#N/A,FALSE,"EXPS"}</definedName>
    <definedName name="wrn.m." localSheetId="96" hidden="1">{#N/A,#N/A,FALSE,"DEPN";#N/A,#N/A,FALSE,"INT";#N/A,#N/A,FALSE,"SUNDRY";#N/A,#N/A,FALSE,"CRED";#N/A,#N/A,FALSE,"DEBT";#N/A,#N/A,FALSE,"XREC";#N/A,#N/A,FALSE,"RFS";#N/A,#N/A,FALSE,"FAS";#N/A,#N/A,FALSE,"SP";#N/A,#N/A,FALSE,"COMM";#N/A,#N/A,FALSE,"CALC";#N/A,#N/A,FALSE,"%";#N/A,#N/A,FALSE,"EXPS"}</definedName>
    <definedName name="wrn.m." localSheetId="98" hidden="1">{#N/A,#N/A,FALSE,"DEPN";#N/A,#N/A,FALSE,"INT";#N/A,#N/A,FALSE,"SUNDRY";#N/A,#N/A,FALSE,"CRED";#N/A,#N/A,FALSE,"DEBT";#N/A,#N/A,FALSE,"XREC";#N/A,#N/A,FALSE,"RFS";#N/A,#N/A,FALSE,"FAS";#N/A,#N/A,FALSE,"SP";#N/A,#N/A,FALSE,"COMM";#N/A,#N/A,FALSE,"CALC";#N/A,#N/A,FALSE,"%";#N/A,#N/A,FALSE,"EXPS"}</definedName>
    <definedName name="wrn.m." localSheetId="99" hidden="1">{#N/A,#N/A,FALSE,"DEPN";#N/A,#N/A,FALSE,"INT";#N/A,#N/A,FALSE,"SUNDRY";#N/A,#N/A,FALSE,"CRED";#N/A,#N/A,FALSE,"DEBT";#N/A,#N/A,FALSE,"XREC";#N/A,#N/A,FALSE,"RFS";#N/A,#N/A,FALSE,"FAS";#N/A,#N/A,FALSE,"SP";#N/A,#N/A,FALSE,"COMM";#N/A,#N/A,FALSE,"CALC";#N/A,#N/A,FALSE,"%";#N/A,#N/A,FALSE,"EXPS"}</definedName>
    <definedName name="wrn.m." localSheetId="12" hidden="1">{#N/A,#N/A,FALSE,"DEPN";#N/A,#N/A,FALSE,"INT";#N/A,#N/A,FALSE,"SUNDRY";#N/A,#N/A,FALSE,"CRED";#N/A,#N/A,FALSE,"DEBT";#N/A,#N/A,FALSE,"XREC";#N/A,#N/A,FALSE,"RFS";#N/A,#N/A,FALSE,"FAS";#N/A,#N/A,FALSE,"SP";#N/A,#N/A,FALSE,"COMM";#N/A,#N/A,FALSE,"CALC";#N/A,#N/A,FALSE,"%";#N/A,#N/A,FALSE,"EXPS"}</definedName>
    <definedName name="wrn.m." localSheetId="0" hidden="1">{#N/A,#N/A,FALSE,"DEPN";#N/A,#N/A,FALSE,"INT";#N/A,#N/A,FALSE,"SUNDRY";#N/A,#N/A,FALSE,"CRED";#N/A,#N/A,FALSE,"DEBT";#N/A,#N/A,FALSE,"XREC";#N/A,#N/A,FALSE,"RFS";#N/A,#N/A,FALSE,"FAS";#N/A,#N/A,FALSE,"SP";#N/A,#N/A,FALSE,"COMM";#N/A,#N/A,FALSE,"CALC";#N/A,#N/A,FALSE,"%";#N/A,#N/A,FALSE,"EXPS"}</definedName>
    <definedName name="wrn.m." hidden="1">{#N/A,#N/A,FALSE,"DEPN";#N/A,#N/A,FALSE,"INT";#N/A,#N/A,FALSE,"SUNDRY";#N/A,#N/A,FALSE,"CRED";#N/A,#N/A,FALSE,"DEBT";#N/A,#N/A,FALSE,"XREC";#N/A,#N/A,FALSE,"RFS";#N/A,#N/A,FALSE,"FAS";#N/A,#N/A,FALSE,"SP";#N/A,#N/A,FALSE,"COMM";#N/A,#N/A,FALSE,"CALC";#N/A,#N/A,FALSE,"%";#N/A,#N/A,FALSE,"EXPS"}</definedName>
    <definedName name="wrn.meann." localSheetId="8" hidden="1">{#N/A,#N/A,TRUE,"consolcf"}</definedName>
    <definedName name="wrn.meann." localSheetId="7" hidden="1">{#N/A,#N/A,TRUE,"consolcf"}</definedName>
    <definedName name="wrn.meann." localSheetId="91" hidden="1">{#N/A,#N/A,TRUE,"consolcf"}</definedName>
    <definedName name="wrn.meann." localSheetId="92" hidden="1">{#N/A,#N/A,TRUE,"consolcf"}</definedName>
    <definedName name="wrn.meann." localSheetId="93" hidden="1">{#N/A,#N/A,TRUE,"consolcf"}</definedName>
    <definedName name="wrn.meann." localSheetId="94" hidden="1">{#N/A,#N/A,TRUE,"consolcf"}</definedName>
    <definedName name="wrn.meann." localSheetId="95" hidden="1">{#N/A,#N/A,TRUE,"consolcf"}</definedName>
    <definedName name="wrn.meann." localSheetId="96" hidden="1">{#N/A,#N/A,TRUE,"consolcf"}</definedName>
    <definedName name="wrn.meann." localSheetId="98" hidden="1">{#N/A,#N/A,TRUE,"consolcf"}</definedName>
    <definedName name="wrn.meann." localSheetId="99" hidden="1">{#N/A,#N/A,TRUE,"consolcf"}</definedName>
    <definedName name="wrn.meann." localSheetId="12" hidden="1">{#N/A,#N/A,TRUE,"consolcf"}</definedName>
    <definedName name="wrn.meann." localSheetId="0" hidden="1">{#N/A,#N/A,TRUE,"consolcf"}</definedName>
    <definedName name="wrn.meann." hidden="1">{#N/A,#N/A,TRUE,"consolcf"}</definedName>
    <definedName name="wrn.MONTH._.END._.SPREADS." hidden="1">{#N/A,#N/A,FALSE,"Verify at a Glance";#N/A,#N/A,FALSE,"CARMS VS. STAR";#N/A,#N/A,FALSE,"Intel-US";#N/A,#N/A,FALSE,"Intel-PR";#N/A,#N/A,FALSE,"Intel-MISC-6";#N/A,#N/A,FALSE,"Intel-DPA-7";#N/A,#N/A,FALSE,"Intel-IRE";#N/A,#N/A,FALSE,"Intel-HK";#N/A,#N/A,FALSE,"DAILY INPUT";#N/A,#N/A,FALSE,"P5 HK Cash List"}</definedName>
    <definedName name="wrn.month_end_spreads2" hidden="1">{#N/A,#N/A,FALSE,"Verify at a Glance";#N/A,#N/A,FALSE,"CARMS VS. STAR";#N/A,#N/A,FALSE,"Intel-US";#N/A,#N/A,FALSE,"Intel-PR";#N/A,#N/A,FALSE,"Intel-MISC-6";#N/A,#N/A,FALSE,"Intel-DPA-7";#N/A,#N/A,FALSE,"Intel-IRE";#N/A,#N/A,FALSE,"Intel-HK";#N/A,#N/A,FALSE,"DAILY INPUT";#N/A,#N/A,FALSE,"P5 HK Cash List"}</definedName>
    <definedName name="wrn.monthly" localSheetId="8" hidden="1">{#N/A,#N/A,FALSE,"DEPN";#N/A,#N/A,FALSE,"INT";#N/A,#N/A,FALSE,"SUNDRY";#N/A,#N/A,FALSE,"CRED";#N/A,#N/A,FALSE,"DEBT";#N/A,#N/A,FALSE,"XREC";#N/A,#N/A,FALSE,"RFS";#N/A,#N/A,FALSE,"FAS";#N/A,#N/A,FALSE,"SP";#N/A,#N/A,FALSE,"COMM";#N/A,#N/A,FALSE,"CALC";#N/A,#N/A,FALSE,"%";#N/A,#N/A,FALSE,"EXPS"}</definedName>
    <definedName name="wrn.monthly" localSheetId="7" hidden="1">{#N/A,#N/A,FALSE,"DEPN";#N/A,#N/A,FALSE,"INT";#N/A,#N/A,FALSE,"SUNDRY";#N/A,#N/A,FALSE,"CRED";#N/A,#N/A,FALSE,"DEBT";#N/A,#N/A,FALSE,"XREC";#N/A,#N/A,FALSE,"RFS";#N/A,#N/A,FALSE,"FAS";#N/A,#N/A,FALSE,"SP";#N/A,#N/A,FALSE,"COMM";#N/A,#N/A,FALSE,"CALC";#N/A,#N/A,FALSE,"%";#N/A,#N/A,FALSE,"EXPS"}</definedName>
    <definedName name="wrn.monthly" localSheetId="91" hidden="1">{#N/A,#N/A,FALSE,"DEPN";#N/A,#N/A,FALSE,"INT";#N/A,#N/A,FALSE,"SUNDRY";#N/A,#N/A,FALSE,"CRED";#N/A,#N/A,FALSE,"DEBT";#N/A,#N/A,FALSE,"XREC";#N/A,#N/A,FALSE,"RFS";#N/A,#N/A,FALSE,"FAS";#N/A,#N/A,FALSE,"SP";#N/A,#N/A,FALSE,"COMM";#N/A,#N/A,FALSE,"CALC";#N/A,#N/A,FALSE,"%";#N/A,#N/A,FALSE,"EXPS"}</definedName>
    <definedName name="wrn.monthly" localSheetId="92" hidden="1">{#N/A,#N/A,FALSE,"DEPN";#N/A,#N/A,FALSE,"INT";#N/A,#N/A,FALSE,"SUNDRY";#N/A,#N/A,FALSE,"CRED";#N/A,#N/A,FALSE,"DEBT";#N/A,#N/A,FALSE,"XREC";#N/A,#N/A,FALSE,"RFS";#N/A,#N/A,FALSE,"FAS";#N/A,#N/A,FALSE,"SP";#N/A,#N/A,FALSE,"COMM";#N/A,#N/A,FALSE,"CALC";#N/A,#N/A,FALSE,"%";#N/A,#N/A,FALSE,"EXPS"}</definedName>
    <definedName name="wrn.monthly" localSheetId="93" hidden="1">{#N/A,#N/A,FALSE,"DEPN";#N/A,#N/A,FALSE,"INT";#N/A,#N/A,FALSE,"SUNDRY";#N/A,#N/A,FALSE,"CRED";#N/A,#N/A,FALSE,"DEBT";#N/A,#N/A,FALSE,"XREC";#N/A,#N/A,FALSE,"RFS";#N/A,#N/A,FALSE,"FAS";#N/A,#N/A,FALSE,"SP";#N/A,#N/A,FALSE,"COMM";#N/A,#N/A,FALSE,"CALC";#N/A,#N/A,FALSE,"%";#N/A,#N/A,FALSE,"EXPS"}</definedName>
    <definedName name="wrn.monthly" localSheetId="94" hidden="1">{#N/A,#N/A,FALSE,"DEPN";#N/A,#N/A,FALSE,"INT";#N/A,#N/A,FALSE,"SUNDRY";#N/A,#N/A,FALSE,"CRED";#N/A,#N/A,FALSE,"DEBT";#N/A,#N/A,FALSE,"XREC";#N/A,#N/A,FALSE,"RFS";#N/A,#N/A,FALSE,"FAS";#N/A,#N/A,FALSE,"SP";#N/A,#N/A,FALSE,"COMM";#N/A,#N/A,FALSE,"CALC";#N/A,#N/A,FALSE,"%";#N/A,#N/A,FALSE,"EXPS"}</definedName>
    <definedName name="wrn.monthly" localSheetId="95" hidden="1">{#N/A,#N/A,FALSE,"DEPN";#N/A,#N/A,FALSE,"INT";#N/A,#N/A,FALSE,"SUNDRY";#N/A,#N/A,FALSE,"CRED";#N/A,#N/A,FALSE,"DEBT";#N/A,#N/A,FALSE,"XREC";#N/A,#N/A,FALSE,"RFS";#N/A,#N/A,FALSE,"FAS";#N/A,#N/A,FALSE,"SP";#N/A,#N/A,FALSE,"COMM";#N/A,#N/A,FALSE,"CALC";#N/A,#N/A,FALSE,"%";#N/A,#N/A,FALSE,"EXPS"}</definedName>
    <definedName name="wrn.monthly" localSheetId="96" hidden="1">{#N/A,#N/A,FALSE,"DEPN";#N/A,#N/A,FALSE,"INT";#N/A,#N/A,FALSE,"SUNDRY";#N/A,#N/A,FALSE,"CRED";#N/A,#N/A,FALSE,"DEBT";#N/A,#N/A,FALSE,"XREC";#N/A,#N/A,FALSE,"RFS";#N/A,#N/A,FALSE,"FAS";#N/A,#N/A,FALSE,"SP";#N/A,#N/A,FALSE,"COMM";#N/A,#N/A,FALSE,"CALC";#N/A,#N/A,FALSE,"%";#N/A,#N/A,FALSE,"EXPS"}</definedName>
    <definedName name="wrn.monthly" localSheetId="98" hidden="1">{#N/A,#N/A,FALSE,"DEPN";#N/A,#N/A,FALSE,"INT";#N/A,#N/A,FALSE,"SUNDRY";#N/A,#N/A,FALSE,"CRED";#N/A,#N/A,FALSE,"DEBT";#N/A,#N/A,FALSE,"XREC";#N/A,#N/A,FALSE,"RFS";#N/A,#N/A,FALSE,"FAS";#N/A,#N/A,FALSE,"SP";#N/A,#N/A,FALSE,"COMM";#N/A,#N/A,FALSE,"CALC";#N/A,#N/A,FALSE,"%";#N/A,#N/A,FALSE,"EXPS"}</definedName>
    <definedName name="wrn.monthly" localSheetId="99" hidden="1">{#N/A,#N/A,FALSE,"DEPN";#N/A,#N/A,FALSE,"INT";#N/A,#N/A,FALSE,"SUNDRY";#N/A,#N/A,FALSE,"CRED";#N/A,#N/A,FALSE,"DEBT";#N/A,#N/A,FALSE,"XREC";#N/A,#N/A,FALSE,"RFS";#N/A,#N/A,FALSE,"FAS";#N/A,#N/A,FALSE,"SP";#N/A,#N/A,FALSE,"COMM";#N/A,#N/A,FALSE,"CALC";#N/A,#N/A,FALSE,"%";#N/A,#N/A,FALSE,"EXPS"}</definedName>
    <definedName name="wrn.monthly" localSheetId="12" hidden="1">{#N/A,#N/A,FALSE,"DEPN";#N/A,#N/A,FALSE,"INT";#N/A,#N/A,FALSE,"SUNDRY";#N/A,#N/A,FALSE,"CRED";#N/A,#N/A,FALSE,"DEBT";#N/A,#N/A,FALSE,"XREC";#N/A,#N/A,FALSE,"RFS";#N/A,#N/A,FALSE,"FAS";#N/A,#N/A,FALSE,"SP";#N/A,#N/A,FALSE,"COMM";#N/A,#N/A,FALSE,"CALC";#N/A,#N/A,FALSE,"%";#N/A,#N/A,FALSE,"EXPS"}</definedName>
    <definedName name="wrn.monthly" localSheetId="0" hidden="1">{#N/A,#N/A,FALSE,"DEPN";#N/A,#N/A,FALSE,"INT";#N/A,#N/A,FALSE,"SUNDRY";#N/A,#N/A,FALSE,"CRED";#N/A,#N/A,FALSE,"DEBT";#N/A,#N/A,FALSE,"XREC";#N/A,#N/A,FALSE,"RFS";#N/A,#N/A,FALSE,"FAS";#N/A,#N/A,FALSE,"SP";#N/A,#N/A,FALSE,"COMM";#N/A,#N/A,FALSE,"CALC";#N/A,#N/A,FALSE,"%";#N/A,#N/A,FALSE,"EXPS"}</definedName>
    <definedName name="wrn.monthly" hidden="1">{#N/A,#N/A,FALSE,"DEPN";#N/A,#N/A,FALSE,"INT";#N/A,#N/A,FALSE,"SUNDRY";#N/A,#N/A,FALSE,"CRED";#N/A,#N/A,FALSE,"DEBT";#N/A,#N/A,FALSE,"XREC";#N/A,#N/A,FALSE,"RFS";#N/A,#N/A,FALSE,"FAS";#N/A,#N/A,FALSE,"SP";#N/A,#N/A,FALSE,"COMM";#N/A,#N/A,FALSE,"CALC";#N/A,#N/A,FALSE,"%";#N/A,#N/A,FALSE,"EXPS"}</definedName>
    <definedName name="wrn.MonthlyAccountsNotes." localSheetId="8" hidden="1">{#N/A,#N/A,FALSE,"DEPN";#N/A,#N/A,FALSE,"INT";#N/A,#N/A,FALSE,"SUNDRY";#N/A,#N/A,FALSE,"CRED";#N/A,#N/A,FALSE,"DEBT";#N/A,#N/A,FALSE,"XREC";#N/A,#N/A,FALSE,"RFS";#N/A,#N/A,FALSE,"FAS";#N/A,#N/A,FALSE,"SP";#N/A,#N/A,FALSE,"COMM";#N/A,#N/A,FALSE,"CALC";#N/A,#N/A,FALSE,"%";#N/A,#N/A,FALSE,"EXPS"}</definedName>
    <definedName name="wrn.MonthlyAccountsNotes." localSheetId="7" hidden="1">{#N/A,#N/A,FALSE,"DEPN";#N/A,#N/A,FALSE,"INT";#N/A,#N/A,FALSE,"SUNDRY";#N/A,#N/A,FALSE,"CRED";#N/A,#N/A,FALSE,"DEBT";#N/A,#N/A,FALSE,"XREC";#N/A,#N/A,FALSE,"RFS";#N/A,#N/A,FALSE,"FAS";#N/A,#N/A,FALSE,"SP";#N/A,#N/A,FALSE,"COMM";#N/A,#N/A,FALSE,"CALC";#N/A,#N/A,FALSE,"%";#N/A,#N/A,FALSE,"EXPS"}</definedName>
    <definedName name="wrn.MonthlyAccountsNotes." localSheetId="91" hidden="1">{#N/A,#N/A,FALSE,"DEPN";#N/A,#N/A,FALSE,"INT";#N/A,#N/A,FALSE,"SUNDRY";#N/A,#N/A,FALSE,"CRED";#N/A,#N/A,FALSE,"DEBT";#N/A,#N/A,FALSE,"XREC";#N/A,#N/A,FALSE,"RFS";#N/A,#N/A,FALSE,"FAS";#N/A,#N/A,FALSE,"SP";#N/A,#N/A,FALSE,"COMM";#N/A,#N/A,FALSE,"CALC";#N/A,#N/A,FALSE,"%";#N/A,#N/A,FALSE,"EXPS"}</definedName>
    <definedName name="wrn.MonthlyAccountsNotes." localSheetId="92" hidden="1">{#N/A,#N/A,FALSE,"DEPN";#N/A,#N/A,FALSE,"INT";#N/A,#N/A,FALSE,"SUNDRY";#N/A,#N/A,FALSE,"CRED";#N/A,#N/A,FALSE,"DEBT";#N/A,#N/A,FALSE,"XREC";#N/A,#N/A,FALSE,"RFS";#N/A,#N/A,FALSE,"FAS";#N/A,#N/A,FALSE,"SP";#N/A,#N/A,FALSE,"COMM";#N/A,#N/A,FALSE,"CALC";#N/A,#N/A,FALSE,"%";#N/A,#N/A,FALSE,"EXPS"}</definedName>
    <definedName name="wrn.MonthlyAccountsNotes." localSheetId="93" hidden="1">{#N/A,#N/A,FALSE,"DEPN";#N/A,#N/A,FALSE,"INT";#N/A,#N/A,FALSE,"SUNDRY";#N/A,#N/A,FALSE,"CRED";#N/A,#N/A,FALSE,"DEBT";#N/A,#N/A,FALSE,"XREC";#N/A,#N/A,FALSE,"RFS";#N/A,#N/A,FALSE,"FAS";#N/A,#N/A,FALSE,"SP";#N/A,#N/A,FALSE,"COMM";#N/A,#N/A,FALSE,"CALC";#N/A,#N/A,FALSE,"%";#N/A,#N/A,FALSE,"EXPS"}</definedName>
    <definedName name="wrn.MonthlyAccountsNotes." localSheetId="94" hidden="1">{#N/A,#N/A,FALSE,"DEPN";#N/A,#N/A,FALSE,"INT";#N/A,#N/A,FALSE,"SUNDRY";#N/A,#N/A,FALSE,"CRED";#N/A,#N/A,FALSE,"DEBT";#N/A,#N/A,FALSE,"XREC";#N/A,#N/A,FALSE,"RFS";#N/A,#N/A,FALSE,"FAS";#N/A,#N/A,FALSE,"SP";#N/A,#N/A,FALSE,"COMM";#N/A,#N/A,FALSE,"CALC";#N/A,#N/A,FALSE,"%";#N/A,#N/A,FALSE,"EXPS"}</definedName>
    <definedName name="wrn.MonthlyAccountsNotes." localSheetId="95" hidden="1">{#N/A,#N/A,FALSE,"DEPN";#N/A,#N/A,FALSE,"INT";#N/A,#N/A,FALSE,"SUNDRY";#N/A,#N/A,FALSE,"CRED";#N/A,#N/A,FALSE,"DEBT";#N/A,#N/A,FALSE,"XREC";#N/A,#N/A,FALSE,"RFS";#N/A,#N/A,FALSE,"FAS";#N/A,#N/A,FALSE,"SP";#N/A,#N/A,FALSE,"COMM";#N/A,#N/A,FALSE,"CALC";#N/A,#N/A,FALSE,"%";#N/A,#N/A,FALSE,"EXPS"}</definedName>
    <definedName name="wrn.MonthlyAccountsNotes." localSheetId="96" hidden="1">{#N/A,#N/A,FALSE,"DEPN";#N/A,#N/A,FALSE,"INT";#N/A,#N/A,FALSE,"SUNDRY";#N/A,#N/A,FALSE,"CRED";#N/A,#N/A,FALSE,"DEBT";#N/A,#N/A,FALSE,"XREC";#N/A,#N/A,FALSE,"RFS";#N/A,#N/A,FALSE,"FAS";#N/A,#N/A,FALSE,"SP";#N/A,#N/A,FALSE,"COMM";#N/A,#N/A,FALSE,"CALC";#N/A,#N/A,FALSE,"%";#N/A,#N/A,FALSE,"EXPS"}</definedName>
    <definedName name="wrn.MonthlyAccountsNotes." localSheetId="98" hidden="1">{#N/A,#N/A,FALSE,"DEPN";#N/A,#N/A,FALSE,"INT";#N/A,#N/A,FALSE,"SUNDRY";#N/A,#N/A,FALSE,"CRED";#N/A,#N/A,FALSE,"DEBT";#N/A,#N/A,FALSE,"XREC";#N/A,#N/A,FALSE,"RFS";#N/A,#N/A,FALSE,"FAS";#N/A,#N/A,FALSE,"SP";#N/A,#N/A,FALSE,"COMM";#N/A,#N/A,FALSE,"CALC";#N/A,#N/A,FALSE,"%";#N/A,#N/A,FALSE,"EXPS"}</definedName>
    <definedName name="wrn.MonthlyAccountsNotes." localSheetId="99" hidden="1">{#N/A,#N/A,FALSE,"DEPN";#N/A,#N/A,FALSE,"INT";#N/A,#N/A,FALSE,"SUNDRY";#N/A,#N/A,FALSE,"CRED";#N/A,#N/A,FALSE,"DEBT";#N/A,#N/A,FALSE,"XREC";#N/A,#N/A,FALSE,"RFS";#N/A,#N/A,FALSE,"FAS";#N/A,#N/A,FALSE,"SP";#N/A,#N/A,FALSE,"COMM";#N/A,#N/A,FALSE,"CALC";#N/A,#N/A,FALSE,"%";#N/A,#N/A,FALSE,"EXPS"}</definedName>
    <definedName name="wrn.MonthlyAccountsNotes." localSheetId="12" hidden="1">{#N/A,#N/A,FALSE,"DEPN";#N/A,#N/A,FALSE,"INT";#N/A,#N/A,FALSE,"SUNDRY";#N/A,#N/A,FALSE,"CRED";#N/A,#N/A,FALSE,"DEBT";#N/A,#N/A,FALSE,"XREC";#N/A,#N/A,FALSE,"RFS";#N/A,#N/A,FALSE,"FAS";#N/A,#N/A,FALSE,"SP";#N/A,#N/A,FALSE,"COMM";#N/A,#N/A,FALSE,"CALC";#N/A,#N/A,FALSE,"%";#N/A,#N/A,FALSE,"EXPS"}</definedName>
    <definedName name="wrn.MonthlyAccountsNotes." localSheetId="0" hidden="1">{#N/A,#N/A,FALSE,"DEPN";#N/A,#N/A,FALSE,"INT";#N/A,#N/A,FALSE,"SUNDRY";#N/A,#N/A,FALSE,"CRED";#N/A,#N/A,FALSE,"DEBT";#N/A,#N/A,FALSE,"XREC";#N/A,#N/A,FALSE,"RFS";#N/A,#N/A,FALSE,"FAS";#N/A,#N/A,FALSE,"SP";#N/A,#N/A,FALSE,"COMM";#N/A,#N/A,FALSE,"CALC";#N/A,#N/A,FALSE,"%";#N/A,#N/A,FALSE,"EXPS"}</definedName>
    <definedName name="wrn.MonthlyAccountsNotes." hidden="1">{#N/A,#N/A,FALSE,"DEPN";#N/A,#N/A,FALSE,"INT";#N/A,#N/A,FALSE,"SUNDRY";#N/A,#N/A,FALSE,"CRED";#N/A,#N/A,FALSE,"DEBT";#N/A,#N/A,FALSE,"XREC";#N/A,#N/A,FALSE,"RFS";#N/A,#N/A,FALSE,"FAS";#N/A,#N/A,FALSE,"SP";#N/A,#N/A,FALSE,"COMM";#N/A,#N/A,FALSE,"CALC";#N/A,#N/A,FALSE,"%";#N/A,#N/A,FALSE,"EXPS"}</definedName>
    <definedName name="wrn.MTD._.Consolidated._.OPEX." hidden="1">{#N/A,#N/A,FALSE,"foh";#N/A,#N/A,FALSE,"Selling";#N/A,#N/A,FALSE,"g&amp;a";#N/A,#N/A,FALSE,"mktg"}</definedName>
    <definedName name="wrn.mthact." localSheetId="8" hidden="1">{"YTDACT1",#N/A,TRUE,"YTDACTAUST";"YTDACT2",#N/A,TRUE,"YTDACTAUST";"YTDACT3",#N/A,TRUE,"YTDACTAUST";"CCTR",#N/A,TRUE,"YTDACTCC"}</definedName>
    <definedName name="wrn.mthact." localSheetId="7" hidden="1">{"YTDACT1",#N/A,TRUE,"YTDACTAUST";"YTDACT2",#N/A,TRUE,"YTDACTAUST";"YTDACT3",#N/A,TRUE,"YTDACTAUST";"CCTR",#N/A,TRUE,"YTDACTCC"}</definedName>
    <definedName name="wrn.mthact." localSheetId="91" hidden="1">{"YTDACT1",#N/A,TRUE,"YTDACTAUST";"YTDACT2",#N/A,TRUE,"YTDACTAUST";"YTDACT3",#N/A,TRUE,"YTDACTAUST";"CCTR",#N/A,TRUE,"YTDACTCC"}</definedName>
    <definedName name="wrn.mthact." localSheetId="92" hidden="1">{"YTDACT1",#N/A,TRUE,"YTDACTAUST";"YTDACT2",#N/A,TRUE,"YTDACTAUST";"YTDACT3",#N/A,TRUE,"YTDACTAUST";"CCTR",#N/A,TRUE,"YTDACTCC"}</definedName>
    <definedName name="wrn.mthact." localSheetId="93" hidden="1">{"YTDACT1",#N/A,TRUE,"YTDACTAUST";"YTDACT2",#N/A,TRUE,"YTDACTAUST";"YTDACT3",#N/A,TRUE,"YTDACTAUST";"CCTR",#N/A,TRUE,"YTDACTCC"}</definedName>
    <definedName name="wrn.mthact." localSheetId="94" hidden="1">{"YTDACT1",#N/A,TRUE,"YTDACTAUST";"YTDACT2",#N/A,TRUE,"YTDACTAUST";"YTDACT3",#N/A,TRUE,"YTDACTAUST";"CCTR",#N/A,TRUE,"YTDACTCC"}</definedName>
    <definedName name="wrn.mthact." localSheetId="95" hidden="1">{"YTDACT1",#N/A,TRUE,"YTDACTAUST";"YTDACT2",#N/A,TRUE,"YTDACTAUST";"YTDACT3",#N/A,TRUE,"YTDACTAUST";"CCTR",#N/A,TRUE,"YTDACTCC"}</definedName>
    <definedName name="wrn.mthact." localSheetId="96" hidden="1">{"YTDACT1",#N/A,TRUE,"YTDACTAUST";"YTDACT2",#N/A,TRUE,"YTDACTAUST";"YTDACT3",#N/A,TRUE,"YTDACTAUST";"CCTR",#N/A,TRUE,"YTDACTCC"}</definedName>
    <definedName name="wrn.mthact." localSheetId="98" hidden="1">{"YTDACT1",#N/A,TRUE,"YTDACTAUST";"YTDACT2",#N/A,TRUE,"YTDACTAUST";"YTDACT3",#N/A,TRUE,"YTDACTAUST";"CCTR",#N/A,TRUE,"YTDACTCC"}</definedName>
    <definedName name="wrn.mthact." localSheetId="99" hidden="1">{"YTDACT1",#N/A,TRUE,"YTDACTAUST";"YTDACT2",#N/A,TRUE,"YTDACTAUST";"YTDACT3",#N/A,TRUE,"YTDACTAUST";"CCTR",#N/A,TRUE,"YTDACTCC"}</definedName>
    <definedName name="wrn.mthact." localSheetId="12" hidden="1">{"YTDACT1",#N/A,TRUE,"YTDACTAUST";"YTDACT2",#N/A,TRUE,"YTDACTAUST";"YTDACT3",#N/A,TRUE,"YTDACTAUST";"CCTR",#N/A,TRUE,"YTDACTCC"}</definedName>
    <definedName name="wrn.mthact." localSheetId="0" hidden="1">{"YTDACT1",#N/A,TRUE,"YTDACTAUST";"YTDACT2",#N/A,TRUE,"YTDACTAUST";"YTDACT3",#N/A,TRUE,"YTDACTAUST";"CCTR",#N/A,TRUE,"YTDACTCC"}</definedName>
    <definedName name="wrn.mthact." hidden="1">{"YTDACT1",#N/A,TRUE,"YTDACTAUST";"YTDACT2",#N/A,TRUE,"YTDACTAUST";"YTDACT3",#N/A,TRUE,"YTDACTAUST";"CCTR",#N/A,TRUE,"YTDACTCC"}</definedName>
    <definedName name="wrn.RBC." localSheetId="8" hidden="1">{#N/A,#N/A,FALSE,"Excess Growth";#N/A,#N/A,FALSE,"RBC";#N/A,#N/A,FALSE,"Action Level"}</definedName>
    <definedName name="wrn.RBC." localSheetId="7" hidden="1">{#N/A,#N/A,FALSE,"Excess Growth";#N/A,#N/A,FALSE,"RBC";#N/A,#N/A,FALSE,"Action Level"}</definedName>
    <definedName name="wrn.RBC." localSheetId="91" hidden="1">{#N/A,#N/A,FALSE,"Excess Growth";#N/A,#N/A,FALSE,"RBC";#N/A,#N/A,FALSE,"Action Level"}</definedName>
    <definedName name="wrn.RBC." localSheetId="92" hidden="1">{#N/A,#N/A,FALSE,"Excess Growth";#N/A,#N/A,FALSE,"RBC";#N/A,#N/A,FALSE,"Action Level"}</definedName>
    <definedName name="wrn.RBC." localSheetId="93" hidden="1">{#N/A,#N/A,FALSE,"Excess Growth";#N/A,#N/A,FALSE,"RBC";#N/A,#N/A,FALSE,"Action Level"}</definedName>
    <definedName name="wrn.RBC." localSheetId="94" hidden="1">{#N/A,#N/A,FALSE,"Excess Growth";#N/A,#N/A,FALSE,"RBC";#N/A,#N/A,FALSE,"Action Level"}</definedName>
    <definedName name="wrn.RBC." localSheetId="95" hidden="1">{#N/A,#N/A,FALSE,"Excess Growth";#N/A,#N/A,FALSE,"RBC";#N/A,#N/A,FALSE,"Action Level"}</definedName>
    <definedName name="wrn.RBC." localSheetId="96" hidden="1">{#N/A,#N/A,FALSE,"Excess Growth";#N/A,#N/A,FALSE,"RBC";#N/A,#N/A,FALSE,"Action Level"}</definedName>
    <definedName name="wrn.RBC." localSheetId="98" hidden="1">{#N/A,#N/A,FALSE,"Excess Growth";#N/A,#N/A,FALSE,"RBC";#N/A,#N/A,FALSE,"Action Level"}</definedName>
    <definedName name="wrn.RBC." localSheetId="99" hidden="1">{#N/A,#N/A,FALSE,"Excess Growth";#N/A,#N/A,FALSE,"RBC";#N/A,#N/A,FALSE,"Action Level"}</definedName>
    <definedName name="wrn.RBC." localSheetId="12" hidden="1">{#N/A,#N/A,FALSE,"Excess Growth";#N/A,#N/A,FALSE,"RBC";#N/A,#N/A,FALSE,"Action Level"}</definedName>
    <definedName name="wrn.RBC." localSheetId="0" hidden="1">{#N/A,#N/A,FALSE,"Excess Growth";#N/A,#N/A,FALSE,"RBC";#N/A,#N/A,FALSE,"Action Level"}</definedName>
    <definedName name="wrn.RBC." hidden="1">{#N/A,#N/A,FALSE,"Excess Growth";#N/A,#N/A,FALSE,"RBC";#N/A,#N/A,FALSE,"Action Level"}</definedName>
    <definedName name="wrn.Sales." hidden="1">{#N/A,#N/A,FALSE,"per plant";#N/A,#N/A,FALSE,"rolling";#N/A,#N/A,FALSE,"performance"}</definedName>
    <definedName name="WS_Data">#REF!</definedName>
    <definedName name="wsp">#REF!</definedName>
    <definedName name="wt" localSheetId="8">'Annex A'!#REF!</definedName>
    <definedName name="wt" localSheetId="7">'Com Prof'!#REF!</definedName>
    <definedName name="wt" localSheetId="91">#REF!</definedName>
    <definedName name="wt" localSheetId="92">'R2 - Losses'!#REF!</definedName>
    <definedName name="wt" localSheetId="93">'R3 - Commissions'!#REF!</definedName>
    <definedName name="wt" localSheetId="94">'R4 - Risk in Force'!#REF!</definedName>
    <definedName name="wt" localSheetId="95">'R5 - Losses and Claims'!#REF!</definedName>
    <definedName name="wt" localSheetId="96">'R6 - Prems and Claims'!#REF!</definedName>
    <definedName name="wt" localSheetId="98">#REF!</definedName>
    <definedName name="wt" localSheetId="99">#REF!</definedName>
    <definedName name="wt" localSheetId="52">'Rev-AccDep'!#REF!</definedName>
    <definedName name="wt" localSheetId="5">Revisions!#REF!</definedName>
    <definedName name="wt" localSheetId="12">SCI!#REF!</definedName>
    <definedName name="wt">#REF!</definedName>
    <definedName name="WTAX.COMM">#REF!</definedName>
    <definedName name="wtn.monthly." localSheetId="8" hidden="1">{#N/A,#N/A,FALSE,"DEPN";#N/A,#N/A,FALSE,"INT";#N/A,#N/A,FALSE,"SUNDRY";#N/A,#N/A,FALSE,"CRED";#N/A,#N/A,FALSE,"DEBT";#N/A,#N/A,FALSE,"XREC";#N/A,#N/A,FALSE,"RFS";#N/A,#N/A,FALSE,"FAS";#N/A,#N/A,FALSE,"SP";#N/A,#N/A,FALSE,"COMM";#N/A,#N/A,FALSE,"CALC";#N/A,#N/A,FALSE,"%";#N/A,#N/A,FALSE,"EXPS"}</definedName>
    <definedName name="wtn.monthly." localSheetId="7" hidden="1">{#N/A,#N/A,FALSE,"DEPN";#N/A,#N/A,FALSE,"INT";#N/A,#N/A,FALSE,"SUNDRY";#N/A,#N/A,FALSE,"CRED";#N/A,#N/A,FALSE,"DEBT";#N/A,#N/A,FALSE,"XREC";#N/A,#N/A,FALSE,"RFS";#N/A,#N/A,FALSE,"FAS";#N/A,#N/A,FALSE,"SP";#N/A,#N/A,FALSE,"COMM";#N/A,#N/A,FALSE,"CALC";#N/A,#N/A,FALSE,"%";#N/A,#N/A,FALSE,"EXPS"}</definedName>
    <definedName name="wtn.monthly." localSheetId="91" hidden="1">{#N/A,#N/A,FALSE,"DEPN";#N/A,#N/A,FALSE,"INT";#N/A,#N/A,FALSE,"SUNDRY";#N/A,#N/A,FALSE,"CRED";#N/A,#N/A,FALSE,"DEBT";#N/A,#N/A,FALSE,"XREC";#N/A,#N/A,FALSE,"RFS";#N/A,#N/A,FALSE,"FAS";#N/A,#N/A,FALSE,"SP";#N/A,#N/A,FALSE,"COMM";#N/A,#N/A,FALSE,"CALC";#N/A,#N/A,FALSE,"%";#N/A,#N/A,FALSE,"EXPS"}</definedName>
    <definedName name="wtn.monthly." localSheetId="92" hidden="1">{#N/A,#N/A,FALSE,"DEPN";#N/A,#N/A,FALSE,"INT";#N/A,#N/A,FALSE,"SUNDRY";#N/A,#N/A,FALSE,"CRED";#N/A,#N/A,FALSE,"DEBT";#N/A,#N/A,FALSE,"XREC";#N/A,#N/A,FALSE,"RFS";#N/A,#N/A,FALSE,"FAS";#N/A,#N/A,FALSE,"SP";#N/A,#N/A,FALSE,"COMM";#N/A,#N/A,FALSE,"CALC";#N/A,#N/A,FALSE,"%";#N/A,#N/A,FALSE,"EXPS"}</definedName>
    <definedName name="wtn.monthly." localSheetId="93" hidden="1">{#N/A,#N/A,FALSE,"DEPN";#N/A,#N/A,FALSE,"INT";#N/A,#N/A,FALSE,"SUNDRY";#N/A,#N/A,FALSE,"CRED";#N/A,#N/A,FALSE,"DEBT";#N/A,#N/A,FALSE,"XREC";#N/A,#N/A,FALSE,"RFS";#N/A,#N/A,FALSE,"FAS";#N/A,#N/A,FALSE,"SP";#N/A,#N/A,FALSE,"COMM";#N/A,#N/A,FALSE,"CALC";#N/A,#N/A,FALSE,"%";#N/A,#N/A,FALSE,"EXPS"}</definedName>
    <definedName name="wtn.monthly." localSheetId="94" hidden="1">{#N/A,#N/A,FALSE,"DEPN";#N/A,#N/A,FALSE,"INT";#N/A,#N/A,FALSE,"SUNDRY";#N/A,#N/A,FALSE,"CRED";#N/A,#N/A,FALSE,"DEBT";#N/A,#N/A,FALSE,"XREC";#N/A,#N/A,FALSE,"RFS";#N/A,#N/A,FALSE,"FAS";#N/A,#N/A,FALSE,"SP";#N/A,#N/A,FALSE,"COMM";#N/A,#N/A,FALSE,"CALC";#N/A,#N/A,FALSE,"%";#N/A,#N/A,FALSE,"EXPS"}</definedName>
    <definedName name="wtn.monthly." localSheetId="95" hidden="1">{#N/A,#N/A,FALSE,"DEPN";#N/A,#N/A,FALSE,"INT";#N/A,#N/A,FALSE,"SUNDRY";#N/A,#N/A,FALSE,"CRED";#N/A,#N/A,FALSE,"DEBT";#N/A,#N/A,FALSE,"XREC";#N/A,#N/A,FALSE,"RFS";#N/A,#N/A,FALSE,"FAS";#N/A,#N/A,FALSE,"SP";#N/A,#N/A,FALSE,"COMM";#N/A,#N/A,FALSE,"CALC";#N/A,#N/A,FALSE,"%";#N/A,#N/A,FALSE,"EXPS"}</definedName>
    <definedName name="wtn.monthly." localSheetId="96" hidden="1">{#N/A,#N/A,FALSE,"DEPN";#N/A,#N/A,FALSE,"INT";#N/A,#N/A,FALSE,"SUNDRY";#N/A,#N/A,FALSE,"CRED";#N/A,#N/A,FALSE,"DEBT";#N/A,#N/A,FALSE,"XREC";#N/A,#N/A,FALSE,"RFS";#N/A,#N/A,FALSE,"FAS";#N/A,#N/A,FALSE,"SP";#N/A,#N/A,FALSE,"COMM";#N/A,#N/A,FALSE,"CALC";#N/A,#N/A,FALSE,"%";#N/A,#N/A,FALSE,"EXPS"}</definedName>
    <definedName name="wtn.monthly." localSheetId="98" hidden="1">{#N/A,#N/A,FALSE,"DEPN";#N/A,#N/A,FALSE,"INT";#N/A,#N/A,FALSE,"SUNDRY";#N/A,#N/A,FALSE,"CRED";#N/A,#N/A,FALSE,"DEBT";#N/A,#N/A,FALSE,"XREC";#N/A,#N/A,FALSE,"RFS";#N/A,#N/A,FALSE,"FAS";#N/A,#N/A,FALSE,"SP";#N/A,#N/A,FALSE,"COMM";#N/A,#N/A,FALSE,"CALC";#N/A,#N/A,FALSE,"%";#N/A,#N/A,FALSE,"EXPS"}</definedName>
    <definedName name="wtn.monthly." localSheetId="99" hidden="1">{#N/A,#N/A,FALSE,"DEPN";#N/A,#N/A,FALSE,"INT";#N/A,#N/A,FALSE,"SUNDRY";#N/A,#N/A,FALSE,"CRED";#N/A,#N/A,FALSE,"DEBT";#N/A,#N/A,FALSE,"XREC";#N/A,#N/A,FALSE,"RFS";#N/A,#N/A,FALSE,"FAS";#N/A,#N/A,FALSE,"SP";#N/A,#N/A,FALSE,"COMM";#N/A,#N/A,FALSE,"CALC";#N/A,#N/A,FALSE,"%";#N/A,#N/A,FALSE,"EXPS"}</definedName>
    <definedName name="wtn.monthly." localSheetId="12" hidden="1">{#N/A,#N/A,FALSE,"DEPN";#N/A,#N/A,FALSE,"INT";#N/A,#N/A,FALSE,"SUNDRY";#N/A,#N/A,FALSE,"CRED";#N/A,#N/A,FALSE,"DEBT";#N/A,#N/A,FALSE,"XREC";#N/A,#N/A,FALSE,"RFS";#N/A,#N/A,FALSE,"FAS";#N/A,#N/A,FALSE,"SP";#N/A,#N/A,FALSE,"COMM";#N/A,#N/A,FALSE,"CALC";#N/A,#N/A,FALSE,"%";#N/A,#N/A,FALSE,"EXPS"}</definedName>
    <definedName name="wtn.monthly." localSheetId="0" hidden="1">{#N/A,#N/A,FALSE,"DEPN";#N/A,#N/A,FALSE,"INT";#N/A,#N/A,FALSE,"SUNDRY";#N/A,#N/A,FALSE,"CRED";#N/A,#N/A,FALSE,"DEBT";#N/A,#N/A,FALSE,"XREC";#N/A,#N/A,FALSE,"RFS";#N/A,#N/A,FALSE,"FAS";#N/A,#N/A,FALSE,"SP";#N/A,#N/A,FALSE,"COMM";#N/A,#N/A,FALSE,"CALC";#N/A,#N/A,FALSE,"%";#N/A,#N/A,FALSE,"EXPS"}</definedName>
    <definedName name="wtn.monthly." hidden="1">{#N/A,#N/A,FALSE,"DEPN";#N/A,#N/A,FALSE,"INT";#N/A,#N/A,FALSE,"SUNDRY";#N/A,#N/A,FALSE,"CRED";#N/A,#N/A,FALSE,"DEBT";#N/A,#N/A,FALSE,"XREC";#N/A,#N/A,FALSE,"RFS";#N/A,#N/A,FALSE,"FAS";#N/A,#N/A,FALSE,"SP";#N/A,#N/A,FALSE,"COMM";#N/A,#N/A,FALSE,"CALC";#N/A,#N/A,FALSE,"%";#N/A,#N/A,FALSE,"EXPS"}</definedName>
    <definedName name="WW">#REF!</definedName>
    <definedName name="wwrn.m" localSheetId="8" hidden="1">{#N/A,#N/A,FALSE,"DEPN";#N/A,#N/A,FALSE,"INT";#N/A,#N/A,FALSE,"SUNDRY";#N/A,#N/A,FALSE,"CRED";#N/A,#N/A,FALSE,"DEBT";#N/A,#N/A,FALSE,"XREC";#N/A,#N/A,FALSE,"RFS";#N/A,#N/A,FALSE,"FAS";#N/A,#N/A,FALSE,"SP";#N/A,#N/A,FALSE,"COMM";#N/A,#N/A,FALSE,"CALC";#N/A,#N/A,FALSE,"%";#N/A,#N/A,FALSE,"EXPS"}</definedName>
    <definedName name="wwrn.m" localSheetId="7" hidden="1">{#N/A,#N/A,FALSE,"DEPN";#N/A,#N/A,FALSE,"INT";#N/A,#N/A,FALSE,"SUNDRY";#N/A,#N/A,FALSE,"CRED";#N/A,#N/A,FALSE,"DEBT";#N/A,#N/A,FALSE,"XREC";#N/A,#N/A,FALSE,"RFS";#N/A,#N/A,FALSE,"FAS";#N/A,#N/A,FALSE,"SP";#N/A,#N/A,FALSE,"COMM";#N/A,#N/A,FALSE,"CALC";#N/A,#N/A,FALSE,"%";#N/A,#N/A,FALSE,"EXPS"}</definedName>
    <definedName name="wwrn.m" localSheetId="91" hidden="1">{#N/A,#N/A,FALSE,"DEPN";#N/A,#N/A,FALSE,"INT";#N/A,#N/A,FALSE,"SUNDRY";#N/A,#N/A,FALSE,"CRED";#N/A,#N/A,FALSE,"DEBT";#N/A,#N/A,FALSE,"XREC";#N/A,#N/A,FALSE,"RFS";#N/A,#N/A,FALSE,"FAS";#N/A,#N/A,FALSE,"SP";#N/A,#N/A,FALSE,"COMM";#N/A,#N/A,FALSE,"CALC";#N/A,#N/A,FALSE,"%";#N/A,#N/A,FALSE,"EXPS"}</definedName>
    <definedName name="wwrn.m" localSheetId="92" hidden="1">{#N/A,#N/A,FALSE,"DEPN";#N/A,#N/A,FALSE,"INT";#N/A,#N/A,FALSE,"SUNDRY";#N/A,#N/A,FALSE,"CRED";#N/A,#N/A,FALSE,"DEBT";#N/A,#N/A,FALSE,"XREC";#N/A,#N/A,FALSE,"RFS";#N/A,#N/A,FALSE,"FAS";#N/A,#N/A,FALSE,"SP";#N/A,#N/A,FALSE,"COMM";#N/A,#N/A,FALSE,"CALC";#N/A,#N/A,FALSE,"%";#N/A,#N/A,FALSE,"EXPS"}</definedName>
    <definedName name="wwrn.m" localSheetId="93" hidden="1">{#N/A,#N/A,FALSE,"DEPN";#N/A,#N/A,FALSE,"INT";#N/A,#N/A,FALSE,"SUNDRY";#N/A,#N/A,FALSE,"CRED";#N/A,#N/A,FALSE,"DEBT";#N/A,#N/A,FALSE,"XREC";#N/A,#N/A,FALSE,"RFS";#N/A,#N/A,FALSE,"FAS";#N/A,#N/A,FALSE,"SP";#N/A,#N/A,FALSE,"COMM";#N/A,#N/A,FALSE,"CALC";#N/A,#N/A,FALSE,"%";#N/A,#N/A,FALSE,"EXPS"}</definedName>
    <definedName name="wwrn.m" localSheetId="94" hidden="1">{#N/A,#N/A,FALSE,"DEPN";#N/A,#N/A,FALSE,"INT";#N/A,#N/A,FALSE,"SUNDRY";#N/A,#N/A,FALSE,"CRED";#N/A,#N/A,FALSE,"DEBT";#N/A,#N/A,FALSE,"XREC";#N/A,#N/A,FALSE,"RFS";#N/A,#N/A,FALSE,"FAS";#N/A,#N/A,FALSE,"SP";#N/A,#N/A,FALSE,"COMM";#N/A,#N/A,FALSE,"CALC";#N/A,#N/A,FALSE,"%";#N/A,#N/A,FALSE,"EXPS"}</definedName>
    <definedName name="wwrn.m" localSheetId="95" hidden="1">{#N/A,#N/A,FALSE,"DEPN";#N/A,#N/A,FALSE,"INT";#N/A,#N/A,FALSE,"SUNDRY";#N/A,#N/A,FALSE,"CRED";#N/A,#N/A,FALSE,"DEBT";#N/A,#N/A,FALSE,"XREC";#N/A,#N/A,FALSE,"RFS";#N/A,#N/A,FALSE,"FAS";#N/A,#N/A,FALSE,"SP";#N/A,#N/A,FALSE,"COMM";#N/A,#N/A,FALSE,"CALC";#N/A,#N/A,FALSE,"%";#N/A,#N/A,FALSE,"EXPS"}</definedName>
    <definedName name="wwrn.m" localSheetId="96" hidden="1">{#N/A,#N/A,FALSE,"DEPN";#N/A,#N/A,FALSE,"INT";#N/A,#N/A,FALSE,"SUNDRY";#N/A,#N/A,FALSE,"CRED";#N/A,#N/A,FALSE,"DEBT";#N/A,#N/A,FALSE,"XREC";#N/A,#N/A,FALSE,"RFS";#N/A,#N/A,FALSE,"FAS";#N/A,#N/A,FALSE,"SP";#N/A,#N/A,FALSE,"COMM";#N/A,#N/A,FALSE,"CALC";#N/A,#N/A,FALSE,"%";#N/A,#N/A,FALSE,"EXPS"}</definedName>
    <definedName name="wwrn.m" localSheetId="98" hidden="1">{#N/A,#N/A,FALSE,"DEPN";#N/A,#N/A,FALSE,"INT";#N/A,#N/A,FALSE,"SUNDRY";#N/A,#N/A,FALSE,"CRED";#N/A,#N/A,FALSE,"DEBT";#N/A,#N/A,FALSE,"XREC";#N/A,#N/A,FALSE,"RFS";#N/A,#N/A,FALSE,"FAS";#N/A,#N/A,FALSE,"SP";#N/A,#N/A,FALSE,"COMM";#N/A,#N/A,FALSE,"CALC";#N/A,#N/A,FALSE,"%";#N/A,#N/A,FALSE,"EXPS"}</definedName>
    <definedName name="wwrn.m" localSheetId="99" hidden="1">{#N/A,#N/A,FALSE,"DEPN";#N/A,#N/A,FALSE,"INT";#N/A,#N/A,FALSE,"SUNDRY";#N/A,#N/A,FALSE,"CRED";#N/A,#N/A,FALSE,"DEBT";#N/A,#N/A,FALSE,"XREC";#N/A,#N/A,FALSE,"RFS";#N/A,#N/A,FALSE,"FAS";#N/A,#N/A,FALSE,"SP";#N/A,#N/A,FALSE,"COMM";#N/A,#N/A,FALSE,"CALC";#N/A,#N/A,FALSE,"%";#N/A,#N/A,FALSE,"EXPS"}</definedName>
    <definedName name="wwrn.m" localSheetId="12" hidden="1">{#N/A,#N/A,FALSE,"DEPN";#N/A,#N/A,FALSE,"INT";#N/A,#N/A,FALSE,"SUNDRY";#N/A,#N/A,FALSE,"CRED";#N/A,#N/A,FALSE,"DEBT";#N/A,#N/A,FALSE,"XREC";#N/A,#N/A,FALSE,"RFS";#N/A,#N/A,FALSE,"FAS";#N/A,#N/A,FALSE,"SP";#N/A,#N/A,FALSE,"COMM";#N/A,#N/A,FALSE,"CALC";#N/A,#N/A,FALSE,"%";#N/A,#N/A,FALSE,"EXPS"}</definedName>
    <definedName name="wwrn.m" localSheetId="0" hidden="1">{#N/A,#N/A,FALSE,"DEPN";#N/A,#N/A,FALSE,"INT";#N/A,#N/A,FALSE,"SUNDRY";#N/A,#N/A,FALSE,"CRED";#N/A,#N/A,FALSE,"DEBT";#N/A,#N/A,FALSE,"XREC";#N/A,#N/A,FALSE,"RFS";#N/A,#N/A,FALSE,"FAS";#N/A,#N/A,FALSE,"SP";#N/A,#N/A,FALSE,"COMM";#N/A,#N/A,FALSE,"CALC";#N/A,#N/A,FALSE,"%";#N/A,#N/A,FALSE,"EXPS"}</definedName>
    <definedName name="wwrn.m" hidden="1">{#N/A,#N/A,FALSE,"DEPN";#N/A,#N/A,FALSE,"INT";#N/A,#N/A,FALSE,"SUNDRY";#N/A,#N/A,FALSE,"CRED";#N/A,#N/A,FALSE,"DEBT";#N/A,#N/A,FALSE,"XREC";#N/A,#N/A,FALSE,"RFS";#N/A,#N/A,FALSE,"FAS";#N/A,#N/A,FALSE,"SP";#N/A,#N/A,FALSE,"COMM";#N/A,#N/A,FALSE,"CALC";#N/A,#N/A,FALSE,"%";#N/A,#N/A,FALSE,"EXPS"}</definedName>
    <definedName name="wwrn.monthly" localSheetId="8" hidden="1">{#N/A,#N/A,FALSE,"DEPN";#N/A,#N/A,FALSE,"INT";#N/A,#N/A,FALSE,"SUNDRY";#N/A,#N/A,FALSE,"CRED";#N/A,#N/A,FALSE,"DEBT";#N/A,#N/A,FALSE,"XREC";#N/A,#N/A,FALSE,"RFS";#N/A,#N/A,FALSE,"FAS";#N/A,#N/A,FALSE,"SP";#N/A,#N/A,FALSE,"COMM";#N/A,#N/A,FALSE,"CALC";#N/A,#N/A,FALSE,"%";#N/A,#N/A,FALSE,"EXPS"}</definedName>
    <definedName name="wwrn.monthly" localSheetId="7" hidden="1">{#N/A,#N/A,FALSE,"DEPN";#N/A,#N/A,FALSE,"INT";#N/A,#N/A,FALSE,"SUNDRY";#N/A,#N/A,FALSE,"CRED";#N/A,#N/A,FALSE,"DEBT";#N/A,#N/A,FALSE,"XREC";#N/A,#N/A,FALSE,"RFS";#N/A,#N/A,FALSE,"FAS";#N/A,#N/A,FALSE,"SP";#N/A,#N/A,FALSE,"COMM";#N/A,#N/A,FALSE,"CALC";#N/A,#N/A,FALSE,"%";#N/A,#N/A,FALSE,"EXPS"}</definedName>
    <definedName name="wwrn.monthly" localSheetId="91" hidden="1">{#N/A,#N/A,FALSE,"DEPN";#N/A,#N/A,FALSE,"INT";#N/A,#N/A,FALSE,"SUNDRY";#N/A,#N/A,FALSE,"CRED";#N/A,#N/A,FALSE,"DEBT";#N/A,#N/A,FALSE,"XREC";#N/A,#N/A,FALSE,"RFS";#N/A,#N/A,FALSE,"FAS";#N/A,#N/A,FALSE,"SP";#N/A,#N/A,FALSE,"COMM";#N/A,#N/A,FALSE,"CALC";#N/A,#N/A,FALSE,"%";#N/A,#N/A,FALSE,"EXPS"}</definedName>
    <definedName name="wwrn.monthly" localSheetId="92" hidden="1">{#N/A,#N/A,FALSE,"DEPN";#N/A,#N/A,FALSE,"INT";#N/A,#N/A,FALSE,"SUNDRY";#N/A,#N/A,FALSE,"CRED";#N/A,#N/A,FALSE,"DEBT";#N/A,#N/A,FALSE,"XREC";#N/A,#N/A,FALSE,"RFS";#N/A,#N/A,FALSE,"FAS";#N/A,#N/A,FALSE,"SP";#N/A,#N/A,FALSE,"COMM";#N/A,#N/A,FALSE,"CALC";#N/A,#N/A,FALSE,"%";#N/A,#N/A,FALSE,"EXPS"}</definedName>
    <definedName name="wwrn.monthly" localSheetId="93" hidden="1">{#N/A,#N/A,FALSE,"DEPN";#N/A,#N/A,FALSE,"INT";#N/A,#N/A,FALSE,"SUNDRY";#N/A,#N/A,FALSE,"CRED";#N/A,#N/A,FALSE,"DEBT";#N/A,#N/A,FALSE,"XREC";#N/A,#N/A,FALSE,"RFS";#N/A,#N/A,FALSE,"FAS";#N/A,#N/A,FALSE,"SP";#N/A,#N/A,FALSE,"COMM";#N/A,#N/A,FALSE,"CALC";#N/A,#N/A,FALSE,"%";#N/A,#N/A,FALSE,"EXPS"}</definedName>
    <definedName name="wwrn.monthly" localSheetId="94" hidden="1">{#N/A,#N/A,FALSE,"DEPN";#N/A,#N/A,FALSE,"INT";#N/A,#N/A,FALSE,"SUNDRY";#N/A,#N/A,FALSE,"CRED";#N/A,#N/A,FALSE,"DEBT";#N/A,#N/A,FALSE,"XREC";#N/A,#N/A,FALSE,"RFS";#N/A,#N/A,FALSE,"FAS";#N/A,#N/A,FALSE,"SP";#N/A,#N/A,FALSE,"COMM";#N/A,#N/A,FALSE,"CALC";#N/A,#N/A,FALSE,"%";#N/A,#N/A,FALSE,"EXPS"}</definedName>
    <definedName name="wwrn.monthly" localSheetId="95" hidden="1">{#N/A,#N/A,FALSE,"DEPN";#N/A,#N/A,FALSE,"INT";#N/A,#N/A,FALSE,"SUNDRY";#N/A,#N/A,FALSE,"CRED";#N/A,#N/A,FALSE,"DEBT";#N/A,#N/A,FALSE,"XREC";#N/A,#N/A,FALSE,"RFS";#N/A,#N/A,FALSE,"FAS";#N/A,#N/A,FALSE,"SP";#N/A,#N/A,FALSE,"COMM";#N/A,#N/A,FALSE,"CALC";#N/A,#N/A,FALSE,"%";#N/A,#N/A,FALSE,"EXPS"}</definedName>
    <definedName name="wwrn.monthly" localSheetId="96" hidden="1">{#N/A,#N/A,FALSE,"DEPN";#N/A,#N/A,FALSE,"INT";#N/A,#N/A,FALSE,"SUNDRY";#N/A,#N/A,FALSE,"CRED";#N/A,#N/A,FALSE,"DEBT";#N/A,#N/A,FALSE,"XREC";#N/A,#N/A,FALSE,"RFS";#N/A,#N/A,FALSE,"FAS";#N/A,#N/A,FALSE,"SP";#N/A,#N/A,FALSE,"COMM";#N/A,#N/A,FALSE,"CALC";#N/A,#N/A,FALSE,"%";#N/A,#N/A,FALSE,"EXPS"}</definedName>
    <definedName name="wwrn.monthly" localSheetId="98" hidden="1">{#N/A,#N/A,FALSE,"DEPN";#N/A,#N/A,FALSE,"INT";#N/A,#N/A,FALSE,"SUNDRY";#N/A,#N/A,FALSE,"CRED";#N/A,#N/A,FALSE,"DEBT";#N/A,#N/A,FALSE,"XREC";#N/A,#N/A,FALSE,"RFS";#N/A,#N/A,FALSE,"FAS";#N/A,#N/A,FALSE,"SP";#N/A,#N/A,FALSE,"COMM";#N/A,#N/A,FALSE,"CALC";#N/A,#N/A,FALSE,"%";#N/A,#N/A,FALSE,"EXPS"}</definedName>
    <definedName name="wwrn.monthly" localSheetId="99" hidden="1">{#N/A,#N/A,FALSE,"DEPN";#N/A,#N/A,FALSE,"INT";#N/A,#N/A,FALSE,"SUNDRY";#N/A,#N/A,FALSE,"CRED";#N/A,#N/A,FALSE,"DEBT";#N/A,#N/A,FALSE,"XREC";#N/A,#N/A,FALSE,"RFS";#N/A,#N/A,FALSE,"FAS";#N/A,#N/A,FALSE,"SP";#N/A,#N/A,FALSE,"COMM";#N/A,#N/A,FALSE,"CALC";#N/A,#N/A,FALSE,"%";#N/A,#N/A,FALSE,"EXPS"}</definedName>
    <definedName name="wwrn.monthly" localSheetId="12" hidden="1">{#N/A,#N/A,FALSE,"DEPN";#N/A,#N/A,FALSE,"INT";#N/A,#N/A,FALSE,"SUNDRY";#N/A,#N/A,FALSE,"CRED";#N/A,#N/A,FALSE,"DEBT";#N/A,#N/A,FALSE,"XREC";#N/A,#N/A,FALSE,"RFS";#N/A,#N/A,FALSE,"FAS";#N/A,#N/A,FALSE,"SP";#N/A,#N/A,FALSE,"COMM";#N/A,#N/A,FALSE,"CALC";#N/A,#N/A,FALSE,"%";#N/A,#N/A,FALSE,"EXPS"}</definedName>
    <definedName name="wwrn.monthly" localSheetId="0" hidden="1">{#N/A,#N/A,FALSE,"DEPN";#N/A,#N/A,FALSE,"INT";#N/A,#N/A,FALSE,"SUNDRY";#N/A,#N/A,FALSE,"CRED";#N/A,#N/A,FALSE,"DEBT";#N/A,#N/A,FALSE,"XREC";#N/A,#N/A,FALSE,"RFS";#N/A,#N/A,FALSE,"FAS";#N/A,#N/A,FALSE,"SP";#N/A,#N/A,FALSE,"COMM";#N/A,#N/A,FALSE,"CALC";#N/A,#N/A,FALSE,"%";#N/A,#N/A,FALSE,"EXPS"}</definedName>
    <definedName name="wwrn.monthly" hidden="1">{#N/A,#N/A,FALSE,"DEPN";#N/A,#N/A,FALSE,"INT";#N/A,#N/A,FALSE,"SUNDRY";#N/A,#N/A,FALSE,"CRED";#N/A,#N/A,FALSE,"DEBT";#N/A,#N/A,FALSE,"XREC";#N/A,#N/A,FALSE,"RFS";#N/A,#N/A,FALSE,"FAS";#N/A,#N/A,FALSE,"SP";#N/A,#N/A,FALSE,"COMM";#N/A,#N/A,FALSE,"CALC";#N/A,#N/A,FALSE,"%";#N/A,#N/A,FALSE,"EXPS"}</definedName>
    <definedName name="wwrn.monthlyacounsnotes" localSheetId="8" hidden="1">{#N/A,#N/A,FALSE,"DEPN";#N/A,#N/A,FALSE,"INT";#N/A,#N/A,FALSE,"SUNDRY";#N/A,#N/A,FALSE,"CRED";#N/A,#N/A,FALSE,"DEBT";#N/A,#N/A,FALSE,"XREC";#N/A,#N/A,FALSE,"RFS";#N/A,#N/A,FALSE,"FAS";#N/A,#N/A,FALSE,"SP";#N/A,#N/A,FALSE,"COMM";#N/A,#N/A,FALSE,"CALC";#N/A,#N/A,FALSE,"%";#N/A,#N/A,FALSE,"EXPS"}</definedName>
    <definedName name="wwrn.monthlyacounsnotes" localSheetId="7" hidden="1">{#N/A,#N/A,FALSE,"DEPN";#N/A,#N/A,FALSE,"INT";#N/A,#N/A,FALSE,"SUNDRY";#N/A,#N/A,FALSE,"CRED";#N/A,#N/A,FALSE,"DEBT";#N/A,#N/A,FALSE,"XREC";#N/A,#N/A,FALSE,"RFS";#N/A,#N/A,FALSE,"FAS";#N/A,#N/A,FALSE,"SP";#N/A,#N/A,FALSE,"COMM";#N/A,#N/A,FALSE,"CALC";#N/A,#N/A,FALSE,"%";#N/A,#N/A,FALSE,"EXPS"}</definedName>
    <definedName name="wwrn.monthlyacounsnotes" localSheetId="91" hidden="1">{#N/A,#N/A,FALSE,"DEPN";#N/A,#N/A,FALSE,"INT";#N/A,#N/A,FALSE,"SUNDRY";#N/A,#N/A,FALSE,"CRED";#N/A,#N/A,FALSE,"DEBT";#N/A,#N/A,FALSE,"XREC";#N/A,#N/A,FALSE,"RFS";#N/A,#N/A,FALSE,"FAS";#N/A,#N/A,FALSE,"SP";#N/A,#N/A,FALSE,"COMM";#N/A,#N/A,FALSE,"CALC";#N/A,#N/A,FALSE,"%";#N/A,#N/A,FALSE,"EXPS"}</definedName>
    <definedName name="wwrn.monthlyacounsnotes" localSheetId="92" hidden="1">{#N/A,#N/A,FALSE,"DEPN";#N/A,#N/A,FALSE,"INT";#N/A,#N/A,FALSE,"SUNDRY";#N/A,#N/A,FALSE,"CRED";#N/A,#N/A,FALSE,"DEBT";#N/A,#N/A,FALSE,"XREC";#N/A,#N/A,FALSE,"RFS";#N/A,#N/A,FALSE,"FAS";#N/A,#N/A,FALSE,"SP";#N/A,#N/A,FALSE,"COMM";#N/A,#N/A,FALSE,"CALC";#N/A,#N/A,FALSE,"%";#N/A,#N/A,FALSE,"EXPS"}</definedName>
    <definedName name="wwrn.monthlyacounsnotes" localSheetId="93" hidden="1">{#N/A,#N/A,FALSE,"DEPN";#N/A,#N/A,FALSE,"INT";#N/A,#N/A,FALSE,"SUNDRY";#N/A,#N/A,FALSE,"CRED";#N/A,#N/A,FALSE,"DEBT";#N/A,#N/A,FALSE,"XREC";#N/A,#N/A,FALSE,"RFS";#N/A,#N/A,FALSE,"FAS";#N/A,#N/A,FALSE,"SP";#N/A,#N/A,FALSE,"COMM";#N/A,#N/A,FALSE,"CALC";#N/A,#N/A,FALSE,"%";#N/A,#N/A,FALSE,"EXPS"}</definedName>
    <definedName name="wwrn.monthlyacounsnotes" localSheetId="94" hidden="1">{#N/A,#N/A,FALSE,"DEPN";#N/A,#N/A,FALSE,"INT";#N/A,#N/A,FALSE,"SUNDRY";#N/A,#N/A,FALSE,"CRED";#N/A,#N/A,FALSE,"DEBT";#N/A,#N/A,FALSE,"XREC";#N/A,#N/A,FALSE,"RFS";#N/A,#N/A,FALSE,"FAS";#N/A,#N/A,FALSE,"SP";#N/A,#N/A,FALSE,"COMM";#N/A,#N/A,FALSE,"CALC";#N/A,#N/A,FALSE,"%";#N/A,#N/A,FALSE,"EXPS"}</definedName>
    <definedName name="wwrn.monthlyacounsnotes" localSheetId="95" hidden="1">{#N/A,#N/A,FALSE,"DEPN";#N/A,#N/A,FALSE,"INT";#N/A,#N/A,FALSE,"SUNDRY";#N/A,#N/A,FALSE,"CRED";#N/A,#N/A,FALSE,"DEBT";#N/A,#N/A,FALSE,"XREC";#N/A,#N/A,FALSE,"RFS";#N/A,#N/A,FALSE,"FAS";#N/A,#N/A,FALSE,"SP";#N/A,#N/A,FALSE,"COMM";#N/A,#N/A,FALSE,"CALC";#N/A,#N/A,FALSE,"%";#N/A,#N/A,FALSE,"EXPS"}</definedName>
    <definedName name="wwrn.monthlyacounsnotes" localSheetId="96" hidden="1">{#N/A,#N/A,FALSE,"DEPN";#N/A,#N/A,FALSE,"INT";#N/A,#N/A,FALSE,"SUNDRY";#N/A,#N/A,FALSE,"CRED";#N/A,#N/A,FALSE,"DEBT";#N/A,#N/A,FALSE,"XREC";#N/A,#N/A,FALSE,"RFS";#N/A,#N/A,FALSE,"FAS";#N/A,#N/A,FALSE,"SP";#N/A,#N/A,FALSE,"COMM";#N/A,#N/A,FALSE,"CALC";#N/A,#N/A,FALSE,"%";#N/A,#N/A,FALSE,"EXPS"}</definedName>
    <definedName name="wwrn.monthlyacounsnotes" localSheetId="98" hidden="1">{#N/A,#N/A,FALSE,"DEPN";#N/A,#N/A,FALSE,"INT";#N/A,#N/A,FALSE,"SUNDRY";#N/A,#N/A,FALSE,"CRED";#N/A,#N/A,FALSE,"DEBT";#N/A,#N/A,FALSE,"XREC";#N/A,#N/A,FALSE,"RFS";#N/A,#N/A,FALSE,"FAS";#N/A,#N/A,FALSE,"SP";#N/A,#N/A,FALSE,"COMM";#N/A,#N/A,FALSE,"CALC";#N/A,#N/A,FALSE,"%";#N/A,#N/A,FALSE,"EXPS"}</definedName>
    <definedName name="wwrn.monthlyacounsnotes" localSheetId="99" hidden="1">{#N/A,#N/A,FALSE,"DEPN";#N/A,#N/A,FALSE,"INT";#N/A,#N/A,FALSE,"SUNDRY";#N/A,#N/A,FALSE,"CRED";#N/A,#N/A,FALSE,"DEBT";#N/A,#N/A,FALSE,"XREC";#N/A,#N/A,FALSE,"RFS";#N/A,#N/A,FALSE,"FAS";#N/A,#N/A,FALSE,"SP";#N/A,#N/A,FALSE,"COMM";#N/A,#N/A,FALSE,"CALC";#N/A,#N/A,FALSE,"%";#N/A,#N/A,FALSE,"EXPS"}</definedName>
    <definedName name="wwrn.monthlyacounsnotes" localSheetId="12" hidden="1">{#N/A,#N/A,FALSE,"DEPN";#N/A,#N/A,FALSE,"INT";#N/A,#N/A,FALSE,"SUNDRY";#N/A,#N/A,FALSE,"CRED";#N/A,#N/A,FALSE,"DEBT";#N/A,#N/A,FALSE,"XREC";#N/A,#N/A,FALSE,"RFS";#N/A,#N/A,FALSE,"FAS";#N/A,#N/A,FALSE,"SP";#N/A,#N/A,FALSE,"COMM";#N/A,#N/A,FALSE,"CALC";#N/A,#N/A,FALSE,"%";#N/A,#N/A,FALSE,"EXPS"}</definedName>
    <definedName name="wwrn.monthlyacounsnotes" localSheetId="0" hidden="1">{#N/A,#N/A,FALSE,"DEPN";#N/A,#N/A,FALSE,"INT";#N/A,#N/A,FALSE,"SUNDRY";#N/A,#N/A,FALSE,"CRED";#N/A,#N/A,FALSE,"DEBT";#N/A,#N/A,FALSE,"XREC";#N/A,#N/A,FALSE,"RFS";#N/A,#N/A,FALSE,"FAS";#N/A,#N/A,FALSE,"SP";#N/A,#N/A,FALSE,"COMM";#N/A,#N/A,FALSE,"CALC";#N/A,#N/A,FALSE,"%";#N/A,#N/A,FALSE,"EXPS"}</definedName>
    <definedName name="wwrn.monthlyacounsnotes" hidden="1">{#N/A,#N/A,FALSE,"DEPN";#N/A,#N/A,FALSE,"INT";#N/A,#N/A,FALSE,"SUNDRY";#N/A,#N/A,FALSE,"CRED";#N/A,#N/A,FALSE,"DEBT";#N/A,#N/A,FALSE,"XREC";#N/A,#N/A,FALSE,"RFS";#N/A,#N/A,FALSE,"FAS";#N/A,#N/A,FALSE,"SP";#N/A,#N/A,FALSE,"COMM";#N/A,#N/A,FALSE,"CALC";#N/A,#N/A,FALSE,"%";#N/A,#N/A,FALSE,"EXPS"}</definedName>
    <definedName name="wwrn.mthact." localSheetId="8" hidden="1">{"YTDACT1",#N/A,TRUE,"YTDACTAUST";"YTDACT2",#N/A,TRUE,"YTDACTAUST";"YTDACT3",#N/A,TRUE,"YTDACTAUST";"CCTR",#N/A,TRUE,"YTDACTCC"}</definedName>
    <definedName name="wwrn.mthact." localSheetId="7" hidden="1">{"YTDACT1",#N/A,TRUE,"YTDACTAUST";"YTDACT2",#N/A,TRUE,"YTDACTAUST";"YTDACT3",#N/A,TRUE,"YTDACTAUST";"CCTR",#N/A,TRUE,"YTDACTCC"}</definedName>
    <definedName name="wwrn.mthact." localSheetId="91" hidden="1">{"YTDACT1",#N/A,TRUE,"YTDACTAUST";"YTDACT2",#N/A,TRUE,"YTDACTAUST";"YTDACT3",#N/A,TRUE,"YTDACTAUST";"CCTR",#N/A,TRUE,"YTDACTCC"}</definedName>
    <definedName name="wwrn.mthact." localSheetId="92" hidden="1">{"YTDACT1",#N/A,TRUE,"YTDACTAUST";"YTDACT2",#N/A,TRUE,"YTDACTAUST";"YTDACT3",#N/A,TRUE,"YTDACTAUST";"CCTR",#N/A,TRUE,"YTDACTCC"}</definedName>
    <definedName name="wwrn.mthact." localSheetId="93" hidden="1">{"YTDACT1",#N/A,TRUE,"YTDACTAUST";"YTDACT2",#N/A,TRUE,"YTDACTAUST";"YTDACT3",#N/A,TRUE,"YTDACTAUST";"CCTR",#N/A,TRUE,"YTDACTCC"}</definedName>
    <definedName name="wwrn.mthact." localSheetId="94" hidden="1">{"YTDACT1",#N/A,TRUE,"YTDACTAUST";"YTDACT2",#N/A,TRUE,"YTDACTAUST";"YTDACT3",#N/A,TRUE,"YTDACTAUST";"CCTR",#N/A,TRUE,"YTDACTCC"}</definedName>
    <definedName name="wwrn.mthact." localSheetId="95" hidden="1">{"YTDACT1",#N/A,TRUE,"YTDACTAUST";"YTDACT2",#N/A,TRUE,"YTDACTAUST";"YTDACT3",#N/A,TRUE,"YTDACTAUST";"CCTR",#N/A,TRUE,"YTDACTCC"}</definedName>
    <definedName name="wwrn.mthact." localSheetId="96" hidden="1">{"YTDACT1",#N/A,TRUE,"YTDACTAUST";"YTDACT2",#N/A,TRUE,"YTDACTAUST";"YTDACT3",#N/A,TRUE,"YTDACTAUST";"CCTR",#N/A,TRUE,"YTDACTCC"}</definedName>
    <definedName name="wwrn.mthact." localSheetId="98" hidden="1">{"YTDACT1",#N/A,TRUE,"YTDACTAUST";"YTDACT2",#N/A,TRUE,"YTDACTAUST";"YTDACT3",#N/A,TRUE,"YTDACTAUST";"CCTR",#N/A,TRUE,"YTDACTCC"}</definedName>
    <definedName name="wwrn.mthact." localSheetId="99" hidden="1">{"YTDACT1",#N/A,TRUE,"YTDACTAUST";"YTDACT2",#N/A,TRUE,"YTDACTAUST";"YTDACT3",#N/A,TRUE,"YTDACTAUST";"CCTR",#N/A,TRUE,"YTDACTCC"}</definedName>
    <definedName name="wwrn.mthact." localSheetId="12" hidden="1">{"YTDACT1",#N/A,TRUE,"YTDACTAUST";"YTDACT2",#N/A,TRUE,"YTDACTAUST";"YTDACT3",#N/A,TRUE,"YTDACTAUST";"CCTR",#N/A,TRUE,"YTDACTCC"}</definedName>
    <definedName name="wwrn.mthact." localSheetId="0" hidden="1">{"YTDACT1",#N/A,TRUE,"YTDACTAUST";"YTDACT2",#N/A,TRUE,"YTDACTAUST";"YTDACT3",#N/A,TRUE,"YTDACTAUST";"CCTR",#N/A,TRUE,"YTDACTCC"}</definedName>
    <definedName name="wwrn.mthact." hidden="1">{"YTDACT1",#N/A,TRUE,"YTDACTAUST";"YTDACT2",#N/A,TRUE,"YTDACTAUST";"YTDACT3",#N/A,TRUE,"YTDACTAUST";"CCTR",#N/A,TRUE,"YTDACTCC"}</definedName>
    <definedName name="wwtn.monthly." localSheetId="8" hidden="1">{#N/A,#N/A,FALSE,"DEPN";#N/A,#N/A,FALSE,"INT";#N/A,#N/A,FALSE,"SUNDRY";#N/A,#N/A,FALSE,"CRED";#N/A,#N/A,FALSE,"DEBT";#N/A,#N/A,FALSE,"XREC";#N/A,#N/A,FALSE,"RFS";#N/A,#N/A,FALSE,"FAS";#N/A,#N/A,FALSE,"SP";#N/A,#N/A,FALSE,"COMM";#N/A,#N/A,FALSE,"CALC";#N/A,#N/A,FALSE,"%";#N/A,#N/A,FALSE,"EXPS"}</definedName>
    <definedName name="wwtn.monthly." localSheetId="7" hidden="1">{#N/A,#N/A,FALSE,"DEPN";#N/A,#N/A,FALSE,"INT";#N/A,#N/A,FALSE,"SUNDRY";#N/A,#N/A,FALSE,"CRED";#N/A,#N/A,FALSE,"DEBT";#N/A,#N/A,FALSE,"XREC";#N/A,#N/A,FALSE,"RFS";#N/A,#N/A,FALSE,"FAS";#N/A,#N/A,FALSE,"SP";#N/A,#N/A,FALSE,"COMM";#N/A,#N/A,FALSE,"CALC";#N/A,#N/A,FALSE,"%";#N/A,#N/A,FALSE,"EXPS"}</definedName>
    <definedName name="wwtn.monthly." localSheetId="91" hidden="1">{#N/A,#N/A,FALSE,"DEPN";#N/A,#N/A,FALSE,"INT";#N/A,#N/A,FALSE,"SUNDRY";#N/A,#N/A,FALSE,"CRED";#N/A,#N/A,FALSE,"DEBT";#N/A,#N/A,FALSE,"XREC";#N/A,#N/A,FALSE,"RFS";#N/A,#N/A,FALSE,"FAS";#N/A,#N/A,FALSE,"SP";#N/A,#N/A,FALSE,"COMM";#N/A,#N/A,FALSE,"CALC";#N/A,#N/A,FALSE,"%";#N/A,#N/A,FALSE,"EXPS"}</definedName>
    <definedName name="wwtn.monthly." localSheetId="92" hidden="1">{#N/A,#N/A,FALSE,"DEPN";#N/A,#N/A,FALSE,"INT";#N/A,#N/A,FALSE,"SUNDRY";#N/A,#N/A,FALSE,"CRED";#N/A,#N/A,FALSE,"DEBT";#N/A,#N/A,FALSE,"XREC";#N/A,#N/A,FALSE,"RFS";#N/A,#N/A,FALSE,"FAS";#N/A,#N/A,FALSE,"SP";#N/A,#N/A,FALSE,"COMM";#N/A,#N/A,FALSE,"CALC";#N/A,#N/A,FALSE,"%";#N/A,#N/A,FALSE,"EXPS"}</definedName>
    <definedName name="wwtn.monthly." localSheetId="93" hidden="1">{#N/A,#N/A,FALSE,"DEPN";#N/A,#N/A,FALSE,"INT";#N/A,#N/A,FALSE,"SUNDRY";#N/A,#N/A,FALSE,"CRED";#N/A,#N/A,FALSE,"DEBT";#N/A,#N/A,FALSE,"XREC";#N/A,#N/A,FALSE,"RFS";#N/A,#N/A,FALSE,"FAS";#N/A,#N/A,FALSE,"SP";#N/A,#N/A,FALSE,"COMM";#N/A,#N/A,FALSE,"CALC";#N/A,#N/A,FALSE,"%";#N/A,#N/A,FALSE,"EXPS"}</definedName>
    <definedName name="wwtn.monthly." localSheetId="94" hidden="1">{#N/A,#N/A,FALSE,"DEPN";#N/A,#N/A,FALSE,"INT";#N/A,#N/A,FALSE,"SUNDRY";#N/A,#N/A,FALSE,"CRED";#N/A,#N/A,FALSE,"DEBT";#N/A,#N/A,FALSE,"XREC";#N/A,#N/A,FALSE,"RFS";#N/A,#N/A,FALSE,"FAS";#N/A,#N/A,FALSE,"SP";#N/A,#N/A,FALSE,"COMM";#N/A,#N/A,FALSE,"CALC";#N/A,#N/A,FALSE,"%";#N/A,#N/A,FALSE,"EXPS"}</definedName>
    <definedName name="wwtn.monthly." localSheetId="95" hidden="1">{#N/A,#N/A,FALSE,"DEPN";#N/A,#N/A,FALSE,"INT";#N/A,#N/A,FALSE,"SUNDRY";#N/A,#N/A,FALSE,"CRED";#N/A,#N/A,FALSE,"DEBT";#N/A,#N/A,FALSE,"XREC";#N/A,#N/A,FALSE,"RFS";#N/A,#N/A,FALSE,"FAS";#N/A,#N/A,FALSE,"SP";#N/A,#N/A,FALSE,"COMM";#N/A,#N/A,FALSE,"CALC";#N/A,#N/A,FALSE,"%";#N/A,#N/A,FALSE,"EXPS"}</definedName>
    <definedName name="wwtn.monthly." localSheetId="96" hidden="1">{#N/A,#N/A,FALSE,"DEPN";#N/A,#N/A,FALSE,"INT";#N/A,#N/A,FALSE,"SUNDRY";#N/A,#N/A,FALSE,"CRED";#N/A,#N/A,FALSE,"DEBT";#N/A,#N/A,FALSE,"XREC";#N/A,#N/A,FALSE,"RFS";#N/A,#N/A,FALSE,"FAS";#N/A,#N/A,FALSE,"SP";#N/A,#N/A,FALSE,"COMM";#N/A,#N/A,FALSE,"CALC";#N/A,#N/A,FALSE,"%";#N/A,#N/A,FALSE,"EXPS"}</definedName>
    <definedName name="wwtn.monthly." localSheetId="98" hidden="1">{#N/A,#N/A,FALSE,"DEPN";#N/A,#N/A,FALSE,"INT";#N/A,#N/A,FALSE,"SUNDRY";#N/A,#N/A,FALSE,"CRED";#N/A,#N/A,FALSE,"DEBT";#N/A,#N/A,FALSE,"XREC";#N/A,#N/A,FALSE,"RFS";#N/A,#N/A,FALSE,"FAS";#N/A,#N/A,FALSE,"SP";#N/A,#N/A,FALSE,"COMM";#N/A,#N/A,FALSE,"CALC";#N/A,#N/A,FALSE,"%";#N/A,#N/A,FALSE,"EXPS"}</definedName>
    <definedName name="wwtn.monthly." localSheetId="99" hidden="1">{#N/A,#N/A,FALSE,"DEPN";#N/A,#N/A,FALSE,"INT";#N/A,#N/A,FALSE,"SUNDRY";#N/A,#N/A,FALSE,"CRED";#N/A,#N/A,FALSE,"DEBT";#N/A,#N/A,FALSE,"XREC";#N/A,#N/A,FALSE,"RFS";#N/A,#N/A,FALSE,"FAS";#N/A,#N/A,FALSE,"SP";#N/A,#N/A,FALSE,"COMM";#N/A,#N/A,FALSE,"CALC";#N/A,#N/A,FALSE,"%";#N/A,#N/A,FALSE,"EXPS"}</definedName>
    <definedName name="wwtn.monthly." localSheetId="12" hidden="1">{#N/A,#N/A,FALSE,"DEPN";#N/A,#N/A,FALSE,"INT";#N/A,#N/A,FALSE,"SUNDRY";#N/A,#N/A,FALSE,"CRED";#N/A,#N/A,FALSE,"DEBT";#N/A,#N/A,FALSE,"XREC";#N/A,#N/A,FALSE,"RFS";#N/A,#N/A,FALSE,"FAS";#N/A,#N/A,FALSE,"SP";#N/A,#N/A,FALSE,"COMM";#N/A,#N/A,FALSE,"CALC";#N/A,#N/A,FALSE,"%";#N/A,#N/A,FALSE,"EXPS"}</definedName>
    <definedName name="wwtn.monthly." localSheetId="0" hidden="1">{#N/A,#N/A,FALSE,"DEPN";#N/A,#N/A,FALSE,"INT";#N/A,#N/A,FALSE,"SUNDRY";#N/A,#N/A,FALSE,"CRED";#N/A,#N/A,FALSE,"DEBT";#N/A,#N/A,FALSE,"XREC";#N/A,#N/A,FALSE,"RFS";#N/A,#N/A,FALSE,"FAS";#N/A,#N/A,FALSE,"SP";#N/A,#N/A,FALSE,"COMM";#N/A,#N/A,FALSE,"CALC";#N/A,#N/A,FALSE,"%";#N/A,#N/A,FALSE,"EXPS"}</definedName>
    <definedName name="wwtn.monthly." hidden="1">{#N/A,#N/A,FALSE,"DEPN";#N/A,#N/A,FALSE,"INT";#N/A,#N/A,FALSE,"SUNDRY";#N/A,#N/A,FALSE,"CRED";#N/A,#N/A,FALSE,"DEBT";#N/A,#N/A,FALSE,"XREC";#N/A,#N/A,FALSE,"RFS";#N/A,#N/A,FALSE,"FAS";#N/A,#N/A,FALSE,"SP";#N/A,#N/A,FALSE,"COMM";#N/A,#N/A,FALSE,"CALC";#N/A,#N/A,FALSE,"%";#N/A,#N/A,FALSE,"EXPS"}</definedName>
    <definedName name="WWW">#REF!</definedName>
    <definedName name="wwwrn.m" localSheetId="8" hidden="1">{#N/A,#N/A,FALSE,"DEPN";#N/A,#N/A,FALSE,"INT";#N/A,#N/A,FALSE,"SUNDRY";#N/A,#N/A,FALSE,"CRED";#N/A,#N/A,FALSE,"DEBT";#N/A,#N/A,FALSE,"XREC";#N/A,#N/A,FALSE,"RFS";#N/A,#N/A,FALSE,"FAS";#N/A,#N/A,FALSE,"SP";#N/A,#N/A,FALSE,"COMM";#N/A,#N/A,FALSE,"CALC";#N/A,#N/A,FALSE,"%";#N/A,#N/A,FALSE,"EXPS"}</definedName>
    <definedName name="wwwrn.m" localSheetId="7" hidden="1">{#N/A,#N/A,FALSE,"DEPN";#N/A,#N/A,FALSE,"INT";#N/A,#N/A,FALSE,"SUNDRY";#N/A,#N/A,FALSE,"CRED";#N/A,#N/A,FALSE,"DEBT";#N/A,#N/A,FALSE,"XREC";#N/A,#N/A,FALSE,"RFS";#N/A,#N/A,FALSE,"FAS";#N/A,#N/A,FALSE,"SP";#N/A,#N/A,FALSE,"COMM";#N/A,#N/A,FALSE,"CALC";#N/A,#N/A,FALSE,"%";#N/A,#N/A,FALSE,"EXPS"}</definedName>
    <definedName name="wwwrn.m" localSheetId="91" hidden="1">{#N/A,#N/A,FALSE,"DEPN";#N/A,#N/A,FALSE,"INT";#N/A,#N/A,FALSE,"SUNDRY";#N/A,#N/A,FALSE,"CRED";#N/A,#N/A,FALSE,"DEBT";#N/A,#N/A,FALSE,"XREC";#N/A,#N/A,FALSE,"RFS";#N/A,#N/A,FALSE,"FAS";#N/A,#N/A,FALSE,"SP";#N/A,#N/A,FALSE,"COMM";#N/A,#N/A,FALSE,"CALC";#N/A,#N/A,FALSE,"%";#N/A,#N/A,FALSE,"EXPS"}</definedName>
    <definedName name="wwwrn.m" localSheetId="92" hidden="1">{#N/A,#N/A,FALSE,"DEPN";#N/A,#N/A,FALSE,"INT";#N/A,#N/A,FALSE,"SUNDRY";#N/A,#N/A,FALSE,"CRED";#N/A,#N/A,FALSE,"DEBT";#N/A,#N/A,FALSE,"XREC";#N/A,#N/A,FALSE,"RFS";#N/A,#N/A,FALSE,"FAS";#N/A,#N/A,FALSE,"SP";#N/A,#N/A,FALSE,"COMM";#N/A,#N/A,FALSE,"CALC";#N/A,#N/A,FALSE,"%";#N/A,#N/A,FALSE,"EXPS"}</definedName>
    <definedName name="wwwrn.m" localSheetId="93" hidden="1">{#N/A,#N/A,FALSE,"DEPN";#N/A,#N/A,FALSE,"INT";#N/A,#N/A,FALSE,"SUNDRY";#N/A,#N/A,FALSE,"CRED";#N/A,#N/A,FALSE,"DEBT";#N/A,#N/A,FALSE,"XREC";#N/A,#N/A,FALSE,"RFS";#N/A,#N/A,FALSE,"FAS";#N/A,#N/A,FALSE,"SP";#N/A,#N/A,FALSE,"COMM";#N/A,#N/A,FALSE,"CALC";#N/A,#N/A,FALSE,"%";#N/A,#N/A,FALSE,"EXPS"}</definedName>
    <definedName name="wwwrn.m" localSheetId="94" hidden="1">{#N/A,#N/A,FALSE,"DEPN";#N/A,#N/A,FALSE,"INT";#N/A,#N/A,FALSE,"SUNDRY";#N/A,#N/A,FALSE,"CRED";#N/A,#N/A,FALSE,"DEBT";#N/A,#N/A,FALSE,"XREC";#N/A,#N/A,FALSE,"RFS";#N/A,#N/A,FALSE,"FAS";#N/A,#N/A,FALSE,"SP";#N/A,#N/A,FALSE,"COMM";#N/A,#N/A,FALSE,"CALC";#N/A,#N/A,FALSE,"%";#N/A,#N/A,FALSE,"EXPS"}</definedName>
    <definedName name="wwwrn.m" localSheetId="95" hidden="1">{#N/A,#N/A,FALSE,"DEPN";#N/A,#N/A,FALSE,"INT";#N/A,#N/A,FALSE,"SUNDRY";#N/A,#N/A,FALSE,"CRED";#N/A,#N/A,FALSE,"DEBT";#N/A,#N/A,FALSE,"XREC";#N/A,#N/A,FALSE,"RFS";#N/A,#N/A,FALSE,"FAS";#N/A,#N/A,FALSE,"SP";#N/A,#N/A,FALSE,"COMM";#N/A,#N/A,FALSE,"CALC";#N/A,#N/A,FALSE,"%";#N/A,#N/A,FALSE,"EXPS"}</definedName>
    <definedName name="wwwrn.m" localSheetId="96" hidden="1">{#N/A,#N/A,FALSE,"DEPN";#N/A,#N/A,FALSE,"INT";#N/A,#N/A,FALSE,"SUNDRY";#N/A,#N/A,FALSE,"CRED";#N/A,#N/A,FALSE,"DEBT";#N/A,#N/A,FALSE,"XREC";#N/A,#N/A,FALSE,"RFS";#N/A,#N/A,FALSE,"FAS";#N/A,#N/A,FALSE,"SP";#N/A,#N/A,FALSE,"COMM";#N/A,#N/A,FALSE,"CALC";#N/A,#N/A,FALSE,"%";#N/A,#N/A,FALSE,"EXPS"}</definedName>
    <definedName name="wwwrn.m" localSheetId="98" hidden="1">{#N/A,#N/A,FALSE,"DEPN";#N/A,#N/A,FALSE,"INT";#N/A,#N/A,FALSE,"SUNDRY";#N/A,#N/A,FALSE,"CRED";#N/A,#N/A,FALSE,"DEBT";#N/A,#N/A,FALSE,"XREC";#N/A,#N/A,FALSE,"RFS";#N/A,#N/A,FALSE,"FAS";#N/A,#N/A,FALSE,"SP";#N/A,#N/A,FALSE,"COMM";#N/A,#N/A,FALSE,"CALC";#N/A,#N/A,FALSE,"%";#N/A,#N/A,FALSE,"EXPS"}</definedName>
    <definedName name="wwwrn.m" localSheetId="99" hidden="1">{#N/A,#N/A,FALSE,"DEPN";#N/A,#N/A,FALSE,"INT";#N/A,#N/A,FALSE,"SUNDRY";#N/A,#N/A,FALSE,"CRED";#N/A,#N/A,FALSE,"DEBT";#N/A,#N/A,FALSE,"XREC";#N/A,#N/A,FALSE,"RFS";#N/A,#N/A,FALSE,"FAS";#N/A,#N/A,FALSE,"SP";#N/A,#N/A,FALSE,"COMM";#N/A,#N/A,FALSE,"CALC";#N/A,#N/A,FALSE,"%";#N/A,#N/A,FALSE,"EXPS"}</definedName>
    <definedName name="wwwrn.m" localSheetId="12" hidden="1">{#N/A,#N/A,FALSE,"DEPN";#N/A,#N/A,FALSE,"INT";#N/A,#N/A,FALSE,"SUNDRY";#N/A,#N/A,FALSE,"CRED";#N/A,#N/A,FALSE,"DEBT";#N/A,#N/A,FALSE,"XREC";#N/A,#N/A,FALSE,"RFS";#N/A,#N/A,FALSE,"FAS";#N/A,#N/A,FALSE,"SP";#N/A,#N/A,FALSE,"COMM";#N/A,#N/A,FALSE,"CALC";#N/A,#N/A,FALSE,"%";#N/A,#N/A,FALSE,"EXPS"}</definedName>
    <definedName name="wwwrn.m" localSheetId="0" hidden="1">{#N/A,#N/A,FALSE,"DEPN";#N/A,#N/A,FALSE,"INT";#N/A,#N/A,FALSE,"SUNDRY";#N/A,#N/A,FALSE,"CRED";#N/A,#N/A,FALSE,"DEBT";#N/A,#N/A,FALSE,"XREC";#N/A,#N/A,FALSE,"RFS";#N/A,#N/A,FALSE,"FAS";#N/A,#N/A,FALSE,"SP";#N/A,#N/A,FALSE,"COMM";#N/A,#N/A,FALSE,"CALC";#N/A,#N/A,FALSE,"%";#N/A,#N/A,FALSE,"EXPS"}</definedName>
    <definedName name="wwwrn.m" hidden="1">{#N/A,#N/A,FALSE,"DEPN";#N/A,#N/A,FALSE,"INT";#N/A,#N/A,FALSE,"SUNDRY";#N/A,#N/A,FALSE,"CRED";#N/A,#N/A,FALSE,"DEBT";#N/A,#N/A,FALSE,"XREC";#N/A,#N/A,FALSE,"RFS";#N/A,#N/A,FALSE,"FAS";#N/A,#N/A,FALSE,"SP";#N/A,#N/A,FALSE,"COMM";#N/A,#N/A,FALSE,"CALC";#N/A,#N/A,FALSE,"%";#N/A,#N/A,FALSE,"EXPS"}</definedName>
    <definedName name="WWWW">#REF!</definedName>
    <definedName name="WWWWW">#REF!</definedName>
    <definedName name="WY">#REF!</definedName>
    <definedName name="X">#REF!</definedName>
    <definedName name="X_1">#REF!</definedName>
    <definedName name="X_10">#N/A</definedName>
    <definedName name="X_12">#REF!</definedName>
    <definedName name="X_13">#REF!</definedName>
    <definedName name="X_14">#REF!</definedName>
    <definedName name="X_15">#REF!</definedName>
    <definedName name="X_16">#REF!</definedName>
    <definedName name="X_3">#REF!</definedName>
    <definedName name="X_3TOT">#REF!</definedName>
    <definedName name="X_4">#REF!</definedName>
    <definedName name="X_5">#REF!</definedName>
    <definedName name="X_6">#REF!</definedName>
    <definedName name="X_7">#REF!</definedName>
    <definedName name="X_8">#N/A</definedName>
    <definedName name="X_9">#N/A</definedName>
    <definedName name="X_RATE">#REF!</definedName>
    <definedName name="X_RATE2">#REF!</definedName>
    <definedName name="X1_17">#N/A</definedName>
    <definedName name="X1_3">#N/A</definedName>
    <definedName name="X15_2">#N/A</definedName>
    <definedName name="X1OL">#REF!</definedName>
    <definedName name="X1START">#REF!</definedName>
    <definedName name="X3_6">#N/A</definedName>
    <definedName name="X3START">#REF!</definedName>
    <definedName name="X4START">#REF!</definedName>
    <definedName name="X5_11">#N/A</definedName>
    <definedName name="X5_12">#N/A</definedName>
    <definedName name="X5_AH">#N/A</definedName>
    <definedName name="X5_I">#N/A</definedName>
    <definedName name="X5_L">#N/A</definedName>
    <definedName name="X5_LAI">#REF!</definedName>
    <definedName name="X5ADD">#REF!</definedName>
    <definedName name="X5CONT">#REF!</definedName>
    <definedName name="X5START">#REF!</definedName>
    <definedName name="X6_8">#N/A</definedName>
    <definedName name="X7_14">#N/A</definedName>
    <definedName name="xchange_rate">#REF!</definedName>
    <definedName name="XR">#REF!</definedName>
    <definedName name="Xrate">#REF!</definedName>
    <definedName name="xrate2">#REF!</definedName>
    <definedName name="XS">#REF!</definedName>
    <definedName name="xx" localSheetId="8" hidden="1">{#N/A,#N/A,FALSE,"DEPN";#N/A,#N/A,FALSE,"INT";#N/A,#N/A,FALSE,"SUNDRY";#N/A,#N/A,FALSE,"CRED";#N/A,#N/A,FALSE,"DEBT";#N/A,#N/A,FALSE,"XREC";#N/A,#N/A,FALSE,"RFS";#N/A,#N/A,FALSE,"FAS";#N/A,#N/A,FALSE,"SP";#N/A,#N/A,FALSE,"COMM";#N/A,#N/A,FALSE,"CALC";#N/A,#N/A,FALSE,"%";#N/A,#N/A,FALSE,"EXPS"}</definedName>
    <definedName name="xx" localSheetId="7" hidden="1">{#N/A,#N/A,FALSE,"DEPN";#N/A,#N/A,FALSE,"INT";#N/A,#N/A,FALSE,"SUNDRY";#N/A,#N/A,FALSE,"CRED";#N/A,#N/A,FALSE,"DEBT";#N/A,#N/A,FALSE,"XREC";#N/A,#N/A,FALSE,"RFS";#N/A,#N/A,FALSE,"FAS";#N/A,#N/A,FALSE,"SP";#N/A,#N/A,FALSE,"COMM";#N/A,#N/A,FALSE,"CALC";#N/A,#N/A,FALSE,"%";#N/A,#N/A,FALSE,"EXPS"}</definedName>
    <definedName name="xx" localSheetId="91" hidden="1">{#N/A,#N/A,FALSE,"DEPN";#N/A,#N/A,FALSE,"INT";#N/A,#N/A,FALSE,"SUNDRY";#N/A,#N/A,FALSE,"CRED";#N/A,#N/A,FALSE,"DEBT";#N/A,#N/A,FALSE,"XREC";#N/A,#N/A,FALSE,"RFS";#N/A,#N/A,FALSE,"FAS";#N/A,#N/A,FALSE,"SP";#N/A,#N/A,FALSE,"COMM";#N/A,#N/A,FALSE,"CALC";#N/A,#N/A,FALSE,"%";#N/A,#N/A,FALSE,"EXPS"}</definedName>
    <definedName name="xx" localSheetId="92" hidden="1">{#N/A,#N/A,FALSE,"DEPN";#N/A,#N/A,FALSE,"INT";#N/A,#N/A,FALSE,"SUNDRY";#N/A,#N/A,FALSE,"CRED";#N/A,#N/A,FALSE,"DEBT";#N/A,#N/A,FALSE,"XREC";#N/A,#N/A,FALSE,"RFS";#N/A,#N/A,FALSE,"FAS";#N/A,#N/A,FALSE,"SP";#N/A,#N/A,FALSE,"COMM";#N/A,#N/A,FALSE,"CALC";#N/A,#N/A,FALSE,"%";#N/A,#N/A,FALSE,"EXPS"}</definedName>
    <definedName name="xx" localSheetId="93" hidden="1">{#N/A,#N/A,FALSE,"DEPN";#N/A,#N/A,FALSE,"INT";#N/A,#N/A,FALSE,"SUNDRY";#N/A,#N/A,FALSE,"CRED";#N/A,#N/A,FALSE,"DEBT";#N/A,#N/A,FALSE,"XREC";#N/A,#N/A,FALSE,"RFS";#N/A,#N/A,FALSE,"FAS";#N/A,#N/A,FALSE,"SP";#N/A,#N/A,FALSE,"COMM";#N/A,#N/A,FALSE,"CALC";#N/A,#N/A,FALSE,"%";#N/A,#N/A,FALSE,"EXPS"}</definedName>
    <definedName name="xx" localSheetId="94" hidden="1">{#N/A,#N/A,FALSE,"DEPN";#N/A,#N/A,FALSE,"INT";#N/A,#N/A,FALSE,"SUNDRY";#N/A,#N/A,FALSE,"CRED";#N/A,#N/A,FALSE,"DEBT";#N/A,#N/A,FALSE,"XREC";#N/A,#N/A,FALSE,"RFS";#N/A,#N/A,FALSE,"FAS";#N/A,#N/A,FALSE,"SP";#N/A,#N/A,FALSE,"COMM";#N/A,#N/A,FALSE,"CALC";#N/A,#N/A,FALSE,"%";#N/A,#N/A,FALSE,"EXPS"}</definedName>
    <definedName name="xx" localSheetId="95" hidden="1">{#N/A,#N/A,FALSE,"DEPN";#N/A,#N/A,FALSE,"INT";#N/A,#N/A,FALSE,"SUNDRY";#N/A,#N/A,FALSE,"CRED";#N/A,#N/A,FALSE,"DEBT";#N/A,#N/A,FALSE,"XREC";#N/A,#N/A,FALSE,"RFS";#N/A,#N/A,FALSE,"FAS";#N/A,#N/A,FALSE,"SP";#N/A,#N/A,FALSE,"COMM";#N/A,#N/A,FALSE,"CALC";#N/A,#N/A,FALSE,"%";#N/A,#N/A,FALSE,"EXPS"}</definedName>
    <definedName name="xx" localSheetId="96" hidden="1">{#N/A,#N/A,FALSE,"DEPN";#N/A,#N/A,FALSE,"INT";#N/A,#N/A,FALSE,"SUNDRY";#N/A,#N/A,FALSE,"CRED";#N/A,#N/A,FALSE,"DEBT";#N/A,#N/A,FALSE,"XREC";#N/A,#N/A,FALSE,"RFS";#N/A,#N/A,FALSE,"FAS";#N/A,#N/A,FALSE,"SP";#N/A,#N/A,FALSE,"COMM";#N/A,#N/A,FALSE,"CALC";#N/A,#N/A,FALSE,"%";#N/A,#N/A,FALSE,"EXPS"}</definedName>
    <definedName name="xx" localSheetId="98" hidden="1">{#N/A,#N/A,FALSE,"DEPN";#N/A,#N/A,FALSE,"INT";#N/A,#N/A,FALSE,"SUNDRY";#N/A,#N/A,FALSE,"CRED";#N/A,#N/A,FALSE,"DEBT";#N/A,#N/A,FALSE,"XREC";#N/A,#N/A,FALSE,"RFS";#N/A,#N/A,FALSE,"FAS";#N/A,#N/A,FALSE,"SP";#N/A,#N/A,FALSE,"COMM";#N/A,#N/A,FALSE,"CALC";#N/A,#N/A,FALSE,"%";#N/A,#N/A,FALSE,"EXPS"}</definedName>
    <definedName name="xx" localSheetId="99" hidden="1">{#N/A,#N/A,FALSE,"DEPN";#N/A,#N/A,FALSE,"INT";#N/A,#N/A,FALSE,"SUNDRY";#N/A,#N/A,FALSE,"CRED";#N/A,#N/A,FALSE,"DEBT";#N/A,#N/A,FALSE,"XREC";#N/A,#N/A,FALSE,"RFS";#N/A,#N/A,FALSE,"FAS";#N/A,#N/A,FALSE,"SP";#N/A,#N/A,FALSE,"COMM";#N/A,#N/A,FALSE,"CALC";#N/A,#N/A,FALSE,"%";#N/A,#N/A,FALSE,"EXPS"}</definedName>
    <definedName name="xx" localSheetId="12" hidden="1">{#N/A,#N/A,FALSE,"DEPN";#N/A,#N/A,FALSE,"INT";#N/A,#N/A,FALSE,"SUNDRY";#N/A,#N/A,FALSE,"CRED";#N/A,#N/A,FALSE,"DEBT";#N/A,#N/A,FALSE,"XREC";#N/A,#N/A,FALSE,"RFS";#N/A,#N/A,FALSE,"FAS";#N/A,#N/A,FALSE,"SP";#N/A,#N/A,FALSE,"COMM";#N/A,#N/A,FALSE,"CALC";#N/A,#N/A,FALSE,"%";#N/A,#N/A,FALSE,"EXPS"}</definedName>
    <definedName name="xx" localSheetId="0" hidden="1">{#N/A,#N/A,FALSE,"DEPN";#N/A,#N/A,FALSE,"INT";#N/A,#N/A,FALSE,"SUNDRY";#N/A,#N/A,FALSE,"CRED";#N/A,#N/A,FALSE,"DEBT";#N/A,#N/A,FALSE,"XREC";#N/A,#N/A,FALSE,"RFS";#N/A,#N/A,FALSE,"FAS";#N/A,#N/A,FALSE,"SP";#N/A,#N/A,FALSE,"COMM";#N/A,#N/A,FALSE,"CALC";#N/A,#N/A,FALSE,"%";#N/A,#N/A,FALSE,"EXPS"}</definedName>
    <definedName name="xx" hidden="1">{#N/A,#N/A,FALSE,"DEPN";#N/A,#N/A,FALSE,"INT";#N/A,#N/A,FALSE,"SUNDRY";#N/A,#N/A,FALSE,"CRED";#N/A,#N/A,FALSE,"DEBT";#N/A,#N/A,FALSE,"XREC";#N/A,#N/A,FALSE,"RFS";#N/A,#N/A,FALSE,"FAS";#N/A,#N/A,FALSE,"SP";#N/A,#N/A,FALSE,"COMM";#N/A,#N/A,FALSE,"CALC";#N/A,#N/A,FALSE,"%";#N/A,#N/A,FALSE,"EXPS"}</definedName>
    <definedName name="xxx" localSheetId="52">'Rev-AccDep'!#REF!</definedName>
    <definedName name="xxx">#REF!</definedName>
    <definedName name="xxxx">#REF!</definedName>
    <definedName name="xxxxx">#REF!</definedName>
    <definedName name="XY">#REF!</definedName>
    <definedName name="Y">#REF!</definedName>
    <definedName name="yago" hidden="1">{#N/A,#N/A,FALSE,"per brand";#N/A,#N/A,FALSE,"per plant";#N/A,#N/A,FALSE,"Flavor 1";#N/A,#N/A,FALSE,"Flavor 2";#N/A,#N/A,FALSE,"Flavor 3";#N/A,#N/A,FALSE,"MPC"}</definedName>
    <definedName name="YD">#REF!</definedName>
    <definedName name="year">#REF!</definedName>
    <definedName name="Year1MI">#REF!</definedName>
    <definedName name="YearStart1">#REF!</definedName>
    <definedName name="YearStart2">#REF!</definedName>
    <definedName name="YearStart3">#REF!</definedName>
    <definedName name="YearStart4">#REF!</definedName>
    <definedName name="YearStart5">#REF!</definedName>
    <definedName name="YearStart6">#REF!</definedName>
    <definedName name="YearStart7">#REF!</definedName>
    <definedName name="YEdate">#REF!</definedName>
    <definedName name="YESNO">#REF!</definedName>
    <definedName name="ylds">#REF!</definedName>
    <definedName name="YN">#N/A</definedName>
    <definedName name="yonghwa" hidden="1">#REF!</definedName>
    <definedName name="YOPI" hidden="1">#REF!</definedName>
    <definedName name="Yr">#REF!</definedName>
    <definedName name="YREND">#REF!</definedName>
    <definedName name="YRTRANGE">#REF!</definedName>
    <definedName name="ytd">#REF!</definedName>
    <definedName name="Ytd_Mar">#REF!</definedName>
    <definedName name="Ytd_Nov">#REF!</definedName>
    <definedName name="ytd_top">#REF!</definedName>
    <definedName name="ytd2">#REF!</definedName>
    <definedName name="yyy">#REF!</definedName>
    <definedName name="Z">#REF!</definedName>
    <definedName name="Z_8CFCBF39_18BA_445A_82BC_4404671ADD54_.wvu.Cols" hidden="1">#REF!</definedName>
    <definedName name="zadda">#REF!</definedName>
    <definedName name="Zip">#REF!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7" i="63" l="1"/>
  <c r="H117" i="63"/>
  <c r="G117" i="63"/>
  <c r="I117" i="63" s="1"/>
  <c r="J68" i="30"/>
  <c r="K17" i="30" s="1"/>
  <c r="I68" i="30"/>
  <c r="J17" i="30" s="1"/>
  <c r="J54" i="30"/>
  <c r="K54" i="30"/>
  <c r="L54" i="30"/>
  <c r="L47" i="30"/>
  <c r="K47" i="30"/>
  <c r="J47" i="30"/>
  <c r="J41" i="30"/>
  <c r="K41" i="30"/>
  <c r="L41" i="30"/>
  <c r="L35" i="30"/>
  <c r="K35" i="30"/>
  <c r="J35" i="30"/>
  <c r="L29" i="30"/>
  <c r="K29" i="30"/>
  <c r="J29" i="30"/>
  <c r="L23" i="30"/>
  <c r="K23" i="30"/>
  <c r="J23" i="30"/>
  <c r="CD83" i="33"/>
  <c r="CD61" i="33"/>
  <c r="AA32" i="63" s="1"/>
  <c r="Z137" i="63"/>
  <c r="CD52" i="33"/>
  <c r="CE67" i="33"/>
  <c r="AE36" i="63" s="1"/>
  <c r="CF67" i="33"/>
  <c r="AE39" i="63" s="1"/>
  <c r="CG67" i="33"/>
  <c r="AE43" i="63" s="1"/>
  <c r="CH67" i="33"/>
  <c r="AE51" i="63" s="1"/>
  <c r="CI67" i="33"/>
  <c r="CJ67" i="33"/>
  <c r="CK67" i="33"/>
  <c r="CL67" i="33"/>
  <c r="CD67" i="33"/>
  <c r="AE32" i="63" s="1"/>
  <c r="CE61" i="33"/>
  <c r="AA36" i="63" s="1"/>
  <c r="CF61" i="33"/>
  <c r="AA39" i="63" s="1"/>
  <c r="CG61" i="33"/>
  <c r="AA43" i="63" s="1"/>
  <c r="CH61" i="33"/>
  <c r="AA51" i="63" s="1"/>
  <c r="CI61" i="33"/>
  <c r="CJ61" i="33"/>
  <c r="CK61" i="33"/>
  <c r="CL61" i="33"/>
  <c r="BC90" i="33"/>
  <c r="BC89" i="33"/>
  <c r="BC88" i="33"/>
  <c r="BC87" i="33"/>
  <c r="BC86" i="33"/>
  <c r="BC85" i="33"/>
  <c r="BC84" i="33"/>
  <c r="BC72" i="33"/>
  <c r="BC82" i="33"/>
  <c r="BC81" i="33"/>
  <c r="BC80" i="33"/>
  <c r="BC79" i="33"/>
  <c r="BC78" i="33"/>
  <c r="BC77" i="33"/>
  <c r="BC76" i="33"/>
  <c r="BC75" i="33"/>
  <c r="BC74" i="33"/>
  <c r="BC73" i="33"/>
  <c r="AL30" i="193"/>
  <c r="AI30" i="193"/>
  <c r="AI32" i="193" s="1"/>
  <c r="T25" i="82"/>
  <c r="V146" i="63"/>
  <c r="U146" i="63"/>
  <c r="BP26" i="33"/>
  <c r="BP27" i="33"/>
  <c r="BP25" i="33"/>
  <c r="BO25" i="33"/>
  <c r="AA29" i="63"/>
  <c r="AB29" i="63"/>
  <c r="AC29" i="63"/>
  <c r="AD29" i="63"/>
  <c r="AE29" i="63"/>
  <c r="AF29" i="63"/>
  <c r="AG29" i="63"/>
  <c r="AH29" i="63"/>
  <c r="BC113" i="33"/>
  <c r="BC114" i="33" s="1"/>
  <c r="T255" i="63"/>
  <c r="W255" i="63" s="1"/>
  <c r="T256" i="63"/>
  <c r="W256" i="63" s="1"/>
  <c r="T241" i="63"/>
  <c r="W241" i="63" s="1"/>
  <c r="T242" i="63"/>
  <c r="W242" i="63" s="1"/>
  <c r="T243" i="63"/>
  <c r="W243" i="63" s="1"/>
  <c r="T244" i="63"/>
  <c r="W244" i="63" s="1"/>
  <c r="T245" i="63"/>
  <c r="W245" i="63" s="1"/>
  <c r="T246" i="63"/>
  <c r="W246" i="63" s="1"/>
  <c r="T247" i="63"/>
  <c r="W247" i="63" s="1"/>
  <c r="T248" i="63"/>
  <c r="W248" i="63" s="1"/>
  <c r="T249" i="63"/>
  <c r="W249" i="63" s="1"/>
  <c r="T216" i="63"/>
  <c r="W216" i="63" s="1"/>
  <c r="Z216" i="63" s="1"/>
  <c r="T217" i="63"/>
  <c r="W217" i="63" s="1"/>
  <c r="Z217" i="63" s="1"/>
  <c r="T218" i="63"/>
  <c r="W218" i="63" s="1"/>
  <c r="Z218" i="63" s="1"/>
  <c r="T219" i="63"/>
  <c r="W219" i="63" s="1"/>
  <c r="Z219" i="63" s="1"/>
  <c r="T220" i="63"/>
  <c r="W220" i="63" s="1"/>
  <c r="Z220" i="63" s="1"/>
  <c r="T221" i="63"/>
  <c r="W221" i="63" s="1"/>
  <c r="Z221" i="63" s="1"/>
  <c r="T222" i="63"/>
  <c r="W222" i="63" s="1"/>
  <c r="Z222" i="63" s="1"/>
  <c r="T211" i="63"/>
  <c r="W211" i="63" s="1"/>
  <c r="Z211" i="63" s="1"/>
  <c r="T189" i="63"/>
  <c r="W189" i="63" s="1"/>
  <c r="Z189" i="63" s="1"/>
  <c r="T190" i="63"/>
  <c r="W190" i="63" s="1"/>
  <c r="T191" i="63"/>
  <c r="W191" i="63" s="1"/>
  <c r="T192" i="63"/>
  <c r="W192" i="63" s="1"/>
  <c r="T202" i="63"/>
  <c r="W202" i="63" s="1"/>
  <c r="Z202" i="63" s="1"/>
  <c r="T203" i="63"/>
  <c r="W203" i="63" s="1"/>
  <c r="Z203" i="63" s="1"/>
  <c r="T181" i="63"/>
  <c r="W181" i="63" s="1"/>
  <c r="T167" i="63"/>
  <c r="W167" i="63" s="1"/>
  <c r="T168" i="63"/>
  <c r="W168" i="63" s="1"/>
  <c r="T169" i="63"/>
  <c r="W169" i="63" s="1"/>
  <c r="T170" i="63"/>
  <c r="T159" i="63"/>
  <c r="T160" i="63"/>
  <c r="T161" i="63"/>
  <c r="W161" i="63" s="1"/>
  <c r="T162" i="63"/>
  <c r="W162" i="63" s="1"/>
  <c r="T158" i="63"/>
  <c r="AG50" i="84"/>
  <c r="Y44" i="193"/>
  <c r="AH20" i="19"/>
  <c r="V28" i="8"/>
  <c r="T28" i="8"/>
  <c r="U28" i="8"/>
  <c r="J28" i="8"/>
  <c r="K28" i="8"/>
  <c r="Y40" i="193" s="1"/>
  <c r="L28" i="8"/>
  <c r="Y41" i="193" s="1"/>
  <c r="M28" i="8"/>
  <c r="N28" i="8"/>
  <c r="Y37" i="193" s="1"/>
  <c r="Y39" i="193" s="1"/>
  <c r="O28" i="8"/>
  <c r="G28" i="8"/>
  <c r="D28" i="8"/>
  <c r="AV23" i="74"/>
  <c r="AV24" i="74"/>
  <c r="AV25" i="74"/>
  <c r="AV26" i="74"/>
  <c r="AV22" i="74"/>
  <c r="S93" i="197"/>
  <c r="S100" i="197"/>
  <c r="S102" i="197"/>
  <c r="S104" i="197"/>
  <c r="S105" i="197"/>
  <c r="S108" i="197"/>
  <c r="S106" i="197"/>
  <c r="S101" i="197"/>
  <c r="Z19" i="65"/>
  <c r="Z20" i="65"/>
  <c r="Z21" i="65"/>
  <c r="E27" i="65"/>
  <c r="R101" i="197"/>
  <c r="Z15" i="65"/>
  <c r="AC15" i="65" s="1"/>
  <c r="AE15" i="65" s="1"/>
  <c r="Z16" i="65"/>
  <c r="Z17" i="65"/>
  <c r="Z14" i="65"/>
  <c r="E63" i="65"/>
  <c r="E99" i="104" s="1"/>
  <c r="R108" i="197"/>
  <c r="R106" i="197"/>
  <c r="R105" i="197"/>
  <c r="R104" i="197"/>
  <c r="R102" i="197"/>
  <c r="R100" i="197"/>
  <c r="AB16" i="34"/>
  <c r="AB17" i="34"/>
  <c r="AB18" i="34"/>
  <c r="AB19" i="34"/>
  <c r="AB20" i="34"/>
  <c r="AB21" i="34"/>
  <c r="AB22" i="34"/>
  <c r="AB23" i="34"/>
  <c r="AB24" i="34"/>
  <c r="AB15" i="34"/>
  <c r="S97" i="197"/>
  <c r="S96" i="197"/>
  <c r="R96" i="197"/>
  <c r="R97" i="197"/>
  <c r="AG48" i="84"/>
  <c r="AH49" i="84"/>
  <c r="AH50" i="84"/>
  <c r="AH51" i="84"/>
  <c r="AH52" i="84"/>
  <c r="AH53" i="84"/>
  <c r="AH54" i="84"/>
  <c r="AH55" i="84"/>
  <c r="AH48" i="84"/>
  <c r="AG49" i="84"/>
  <c r="AG51" i="84"/>
  <c r="AG52" i="84"/>
  <c r="AG53" i="84"/>
  <c r="AG54" i="84"/>
  <c r="AG55" i="84"/>
  <c r="AX20" i="70"/>
  <c r="AU20" i="70"/>
  <c r="AU46" i="72"/>
  <c r="AU45" i="72"/>
  <c r="AX54" i="85"/>
  <c r="AX56" i="85"/>
  <c r="AX55" i="85"/>
  <c r="AX49" i="85"/>
  <c r="AX48" i="85"/>
  <c r="AX47" i="85"/>
  <c r="AX43" i="85"/>
  <c r="AX42" i="85"/>
  <c r="AX41" i="85"/>
  <c r="AX35" i="85"/>
  <c r="AX34" i="85"/>
  <c r="AX33" i="85"/>
  <c r="AX27" i="85"/>
  <c r="AX26" i="85"/>
  <c r="AX25" i="85"/>
  <c r="AI42" i="84"/>
  <c r="AI41" i="84"/>
  <c r="AI40" i="84"/>
  <c r="AO27" i="84"/>
  <c r="AS27" i="84"/>
  <c r="AF21" i="84"/>
  <c r="AO21" i="84"/>
  <c r="AS21" i="84"/>
  <c r="AS33" i="84"/>
  <c r="AO33" i="84"/>
  <c r="AN30" i="84"/>
  <c r="AN31" i="84"/>
  <c r="AR31" i="84" s="1"/>
  <c r="AV31" i="84" s="1"/>
  <c r="AN32" i="84"/>
  <c r="AR32" i="84" s="1"/>
  <c r="AN24" i="84"/>
  <c r="AN25" i="84"/>
  <c r="AR25" i="84" s="1"/>
  <c r="AN26" i="84"/>
  <c r="AR26" i="84" s="1"/>
  <c r="AN19" i="84"/>
  <c r="AR19" i="84" s="1"/>
  <c r="AN20" i="84"/>
  <c r="AR20" i="84" s="1"/>
  <c r="AN18" i="84"/>
  <c r="S94" i="197"/>
  <c r="R94" i="197"/>
  <c r="R93" i="197"/>
  <c r="G41" i="226"/>
  <c r="F41" i="226"/>
  <c r="E15" i="226"/>
  <c r="E14" i="226"/>
  <c r="E16" i="226" s="1"/>
  <c r="E20" i="226" s="1"/>
  <c r="C16" i="226"/>
  <c r="D16" i="226"/>
  <c r="E42" i="136"/>
  <c r="O27" i="136"/>
  <c r="O28" i="136"/>
  <c r="O29" i="136"/>
  <c r="O30" i="136"/>
  <c r="O31" i="136"/>
  <c r="O15" i="136"/>
  <c r="O16" i="136"/>
  <c r="O17" i="136"/>
  <c r="O18" i="136"/>
  <c r="O19" i="136"/>
  <c r="F42" i="136"/>
  <c r="F126" i="104"/>
  <c r="K48" i="43"/>
  <c r="F51" i="43"/>
  <c r="K51" i="43" s="1"/>
  <c r="K49" i="43"/>
  <c r="K50" i="43"/>
  <c r="K52" i="43"/>
  <c r="AB15" i="97"/>
  <c r="Y16" i="97"/>
  <c r="AB17" i="97" s="1"/>
  <c r="Y15" i="97"/>
  <c r="AB16" i="97" s="1"/>
  <c r="Y14" i="97"/>
  <c r="AB14" i="97"/>
  <c r="AN21" i="84" l="1"/>
  <c r="K56" i="30"/>
  <c r="J56" i="30"/>
  <c r="Y42" i="193"/>
  <c r="BB95" i="33"/>
  <c r="CE34" i="33" s="1"/>
  <c r="CE42" i="33" s="1"/>
  <c r="G42" i="136"/>
  <c r="BB94" i="33"/>
  <c r="CD33" i="33" s="1"/>
  <c r="CD42" i="33" s="1"/>
  <c r="Y45" i="193"/>
  <c r="Y46" i="193" s="1"/>
  <c r="AN27" i="84"/>
  <c r="AN33" i="84"/>
  <c r="AG56" i="84"/>
  <c r="AH56" i="84"/>
  <c r="AV32" i="84"/>
  <c r="AV25" i="84"/>
  <c r="AV20" i="84"/>
  <c r="AV19" i="84"/>
  <c r="AV26" i="84"/>
  <c r="AR18" i="84"/>
  <c r="AR24" i="84"/>
  <c r="AR30" i="84"/>
  <c r="AV30" i="84" s="1"/>
  <c r="O14" i="136"/>
  <c r="O26" i="136"/>
  <c r="AC15" i="97"/>
  <c r="AI15" i="97"/>
  <c r="AC14" i="97"/>
  <c r="AI14" i="97"/>
  <c r="AH14" i="97" s="1"/>
  <c r="Y48" i="193" l="1"/>
  <c r="Y50" i="193" s="1"/>
  <c r="AD23" i="193" s="1"/>
  <c r="AR33" i="84"/>
  <c r="AV18" i="84"/>
  <c r="AR21" i="84"/>
  <c r="AR27" i="84"/>
  <c r="AV24" i="84"/>
  <c r="AM15" i="97"/>
  <c r="AH15" i="97"/>
  <c r="AM14" i="97"/>
  <c r="AV27" i="84" l="1"/>
  <c r="AV33" i="84"/>
  <c r="AV21" i="84"/>
  <c r="AL15" i="97"/>
  <c r="AK15" i="97"/>
  <c r="AL14" i="97"/>
  <c r="AK14" i="97"/>
  <c r="CB37" i="192" l="1"/>
  <c r="X13" i="136"/>
  <c r="AA13" i="136" s="1"/>
  <c r="AD32" i="193"/>
  <c r="AC21" i="193"/>
  <c r="AA21" i="193"/>
  <c r="V25" i="193"/>
  <c r="Y25" i="193" s="1"/>
  <c r="X30" i="193"/>
  <c r="W30" i="193"/>
  <c r="Z22" i="193"/>
  <c r="Y22" i="193"/>
  <c r="X22" i="193"/>
  <c r="W22" i="193"/>
  <c r="V22" i="193"/>
  <c r="Z25" i="193"/>
  <c r="Z24" i="193"/>
  <c r="Z23" i="193"/>
  <c r="Z14" i="193"/>
  <c r="F95" i="104"/>
  <c r="Q34" i="44"/>
  <c r="Q35" i="44"/>
  <c r="AO13" i="133"/>
  <c r="AJ15" i="67"/>
  <c r="AK15" i="67" s="1"/>
  <c r="AO27" i="133"/>
  <c r="AO26" i="133"/>
  <c r="AO25" i="133"/>
  <c r="AO24" i="133"/>
  <c r="AO23" i="133"/>
  <c r="AO22" i="133"/>
  <c r="AO21" i="133"/>
  <c r="AO20" i="133"/>
  <c r="AO19" i="133"/>
  <c r="AO18" i="133"/>
  <c r="AO17" i="133"/>
  <c r="AO16" i="133"/>
  <c r="AO15" i="133"/>
  <c r="AO14" i="133"/>
  <c r="AL15" i="67"/>
  <c r="BC30" i="67"/>
  <c r="AP16" i="67"/>
  <c r="AP17" i="67"/>
  <c r="AP18" i="67"/>
  <c r="AP19" i="67"/>
  <c r="AP20" i="67"/>
  <c r="AP21" i="67"/>
  <c r="AP22" i="67"/>
  <c r="AP23" i="67"/>
  <c r="AP24" i="67"/>
  <c r="AP25" i="67"/>
  <c r="AP26" i="67"/>
  <c r="AP27" i="67"/>
  <c r="AP28" i="67"/>
  <c r="AP29" i="67"/>
  <c r="AP15" i="67"/>
  <c r="W28" i="67"/>
  <c r="W32" i="193" l="1"/>
  <c r="X32" i="193"/>
  <c r="Z32" i="193"/>
  <c r="AR16" i="67"/>
  <c r="AU16" i="67" s="1"/>
  <c r="AR17" i="67"/>
  <c r="AU17" i="67" s="1"/>
  <c r="AR18" i="67"/>
  <c r="AU18" i="67" s="1"/>
  <c r="AR19" i="67"/>
  <c r="AU19" i="67" s="1"/>
  <c r="AR20" i="67"/>
  <c r="AU20" i="67" s="1"/>
  <c r="AR21" i="67"/>
  <c r="AU21" i="67" s="1"/>
  <c r="AR22" i="67"/>
  <c r="AU22" i="67" s="1"/>
  <c r="AR23" i="67"/>
  <c r="AU23" i="67" s="1"/>
  <c r="AR24" i="67"/>
  <c r="AU24" i="67" s="1"/>
  <c r="AR25" i="67"/>
  <c r="AU25" i="67" s="1"/>
  <c r="AR26" i="67"/>
  <c r="AU26" i="67" s="1"/>
  <c r="AR27" i="67"/>
  <c r="AU27" i="67" s="1"/>
  <c r="AR28" i="67"/>
  <c r="AU28" i="67" s="1"/>
  <c r="AR29" i="67"/>
  <c r="AU29" i="67" s="1"/>
  <c r="AR15" i="67"/>
  <c r="AU15" i="67" s="1"/>
  <c r="AB14" i="66"/>
  <c r="AC14" i="66" s="1"/>
  <c r="AY25" i="67" l="1"/>
  <c r="BC25" i="67" s="1"/>
  <c r="AY24" i="67"/>
  <c r="BC24" i="67" s="1"/>
  <c r="AY16" i="67"/>
  <c r="BC16" i="67" s="1"/>
  <c r="AY23" i="67"/>
  <c r="BC23" i="67" s="1"/>
  <c r="AY22" i="67"/>
  <c r="BC22" i="67" s="1"/>
  <c r="AY28" i="67"/>
  <c r="BC28" i="67" s="1"/>
  <c r="AY20" i="67"/>
  <c r="BC20" i="67" s="1"/>
  <c r="AY27" i="67"/>
  <c r="BC27" i="67" s="1"/>
  <c r="AY18" i="67"/>
  <c r="BC18" i="67" s="1"/>
  <c r="AY17" i="67"/>
  <c r="BC17" i="67" s="1"/>
  <c r="AY29" i="67"/>
  <c r="BC29" i="67" s="1"/>
  <c r="AY21" i="67"/>
  <c r="BC21" i="67" s="1"/>
  <c r="AY26" i="67"/>
  <c r="BC26" i="67" s="1"/>
  <c r="AY19" i="67"/>
  <c r="BC19" i="67" s="1"/>
  <c r="AY15" i="67"/>
  <c r="AH14" i="66"/>
  <c r="AL14" i="66" s="1"/>
  <c r="BC15" i="67" l="1"/>
  <c r="AB40" i="66"/>
  <c r="AH40" i="66" s="1"/>
  <c r="AL40" i="66" s="1"/>
  <c r="AB39" i="66"/>
  <c r="AB38" i="66"/>
  <c r="AC38" i="66" s="1"/>
  <c r="AB37" i="66"/>
  <c r="AB36" i="66"/>
  <c r="AB35" i="66"/>
  <c r="AB34" i="66"/>
  <c r="AH34" i="66" s="1"/>
  <c r="AB33" i="66"/>
  <c r="AB32" i="66"/>
  <c r="AB31" i="66"/>
  <c r="AB30" i="66"/>
  <c r="AB29" i="66"/>
  <c r="AB28" i="66"/>
  <c r="AB27" i="66"/>
  <c r="AB26" i="66"/>
  <c r="AB25" i="66"/>
  <c r="AB24" i="66"/>
  <c r="AB23" i="66"/>
  <c r="AB22" i="66"/>
  <c r="AB21" i="66"/>
  <c r="AB20" i="66"/>
  <c r="AB19" i="66"/>
  <c r="AB18" i="66"/>
  <c r="AB17" i="66"/>
  <c r="AB16" i="66"/>
  <c r="AB15" i="66"/>
  <c r="AD14" i="66"/>
  <c r="AR21" i="21"/>
  <c r="AQ20" i="19"/>
  <c r="BP20" i="33"/>
  <c r="AS18" i="187"/>
  <c r="AL70" i="21"/>
  <c r="AK70" i="21"/>
  <c r="AL69" i="21"/>
  <c r="AL67" i="21"/>
  <c r="AK69" i="21"/>
  <c r="AK67" i="21"/>
  <c r="AK66" i="21"/>
  <c r="AL66" i="21"/>
  <c r="R49" i="197"/>
  <c r="AM24" i="73"/>
  <c r="V29" i="197" s="1"/>
  <c r="AQ24" i="73"/>
  <c r="Z29" i="197" s="1"/>
  <c r="AH26" i="34"/>
  <c r="AA26" i="196"/>
  <c r="Q26" i="196"/>
  <c r="T26" i="196" s="1"/>
  <c r="U26" i="196" s="1"/>
  <c r="R27" i="196"/>
  <c r="U79" i="63" s="1"/>
  <c r="AF20" i="195"/>
  <c r="AL57" i="72" a="1"/>
  <c r="AL57" i="72" s="1"/>
  <c r="AL55" i="72"/>
  <c r="AM55" i="72"/>
  <c r="AL56" i="72"/>
  <c r="AM56" i="72"/>
  <c r="AM57" i="72"/>
  <c r="AL59" i="72"/>
  <c r="AM59" i="72"/>
  <c r="AL60" i="72"/>
  <c r="AM60" i="72"/>
  <c r="AL61" i="72"/>
  <c r="AM61" i="72"/>
  <c r="AL62" i="72"/>
  <c r="AM62" i="72"/>
  <c r="AL63" i="72"/>
  <c r="AM63" i="72"/>
  <c r="AU23" i="72"/>
  <c r="AY23" i="72" s="1"/>
  <c r="AJ23" i="72"/>
  <c r="AM23" i="72" s="1"/>
  <c r="BG24" i="72"/>
  <c r="BJ24" i="72" s="1"/>
  <c r="BG23" i="72"/>
  <c r="BJ23" i="72" s="1"/>
  <c r="AJ45" i="72"/>
  <c r="AM45" i="72" s="1"/>
  <c r="AY45" i="72"/>
  <c r="BC45" i="72" s="1"/>
  <c r="BG45" i="72"/>
  <c r="BJ45" i="72" s="1"/>
  <c r="BN45" i="72"/>
  <c r="BR45" i="72" s="1"/>
  <c r="AJ46" i="72"/>
  <c r="AM46" i="72" s="1"/>
  <c r="AY46" i="72"/>
  <c r="BC46" i="72" s="1"/>
  <c r="BG46" i="72"/>
  <c r="BJ46" i="72" s="1"/>
  <c r="BN46" i="72"/>
  <c r="BR46" i="72" s="1"/>
  <c r="BV46" i="72" s="1"/>
  <c r="AK47" i="72"/>
  <c r="AL47" i="72"/>
  <c r="AR47" i="72"/>
  <c r="AU47" i="72"/>
  <c r="AV47" i="72"/>
  <c r="AZ47" i="72"/>
  <c r="AJ40" i="72"/>
  <c r="AM40" i="72" s="1"/>
  <c r="AU40" i="72"/>
  <c r="BG40" i="72"/>
  <c r="BN40" i="72"/>
  <c r="AJ41" i="72"/>
  <c r="AM41" i="72" s="1"/>
  <c r="AU41" i="72"/>
  <c r="AY41" i="72" s="1"/>
  <c r="BC41" i="72" s="1"/>
  <c r="BG41" i="72"/>
  <c r="BJ41" i="72" s="1"/>
  <c r="BN41" i="72"/>
  <c r="BR41" i="72" s="1"/>
  <c r="AK42" i="72"/>
  <c r="AL42" i="72"/>
  <c r="AR42" i="72"/>
  <c r="AV42" i="72"/>
  <c r="AZ42" i="72"/>
  <c r="AJ33" i="72"/>
  <c r="AM33" i="72" s="1"/>
  <c r="AU33" i="72"/>
  <c r="BG33" i="72"/>
  <c r="BJ33" i="72" s="1"/>
  <c r="BN33" i="72"/>
  <c r="BR33" i="72" s="1"/>
  <c r="BV33" i="72" s="1"/>
  <c r="AJ34" i="72"/>
  <c r="AM34" i="72" s="1"/>
  <c r="AU34" i="72"/>
  <c r="AY34" i="72" s="1"/>
  <c r="BC34" i="72" s="1"/>
  <c r="BG34" i="72"/>
  <c r="BJ34" i="72" s="1"/>
  <c r="BN34" i="72"/>
  <c r="BR34" i="72" s="1"/>
  <c r="AK35" i="72"/>
  <c r="S18" i="195" s="1"/>
  <c r="AL35" i="72"/>
  <c r="T18" i="195" s="1"/>
  <c r="AR35" i="72"/>
  <c r="AV35" i="72"/>
  <c r="Y18" i="195" s="1"/>
  <c r="AZ35" i="72"/>
  <c r="AC18" i="195" s="1"/>
  <c r="AJ28" i="72"/>
  <c r="AM28" i="72" s="1"/>
  <c r="AU28" i="72"/>
  <c r="BG28" i="72"/>
  <c r="BN28" i="72"/>
  <c r="BR28" i="72" s="1"/>
  <c r="BV28" i="72" s="1"/>
  <c r="AJ29" i="72"/>
  <c r="AM29" i="72" s="1"/>
  <c r="AU29" i="72"/>
  <c r="AY29" i="72" s="1"/>
  <c r="BG29" i="72"/>
  <c r="BJ29" i="72" s="1"/>
  <c r="BN29" i="72"/>
  <c r="BR29" i="72" s="1"/>
  <c r="AK30" i="72"/>
  <c r="AL30" i="72"/>
  <c r="AR30" i="72"/>
  <c r="AV30" i="72"/>
  <c r="AZ30" i="72"/>
  <c r="BH30" i="72"/>
  <c r="BH35" i="72" s="1"/>
  <c r="BH42" i="72" s="1"/>
  <c r="BH47" i="72" s="1"/>
  <c r="BI30" i="72"/>
  <c r="BI35" i="72" s="1"/>
  <c r="BI42" i="72" s="1"/>
  <c r="BI47" i="72" s="1"/>
  <c r="BO30" i="72"/>
  <c r="BO35" i="72" s="1"/>
  <c r="BO42" i="72" s="1"/>
  <c r="BO47" i="72" s="1"/>
  <c r="BS30" i="72"/>
  <c r="BS35" i="72" s="1"/>
  <c r="BS42" i="72" s="1"/>
  <c r="BS47" i="72" s="1"/>
  <c r="BN23" i="72"/>
  <c r="AJ24" i="72"/>
  <c r="AM24" i="72" s="1"/>
  <c r="AU24" i="72"/>
  <c r="AY24" i="72" s="1"/>
  <c r="BN24" i="72"/>
  <c r="BR24" i="72" s="1"/>
  <c r="AK25" i="72"/>
  <c r="AL25" i="72"/>
  <c r="AR25" i="72"/>
  <c r="AV25" i="72"/>
  <c r="AZ25" i="72"/>
  <c r="BH25" i="72"/>
  <c r="BI25" i="72"/>
  <c r="BO25" i="72"/>
  <c r="BS25" i="72"/>
  <c r="AU29" i="70"/>
  <c r="AY29" i="70" s="1"/>
  <c r="AU30" i="70"/>
  <c r="AY30" i="70" s="1"/>
  <c r="AU31" i="70"/>
  <c r="AY31" i="70" s="1"/>
  <c r="AU32" i="70"/>
  <c r="AY32" i="70" s="1"/>
  <c r="BC32" i="70" s="1"/>
  <c r="AU33" i="70"/>
  <c r="AY33" i="70" s="1"/>
  <c r="AU23" i="70"/>
  <c r="AY23" i="70" s="1"/>
  <c r="AY20" i="70"/>
  <c r="AU21" i="70"/>
  <c r="AU22" i="70"/>
  <c r="AY22" i="70" s="1"/>
  <c r="AU19" i="70"/>
  <c r="AY19" i="70" s="1"/>
  <c r="AX29" i="70"/>
  <c r="AX30" i="70"/>
  <c r="AX31" i="70"/>
  <c r="AX32" i="70"/>
  <c r="AX33" i="70"/>
  <c r="AX21" i="70"/>
  <c r="AX22" i="70"/>
  <c r="AX23" i="70"/>
  <c r="AX19" i="70"/>
  <c r="AT27" i="71"/>
  <c r="AX27" i="71" s="1"/>
  <c r="BB27" i="71" s="1"/>
  <c r="AT28" i="71"/>
  <c r="AT26" i="71"/>
  <c r="AX26" i="71" s="1"/>
  <c r="AT21" i="71"/>
  <c r="AT20" i="71"/>
  <c r="AP19" i="80"/>
  <c r="AT19" i="80" s="1"/>
  <c r="AX19" i="80" s="1"/>
  <c r="AP20" i="80"/>
  <c r="AT20" i="80" s="1"/>
  <c r="AP21" i="80"/>
  <c r="AT21" i="80" s="1"/>
  <c r="AX21" i="80" s="1"/>
  <c r="AP18" i="80"/>
  <c r="AT22" i="71"/>
  <c r="AJ29" i="80"/>
  <c r="AI29" i="80"/>
  <c r="BB19" i="80"/>
  <c r="BD19" i="80" s="1"/>
  <c r="BB20" i="80"/>
  <c r="BD20" i="80" s="1"/>
  <c r="BB21" i="80"/>
  <c r="BD21" i="80" s="1"/>
  <c r="BB18" i="80"/>
  <c r="BD18" i="80" s="1"/>
  <c r="AI30" i="80"/>
  <c r="AJ30" i="80"/>
  <c r="AI31" i="80"/>
  <c r="AJ31" i="80"/>
  <c r="AI32" i="80"/>
  <c r="AJ32" i="80"/>
  <c r="AI33" i="80"/>
  <c r="AJ33" i="80"/>
  <c r="AI35" i="80"/>
  <c r="AJ35" i="80"/>
  <c r="AI36" i="80"/>
  <c r="AJ36" i="80"/>
  <c r="BR18" i="80"/>
  <c r="BR19" i="80"/>
  <c r="BR20" i="80"/>
  <c r="BR21" i="80"/>
  <c r="BR22" i="80"/>
  <c r="AP26" i="187"/>
  <c r="AP18" i="187"/>
  <c r="AF17" i="30"/>
  <c r="AC53" i="30"/>
  <c r="AC52" i="30"/>
  <c r="AC51" i="30"/>
  <c r="AC50" i="30"/>
  <c r="AC49" i="30"/>
  <c r="AC46" i="30"/>
  <c r="AC45" i="30"/>
  <c r="AC44" i="30"/>
  <c r="AC43" i="30"/>
  <c r="AC40" i="30"/>
  <c r="AC39" i="30"/>
  <c r="AC38" i="30"/>
  <c r="AC37" i="30"/>
  <c r="AC34" i="30"/>
  <c r="AC33" i="30"/>
  <c r="AC32" i="30"/>
  <c r="AC31" i="30"/>
  <c r="AC28" i="30"/>
  <c r="AC27" i="30"/>
  <c r="AC26" i="30"/>
  <c r="AC25" i="30"/>
  <c r="AC22" i="30"/>
  <c r="AC21" i="30"/>
  <c r="AC20" i="30"/>
  <c r="AC19" i="30"/>
  <c r="AC17" i="30"/>
  <c r="AI84" i="187"/>
  <c r="AJ84" i="187"/>
  <c r="AI85" i="187"/>
  <c r="AJ85" i="187"/>
  <c r="AI79" i="187"/>
  <c r="AJ79" i="187"/>
  <c r="AI80" i="187"/>
  <c r="AJ80" i="187"/>
  <c r="AI81" i="187"/>
  <c r="AJ81" i="187"/>
  <c r="AI82" i="187"/>
  <c r="AJ82" i="187"/>
  <c r="AJ78" i="187"/>
  <c r="AI78" i="187"/>
  <c r="V20" i="30"/>
  <c r="V19" i="30"/>
  <c r="AO20" i="27"/>
  <c r="AO19" i="27"/>
  <c r="AO18" i="27"/>
  <c r="AO17" i="27"/>
  <c r="AO16" i="27"/>
  <c r="AI38" i="81"/>
  <c r="AJ38" i="81"/>
  <c r="AS30" i="81"/>
  <c r="AS29" i="81"/>
  <c r="AS28" i="81"/>
  <c r="AS27" i="81"/>
  <c r="AS26" i="81"/>
  <c r="AS23" i="81"/>
  <c r="AS22" i="81"/>
  <c r="AS21" i="81"/>
  <c r="AS20" i="81"/>
  <c r="AS19" i="81"/>
  <c r="AP19" i="81"/>
  <c r="H156" i="202"/>
  <c r="H157" i="202" s="1"/>
  <c r="AM26" i="75"/>
  <c r="AN26" i="75"/>
  <c r="AM27" i="75"/>
  <c r="AN27" i="75"/>
  <c r="AM28" i="75"/>
  <c r="AN28" i="75"/>
  <c r="AM29" i="75"/>
  <c r="AN29" i="75"/>
  <c r="AM30" i="75"/>
  <c r="AN30" i="75"/>
  <c r="AM31" i="75"/>
  <c r="AN31" i="75"/>
  <c r="AM32" i="75"/>
  <c r="AN32" i="75"/>
  <c r="BG16" i="75"/>
  <c r="BN16" i="75"/>
  <c r="BN20" i="75"/>
  <c r="BN19" i="75"/>
  <c r="BN18" i="75"/>
  <c r="BN17" i="75"/>
  <c r="AU17" i="75"/>
  <c r="AU20" i="75"/>
  <c r="AU19" i="75"/>
  <c r="AU18" i="75"/>
  <c r="AN30" i="23"/>
  <c r="AN29" i="23"/>
  <c r="AN28" i="23"/>
  <c r="AO28" i="23"/>
  <c r="AW20" i="23"/>
  <c r="AW19" i="23"/>
  <c r="AW18" i="23"/>
  <c r="AW17" i="23"/>
  <c r="AO26" i="78"/>
  <c r="AT17" i="23"/>
  <c r="AM38" i="78"/>
  <c r="AL38" i="78"/>
  <c r="AM37" i="78"/>
  <c r="AL37" i="78"/>
  <c r="AM35" i="78"/>
  <c r="AL35" i="78"/>
  <c r="AM34" i="78"/>
  <c r="AL34" i="78"/>
  <c r="AM33" i="78"/>
  <c r="AL33" i="78"/>
  <c r="AM32" i="78"/>
  <c r="AL32" i="78"/>
  <c r="AM31" i="78"/>
  <c r="AL31" i="78"/>
  <c r="AU23" i="78"/>
  <c r="AU22" i="78"/>
  <c r="AU21" i="78"/>
  <c r="AU20" i="78"/>
  <c r="AU19" i="78"/>
  <c r="AP76" i="85"/>
  <c r="AP68" i="192"/>
  <c r="BB47" i="85"/>
  <c r="AJ19" i="114"/>
  <c r="X19" i="114"/>
  <c r="X20" i="114"/>
  <c r="AA20" i="114" s="1"/>
  <c r="X21" i="114"/>
  <c r="AA21" i="114" s="1"/>
  <c r="AJ168" i="114"/>
  <c r="AJ169" i="114"/>
  <c r="AJ170" i="114"/>
  <c r="AJ171" i="114"/>
  <c r="AJ172" i="114"/>
  <c r="AJ161" i="114"/>
  <c r="AJ162" i="114"/>
  <c r="AJ163" i="114"/>
  <c r="AJ164" i="114"/>
  <c r="AJ165" i="114"/>
  <c r="AJ154" i="114"/>
  <c r="AJ155" i="114"/>
  <c r="AJ156" i="114"/>
  <c r="AJ157" i="114"/>
  <c r="AJ158" i="114"/>
  <c r="AJ147" i="114"/>
  <c r="AJ148" i="114"/>
  <c r="AJ149" i="114"/>
  <c r="AJ150" i="114"/>
  <c r="AJ151" i="114"/>
  <c r="AJ140" i="114"/>
  <c r="AJ141" i="114"/>
  <c r="AJ142" i="114"/>
  <c r="AJ143" i="114"/>
  <c r="AJ144" i="114"/>
  <c r="AJ127" i="114"/>
  <c r="AJ128" i="114"/>
  <c r="AJ129" i="114"/>
  <c r="AJ130" i="114"/>
  <c r="AJ131" i="114"/>
  <c r="AJ120" i="114"/>
  <c r="AJ121" i="114"/>
  <c r="AJ122" i="114"/>
  <c r="AJ123" i="114"/>
  <c r="AJ124" i="114"/>
  <c r="AJ113" i="114"/>
  <c r="AJ114" i="114"/>
  <c r="AJ115" i="114"/>
  <c r="AJ116" i="114"/>
  <c r="AJ117" i="114"/>
  <c r="AJ106" i="114"/>
  <c r="AJ107" i="114"/>
  <c r="AJ108" i="114"/>
  <c r="AJ109" i="114"/>
  <c r="AJ110" i="114"/>
  <c r="AJ99" i="114"/>
  <c r="AJ100" i="114"/>
  <c r="AJ101" i="114"/>
  <c r="AJ102" i="114"/>
  <c r="AJ103" i="114"/>
  <c r="AJ87" i="114"/>
  <c r="AJ88" i="114"/>
  <c r="AJ89" i="114"/>
  <c r="AJ90" i="114"/>
  <c r="AJ91" i="114"/>
  <c r="AJ80" i="114"/>
  <c r="AJ81" i="114"/>
  <c r="AJ82" i="114"/>
  <c r="AJ83" i="114"/>
  <c r="AJ84" i="114"/>
  <c r="AJ73" i="114"/>
  <c r="AJ74" i="114"/>
  <c r="AJ75" i="114"/>
  <c r="AJ76" i="114"/>
  <c r="AJ77" i="114"/>
  <c r="AJ66" i="114"/>
  <c r="AJ67" i="114"/>
  <c r="AJ68" i="114"/>
  <c r="AJ69" i="114"/>
  <c r="AJ70" i="114"/>
  <c r="AJ59" i="114"/>
  <c r="AJ60" i="114"/>
  <c r="AJ61" i="114"/>
  <c r="AJ62" i="114"/>
  <c r="AJ63" i="114"/>
  <c r="AJ47" i="114"/>
  <c r="AJ48" i="114"/>
  <c r="AJ49" i="114"/>
  <c r="AJ50" i="114"/>
  <c r="AJ51" i="114"/>
  <c r="AJ40" i="114"/>
  <c r="AJ41" i="114"/>
  <c r="AJ42" i="114"/>
  <c r="AJ43" i="114"/>
  <c r="AJ44" i="114"/>
  <c r="AJ33" i="114"/>
  <c r="AJ34" i="114"/>
  <c r="AJ35" i="114"/>
  <c r="AJ36" i="114"/>
  <c r="AJ37" i="114"/>
  <c r="AJ26" i="114"/>
  <c r="AJ27" i="114"/>
  <c r="AJ28" i="114"/>
  <c r="AJ29" i="114"/>
  <c r="AJ30" i="114"/>
  <c r="AJ20" i="114"/>
  <c r="AJ21" i="114"/>
  <c r="AJ22" i="114"/>
  <c r="AJ23" i="114"/>
  <c r="AP176" i="114"/>
  <c r="AF168" i="114"/>
  <c r="AD168" i="114" s="1"/>
  <c r="AG168" i="114" s="1"/>
  <c r="AH168" i="114" s="1"/>
  <c r="AI168" i="114" s="1"/>
  <c r="AF169" i="114"/>
  <c r="AD169" i="114" s="1"/>
  <c r="AG169" i="114" s="1"/>
  <c r="AH169" i="114" s="1"/>
  <c r="AI169" i="114" s="1"/>
  <c r="AF170" i="114"/>
  <c r="AD170" i="114" s="1"/>
  <c r="AG170" i="114" s="1"/>
  <c r="AH170" i="114" s="1"/>
  <c r="AI170" i="114" s="1"/>
  <c r="AF171" i="114"/>
  <c r="AD171" i="114" s="1"/>
  <c r="AG171" i="114" s="1"/>
  <c r="AH171" i="114" s="1"/>
  <c r="AI171" i="114" s="1"/>
  <c r="AF172" i="114"/>
  <c r="AD172" i="114" s="1"/>
  <c r="AG172" i="114" s="1"/>
  <c r="AH172" i="114" s="1"/>
  <c r="AI172" i="114" s="1"/>
  <c r="AF161" i="114"/>
  <c r="AD161" i="114" s="1"/>
  <c r="AG161" i="114" s="1"/>
  <c r="AH161" i="114" s="1"/>
  <c r="AI161" i="114" s="1"/>
  <c r="AF162" i="114"/>
  <c r="AD162" i="114" s="1"/>
  <c r="AG162" i="114" s="1"/>
  <c r="AH162" i="114" s="1"/>
  <c r="AI162" i="114" s="1"/>
  <c r="AF163" i="114"/>
  <c r="AD163" i="114" s="1"/>
  <c r="AG163" i="114" s="1"/>
  <c r="AH163" i="114" s="1"/>
  <c r="AI163" i="114" s="1"/>
  <c r="AF164" i="114"/>
  <c r="AD164" i="114" s="1"/>
  <c r="AG164" i="114" s="1"/>
  <c r="AH164" i="114" s="1"/>
  <c r="AI164" i="114" s="1"/>
  <c r="AF165" i="114"/>
  <c r="AD165" i="114" s="1"/>
  <c r="AG165" i="114" s="1"/>
  <c r="AH165" i="114" s="1"/>
  <c r="AI165" i="114" s="1"/>
  <c r="AF154" i="114"/>
  <c r="AD154" i="114" s="1"/>
  <c r="AG154" i="114" s="1"/>
  <c r="AH154" i="114" s="1"/>
  <c r="AI154" i="114" s="1"/>
  <c r="AF155" i="114"/>
  <c r="AD155" i="114" s="1"/>
  <c r="AG155" i="114" s="1"/>
  <c r="AH155" i="114" s="1"/>
  <c r="AI155" i="114" s="1"/>
  <c r="AF156" i="114"/>
  <c r="AD156" i="114" s="1"/>
  <c r="AG156" i="114" s="1"/>
  <c r="AH156" i="114" s="1"/>
  <c r="AI156" i="114" s="1"/>
  <c r="AF157" i="114"/>
  <c r="AD157" i="114" s="1"/>
  <c r="AG157" i="114" s="1"/>
  <c r="AH157" i="114" s="1"/>
  <c r="AI157" i="114" s="1"/>
  <c r="AF158" i="114"/>
  <c r="AD158" i="114" s="1"/>
  <c r="AG158" i="114" s="1"/>
  <c r="AH158" i="114" s="1"/>
  <c r="AI158" i="114" s="1"/>
  <c r="AF147" i="114"/>
  <c r="AD147" i="114" s="1"/>
  <c r="AG147" i="114" s="1"/>
  <c r="AH147" i="114" s="1"/>
  <c r="AI147" i="114" s="1"/>
  <c r="AF148" i="114"/>
  <c r="AD148" i="114" s="1"/>
  <c r="AG148" i="114" s="1"/>
  <c r="AH148" i="114" s="1"/>
  <c r="AI148" i="114" s="1"/>
  <c r="AF149" i="114"/>
  <c r="AD149" i="114" s="1"/>
  <c r="AG149" i="114" s="1"/>
  <c r="AH149" i="114" s="1"/>
  <c r="AI149" i="114" s="1"/>
  <c r="AF150" i="114"/>
  <c r="AD150" i="114" s="1"/>
  <c r="AG150" i="114" s="1"/>
  <c r="AH150" i="114" s="1"/>
  <c r="AI150" i="114" s="1"/>
  <c r="AF151" i="114"/>
  <c r="AD151" i="114" s="1"/>
  <c r="AG151" i="114" s="1"/>
  <c r="AH151" i="114" s="1"/>
  <c r="AI151" i="114" s="1"/>
  <c r="AF140" i="114"/>
  <c r="AD140" i="114" s="1"/>
  <c r="AG140" i="114" s="1"/>
  <c r="AH140" i="114" s="1"/>
  <c r="AI140" i="114" s="1"/>
  <c r="AF141" i="114"/>
  <c r="AD141" i="114" s="1"/>
  <c r="AG141" i="114" s="1"/>
  <c r="AH141" i="114" s="1"/>
  <c r="AI141" i="114" s="1"/>
  <c r="AF142" i="114"/>
  <c r="AD142" i="114" s="1"/>
  <c r="AG142" i="114" s="1"/>
  <c r="AH142" i="114" s="1"/>
  <c r="AI142" i="114" s="1"/>
  <c r="AF143" i="114"/>
  <c r="AD143" i="114" s="1"/>
  <c r="AG143" i="114" s="1"/>
  <c r="AH143" i="114" s="1"/>
  <c r="AI143" i="114" s="1"/>
  <c r="AF144" i="114"/>
  <c r="AD144" i="114" s="1"/>
  <c r="AG144" i="114" s="1"/>
  <c r="AH144" i="114" s="1"/>
  <c r="AI144" i="114" s="1"/>
  <c r="AF127" i="114"/>
  <c r="AD127" i="114" s="1"/>
  <c r="AG127" i="114" s="1"/>
  <c r="AH127" i="114" s="1"/>
  <c r="AI127" i="114" s="1"/>
  <c r="AF128" i="114"/>
  <c r="AD128" i="114" s="1"/>
  <c r="AG128" i="114" s="1"/>
  <c r="AH128" i="114" s="1"/>
  <c r="AI128" i="114" s="1"/>
  <c r="AF129" i="114"/>
  <c r="AD129" i="114" s="1"/>
  <c r="AG129" i="114" s="1"/>
  <c r="AH129" i="114" s="1"/>
  <c r="AI129" i="114" s="1"/>
  <c r="AF130" i="114"/>
  <c r="AD130" i="114" s="1"/>
  <c r="AG130" i="114" s="1"/>
  <c r="AH130" i="114" s="1"/>
  <c r="AI130" i="114" s="1"/>
  <c r="AF131" i="114"/>
  <c r="AD131" i="114" s="1"/>
  <c r="AG131" i="114" s="1"/>
  <c r="AH131" i="114" s="1"/>
  <c r="AI131" i="114" s="1"/>
  <c r="AF120" i="114"/>
  <c r="AD120" i="114" s="1"/>
  <c r="AG120" i="114" s="1"/>
  <c r="AH120" i="114" s="1"/>
  <c r="AI120" i="114" s="1"/>
  <c r="AF121" i="114"/>
  <c r="AD121" i="114" s="1"/>
  <c r="AG121" i="114" s="1"/>
  <c r="AH121" i="114" s="1"/>
  <c r="AI121" i="114" s="1"/>
  <c r="AF122" i="114"/>
  <c r="AD122" i="114" s="1"/>
  <c r="AG122" i="114" s="1"/>
  <c r="AH122" i="114" s="1"/>
  <c r="AI122" i="114" s="1"/>
  <c r="AF123" i="114"/>
  <c r="AD123" i="114" s="1"/>
  <c r="AG123" i="114" s="1"/>
  <c r="AH123" i="114" s="1"/>
  <c r="AI123" i="114" s="1"/>
  <c r="AF124" i="114"/>
  <c r="AD124" i="114" s="1"/>
  <c r="AG124" i="114" s="1"/>
  <c r="AH124" i="114" s="1"/>
  <c r="AI124" i="114" s="1"/>
  <c r="AF113" i="114"/>
  <c r="AD113" i="114" s="1"/>
  <c r="AG113" i="114" s="1"/>
  <c r="AH113" i="114" s="1"/>
  <c r="AI113" i="114" s="1"/>
  <c r="AF114" i="114"/>
  <c r="AD114" i="114" s="1"/>
  <c r="AG114" i="114" s="1"/>
  <c r="AH114" i="114" s="1"/>
  <c r="AI114" i="114" s="1"/>
  <c r="AF115" i="114"/>
  <c r="AD115" i="114" s="1"/>
  <c r="AG115" i="114" s="1"/>
  <c r="AH115" i="114" s="1"/>
  <c r="AI115" i="114" s="1"/>
  <c r="AF116" i="114"/>
  <c r="AD116" i="114" s="1"/>
  <c r="AG116" i="114" s="1"/>
  <c r="AH116" i="114" s="1"/>
  <c r="AI116" i="114" s="1"/>
  <c r="AF117" i="114"/>
  <c r="AD117" i="114" s="1"/>
  <c r="AG117" i="114" s="1"/>
  <c r="AH117" i="114" s="1"/>
  <c r="AI117" i="114" s="1"/>
  <c r="AF106" i="114"/>
  <c r="AD106" i="114" s="1"/>
  <c r="AG106" i="114" s="1"/>
  <c r="AH106" i="114" s="1"/>
  <c r="AI106" i="114" s="1"/>
  <c r="AF107" i="114"/>
  <c r="AD107" i="114" s="1"/>
  <c r="AG107" i="114" s="1"/>
  <c r="AH107" i="114" s="1"/>
  <c r="AI107" i="114" s="1"/>
  <c r="AF108" i="114"/>
  <c r="AD108" i="114" s="1"/>
  <c r="AG108" i="114" s="1"/>
  <c r="AH108" i="114" s="1"/>
  <c r="AI108" i="114" s="1"/>
  <c r="AF109" i="114"/>
  <c r="AD109" i="114" s="1"/>
  <c r="AG109" i="114" s="1"/>
  <c r="AH109" i="114" s="1"/>
  <c r="AI109" i="114" s="1"/>
  <c r="AF110" i="114"/>
  <c r="AD110" i="114" s="1"/>
  <c r="AG110" i="114" s="1"/>
  <c r="AH110" i="114" s="1"/>
  <c r="AI110" i="114" s="1"/>
  <c r="AF99" i="114"/>
  <c r="AD99" i="114" s="1"/>
  <c r="AG99" i="114" s="1"/>
  <c r="AH99" i="114" s="1"/>
  <c r="AI99" i="114" s="1"/>
  <c r="AF100" i="114"/>
  <c r="AD100" i="114" s="1"/>
  <c r="AG100" i="114" s="1"/>
  <c r="AH100" i="114" s="1"/>
  <c r="AI100" i="114" s="1"/>
  <c r="AF101" i="114"/>
  <c r="AD101" i="114" s="1"/>
  <c r="AG101" i="114" s="1"/>
  <c r="AH101" i="114" s="1"/>
  <c r="AI101" i="114" s="1"/>
  <c r="AF102" i="114"/>
  <c r="AD102" i="114" s="1"/>
  <c r="AG102" i="114" s="1"/>
  <c r="AH102" i="114" s="1"/>
  <c r="AI102" i="114" s="1"/>
  <c r="AF103" i="114"/>
  <c r="AD103" i="114" s="1"/>
  <c r="AG103" i="114" s="1"/>
  <c r="AH103" i="114" s="1"/>
  <c r="AI103" i="114" s="1"/>
  <c r="AF87" i="114"/>
  <c r="AD87" i="114" s="1"/>
  <c r="AG87" i="114" s="1"/>
  <c r="AH87" i="114" s="1"/>
  <c r="AI87" i="114" s="1"/>
  <c r="AF88" i="114"/>
  <c r="AD88" i="114" s="1"/>
  <c r="AG88" i="114" s="1"/>
  <c r="AH88" i="114" s="1"/>
  <c r="AI88" i="114" s="1"/>
  <c r="AF89" i="114"/>
  <c r="AD89" i="114" s="1"/>
  <c r="AG89" i="114" s="1"/>
  <c r="AH89" i="114" s="1"/>
  <c r="AI89" i="114" s="1"/>
  <c r="AF90" i="114"/>
  <c r="AD90" i="114" s="1"/>
  <c r="AG90" i="114" s="1"/>
  <c r="AH90" i="114" s="1"/>
  <c r="AI90" i="114" s="1"/>
  <c r="AF91" i="114"/>
  <c r="AD91" i="114" s="1"/>
  <c r="AG91" i="114" s="1"/>
  <c r="AH91" i="114" s="1"/>
  <c r="AI91" i="114" s="1"/>
  <c r="AF80" i="114"/>
  <c r="AD80" i="114" s="1"/>
  <c r="AG80" i="114" s="1"/>
  <c r="AH80" i="114" s="1"/>
  <c r="AI80" i="114" s="1"/>
  <c r="AF81" i="114"/>
  <c r="AD81" i="114" s="1"/>
  <c r="AG81" i="114" s="1"/>
  <c r="AH81" i="114" s="1"/>
  <c r="AI81" i="114" s="1"/>
  <c r="AF82" i="114"/>
  <c r="AD82" i="114" s="1"/>
  <c r="AG82" i="114" s="1"/>
  <c r="AH82" i="114" s="1"/>
  <c r="AI82" i="114" s="1"/>
  <c r="AF83" i="114"/>
  <c r="AD83" i="114" s="1"/>
  <c r="AG83" i="114" s="1"/>
  <c r="AH83" i="114" s="1"/>
  <c r="AI83" i="114" s="1"/>
  <c r="AF84" i="114"/>
  <c r="AD84" i="114" s="1"/>
  <c r="AG84" i="114" s="1"/>
  <c r="AH84" i="114" s="1"/>
  <c r="AI84" i="114" s="1"/>
  <c r="AF73" i="114"/>
  <c r="AD73" i="114" s="1"/>
  <c r="AG73" i="114" s="1"/>
  <c r="AH73" i="114" s="1"/>
  <c r="AI73" i="114" s="1"/>
  <c r="AF74" i="114"/>
  <c r="AD74" i="114" s="1"/>
  <c r="AG74" i="114" s="1"/>
  <c r="AH74" i="114" s="1"/>
  <c r="AI74" i="114" s="1"/>
  <c r="AF75" i="114"/>
  <c r="AD75" i="114" s="1"/>
  <c r="AG75" i="114" s="1"/>
  <c r="AH75" i="114" s="1"/>
  <c r="AI75" i="114" s="1"/>
  <c r="AF76" i="114"/>
  <c r="AD76" i="114" s="1"/>
  <c r="AG76" i="114" s="1"/>
  <c r="AH76" i="114" s="1"/>
  <c r="AI76" i="114" s="1"/>
  <c r="AF77" i="114"/>
  <c r="AD77" i="114" s="1"/>
  <c r="AG77" i="114" s="1"/>
  <c r="AH77" i="114" s="1"/>
  <c r="AI77" i="114" s="1"/>
  <c r="AF66" i="114"/>
  <c r="AD66" i="114" s="1"/>
  <c r="AG66" i="114" s="1"/>
  <c r="AH66" i="114" s="1"/>
  <c r="AI66" i="114" s="1"/>
  <c r="AF67" i="114"/>
  <c r="AD67" i="114" s="1"/>
  <c r="AG67" i="114" s="1"/>
  <c r="AH67" i="114" s="1"/>
  <c r="AI67" i="114" s="1"/>
  <c r="AF68" i="114"/>
  <c r="AD68" i="114" s="1"/>
  <c r="AG68" i="114" s="1"/>
  <c r="AH68" i="114" s="1"/>
  <c r="AI68" i="114" s="1"/>
  <c r="AF69" i="114"/>
  <c r="AD69" i="114" s="1"/>
  <c r="AG69" i="114" s="1"/>
  <c r="AH69" i="114" s="1"/>
  <c r="AI69" i="114" s="1"/>
  <c r="AF70" i="114"/>
  <c r="AD70" i="114" s="1"/>
  <c r="AG70" i="114" s="1"/>
  <c r="AH70" i="114" s="1"/>
  <c r="AI70" i="114" s="1"/>
  <c r="AF59" i="114"/>
  <c r="AD59" i="114" s="1"/>
  <c r="AG59" i="114" s="1"/>
  <c r="AH59" i="114" s="1"/>
  <c r="AI59" i="114" s="1"/>
  <c r="AF60" i="114"/>
  <c r="AD60" i="114" s="1"/>
  <c r="AG60" i="114" s="1"/>
  <c r="AH60" i="114" s="1"/>
  <c r="AI60" i="114" s="1"/>
  <c r="AF61" i="114"/>
  <c r="AD61" i="114" s="1"/>
  <c r="AG61" i="114" s="1"/>
  <c r="AH61" i="114" s="1"/>
  <c r="AI61" i="114" s="1"/>
  <c r="AF62" i="114"/>
  <c r="AD62" i="114" s="1"/>
  <c r="AG62" i="114" s="1"/>
  <c r="AH62" i="114" s="1"/>
  <c r="AI62" i="114" s="1"/>
  <c r="AF63" i="114"/>
  <c r="AD63" i="114" s="1"/>
  <c r="AG63" i="114" s="1"/>
  <c r="AH63" i="114" s="1"/>
  <c r="AI63" i="114" s="1"/>
  <c r="AF47" i="114"/>
  <c r="AD47" i="114" s="1"/>
  <c r="AG47" i="114" s="1"/>
  <c r="AH47" i="114" s="1"/>
  <c r="AI47" i="114" s="1"/>
  <c r="AF48" i="114"/>
  <c r="AD48" i="114" s="1"/>
  <c r="AG48" i="114" s="1"/>
  <c r="AH48" i="114" s="1"/>
  <c r="AI48" i="114" s="1"/>
  <c r="AF49" i="114"/>
  <c r="AD49" i="114" s="1"/>
  <c r="AG49" i="114" s="1"/>
  <c r="AH49" i="114" s="1"/>
  <c r="AI49" i="114" s="1"/>
  <c r="AF50" i="114"/>
  <c r="AD50" i="114" s="1"/>
  <c r="AG50" i="114" s="1"/>
  <c r="AH50" i="114" s="1"/>
  <c r="AI50" i="114" s="1"/>
  <c r="AF51" i="114"/>
  <c r="AD51" i="114" s="1"/>
  <c r="AG51" i="114" s="1"/>
  <c r="AH51" i="114" s="1"/>
  <c r="AI51" i="114" s="1"/>
  <c r="AF40" i="114"/>
  <c r="AD40" i="114" s="1"/>
  <c r="AG40" i="114" s="1"/>
  <c r="AH40" i="114" s="1"/>
  <c r="AI40" i="114" s="1"/>
  <c r="AF41" i="114"/>
  <c r="AD41" i="114" s="1"/>
  <c r="AG41" i="114" s="1"/>
  <c r="AH41" i="114" s="1"/>
  <c r="AI41" i="114" s="1"/>
  <c r="AF42" i="114"/>
  <c r="AD42" i="114" s="1"/>
  <c r="AG42" i="114" s="1"/>
  <c r="AH42" i="114" s="1"/>
  <c r="AI42" i="114" s="1"/>
  <c r="AF43" i="114"/>
  <c r="AD43" i="114" s="1"/>
  <c r="AG43" i="114" s="1"/>
  <c r="AH43" i="114" s="1"/>
  <c r="AI43" i="114" s="1"/>
  <c r="AF44" i="114"/>
  <c r="AD44" i="114" s="1"/>
  <c r="AG44" i="114" s="1"/>
  <c r="AH44" i="114" s="1"/>
  <c r="AI44" i="114" s="1"/>
  <c r="AF33" i="114"/>
  <c r="AD33" i="114" s="1"/>
  <c r="AG33" i="114" s="1"/>
  <c r="AH33" i="114" s="1"/>
  <c r="AI33" i="114" s="1"/>
  <c r="AF34" i="114"/>
  <c r="AD34" i="114" s="1"/>
  <c r="AG34" i="114" s="1"/>
  <c r="AH34" i="114" s="1"/>
  <c r="AI34" i="114" s="1"/>
  <c r="AF35" i="114"/>
  <c r="AD35" i="114" s="1"/>
  <c r="AG35" i="114" s="1"/>
  <c r="AH35" i="114" s="1"/>
  <c r="AI35" i="114" s="1"/>
  <c r="AF36" i="114"/>
  <c r="AD36" i="114" s="1"/>
  <c r="AG36" i="114" s="1"/>
  <c r="AH36" i="114" s="1"/>
  <c r="AI36" i="114" s="1"/>
  <c r="AF37" i="114"/>
  <c r="AD37" i="114" s="1"/>
  <c r="AG37" i="114" s="1"/>
  <c r="AH37" i="114" s="1"/>
  <c r="AI37" i="114" s="1"/>
  <c r="AF26" i="114"/>
  <c r="AD26" i="114" s="1"/>
  <c r="AG26" i="114" s="1"/>
  <c r="AH26" i="114" s="1"/>
  <c r="AI26" i="114" s="1"/>
  <c r="AF27" i="114"/>
  <c r="AD27" i="114" s="1"/>
  <c r="AG27" i="114" s="1"/>
  <c r="AH27" i="114" s="1"/>
  <c r="AI27" i="114" s="1"/>
  <c r="AF28" i="114"/>
  <c r="AD28" i="114" s="1"/>
  <c r="AG28" i="114" s="1"/>
  <c r="AH28" i="114" s="1"/>
  <c r="AI28" i="114" s="1"/>
  <c r="AF29" i="114"/>
  <c r="AD29" i="114" s="1"/>
  <c r="AG29" i="114" s="1"/>
  <c r="AH29" i="114" s="1"/>
  <c r="AI29" i="114" s="1"/>
  <c r="AF30" i="114"/>
  <c r="AD30" i="114" s="1"/>
  <c r="AG30" i="114" s="1"/>
  <c r="AH30" i="114" s="1"/>
  <c r="AI30" i="114" s="1"/>
  <c r="AF19" i="114"/>
  <c r="AD19" i="114" s="1"/>
  <c r="AG19" i="114" s="1"/>
  <c r="AF20" i="114"/>
  <c r="AD20" i="114" s="1"/>
  <c r="AG20" i="114" s="1"/>
  <c r="AH20" i="114" s="1"/>
  <c r="AI20" i="114" s="1"/>
  <c r="AF21" i="114"/>
  <c r="AD21" i="114" s="1"/>
  <c r="AG21" i="114" s="1"/>
  <c r="AH21" i="114" s="1"/>
  <c r="AI21" i="114" s="1"/>
  <c r="AF22" i="114"/>
  <c r="AD22" i="114" s="1"/>
  <c r="AG22" i="114" s="1"/>
  <c r="AH22" i="114" s="1"/>
  <c r="AI22" i="114" s="1"/>
  <c r="AF23" i="114"/>
  <c r="AD23" i="114" s="1"/>
  <c r="AG23" i="114" s="1"/>
  <c r="AH23" i="114" s="1"/>
  <c r="AI23" i="114" s="1"/>
  <c r="BS21" i="192"/>
  <c r="AS20" i="192"/>
  <c r="AS54" i="192"/>
  <c r="AZ54" i="192" s="1"/>
  <c r="AS55" i="192"/>
  <c r="AT55" i="192" s="1"/>
  <c r="AS56" i="192"/>
  <c r="AZ56" i="192" s="1"/>
  <c r="AS48" i="192"/>
  <c r="AT48" i="192" s="1"/>
  <c r="AS49" i="192"/>
  <c r="AZ49" i="192" s="1"/>
  <c r="AS50" i="192"/>
  <c r="AZ50" i="192" s="1"/>
  <c r="AS42" i="192"/>
  <c r="AZ42" i="192" s="1"/>
  <c r="AS43" i="192"/>
  <c r="AZ43" i="192" s="1"/>
  <c r="AS44" i="192"/>
  <c r="AZ44" i="192" s="1"/>
  <c r="AS34" i="192"/>
  <c r="AT34" i="192" s="1"/>
  <c r="AS35" i="192"/>
  <c r="AZ35" i="192" s="1"/>
  <c r="AS36" i="192"/>
  <c r="AT36" i="192" s="1"/>
  <c r="AS26" i="192"/>
  <c r="AZ26" i="192" s="1"/>
  <c r="AS27" i="192"/>
  <c r="AZ27" i="192" s="1"/>
  <c r="AS28" i="192"/>
  <c r="AZ28" i="192" s="1"/>
  <c r="AS21" i="192"/>
  <c r="AS22" i="192"/>
  <c r="AT22" i="192" s="1"/>
  <c r="N29" i="71"/>
  <c r="V23" i="71"/>
  <c r="BQ29" i="71"/>
  <c r="BQ23" i="71"/>
  <c r="BW29" i="71"/>
  <c r="Z25" i="82" s="1"/>
  <c r="CA29" i="71"/>
  <c r="AD25" i="82" s="1"/>
  <c r="BW23" i="71"/>
  <c r="Z24" i="82" s="1"/>
  <c r="CA23" i="71"/>
  <c r="AD24" i="82" s="1"/>
  <c r="BV26" i="71"/>
  <c r="BV27" i="71"/>
  <c r="BV28" i="71"/>
  <c r="BZ28" i="71" s="1"/>
  <c r="BV21" i="71"/>
  <c r="BV22" i="71"/>
  <c r="BV20" i="71"/>
  <c r="BO26" i="71"/>
  <c r="BR26" i="71" s="1"/>
  <c r="BO27" i="71"/>
  <c r="BR27" i="71" s="1"/>
  <c r="BO28" i="71"/>
  <c r="BR28" i="71" s="1"/>
  <c r="BO21" i="71"/>
  <c r="BR21" i="71" s="1"/>
  <c r="BO22" i="71"/>
  <c r="BR22" i="71" s="1"/>
  <c r="BO20" i="71"/>
  <c r="BX36" i="70"/>
  <c r="CB36" i="70"/>
  <c r="BQ36" i="70"/>
  <c r="BR36" i="70"/>
  <c r="BQ26" i="70"/>
  <c r="BR26" i="70"/>
  <c r="BT26" i="70"/>
  <c r="BX26" i="70"/>
  <c r="CB26" i="70"/>
  <c r="AV36" i="70"/>
  <c r="AZ36" i="70"/>
  <c r="AL36" i="70"/>
  <c r="AM36" i="70"/>
  <c r="AV26" i="70"/>
  <c r="AZ26" i="70"/>
  <c r="AL26" i="70"/>
  <c r="AM26" i="70"/>
  <c r="BW29" i="70"/>
  <c r="CA29" i="70" s="1"/>
  <c r="BW30" i="70"/>
  <c r="BW31" i="70"/>
  <c r="CA31" i="70" s="1"/>
  <c r="BW32" i="70"/>
  <c r="CA32" i="70" s="1"/>
  <c r="CE32" i="70" s="1"/>
  <c r="BW33" i="70"/>
  <c r="BW20" i="70"/>
  <c r="CA20" i="70" s="1"/>
  <c r="CE20" i="70" s="1"/>
  <c r="BW21" i="70"/>
  <c r="BW22" i="70"/>
  <c r="BW23" i="70"/>
  <c r="CA23" i="70" s="1"/>
  <c r="BW19" i="70"/>
  <c r="BP29" i="70"/>
  <c r="BS29" i="70" s="1"/>
  <c r="BP30" i="70"/>
  <c r="BP31" i="70"/>
  <c r="BS31" i="70" s="1"/>
  <c r="BP32" i="70"/>
  <c r="BS32" i="70" s="1"/>
  <c r="BP33" i="70"/>
  <c r="BS33" i="70" s="1"/>
  <c r="BP20" i="70"/>
  <c r="BS20" i="70" s="1"/>
  <c r="BP21" i="70"/>
  <c r="BS21" i="70" s="1"/>
  <c r="BP22" i="70"/>
  <c r="BS22" i="70" s="1"/>
  <c r="BP23" i="70"/>
  <c r="BS23" i="70" s="1"/>
  <c r="BP19" i="70"/>
  <c r="AR20" i="77"/>
  <c r="BG29" i="70"/>
  <c r="BI29" i="70" s="1"/>
  <c r="BG30" i="70"/>
  <c r="BI30" i="70" s="1"/>
  <c r="BG31" i="70"/>
  <c r="BG32" i="70"/>
  <c r="BI32" i="70" s="1"/>
  <c r="BG33" i="70"/>
  <c r="BI33" i="70" s="1"/>
  <c r="BG20" i="70"/>
  <c r="BI20" i="70" s="1"/>
  <c r="BG21" i="70"/>
  <c r="BI21" i="70" s="1"/>
  <c r="BG22" i="70"/>
  <c r="BK22" i="70" s="1"/>
  <c r="BG23" i="70"/>
  <c r="BG19" i="70"/>
  <c r="BI19" i="70" s="1"/>
  <c r="AR23" i="77"/>
  <c r="AR22" i="77"/>
  <c r="AR21" i="77"/>
  <c r="AL22" i="76"/>
  <c r="BF27" i="71"/>
  <c r="BH27" i="71" s="1"/>
  <c r="BF28" i="71"/>
  <c r="BH28" i="71" s="1"/>
  <c r="BF26" i="71"/>
  <c r="AO20" i="76"/>
  <c r="AO19" i="76"/>
  <c r="AO18" i="76"/>
  <c r="AO17" i="76"/>
  <c r="AK29" i="70"/>
  <c r="AK30" i="70"/>
  <c r="AN30" i="70" s="1"/>
  <c r="AK31" i="70"/>
  <c r="AN31" i="70" s="1"/>
  <c r="AK32" i="70"/>
  <c r="AN32" i="70" s="1"/>
  <c r="AK33" i="70"/>
  <c r="AN33" i="70" s="1"/>
  <c r="AK20" i="70"/>
  <c r="AN20" i="70" s="1"/>
  <c r="AK21" i="70"/>
  <c r="AN21" i="70" s="1"/>
  <c r="AK22" i="70"/>
  <c r="AN22" i="70" s="1"/>
  <c r="AK23" i="70"/>
  <c r="AN23" i="70" s="1"/>
  <c r="AO16" i="76"/>
  <c r="AK19" i="70"/>
  <c r="AN19" i="70" s="1"/>
  <c r="AN76" i="85"/>
  <c r="AH27" i="76"/>
  <c r="AI27" i="76"/>
  <c r="AH28" i="76"/>
  <c r="AI28" i="76"/>
  <c r="AH29" i="76"/>
  <c r="AI29" i="76"/>
  <c r="AH30" i="76"/>
  <c r="AI30" i="76"/>
  <c r="AH31" i="76"/>
  <c r="AI31" i="76"/>
  <c r="AH32" i="76"/>
  <c r="AI32" i="76"/>
  <c r="AH33" i="76"/>
  <c r="AI33" i="76"/>
  <c r="AX23" i="72" l="1"/>
  <c r="AA19" i="114"/>
  <c r="BL23" i="72"/>
  <c r="AT19" i="70"/>
  <c r="Y19" i="195"/>
  <c r="AT40" i="72"/>
  <c r="AM42" i="72"/>
  <c r="BP26" i="70"/>
  <c r="AT20" i="70"/>
  <c r="AW29" i="72"/>
  <c r="AS40" i="72"/>
  <c r="T19" i="195"/>
  <c r="BJ26" i="71"/>
  <c r="AJ25" i="72"/>
  <c r="AW34" i="72"/>
  <c r="AV38" i="70"/>
  <c r="Y16" i="195" s="1"/>
  <c r="BA41" i="72"/>
  <c r="AC22" i="66"/>
  <c r="AH22" i="66"/>
  <c r="AL22" i="66" s="1"/>
  <c r="AC30" i="66"/>
  <c r="AH30" i="66"/>
  <c r="AL30" i="66" s="1"/>
  <c r="AC15" i="66"/>
  <c r="AH15" i="66"/>
  <c r="AC23" i="66"/>
  <c r="AH23" i="66"/>
  <c r="AL23" i="66" s="1"/>
  <c r="AC31" i="66"/>
  <c r="AH31" i="66"/>
  <c r="AL31" i="66" s="1"/>
  <c r="AC39" i="66"/>
  <c r="AH39" i="66"/>
  <c r="AL39" i="66" s="1"/>
  <c r="AC18" i="66"/>
  <c r="AH18" i="66"/>
  <c r="AL18" i="66" s="1"/>
  <c r="AC26" i="66"/>
  <c r="AH26" i="66"/>
  <c r="AL26" i="66" s="1"/>
  <c r="AC34" i="66"/>
  <c r="AL34" i="66"/>
  <c r="AC19" i="66"/>
  <c r="AH19" i="66"/>
  <c r="AL19" i="66" s="1"/>
  <c r="AC27" i="66"/>
  <c r="AH27" i="66"/>
  <c r="AL27" i="66" s="1"/>
  <c r="AC35" i="66"/>
  <c r="AH35" i="66"/>
  <c r="AL35" i="66" s="1"/>
  <c r="BK31" i="70"/>
  <c r="AU30" i="72"/>
  <c r="Q43" i="197" s="1"/>
  <c r="AC19" i="195"/>
  <c r="BF19" i="80"/>
  <c r="AY28" i="72"/>
  <c r="AY30" i="72" s="1"/>
  <c r="R43" i="197" s="1"/>
  <c r="AJ35" i="72"/>
  <c r="AL71" i="21"/>
  <c r="AK71" i="21"/>
  <c r="BA34" i="72"/>
  <c r="AT34" i="72"/>
  <c r="AM35" i="72"/>
  <c r="BM33" i="70"/>
  <c r="AS34" i="72"/>
  <c r="AT56" i="192"/>
  <c r="AW41" i="72"/>
  <c r="BL45" i="72"/>
  <c r="BQ46" i="72"/>
  <c r="BY32" i="70"/>
  <c r="AZ38" i="70"/>
  <c r="AC16" i="195" s="1"/>
  <c r="AR49" i="72"/>
  <c r="BM23" i="72"/>
  <c r="AS23" i="72"/>
  <c r="AS29" i="72"/>
  <c r="BM24" i="72"/>
  <c r="BM33" i="72"/>
  <c r="BU33" i="72"/>
  <c r="BV24" i="72"/>
  <c r="BT24" i="72" s="1"/>
  <c r="BP24" i="72"/>
  <c r="BB46" i="72"/>
  <c r="AS46" i="72"/>
  <c r="AT46" i="72"/>
  <c r="BA46" i="72"/>
  <c r="BC23" i="72"/>
  <c r="BA23" i="72" s="1"/>
  <c r="AS28" i="72"/>
  <c r="AT28" i="72"/>
  <c r="BB32" i="70"/>
  <c r="AU25" i="72"/>
  <c r="Q37" i="197" s="1"/>
  <c r="AT28" i="192"/>
  <c r="AS24" i="72"/>
  <c r="BI49" i="72"/>
  <c r="BP34" i="72"/>
  <c r="S19" i="195"/>
  <c r="AX41" i="72"/>
  <c r="AW45" i="72"/>
  <c r="AT54" i="192"/>
  <c r="BL27" i="71"/>
  <c r="BK20" i="70"/>
  <c r="BP29" i="72"/>
  <c r="BP41" i="72"/>
  <c r="AJ42" i="72"/>
  <c r="BP46" i="72"/>
  <c r="AC54" i="30"/>
  <c r="BK32" i="70"/>
  <c r="BG25" i="72"/>
  <c r="BL29" i="72"/>
  <c r="AX34" i="72"/>
  <c r="BL41" i="72"/>
  <c r="AY47" i="72"/>
  <c r="BM20" i="70"/>
  <c r="BL24" i="72"/>
  <c r="AM64" i="72"/>
  <c r="AL64" i="72"/>
  <c r="AZ55" i="192"/>
  <c r="AU42" i="72"/>
  <c r="X19" i="195" s="1"/>
  <c r="BB41" i="72"/>
  <c r="AY40" i="72"/>
  <c r="BC40" i="72" s="1"/>
  <c r="BP45" i="72"/>
  <c r="BK23" i="70"/>
  <c r="BI23" i="70"/>
  <c r="AX20" i="80"/>
  <c r="BH20" i="80"/>
  <c r="BB26" i="71"/>
  <c r="BL26" i="71"/>
  <c r="BM31" i="70"/>
  <c r="BC31" i="70"/>
  <c r="BA31" i="70" s="1"/>
  <c r="AW31" i="70"/>
  <c r="BM29" i="70"/>
  <c r="BD24" i="80"/>
  <c r="AX28" i="71"/>
  <c r="BJ28" i="71"/>
  <c r="BK19" i="70"/>
  <c r="BK30" i="70"/>
  <c r="BA32" i="70"/>
  <c r="BV29" i="72"/>
  <c r="BV30" i="72" s="1"/>
  <c r="AM30" i="72"/>
  <c r="AT29" i="72"/>
  <c r="AX29" i="72"/>
  <c r="BM30" i="70"/>
  <c r="BC30" i="70"/>
  <c r="BA30" i="70" s="1"/>
  <c r="AW30" i="70"/>
  <c r="BC22" i="70"/>
  <c r="AW22" i="70"/>
  <c r="BM22" i="70"/>
  <c r="BK29" i="70"/>
  <c r="BK21" i="70"/>
  <c r="AY21" i="70"/>
  <c r="BM19" i="70"/>
  <c r="AW19" i="70"/>
  <c r="BC19" i="70"/>
  <c r="BB19" i="70" s="1"/>
  <c r="BC24" i="72"/>
  <c r="AW24" i="72"/>
  <c r="AX24" i="72"/>
  <c r="AT18" i="80"/>
  <c r="BF18" i="80"/>
  <c r="AW20" i="70"/>
  <c r="BC20" i="70"/>
  <c r="BM23" i="70"/>
  <c r="BQ29" i="72"/>
  <c r="BR30" i="72"/>
  <c r="BR35" i="72" s="1"/>
  <c r="BH26" i="71"/>
  <c r="AW33" i="70"/>
  <c r="AL49" i="72"/>
  <c r="T17" i="195"/>
  <c r="BL34" i="72"/>
  <c r="BM34" i="72"/>
  <c r="BQ34" i="72"/>
  <c r="BH21" i="80"/>
  <c r="AW32" i="70"/>
  <c r="BJ28" i="72"/>
  <c r="BP28" i="72" s="1"/>
  <c r="BG30" i="72"/>
  <c r="AC17" i="195"/>
  <c r="AZ49" i="72"/>
  <c r="AT23" i="72"/>
  <c r="AS19" i="70"/>
  <c r="BI31" i="70"/>
  <c r="BK33" i="70"/>
  <c r="BC33" i="70"/>
  <c r="BA33" i="70" s="1"/>
  <c r="BS49" i="72"/>
  <c r="BJ25" i="72"/>
  <c r="AY25" i="72"/>
  <c r="R37" i="197" s="1"/>
  <c r="AM25" i="72"/>
  <c r="BQ24" i="72"/>
  <c r="AW23" i="72"/>
  <c r="AJ30" i="72"/>
  <c r="BM29" i="72"/>
  <c r="BB34" i="72"/>
  <c r="BM41" i="72"/>
  <c r="BM45" i="72"/>
  <c r="BQ45" i="72"/>
  <c r="BN30" i="72"/>
  <c r="BN35" i="72" s="1"/>
  <c r="BN42" i="72" s="1"/>
  <c r="BN47" i="72" s="1"/>
  <c r="BT33" i="72"/>
  <c r="AS33" i="72"/>
  <c r="AY33" i="72"/>
  <c r="AX33" i="72" s="1"/>
  <c r="BH49" i="72"/>
  <c r="BR38" i="70"/>
  <c r="U44" i="82" s="1"/>
  <c r="BH19" i="80"/>
  <c r="AW23" i="70"/>
  <c r="BI22" i="70"/>
  <c r="BM32" i="70"/>
  <c r="AV49" i="72"/>
  <c r="Y17" i="195"/>
  <c r="AT33" i="72"/>
  <c r="AX45" i="72"/>
  <c r="AM47" i="72"/>
  <c r="BB45" i="72"/>
  <c r="AS45" i="72"/>
  <c r="AT45" i="72"/>
  <c r="BJ40" i="72"/>
  <c r="BT46" i="72"/>
  <c r="BU46" i="72"/>
  <c r="BA45" i="72"/>
  <c r="BC47" i="72"/>
  <c r="AK49" i="72"/>
  <c r="S17" i="195"/>
  <c r="BJ27" i="71"/>
  <c r="BC23" i="70"/>
  <c r="BA23" i="70" s="1"/>
  <c r="BC29" i="70"/>
  <c r="BO49" i="72"/>
  <c r="BR23" i="72"/>
  <c r="BC29" i="72"/>
  <c r="BB29" i="72" s="1"/>
  <c r="AU35" i="72"/>
  <c r="BV34" i="72"/>
  <c r="BQ33" i="72"/>
  <c r="BV41" i="72"/>
  <c r="BT41" i="72" s="1"/>
  <c r="BF21" i="80"/>
  <c r="BN25" i="72"/>
  <c r="AT24" i="72"/>
  <c r="BP33" i="72"/>
  <c r="BQ41" i="72"/>
  <c r="BV45" i="72"/>
  <c r="BT45" i="72" s="1"/>
  <c r="BF20" i="80"/>
  <c r="BL33" i="72"/>
  <c r="BR40" i="72"/>
  <c r="V26" i="196"/>
  <c r="AT41" i="72"/>
  <c r="AJ47" i="72"/>
  <c r="BM46" i="72"/>
  <c r="AX46" i="72"/>
  <c r="AS41" i="72"/>
  <c r="AS42" i="72" s="1"/>
  <c r="BL46" i="72"/>
  <c r="AW46" i="72"/>
  <c r="AT26" i="192"/>
  <c r="AT35" i="192"/>
  <c r="AT44" i="192"/>
  <c r="AT43" i="192"/>
  <c r="AT42" i="192"/>
  <c r="AT49" i="192"/>
  <c r="BX38" i="70"/>
  <c r="Z44" i="82" s="1"/>
  <c r="AS21" i="70"/>
  <c r="BP36" i="70"/>
  <c r="AM38" i="70"/>
  <c r="T16" i="195" s="1"/>
  <c r="BU21" i="70"/>
  <c r="CC32" i="70"/>
  <c r="AK36" i="70"/>
  <c r="AS22" i="70"/>
  <c r="BF29" i="71"/>
  <c r="BV31" i="70"/>
  <c r="CE29" i="70"/>
  <c r="CC29" i="70" s="1"/>
  <c r="BY29" i="70"/>
  <c r="BZ23" i="70"/>
  <c r="BV23" i="70"/>
  <c r="BU23" i="70"/>
  <c r="BZ29" i="70"/>
  <c r="CE23" i="70"/>
  <c r="CC23" i="70" s="1"/>
  <c r="BY23" i="70"/>
  <c r="AN26" i="70"/>
  <c r="BZ31" i="70"/>
  <c r="AU26" i="70"/>
  <c r="AZ36" i="192"/>
  <c r="AZ48" i="192"/>
  <c r="BU22" i="70"/>
  <c r="CA22" i="70"/>
  <c r="CA30" i="70"/>
  <c r="CB38" i="70"/>
  <c r="AD44" i="82" s="1"/>
  <c r="AT27" i="192"/>
  <c r="AT50" i="192"/>
  <c r="BS19" i="70"/>
  <c r="BS26" i="70" s="1"/>
  <c r="BS30" i="70"/>
  <c r="BU30" i="70" s="1"/>
  <c r="BV29" i="71"/>
  <c r="Y25" i="82" s="1"/>
  <c r="AZ34" i="192"/>
  <c r="BU20" i="70"/>
  <c r="BU29" i="70"/>
  <c r="CA21" i="70"/>
  <c r="CA31" i="71"/>
  <c r="BU33" i="70"/>
  <c r="BY20" i="70"/>
  <c r="AK26" i="70"/>
  <c r="BW31" i="71"/>
  <c r="BV29" i="70"/>
  <c r="CE31" i="70"/>
  <c r="CC31" i="70" s="1"/>
  <c r="BU32" i="70"/>
  <c r="CA19" i="70"/>
  <c r="CA33" i="70"/>
  <c r="BZ33" i="70" s="1"/>
  <c r="BV23" i="71"/>
  <c r="Y24" i="82" s="1"/>
  <c r="BU31" i="70"/>
  <c r="BZ32" i="70"/>
  <c r="BW36" i="70"/>
  <c r="CD20" i="70"/>
  <c r="AU36" i="70"/>
  <c r="BW26" i="70"/>
  <c r="CC20" i="70"/>
  <c r="BQ31" i="71"/>
  <c r="BT21" i="71"/>
  <c r="BT27" i="71"/>
  <c r="BU21" i="71"/>
  <c r="BU22" i="71"/>
  <c r="BR20" i="71"/>
  <c r="BU20" i="71" s="1"/>
  <c r="BZ22" i="71"/>
  <c r="BY22" i="71" s="1"/>
  <c r="BZ21" i="71"/>
  <c r="BX21" i="71" s="1"/>
  <c r="BU26" i="71"/>
  <c r="BT22" i="71"/>
  <c r="BU27" i="71"/>
  <c r="BZ27" i="71"/>
  <c r="CD27" i="71" s="1"/>
  <c r="CB27" i="71" s="1"/>
  <c r="AN33" i="75"/>
  <c r="AM33" i="75"/>
  <c r="AH19" i="114"/>
  <c r="AI19" i="114" s="1"/>
  <c r="AM19" i="114"/>
  <c r="AJ176" i="114"/>
  <c r="Z186" i="114" s="1"/>
  <c r="BX28" i="71"/>
  <c r="CD28" i="71"/>
  <c r="CB28" i="71" s="1"/>
  <c r="BY28" i="71"/>
  <c r="BT28" i="71"/>
  <c r="BZ26" i="71"/>
  <c r="BU28" i="71"/>
  <c r="BT26" i="71"/>
  <c r="BZ20" i="71"/>
  <c r="CD32" i="70"/>
  <c r="AL38" i="70"/>
  <c r="S16" i="195" s="1"/>
  <c r="BY31" i="70"/>
  <c r="BZ20" i="70"/>
  <c r="BV33" i="70"/>
  <c r="BV32" i="70"/>
  <c r="BV20" i="70"/>
  <c r="BV22" i="70"/>
  <c r="BV21" i="70"/>
  <c r="AT23" i="70"/>
  <c r="AS23" i="70"/>
  <c r="AS32" i="70"/>
  <c r="AT32" i="70"/>
  <c r="AT33" i="70"/>
  <c r="AS33" i="70"/>
  <c r="AS20" i="70"/>
  <c r="AT21" i="70"/>
  <c r="AN29" i="70"/>
  <c r="AT31" i="70"/>
  <c r="AT30" i="70"/>
  <c r="AT22" i="70"/>
  <c r="AS30" i="70"/>
  <c r="AS31" i="70"/>
  <c r="AT42" i="72" l="1"/>
  <c r="BB23" i="72"/>
  <c r="BC28" i="72"/>
  <c r="BA28" i="72" s="1"/>
  <c r="BU24" i="72"/>
  <c r="BL25" i="72"/>
  <c r="AT35" i="72"/>
  <c r="AB19" i="195"/>
  <c r="AF19" i="195" s="1"/>
  <c r="AW28" i="72"/>
  <c r="AW30" i="72" s="1"/>
  <c r="AX35" i="72"/>
  <c r="AT47" i="72"/>
  <c r="CD29" i="70"/>
  <c r="AS47" i="72"/>
  <c r="AX28" i="72"/>
  <c r="AX30" i="72" s="1"/>
  <c r="BM25" i="72"/>
  <c r="AX25" i="72"/>
  <c r="BB30" i="70"/>
  <c r="AF53" i="66"/>
  <c r="AE53" i="66"/>
  <c r="AE52" i="66"/>
  <c r="AE51" i="66"/>
  <c r="AE50" i="66"/>
  <c r="AF49" i="66"/>
  <c r="AE48" i="66"/>
  <c r="AE54" i="66"/>
  <c r="AF48" i="66"/>
  <c r="AF54" i="66"/>
  <c r="AE49" i="66"/>
  <c r="AF50" i="66"/>
  <c r="AF51" i="66"/>
  <c r="AF52" i="66"/>
  <c r="AL15" i="66"/>
  <c r="AH43" i="66"/>
  <c r="AS25" i="72"/>
  <c r="AJ49" i="72"/>
  <c r="BB31" i="70"/>
  <c r="AW47" i="72"/>
  <c r="BB47" i="72"/>
  <c r="AS35" i="72"/>
  <c r="AU38" i="70"/>
  <c r="X16" i="195" s="1"/>
  <c r="AB16" i="195" s="1"/>
  <c r="BU41" i="72"/>
  <c r="AT30" i="72"/>
  <c r="AX40" i="72"/>
  <c r="AX42" i="72" s="1"/>
  <c r="CD23" i="70"/>
  <c r="AM49" i="72"/>
  <c r="AS30" i="72"/>
  <c r="AU49" i="72"/>
  <c r="X17" i="195"/>
  <c r="AB17" i="195" s="1"/>
  <c r="BI38" i="70"/>
  <c r="BR42" i="72"/>
  <c r="BR47" i="72" s="1"/>
  <c r="BB29" i="70"/>
  <c r="BA47" i="72"/>
  <c r="BN49" i="72"/>
  <c r="AX47" i="72"/>
  <c r="BK38" i="70"/>
  <c r="AW40" i="72"/>
  <c r="AW42" i="72" s="1"/>
  <c r="AY42" i="72"/>
  <c r="BB28" i="72"/>
  <c r="BB30" i="72" s="1"/>
  <c r="BA22" i="70"/>
  <c r="BB22" i="70"/>
  <c r="BU45" i="72"/>
  <c r="BG35" i="72"/>
  <c r="BG42" i="72" s="1"/>
  <c r="BG47" i="72" s="1"/>
  <c r="BA19" i="70"/>
  <c r="BL28" i="71"/>
  <c r="BB28" i="71"/>
  <c r="BM40" i="72"/>
  <c r="BQ40" i="72"/>
  <c r="BV40" i="72"/>
  <c r="BU40" i="72" s="1"/>
  <c r="BP40" i="72"/>
  <c r="BT34" i="72"/>
  <c r="AW25" i="72"/>
  <c r="BT29" i="72"/>
  <c r="BU29" i="72"/>
  <c r="BC33" i="72"/>
  <c r="AW33" i="72"/>
  <c r="AW35" i="72" s="1"/>
  <c r="AY35" i="72"/>
  <c r="BM28" i="72"/>
  <c r="BJ30" i="72"/>
  <c r="BJ35" i="72" s="1"/>
  <c r="BQ28" i="72"/>
  <c r="BU28" i="72"/>
  <c r="BL28" i="72"/>
  <c r="BT28" i="72"/>
  <c r="BA20" i="70"/>
  <c r="BB20" i="70"/>
  <c r="BA24" i="72"/>
  <c r="BB24" i="72"/>
  <c r="BV31" i="71"/>
  <c r="X18" i="195"/>
  <c r="Q49" i="197"/>
  <c r="BU34" i="72"/>
  <c r="BF24" i="80"/>
  <c r="BC25" i="72"/>
  <c r="S37" i="197" s="1"/>
  <c r="BV35" i="72"/>
  <c r="BP30" i="72"/>
  <c r="BP35" i="72" s="1"/>
  <c r="BA29" i="70"/>
  <c r="BL40" i="72"/>
  <c r="BH18" i="80"/>
  <c r="BH24" i="80" s="1"/>
  <c r="AX18" i="80"/>
  <c r="AT25" i="72"/>
  <c r="BB33" i="70"/>
  <c r="BC21" i="70"/>
  <c r="AW21" i="70"/>
  <c r="BM21" i="70"/>
  <c r="BM38" i="70" s="1"/>
  <c r="BP23" i="72"/>
  <c r="BR25" i="72"/>
  <c r="BV23" i="72"/>
  <c r="BA40" i="72"/>
  <c r="BA42" i="72" s="1"/>
  <c r="BB40" i="72"/>
  <c r="BB42" i="72" s="1"/>
  <c r="BC42" i="72"/>
  <c r="BW38" i="70"/>
  <c r="Y44" i="82" s="1"/>
  <c r="BA29" i="72"/>
  <c r="BA30" i="72" s="1"/>
  <c r="BQ23" i="72"/>
  <c r="AW29" i="70"/>
  <c r="AW36" i="70" s="1"/>
  <c r="BB23" i="70"/>
  <c r="AK38" i="70"/>
  <c r="CA36" i="70"/>
  <c r="AS26" i="70"/>
  <c r="BZ29" i="71"/>
  <c r="BX27" i="71"/>
  <c r="BJ29" i="71"/>
  <c r="BJ31" i="71" s="1"/>
  <c r="BC36" i="70"/>
  <c r="AT29" i="70"/>
  <c r="AT36" i="70" s="1"/>
  <c r="AN36" i="70"/>
  <c r="AN38" i="70" s="1"/>
  <c r="BU36" i="70"/>
  <c r="BY21" i="70"/>
  <c r="CE21" i="70"/>
  <c r="BZ22" i="70"/>
  <c r="CE22" i="70"/>
  <c r="BY22" i="70"/>
  <c r="AT26" i="70"/>
  <c r="AY26" i="70"/>
  <c r="BY27" i="71"/>
  <c r="BY33" i="70"/>
  <c r="CE33" i="70"/>
  <c r="BV19" i="70"/>
  <c r="AX36" i="70"/>
  <c r="BZ19" i="70"/>
  <c r="BY19" i="70"/>
  <c r="CA26" i="70"/>
  <c r="CE19" i="70"/>
  <c r="AY36" i="70"/>
  <c r="CD31" i="70"/>
  <c r="BZ30" i="70"/>
  <c r="BZ36" i="70" s="1"/>
  <c r="BV30" i="70"/>
  <c r="BV36" i="70" s="1"/>
  <c r="BZ21" i="70"/>
  <c r="BU19" i="70"/>
  <c r="BU26" i="70" s="1"/>
  <c r="CE30" i="70"/>
  <c r="CC30" i="70" s="1"/>
  <c r="BY30" i="70"/>
  <c r="BS36" i="70"/>
  <c r="CD21" i="71"/>
  <c r="CB21" i="71" s="1"/>
  <c r="BU23" i="71"/>
  <c r="X24" i="82" s="1"/>
  <c r="BU29" i="71"/>
  <c r="X25" i="82" s="1"/>
  <c r="CC28" i="71"/>
  <c r="BX20" i="71"/>
  <c r="BZ23" i="71"/>
  <c r="CC27" i="71"/>
  <c r="BX22" i="71"/>
  <c r="CD22" i="71"/>
  <c r="BT29" i="71"/>
  <c r="W25" i="82" s="1"/>
  <c r="BY21" i="71"/>
  <c r="BT20" i="71"/>
  <c r="BT23" i="71" s="1"/>
  <c r="W24" i="82" s="1"/>
  <c r="AP19" i="114"/>
  <c r="AL19" i="114"/>
  <c r="AA186" i="114"/>
  <c r="BX26" i="71"/>
  <c r="CD26" i="71"/>
  <c r="BY26" i="71"/>
  <c r="BY20" i="71"/>
  <c r="CD20" i="71"/>
  <c r="CC20" i="71" s="1"/>
  <c r="AX26" i="70"/>
  <c r="AS29" i="70"/>
  <c r="BC30" i="72" l="1"/>
  <c r="S43" i="197" s="1"/>
  <c r="BB25" i="72"/>
  <c r="AT49" i="72"/>
  <c r="AT38" i="70"/>
  <c r="AX49" i="72"/>
  <c r="AE55" i="66"/>
  <c r="AS49" i="72"/>
  <c r="BR49" i="72"/>
  <c r="CA38" i="70"/>
  <c r="AW49" i="72"/>
  <c r="BY36" i="70"/>
  <c r="BV42" i="72"/>
  <c r="BV47" i="72" s="1"/>
  <c r="AY49" i="72"/>
  <c r="BZ31" i="71"/>
  <c r="BX23" i="71"/>
  <c r="AY38" i="70"/>
  <c r="BJ42" i="72"/>
  <c r="BJ47" i="72" s="1"/>
  <c r="AF17" i="195"/>
  <c r="BX29" i="71"/>
  <c r="BP25" i="72"/>
  <c r="BQ30" i="72"/>
  <c r="BQ35" i="72" s="1"/>
  <c r="BQ42" i="72" s="1"/>
  <c r="BQ47" i="72" s="1"/>
  <c r="BT40" i="72"/>
  <c r="AF16" i="195"/>
  <c r="BM30" i="72"/>
  <c r="BM35" i="72" s="1"/>
  <c r="BM42" i="72" s="1"/>
  <c r="BM47" i="72" s="1"/>
  <c r="BA21" i="70"/>
  <c r="BB21" i="70"/>
  <c r="BT30" i="72"/>
  <c r="BT35" i="72" s="1"/>
  <c r="AX38" i="70"/>
  <c r="BQ25" i="72"/>
  <c r="BA25" i="72"/>
  <c r="BP42" i="72"/>
  <c r="BL30" i="72"/>
  <c r="BL35" i="72" s="1"/>
  <c r="BL42" i="72" s="1"/>
  <c r="BL47" i="72" s="1"/>
  <c r="BC35" i="72"/>
  <c r="S49" i="197" s="1"/>
  <c r="BA33" i="72"/>
  <c r="BA35" i="72" s="1"/>
  <c r="BB33" i="72"/>
  <c r="BG49" i="72"/>
  <c r="CC21" i="71"/>
  <c r="BV25" i="72"/>
  <c r="BT23" i="72"/>
  <c r="BU23" i="72"/>
  <c r="AB18" i="195"/>
  <c r="BU30" i="72"/>
  <c r="BU35" i="72" s="1"/>
  <c r="BU42" i="72" s="1"/>
  <c r="BU47" i="72" s="1"/>
  <c r="AW26" i="70"/>
  <c r="AW38" i="70" s="1"/>
  <c r="BU31" i="71"/>
  <c r="BU38" i="70"/>
  <c r="W44" i="82" s="1"/>
  <c r="BV26" i="70"/>
  <c r="BV38" i="70" s="1"/>
  <c r="X44" i="82" s="1"/>
  <c r="BC26" i="70"/>
  <c r="BC38" i="70" s="1"/>
  <c r="CE36" i="70"/>
  <c r="CD33" i="70"/>
  <c r="CC33" i="70"/>
  <c r="CC36" i="70" s="1"/>
  <c r="CD22" i="70"/>
  <c r="CC22" i="70"/>
  <c r="CD30" i="70"/>
  <c r="BY26" i="70"/>
  <c r="AS36" i="70"/>
  <c r="AS38" i="70" s="1"/>
  <c r="CC19" i="70"/>
  <c r="CE26" i="70"/>
  <c r="BY29" i="71"/>
  <c r="BZ26" i="70"/>
  <c r="BZ38" i="70" s="1"/>
  <c r="CD19" i="70"/>
  <c r="BA36" i="70"/>
  <c r="BB36" i="70"/>
  <c r="CC21" i="70"/>
  <c r="CD21" i="70"/>
  <c r="BL29" i="71"/>
  <c r="BL31" i="71" s="1"/>
  <c r="CB20" i="71"/>
  <c r="CD23" i="71"/>
  <c r="CB22" i="71"/>
  <c r="CC22" i="71"/>
  <c r="BT31" i="71"/>
  <c r="CB26" i="71"/>
  <c r="CB29" i="71" s="1"/>
  <c r="CD29" i="71"/>
  <c r="CC26" i="71"/>
  <c r="CC29" i="71" s="1"/>
  <c r="BY23" i="71"/>
  <c r="AB186" i="114"/>
  <c r="AO19" i="114"/>
  <c r="BH29" i="71"/>
  <c r="BH31" i="71" s="1"/>
  <c r="BY38" i="70" l="1"/>
  <c r="CC23" i="71"/>
  <c r="CC31" i="71" s="1"/>
  <c r="BA49" i="72"/>
  <c r="BQ49" i="72"/>
  <c r="BT42" i="72"/>
  <c r="BT47" i="72" s="1"/>
  <c r="BX31" i="71"/>
  <c r="BV49" i="72"/>
  <c r="BL49" i="72"/>
  <c r="BB35" i="72"/>
  <c r="BB49" i="72" s="1"/>
  <c r="BC49" i="72"/>
  <c r="BP47" i="72"/>
  <c r="BP49" i="72" s="1"/>
  <c r="BU25" i="72"/>
  <c r="BU49" i="72" s="1"/>
  <c r="BJ49" i="72"/>
  <c r="BM49" i="72"/>
  <c r="BT25" i="72"/>
  <c r="AF18" i="195"/>
  <c r="CD36" i="70"/>
  <c r="CE38" i="70"/>
  <c r="BB26" i="70"/>
  <c r="BB38" i="70" s="1"/>
  <c r="CC26" i="70"/>
  <c r="CC38" i="70" s="1"/>
  <c r="BA26" i="70"/>
  <c r="BA38" i="70" s="1"/>
  <c r="CD26" i="70"/>
  <c r="BY31" i="71"/>
  <c r="CB23" i="71"/>
  <c r="CB31" i="71" s="1"/>
  <c r="CD31" i="71"/>
  <c r="CD38" i="70" l="1"/>
  <c r="BT49" i="72"/>
  <c r="AX21" i="71"/>
  <c r="AX22" i="71"/>
  <c r="AQ26" i="71"/>
  <c r="AQ27" i="71"/>
  <c r="AQ28" i="71"/>
  <c r="AQ21" i="71"/>
  <c r="AQ22" i="71"/>
  <c r="AQ20" i="71"/>
  <c r="AP67" i="192"/>
  <c r="AT29" i="71"/>
  <c r="X15" i="195" s="1"/>
  <c r="AU29" i="71"/>
  <c r="AX29" i="71"/>
  <c r="AY29" i="71"/>
  <c r="BB29" i="71"/>
  <c r="AU23" i="71"/>
  <c r="AY23" i="71"/>
  <c r="AC14" i="195" s="1"/>
  <c r="AL29" i="71"/>
  <c r="S15" i="195" s="1"/>
  <c r="AM29" i="71"/>
  <c r="T15" i="195" s="1"/>
  <c r="AL23" i="71"/>
  <c r="AM23" i="71"/>
  <c r="AE19" i="88"/>
  <c r="AP20" i="81"/>
  <c r="AP21" i="81"/>
  <c r="AP22" i="81"/>
  <c r="AP23" i="81"/>
  <c r="AB19" i="88"/>
  <c r="AK26" i="71"/>
  <c r="AN26" i="71" s="1"/>
  <c r="AR26" i="71" s="1"/>
  <c r="AK27" i="71"/>
  <c r="AN27" i="71" s="1"/>
  <c r="AR27" i="71" s="1"/>
  <c r="AK28" i="71"/>
  <c r="AN28" i="71" s="1"/>
  <c r="AO24" i="81"/>
  <c r="AK21" i="71"/>
  <c r="AN21" i="71" s="1"/>
  <c r="AK22" i="71"/>
  <c r="AN22" i="71" s="1"/>
  <c r="AR22" i="71" s="1"/>
  <c r="AK20" i="71"/>
  <c r="BO23" i="71"/>
  <c r="BP23" i="71"/>
  <c r="BR23" i="71"/>
  <c r="AA29" i="71"/>
  <c r="AA23" i="71"/>
  <c r="AH28" i="27"/>
  <c r="AD16" i="92"/>
  <c r="Y14" i="195" l="1"/>
  <c r="Y15" i="195"/>
  <c r="AB15" i="195" s="1"/>
  <c r="AS28" i="71"/>
  <c r="AR28" i="71"/>
  <c r="T14" i="195"/>
  <c r="T21" i="195" s="1"/>
  <c r="V93" i="63" s="1"/>
  <c r="AM31" i="71"/>
  <c r="AN20" i="71"/>
  <c r="AN23" i="71" s="1"/>
  <c r="AS21" i="71"/>
  <c r="AR21" i="71"/>
  <c r="S14" i="195"/>
  <c r="S21" i="195" s="1"/>
  <c r="U93" i="63" s="1"/>
  <c r="AL31" i="71"/>
  <c r="AY31" i="71"/>
  <c r="AC15" i="195" s="1"/>
  <c r="AC21" i="195" s="1"/>
  <c r="AE93" i="63" s="1"/>
  <c r="AU31" i="71"/>
  <c r="AW26" i="71"/>
  <c r="AV26" i="71"/>
  <c r="AZ26" i="71"/>
  <c r="AW27" i="71"/>
  <c r="AV27" i="71"/>
  <c r="BA26" i="71"/>
  <c r="AZ27" i="71"/>
  <c r="AW22" i="71"/>
  <c r="BB22" i="71"/>
  <c r="AZ22" i="71" s="1"/>
  <c r="AV22" i="71"/>
  <c r="AW21" i="71"/>
  <c r="BB21" i="71"/>
  <c r="AZ21" i="71" s="1"/>
  <c r="AV21" i="71"/>
  <c r="AS27" i="71"/>
  <c r="AX20" i="71"/>
  <c r="AS26" i="71"/>
  <c r="AW28" i="71"/>
  <c r="AV28" i="71"/>
  <c r="BA27" i="71"/>
  <c r="AZ28" i="71"/>
  <c r="AS22" i="71"/>
  <c r="AR29" i="71"/>
  <c r="AQ23" i="71"/>
  <c r="AA31" i="71"/>
  <c r="AN29" i="71"/>
  <c r="BA28" i="71" s="1"/>
  <c r="AK29" i="71"/>
  <c r="AK23" i="71"/>
  <c r="AQ29" i="71"/>
  <c r="AT23" i="71"/>
  <c r="Y21" i="195" l="1"/>
  <c r="AA93" i="63" s="1"/>
  <c r="AK31" i="71"/>
  <c r="AT31" i="71"/>
  <c r="X14" i="195"/>
  <c r="AN31" i="71"/>
  <c r="AR20" i="71"/>
  <c r="AR23" i="71" s="1"/>
  <c r="AF15" i="195"/>
  <c r="AS20" i="71"/>
  <c r="AS23" i="71" s="1"/>
  <c r="AQ31" i="71"/>
  <c r="BA21" i="71"/>
  <c r="AZ29" i="71"/>
  <c r="BA22" i="71"/>
  <c r="AV29" i="71"/>
  <c r="BB20" i="71"/>
  <c r="AV20" i="71"/>
  <c r="AX23" i="71"/>
  <c r="AX31" i="71" s="1"/>
  <c r="AW29" i="71"/>
  <c r="AW20" i="71"/>
  <c r="AS29" i="71"/>
  <c r="BA29" i="71"/>
  <c r="AR31" i="71" l="1"/>
  <c r="AB14" i="195"/>
  <c r="AB21" i="195" s="1"/>
  <c r="AD93" i="63" s="1"/>
  <c r="X21" i="195"/>
  <c r="Z93" i="63" s="1"/>
  <c r="AS31" i="71"/>
  <c r="AZ20" i="71"/>
  <c r="BB23" i="71"/>
  <c r="BB31" i="71" s="1"/>
  <c r="BA20" i="71"/>
  <c r="AV23" i="71"/>
  <c r="AV31" i="71" s="1"/>
  <c r="AW23" i="71"/>
  <c r="AW31" i="71" s="1"/>
  <c r="AF14" i="195" l="1"/>
  <c r="AF21" i="195" s="1"/>
  <c r="AH93" i="63" s="1"/>
  <c r="BA23" i="71"/>
  <c r="BA31" i="71" s="1"/>
  <c r="AZ23" i="71"/>
  <c r="AZ31" i="71" s="1"/>
  <c r="AL41" i="74" l="1"/>
  <c r="AK41" i="74"/>
  <c r="AL40" i="74"/>
  <c r="AK40" i="74"/>
  <c r="AL38" i="74"/>
  <c r="AK38" i="74"/>
  <c r="AL37" i="74"/>
  <c r="AK37" i="74"/>
  <c r="AL36" i="74"/>
  <c r="AK36" i="74"/>
  <c r="AL35" i="74"/>
  <c r="AK35" i="74"/>
  <c r="AL34" i="74"/>
  <c r="AS22" i="74"/>
  <c r="BR17" i="75"/>
  <c r="BR18" i="75"/>
  <c r="BR19" i="75"/>
  <c r="BR20" i="75"/>
  <c r="BV18" i="80"/>
  <c r="BH22" i="75"/>
  <c r="T38" i="82" s="1"/>
  <c r="BI22" i="75"/>
  <c r="U38" i="82" s="1"/>
  <c r="BO22" i="75"/>
  <c r="Z38" i="82" s="1"/>
  <c r="BS22" i="75"/>
  <c r="AD38" i="82" s="1"/>
  <c r="BG17" i="75"/>
  <c r="BJ17" i="75" s="1"/>
  <c r="BG18" i="75"/>
  <c r="BJ18" i="75" s="1"/>
  <c r="BG19" i="75"/>
  <c r="BJ19" i="75" s="1"/>
  <c r="BG20" i="75"/>
  <c r="BJ20" i="75" s="1"/>
  <c r="BJ16" i="75"/>
  <c r="E4" i="12"/>
  <c r="E3" i="12"/>
  <c r="E4" i="11"/>
  <c r="E3" i="11"/>
  <c r="E4" i="10"/>
  <c r="E3" i="10"/>
  <c r="C4" i="9"/>
  <c r="C3" i="9"/>
  <c r="C4" i="8"/>
  <c r="C3" i="8"/>
  <c r="C4" i="180"/>
  <c r="C3" i="180"/>
  <c r="C4" i="178"/>
  <c r="C3" i="178"/>
  <c r="C4" i="182"/>
  <c r="C3" i="182"/>
  <c r="E4" i="154"/>
  <c r="E3" i="154"/>
  <c r="E4" i="129"/>
  <c r="E3" i="129"/>
  <c r="F4" i="128"/>
  <c r="F3" i="128"/>
  <c r="BO22" i="74"/>
  <c r="AN29" i="74"/>
  <c r="AR22" i="75"/>
  <c r="AQ22" i="75"/>
  <c r="AM22" i="75"/>
  <c r="AL22" i="75"/>
  <c r="AV22" i="75"/>
  <c r="X22" i="196" s="1"/>
  <c r="AZ22" i="75"/>
  <c r="AB22" i="196" s="1"/>
  <c r="AA22" i="75"/>
  <c r="Z22" i="75"/>
  <c r="Y22" i="75"/>
  <c r="N22" i="75"/>
  <c r="O22" i="75"/>
  <c r="P22" i="75"/>
  <c r="Q22" i="75"/>
  <c r="R22" i="75"/>
  <c r="S22" i="75"/>
  <c r="T22" i="75"/>
  <c r="U22" i="75"/>
  <c r="V22" i="75"/>
  <c r="AO18" i="26"/>
  <c r="F82" i="33"/>
  <c r="BS20" i="19"/>
  <c r="AZ30" i="84"/>
  <c r="BF30" i="84" s="1"/>
  <c r="AZ31" i="84"/>
  <c r="BB31" i="84" s="1"/>
  <c r="AZ32" i="84"/>
  <c r="BF32" i="84" s="1"/>
  <c r="AZ24" i="84"/>
  <c r="BB24" i="84" s="1"/>
  <c r="AZ25" i="84"/>
  <c r="BF25" i="84" s="1"/>
  <c r="AZ26" i="84"/>
  <c r="BB26" i="84" s="1"/>
  <c r="AZ18" i="84"/>
  <c r="BB18" i="84" s="1"/>
  <c r="AZ19" i="84"/>
  <c r="BB19" i="84" s="1"/>
  <c r="AZ20" i="84"/>
  <c r="BB20" i="84" s="1"/>
  <c r="AL21" i="25"/>
  <c r="AS21" i="25" s="1"/>
  <c r="AL22" i="25"/>
  <c r="AS22" i="25" s="1"/>
  <c r="AL23" i="25"/>
  <c r="AS23" i="25" s="1"/>
  <c r="AL24" i="25"/>
  <c r="AS24" i="25" s="1"/>
  <c r="AL25" i="25"/>
  <c r="AS25" i="25" s="1"/>
  <c r="AL20" i="25"/>
  <c r="AS20" i="25" s="1"/>
  <c r="D93" i="33"/>
  <c r="D86" i="33"/>
  <c r="E86" i="33"/>
  <c r="G86" i="33"/>
  <c r="D92" i="33"/>
  <c r="F83" i="33"/>
  <c r="H83" i="33" s="1"/>
  <c r="F84" i="33"/>
  <c r="H84" i="33" s="1"/>
  <c r="F85" i="33"/>
  <c r="H85" i="33" s="1"/>
  <c r="AK15" i="34"/>
  <c r="BV20" i="80"/>
  <c r="BL19" i="81"/>
  <c r="BE26" i="81"/>
  <c r="BH26" i="81" s="1"/>
  <c r="BE27" i="81"/>
  <c r="BH27" i="81" s="1"/>
  <c r="BE28" i="81"/>
  <c r="BH28" i="81" s="1"/>
  <c r="BE29" i="81"/>
  <c r="BH29" i="81" s="1"/>
  <c r="BE30" i="81"/>
  <c r="BH30" i="81" s="1"/>
  <c r="BE20" i="81"/>
  <c r="BH20" i="81" s="1"/>
  <c r="BE21" i="81"/>
  <c r="BH21" i="81" s="1"/>
  <c r="BE22" i="81"/>
  <c r="BE23" i="81"/>
  <c r="BH23" i="81" s="1"/>
  <c r="BE19" i="81"/>
  <c r="BH19" i="81" s="1"/>
  <c r="C3" i="176"/>
  <c r="BD20" i="21"/>
  <c r="BF20" i="21" s="1"/>
  <c r="C2" i="210"/>
  <c r="BS24" i="80"/>
  <c r="Z39" i="82" s="1"/>
  <c r="BW24" i="80"/>
  <c r="AD39" i="82" s="1"/>
  <c r="AR20" i="21"/>
  <c r="BL24" i="80"/>
  <c r="T39" i="82" s="1"/>
  <c r="BM24" i="80"/>
  <c r="U39" i="82" s="1"/>
  <c r="AL24" i="80"/>
  <c r="AM24" i="80"/>
  <c r="AQ24" i="80"/>
  <c r="X23" i="196" s="1"/>
  <c r="AU24" i="80"/>
  <c r="AB23" i="196" s="1"/>
  <c r="AI24" i="80"/>
  <c r="AJ24" i="80"/>
  <c r="E3" i="209"/>
  <c r="BK19" i="80"/>
  <c r="BN19" i="80" s="1"/>
  <c r="BK20" i="80"/>
  <c r="BN20" i="80" s="1"/>
  <c r="BK21" i="80"/>
  <c r="BN21" i="80" s="1"/>
  <c r="BK22" i="80"/>
  <c r="BN22" i="80" s="1"/>
  <c r="BK18" i="80"/>
  <c r="E4" i="208"/>
  <c r="E3" i="208"/>
  <c r="E4" i="207"/>
  <c r="E3" i="207"/>
  <c r="E3" i="206"/>
  <c r="E4" i="206"/>
  <c r="E3" i="205"/>
  <c r="E4" i="205"/>
  <c r="E4" i="204"/>
  <c r="E3" i="204"/>
  <c r="T90" i="196"/>
  <c r="AK34" i="74"/>
  <c r="AS29" i="69"/>
  <c r="AS28" i="69"/>
  <c r="AW28" i="69" s="1"/>
  <c r="BA28" i="69" s="1"/>
  <c r="AS27" i="69"/>
  <c r="BE29" i="69"/>
  <c r="BG29" i="69" s="1"/>
  <c r="BE28" i="69"/>
  <c r="BG28" i="69" s="1"/>
  <c r="BE27" i="69"/>
  <c r="BG27" i="69" s="1"/>
  <c r="AI13" i="133"/>
  <c r="AJ13" i="133" s="1"/>
  <c r="AI14" i="133"/>
  <c r="AJ14" i="133" s="1"/>
  <c r="AI15" i="133"/>
  <c r="AJ15" i="133" s="1"/>
  <c r="AI16" i="133"/>
  <c r="AJ16" i="133" s="1"/>
  <c r="AI17" i="133"/>
  <c r="AJ17" i="133" s="1"/>
  <c r="AI18" i="133"/>
  <c r="AJ18" i="133" s="1"/>
  <c r="AI19" i="133"/>
  <c r="AJ19" i="133" s="1"/>
  <c r="AI20" i="133"/>
  <c r="AJ20" i="133" s="1"/>
  <c r="AI21" i="133"/>
  <c r="AJ21" i="133" s="1"/>
  <c r="AI22" i="133"/>
  <c r="AJ22" i="133" s="1"/>
  <c r="AI23" i="133"/>
  <c r="AJ23" i="133" s="1"/>
  <c r="AI24" i="133"/>
  <c r="AJ24" i="133" s="1"/>
  <c r="AI25" i="133"/>
  <c r="AJ25" i="133" s="1"/>
  <c r="AI26" i="133"/>
  <c r="AJ26" i="133" s="1"/>
  <c r="AI27" i="133"/>
  <c r="AJ27" i="133" s="1"/>
  <c r="AI28" i="133"/>
  <c r="AI29" i="133"/>
  <c r="AJ29" i="133" s="1"/>
  <c r="AJ16" i="67"/>
  <c r="AK16" i="67" s="1"/>
  <c r="BU29" i="69"/>
  <c r="BU28" i="69"/>
  <c r="BU27" i="69"/>
  <c r="BU23" i="69"/>
  <c r="BU22" i="69"/>
  <c r="BY22" i="69" s="1"/>
  <c r="AJ17" i="67"/>
  <c r="AK17" i="67" s="1"/>
  <c r="AJ18" i="67"/>
  <c r="AK18" i="67" s="1"/>
  <c r="AJ19" i="67"/>
  <c r="AK19" i="67" s="1"/>
  <c r="AJ20" i="67"/>
  <c r="AK20" i="67" s="1"/>
  <c r="AJ21" i="67"/>
  <c r="AK21" i="67" s="1"/>
  <c r="AJ22" i="67"/>
  <c r="AK22" i="67" s="1"/>
  <c r="AJ23" i="67"/>
  <c r="AK23" i="67" s="1"/>
  <c r="AJ24" i="67"/>
  <c r="AK24" i="67" s="1"/>
  <c r="AJ25" i="67"/>
  <c r="AK25" i="67" s="1"/>
  <c r="AJ26" i="67"/>
  <c r="AK26" i="67" s="1"/>
  <c r="AJ27" i="67"/>
  <c r="AK27" i="67" s="1"/>
  <c r="AJ28" i="67"/>
  <c r="AK28" i="67" s="1"/>
  <c r="AJ29" i="67"/>
  <c r="AK29" i="67" s="1"/>
  <c r="AJ30" i="67"/>
  <c r="AJ31" i="67"/>
  <c r="AK31" i="67" s="1"/>
  <c r="BU21" i="69"/>
  <c r="BY21" i="69" s="1"/>
  <c r="CC21" i="69" s="1"/>
  <c r="AS23" i="69"/>
  <c r="AW23" i="69" s="1"/>
  <c r="AS22" i="69"/>
  <c r="AS21" i="69"/>
  <c r="AW21" i="69" s="1"/>
  <c r="BP26" i="81"/>
  <c r="BP27" i="81"/>
  <c r="BP28" i="81"/>
  <c r="BP29" i="81"/>
  <c r="BP30" i="81"/>
  <c r="BL20" i="81"/>
  <c r="BL21" i="81"/>
  <c r="BL22" i="81"/>
  <c r="BL23" i="81"/>
  <c r="AK95" i="68"/>
  <c r="AJ95" i="68"/>
  <c r="AK94" i="68"/>
  <c r="AJ94" i="68"/>
  <c r="AK93" i="68"/>
  <c r="AJ93" i="68"/>
  <c r="AK92" i="68"/>
  <c r="AJ92" i="68"/>
  <c r="AJ91" i="68"/>
  <c r="AK91" i="68"/>
  <c r="AK89" i="68"/>
  <c r="AJ89" i="68" a="1"/>
  <c r="AJ89" i="68" s="1"/>
  <c r="AK88" i="68"/>
  <c r="AJ88" i="68"/>
  <c r="BM31" i="81"/>
  <c r="BQ31" i="81"/>
  <c r="BF31" i="81"/>
  <c r="BG31" i="81"/>
  <c r="BM24" i="81"/>
  <c r="BM33" i="81" s="1"/>
  <c r="Z40" i="82" s="1"/>
  <c r="BQ24" i="81"/>
  <c r="BQ33" i="81" s="1"/>
  <c r="AD40" i="82" s="1"/>
  <c r="BF24" i="81"/>
  <c r="BF33" i="81" s="1"/>
  <c r="T40" i="82" s="1"/>
  <c r="BG24" i="81"/>
  <c r="BG33" i="81" s="1"/>
  <c r="U40" i="82" s="1"/>
  <c r="AK87" i="68"/>
  <c r="AJ87" i="68"/>
  <c r="AI15" i="65"/>
  <c r="AJ15" i="65"/>
  <c r="AJ16" i="65"/>
  <c r="AJ17" i="65"/>
  <c r="AJ18" i="65"/>
  <c r="AJ14" i="65"/>
  <c r="BO20" i="33"/>
  <c r="BQ20" i="33" s="1"/>
  <c r="AO31" i="81"/>
  <c r="AO33" i="81" s="1"/>
  <c r="AT31" i="81"/>
  <c r="AX31" i="81"/>
  <c r="AT24" i="81"/>
  <c r="AX24" i="81"/>
  <c r="AF55" i="66"/>
  <c r="AS71" i="68"/>
  <c r="AW71" i="68" s="1"/>
  <c r="BA71" i="68" s="1"/>
  <c r="AS70" i="68"/>
  <c r="AS40" i="68"/>
  <c r="AW40" i="68" s="1"/>
  <c r="BA40" i="68" s="1"/>
  <c r="AI31" i="81"/>
  <c r="AJ31" i="81"/>
  <c r="AS39" i="68"/>
  <c r="AW39" i="68" s="1"/>
  <c r="BA39" i="68" s="1"/>
  <c r="AI24" i="81"/>
  <c r="AJ24" i="81"/>
  <c r="AW76" i="68"/>
  <c r="AW75" i="68"/>
  <c r="BA75" i="68" s="1"/>
  <c r="AD30" i="84"/>
  <c r="AG30" i="84" s="1"/>
  <c r="AD31" i="84"/>
  <c r="AG31" i="84" s="1"/>
  <c r="AD32" i="84"/>
  <c r="AG32" i="84" s="1"/>
  <c r="AD24" i="84"/>
  <c r="AG24" i="84" s="1"/>
  <c r="AD25" i="84"/>
  <c r="AG25" i="84" s="1"/>
  <c r="AD26" i="84"/>
  <c r="AG26" i="84" s="1"/>
  <c r="AW45" i="68"/>
  <c r="BA45" i="68" s="1"/>
  <c r="AW44" i="68"/>
  <c r="BA44" i="68" s="1"/>
  <c r="V31" i="81"/>
  <c r="W31" i="81"/>
  <c r="X31" i="81"/>
  <c r="V24" i="81"/>
  <c r="W24" i="81"/>
  <c r="X24" i="81"/>
  <c r="AN35" i="84"/>
  <c r="Z141" i="63" s="1"/>
  <c r="AO35" i="84"/>
  <c r="AA141" i="63" s="1"/>
  <c r="AR35" i="84"/>
  <c r="AD141" i="63" s="1"/>
  <c r="AS35" i="84"/>
  <c r="AE141" i="63" s="1"/>
  <c r="AV35" i="84"/>
  <c r="AH141" i="63" s="1"/>
  <c r="AE33" i="84"/>
  <c r="AE35" i="84" s="1"/>
  <c r="U141" i="63" s="1"/>
  <c r="AF33" i="84"/>
  <c r="AF35" i="84" s="1"/>
  <c r="V141" i="63" s="1"/>
  <c r="AE27" i="84"/>
  <c r="AF27" i="84"/>
  <c r="AE21" i="84"/>
  <c r="AD18" i="84"/>
  <c r="AG18" i="84" s="1"/>
  <c r="AD19" i="84"/>
  <c r="AG19" i="84" s="1"/>
  <c r="AD20" i="84"/>
  <c r="AG20" i="84" s="1"/>
  <c r="K31" i="81"/>
  <c r="L31" i="81"/>
  <c r="M31" i="81"/>
  <c r="N31" i="81"/>
  <c r="O31" i="81"/>
  <c r="P31" i="81"/>
  <c r="Q31" i="81"/>
  <c r="R31" i="81"/>
  <c r="S31" i="81"/>
  <c r="K24" i="81"/>
  <c r="L24" i="81"/>
  <c r="M24" i="81"/>
  <c r="N24" i="81"/>
  <c r="O24" i="81"/>
  <c r="P24" i="81"/>
  <c r="Q24" i="81"/>
  <c r="R24" i="81"/>
  <c r="S24" i="81"/>
  <c r="J31" i="81"/>
  <c r="J24" i="81"/>
  <c r="AS64" i="68"/>
  <c r="AW64" i="68" s="1"/>
  <c r="AS63" i="68"/>
  <c r="AW63" i="68" s="1"/>
  <c r="AS59" i="68"/>
  <c r="AW59" i="68" s="1"/>
  <c r="AS58" i="68"/>
  <c r="AW58" i="68" s="1"/>
  <c r="AS54" i="68"/>
  <c r="AS53" i="68"/>
  <c r="AW53" i="68" s="1"/>
  <c r="AS33" i="68"/>
  <c r="AW33" i="68" s="1"/>
  <c r="AS32" i="68"/>
  <c r="AW32" i="68" s="1"/>
  <c r="AS28" i="68"/>
  <c r="AW28" i="68" s="1"/>
  <c r="AS27" i="68"/>
  <c r="AW27" i="68" s="1"/>
  <c r="AS23" i="68"/>
  <c r="AW23" i="68" s="1"/>
  <c r="AS22" i="68"/>
  <c r="AW22" i="68" s="1"/>
  <c r="AD15" i="65"/>
  <c r="AH15" i="65" s="1"/>
  <c r="AC16" i="65"/>
  <c r="AC17" i="65"/>
  <c r="AH76" i="68"/>
  <c r="AK76" i="68" s="1"/>
  <c r="AR76" i="68" s="1"/>
  <c r="AH71" i="68"/>
  <c r="AH75" i="68"/>
  <c r="AK75" i="68" s="1"/>
  <c r="AH70" i="68"/>
  <c r="AK70" i="68" s="1"/>
  <c r="AH64" i="68"/>
  <c r="AH63" i="68"/>
  <c r="AK63" i="68" s="1"/>
  <c r="Z21" i="194"/>
  <c r="AE146" i="63" s="1"/>
  <c r="AI77" i="68"/>
  <c r="AJ77" i="68"/>
  <c r="AP77" i="68"/>
  <c r="AS77" i="68"/>
  <c r="AT77" i="68"/>
  <c r="AX77" i="68"/>
  <c r="AI72" i="68"/>
  <c r="AJ72" i="68"/>
  <c r="AP72" i="68"/>
  <c r="AT72" i="68"/>
  <c r="AX72" i="68"/>
  <c r="AI65" i="68"/>
  <c r="AJ65" i="68"/>
  <c r="AP65" i="68"/>
  <c r="AT65" i="68"/>
  <c r="V27" i="197" s="1"/>
  <c r="AX65" i="68"/>
  <c r="Z27" i="197" s="1"/>
  <c r="Y28" i="21"/>
  <c r="BV30" i="69"/>
  <c r="Z28" i="82" s="1"/>
  <c r="BV24" i="69"/>
  <c r="Z27" i="82" s="1"/>
  <c r="BZ30" i="69"/>
  <c r="AD28" i="82" s="1"/>
  <c r="BZ24" i="69"/>
  <c r="AD27" i="82" s="1"/>
  <c r="AK38" i="24"/>
  <c r="T46" i="196" s="1"/>
  <c r="AX60" i="68"/>
  <c r="AT60" i="68"/>
  <c r="AP60" i="68"/>
  <c r="AJ60" i="68"/>
  <c r="AI60" i="68"/>
  <c r="AX55" i="68"/>
  <c r="AT55" i="68"/>
  <c r="AP55" i="68"/>
  <c r="AJ55" i="68"/>
  <c r="AI55" i="68"/>
  <c r="AX46" i="68"/>
  <c r="AT46" i="68"/>
  <c r="AS46" i="68"/>
  <c r="AP46" i="68"/>
  <c r="AJ46" i="68"/>
  <c r="AI46" i="68"/>
  <c r="X14" i="114"/>
  <c r="AA14" i="114" s="1"/>
  <c r="AH14" i="114" s="1"/>
  <c r="X15" i="114"/>
  <c r="AA15" i="114" s="1"/>
  <c r="AH15" i="114" s="1"/>
  <c r="X16" i="114"/>
  <c r="AX41" i="68"/>
  <c r="AT41" i="68"/>
  <c r="AP41" i="68"/>
  <c r="AJ41" i="68"/>
  <c r="AI41" i="68"/>
  <c r="AX34" i="68"/>
  <c r="Z19" i="197" s="1"/>
  <c r="AT34" i="68"/>
  <c r="V19" i="197" s="1"/>
  <c r="AP34" i="68"/>
  <c r="AJ34" i="68"/>
  <c r="AI34" i="68"/>
  <c r="AX29" i="68"/>
  <c r="AT29" i="68"/>
  <c r="AP29" i="68"/>
  <c r="AJ29" i="68"/>
  <c r="AI29" i="68"/>
  <c r="AX24" i="68"/>
  <c r="AT24" i="68"/>
  <c r="AP24" i="68"/>
  <c r="AJ24" i="68"/>
  <c r="AI24" i="68"/>
  <c r="BL76" i="68"/>
  <c r="BL75" i="68"/>
  <c r="BL71" i="68"/>
  <c r="BL70" i="68"/>
  <c r="BL64" i="68"/>
  <c r="BL63" i="68"/>
  <c r="BL59" i="68"/>
  <c r="BL58" i="68"/>
  <c r="BL54" i="68"/>
  <c r="BL53" i="68"/>
  <c r="BL45" i="68"/>
  <c r="BL44" i="68"/>
  <c r="BL40" i="68"/>
  <c r="BL39" i="68"/>
  <c r="BL33" i="68"/>
  <c r="BL32" i="68"/>
  <c r="BL28" i="68"/>
  <c r="BL27" i="68"/>
  <c r="BL23" i="68"/>
  <c r="BL22" i="68"/>
  <c r="BT49" i="21"/>
  <c r="BX49" i="21" s="1"/>
  <c r="BT48" i="21"/>
  <c r="BX48" i="21" s="1"/>
  <c r="BT47" i="21"/>
  <c r="BX47" i="21" s="1"/>
  <c r="BT45" i="21"/>
  <c r="BX45" i="21" s="1"/>
  <c r="BT44" i="21"/>
  <c r="BX44" i="21" s="1"/>
  <c r="BT43" i="21"/>
  <c r="BX43" i="21" s="1"/>
  <c r="BT39" i="21"/>
  <c r="BX39" i="21" s="1"/>
  <c r="CB39" i="21" s="1"/>
  <c r="BT38" i="21"/>
  <c r="BX38" i="21" s="1"/>
  <c r="BT37" i="21"/>
  <c r="BX37" i="21" s="1"/>
  <c r="BT35" i="21"/>
  <c r="BX35" i="21" s="1"/>
  <c r="CB35" i="21" s="1"/>
  <c r="BT34" i="21"/>
  <c r="BX34" i="21" s="1"/>
  <c r="BT33" i="21"/>
  <c r="BX33" i="21" s="1"/>
  <c r="BT26" i="21"/>
  <c r="BX26" i="21" s="1"/>
  <c r="BT25" i="21"/>
  <c r="BX25" i="21" s="1"/>
  <c r="BT24" i="21"/>
  <c r="BX24" i="21" s="1"/>
  <c r="BT22" i="21"/>
  <c r="BX22" i="21" s="1"/>
  <c r="CB22" i="21" s="1"/>
  <c r="BT21" i="21"/>
  <c r="BX21" i="21" s="1"/>
  <c r="CB21" i="21" s="1"/>
  <c r="BT20" i="21"/>
  <c r="AL29" i="133"/>
  <c r="AA21" i="65" s="1"/>
  <c r="AM29" i="133"/>
  <c r="AB21" i="65" s="1"/>
  <c r="AS29" i="133"/>
  <c r="AW29" i="133"/>
  <c r="AM31" i="67"/>
  <c r="AA20" i="65" s="1"/>
  <c r="AN31" i="67"/>
  <c r="AB20" i="65" s="1"/>
  <c r="AV31" i="67"/>
  <c r="AZ31" i="67"/>
  <c r="BE76" i="68"/>
  <c r="BH76" i="68" s="1"/>
  <c r="BE75" i="68"/>
  <c r="BH75" i="68" s="1"/>
  <c r="BE71" i="68"/>
  <c r="BH71" i="68" s="1"/>
  <c r="BE70" i="68"/>
  <c r="BH70" i="68" s="1"/>
  <c r="BE64" i="68"/>
  <c r="BH64" i="68" s="1"/>
  <c r="BE63" i="68"/>
  <c r="BH63" i="68" s="1"/>
  <c r="BE59" i="68"/>
  <c r="BH59" i="68" s="1"/>
  <c r="BE58" i="68"/>
  <c r="BH58" i="68" s="1"/>
  <c r="BE54" i="68"/>
  <c r="BH54" i="68" s="1"/>
  <c r="BE53" i="68"/>
  <c r="BH53" i="68" s="1"/>
  <c r="BE45" i="68"/>
  <c r="BH45" i="68" s="1"/>
  <c r="BE44" i="68"/>
  <c r="BH44" i="68" s="1"/>
  <c r="BE40" i="68"/>
  <c r="BH40" i="68" s="1"/>
  <c r="BE39" i="68"/>
  <c r="BH39" i="68" s="1"/>
  <c r="AE43" i="66"/>
  <c r="AA19" i="65" s="1"/>
  <c r="AF43" i="66"/>
  <c r="AB19" i="65" s="1"/>
  <c r="AM43" i="66"/>
  <c r="AQ43" i="66"/>
  <c r="BE33" i="68"/>
  <c r="BH33" i="68" s="1"/>
  <c r="BE32" i="68"/>
  <c r="BH32" i="68" s="1"/>
  <c r="BE28" i="68"/>
  <c r="BH28" i="68" s="1"/>
  <c r="BE27" i="68"/>
  <c r="BH27" i="68" s="1"/>
  <c r="BQ29" i="68"/>
  <c r="BQ34" i="68" s="1"/>
  <c r="BQ41" i="68" s="1"/>
  <c r="BM29" i="68"/>
  <c r="BM34" i="68" s="1"/>
  <c r="BM41" i="68" s="1"/>
  <c r="BG29" i="68"/>
  <c r="BG34" i="68" s="1"/>
  <c r="BG41" i="68" s="1"/>
  <c r="BF29" i="68"/>
  <c r="BQ24" i="68"/>
  <c r="BM24" i="68"/>
  <c r="BG24" i="68"/>
  <c r="BF24" i="68"/>
  <c r="AH59" i="68"/>
  <c r="AK59" i="68" s="1"/>
  <c r="AH58" i="68"/>
  <c r="AK58" i="68" s="1"/>
  <c r="AH54" i="68"/>
  <c r="AK54" i="68" s="1"/>
  <c r="AH53" i="68"/>
  <c r="AK53" i="68" s="1"/>
  <c r="AH45" i="68"/>
  <c r="AK45" i="68" s="1"/>
  <c r="AQ45" i="68" s="1"/>
  <c r="AH44" i="68"/>
  <c r="AK44" i="68" s="1"/>
  <c r="AH40" i="68"/>
  <c r="AK40" i="68" s="1"/>
  <c r="AH39" i="68"/>
  <c r="AK39" i="68" s="1"/>
  <c r="AH33" i="68"/>
  <c r="AK33" i="68" s="1"/>
  <c r="AH32" i="68"/>
  <c r="AH28" i="68"/>
  <c r="AK28" i="68" s="1"/>
  <c r="AH27" i="68"/>
  <c r="AK27" i="68" s="1"/>
  <c r="AH23" i="68"/>
  <c r="AK23" i="68" s="1"/>
  <c r="AH22" i="68"/>
  <c r="AK22" i="68" s="1"/>
  <c r="BE23" i="68"/>
  <c r="BH23" i="68" s="1"/>
  <c r="BE22" i="68"/>
  <c r="BH22" i="68" s="1"/>
  <c r="X26" i="114"/>
  <c r="AA26" i="114" s="1"/>
  <c r="X27" i="114"/>
  <c r="AA27" i="114" s="1"/>
  <c r="AT24" i="69"/>
  <c r="AT30" i="69"/>
  <c r="AX24" i="69"/>
  <c r="AX30" i="69"/>
  <c r="X22" i="114"/>
  <c r="X23" i="114"/>
  <c r="AA23" i="114" s="1"/>
  <c r="AJ23" i="69"/>
  <c r="AM23" i="69" s="1"/>
  <c r="AU23" i="69" s="1"/>
  <c r="X168" i="114"/>
  <c r="AA168" i="114" s="1"/>
  <c r="X169" i="114"/>
  <c r="AA169" i="114" s="1"/>
  <c r="X170" i="114"/>
  <c r="AA170" i="114" s="1"/>
  <c r="X171" i="114"/>
  <c r="AA171" i="114" s="1"/>
  <c r="X172" i="114"/>
  <c r="AA172" i="114" s="1"/>
  <c r="X161" i="114"/>
  <c r="AA161" i="114" s="1"/>
  <c r="X162" i="114"/>
  <c r="AA162" i="114" s="1"/>
  <c r="X163" i="114"/>
  <c r="AA163" i="114" s="1"/>
  <c r="X164" i="114"/>
  <c r="AA164" i="114" s="1"/>
  <c r="X165" i="114"/>
  <c r="AA165" i="114" s="1"/>
  <c r="X154" i="114"/>
  <c r="AA154" i="114" s="1"/>
  <c r="X155" i="114"/>
  <c r="AA155" i="114" s="1"/>
  <c r="X156" i="114"/>
  <c r="AA156" i="114" s="1"/>
  <c r="X157" i="114"/>
  <c r="AA157" i="114" s="1"/>
  <c r="X158" i="114"/>
  <c r="AA158" i="114" s="1"/>
  <c r="X147" i="114"/>
  <c r="AA147" i="114" s="1"/>
  <c r="X148" i="114"/>
  <c r="AA148" i="114" s="1"/>
  <c r="X149" i="114"/>
  <c r="AA149" i="114" s="1"/>
  <c r="X150" i="114"/>
  <c r="AA150" i="114" s="1"/>
  <c r="X151" i="114"/>
  <c r="AA151" i="114" s="1"/>
  <c r="X140" i="114"/>
  <c r="AA140" i="114" s="1"/>
  <c r="X141" i="114"/>
  <c r="AA141" i="114" s="1"/>
  <c r="X142" i="114"/>
  <c r="AA142" i="114" s="1"/>
  <c r="X143" i="114"/>
  <c r="AA143" i="114" s="1"/>
  <c r="X144" i="114"/>
  <c r="AA144" i="114" s="1"/>
  <c r="X127" i="114"/>
  <c r="AA127" i="114" s="1"/>
  <c r="X128" i="114"/>
  <c r="AA128" i="114" s="1"/>
  <c r="X129" i="114"/>
  <c r="AA129" i="114" s="1"/>
  <c r="X130" i="114"/>
  <c r="AA130" i="114" s="1"/>
  <c r="X131" i="114"/>
  <c r="AA131" i="114" s="1"/>
  <c r="X120" i="114"/>
  <c r="AA120" i="114" s="1"/>
  <c r="X121" i="114"/>
  <c r="AA121" i="114" s="1"/>
  <c r="X122" i="114"/>
  <c r="AA122" i="114" s="1"/>
  <c r="X123" i="114"/>
  <c r="AA123" i="114" s="1"/>
  <c r="X124" i="114"/>
  <c r="AA124" i="114" s="1"/>
  <c r="X113" i="114"/>
  <c r="AA113" i="114" s="1"/>
  <c r="X114" i="114"/>
  <c r="AA114" i="114" s="1"/>
  <c r="X115" i="114"/>
  <c r="AA115" i="114" s="1"/>
  <c r="X116" i="114"/>
  <c r="AA116" i="114" s="1"/>
  <c r="X117" i="114"/>
  <c r="AA117" i="114" s="1"/>
  <c r="X106" i="114"/>
  <c r="AA106" i="114" s="1"/>
  <c r="X107" i="114"/>
  <c r="AA107" i="114" s="1"/>
  <c r="X108" i="114"/>
  <c r="AA108" i="114" s="1"/>
  <c r="X109" i="114"/>
  <c r="AA109" i="114" s="1"/>
  <c r="X110" i="114"/>
  <c r="AA110" i="114" s="1"/>
  <c r="X99" i="114"/>
  <c r="AA99" i="114" s="1"/>
  <c r="X100" i="114"/>
  <c r="AA100" i="114" s="1"/>
  <c r="X101" i="114"/>
  <c r="AA101" i="114" s="1"/>
  <c r="X102" i="114"/>
  <c r="AA102" i="114" s="1"/>
  <c r="X103" i="114"/>
  <c r="AA103" i="114" s="1"/>
  <c r="X87" i="114"/>
  <c r="AA87" i="114" s="1"/>
  <c r="X88" i="114"/>
  <c r="AA88" i="114" s="1"/>
  <c r="X89" i="114"/>
  <c r="AA89" i="114" s="1"/>
  <c r="X90" i="114"/>
  <c r="AA90" i="114" s="1"/>
  <c r="X91" i="114"/>
  <c r="AA91" i="114" s="1"/>
  <c r="X80" i="114"/>
  <c r="AA80" i="114" s="1"/>
  <c r="X81" i="114"/>
  <c r="AA81" i="114" s="1"/>
  <c r="X82" i="114"/>
  <c r="AA82" i="114" s="1"/>
  <c r="X83" i="114"/>
  <c r="AA83" i="114" s="1"/>
  <c r="X84" i="114"/>
  <c r="AA84" i="114" s="1"/>
  <c r="X73" i="114"/>
  <c r="AA73" i="114" s="1"/>
  <c r="X74" i="114"/>
  <c r="AA74" i="114" s="1"/>
  <c r="X75" i="114"/>
  <c r="AA75" i="114" s="1"/>
  <c r="X76" i="114"/>
  <c r="AA76" i="114" s="1"/>
  <c r="X77" i="114"/>
  <c r="AA77" i="114" s="1"/>
  <c r="X66" i="114"/>
  <c r="AA66" i="114" s="1"/>
  <c r="X67" i="114"/>
  <c r="AA67" i="114" s="1"/>
  <c r="X68" i="114"/>
  <c r="AA68" i="114" s="1"/>
  <c r="X69" i="114"/>
  <c r="AA69" i="114" s="1"/>
  <c r="X70" i="114"/>
  <c r="AA70" i="114" s="1"/>
  <c r="X59" i="114"/>
  <c r="AA59" i="114" s="1"/>
  <c r="X60" i="114"/>
  <c r="AA60" i="114" s="1"/>
  <c r="X61" i="114"/>
  <c r="AA61" i="114" s="1"/>
  <c r="X62" i="114"/>
  <c r="AA62" i="114" s="1"/>
  <c r="X63" i="114"/>
  <c r="AA63" i="114" s="1"/>
  <c r="X47" i="114"/>
  <c r="AA47" i="114" s="1"/>
  <c r="X48" i="114"/>
  <c r="AA48" i="114" s="1"/>
  <c r="X49" i="114"/>
  <c r="AA49" i="114" s="1"/>
  <c r="X50" i="114"/>
  <c r="AA50" i="114" s="1"/>
  <c r="X51" i="114"/>
  <c r="AA51" i="114" s="1"/>
  <c r="X40" i="114"/>
  <c r="AA40" i="114" s="1"/>
  <c r="X41" i="114"/>
  <c r="AA41" i="114" s="1"/>
  <c r="X42" i="114"/>
  <c r="AA42" i="114" s="1"/>
  <c r="X43" i="114"/>
  <c r="AA43" i="114" s="1"/>
  <c r="X44" i="114"/>
  <c r="AA44" i="114" s="1"/>
  <c r="X33" i="114"/>
  <c r="AA33" i="114" s="1"/>
  <c r="X34" i="114"/>
  <c r="AA34" i="114" s="1"/>
  <c r="X35" i="114"/>
  <c r="AA35" i="114" s="1"/>
  <c r="X36" i="114"/>
  <c r="AA36" i="114" s="1"/>
  <c r="X37" i="114"/>
  <c r="AA37" i="114" s="1"/>
  <c r="X28" i="114"/>
  <c r="AA28" i="114" s="1"/>
  <c r="X29" i="114"/>
  <c r="AA29" i="114" s="1"/>
  <c r="X30" i="114"/>
  <c r="AA30" i="114" s="1"/>
  <c r="V24" i="68"/>
  <c r="W24" i="68"/>
  <c r="X24" i="68"/>
  <c r="V29" i="68"/>
  <c r="W29" i="68"/>
  <c r="X29" i="68"/>
  <c r="V34" i="68"/>
  <c r="W34" i="68"/>
  <c r="X34" i="68"/>
  <c r="V41" i="68"/>
  <c r="W41" i="68"/>
  <c r="X41" i="68"/>
  <c r="V46" i="68"/>
  <c r="W46" i="68"/>
  <c r="X46" i="68"/>
  <c r="V55" i="68"/>
  <c r="W55" i="68"/>
  <c r="X55" i="68"/>
  <c r="V60" i="68"/>
  <c r="W60" i="68"/>
  <c r="X60" i="68"/>
  <c r="V65" i="68"/>
  <c r="W65" i="68"/>
  <c r="X65" i="68"/>
  <c r="V72" i="68"/>
  <c r="W72" i="68"/>
  <c r="X72" i="68"/>
  <c r="V77" i="68"/>
  <c r="W77" i="68"/>
  <c r="X77" i="68"/>
  <c r="AI20" i="21"/>
  <c r="AR49" i="21"/>
  <c r="AV49" i="21" s="1"/>
  <c r="AZ49" i="21" s="1"/>
  <c r="AR48" i="21"/>
  <c r="AV48" i="21" s="1"/>
  <c r="AZ48" i="21" s="1"/>
  <c r="AR47" i="21"/>
  <c r="AV47" i="21" s="1"/>
  <c r="AZ47" i="21" s="1"/>
  <c r="AR45" i="21"/>
  <c r="AV45" i="21" s="1"/>
  <c r="AR44" i="21"/>
  <c r="AR43" i="21"/>
  <c r="AR39" i="21"/>
  <c r="AR38" i="21"/>
  <c r="AV38" i="21" s="1"/>
  <c r="AZ38" i="21" s="1"/>
  <c r="AR37" i="21"/>
  <c r="AV37" i="21" s="1"/>
  <c r="AZ37" i="21" s="1"/>
  <c r="AR35" i="21"/>
  <c r="AV35" i="21" s="1"/>
  <c r="AZ35" i="21" s="1"/>
  <c r="AR34" i="21"/>
  <c r="AV34" i="21" s="1"/>
  <c r="AZ34" i="21" s="1"/>
  <c r="AR33" i="21"/>
  <c r="AR26" i="21"/>
  <c r="AR25" i="21"/>
  <c r="AR24" i="21"/>
  <c r="AR22" i="21"/>
  <c r="AV21" i="21"/>
  <c r="AZ21" i="21" s="1"/>
  <c r="N14" i="136"/>
  <c r="D8" i="221"/>
  <c r="BO30" i="69"/>
  <c r="T28" i="82" s="1"/>
  <c r="BP30" i="69"/>
  <c r="U28" i="82" s="1"/>
  <c r="BO24" i="69"/>
  <c r="T27" i="82" s="1"/>
  <c r="BP24" i="69"/>
  <c r="U27" i="82" s="1"/>
  <c r="BN27" i="69"/>
  <c r="BN28" i="69"/>
  <c r="BQ28" i="69" s="1"/>
  <c r="BN29" i="69"/>
  <c r="BQ29" i="69" s="1"/>
  <c r="BN22" i="69"/>
  <c r="BQ22" i="69" s="1"/>
  <c r="BN23" i="69"/>
  <c r="BQ23" i="69" s="1"/>
  <c r="BN21" i="69"/>
  <c r="BQ21" i="69" s="1"/>
  <c r="BM49" i="21"/>
  <c r="BP49" i="21" s="1"/>
  <c r="BM48" i="21"/>
  <c r="BP48" i="21" s="1"/>
  <c r="BM47" i="21"/>
  <c r="BP47" i="21" s="1"/>
  <c r="BM45" i="21"/>
  <c r="BP45" i="21" s="1"/>
  <c r="BM44" i="21"/>
  <c r="BP44" i="21" s="1"/>
  <c r="BM43" i="21"/>
  <c r="BP43" i="21" s="1"/>
  <c r="BM39" i="21"/>
  <c r="BP39" i="21" s="1"/>
  <c r="BM38" i="21"/>
  <c r="BP38" i="21" s="1"/>
  <c r="BM37" i="21"/>
  <c r="BP37" i="21" s="1"/>
  <c r="BM35" i="21"/>
  <c r="BP35" i="21" s="1"/>
  <c r="BM34" i="21"/>
  <c r="BP34" i="21" s="1"/>
  <c r="BM33" i="21"/>
  <c r="BP33" i="21" s="1"/>
  <c r="BM26" i="21"/>
  <c r="BP26" i="21" s="1"/>
  <c r="BM25" i="21"/>
  <c r="BP25" i="21" s="1"/>
  <c r="BM24" i="21"/>
  <c r="BP24" i="21" s="1"/>
  <c r="BM21" i="21"/>
  <c r="BP21" i="21" s="1"/>
  <c r="BM22" i="21"/>
  <c r="BP22" i="21" s="1"/>
  <c r="BM20" i="21"/>
  <c r="BP20" i="21" s="1"/>
  <c r="BD49" i="21"/>
  <c r="BF49" i="21" s="1"/>
  <c r="BD48" i="21"/>
  <c r="BF48" i="21" s="1"/>
  <c r="BD47" i="21"/>
  <c r="BF47" i="21" s="1"/>
  <c r="BD45" i="21"/>
  <c r="BF45" i="21" s="1"/>
  <c r="BD44" i="21"/>
  <c r="BF44" i="21" s="1"/>
  <c r="BD43" i="21"/>
  <c r="BF43" i="21" s="1"/>
  <c r="BD39" i="21"/>
  <c r="BF39" i="21" s="1"/>
  <c r="BD38" i="21"/>
  <c r="BF38" i="21" s="1"/>
  <c r="BD37" i="21"/>
  <c r="BF37" i="21" s="1"/>
  <c r="BD35" i="21"/>
  <c r="BD34" i="21"/>
  <c r="BF34" i="21" s="1"/>
  <c r="BD33" i="21"/>
  <c r="BF33" i="21" s="1"/>
  <c r="BD26" i="21"/>
  <c r="BF26" i="21" s="1"/>
  <c r="BD25" i="21"/>
  <c r="BF25" i="21" s="1"/>
  <c r="BD24" i="21"/>
  <c r="BF24" i="21" s="1"/>
  <c r="BD22" i="21"/>
  <c r="BF22" i="21" s="1"/>
  <c r="BD21" i="21"/>
  <c r="BF21" i="21" s="1"/>
  <c r="BC26" i="19"/>
  <c r="AH26" i="19"/>
  <c r="AN26" i="19" s="1"/>
  <c r="AQ26" i="19" s="1"/>
  <c r="AU26" i="19" s="1"/>
  <c r="AY26" i="19" s="1"/>
  <c r="BD20" i="77"/>
  <c r="BD21" i="77"/>
  <c r="BD22" i="77"/>
  <c r="BD23" i="77"/>
  <c r="D4" i="197"/>
  <c r="D3" i="197"/>
  <c r="E4" i="63"/>
  <c r="E3" i="63"/>
  <c r="AQ41" i="19"/>
  <c r="AU41" i="19" s="1"/>
  <c r="AY41" i="19" s="1"/>
  <c r="AQ40" i="19"/>
  <c r="AU40" i="19" s="1"/>
  <c r="AY40" i="19" s="1"/>
  <c r="AQ39" i="19"/>
  <c r="AU39" i="19" s="1"/>
  <c r="AY39" i="19" s="1"/>
  <c r="AQ28" i="19"/>
  <c r="AU28" i="19" s="1"/>
  <c r="BC41" i="19"/>
  <c r="BC40" i="19"/>
  <c r="BC39" i="19"/>
  <c r="BC27" i="19"/>
  <c r="BC28" i="19"/>
  <c r="AP30" i="69"/>
  <c r="AK30" i="69"/>
  <c r="AL30" i="69"/>
  <c r="AJ27" i="69"/>
  <c r="AJ28" i="69"/>
  <c r="AM28" i="69" s="1"/>
  <c r="AJ29" i="69"/>
  <c r="AM29" i="69" s="1"/>
  <c r="AP24" i="69"/>
  <c r="AK24" i="69"/>
  <c r="AL24" i="69"/>
  <c r="AJ22" i="69"/>
  <c r="AM22" i="69" s="1"/>
  <c r="AJ21" i="69"/>
  <c r="AM21" i="69" s="1"/>
  <c r="AV27" i="133"/>
  <c r="AK13" i="133"/>
  <c r="AN13" i="133" s="1"/>
  <c r="AK14" i="133"/>
  <c r="AN14" i="133" s="1"/>
  <c r="AK15" i="133"/>
  <c r="AN15" i="133" s="1"/>
  <c r="AK16" i="133"/>
  <c r="AN16" i="133" s="1"/>
  <c r="AK17" i="133"/>
  <c r="AN17" i="133" s="1"/>
  <c r="AK18" i="133"/>
  <c r="AN18" i="133" s="1"/>
  <c r="AK19" i="133"/>
  <c r="AN19" i="133" s="1"/>
  <c r="AK20" i="133"/>
  <c r="AN20" i="133" s="1"/>
  <c r="AK21" i="133"/>
  <c r="AN21" i="133" s="1"/>
  <c r="AK22" i="133"/>
  <c r="AN22" i="133" s="1"/>
  <c r="AK23" i="133"/>
  <c r="AN23" i="133" s="1"/>
  <c r="AK24" i="133"/>
  <c r="AN24" i="133" s="1"/>
  <c r="AK25" i="133"/>
  <c r="AN25" i="133" s="1"/>
  <c r="AK26" i="133"/>
  <c r="AN26" i="133" s="1"/>
  <c r="AK27" i="133"/>
  <c r="AN27" i="133" s="1"/>
  <c r="BU51" i="21"/>
  <c r="BY51" i="21"/>
  <c r="BN51" i="21"/>
  <c r="BO51" i="21"/>
  <c r="BU28" i="21"/>
  <c r="BY28" i="21"/>
  <c r="BN28" i="21"/>
  <c r="BO28" i="21"/>
  <c r="AL16" i="67"/>
  <c r="AO16" i="67" s="1"/>
  <c r="AL17" i="67"/>
  <c r="AO17" i="67" s="1"/>
  <c r="AL18" i="67"/>
  <c r="AO18" i="67" s="1"/>
  <c r="AL19" i="67"/>
  <c r="AO19" i="67" s="1"/>
  <c r="AL20" i="67"/>
  <c r="AO20" i="67" s="1"/>
  <c r="AL21" i="67"/>
  <c r="AO21" i="67" s="1"/>
  <c r="AL22" i="67"/>
  <c r="AO22" i="67" s="1"/>
  <c r="AL23" i="67"/>
  <c r="AO23" i="67" s="1"/>
  <c r="AL24" i="67"/>
  <c r="AO24" i="67" s="1"/>
  <c r="AL25" i="67"/>
  <c r="AO25" i="67" s="1"/>
  <c r="AL26" i="67"/>
  <c r="AO26" i="67" s="1"/>
  <c r="AL27" i="67"/>
  <c r="AO27" i="67" s="1"/>
  <c r="AL28" i="67"/>
  <c r="AO28" i="67" s="1"/>
  <c r="AL29" i="67"/>
  <c r="AO29" i="67" s="1"/>
  <c r="AS51" i="21"/>
  <c r="V25" i="197" s="1"/>
  <c r="AW51" i="21"/>
  <c r="AO15" i="67"/>
  <c r="AJ51" i="21"/>
  <c r="AK51" i="21"/>
  <c r="AS28" i="21"/>
  <c r="AW28" i="21"/>
  <c r="Z17" i="197" s="1"/>
  <c r="AJ28" i="21"/>
  <c r="AK28" i="21"/>
  <c r="AI44" i="81"/>
  <c r="AJ44" i="81"/>
  <c r="AI45" i="81"/>
  <c r="AJ45" i="81"/>
  <c r="AI39" i="81"/>
  <c r="AJ39" i="81"/>
  <c r="AI40" i="81"/>
  <c r="AJ40" i="81"/>
  <c r="AI41" i="81"/>
  <c r="AJ41" i="81"/>
  <c r="AI42" i="81"/>
  <c r="AJ42" i="81"/>
  <c r="BH22" i="81"/>
  <c r="AI47" i="21"/>
  <c r="AL47" i="21" s="1"/>
  <c r="AI48" i="21"/>
  <c r="AL48" i="21" s="1"/>
  <c r="AI49" i="21"/>
  <c r="AL49" i="21" s="1"/>
  <c r="AI43" i="21"/>
  <c r="AL43" i="21" s="1"/>
  <c r="AI44" i="21"/>
  <c r="AL44" i="21" s="1"/>
  <c r="AI45" i="21"/>
  <c r="AL45" i="21" s="1"/>
  <c r="AI37" i="21"/>
  <c r="AL37" i="21" s="1"/>
  <c r="AI38" i="21"/>
  <c r="AL38" i="21" s="1"/>
  <c r="AI39" i="21"/>
  <c r="AL39" i="21" s="1"/>
  <c r="AI33" i="21"/>
  <c r="AL33" i="21" s="1"/>
  <c r="AI34" i="21"/>
  <c r="AL34" i="21" s="1"/>
  <c r="AI35" i="21"/>
  <c r="AL35" i="21" s="1"/>
  <c r="AI24" i="21"/>
  <c r="AL24" i="21" s="1"/>
  <c r="AI25" i="21"/>
  <c r="AL25" i="21" s="1"/>
  <c r="AI26" i="21"/>
  <c r="AL26" i="21" s="1"/>
  <c r="AI21" i="21"/>
  <c r="AL21" i="21" s="1"/>
  <c r="AI22" i="21"/>
  <c r="AL22" i="21" s="1"/>
  <c r="T97" i="196"/>
  <c r="U97" i="196"/>
  <c r="T96" i="196"/>
  <c r="U96" i="196"/>
  <c r="T91" i="196"/>
  <c r="U91" i="196"/>
  <c r="T92" i="196"/>
  <c r="U92" i="196"/>
  <c r="T93" i="196"/>
  <c r="U93" i="196"/>
  <c r="T94" i="196"/>
  <c r="U94" i="196"/>
  <c r="U90" i="196"/>
  <c r="BV21" i="80"/>
  <c r="BV22" i="80"/>
  <c r="Q15" i="44"/>
  <c r="Q16" i="44"/>
  <c r="Q17" i="44"/>
  <c r="Q18" i="44"/>
  <c r="Q19" i="44"/>
  <c r="Q20" i="44"/>
  <c r="Q21" i="44"/>
  <c r="Q22" i="44"/>
  <c r="Q23" i="44"/>
  <c r="Q24" i="44"/>
  <c r="Q25" i="44"/>
  <c r="Q26" i="44"/>
  <c r="Q27" i="44"/>
  <c r="Q28" i="44"/>
  <c r="Q29" i="44"/>
  <c r="Q30" i="44"/>
  <c r="Q31" i="44"/>
  <c r="Q32" i="44"/>
  <c r="Q33" i="44"/>
  <c r="Q14" i="44"/>
  <c r="AQ33" i="19"/>
  <c r="AQ34" i="19"/>
  <c r="AQ35" i="19"/>
  <c r="AQ22" i="19"/>
  <c r="AP39" i="66"/>
  <c r="AP40" i="66"/>
  <c r="AP34" i="66"/>
  <c r="AP35" i="66"/>
  <c r="AP30" i="66"/>
  <c r="AP31" i="66"/>
  <c r="AP26" i="66"/>
  <c r="AP27" i="66"/>
  <c r="AP22" i="66"/>
  <c r="AP23" i="66"/>
  <c r="AP18" i="66"/>
  <c r="T18" i="82"/>
  <c r="AO76" i="85"/>
  <c r="B57" i="43"/>
  <c r="B56" i="43"/>
  <c r="B55" i="43"/>
  <c r="B54" i="43"/>
  <c r="B53" i="43"/>
  <c r="B52" i="43"/>
  <c r="B50" i="43"/>
  <c r="B49" i="43"/>
  <c r="B48" i="43"/>
  <c r="AP73" i="85"/>
  <c r="AP75" i="85" s="1"/>
  <c r="AO73" i="85"/>
  <c r="AO75" i="85" s="1"/>
  <c r="AY22" i="85"/>
  <c r="AY28" i="85"/>
  <c r="AY36" i="85"/>
  <c r="AY44" i="85"/>
  <c r="AY50" i="85"/>
  <c r="AY57" i="85"/>
  <c r="AD39" i="66"/>
  <c r="AG39" i="66" s="1"/>
  <c r="AK39" i="66" s="1"/>
  <c r="AD40" i="66"/>
  <c r="AG40" i="66" s="1"/>
  <c r="AK40" i="66" s="1"/>
  <c r="AD34" i="66"/>
  <c r="AG34" i="66" s="1"/>
  <c r="AK34" i="66" s="1"/>
  <c r="AD35" i="66"/>
  <c r="AG35" i="66" s="1"/>
  <c r="AK35" i="66" s="1"/>
  <c r="AD30" i="66"/>
  <c r="AG30" i="66" s="1"/>
  <c r="AK30" i="66" s="1"/>
  <c r="AD31" i="66"/>
  <c r="AG31" i="66" s="1"/>
  <c r="AK31" i="66" s="1"/>
  <c r="AD26" i="66"/>
  <c r="AG26" i="66" s="1"/>
  <c r="AK26" i="66" s="1"/>
  <c r="AD27" i="66"/>
  <c r="AG27" i="66" s="1"/>
  <c r="AK27" i="66" s="1"/>
  <c r="AD22" i="66"/>
  <c r="AG22" i="66" s="1"/>
  <c r="AK22" i="66" s="1"/>
  <c r="AD23" i="66"/>
  <c r="AG23" i="66" s="1"/>
  <c r="AK23" i="66" s="1"/>
  <c r="AD18" i="66"/>
  <c r="AG18" i="66" s="1"/>
  <c r="AK18" i="66" s="1"/>
  <c r="AD19" i="66"/>
  <c r="AG19" i="66" s="1"/>
  <c r="AK19" i="66" s="1"/>
  <c r="AD15" i="66"/>
  <c r="AG15" i="66" s="1"/>
  <c r="AK15" i="66" s="1"/>
  <c r="AG14" i="66"/>
  <c r="AK14" i="66" s="1"/>
  <c r="AC44" i="82"/>
  <c r="AG44" i="82" s="1"/>
  <c r="AC24" i="82"/>
  <c r="AC25" i="82"/>
  <c r="AG25" i="82" s="1"/>
  <c r="AN34" i="23"/>
  <c r="T87" i="196" s="1"/>
  <c r="AO34" i="23"/>
  <c r="U87" i="196" s="1"/>
  <c r="AN35" i="23"/>
  <c r="T88" i="196" s="1"/>
  <c r="AO35" i="23"/>
  <c r="U88" i="196" s="1"/>
  <c r="T82" i="196"/>
  <c r="AO29" i="23"/>
  <c r="U82" i="196" s="1"/>
  <c r="T83" i="196"/>
  <c r="AO30" i="23"/>
  <c r="U83" i="196" s="1"/>
  <c r="AN31" i="23"/>
  <c r="T84" i="196" s="1"/>
  <c r="AO31" i="23"/>
  <c r="U84" i="196" s="1"/>
  <c r="AN32" i="23"/>
  <c r="T85" i="196" s="1"/>
  <c r="AO32" i="23"/>
  <c r="U85" i="196" s="1"/>
  <c r="U81" i="196"/>
  <c r="T81" i="196"/>
  <c r="AR65" i="192"/>
  <c r="AR67" i="192" s="1"/>
  <c r="AQ65" i="192"/>
  <c r="AQ67" i="192" s="1"/>
  <c r="BQ23" i="23"/>
  <c r="Z37" i="82" s="1"/>
  <c r="BU23" i="23"/>
  <c r="AD37" i="82" s="1"/>
  <c r="BJ23" i="23"/>
  <c r="T37" i="82" s="1"/>
  <c r="BK23" i="23"/>
  <c r="U37" i="82" s="1"/>
  <c r="BI17" i="23"/>
  <c r="BL17" i="23" s="1"/>
  <c r="BP17" i="23"/>
  <c r="BI18" i="23"/>
  <c r="BL18" i="23" s="1"/>
  <c r="BP18" i="23"/>
  <c r="BT18" i="23" s="1"/>
  <c r="BI19" i="23"/>
  <c r="BL19" i="23" s="1"/>
  <c r="BP19" i="23"/>
  <c r="BI20" i="23"/>
  <c r="BL20" i="23" s="1"/>
  <c r="BP20" i="23"/>
  <c r="BT20" i="23" s="1"/>
  <c r="BX57" i="192"/>
  <c r="BX51" i="192"/>
  <c r="BX45" i="192"/>
  <c r="BX37" i="192"/>
  <c r="BX29" i="192"/>
  <c r="BX23" i="192"/>
  <c r="AB22" i="65" l="1"/>
  <c r="AB26" i="65" s="1"/>
  <c r="V29" i="63" s="1"/>
  <c r="AL34" i="133"/>
  <c r="BB30" i="84"/>
  <c r="AC20" i="65"/>
  <c r="AC21" i="65"/>
  <c r="AC19" i="65"/>
  <c r="AA22" i="65"/>
  <c r="AA26" i="65" s="1"/>
  <c r="U29" i="63" s="1"/>
  <c r="AA22" i="114"/>
  <c r="AA16" i="114"/>
  <c r="AH16" i="114" s="1"/>
  <c r="AD17" i="65"/>
  <c r="AH17" i="65" s="1"/>
  <c r="AE17" i="65"/>
  <c r="AI17" i="65" s="1"/>
  <c r="AD16" i="65"/>
  <c r="AH16" i="65" s="1"/>
  <c r="AE16" i="65"/>
  <c r="AI16" i="65" s="1"/>
  <c r="AU31" i="84"/>
  <c r="AQ31" i="84"/>
  <c r="AP31" i="84"/>
  <c r="AT31" i="84"/>
  <c r="AU20" i="84"/>
  <c r="AQ20" i="84"/>
  <c r="AP20" i="84"/>
  <c r="AT20" i="84"/>
  <c r="AU30" i="84"/>
  <c r="AQ30" i="84"/>
  <c r="AG33" i="84"/>
  <c r="AG35" i="84" s="1"/>
  <c r="AP30" i="84"/>
  <c r="AT30" i="84"/>
  <c r="AU18" i="84"/>
  <c r="AQ18" i="84"/>
  <c r="AM18" i="84"/>
  <c r="AG21" i="84"/>
  <c r="AL18" i="84"/>
  <c r="AP18" i="84"/>
  <c r="AT18" i="84"/>
  <c r="AQ19" i="84"/>
  <c r="AU19" i="84"/>
  <c r="AP19" i="84"/>
  <c r="AT19" i="84"/>
  <c r="AQ26" i="84"/>
  <c r="AU26" i="84"/>
  <c r="AP26" i="84"/>
  <c r="AT26" i="84"/>
  <c r="AU25" i="84"/>
  <c r="AQ25" i="84"/>
  <c r="AP25" i="84"/>
  <c r="AT25" i="84"/>
  <c r="AG27" i="84"/>
  <c r="AU24" i="84"/>
  <c r="AQ24" i="84"/>
  <c r="AP24" i="84"/>
  <c r="AT24" i="84"/>
  <c r="AQ32" i="84"/>
  <c r="AU32" i="84"/>
  <c r="AP32" i="84"/>
  <c r="AT32" i="84"/>
  <c r="BT22" i="69"/>
  <c r="AS72" i="68"/>
  <c r="AS79" i="68" s="1"/>
  <c r="U28" i="197" s="1"/>
  <c r="AN40" i="67"/>
  <c r="BB23" i="67"/>
  <c r="AX23" i="67"/>
  <c r="AW23" i="67"/>
  <c r="BA23" i="67"/>
  <c r="AW15" i="67"/>
  <c r="AS15" i="67"/>
  <c r="AT15" i="67"/>
  <c r="AX15" i="67"/>
  <c r="BA15" i="67"/>
  <c r="BB15" i="67"/>
  <c r="BB24" i="67"/>
  <c r="AX24" i="67"/>
  <c r="AW24" i="67"/>
  <c r="BA24" i="67"/>
  <c r="BB16" i="67"/>
  <c r="AX16" i="67"/>
  <c r="AW16" i="67"/>
  <c r="BA16" i="67"/>
  <c r="BX59" i="192"/>
  <c r="AX22" i="67"/>
  <c r="BB22" i="67"/>
  <c r="AW22" i="67"/>
  <c r="BA22" i="67"/>
  <c r="AL38" i="133"/>
  <c r="AM38" i="133"/>
  <c r="AX29" i="67"/>
  <c r="BB29" i="67"/>
  <c r="AW29" i="67"/>
  <c r="BA29" i="67"/>
  <c r="AX21" i="67"/>
  <c r="BB21" i="67"/>
  <c r="AW21" i="67"/>
  <c r="BA21" i="67"/>
  <c r="AL37" i="133"/>
  <c r="AM37" i="133"/>
  <c r="AL39" i="133"/>
  <c r="AM39" i="133"/>
  <c r="BB28" i="67"/>
  <c r="AX28" i="67"/>
  <c r="AW28" i="67"/>
  <c r="BA28" i="67"/>
  <c r="BB20" i="67"/>
  <c r="AX20" i="67"/>
  <c r="AW20" i="67"/>
  <c r="BA20" i="67"/>
  <c r="AL36" i="133"/>
  <c r="AM36" i="133"/>
  <c r="BB27" i="67"/>
  <c r="AX27" i="67"/>
  <c r="AW27" i="67"/>
  <c r="BA27" i="67"/>
  <c r="BB19" i="67"/>
  <c r="AX19" i="67"/>
  <c r="AW19" i="67"/>
  <c r="BA19" i="67"/>
  <c r="AN39" i="67"/>
  <c r="AM37" i="67"/>
  <c r="AM38" i="67"/>
  <c r="AN36" i="67"/>
  <c r="AN38" i="67"/>
  <c r="AN41" i="67"/>
  <c r="AN37" i="67"/>
  <c r="AM39" i="67"/>
  <c r="AN42" i="67"/>
  <c r="AM36" i="67"/>
  <c r="AM41" i="67"/>
  <c r="AM40" i="67"/>
  <c r="AM42" i="67"/>
  <c r="AL35" i="133"/>
  <c r="AM35" i="133"/>
  <c r="AX26" i="67"/>
  <c r="BB26" i="67"/>
  <c r="AW26" i="67"/>
  <c r="BA26" i="67"/>
  <c r="AX18" i="67"/>
  <c r="BB18" i="67"/>
  <c r="AW18" i="67"/>
  <c r="BA18" i="67"/>
  <c r="AX25" i="67"/>
  <c r="BB25" i="67"/>
  <c r="AW25" i="67"/>
  <c r="BA25" i="67"/>
  <c r="AX17" i="67"/>
  <c r="BB17" i="67"/>
  <c r="AW17" i="67"/>
  <c r="BA17" i="67"/>
  <c r="AM34" i="133"/>
  <c r="AQ22" i="133"/>
  <c r="AQ14" i="133"/>
  <c r="AU27" i="133"/>
  <c r="AZ27" i="133"/>
  <c r="AX27" i="133" s="1"/>
  <c r="AT27" i="133"/>
  <c r="AT30" i="66"/>
  <c r="AR30" i="66" s="1"/>
  <c r="AN30" i="66"/>
  <c r="AO26" i="66"/>
  <c r="AO31" i="66"/>
  <c r="AT31" i="66"/>
  <c r="AR31" i="66" s="1"/>
  <c r="AN31" i="66"/>
  <c r="AO35" i="66"/>
  <c r="AT35" i="66"/>
  <c r="AR35" i="66" s="1"/>
  <c r="AN35" i="66"/>
  <c r="AO30" i="66"/>
  <c r="AO18" i="66"/>
  <c r="AO34" i="66"/>
  <c r="AT18" i="66"/>
  <c r="AR18" i="66" s="1"/>
  <c r="AN18" i="66"/>
  <c r="AT34" i="66"/>
  <c r="AR34" i="66" s="1"/>
  <c r="AN34" i="66"/>
  <c r="AO23" i="66"/>
  <c r="AO40" i="66"/>
  <c r="AT23" i="66"/>
  <c r="AR23" i="66" s="1"/>
  <c r="AN23" i="66"/>
  <c r="AT40" i="66"/>
  <c r="AR40" i="66" s="1"/>
  <c r="AN40" i="66"/>
  <c r="AT39" i="66"/>
  <c r="AR39" i="66" s="1"/>
  <c r="AN39" i="66"/>
  <c r="AO22" i="66"/>
  <c r="AO39" i="66"/>
  <c r="AT22" i="66"/>
  <c r="AR22" i="66" s="1"/>
  <c r="AN22" i="66"/>
  <c r="AO27" i="66"/>
  <c r="AT27" i="66"/>
  <c r="AR27" i="66" s="1"/>
  <c r="AN27" i="66"/>
  <c r="AT26" i="66"/>
  <c r="AR26" i="66" s="1"/>
  <c r="AN26" i="66"/>
  <c r="AV28" i="68"/>
  <c r="AP48" i="68"/>
  <c r="V18" i="197"/>
  <c r="BT21" i="80"/>
  <c r="BH20" i="21"/>
  <c r="BT22" i="80"/>
  <c r="AL20" i="84"/>
  <c r="BN26" i="81"/>
  <c r="BF18" i="84"/>
  <c r="BI27" i="69"/>
  <c r="BF20" i="84"/>
  <c r="R42" i="197"/>
  <c r="R44" i="197" s="1"/>
  <c r="R45" i="197" s="1"/>
  <c r="Z26" i="197"/>
  <c r="BI29" i="69"/>
  <c r="BD31" i="84"/>
  <c r="AW27" i="69"/>
  <c r="BA27" i="69" s="1"/>
  <c r="BB32" i="84"/>
  <c r="BQ22" i="80"/>
  <c r="BP22" i="80"/>
  <c r="BU22" i="80"/>
  <c r="Z18" i="197"/>
  <c r="BQ21" i="80"/>
  <c r="BU21" i="80"/>
  <c r="BP21" i="80"/>
  <c r="BZ20" i="80"/>
  <c r="BX20" i="80" s="1"/>
  <c r="BT20" i="80"/>
  <c r="BQ20" i="80"/>
  <c r="BU20" i="80"/>
  <c r="BP20" i="80"/>
  <c r="BQ19" i="80"/>
  <c r="BP19" i="80"/>
  <c r="BZ18" i="80"/>
  <c r="BJ19" i="81"/>
  <c r="BB25" i="84"/>
  <c r="F86" i="33"/>
  <c r="AK36" i="133"/>
  <c r="AK35" i="133"/>
  <c r="BP21" i="81"/>
  <c r="BN21" i="81" s="1"/>
  <c r="BJ21" i="81"/>
  <c r="AK34" i="133"/>
  <c r="BP20" i="81"/>
  <c r="BN20" i="81" s="1"/>
  <c r="BJ20" i="81"/>
  <c r="AW29" i="69"/>
  <c r="BA29" i="69" s="1"/>
  <c r="BO28" i="81"/>
  <c r="BK28" i="81"/>
  <c r="BJ28" i="81"/>
  <c r="AK40" i="133"/>
  <c r="BP23" i="81"/>
  <c r="BN23" i="81" s="1"/>
  <c r="BJ23" i="81"/>
  <c r="BP22" i="81"/>
  <c r="BN22" i="81" s="1"/>
  <c r="BJ22" i="81"/>
  <c r="BK30" i="81"/>
  <c r="BJ30" i="81"/>
  <c r="BO30" i="81"/>
  <c r="H82" i="33"/>
  <c r="H86" i="33" s="1"/>
  <c r="I86" i="33" s="1"/>
  <c r="BK23" i="81"/>
  <c r="AK46" i="68"/>
  <c r="AX33" i="81"/>
  <c r="AB24" i="196" s="1"/>
  <c r="BN30" i="81"/>
  <c r="BK19" i="81"/>
  <c r="AK39" i="133"/>
  <c r="BK22" i="81"/>
  <c r="AT33" i="81"/>
  <c r="X24" i="196" s="1"/>
  <c r="BN29" i="81"/>
  <c r="BK26" i="81"/>
  <c r="BJ26" i="81"/>
  <c r="BO26" i="81"/>
  <c r="AK38" i="133"/>
  <c r="BK29" i="81"/>
  <c r="BJ29" i="81"/>
  <c r="BO29" i="81"/>
  <c r="BN28" i="81"/>
  <c r="AK37" i="133"/>
  <c r="BK20" i="81"/>
  <c r="AQ13" i="133"/>
  <c r="BJ27" i="81"/>
  <c r="BO27" i="81"/>
  <c r="BK27" i="81"/>
  <c r="BT27" i="81"/>
  <c r="BR27" i="81" s="1"/>
  <c r="BN27" i="81"/>
  <c r="BI28" i="69"/>
  <c r="BK21" i="81"/>
  <c r="BP17" i="75"/>
  <c r="BQ20" i="75"/>
  <c r="BM20" i="75"/>
  <c r="BL20" i="75"/>
  <c r="BP20" i="75"/>
  <c r="BM18" i="75"/>
  <c r="BQ18" i="75"/>
  <c r="BL18" i="75"/>
  <c r="BP19" i="75"/>
  <c r="BQ19" i="75"/>
  <c r="BL19" i="75"/>
  <c r="BM19" i="75"/>
  <c r="BM17" i="75"/>
  <c r="BQ17" i="75"/>
  <c r="BL17" i="75"/>
  <c r="BP18" i="75"/>
  <c r="BL16" i="75"/>
  <c r="BM16" i="75"/>
  <c r="BD19" i="84"/>
  <c r="AL26" i="84"/>
  <c r="AL25" i="84"/>
  <c r="BF26" i="84"/>
  <c r="BF24" i="84"/>
  <c r="BF31" i="84"/>
  <c r="AL24" i="84"/>
  <c r="BF19" i="84"/>
  <c r="BD26" i="84"/>
  <c r="BD24" i="84"/>
  <c r="AM20" i="84"/>
  <c r="AM32" i="84"/>
  <c r="AL31" i="84"/>
  <c r="AL19" i="84"/>
  <c r="AM30" i="84"/>
  <c r="BD25" i="84"/>
  <c r="BD32" i="84"/>
  <c r="BD20" i="84"/>
  <c r="BV18" i="75"/>
  <c r="BU18" i="75" s="1"/>
  <c r="BJ22" i="75"/>
  <c r="BN17" i="23"/>
  <c r="BK24" i="80"/>
  <c r="BZ22" i="80"/>
  <c r="BX22" i="80" s="1"/>
  <c r="BN18" i="80"/>
  <c r="BT18" i="80" s="1"/>
  <c r="BZ21" i="80"/>
  <c r="BX21" i="80" s="1"/>
  <c r="S33" i="81"/>
  <c r="K33" i="81"/>
  <c r="O33" i="81"/>
  <c r="L33" i="81"/>
  <c r="Q33" i="81"/>
  <c r="AI33" i="81"/>
  <c r="M33" i="81"/>
  <c r="AJ37" i="80"/>
  <c r="AI37" i="80"/>
  <c r="BG22" i="75"/>
  <c r="AL30" i="84"/>
  <c r="AM26" i="84"/>
  <c r="BD18" i="84"/>
  <c r="BD30" i="84"/>
  <c r="AM19" i="84"/>
  <c r="AL32" i="84"/>
  <c r="AM25" i="84"/>
  <c r="AM31" i="84"/>
  <c r="AM24" i="84"/>
  <c r="D94" i="33"/>
  <c r="E94" i="33" s="1"/>
  <c r="BR24" i="80"/>
  <c r="Y39" i="82" s="1"/>
  <c r="AC39" i="82" s="1"/>
  <c r="AG39" i="82" s="1"/>
  <c r="AR39" i="68"/>
  <c r="AR29" i="133"/>
  <c r="AF21" i="65" s="1"/>
  <c r="AJ21" i="65" s="1"/>
  <c r="BT29" i="81"/>
  <c r="BR29" i="81" s="1"/>
  <c r="BT30" i="81"/>
  <c r="BR30" i="81" s="1"/>
  <c r="BT28" i="81"/>
  <c r="BR28" i="81" s="1"/>
  <c r="BT26" i="81"/>
  <c r="BR26" i="81" s="1"/>
  <c r="BH31" i="81"/>
  <c r="J33" i="81"/>
  <c r="BS21" i="69"/>
  <c r="N33" i="81"/>
  <c r="AJ33" i="81"/>
  <c r="AQ53" i="68"/>
  <c r="BZ32" i="69"/>
  <c r="BS28" i="69"/>
  <c r="BT29" i="69"/>
  <c r="AU21" i="69"/>
  <c r="BT21" i="69"/>
  <c r="BS22" i="69"/>
  <c r="BT28" i="69"/>
  <c r="BT23" i="69"/>
  <c r="BY23" i="69"/>
  <c r="BW23" i="69" s="1"/>
  <c r="AL41" i="67"/>
  <c r="AL38" i="67"/>
  <c r="AL36" i="67"/>
  <c r="AL39" i="67"/>
  <c r="AL40" i="67"/>
  <c r="AL42" i="67"/>
  <c r="AL37" i="67"/>
  <c r="BS29" i="69"/>
  <c r="BS23" i="69"/>
  <c r="AD49" i="66"/>
  <c r="AD48" i="66"/>
  <c r="AD54" i="66"/>
  <c r="AD51" i="66"/>
  <c r="AD53" i="66"/>
  <c r="AD52" i="66"/>
  <c r="AD50" i="66"/>
  <c r="AJ18" i="66"/>
  <c r="AL43" i="66"/>
  <c r="AF19" i="65" s="1"/>
  <c r="AD43" i="66"/>
  <c r="AG43" i="66"/>
  <c r="AJ34" i="66"/>
  <c r="BH24" i="81"/>
  <c r="BH33" i="81" s="1"/>
  <c r="AV22" i="68"/>
  <c r="P33" i="81"/>
  <c r="AJ14" i="66"/>
  <c r="AK29" i="133"/>
  <c r="AP14" i="66"/>
  <c r="AN14" i="66" s="1"/>
  <c r="AY45" i="68"/>
  <c r="AU76" i="68"/>
  <c r="AO31" i="67"/>
  <c r="AP24" i="133"/>
  <c r="AP16" i="133"/>
  <c r="AV58" i="68"/>
  <c r="AN29" i="133"/>
  <c r="BE31" i="81"/>
  <c r="BE24" i="81"/>
  <c r="BE33" i="81" s="1"/>
  <c r="AS55" i="68"/>
  <c r="R33" i="81"/>
  <c r="AQ29" i="69"/>
  <c r="AT32" i="69"/>
  <c r="AA73" i="63" s="1"/>
  <c r="AJ30" i="69"/>
  <c r="BP32" i="69"/>
  <c r="BL31" i="81"/>
  <c r="BP31" i="81"/>
  <c r="AL32" i="69"/>
  <c r="V73" i="63" s="1"/>
  <c r="AK32" i="69"/>
  <c r="U73" i="63" s="1"/>
  <c r="AR23" i="69"/>
  <c r="AP32" i="69"/>
  <c r="AR28" i="69"/>
  <c r="BO32" i="69"/>
  <c r="AM27" i="69"/>
  <c r="AM30" i="69" s="1"/>
  <c r="AJ24" i="69"/>
  <c r="BN30" i="69"/>
  <c r="CA21" i="69"/>
  <c r="BW22" i="69"/>
  <c r="CC22" i="69"/>
  <c r="CA22" i="69" s="1"/>
  <c r="BQ24" i="69"/>
  <c r="BW21" i="69"/>
  <c r="CB21" i="69"/>
  <c r="BX21" i="69"/>
  <c r="BX22" i="69"/>
  <c r="AV21" i="69"/>
  <c r="BN24" i="69"/>
  <c r="BY29" i="69"/>
  <c r="BX29" i="69" s="1"/>
  <c r="BQ27" i="69"/>
  <c r="BT27" i="69" s="1"/>
  <c r="AX32" i="69"/>
  <c r="AE73" i="63" s="1"/>
  <c r="AR22" i="69"/>
  <c r="BY28" i="69"/>
  <c r="BX28" i="69" s="1"/>
  <c r="BV32" i="69"/>
  <c r="AC14" i="65"/>
  <c r="AV40" i="68"/>
  <c r="AV45" i="68"/>
  <c r="AU75" i="68"/>
  <c r="AW29" i="68"/>
  <c r="AU27" i="68"/>
  <c r="BA27" i="68"/>
  <c r="AZ27" i="68" s="1"/>
  <c r="BA63" i="68"/>
  <c r="AZ63" i="68" s="1"/>
  <c r="AU63" i="68"/>
  <c r="AW65" i="68"/>
  <c r="BA41" i="68"/>
  <c r="AY39" i="68"/>
  <c r="BA59" i="68"/>
  <c r="AY59" i="68" s="1"/>
  <c r="AU59" i="68"/>
  <c r="AU28" i="68"/>
  <c r="BA28" i="68"/>
  <c r="BA64" i="68"/>
  <c r="BA46" i="68"/>
  <c r="AY44" i="68"/>
  <c r="AY75" i="68"/>
  <c r="BA23" i="68"/>
  <c r="AY23" i="68" s="1"/>
  <c r="AU23" i="68"/>
  <c r="AV23" i="68"/>
  <c r="AW34" i="68"/>
  <c r="BA32" i="68"/>
  <c r="AZ40" i="68"/>
  <c r="AY40" i="68"/>
  <c r="AV63" i="68"/>
  <c r="BA33" i="68"/>
  <c r="AY33" i="68" s="1"/>
  <c r="AU33" i="68"/>
  <c r="AV59" i="68"/>
  <c r="AU53" i="68"/>
  <c r="BA53" i="68"/>
  <c r="AZ53" i="68" s="1"/>
  <c r="AZ75" i="68"/>
  <c r="AU22" i="68"/>
  <c r="BA22" i="68"/>
  <c r="AW24" i="68"/>
  <c r="AU58" i="68"/>
  <c r="AU60" i="68" s="1"/>
  <c r="AW60" i="68"/>
  <c r="BA58" i="68"/>
  <c r="AZ58" i="68" s="1"/>
  <c r="AV33" i="68"/>
  <c r="BA76" i="68"/>
  <c r="AY76" i="68" s="1"/>
  <c r="AS29" i="68"/>
  <c r="AW46" i="68"/>
  <c r="AW54" i="68"/>
  <c r="AU45" i="68"/>
  <c r="AU39" i="68"/>
  <c r="BJ59" i="68"/>
  <c r="AW77" i="68"/>
  <c r="AQ75" i="68"/>
  <c r="AV27" i="68"/>
  <c r="AV39" i="68"/>
  <c r="AV53" i="68"/>
  <c r="AV75" i="68"/>
  <c r="AZ44" i="68"/>
  <c r="AS65" i="68"/>
  <c r="U27" i="197" s="1"/>
  <c r="AQ63" i="68"/>
  <c r="AR75" i="68"/>
  <c r="AR77" i="68" s="1"/>
  <c r="AU40" i="68"/>
  <c r="AX48" i="68"/>
  <c r="Z20" i="197" s="1"/>
  <c r="AQ76" i="68"/>
  <c r="AV76" i="68"/>
  <c r="AZ45" i="68"/>
  <c r="AU44" i="68"/>
  <c r="AV44" i="68"/>
  <c r="AZ39" i="68"/>
  <c r="AK96" i="68"/>
  <c r="AJ96" i="68"/>
  <c r="AW70" i="68"/>
  <c r="AV70" i="68" s="1"/>
  <c r="AW41" i="68"/>
  <c r="AS41" i="68"/>
  <c r="AS48" i="68" s="1"/>
  <c r="U20" i="197" s="1"/>
  <c r="AD27" i="84"/>
  <c r="AD33" i="84"/>
  <c r="AD35" i="84" s="1"/>
  <c r="AR70" i="68"/>
  <c r="AR40" i="68"/>
  <c r="AD21" i="84"/>
  <c r="BK44" i="68"/>
  <c r="BK45" i="68"/>
  <c r="BK32" i="68"/>
  <c r="AQ22" i="68"/>
  <c r="AQ27" i="68"/>
  <c r="AR59" i="68"/>
  <c r="V79" i="68"/>
  <c r="AX79" i="68"/>
  <c r="Z28" i="197" s="1"/>
  <c r="AI79" i="68"/>
  <c r="X48" i="68"/>
  <c r="AR33" i="68"/>
  <c r="AK77" i="68"/>
  <c r="AR45" i="68"/>
  <c r="AR22" i="68"/>
  <c r="X79" i="68"/>
  <c r="AJ48" i="68"/>
  <c r="AJ79" i="68"/>
  <c r="AH77" i="68"/>
  <c r="AQ59" i="68"/>
  <c r="BK40" i="68"/>
  <c r="BK64" i="68"/>
  <c r="AQ39" i="68"/>
  <c r="AH29" i="68"/>
  <c r="AH55" i="68"/>
  <c r="AT48" i="68"/>
  <c r="V20" i="197" s="1"/>
  <c r="AR23" i="68"/>
  <c r="AR53" i="68"/>
  <c r="AR63" i="68"/>
  <c r="AS60" i="68"/>
  <c r="AQ40" i="68"/>
  <c r="AR54" i="68"/>
  <c r="AH34" i="68"/>
  <c r="AK60" i="68"/>
  <c r="BF34" i="68"/>
  <c r="BF41" i="68" s="1"/>
  <c r="BF46" i="68" s="1"/>
  <c r="BF48" i="68" s="1"/>
  <c r="BF55" i="68" s="1"/>
  <c r="BF60" i="68" s="1"/>
  <c r="BF65" i="68" s="1"/>
  <c r="BF72" i="68" s="1"/>
  <c r="AT79" i="68"/>
  <c r="V28" i="197" s="1"/>
  <c r="AR27" i="68"/>
  <c r="AQ58" i="68"/>
  <c r="AQ70" i="68"/>
  <c r="AR28" i="68"/>
  <c r="AQ44" i="68"/>
  <c r="AQ46" i="68" s="1"/>
  <c r="AR58" i="68"/>
  <c r="BL24" i="68"/>
  <c r="AS34" i="68"/>
  <c r="AP79" i="68"/>
  <c r="AH72" i="68"/>
  <c r="AR44" i="68"/>
  <c r="AQ54" i="68"/>
  <c r="AQ33" i="68"/>
  <c r="AQ28" i="68"/>
  <c r="AS24" i="68"/>
  <c r="AQ23" i="68"/>
  <c r="AK24" i="68"/>
  <c r="AK41" i="68"/>
  <c r="AK55" i="68"/>
  <c r="BK76" i="68"/>
  <c r="BE29" i="68"/>
  <c r="BE34" i="68" s="1"/>
  <c r="BE41" i="68" s="1"/>
  <c r="AH60" i="68"/>
  <c r="AK32" i="68"/>
  <c r="AU32" i="68" s="1"/>
  <c r="AK29" i="68"/>
  <c r="BJ45" i="68"/>
  <c r="AH41" i="68"/>
  <c r="AK71" i="68"/>
  <c r="AY71" i="68" s="1"/>
  <c r="BJ75" i="68"/>
  <c r="AH24" i="68"/>
  <c r="AH46" i="68"/>
  <c r="AH65" i="68"/>
  <c r="AK64" i="68"/>
  <c r="AP49" i="21"/>
  <c r="AQ21" i="69"/>
  <c r="BW22" i="21"/>
  <c r="BW37" i="21"/>
  <c r="AP48" i="21"/>
  <c r="BH35" i="21"/>
  <c r="CA35" i="21"/>
  <c r="BH24" i="21"/>
  <c r="BH39" i="21"/>
  <c r="BH25" i="21"/>
  <c r="BH43" i="21"/>
  <c r="BV44" i="21"/>
  <c r="BF28" i="21"/>
  <c r="BH45" i="21"/>
  <c r="BH44" i="21"/>
  <c r="BH49" i="21"/>
  <c r="AV43" i="21"/>
  <c r="AZ43" i="21" s="1"/>
  <c r="AX43" i="21" s="1"/>
  <c r="BV22" i="21"/>
  <c r="AV44" i="21"/>
  <c r="BJ44" i="21" s="1"/>
  <c r="BV37" i="21"/>
  <c r="BJ45" i="21"/>
  <c r="AZ45" i="21"/>
  <c r="AX45" i="21" s="1"/>
  <c r="BH33" i="21"/>
  <c r="BH21" i="21"/>
  <c r="BH34" i="21"/>
  <c r="BH47" i="21"/>
  <c r="BF35" i="21"/>
  <c r="BH51" i="21" s="1"/>
  <c r="BH48" i="21"/>
  <c r="BV38" i="21"/>
  <c r="AR51" i="21"/>
  <c r="U25" i="197" s="1"/>
  <c r="AP45" i="21"/>
  <c r="BM51" i="21"/>
  <c r="AP24" i="21"/>
  <c r="AP44" i="21"/>
  <c r="BH22" i="21"/>
  <c r="BH38" i="21"/>
  <c r="AV39" i="21"/>
  <c r="AZ39" i="21" s="1"/>
  <c r="AY39" i="21" s="1"/>
  <c r="AV22" i="21"/>
  <c r="AZ22" i="21" s="1"/>
  <c r="AX22" i="21" s="1"/>
  <c r="BV43" i="21"/>
  <c r="AV24" i="21"/>
  <c r="AZ24" i="21" s="1"/>
  <c r="AX24" i="21" s="1"/>
  <c r="AV25" i="21"/>
  <c r="AZ25" i="21" s="1"/>
  <c r="BH26" i="21"/>
  <c r="AV33" i="21"/>
  <c r="AZ33" i="21" s="1"/>
  <c r="AV26" i="21"/>
  <c r="AT26" i="21" s="1"/>
  <c r="AU31" i="67"/>
  <c r="AF20" i="65" s="1"/>
  <c r="AJ20" i="65" s="1"/>
  <c r="AL31" i="67"/>
  <c r="AR21" i="69"/>
  <c r="AI48" i="68"/>
  <c r="BJ32" i="68"/>
  <c r="BK70" i="68"/>
  <c r="BJ40" i="68"/>
  <c r="BH29" i="68"/>
  <c r="BH34" i="68" s="1"/>
  <c r="BH41" i="68" s="1"/>
  <c r="BK27" i="68"/>
  <c r="BJ27" i="68"/>
  <c r="BJ44" i="68"/>
  <c r="BH24" i="68"/>
  <c r="BK23" i="68"/>
  <c r="BK33" i="68"/>
  <c r="BK75" i="68"/>
  <c r="BK59" i="68"/>
  <c r="BK39" i="68"/>
  <c r="BK63" i="68"/>
  <c r="BJ39" i="68"/>
  <c r="BJ76" i="68"/>
  <c r="BK53" i="68"/>
  <c r="BJ64" i="68"/>
  <c r="BK71" i="68"/>
  <c r="BK28" i="68"/>
  <c r="BK54" i="68"/>
  <c r="W79" i="68"/>
  <c r="BE24" i="68"/>
  <c r="BK58" i="68"/>
  <c r="BJ70" i="68"/>
  <c r="BA23" i="69"/>
  <c r="AY23" i="69" s="1"/>
  <c r="AV23" i="69"/>
  <c r="BJ71" i="68"/>
  <c r="BJ63" i="68"/>
  <c r="BJ58" i="68"/>
  <c r="BJ53" i="68"/>
  <c r="BJ54" i="68"/>
  <c r="BJ33" i="68"/>
  <c r="BJ28" i="68"/>
  <c r="BJ23" i="68"/>
  <c r="BV47" i="21"/>
  <c r="CB47" i="21"/>
  <c r="BW47" i="21"/>
  <c r="CB48" i="21"/>
  <c r="BW48" i="21"/>
  <c r="BV48" i="21"/>
  <c r="CB49" i="21"/>
  <c r="BW49" i="21"/>
  <c r="BV49" i="21"/>
  <c r="BV45" i="21"/>
  <c r="BW45" i="21"/>
  <c r="CB45" i="21"/>
  <c r="CB44" i="21"/>
  <c r="BW43" i="21"/>
  <c r="CB43" i="21"/>
  <c r="BW44" i="21"/>
  <c r="BZ39" i="21"/>
  <c r="CA39" i="21"/>
  <c r="BW38" i="21"/>
  <c r="CB38" i="21"/>
  <c r="BV39" i="21"/>
  <c r="BW39" i="21"/>
  <c r="CB37" i="21"/>
  <c r="BW33" i="21"/>
  <c r="CB33" i="21"/>
  <c r="BV33" i="21"/>
  <c r="BW34" i="21"/>
  <c r="CB34" i="21"/>
  <c r="BV34" i="21"/>
  <c r="BW35" i="21"/>
  <c r="BV35" i="21"/>
  <c r="BV24" i="21"/>
  <c r="BW24" i="21"/>
  <c r="CB24" i="21"/>
  <c r="BW25" i="21"/>
  <c r="CB25" i="21"/>
  <c r="BV25" i="21"/>
  <c r="BW26" i="21"/>
  <c r="CB26" i="21"/>
  <c r="BZ21" i="21"/>
  <c r="CA21" i="21"/>
  <c r="CA22" i="21"/>
  <c r="BZ22" i="21"/>
  <c r="BV21" i="21"/>
  <c r="BW21" i="21"/>
  <c r="BP71" i="68"/>
  <c r="BN71" i="68" s="1"/>
  <c r="BP53" i="68"/>
  <c r="BM46" i="68"/>
  <c r="BM48" i="68" s="1"/>
  <c r="BQ46" i="68"/>
  <c r="BQ48" i="68" s="1"/>
  <c r="AQ22" i="69"/>
  <c r="AW22" i="69"/>
  <c r="AU22" i="69" s="1"/>
  <c r="BG46" i="68"/>
  <c r="W48" i="68"/>
  <c r="V48" i="68"/>
  <c r="BK22" i="68"/>
  <c r="BA21" i="69"/>
  <c r="AY21" i="69" s="1"/>
  <c r="BU24" i="69"/>
  <c r="Y27" i="82" s="1"/>
  <c r="AC27" i="82" s="1"/>
  <c r="AG27" i="82" s="1"/>
  <c r="AM24" i="69"/>
  <c r="AQ23" i="69"/>
  <c r="AV20" i="21"/>
  <c r="BJ20" i="21" s="1"/>
  <c r="BJ49" i="21"/>
  <c r="BJ48" i="21"/>
  <c r="BJ47" i="21"/>
  <c r="BH37" i="21"/>
  <c r="BJ37" i="21"/>
  <c r="BJ38" i="21"/>
  <c r="AT35" i="21"/>
  <c r="BJ34" i="21"/>
  <c r="BJ35" i="21"/>
  <c r="AP25" i="21"/>
  <c r="AY21" i="21"/>
  <c r="BJ21" i="21"/>
  <c r="AR28" i="21"/>
  <c r="U17" i="197" s="1"/>
  <c r="BU30" i="69"/>
  <c r="Y28" i="82" s="1"/>
  <c r="AC28" i="82" s="1"/>
  <c r="AG28" i="82" s="1"/>
  <c r="AP47" i="21"/>
  <c r="BZ35" i="21"/>
  <c r="BV26" i="21"/>
  <c r="BM28" i="21"/>
  <c r="BY53" i="21"/>
  <c r="AU37" i="21"/>
  <c r="BO53" i="21"/>
  <c r="AI28" i="21"/>
  <c r="AK53" i="21"/>
  <c r="U43" i="82" s="1"/>
  <c r="AL20" i="21"/>
  <c r="AQ20" i="21" s="1"/>
  <c r="AS53" i="21"/>
  <c r="AT48" i="21"/>
  <c r="BN53" i="21"/>
  <c r="BU53" i="21"/>
  <c r="BP28" i="21"/>
  <c r="AY28" i="19"/>
  <c r="AS24" i="69"/>
  <c r="AP19" i="133"/>
  <c r="AV19" i="133"/>
  <c r="AU19" i="133" s="1"/>
  <c r="AL51" i="21"/>
  <c r="AP39" i="21"/>
  <c r="AQ24" i="133"/>
  <c r="AQ16" i="133"/>
  <c r="BP23" i="23"/>
  <c r="Y37" i="82" s="1"/>
  <c r="AC37" i="82" s="1"/>
  <c r="AG37" i="82" s="1"/>
  <c r="BN19" i="23"/>
  <c r="AT21" i="21"/>
  <c r="AU47" i="21"/>
  <c r="AI51" i="21"/>
  <c r="AP27" i="133"/>
  <c r="AQ19" i="133"/>
  <c r="AT22" i="67"/>
  <c r="BL23" i="23"/>
  <c r="AJ53" i="21"/>
  <c r="T43" i="82" s="1"/>
  <c r="BT17" i="23"/>
  <c r="BX17" i="23" s="1"/>
  <c r="BV17" i="23" s="1"/>
  <c r="AT38" i="21"/>
  <c r="AW53" i="21"/>
  <c r="Z25" i="197" s="1"/>
  <c r="BR20" i="21"/>
  <c r="AP23" i="133"/>
  <c r="AV23" i="133"/>
  <c r="AU23" i="133" s="1"/>
  <c r="AX37" i="21"/>
  <c r="AY37" i="21"/>
  <c r="AS25" i="67"/>
  <c r="AS17" i="67"/>
  <c r="AT25" i="67"/>
  <c r="AT17" i="67"/>
  <c r="BS25" i="21"/>
  <c r="BR25" i="21"/>
  <c r="BR45" i="21"/>
  <c r="AQ26" i="133"/>
  <c r="AQ18" i="133"/>
  <c r="AV25" i="133"/>
  <c r="AU25" i="133" s="1"/>
  <c r="AP25" i="133"/>
  <c r="AQ25" i="133"/>
  <c r="AV17" i="133"/>
  <c r="AQ17" i="133"/>
  <c r="AP17" i="133"/>
  <c r="AS24" i="67"/>
  <c r="AS16" i="67"/>
  <c r="AT24" i="67"/>
  <c r="AT16" i="67"/>
  <c r="BR35" i="21"/>
  <c r="AY35" i="21"/>
  <c r="AX35" i="21"/>
  <c r="BR34" i="21"/>
  <c r="BS49" i="21"/>
  <c r="BR49" i="21"/>
  <c r="AP22" i="133"/>
  <c r="AV22" i="133"/>
  <c r="AP14" i="133"/>
  <c r="AV14" i="133"/>
  <c r="AU14" i="133" s="1"/>
  <c r="BR43" i="21"/>
  <c r="AX34" i="21"/>
  <c r="AY34" i="21"/>
  <c r="AX49" i="21"/>
  <c r="AY49" i="21"/>
  <c r="AS21" i="67"/>
  <c r="AT21" i="67"/>
  <c r="BR33" i="21"/>
  <c r="BR48" i="21"/>
  <c r="AP21" i="133"/>
  <c r="AV21" i="133"/>
  <c r="AS28" i="67"/>
  <c r="AS20" i="67"/>
  <c r="AT28" i="67"/>
  <c r="AT20" i="67"/>
  <c r="BS22" i="21"/>
  <c r="BR22" i="21"/>
  <c r="BR39" i="21"/>
  <c r="BR47" i="21"/>
  <c r="AQ23" i="133"/>
  <c r="AQ15" i="133"/>
  <c r="AQ21" i="133"/>
  <c r="AP13" i="133"/>
  <c r="AV13" i="133"/>
  <c r="AT13" i="133" s="1"/>
  <c r="AQ20" i="133"/>
  <c r="AV20" i="133"/>
  <c r="AP20" i="133"/>
  <c r="AP15" i="133"/>
  <c r="AV15" i="133"/>
  <c r="AU15" i="133" s="1"/>
  <c r="AX47" i="21"/>
  <c r="AY47" i="21"/>
  <c r="AS27" i="67"/>
  <c r="AS19" i="67"/>
  <c r="AT27" i="67"/>
  <c r="AT19" i="67"/>
  <c r="BR21" i="21"/>
  <c r="AS23" i="67"/>
  <c r="AX21" i="21"/>
  <c r="AY38" i="21"/>
  <c r="AX38" i="21"/>
  <c r="AS26" i="67"/>
  <c r="AS18" i="67"/>
  <c r="AT26" i="67"/>
  <c r="AT18" i="67"/>
  <c r="BS37" i="21"/>
  <c r="BR37" i="21"/>
  <c r="AP26" i="133"/>
  <c r="AV26" i="133"/>
  <c r="AU26" i="133" s="1"/>
  <c r="AV18" i="133"/>
  <c r="AP18" i="133"/>
  <c r="AT47" i="21"/>
  <c r="BS33" i="21"/>
  <c r="BS43" i="21"/>
  <c r="AQ27" i="133"/>
  <c r="AV24" i="133"/>
  <c r="AV16" i="133"/>
  <c r="AU16" i="133" s="1"/>
  <c r="AU21" i="21"/>
  <c r="AU35" i="21"/>
  <c r="AU38" i="21"/>
  <c r="AU34" i="21"/>
  <c r="AU49" i="21"/>
  <c r="BS44" i="21"/>
  <c r="BS21" i="21"/>
  <c r="AT34" i="21"/>
  <c r="AT37" i="21"/>
  <c r="AT49" i="21"/>
  <c r="BP51" i="21"/>
  <c r="AS22" i="67"/>
  <c r="BS35" i="21"/>
  <c r="BS45" i="21"/>
  <c r="BS48" i="21"/>
  <c r="AU45" i="21"/>
  <c r="AU48" i="21"/>
  <c r="BS34" i="21"/>
  <c r="AT45" i="21"/>
  <c r="BS26" i="21"/>
  <c r="BS39" i="21"/>
  <c r="BS47" i="21"/>
  <c r="AJ39" i="66"/>
  <c r="AP35" i="21"/>
  <c r="AQ35" i="21"/>
  <c r="AP43" i="21"/>
  <c r="AQ43" i="21"/>
  <c r="AP34" i="21"/>
  <c r="AQ34" i="21"/>
  <c r="AJ15" i="66"/>
  <c r="AJ30" i="66"/>
  <c r="AP22" i="21"/>
  <c r="AQ22" i="21"/>
  <c r="AP33" i="21"/>
  <c r="AQ33" i="21"/>
  <c r="AJ19" i="66"/>
  <c r="AQ21" i="21"/>
  <c r="AP21" i="21"/>
  <c r="AP38" i="21"/>
  <c r="AQ38" i="21"/>
  <c r="AJ23" i="66"/>
  <c r="AJ35" i="66"/>
  <c r="AP26" i="21"/>
  <c r="AQ26" i="21"/>
  <c r="AP37" i="21"/>
  <c r="AQ37" i="21"/>
  <c r="AJ40" i="66"/>
  <c r="AJ22" i="66"/>
  <c r="AP15" i="66"/>
  <c r="AP19" i="66"/>
  <c r="AJ27" i="66"/>
  <c r="AQ49" i="21"/>
  <c r="AJ26" i="66"/>
  <c r="AQ25" i="21"/>
  <c r="BO20" i="23"/>
  <c r="AJ31" i="66"/>
  <c r="AQ45" i="21"/>
  <c r="AQ48" i="21"/>
  <c r="BO19" i="23"/>
  <c r="BI23" i="23"/>
  <c r="AQ24" i="21"/>
  <c r="AQ39" i="21"/>
  <c r="AQ44" i="21"/>
  <c r="AQ47" i="21"/>
  <c r="BV19" i="80"/>
  <c r="BT19" i="80" s="1"/>
  <c r="BV19" i="75"/>
  <c r="AG24" i="82"/>
  <c r="BS18" i="23"/>
  <c r="BO18" i="23"/>
  <c r="BX20" i="23"/>
  <c r="BR20" i="23"/>
  <c r="BS20" i="23"/>
  <c r="BR18" i="23"/>
  <c r="BX18" i="23"/>
  <c r="BO17" i="23"/>
  <c r="BT19" i="23"/>
  <c r="BN18" i="23"/>
  <c r="BN20" i="23"/>
  <c r="AC40" i="65" l="1"/>
  <c r="AQ55" i="68"/>
  <c r="AP81" i="68"/>
  <c r="AD21" i="65"/>
  <c r="AH21" i="65" s="1"/>
  <c r="BR17" i="23"/>
  <c r="AM27" i="84"/>
  <c r="AT27" i="84"/>
  <c r="AL27" i="84"/>
  <c r="AP27" i="84"/>
  <c r="AB49" i="65"/>
  <c r="AB59" i="65" s="1"/>
  <c r="V17" i="197"/>
  <c r="Z43" i="82"/>
  <c r="AD20" i="65"/>
  <c r="AH20" i="65" s="1"/>
  <c r="AJ19" i="65"/>
  <c r="AD19" i="65"/>
  <c r="AH19" i="65" s="1"/>
  <c r="AF22" i="65"/>
  <c r="AF26" i="65" s="1"/>
  <c r="Z29" i="63" s="1"/>
  <c r="AM33" i="84"/>
  <c r="AM35" i="84" s="1"/>
  <c r="Y141" i="63" s="1"/>
  <c r="AT33" i="84"/>
  <c r="AT35" i="84" s="1"/>
  <c r="AF141" i="63" s="1"/>
  <c r="AD14" i="65"/>
  <c r="AH14" i="65" s="1"/>
  <c r="AE14" i="65"/>
  <c r="Q42" i="197"/>
  <c r="Q44" i="197" s="1"/>
  <c r="Q45" i="197" s="1"/>
  <c r="AB41" i="65"/>
  <c r="AM21" i="84"/>
  <c r="AU21" i="84"/>
  <c r="AQ21" i="84"/>
  <c r="AT21" i="84"/>
  <c r="AP33" i="84"/>
  <c r="AP35" i="84" s="1"/>
  <c r="AB141" i="63" s="1"/>
  <c r="AQ27" i="84"/>
  <c r="AP21" i="84"/>
  <c r="AU27" i="84"/>
  <c r="AL21" i="84"/>
  <c r="AQ33" i="84"/>
  <c r="AQ35" i="84" s="1"/>
  <c r="AC141" i="63" s="1"/>
  <c r="AL33" i="84"/>
  <c r="AL35" i="84" s="1"/>
  <c r="X141" i="63" s="1"/>
  <c r="AU33" i="84"/>
  <c r="AU35" i="84" s="1"/>
  <c r="AG141" i="63" s="1"/>
  <c r="AK48" i="68"/>
  <c r="AC42" i="65"/>
  <c r="BT20" i="81"/>
  <c r="BR20" i="81" s="1"/>
  <c r="AV29" i="68"/>
  <c r="AV60" i="68"/>
  <c r="AC39" i="65"/>
  <c r="AB40" i="65"/>
  <c r="AB39" i="65"/>
  <c r="AC41" i="65"/>
  <c r="AN43" i="67"/>
  <c r="AB42" i="65"/>
  <c r="AM43" i="67"/>
  <c r="AB38" i="65"/>
  <c r="AC38" i="65"/>
  <c r="AY27" i="133"/>
  <c r="AC37" i="65"/>
  <c r="AZ21" i="133"/>
  <c r="AT21" i="133"/>
  <c r="AZ20" i="133"/>
  <c r="AT20" i="133"/>
  <c r="AU13" i="133"/>
  <c r="AZ18" i="133"/>
  <c r="AT18" i="133"/>
  <c r="AZ17" i="133"/>
  <c r="AT17" i="133"/>
  <c r="AZ24" i="133"/>
  <c r="AT24" i="133"/>
  <c r="AU20" i="133"/>
  <c r="AZ26" i="133"/>
  <c r="AT26" i="133"/>
  <c r="AZ22" i="133"/>
  <c r="AT22" i="133"/>
  <c r="AU17" i="133"/>
  <c r="AU24" i="133"/>
  <c r="AU22" i="133"/>
  <c r="AZ23" i="133"/>
  <c r="AT23" i="133"/>
  <c r="AB37" i="65"/>
  <c r="AZ16" i="133"/>
  <c r="AT16" i="133"/>
  <c r="AZ14" i="133"/>
  <c r="AT14" i="133"/>
  <c r="AZ15" i="133"/>
  <c r="AT15" i="133"/>
  <c r="AZ25" i="133"/>
  <c r="AT25" i="133"/>
  <c r="AZ19" i="133"/>
  <c r="AT19" i="133"/>
  <c r="AU18" i="133"/>
  <c r="AU21" i="133"/>
  <c r="AA37" i="65"/>
  <c r="AS22" i="66"/>
  <c r="AS27" i="66"/>
  <c r="AS35" i="66"/>
  <c r="AS31" i="66"/>
  <c r="AS40" i="66"/>
  <c r="AS30" i="66"/>
  <c r="AO14" i="66"/>
  <c r="AT19" i="66"/>
  <c r="AN19" i="66"/>
  <c r="AS23" i="66"/>
  <c r="AS34" i="66"/>
  <c r="AT15" i="66"/>
  <c r="AN15" i="66"/>
  <c r="AO19" i="66"/>
  <c r="AO15" i="66"/>
  <c r="AS18" i="66"/>
  <c r="AS26" i="66"/>
  <c r="AS39" i="66"/>
  <c r="BI30" i="69"/>
  <c r="BI32" i="69" s="1"/>
  <c r="AV46" i="68"/>
  <c r="AI81" i="68"/>
  <c r="AA38" i="65"/>
  <c r="BO21" i="81"/>
  <c r="BO20" i="81"/>
  <c r="AA43" i="65"/>
  <c r="BY21" i="80"/>
  <c r="U19" i="197"/>
  <c r="Q48" i="197"/>
  <c r="Q50" i="197" s="1"/>
  <c r="Q51" i="197" s="1"/>
  <c r="BY20" i="80"/>
  <c r="Y25" i="197"/>
  <c r="Q36" i="197"/>
  <c r="Q38" i="197" s="1"/>
  <c r="Q39" i="197" s="1"/>
  <c r="U18" i="197"/>
  <c r="Y20" i="197"/>
  <c r="Y27" i="197"/>
  <c r="BX18" i="80"/>
  <c r="Y17" i="197"/>
  <c r="R48" i="197"/>
  <c r="R50" i="197" s="1"/>
  <c r="R51" i="197" s="1"/>
  <c r="U26" i="197"/>
  <c r="Y28" i="197"/>
  <c r="BN24" i="80"/>
  <c r="BU18" i="80"/>
  <c r="BQ18" i="80"/>
  <c r="BY18" i="80"/>
  <c r="BP18" i="80"/>
  <c r="BY22" i="80"/>
  <c r="BU19" i="80"/>
  <c r="AW48" i="68"/>
  <c r="BJ24" i="81"/>
  <c r="BS27" i="81"/>
  <c r="BS30" i="81"/>
  <c r="BS28" i="81"/>
  <c r="AA39" i="65"/>
  <c r="BK24" i="81"/>
  <c r="BS29" i="81"/>
  <c r="AP20" i="21"/>
  <c r="AP28" i="21" s="1"/>
  <c r="AA41" i="65"/>
  <c r="AK41" i="133"/>
  <c r="AZ59" i="68"/>
  <c r="AZ60" i="68" s="1"/>
  <c r="AA42" i="65"/>
  <c r="BO22" i="81"/>
  <c r="AR41" i="68"/>
  <c r="BT23" i="81"/>
  <c r="AA40" i="65"/>
  <c r="BO23" i="81"/>
  <c r="BS26" i="81"/>
  <c r="BU19" i="75"/>
  <c r="BZ19" i="80"/>
  <c r="BV24" i="80"/>
  <c r="AZ20" i="21"/>
  <c r="AX20" i="21" s="1"/>
  <c r="AZ46" i="68"/>
  <c r="AV24" i="68"/>
  <c r="BT23" i="23"/>
  <c r="BS17" i="23"/>
  <c r="AX81" i="68"/>
  <c r="BW17" i="23"/>
  <c r="AZ41" i="68"/>
  <c r="AV41" i="68"/>
  <c r="AU77" i="68"/>
  <c r="AL43" i="67"/>
  <c r="AJ32" i="69"/>
  <c r="BY24" i="69"/>
  <c r="BS27" i="69"/>
  <c r="BX23" i="69"/>
  <c r="BX24" i="69" s="1"/>
  <c r="CC23" i="69"/>
  <c r="CA23" i="69" s="1"/>
  <c r="BN32" i="69"/>
  <c r="AD55" i="66"/>
  <c r="BS24" i="69"/>
  <c r="W27" i="82" s="1"/>
  <c r="BO31" i="81"/>
  <c r="AJ43" i="66"/>
  <c r="AQ29" i="133"/>
  <c r="AE21" i="65" s="1"/>
  <c r="AI21" i="65" s="1"/>
  <c r="AU34" i="68"/>
  <c r="AT81" i="68"/>
  <c r="AR29" i="69"/>
  <c r="AY46" i="68"/>
  <c r="AK43" i="66"/>
  <c r="AE19" i="65" s="1"/>
  <c r="AI19" i="65" s="1"/>
  <c r="AP29" i="133"/>
  <c r="BK29" i="69"/>
  <c r="AT14" i="66"/>
  <c r="AP43" i="66"/>
  <c r="AZ13" i="133"/>
  <c r="AV29" i="133"/>
  <c r="BK28" i="69"/>
  <c r="BT31" i="81"/>
  <c r="BN31" i="81"/>
  <c r="AQ28" i="69"/>
  <c r="AM32" i="69"/>
  <c r="CB22" i="69"/>
  <c r="AR24" i="69"/>
  <c r="BY27" i="69"/>
  <c r="BX27" i="69" s="1"/>
  <c r="BQ30" i="69"/>
  <c r="BQ32" i="69" s="1"/>
  <c r="BW29" i="69"/>
  <c r="CC29" i="69"/>
  <c r="BW24" i="69"/>
  <c r="CC28" i="69"/>
  <c r="BW28" i="69"/>
  <c r="X81" i="68"/>
  <c r="AU41" i="68"/>
  <c r="BA48" i="68"/>
  <c r="AJ81" i="68"/>
  <c r="BA34" i="68"/>
  <c r="AY32" i="68"/>
  <c r="AY34" i="68" s="1"/>
  <c r="AZ28" i="68"/>
  <c r="AZ29" i="68" s="1"/>
  <c r="AY28" i="68"/>
  <c r="AK65" i="68"/>
  <c r="AV64" i="68"/>
  <c r="AV65" i="68" s="1"/>
  <c r="AZ64" i="68"/>
  <c r="AZ65" i="68" s="1"/>
  <c r="AV77" i="68"/>
  <c r="AU71" i="68"/>
  <c r="BA60" i="68"/>
  <c r="AY58" i="68"/>
  <c r="AY60" i="68" s="1"/>
  <c r="BA77" i="68"/>
  <c r="AR32" i="68"/>
  <c r="AR34" i="68" s="1"/>
  <c r="AV32" i="68"/>
  <c r="AV34" i="68" s="1"/>
  <c r="AZ32" i="68"/>
  <c r="AY53" i="68"/>
  <c r="AY77" i="68"/>
  <c r="AY63" i="68"/>
  <c r="BA65" i="68"/>
  <c r="AS81" i="68"/>
  <c r="AU54" i="68"/>
  <c r="AU55" i="68" s="1"/>
  <c r="V26" i="197" s="1"/>
  <c r="BA54" i="68"/>
  <c r="AV54" i="68"/>
  <c r="AV55" i="68" s="1"/>
  <c r="AZ23" i="68"/>
  <c r="BA29" i="68"/>
  <c r="AY27" i="68"/>
  <c r="AU46" i="68"/>
  <c r="AW55" i="68"/>
  <c r="R36" i="197" s="1"/>
  <c r="R38" i="197" s="1"/>
  <c r="R39" i="197" s="1"/>
  <c r="AU29" i="68"/>
  <c r="AR60" i="68"/>
  <c r="AH79" i="68"/>
  <c r="AW72" i="68"/>
  <c r="AW79" i="68" s="1"/>
  <c r="BA70" i="68"/>
  <c r="AU70" i="68"/>
  <c r="AQ77" i="68"/>
  <c r="BA24" i="68"/>
  <c r="AY22" i="68"/>
  <c r="AZ22" i="68"/>
  <c r="AU64" i="68"/>
  <c r="AU65" i="68" s="1"/>
  <c r="AZ71" i="68"/>
  <c r="AV71" i="68"/>
  <c r="AV72" i="68" s="1"/>
  <c r="AZ76" i="68"/>
  <c r="AZ77" i="68" s="1"/>
  <c r="AZ33" i="68"/>
  <c r="AU24" i="68"/>
  <c r="AY64" i="68"/>
  <c r="AY41" i="68"/>
  <c r="AQ41" i="68"/>
  <c r="AQ48" i="68" s="1"/>
  <c r="AR46" i="68"/>
  <c r="W81" i="68"/>
  <c r="AQ29" i="68"/>
  <c r="AQ24" i="68"/>
  <c r="AQ64" i="68"/>
  <c r="AQ65" i="68" s="1"/>
  <c r="AR64" i="68"/>
  <c r="AR65" i="68" s="1"/>
  <c r="AH48" i="68"/>
  <c r="AR24" i="68"/>
  <c r="AK72" i="68"/>
  <c r="AK79" i="68" s="1"/>
  <c r="AR71" i="68"/>
  <c r="AR72" i="68" s="1"/>
  <c r="AR79" i="68" s="1"/>
  <c r="AQ71" i="68"/>
  <c r="AQ72" i="68" s="1"/>
  <c r="AQ60" i="68"/>
  <c r="BO71" i="68"/>
  <c r="AR29" i="68"/>
  <c r="AK34" i="68"/>
  <c r="AQ32" i="68"/>
  <c r="AQ34" i="68" s="1"/>
  <c r="AR55" i="68"/>
  <c r="BJ33" i="21"/>
  <c r="AU43" i="21"/>
  <c r="AU22" i="21"/>
  <c r="BJ43" i="21"/>
  <c r="AY43" i="21"/>
  <c r="BM53" i="21"/>
  <c r="AT43" i="21"/>
  <c r="AU33" i="21"/>
  <c r="AT33" i="21"/>
  <c r="BJ22" i="21"/>
  <c r="AR53" i="21"/>
  <c r="Y43" i="82" s="1"/>
  <c r="AT22" i="21"/>
  <c r="AY22" i="21"/>
  <c r="BH28" i="21"/>
  <c r="BH53" i="21" s="1"/>
  <c r="AY45" i="21"/>
  <c r="AX39" i="21"/>
  <c r="BF53" i="21"/>
  <c r="AU44" i="21"/>
  <c r="AT44" i="21"/>
  <c r="AY24" i="21"/>
  <c r="AT24" i="21"/>
  <c r="BJ24" i="21"/>
  <c r="AZ44" i="21"/>
  <c r="AU24" i="21"/>
  <c r="BV51" i="21"/>
  <c r="AU25" i="21"/>
  <c r="AV51" i="21"/>
  <c r="BJ26" i="21"/>
  <c r="AZ26" i="21"/>
  <c r="AT25" i="21"/>
  <c r="AU39" i="21"/>
  <c r="BJ39" i="21"/>
  <c r="AT39" i="21"/>
  <c r="AU26" i="21"/>
  <c r="AT23" i="67"/>
  <c r="AT29" i="67"/>
  <c r="BC31" i="67"/>
  <c r="AY31" i="67"/>
  <c r="AS29" i="67"/>
  <c r="BQ55" i="68"/>
  <c r="BQ60" i="68" s="1"/>
  <c r="BQ65" i="68" s="1"/>
  <c r="BQ72" i="68" s="1"/>
  <c r="BQ77" i="68" s="1"/>
  <c r="BG48" i="68"/>
  <c r="BM55" i="68"/>
  <c r="BM60" i="68" s="1"/>
  <c r="BM65" i="68" s="1"/>
  <c r="BM72" i="68" s="1"/>
  <c r="BM77" i="68" s="1"/>
  <c r="BK24" i="68"/>
  <c r="AZ23" i="69"/>
  <c r="CA49" i="21"/>
  <c r="BZ49" i="21"/>
  <c r="CA48" i="21"/>
  <c r="BZ48" i="21"/>
  <c r="BZ47" i="21"/>
  <c r="CA47" i="21"/>
  <c r="BZ43" i="21"/>
  <c r="CA43" i="21"/>
  <c r="BW51" i="21"/>
  <c r="CA44" i="21"/>
  <c r="BZ44" i="21"/>
  <c r="BZ45" i="21"/>
  <c r="CA45" i="21"/>
  <c r="BZ37" i="21"/>
  <c r="CA37" i="21"/>
  <c r="CA38" i="21"/>
  <c r="BZ38" i="21"/>
  <c r="CB51" i="21"/>
  <c r="CA34" i="21"/>
  <c r="BZ34" i="21"/>
  <c r="BZ33" i="21"/>
  <c r="CA33" i="21"/>
  <c r="BZ25" i="21"/>
  <c r="CA25" i="21"/>
  <c r="CA26" i="21"/>
  <c r="BZ26" i="21"/>
  <c r="BZ24" i="21"/>
  <c r="CA24" i="21"/>
  <c r="BT71" i="68"/>
  <c r="BR71" i="68" s="1"/>
  <c r="BL29" i="68"/>
  <c r="BP75" i="68"/>
  <c r="BP76" i="68"/>
  <c r="BP70" i="68"/>
  <c r="BP63" i="68"/>
  <c r="BP64" i="68"/>
  <c r="BP59" i="68"/>
  <c r="BP58" i="68"/>
  <c r="BP54" i="68"/>
  <c r="BN53" i="68"/>
  <c r="BT53" i="68"/>
  <c r="BO53" i="68"/>
  <c r="BP39" i="68"/>
  <c r="BP40" i="68"/>
  <c r="BP32" i="68"/>
  <c r="BP33" i="68"/>
  <c r="AV22" i="69"/>
  <c r="AV24" i="69" s="1"/>
  <c r="AW24" i="69"/>
  <c r="AZ21" i="69"/>
  <c r="BA22" i="69"/>
  <c r="AY22" i="69" s="1"/>
  <c r="BF77" i="68"/>
  <c r="BH46" i="68"/>
  <c r="BH48" i="68" s="1"/>
  <c r="BE46" i="68"/>
  <c r="BP28" i="68"/>
  <c r="V81" i="68"/>
  <c r="BP27" i="68"/>
  <c r="BP22" i="68"/>
  <c r="BJ22" i="68"/>
  <c r="BP44" i="68"/>
  <c r="BP45" i="68"/>
  <c r="BP23" i="68"/>
  <c r="BU32" i="69"/>
  <c r="AQ24" i="69"/>
  <c r="AQ28" i="21"/>
  <c r="BJ25" i="21"/>
  <c r="AV28" i="21"/>
  <c r="AI53" i="21"/>
  <c r="BP53" i="21"/>
  <c r="AL28" i="21"/>
  <c r="AL53" i="21" s="1"/>
  <c r="BX20" i="21"/>
  <c r="BT28" i="21"/>
  <c r="AP51" i="21"/>
  <c r="AT20" i="21"/>
  <c r="AU20" i="21"/>
  <c r="BS20" i="21"/>
  <c r="BT51" i="21"/>
  <c r="BN23" i="23"/>
  <c r="W37" i="82" s="1"/>
  <c r="BS24" i="21"/>
  <c r="AQ51" i="21"/>
  <c r="BR24" i="21"/>
  <c r="BS38" i="21"/>
  <c r="BS51" i="21" s="1"/>
  <c r="BR44" i="21"/>
  <c r="AX33" i="21"/>
  <c r="AY33" i="21"/>
  <c r="BR38" i="21"/>
  <c r="BR26" i="21"/>
  <c r="AX48" i="21"/>
  <c r="AY48" i="21"/>
  <c r="BO23" i="23"/>
  <c r="X37" i="82" s="1"/>
  <c r="BV18" i="23"/>
  <c r="BT21" i="81"/>
  <c r="BT22" i="81"/>
  <c r="BV20" i="75"/>
  <c r="BV17" i="75"/>
  <c r="BV20" i="23"/>
  <c r="BW20" i="23"/>
  <c r="BX19" i="23"/>
  <c r="BX23" i="23" s="1"/>
  <c r="BR19" i="23"/>
  <c r="BR23" i="23" s="1"/>
  <c r="BW18" i="23"/>
  <c r="BS19" i="23"/>
  <c r="AC43" i="82" l="1"/>
  <c r="BS20" i="81"/>
  <c r="AC50" i="65"/>
  <c r="AC59" i="65" s="1"/>
  <c r="AI14" i="65"/>
  <c r="BS23" i="23"/>
  <c r="AV48" i="68"/>
  <c r="AL40" i="133"/>
  <c r="AU29" i="133"/>
  <c r="AX17" i="133"/>
  <c r="AY17" i="133"/>
  <c r="AX22" i="133"/>
  <c r="AY22" i="133"/>
  <c r="AX25" i="133"/>
  <c r="AY25" i="133"/>
  <c r="AX18" i="133"/>
  <c r="AY18" i="133"/>
  <c r="AX16" i="133"/>
  <c r="AY16" i="133"/>
  <c r="AZ29" i="133"/>
  <c r="AX13" i="133"/>
  <c r="AY13" i="133"/>
  <c r="AX15" i="133"/>
  <c r="AY15" i="133"/>
  <c r="AX23" i="133"/>
  <c r="AY23" i="133"/>
  <c r="AX19" i="133"/>
  <c r="AY19" i="133"/>
  <c r="AX20" i="133"/>
  <c r="AY20" i="133"/>
  <c r="AX26" i="133"/>
  <c r="AY26" i="133"/>
  <c r="AX14" i="133"/>
  <c r="AY14" i="133"/>
  <c r="AX24" i="133"/>
  <c r="AY24" i="133"/>
  <c r="AX21" i="133"/>
  <c r="AY21" i="133"/>
  <c r="AO43" i="66"/>
  <c r="AR19" i="66"/>
  <c r="AS19" i="66"/>
  <c r="AR15" i="66"/>
  <c r="AS15" i="66"/>
  <c r="AT43" i="66"/>
  <c r="AR14" i="66"/>
  <c r="AS14" i="66"/>
  <c r="S48" i="197"/>
  <c r="S50" i="197" s="1"/>
  <c r="S51" i="197" s="1"/>
  <c r="AR48" i="68"/>
  <c r="AR81" i="68" s="1"/>
  <c r="AZ48" i="68"/>
  <c r="BU24" i="80"/>
  <c r="S42" i="197"/>
  <c r="S44" i="197" s="1"/>
  <c r="S45" i="197" s="1"/>
  <c r="AA44" i="65"/>
  <c r="Y26" i="197"/>
  <c r="AC20" i="197"/>
  <c r="Y19" i="197"/>
  <c r="Y18" i="197"/>
  <c r="AU51" i="21"/>
  <c r="AC17" i="197"/>
  <c r="AC25" i="197"/>
  <c r="BX19" i="80"/>
  <c r="BX24" i="80" s="1"/>
  <c r="BY19" i="80"/>
  <c r="AC28" i="197"/>
  <c r="AC27" i="197"/>
  <c r="AU48" i="68"/>
  <c r="BR21" i="81"/>
  <c r="BS21" i="81"/>
  <c r="BR23" i="81"/>
  <c r="BS23" i="81"/>
  <c r="BR22" i="81"/>
  <c r="BS22" i="81"/>
  <c r="BU20" i="75"/>
  <c r="BU17" i="75"/>
  <c r="BT24" i="80"/>
  <c r="AY20" i="21"/>
  <c r="AZ28" i="21"/>
  <c r="BZ24" i="80"/>
  <c r="AY48" i="68"/>
  <c r="AW81" i="68"/>
  <c r="CB23" i="69"/>
  <c r="CB24" i="69" s="1"/>
  <c r="CC24" i="69"/>
  <c r="AV29" i="69"/>
  <c r="AU29" i="69"/>
  <c r="AY28" i="69"/>
  <c r="AU28" i="69"/>
  <c r="AK81" i="68"/>
  <c r="AT29" i="133"/>
  <c r="AY29" i="69"/>
  <c r="AN43" i="66"/>
  <c r="BS31" i="81"/>
  <c r="AV28" i="69"/>
  <c r="BR31" i="81"/>
  <c r="BX30" i="69"/>
  <c r="BX32" i="69" s="1"/>
  <c r="CA28" i="69"/>
  <c r="CB28" i="69"/>
  <c r="CC27" i="69"/>
  <c r="CC30" i="69" s="1"/>
  <c r="BW27" i="69"/>
  <c r="BY30" i="69"/>
  <c r="BY32" i="69" s="1"/>
  <c r="CA29" i="69"/>
  <c r="CB29" i="69"/>
  <c r="AZ24" i="68"/>
  <c r="AY29" i="68"/>
  <c r="AV79" i="68"/>
  <c r="AY65" i="68"/>
  <c r="AZ34" i="68"/>
  <c r="AY24" i="68"/>
  <c r="AH81" i="68"/>
  <c r="AU72" i="68"/>
  <c r="AU79" i="68" s="1"/>
  <c r="AY70" i="68"/>
  <c r="BA72" i="68"/>
  <c r="BA79" i="68" s="1"/>
  <c r="AZ70" i="68"/>
  <c r="AQ79" i="68"/>
  <c r="AQ81" i="68" s="1"/>
  <c r="AZ54" i="68"/>
  <c r="AZ55" i="68" s="1"/>
  <c r="AY54" i="68"/>
  <c r="AY55" i="68" s="1"/>
  <c r="BA55" i="68"/>
  <c r="S36" i="197" s="1"/>
  <c r="S38" i="197" s="1"/>
  <c r="S39" i="197" s="1"/>
  <c r="BF79" i="68"/>
  <c r="BF81" i="68" s="1"/>
  <c r="CA24" i="69"/>
  <c r="AT51" i="21"/>
  <c r="AV53" i="21"/>
  <c r="AX44" i="21"/>
  <c r="AX51" i="21" s="1"/>
  <c r="AY44" i="21"/>
  <c r="AY51" i="21" s="1"/>
  <c r="BJ28" i="21"/>
  <c r="BJ53" i="21" s="1"/>
  <c r="AZ51" i="21"/>
  <c r="AU28" i="21"/>
  <c r="AT28" i="21"/>
  <c r="AX26" i="21"/>
  <c r="AY26" i="21"/>
  <c r="BT53" i="21"/>
  <c r="AX31" i="67"/>
  <c r="BA31" i="67"/>
  <c r="AW31" i="67"/>
  <c r="AS31" i="67"/>
  <c r="AT31" i="67"/>
  <c r="AE20" i="65" s="1"/>
  <c r="AI20" i="65" s="1"/>
  <c r="AU24" i="69"/>
  <c r="BT24" i="69"/>
  <c r="X27" i="82" s="1"/>
  <c r="BE48" i="68"/>
  <c r="BG55" i="68"/>
  <c r="BG60" i="68" s="1"/>
  <c r="BG65" i="68" s="1"/>
  <c r="BG72" i="68" s="1"/>
  <c r="BL34" i="68"/>
  <c r="BL41" i="68" s="1"/>
  <c r="BL46" i="68" s="1"/>
  <c r="BH55" i="68"/>
  <c r="BH60" i="68" s="1"/>
  <c r="BH65" i="68" s="1"/>
  <c r="BH72" i="68" s="1"/>
  <c r="BM79" i="68"/>
  <c r="BM81" i="68" s="1"/>
  <c r="BQ79" i="68"/>
  <c r="BQ81" i="68" s="1"/>
  <c r="BP24" i="68"/>
  <c r="BJ24" i="68"/>
  <c r="BZ51" i="21"/>
  <c r="CA51" i="21"/>
  <c r="CB20" i="21"/>
  <c r="BV20" i="21"/>
  <c r="BV28" i="21" s="1"/>
  <c r="BV53" i="21" s="1"/>
  <c r="BW20" i="21"/>
  <c r="BS71" i="68"/>
  <c r="BK29" i="68"/>
  <c r="BK34" i="68" s="1"/>
  <c r="BK41" i="68" s="1"/>
  <c r="BP29" i="68"/>
  <c r="BJ29" i="68"/>
  <c r="BJ34" i="68" s="1"/>
  <c r="BJ41" i="68" s="1"/>
  <c r="BT76" i="68"/>
  <c r="BN76" i="68"/>
  <c r="BO76" i="68"/>
  <c r="BT75" i="68"/>
  <c r="BN75" i="68"/>
  <c r="BO75" i="68"/>
  <c r="BT70" i="68"/>
  <c r="BN70" i="68"/>
  <c r="BO70" i="68"/>
  <c r="BN64" i="68"/>
  <c r="BT64" i="68"/>
  <c r="BO64" i="68"/>
  <c r="BN63" i="68"/>
  <c r="BT63" i="68"/>
  <c r="BO63" i="68"/>
  <c r="BT59" i="68"/>
  <c r="BN59" i="68"/>
  <c r="BO59" i="68"/>
  <c r="BN58" i="68"/>
  <c r="BT58" i="68"/>
  <c r="BO58" i="68"/>
  <c r="BT54" i="68"/>
  <c r="BN54" i="68"/>
  <c r="BO54" i="68"/>
  <c r="BS53" i="68"/>
  <c r="BR53" i="68"/>
  <c r="BN40" i="68"/>
  <c r="BT40" i="68"/>
  <c r="BO40" i="68"/>
  <c r="BT39" i="68"/>
  <c r="BN39" i="68"/>
  <c r="BO39" i="68"/>
  <c r="BT33" i="68"/>
  <c r="BN33" i="68"/>
  <c r="BO33" i="68"/>
  <c r="BN32" i="68"/>
  <c r="BT32" i="68"/>
  <c r="BO32" i="68"/>
  <c r="BA24" i="69"/>
  <c r="AY24" i="69"/>
  <c r="AZ22" i="69"/>
  <c r="AZ24" i="69" s="1"/>
  <c r="BT28" i="68"/>
  <c r="BN28" i="68"/>
  <c r="BO28" i="68"/>
  <c r="BT23" i="68"/>
  <c r="BN23" i="68"/>
  <c r="BO23" i="68"/>
  <c r="BT45" i="68"/>
  <c r="BN45" i="68"/>
  <c r="BO45" i="68"/>
  <c r="BN22" i="68"/>
  <c r="BT22" i="68"/>
  <c r="BO22" i="68"/>
  <c r="BN27" i="68"/>
  <c r="BT27" i="68"/>
  <c r="BO27" i="68"/>
  <c r="BN44" i="68"/>
  <c r="BT44" i="68"/>
  <c r="BO44" i="68"/>
  <c r="AY25" i="21"/>
  <c r="AX25" i="21"/>
  <c r="AP53" i="21"/>
  <c r="W43" i="82" s="1"/>
  <c r="BR51" i="21"/>
  <c r="AQ53" i="21"/>
  <c r="X43" i="82" s="1"/>
  <c r="BX51" i="21"/>
  <c r="BX28" i="21"/>
  <c r="BS28" i="21"/>
  <c r="BS53" i="21" s="1"/>
  <c r="BR28" i="21"/>
  <c r="BV19" i="23"/>
  <c r="BV23" i="23" s="1"/>
  <c r="BW19" i="23"/>
  <c r="BW23" i="23" s="1"/>
  <c r="AV81" i="68" l="1"/>
  <c r="S107" i="197"/>
  <c r="R107" i="197"/>
  <c r="AX29" i="133"/>
  <c r="AM40" i="133"/>
  <c r="AB43" i="65"/>
  <c r="AB44" i="65" s="1"/>
  <c r="AL41" i="133"/>
  <c r="AY29" i="133"/>
  <c r="AS43" i="66"/>
  <c r="AR43" i="66"/>
  <c r="AC26" i="197"/>
  <c r="AC18" i="197"/>
  <c r="AT53" i="21"/>
  <c r="AC19" i="197"/>
  <c r="AZ53" i="21"/>
  <c r="BY24" i="80"/>
  <c r="CC32" i="69"/>
  <c r="AZ28" i="69"/>
  <c r="AZ29" i="69"/>
  <c r="BA81" i="68"/>
  <c r="CA27" i="69"/>
  <c r="CB27" i="69"/>
  <c r="AU81" i="68"/>
  <c r="AZ72" i="68"/>
  <c r="AZ79" i="68" s="1"/>
  <c r="AY72" i="68"/>
  <c r="AU53" i="21"/>
  <c r="AY28" i="21"/>
  <c r="AY53" i="21" s="1"/>
  <c r="AX28" i="21"/>
  <c r="AX53" i="21" s="1"/>
  <c r="AD43" i="82" s="1"/>
  <c r="AG43" i="82" s="1"/>
  <c r="BL48" i="68"/>
  <c r="BL55" i="68" s="1"/>
  <c r="BL60" i="68" s="1"/>
  <c r="BL65" i="68" s="1"/>
  <c r="BL72" i="68" s="1"/>
  <c r="BL77" i="68" s="1"/>
  <c r="BP34" i="68"/>
  <c r="BP41" i="68" s="1"/>
  <c r="BG77" i="68"/>
  <c r="BG79" i="68" s="1"/>
  <c r="BG81" i="68" s="1"/>
  <c r="BH77" i="68"/>
  <c r="BH79" i="68" s="1"/>
  <c r="BH81" i="68" s="1"/>
  <c r="BN24" i="68"/>
  <c r="BE55" i="68"/>
  <c r="BE60" i="68" s="1"/>
  <c r="BE65" i="68" s="1"/>
  <c r="BE72" i="68" s="1"/>
  <c r="BT29" i="68"/>
  <c r="BT34" i="68" s="1"/>
  <c r="BT41" i="68" s="1"/>
  <c r="BO24" i="68"/>
  <c r="BT24" i="68"/>
  <c r="BW28" i="21"/>
  <c r="BW53" i="21" s="1"/>
  <c r="BZ20" i="21"/>
  <c r="CA20" i="21"/>
  <c r="CB28" i="21"/>
  <c r="CB53" i="21" s="1"/>
  <c r="BN29" i="68"/>
  <c r="BN34" i="68" s="1"/>
  <c r="BN41" i="68" s="1"/>
  <c r="BO29" i="68"/>
  <c r="BO34" i="68" s="1"/>
  <c r="BO41" i="68" s="1"/>
  <c r="BR76" i="68"/>
  <c r="BS76" i="68"/>
  <c r="BR75" i="68"/>
  <c r="BS75" i="68"/>
  <c r="BR70" i="68"/>
  <c r="BS70" i="68"/>
  <c r="BR63" i="68"/>
  <c r="BS63" i="68"/>
  <c r="BR64" i="68"/>
  <c r="BS64" i="68"/>
  <c r="BR59" i="68"/>
  <c r="BS59" i="68"/>
  <c r="BR58" i="68"/>
  <c r="BS58" i="68"/>
  <c r="BR54" i="68"/>
  <c r="BS54" i="68"/>
  <c r="BR39" i="68"/>
  <c r="BS39" i="68"/>
  <c r="BR40" i="68"/>
  <c r="BS40" i="68"/>
  <c r="BR33" i="68"/>
  <c r="BS33" i="68"/>
  <c r="BR32" i="68"/>
  <c r="BS32" i="68"/>
  <c r="BJ46" i="68"/>
  <c r="BJ48" i="68" s="1"/>
  <c r="BK46" i="68"/>
  <c r="BR28" i="68"/>
  <c r="BS28" i="68"/>
  <c r="BR27" i="68"/>
  <c r="BS27" i="68"/>
  <c r="BR44" i="68"/>
  <c r="BS44" i="68"/>
  <c r="BR22" i="68"/>
  <c r="BS22" i="68"/>
  <c r="BR45" i="68"/>
  <c r="BS45" i="68"/>
  <c r="BR23" i="68"/>
  <c r="BS23" i="68"/>
  <c r="BX53" i="21"/>
  <c r="BR53" i="21"/>
  <c r="AO36" i="23"/>
  <c r="AN36" i="23"/>
  <c r="S43" i="82"/>
  <c r="V43" i="82" s="1"/>
  <c r="S44" i="82"/>
  <c r="S30" i="82"/>
  <c r="S31" i="82"/>
  <c r="S32" i="82"/>
  <c r="S33" i="82"/>
  <c r="S34" i="82"/>
  <c r="S35" i="82"/>
  <c r="S36" i="82"/>
  <c r="S37" i="82"/>
  <c r="V37" i="82" s="1"/>
  <c r="S38" i="82"/>
  <c r="V38" i="82" s="1"/>
  <c r="S39" i="82"/>
  <c r="V39" i="82" s="1"/>
  <c r="S40" i="82"/>
  <c r="V40" i="82" s="1"/>
  <c r="S41" i="82"/>
  <c r="S27" i="82"/>
  <c r="V27" i="82" s="1"/>
  <c r="S28" i="82"/>
  <c r="V28" i="82" s="1"/>
  <c r="S24" i="82"/>
  <c r="S25" i="82"/>
  <c r="S21" i="82"/>
  <c r="S22" i="82"/>
  <c r="S18" i="82"/>
  <c r="S19" i="82"/>
  <c r="S15" i="82"/>
  <c r="S14" i="82"/>
  <c r="BG20" i="78"/>
  <c r="BJ20" i="78" s="1"/>
  <c r="BG21" i="78"/>
  <c r="BJ21" i="78" s="1"/>
  <c r="BG22" i="78"/>
  <c r="BG23" i="78"/>
  <c r="BJ23" i="78" s="1"/>
  <c r="BO26" i="78"/>
  <c r="Z36" i="82" s="1"/>
  <c r="BS26" i="78"/>
  <c r="AD36" i="82" s="1"/>
  <c r="BH26" i="78"/>
  <c r="T36" i="82" s="1"/>
  <c r="BI26" i="78"/>
  <c r="U36" i="82" s="1"/>
  <c r="BG19" i="78"/>
  <c r="BJ19" i="78" s="1"/>
  <c r="BN19" i="78"/>
  <c r="BR19" i="78" s="1"/>
  <c r="BV19" i="78" s="1"/>
  <c r="BN20" i="78"/>
  <c r="BR20" i="78" s="1"/>
  <c r="BN21" i="78"/>
  <c r="BR21" i="78" s="1"/>
  <c r="BN22" i="78"/>
  <c r="BR22" i="78" s="1"/>
  <c r="BV22" i="78" s="1"/>
  <c r="BN23" i="78"/>
  <c r="BR23" i="78" s="1"/>
  <c r="AI31" i="77"/>
  <c r="AJ31" i="77"/>
  <c r="AI32" i="77"/>
  <c r="AJ32" i="77"/>
  <c r="AI33" i="77"/>
  <c r="AJ33" i="77"/>
  <c r="AI34" i="77"/>
  <c r="AJ34" i="77"/>
  <c r="AI36" i="77"/>
  <c r="AJ36" i="77"/>
  <c r="AI37" i="77"/>
  <c r="AJ37" i="77"/>
  <c r="AJ30" i="77"/>
  <c r="AI30" i="77"/>
  <c r="O33" i="43"/>
  <c r="BL25" i="77"/>
  <c r="Z35" i="82" s="1"/>
  <c r="BP25" i="77"/>
  <c r="AD35" i="82" s="1"/>
  <c r="BE25" i="77"/>
  <c r="T35" i="82" s="1"/>
  <c r="BF25" i="77"/>
  <c r="U35" i="82" s="1"/>
  <c r="BG20" i="77"/>
  <c r="BK20" i="77"/>
  <c r="BG21" i="77"/>
  <c r="BK21" i="77"/>
  <c r="BO21" i="77" s="1"/>
  <c r="BG22" i="77"/>
  <c r="BK22" i="77"/>
  <c r="BG23" i="77"/>
  <c r="BK23" i="77"/>
  <c r="BO23" i="77" s="1"/>
  <c r="AI46" i="81"/>
  <c r="AJ46" i="81"/>
  <c r="F57" i="83"/>
  <c r="AD137" i="63" s="1"/>
  <c r="BS54" i="192"/>
  <c r="BW54" i="192" s="1"/>
  <c r="BS55" i="192"/>
  <c r="BW55" i="192" s="1"/>
  <c r="BS56" i="192"/>
  <c r="BW56" i="192" s="1"/>
  <c r="BS48" i="192"/>
  <c r="BW48" i="192" s="1"/>
  <c r="BS49" i="192"/>
  <c r="BW49" i="192" s="1"/>
  <c r="BS50" i="192"/>
  <c r="BW50" i="192" s="1"/>
  <c r="BS42" i="192"/>
  <c r="BW42" i="192" s="1"/>
  <c r="BS43" i="192"/>
  <c r="BW43" i="192" s="1"/>
  <c r="BS44" i="192"/>
  <c r="BW44" i="192" s="1"/>
  <c r="BS34" i="192"/>
  <c r="BS35" i="192"/>
  <c r="BS36" i="192"/>
  <c r="BS26" i="192"/>
  <c r="BW26" i="192" s="1"/>
  <c r="CA26" i="192" s="1"/>
  <c r="BS27" i="192"/>
  <c r="BW27" i="192" s="1"/>
  <c r="CA27" i="192" s="1"/>
  <c r="BS28" i="192"/>
  <c r="BW28" i="192" s="1"/>
  <c r="BS20" i="192"/>
  <c r="BW21" i="192"/>
  <c r="BS22" i="192"/>
  <c r="BW22" i="192" s="1"/>
  <c r="BI22" i="76"/>
  <c r="Z34" i="82" s="1"/>
  <c r="BM22" i="76"/>
  <c r="AD34" i="82" s="1"/>
  <c r="BB22" i="76"/>
  <c r="T34" i="82" s="1"/>
  <c r="BC22" i="76"/>
  <c r="U34" i="82" s="1"/>
  <c r="BA16" i="76"/>
  <c r="BD16" i="76" s="1"/>
  <c r="BH16" i="76"/>
  <c r="BL16" i="76" s="1"/>
  <c r="BP16" i="76" s="1"/>
  <c r="BA17" i="76"/>
  <c r="BD17" i="76" s="1"/>
  <c r="BH17" i="76"/>
  <c r="BL17" i="76" s="1"/>
  <c r="BA18" i="76"/>
  <c r="BD18" i="76" s="1"/>
  <c r="BH18" i="76"/>
  <c r="BL18" i="76" s="1"/>
  <c r="BP18" i="76" s="1"/>
  <c r="BA19" i="76"/>
  <c r="BD19" i="76" s="1"/>
  <c r="BH19" i="76"/>
  <c r="BL19" i="76" s="1"/>
  <c r="BA20" i="76"/>
  <c r="BD20" i="76" s="1"/>
  <c r="BH20" i="76"/>
  <c r="BL20" i="76" s="1"/>
  <c r="BH22" i="74"/>
  <c r="BK22" i="74" s="1"/>
  <c r="BS22" i="74"/>
  <c r="BW22" i="74" s="1"/>
  <c r="BH23" i="74"/>
  <c r="BK23" i="74" s="1"/>
  <c r="BO23" i="74"/>
  <c r="BS23" i="74" s="1"/>
  <c r="BH24" i="74"/>
  <c r="BK24" i="74" s="1"/>
  <c r="BO24" i="74"/>
  <c r="BS24" i="74" s="1"/>
  <c r="BH25" i="74"/>
  <c r="BK25" i="74" s="1"/>
  <c r="BO25" i="74"/>
  <c r="BH26" i="74"/>
  <c r="BK26" i="74" s="1"/>
  <c r="BO26" i="74"/>
  <c r="BS26" i="74" s="1"/>
  <c r="BI29" i="74"/>
  <c r="T33" i="82" s="1"/>
  <c r="BJ29" i="74"/>
  <c r="U33" i="82" s="1"/>
  <c r="BP29" i="74"/>
  <c r="Z33" i="82" s="1"/>
  <c r="BT29" i="74"/>
  <c r="AD33" i="82" s="1"/>
  <c r="V36" i="82" l="1"/>
  <c r="V35" i="82"/>
  <c r="V34" i="82"/>
  <c r="V33" i="82"/>
  <c r="BW20" i="192"/>
  <c r="CA20" i="192" s="1"/>
  <c r="AM41" i="133"/>
  <c r="AC43" i="65"/>
  <c r="AC44" i="65" s="1"/>
  <c r="BN16" i="76"/>
  <c r="BM25" i="74"/>
  <c r="BM21" i="78"/>
  <c r="BI20" i="77"/>
  <c r="BL21" i="78"/>
  <c r="AZ81" i="68"/>
  <c r="AY79" i="68"/>
  <c r="AY81" i="68" s="1"/>
  <c r="BR24" i="68"/>
  <c r="BJ55" i="68"/>
  <c r="BJ60" i="68" s="1"/>
  <c r="BJ65" i="68" s="1"/>
  <c r="BJ72" i="68" s="1"/>
  <c r="BJ77" i="68" s="1"/>
  <c r="BL79" i="68"/>
  <c r="BL81" i="68" s="1"/>
  <c r="BK48" i="68"/>
  <c r="BK55" i="68" s="1"/>
  <c r="BK60" i="68" s="1"/>
  <c r="BK65" i="68" s="1"/>
  <c r="BK72" i="68" s="1"/>
  <c r="BP46" i="68"/>
  <c r="BE77" i="68"/>
  <c r="BE79" i="68" s="1"/>
  <c r="BE81" i="68" s="1"/>
  <c r="BS29" i="68"/>
  <c r="BS34" i="68" s="1"/>
  <c r="BS41" i="68" s="1"/>
  <c r="BS24" i="68"/>
  <c r="CA28" i="21"/>
  <c r="CA53" i="21" s="1"/>
  <c r="BZ28" i="21"/>
  <c r="BZ53" i="21" s="1"/>
  <c r="BR29" i="68"/>
  <c r="BR34" i="68" s="1"/>
  <c r="BR41" i="68" s="1"/>
  <c r="BT46" i="68"/>
  <c r="BN46" i="68"/>
  <c r="BN48" i="68" s="1"/>
  <c r="BO46" i="68"/>
  <c r="BS25" i="74"/>
  <c r="BW25" i="74" s="1"/>
  <c r="BU25" i="74" s="1"/>
  <c r="BM23" i="77"/>
  <c r="BN23" i="74"/>
  <c r="BO20" i="77"/>
  <c r="BN20" i="77" s="1"/>
  <c r="BK20" i="76"/>
  <c r="AB39" i="82"/>
  <c r="AA39" i="82"/>
  <c r="AE39" i="82"/>
  <c r="AF39" i="82"/>
  <c r="CA42" i="192"/>
  <c r="CA49" i="192"/>
  <c r="CA48" i="192"/>
  <c r="CA56" i="192"/>
  <c r="CA50" i="192"/>
  <c r="AB27" i="82"/>
  <c r="AA27" i="82"/>
  <c r="AE27" i="82"/>
  <c r="AF27" i="82"/>
  <c r="CA43" i="192"/>
  <c r="CA28" i="192"/>
  <c r="CA29" i="192" s="1"/>
  <c r="BQ24" i="74"/>
  <c r="BW24" i="74"/>
  <c r="BU24" i="74" s="1"/>
  <c r="CA22" i="192"/>
  <c r="CA21" i="192"/>
  <c r="CA44" i="192"/>
  <c r="CA54" i="192"/>
  <c r="BG18" i="76"/>
  <c r="BD25" i="77"/>
  <c r="AB28" i="82"/>
  <c r="AA28" i="82"/>
  <c r="AE28" i="82"/>
  <c r="AF28" i="82"/>
  <c r="AB43" i="82"/>
  <c r="AA43" i="82"/>
  <c r="AF43" i="82"/>
  <c r="AE43" i="82"/>
  <c r="BM24" i="74"/>
  <c r="BM22" i="74"/>
  <c r="BI22" i="77"/>
  <c r="BR26" i="78"/>
  <c r="BW36" i="192"/>
  <c r="BN21" i="77"/>
  <c r="BW35" i="192"/>
  <c r="BR26" i="74"/>
  <c r="BN24" i="74"/>
  <c r="BR24" i="74"/>
  <c r="BJ21" i="77"/>
  <c r="S47" i="82"/>
  <c r="BW34" i="192"/>
  <c r="BN23" i="77"/>
  <c r="BM23" i="74"/>
  <c r="BG26" i="78"/>
  <c r="CA55" i="192"/>
  <c r="AA37" i="82"/>
  <c r="AB37" i="82"/>
  <c r="AF37" i="82"/>
  <c r="AE37" i="82"/>
  <c r="BI23" i="77"/>
  <c r="BD22" i="76"/>
  <c r="BF16" i="76"/>
  <c r="BN18" i="76"/>
  <c r="BF18" i="76"/>
  <c r="BL22" i="76"/>
  <c r="BG20" i="76"/>
  <c r="BA22" i="76"/>
  <c r="BH22" i="76"/>
  <c r="Y34" i="82" s="1"/>
  <c r="AC34" i="82" s="1"/>
  <c r="AL39" i="78"/>
  <c r="AM39" i="78"/>
  <c r="BJ22" i="78"/>
  <c r="BM22" i="78" s="1"/>
  <c r="BN26" i="78"/>
  <c r="Y36" i="82" s="1"/>
  <c r="AC36" i="82" s="1"/>
  <c r="BQ20" i="78"/>
  <c r="BP20" i="78"/>
  <c r="BV20" i="78"/>
  <c r="BP21" i="78"/>
  <c r="BV21" i="78"/>
  <c r="BT21" i="78" s="1"/>
  <c r="BU19" i="78"/>
  <c r="BL19" i="78"/>
  <c r="BM19" i="78"/>
  <c r="BQ19" i="78"/>
  <c r="BT19" i="78"/>
  <c r="BP23" i="78"/>
  <c r="BV23" i="78"/>
  <c r="BT23" i="78" s="1"/>
  <c r="BQ23" i="78"/>
  <c r="BM23" i="78"/>
  <c r="BL23" i="78"/>
  <c r="BM20" i="78"/>
  <c r="BL20" i="78"/>
  <c r="BP19" i="78"/>
  <c r="BQ21" i="78"/>
  <c r="BJ22" i="77"/>
  <c r="BM21" i="77"/>
  <c r="BK25" i="77"/>
  <c r="Y35" i="82" s="1"/>
  <c r="AC35" i="82" s="1"/>
  <c r="BO22" i="77"/>
  <c r="BN22" i="77" s="1"/>
  <c r="BS21" i="77"/>
  <c r="BI21" i="77"/>
  <c r="BJ23" i="77"/>
  <c r="BG25" i="77"/>
  <c r="BS23" i="77"/>
  <c r="BQ23" i="77" s="1"/>
  <c r="BJ20" i="77"/>
  <c r="BO16" i="76"/>
  <c r="BG16" i="76"/>
  <c r="BK16" i="76"/>
  <c r="BJ20" i="76"/>
  <c r="BP20" i="76"/>
  <c r="BN20" i="76" s="1"/>
  <c r="BG19" i="76"/>
  <c r="BK19" i="76"/>
  <c r="BJ17" i="76"/>
  <c r="BP17" i="76"/>
  <c r="BN17" i="76" s="1"/>
  <c r="BP19" i="76"/>
  <c r="BN19" i="76" s="1"/>
  <c r="BJ19" i="76"/>
  <c r="BK17" i="76"/>
  <c r="BG17" i="76"/>
  <c r="BO18" i="76"/>
  <c r="BF20" i="76"/>
  <c r="BJ16" i="76"/>
  <c r="BK18" i="76"/>
  <c r="BF17" i="76"/>
  <c r="BF19" i="76"/>
  <c r="BJ18" i="76"/>
  <c r="BN22" i="74"/>
  <c r="BQ22" i="74"/>
  <c r="BV22" i="74"/>
  <c r="BR22" i="74"/>
  <c r="BN25" i="74"/>
  <c r="BW23" i="74"/>
  <c r="BR23" i="74"/>
  <c r="BQ23" i="74"/>
  <c r="BQ26" i="74"/>
  <c r="BW26" i="74"/>
  <c r="BU26" i="74" s="1"/>
  <c r="BU22" i="74"/>
  <c r="BH29" i="74"/>
  <c r="BN26" i="74"/>
  <c r="BM26" i="74"/>
  <c r="AG36" i="82" l="1"/>
  <c r="AA36" i="82"/>
  <c r="AB36" i="82"/>
  <c r="AG35" i="82"/>
  <c r="AB35" i="82"/>
  <c r="AA35" i="82"/>
  <c r="AG34" i="82"/>
  <c r="AA34" i="82"/>
  <c r="AB34" i="82"/>
  <c r="BI25" i="77"/>
  <c r="W35" i="82" s="1"/>
  <c r="BV25" i="74"/>
  <c r="BR25" i="74"/>
  <c r="BV24" i="74"/>
  <c r="BQ25" i="74"/>
  <c r="BV26" i="74"/>
  <c r="BU21" i="78"/>
  <c r="BQ22" i="78"/>
  <c r="BQ26" i="78" s="1"/>
  <c r="BP48" i="68"/>
  <c r="BP55" i="68" s="1"/>
  <c r="BP60" i="68" s="1"/>
  <c r="BP65" i="68" s="1"/>
  <c r="BP72" i="68" s="1"/>
  <c r="BK77" i="68"/>
  <c r="BK79" i="68" s="1"/>
  <c r="BK81" i="68" s="1"/>
  <c r="BT48" i="68"/>
  <c r="BT55" i="68" s="1"/>
  <c r="BT60" i="68" s="1"/>
  <c r="BT65" i="68" s="1"/>
  <c r="BT72" i="68" s="1"/>
  <c r="BO48" i="68"/>
  <c r="BO55" i="68" s="1"/>
  <c r="BO60" i="68" s="1"/>
  <c r="BO65" i="68" s="1"/>
  <c r="BO72" i="68" s="1"/>
  <c r="BJ79" i="68"/>
  <c r="BJ81" i="68" s="1"/>
  <c r="BN55" i="68"/>
  <c r="BN60" i="68" s="1"/>
  <c r="BN65" i="68" s="1"/>
  <c r="BN72" i="68" s="1"/>
  <c r="BN77" i="68" s="1"/>
  <c r="BR46" i="68"/>
  <c r="BR48" i="68" s="1"/>
  <c r="BS46" i="68"/>
  <c r="BS48" i="68" s="1"/>
  <c r="BL22" i="78"/>
  <c r="BL26" i="78" s="1"/>
  <c r="W36" i="82" s="1"/>
  <c r="BR23" i="77"/>
  <c r="BM20" i="77"/>
  <c r="BS20" i="77"/>
  <c r="CA57" i="192"/>
  <c r="CA23" i="192"/>
  <c r="CA51" i="192"/>
  <c r="CA34" i="192"/>
  <c r="CA36" i="192"/>
  <c r="BN22" i="76"/>
  <c r="CA45" i="192"/>
  <c r="CA35" i="192"/>
  <c r="BG22" i="76"/>
  <c r="X34" i="82" s="1"/>
  <c r="BP22" i="76"/>
  <c r="BO17" i="76"/>
  <c r="BK22" i="76"/>
  <c r="BF22" i="76"/>
  <c r="W34" i="82" s="1"/>
  <c r="BJ22" i="76"/>
  <c r="BJ26" i="78"/>
  <c r="BM26" i="78"/>
  <c r="X36" i="82" s="1"/>
  <c r="BU22" i="78"/>
  <c r="BT22" i="78"/>
  <c r="BV26" i="78"/>
  <c r="BP22" i="78"/>
  <c r="BP26" i="78" s="1"/>
  <c r="BU23" i="78"/>
  <c r="BT20" i="78"/>
  <c r="BU20" i="78"/>
  <c r="BS22" i="77"/>
  <c r="BM22" i="77"/>
  <c r="BO25" i="77"/>
  <c r="BJ25" i="77"/>
  <c r="X35" i="82" s="1"/>
  <c r="BQ21" i="77"/>
  <c r="BR21" i="77"/>
  <c r="BN25" i="77"/>
  <c r="BO19" i="76"/>
  <c r="BO20" i="76"/>
  <c r="BU23" i="74"/>
  <c r="BV23" i="74"/>
  <c r="AF36" i="82" l="1"/>
  <c r="AE36" i="82"/>
  <c r="AE35" i="82"/>
  <c r="AF35" i="82"/>
  <c r="AE34" i="82"/>
  <c r="AF34" i="82"/>
  <c r="BO22" i="76"/>
  <c r="BP77" i="68"/>
  <c r="BP79" i="68" s="1"/>
  <c r="BP81" i="68" s="1"/>
  <c r="BN79" i="68"/>
  <c r="BN81" i="68" s="1"/>
  <c r="BO77" i="68"/>
  <c r="BO79" i="68" s="1"/>
  <c r="BO81" i="68" s="1"/>
  <c r="BT77" i="68"/>
  <c r="BT79" i="68" s="1"/>
  <c r="BT81" i="68" s="1"/>
  <c r="BS55" i="68"/>
  <c r="BS60" i="68" s="1"/>
  <c r="BS65" i="68" s="1"/>
  <c r="BS72" i="68" s="1"/>
  <c r="BS77" i="68" s="1"/>
  <c r="BR55" i="68"/>
  <c r="BR60" i="68" s="1"/>
  <c r="BR65" i="68" s="1"/>
  <c r="BR72" i="68" s="1"/>
  <c r="BR77" i="68" s="1"/>
  <c r="BU26" i="78"/>
  <c r="BQ20" i="77"/>
  <c r="BR20" i="77"/>
  <c r="BT26" i="78"/>
  <c r="CA37" i="192"/>
  <c r="CA59" i="192" s="1"/>
  <c r="BM25" i="77"/>
  <c r="BS25" i="77"/>
  <c r="BQ22" i="77"/>
  <c r="BR22" i="77"/>
  <c r="BL54" i="192"/>
  <c r="BO54" i="192" s="1"/>
  <c r="BL55" i="192"/>
  <c r="BO55" i="192" s="1"/>
  <c r="BL56" i="192"/>
  <c r="BO56" i="192" s="1"/>
  <c r="BL48" i="192"/>
  <c r="BO48" i="192" s="1"/>
  <c r="BL49" i="192"/>
  <c r="BO49" i="192" s="1"/>
  <c r="BL50" i="192"/>
  <c r="BO50" i="192" s="1"/>
  <c r="BL42" i="192"/>
  <c r="BO42" i="192" s="1"/>
  <c r="BL43" i="192"/>
  <c r="BO43" i="192" s="1"/>
  <c r="BL44" i="192"/>
  <c r="BO44" i="192" s="1"/>
  <c r="BL34" i="192"/>
  <c r="BO34" i="192" s="1"/>
  <c r="BL35" i="192"/>
  <c r="BO35" i="192" s="1"/>
  <c r="BZ35" i="192" s="1"/>
  <c r="BL36" i="192"/>
  <c r="BO36" i="192" s="1"/>
  <c r="BL26" i="192"/>
  <c r="BO26" i="192" s="1"/>
  <c r="BL27" i="192"/>
  <c r="BO27" i="192" s="1"/>
  <c r="BL28" i="192"/>
  <c r="BO28" i="192" s="1"/>
  <c r="BL20" i="192"/>
  <c r="BO20" i="192" s="1"/>
  <c r="BL21" i="192"/>
  <c r="BO21" i="192" s="1"/>
  <c r="BL22" i="192"/>
  <c r="BO22" i="192" s="1"/>
  <c r="AI34" i="25"/>
  <c r="AJ34" i="25"/>
  <c r="AI35" i="25"/>
  <c r="AJ35" i="25"/>
  <c r="AI36" i="25"/>
  <c r="AJ36" i="25"/>
  <c r="AI37" i="25"/>
  <c r="AJ37" i="25"/>
  <c r="AI38" i="25"/>
  <c r="AJ38" i="25"/>
  <c r="AI39" i="25"/>
  <c r="AJ39" i="25"/>
  <c r="AI33" i="25"/>
  <c r="AJ33" i="25"/>
  <c r="AJ32" i="25"/>
  <c r="AI32" i="25"/>
  <c r="BV20" i="192" l="1"/>
  <c r="BR79" i="68"/>
  <c r="BR81" i="68" s="1"/>
  <c r="BS79" i="68"/>
  <c r="BS81" i="68" s="1"/>
  <c r="BR50" i="192"/>
  <c r="BU50" i="192"/>
  <c r="BQ50" i="192"/>
  <c r="BZ50" i="192"/>
  <c r="BV50" i="192"/>
  <c r="BY50" i="192"/>
  <c r="BZ28" i="192"/>
  <c r="BV28" i="192"/>
  <c r="BR28" i="192"/>
  <c r="BU28" i="192"/>
  <c r="BQ28" i="192"/>
  <c r="BY28" i="192"/>
  <c r="BR42" i="192"/>
  <c r="BU42" i="192"/>
  <c r="BQ42" i="192"/>
  <c r="BV42" i="192"/>
  <c r="BZ42" i="192"/>
  <c r="BY42" i="192"/>
  <c r="BR22" i="192"/>
  <c r="BV22" i="192"/>
  <c r="BY22" i="192"/>
  <c r="BQ22" i="192"/>
  <c r="BU22" i="192"/>
  <c r="BZ22" i="192"/>
  <c r="BR55" i="192"/>
  <c r="BU55" i="192"/>
  <c r="BZ55" i="192"/>
  <c r="BQ55" i="192"/>
  <c r="BV55" i="192"/>
  <c r="BY55" i="192"/>
  <c r="BR27" i="192"/>
  <c r="BU27" i="192"/>
  <c r="BZ27" i="192"/>
  <c r="BQ27" i="192"/>
  <c r="BY27" i="192"/>
  <c r="BV27" i="192"/>
  <c r="BR34" i="192"/>
  <c r="BZ34" i="192"/>
  <c r="BV34" i="192"/>
  <c r="BQ34" i="192"/>
  <c r="BU34" i="192"/>
  <c r="BY34" i="192"/>
  <c r="BR21" i="192"/>
  <c r="BQ21" i="192"/>
  <c r="BZ21" i="192"/>
  <c r="BV21" i="192"/>
  <c r="BU21" i="192"/>
  <c r="BY21" i="192"/>
  <c r="BZ44" i="192"/>
  <c r="BQ44" i="192"/>
  <c r="BR44" i="192"/>
  <c r="BU44" i="192"/>
  <c r="BV44" i="192"/>
  <c r="BY44" i="192"/>
  <c r="BQ54" i="192"/>
  <c r="BR54" i="192"/>
  <c r="BZ54" i="192"/>
  <c r="BU54" i="192"/>
  <c r="BV54" i="192"/>
  <c r="BY54" i="192"/>
  <c r="BY35" i="192"/>
  <c r="BR20" i="192"/>
  <c r="BQ20" i="192"/>
  <c r="BU20" i="192"/>
  <c r="BZ20" i="192"/>
  <c r="BY20" i="192"/>
  <c r="BQ43" i="192"/>
  <c r="BR43" i="192"/>
  <c r="BV43" i="192"/>
  <c r="BU43" i="192"/>
  <c r="BZ43" i="192"/>
  <c r="BY43" i="192"/>
  <c r="BZ56" i="192"/>
  <c r="BV56" i="192"/>
  <c r="BR56" i="192"/>
  <c r="BU56" i="192"/>
  <c r="BQ56" i="192"/>
  <c r="BY56" i="192"/>
  <c r="BZ36" i="192"/>
  <c r="BR36" i="192"/>
  <c r="BV36" i="192"/>
  <c r="BQ36" i="192"/>
  <c r="BU36" i="192"/>
  <c r="BR48" i="192"/>
  <c r="BV48" i="192"/>
  <c r="BQ48" i="192"/>
  <c r="BZ48" i="192"/>
  <c r="BU48" i="192"/>
  <c r="BY48" i="192"/>
  <c r="BR35" i="192"/>
  <c r="BQ35" i="192"/>
  <c r="BV35" i="192"/>
  <c r="BU35" i="192"/>
  <c r="BQ25" i="77"/>
  <c r="BR26" i="192"/>
  <c r="BV26" i="192"/>
  <c r="BQ26" i="192"/>
  <c r="BU26" i="192"/>
  <c r="BZ26" i="192"/>
  <c r="BY26" i="192"/>
  <c r="BR49" i="192"/>
  <c r="BV49" i="192"/>
  <c r="BU49" i="192"/>
  <c r="BQ49" i="192"/>
  <c r="BZ49" i="192"/>
  <c r="BY49" i="192"/>
  <c r="BY36" i="192"/>
  <c r="BR25" i="77"/>
  <c r="BO29" i="74"/>
  <c r="Y33" i="82" s="1"/>
  <c r="AC33" i="82" s="1"/>
  <c r="BK29" i="74"/>
  <c r="BS29" i="74"/>
  <c r="F60" i="83"/>
  <c r="F54" i="83"/>
  <c r="AA137" i="63" s="1"/>
  <c r="AI38" i="77"/>
  <c r="AJ38" i="77"/>
  <c r="F63" i="83" l="1"/>
  <c r="AH137" i="63" s="1"/>
  <c r="AE137" i="63"/>
  <c r="AG33" i="82"/>
  <c r="AB33" i="82"/>
  <c r="AA33" i="82"/>
  <c r="BZ51" i="192"/>
  <c r="BY29" i="192"/>
  <c r="BZ37" i="192"/>
  <c r="BZ29" i="192"/>
  <c r="BY57" i="192"/>
  <c r="BY23" i="192"/>
  <c r="BY51" i="192"/>
  <c r="BZ23" i="192"/>
  <c r="BY37" i="192"/>
  <c r="BY45" i="192"/>
  <c r="BZ57" i="192"/>
  <c r="BZ45" i="192"/>
  <c r="BM29" i="74"/>
  <c r="W33" i="82" s="1"/>
  <c r="BR29" i="74"/>
  <c r="BN29" i="74"/>
  <c r="X33" i="82" s="1"/>
  <c r="BW29" i="74"/>
  <c r="BQ29" i="74"/>
  <c r="AE33" i="82" l="1"/>
  <c r="AF33" i="82"/>
  <c r="BZ59" i="192"/>
  <c r="BY59" i="192"/>
  <c r="BU29" i="74"/>
  <c r="BV29" i="74"/>
  <c r="H30" i="83"/>
  <c r="H31" i="83"/>
  <c r="H32" i="83"/>
  <c r="H23" i="83"/>
  <c r="H24" i="83"/>
  <c r="H25" i="83"/>
  <c r="H17" i="83"/>
  <c r="H18" i="83"/>
  <c r="H16" i="83"/>
  <c r="AH34" i="76"/>
  <c r="AI34" i="76"/>
  <c r="AH29" i="27" l="1"/>
  <c r="T74" i="196" s="1"/>
  <c r="AI29" i="27"/>
  <c r="U74" i="196" s="1"/>
  <c r="AH30" i="27"/>
  <c r="T75" i="196" s="1"/>
  <c r="AI30" i="27"/>
  <c r="U75" i="196" s="1"/>
  <c r="AH31" i="27"/>
  <c r="T76" i="196" s="1"/>
  <c r="AI31" i="27"/>
  <c r="U76" i="196" s="1"/>
  <c r="AH32" i="27"/>
  <c r="T77" i="196" s="1"/>
  <c r="AI32" i="27"/>
  <c r="U77" i="196" s="1"/>
  <c r="AH33" i="27"/>
  <c r="T78" i="196" s="1"/>
  <c r="AI33" i="27"/>
  <c r="U78" i="196" s="1"/>
  <c r="AH34" i="27"/>
  <c r="T79" i="196" s="1"/>
  <c r="AI34" i="27"/>
  <c r="U79" i="196" s="1"/>
  <c r="AI28" i="27"/>
  <c r="U73" i="196" s="1"/>
  <c r="T73" i="196"/>
  <c r="BI23" i="27" l="1"/>
  <c r="Z41" i="82" s="1"/>
  <c r="BM23" i="27"/>
  <c r="AD41" i="82" s="1"/>
  <c r="BB23" i="27"/>
  <c r="T41" i="82" s="1"/>
  <c r="BC23" i="27"/>
  <c r="U41" i="82" s="1"/>
  <c r="AP23" i="27"/>
  <c r="X25" i="196" s="1"/>
  <c r="AT23" i="27"/>
  <c r="AB25" i="196" s="1"/>
  <c r="AG23" i="27"/>
  <c r="AH23" i="27"/>
  <c r="BH17" i="27"/>
  <c r="BH18" i="27"/>
  <c r="BH19" i="27"/>
  <c r="BH20" i="27"/>
  <c r="BL20" i="27" s="1"/>
  <c r="BP20" i="27" s="1"/>
  <c r="BH16" i="27"/>
  <c r="BL16" i="27" s="1"/>
  <c r="BA17" i="27"/>
  <c r="BD17" i="27" s="1"/>
  <c r="BA18" i="27"/>
  <c r="BD18" i="27" s="1"/>
  <c r="BA19" i="27"/>
  <c r="BD19" i="27" s="1"/>
  <c r="BA20" i="27"/>
  <c r="BD20" i="27" s="1"/>
  <c r="BA16" i="27"/>
  <c r="BD16" i="27" s="1"/>
  <c r="AL40" i="26"/>
  <c r="T56" i="196" s="1"/>
  <c r="AM40" i="26"/>
  <c r="U56" i="196" s="1"/>
  <c r="AL41" i="26"/>
  <c r="T57" i="196" s="1"/>
  <c r="AM41" i="26"/>
  <c r="U57" i="196" s="1"/>
  <c r="AL42" i="26"/>
  <c r="T58" i="196" s="1"/>
  <c r="AM42" i="26"/>
  <c r="U58" i="196" s="1"/>
  <c r="AL43" i="26"/>
  <c r="T59" i="196" s="1"/>
  <c r="AM43" i="26"/>
  <c r="U59" i="196" s="1"/>
  <c r="AL45" i="26"/>
  <c r="T61" i="196" s="1"/>
  <c r="AM45" i="26"/>
  <c r="U61" i="196" s="1"/>
  <c r="AL46" i="26"/>
  <c r="T62" i="196" s="1"/>
  <c r="AM46" i="26"/>
  <c r="U62" i="196" s="1"/>
  <c r="AM39" i="26"/>
  <c r="U55" i="196" s="1"/>
  <c r="AL42" i="74"/>
  <c r="AK42" i="74"/>
  <c r="AL39" i="26"/>
  <c r="T55" i="196" s="1"/>
  <c r="V41" i="82" l="1"/>
  <c r="BK20" i="27"/>
  <c r="BF17" i="27"/>
  <c r="BN20" i="27"/>
  <c r="BF19" i="27"/>
  <c r="BF18" i="27"/>
  <c r="BD23" i="27"/>
  <c r="BG16" i="27"/>
  <c r="BK16" i="27"/>
  <c r="BJ16" i="27"/>
  <c r="BP16" i="27"/>
  <c r="BO16" i="27" s="1"/>
  <c r="BO20" i="27"/>
  <c r="BJ20" i="27"/>
  <c r="BL19" i="27"/>
  <c r="BA23" i="27"/>
  <c r="BL18" i="27"/>
  <c r="BK18" i="27" s="1"/>
  <c r="BH23" i="27"/>
  <c r="Y41" i="82" s="1"/>
  <c r="AC41" i="82" s="1"/>
  <c r="BF16" i="27"/>
  <c r="BL17" i="27"/>
  <c r="BF20" i="27"/>
  <c r="BG20" i="27"/>
  <c r="BG19" i="27"/>
  <c r="BG17" i="27"/>
  <c r="BG18" i="27"/>
  <c r="BE20" i="25"/>
  <c r="BL21" i="25"/>
  <c r="BL22" i="25"/>
  <c r="BL23" i="25"/>
  <c r="BL24" i="25"/>
  <c r="BL20" i="25"/>
  <c r="BP20" i="25" s="1"/>
  <c r="BI18" i="26"/>
  <c r="BQ25" i="26"/>
  <c r="Z32" i="82" s="1"/>
  <c r="BU25" i="26"/>
  <c r="AD32" i="82" s="1"/>
  <c r="BJ25" i="26"/>
  <c r="T32" i="82" s="1"/>
  <c r="BK25" i="26"/>
  <c r="U32" i="82" s="1"/>
  <c r="BP18" i="26"/>
  <c r="BI19" i="26"/>
  <c r="BL19" i="26" s="1"/>
  <c r="BP19" i="26"/>
  <c r="BI20" i="26"/>
  <c r="BL20" i="26" s="1"/>
  <c r="BP20" i="26"/>
  <c r="BI21" i="26"/>
  <c r="BL21" i="26" s="1"/>
  <c r="BP21" i="26"/>
  <c r="BT21" i="26" s="1"/>
  <c r="BX21" i="26" s="1"/>
  <c r="BI22" i="26"/>
  <c r="BL22" i="26" s="1"/>
  <c r="BP22" i="26"/>
  <c r="BT22" i="26" s="1"/>
  <c r="AG41" i="82" l="1"/>
  <c r="AE41" i="82" s="1"/>
  <c r="AA41" i="82"/>
  <c r="AB41" i="82"/>
  <c r="V32" i="82"/>
  <c r="BO21" i="26"/>
  <c r="BO20" i="26"/>
  <c r="BJ19" i="27"/>
  <c r="BP19" i="27"/>
  <c r="BL23" i="27"/>
  <c r="BP17" i="27"/>
  <c r="BJ17" i="27"/>
  <c r="BK17" i="27"/>
  <c r="BG23" i="27"/>
  <c r="X41" i="82" s="1"/>
  <c r="BN19" i="26"/>
  <c r="BF23" i="27"/>
  <c r="W41" i="82" s="1"/>
  <c r="BI25" i="26"/>
  <c r="BN16" i="27"/>
  <c r="BJ18" i="27"/>
  <c r="BP18" i="27"/>
  <c r="BK19" i="27"/>
  <c r="BO19" i="26"/>
  <c r="BP25" i="26"/>
  <c r="Y32" i="82" s="1"/>
  <c r="AC32" i="82" s="1"/>
  <c r="BN20" i="26"/>
  <c r="BS22" i="26"/>
  <c r="BO22" i="26"/>
  <c r="BL18" i="26"/>
  <c r="BL25" i="26" s="1"/>
  <c r="BN22" i="26"/>
  <c r="BT19" i="26"/>
  <c r="BS19" i="26" s="1"/>
  <c r="BT18" i="26"/>
  <c r="BN21" i="26"/>
  <c r="BT20" i="26"/>
  <c r="BS20" i="26" s="1"/>
  <c r="BR22" i="26"/>
  <c r="BW21" i="26"/>
  <c r="BV21" i="26"/>
  <c r="BS21" i="26"/>
  <c r="BX22" i="26"/>
  <c r="BR21" i="26"/>
  <c r="AF41" i="82" l="1"/>
  <c r="AG32" i="82"/>
  <c r="AE32" i="82" s="1"/>
  <c r="AA32" i="82"/>
  <c r="AB32" i="82"/>
  <c r="BK23" i="27"/>
  <c r="BJ23" i="27"/>
  <c r="BP23" i="27"/>
  <c r="BN19" i="27"/>
  <c r="BO19" i="27"/>
  <c r="BN17" i="27"/>
  <c r="BO17" i="27"/>
  <c r="BT25" i="26"/>
  <c r="BN18" i="27"/>
  <c r="BO18" i="27"/>
  <c r="BS18" i="26"/>
  <c r="BS25" i="26" s="1"/>
  <c r="BN18" i="26"/>
  <c r="BN25" i="26" s="1"/>
  <c r="W32" i="82" s="1"/>
  <c r="BO18" i="26"/>
  <c r="BO25" i="26" s="1"/>
  <c r="X32" i="82" s="1"/>
  <c r="BR20" i="26"/>
  <c r="BX20" i="26"/>
  <c r="BX18" i="26"/>
  <c r="BR18" i="26"/>
  <c r="BR19" i="26"/>
  <c r="BX19" i="26"/>
  <c r="BV22" i="26"/>
  <c r="BW22" i="26"/>
  <c r="AF32" i="82" l="1"/>
  <c r="BX25" i="26"/>
  <c r="BN23" i="27"/>
  <c r="BO23" i="27"/>
  <c r="BV19" i="26"/>
  <c r="BW19" i="26"/>
  <c r="BR25" i="26"/>
  <c r="BW18" i="26"/>
  <c r="BV18" i="26"/>
  <c r="BW20" i="26"/>
  <c r="BV20" i="26"/>
  <c r="BW25" i="26" l="1"/>
  <c r="BV25" i="26"/>
  <c r="AK18" i="26" l="1"/>
  <c r="AN18" i="26" s="1"/>
  <c r="AO19" i="26"/>
  <c r="AW19" i="26" s="1"/>
  <c r="AO20" i="26"/>
  <c r="AW20" i="26" s="1"/>
  <c r="AO21" i="26"/>
  <c r="AO22" i="26"/>
  <c r="AW21" i="26" l="1"/>
  <c r="BA21" i="26" s="1"/>
  <c r="AW18" i="26"/>
  <c r="AV18" i="26" s="1"/>
  <c r="AW22" i="26"/>
  <c r="BA22" i="26" s="1"/>
  <c r="BA20" i="26"/>
  <c r="BA19" i="26"/>
  <c r="D4" i="71"/>
  <c r="D3" i="71"/>
  <c r="D4" i="72"/>
  <c r="D3" i="72"/>
  <c r="D4" i="83"/>
  <c r="D3" i="83"/>
  <c r="AL19" i="85"/>
  <c r="D4" i="84"/>
  <c r="D3" i="84"/>
  <c r="E5" i="85"/>
  <c r="E4" i="85"/>
  <c r="C3" i="219"/>
  <c r="C2" i="219"/>
  <c r="D5" i="114"/>
  <c r="D4" i="114"/>
  <c r="E5" i="150"/>
  <c r="E4" i="150"/>
  <c r="E5" i="192"/>
  <c r="E4" i="192"/>
  <c r="D4" i="149"/>
  <c r="D3" i="149"/>
  <c r="D4" i="92"/>
  <c r="D4" i="188"/>
  <c r="D4" i="95"/>
  <c r="E4" i="136"/>
  <c r="F4" i="97"/>
  <c r="D4" i="101"/>
  <c r="D4" i="102"/>
  <c r="D4" i="103"/>
  <c r="E4" i="108"/>
  <c r="D4" i="43"/>
  <c r="D3" i="43"/>
  <c r="D3" i="92"/>
  <c r="D3" i="188"/>
  <c r="D3" i="103"/>
  <c r="D3" i="102"/>
  <c r="D3" i="101"/>
  <c r="F3" i="97"/>
  <c r="E3" i="136"/>
  <c r="D3" i="95"/>
  <c r="F50" i="97"/>
  <c r="F46" i="97"/>
  <c r="M29" i="193"/>
  <c r="M28" i="193"/>
  <c r="M27" i="193"/>
  <c r="M26" i="193"/>
  <c r="E3" i="108"/>
  <c r="AT25" i="26"/>
  <c r="BL27" i="25"/>
  <c r="Y31" i="82" s="1"/>
  <c r="BM27" i="25"/>
  <c r="BQ27" i="25"/>
  <c r="AD31" i="82" s="1"/>
  <c r="BF27" i="25"/>
  <c r="T31" i="82" s="1"/>
  <c r="BG27" i="25"/>
  <c r="U31" i="82" s="1"/>
  <c r="AK16" i="34"/>
  <c r="AK17" i="34"/>
  <c r="AK18" i="34"/>
  <c r="AK19" i="34"/>
  <c r="AK20" i="34"/>
  <c r="AK21" i="34"/>
  <c r="AK22" i="34"/>
  <c r="AK23" i="34"/>
  <c r="AK24" i="34"/>
  <c r="AE20" i="88"/>
  <c r="AE21" i="88"/>
  <c r="AE22" i="88"/>
  <c r="AE23" i="88"/>
  <c r="AR34" i="24"/>
  <c r="AK39" i="24"/>
  <c r="T47" i="196" s="1"/>
  <c r="AL39" i="24"/>
  <c r="U47" i="196" s="1"/>
  <c r="AK40" i="24"/>
  <c r="T48" i="196" s="1"/>
  <c r="AL40" i="24"/>
  <c r="U48" i="196" s="1"/>
  <c r="AK41" i="24"/>
  <c r="T49" i="196" s="1"/>
  <c r="AL41" i="24"/>
  <c r="U49" i="196" s="1"/>
  <c r="AK42" i="24"/>
  <c r="T50" i="196" s="1"/>
  <c r="AL42" i="24"/>
  <c r="U50" i="196" s="1"/>
  <c r="AK44" i="24"/>
  <c r="T52" i="196" s="1"/>
  <c r="AL44" i="24"/>
  <c r="U52" i="196" s="1"/>
  <c r="AK45" i="24"/>
  <c r="T53" i="196" s="1"/>
  <c r="AL45" i="24"/>
  <c r="U53" i="196" s="1"/>
  <c r="AL38" i="24"/>
  <c r="U46" i="196" s="1"/>
  <c r="BH20" i="25"/>
  <c r="BE21" i="25"/>
  <c r="BE22" i="25"/>
  <c r="BH22" i="25" s="1"/>
  <c r="BE23" i="25"/>
  <c r="BH23" i="25" s="1"/>
  <c r="BE24" i="25"/>
  <c r="BH24" i="25" s="1"/>
  <c r="BH27" i="24"/>
  <c r="BH28" i="24"/>
  <c r="BH29" i="24"/>
  <c r="BH30" i="24"/>
  <c r="BH31" i="24"/>
  <c r="BH21" i="24"/>
  <c r="BH22" i="24"/>
  <c r="BH23" i="24"/>
  <c r="BH24" i="24"/>
  <c r="BH20" i="24"/>
  <c r="BP21" i="25"/>
  <c r="BT21" i="25" s="1"/>
  <c r="BP22" i="25"/>
  <c r="BP23" i="25"/>
  <c r="BP24" i="25"/>
  <c r="AH20" i="25"/>
  <c r="AP21" i="25"/>
  <c r="AP22" i="25"/>
  <c r="AP23" i="25"/>
  <c r="AP24" i="25"/>
  <c r="AP25" i="25"/>
  <c r="AP20" i="25"/>
  <c r="AT27" i="25"/>
  <c r="X15" i="196" s="1"/>
  <c r="AX27" i="25"/>
  <c r="AB15" i="196" s="1"/>
  <c r="AS66" i="85"/>
  <c r="Y15" i="194" s="1"/>
  <c r="AS65" i="85"/>
  <c r="Y14" i="194" s="1"/>
  <c r="AR66" i="85"/>
  <c r="X15" i="194" s="1"/>
  <c r="AR65" i="85"/>
  <c r="X14" i="194" s="1"/>
  <c r="AQ66" i="85"/>
  <c r="W15" i="194" s="1"/>
  <c r="AQ65" i="85"/>
  <c r="W14" i="194" s="1"/>
  <c r="AT65" i="85"/>
  <c r="AI27" i="25"/>
  <c r="AJ27" i="25"/>
  <c r="AN65" i="85"/>
  <c r="BP34" i="24"/>
  <c r="BT34" i="24"/>
  <c r="AD30" i="82" s="1"/>
  <c r="BI34" i="24"/>
  <c r="T30" i="82" s="1"/>
  <c r="BJ34" i="24"/>
  <c r="U30" i="82" s="1"/>
  <c r="BO27" i="24"/>
  <c r="BO28" i="24"/>
  <c r="BO29" i="24"/>
  <c r="BO30" i="24"/>
  <c r="BO31" i="24"/>
  <c r="V30" i="82" l="1"/>
  <c r="Z30" i="82"/>
  <c r="V31" i="82"/>
  <c r="Z31" i="82"/>
  <c r="AC31" i="82" s="1"/>
  <c r="AG31" i="82" s="1"/>
  <c r="C167" i="114"/>
  <c r="C160" i="114" s="1"/>
  <c r="C153" i="114" s="1"/>
  <c r="C146" i="114" s="1"/>
  <c r="C139" i="114" s="1"/>
  <c r="C126" i="114"/>
  <c r="C119" i="114" s="1"/>
  <c r="C112" i="114" s="1"/>
  <c r="C105" i="114" s="1"/>
  <c r="C98" i="114" s="1"/>
  <c r="C86" i="114"/>
  <c r="C79" i="114" s="1"/>
  <c r="C72" i="114" s="1"/>
  <c r="C65" i="114" s="1"/>
  <c r="C58" i="114" s="1"/>
  <c r="C46" i="114"/>
  <c r="C39" i="114" s="1"/>
  <c r="C32" i="114" s="1"/>
  <c r="C25" i="114" s="1"/>
  <c r="C18" i="114" s="1"/>
  <c r="AU18" i="26"/>
  <c r="V26" i="193"/>
  <c r="Y26" i="193" s="1"/>
  <c r="AG26" i="193"/>
  <c r="V28" i="193"/>
  <c r="Y28" i="193" s="1"/>
  <c r="AG28" i="193"/>
  <c r="V27" i="193"/>
  <c r="Y27" i="193" s="1"/>
  <c r="AG27" i="193"/>
  <c r="V29" i="193"/>
  <c r="Y29" i="193" s="1"/>
  <c r="AG29" i="193"/>
  <c r="U98" i="196"/>
  <c r="T98" i="196"/>
  <c r="AT21" i="192"/>
  <c r="AZ21" i="192" s="1"/>
  <c r="AT20" i="192"/>
  <c r="W21" i="194"/>
  <c r="AB146" i="63" s="1"/>
  <c r="BH34" i="24"/>
  <c r="BJ22" i="25"/>
  <c r="BK22" i="25"/>
  <c r="BO22" i="25"/>
  <c r="BE27" i="25"/>
  <c r="BJ24" i="25"/>
  <c r="BK24" i="25"/>
  <c r="BB42" i="85"/>
  <c r="BB27" i="85"/>
  <c r="BB41" i="85"/>
  <c r="BO20" i="25"/>
  <c r="BN20" i="25"/>
  <c r="BB26" i="85"/>
  <c r="BH21" i="25"/>
  <c r="BR21" i="25" s="1"/>
  <c r="AK46" i="24"/>
  <c r="BB25" i="85"/>
  <c r="BB49" i="85"/>
  <c r="BB35" i="85"/>
  <c r="BB48" i="85"/>
  <c r="BB34" i="85"/>
  <c r="BB56" i="85"/>
  <c r="BB33" i="85"/>
  <c r="BB55" i="85"/>
  <c r="BN24" i="25"/>
  <c r="BB43" i="85"/>
  <c r="BB54" i="85"/>
  <c r="BK20" i="25"/>
  <c r="BJ20" i="25"/>
  <c r="BO24" i="25"/>
  <c r="BT24" i="25"/>
  <c r="BS24" i="25" s="1"/>
  <c r="BT20" i="25"/>
  <c r="BP27" i="25"/>
  <c r="AJ40" i="25"/>
  <c r="AL46" i="24"/>
  <c r="BN23" i="25"/>
  <c r="BT23" i="25"/>
  <c r="BO23" i="25"/>
  <c r="BK23" i="25"/>
  <c r="BN22" i="25"/>
  <c r="BJ23" i="25"/>
  <c r="BT22" i="25"/>
  <c r="AS67" i="85"/>
  <c r="AQ67" i="85"/>
  <c r="AR67" i="85"/>
  <c r="BO21" i="24"/>
  <c r="BO22" i="24"/>
  <c r="BO23" i="24"/>
  <c r="BS23" i="24" s="1"/>
  <c r="BO24" i="24"/>
  <c r="BO20" i="24"/>
  <c r="BK20" i="24"/>
  <c r="BK21" i="24"/>
  <c r="BK22" i="24"/>
  <c r="BK23" i="24"/>
  <c r="BK24" i="24"/>
  <c r="BK27" i="24"/>
  <c r="BS27" i="24"/>
  <c r="BK28" i="24"/>
  <c r="BS28" i="24"/>
  <c r="BW28" i="24" s="1"/>
  <c r="BK29" i="24"/>
  <c r="BK30" i="24"/>
  <c r="BS30" i="24"/>
  <c r="BW30" i="24" s="1"/>
  <c r="BK31" i="24"/>
  <c r="BM31" i="24" s="1"/>
  <c r="BS31" i="24"/>
  <c r="AS24" i="24"/>
  <c r="AS28" i="24"/>
  <c r="AS29" i="24"/>
  <c r="AS30" i="24"/>
  <c r="AS31" i="24"/>
  <c r="AS27" i="24"/>
  <c r="AS21" i="24"/>
  <c r="AS22" i="24"/>
  <c r="AS23" i="24"/>
  <c r="AS20" i="24"/>
  <c r="AO66" i="85"/>
  <c r="BE57" i="192"/>
  <c r="BE51" i="192"/>
  <c r="BE45" i="192"/>
  <c r="BE37" i="192"/>
  <c r="BE29" i="192"/>
  <c r="BE23" i="192"/>
  <c r="AN75" i="85"/>
  <c r="AN27" i="24"/>
  <c r="AV27" i="24" s="1"/>
  <c r="AN28" i="24"/>
  <c r="AV28" i="24" s="1"/>
  <c r="AN29" i="24"/>
  <c r="AV29" i="24" s="1"/>
  <c r="AN30" i="24"/>
  <c r="AV30" i="24" s="1"/>
  <c r="AN31" i="24"/>
  <c r="AV31" i="24" s="1"/>
  <c r="AN21" i="24"/>
  <c r="AV21" i="24" s="1"/>
  <c r="AN22" i="24"/>
  <c r="AV22" i="24" s="1"/>
  <c r="AN23" i="24"/>
  <c r="AV23" i="24" s="1"/>
  <c r="AN24" i="24"/>
  <c r="AV24" i="24" s="1"/>
  <c r="AN20" i="24"/>
  <c r="AV20" i="24" s="1"/>
  <c r="AR68" i="192"/>
  <c r="AR69" i="192" s="1"/>
  <c r="BG58" i="192" s="1"/>
  <c r="AQ68" i="192"/>
  <c r="AQ69" i="192" s="1"/>
  <c r="BC58" i="192" s="1"/>
  <c r="BD58" i="192" s="1"/>
  <c r="AW34" i="24"/>
  <c r="X14" i="196" s="1"/>
  <c r="BA34" i="24"/>
  <c r="AB14" i="196" s="1"/>
  <c r="AK34" i="24"/>
  <c r="AL34" i="24"/>
  <c r="AH28" i="193" l="1"/>
  <c r="AK28" i="193" s="1"/>
  <c r="AB31" i="82"/>
  <c r="AA31" i="82"/>
  <c r="AH29" i="193"/>
  <c r="AK29" i="193" s="1"/>
  <c r="AN29" i="193" s="1"/>
  <c r="AM29" i="193" s="1"/>
  <c r="AH27" i="193"/>
  <c r="AK27" i="193" s="1"/>
  <c r="AJ27" i="193" s="1"/>
  <c r="AN28" i="193"/>
  <c r="AM28" i="193" s="1"/>
  <c r="AJ28" i="193"/>
  <c r="AH26" i="193"/>
  <c r="AE31" i="82"/>
  <c r="AF31" i="82"/>
  <c r="V30" i="193"/>
  <c r="AG30" i="193"/>
  <c r="Y30" i="193"/>
  <c r="BS21" i="25"/>
  <c r="BH27" i="25"/>
  <c r="BU28" i="24"/>
  <c r="BO21" i="25"/>
  <c r="BO27" i="25" s="1"/>
  <c r="BN21" i="25"/>
  <c r="BN27" i="25" s="1"/>
  <c r="BR24" i="25"/>
  <c r="BF56" i="85"/>
  <c r="AZ30" i="24"/>
  <c r="BF34" i="85"/>
  <c r="BF25" i="85"/>
  <c r="BB28" i="85"/>
  <c r="BF49" i="85"/>
  <c r="AZ29" i="24"/>
  <c r="BF42" i="85"/>
  <c r="AZ20" i="24"/>
  <c r="BD20" i="24" s="1"/>
  <c r="AZ28" i="24"/>
  <c r="BF55" i="85"/>
  <c r="BF48" i="85"/>
  <c r="BF26" i="85"/>
  <c r="AZ27" i="24"/>
  <c r="BD27" i="24" s="1"/>
  <c r="BF54" i="85"/>
  <c r="BB57" i="85"/>
  <c r="BK21" i="25"/>
  <c r="BK27" i="25" s="1"/>
  <c r="X31" i="82" s="1"/>
  <c r="BJ21" i="25"/>
  <c r="BJ27" i="25" s="1"/>
  <c r="W31" i="82" s="1"/>
  <c r="AZ21" i="24"/>
  <c r="AZ23" i="24"/>
  <c r="BF33" i="85"/>
  <c r="BB36" i="85"/>
  <c r="BF35" i="85"/>
  <c r="BF41" i="85"/>
  <c r="BB44" i="85"/>
  <c r="BF27" i="85"/>
  <c r="AZ31" i="24"/>
  <c r="AZ22" i="24"/>
  <c r="BF43" i="85"/>
  <c r="BF47" i="85"/>
  <c r="BB50" i="85"/>
  <c r="AP69" i="192"/>
  <c r="AY58" i="192" s="1"/>
  <c r="AZ58" i="192" s="1"/>
  <c r="BE59" i="192"/>
  <c r="AE158" i="63" s="1"/>
  <c r="BT27" i="25"/>
  <c r="BR22" i="25"/>
  <c r="BS22" i="25"/>
  <c r="BR23" i="25"/>
  <c r="BS23" i="25"/>
  <c r="BS20" i="25"/>
  <c r="BR20" i="25"/>
  <c r="BU30" i="24"/>
  <c r="BM22" i="24"/>
  <c r="BS22" i="24"/>
  <c r="BW22" i="24" s="1"/>
  <c r="BU22" i="24" s="1"/>
  <c r="BM21" i="24"/>
  <c r="BO34" i="24"/>
  <c r="Y30" i="82" s="1"/>
  <c r="AC30" i="82" s="1"/>
  <c r="BS20" i="24"/>
  <c r="BR20" i="24" s="1"/>
  <c r="BM20" i="24"/>
  <c r="BR30" i="24"/>
  <c r="BV30" i="24"/>
  <c r="BN30" i="24"/>
  <c r="BM30" i="24"/>
  <c r="BR31" i="24"/>
  <c r="BN31" i="24"/>
  <c r="BN24" i="24"/>
  <c r="BS24" i="24"/>
  <c r="BQ24" i="24" s="1"/>
  <c r="BM24" i="24"/>
  <c r="BR23" i="24"/>
  <c r="BN23" i="24"/>
  <c r="BM23" i="24"/>
  <c r="BN29" i="24"/>
  <c r="BN22" i="24"/>
  <c r="BV28" i="24"/>
  <c r="BN28" i="24"/>
  <c r="BR28" i="24"/>
  <c r="BM28" i="24"/>
  <c r="BN21" i="24"/>
  <c r="BN27" i="24"/>
  <c r="BR27" i="24"/>
  <c r="BM27" i="24"/>
  <c r="BK34" i="24"/>
  <c r="BN20" i="24"/>
  <c r="BM29" i="24"/>
  <c r="AS34" i="24"/>
  <c r="BW27" i="24"/>
  <c r="BU27" i="24" s="1"/>
  <c r="BQ27" i="24"/>
  <c r="BQ23" i="24"/>
  <c r="BW23" i="24"/>
  <c r="BU23" i="24" s="1"/>
  <c r="BW31" i="24"/>
  <c r="BU31" i="24" s="1"/>
  <c r="BQ31" i="24"/>
  <c r="BQ28" i="24"/>
  <c r="BQ30" i="24"/>
  <c r="BS29" i="24"/>
  <c r="BR29" i="24" s="1"/>
  <c r="BS21" i="24"/>
  <c r="BR21" i="24" s="1"/>
  <c r="AZ24" i="24"/>
  <c r="BH58" i="192"/>
  <c r="AJ29" i="193" l="1"/>
  <c r="AN27" i="193"/>
  <c r="AM27" i="193" s="1"/>
  <c r="AG30" i="82"/>
  <c r="AA30" i="82"/>
  <c r="AB30" i="82"/>
  <c r="AK26" i="193"/>
  <c r="AH30" i="193"/>
  <c r="BQ22" i="24"/>
  <c r="BW20" i="24"/>
  <c r="BV20" i="24" s="1"/>
  <c r="BF28" i="85"/>
  <c r="BF50" i="85"/>
  <c r="BF44" i="85"/>
  <c r="BF57" i="85"/>
  <c r="BV27" i="24"/>
  <c r="BR22" i="24"/>
  <c r="BS27" i="25"/>
  <c r="BV22" i="24"/>
  <c r="BF36" i="85"/>
  <c r="BR27" i="25"/>
  <c r="BN34" i="24"/>
  <c r="X30" i="82" s="1"/>
  <c r="BV31" i="24"/>
  <c r="BR24" i="24"/>
  <c r="BM34" i="24"/>
  <c r="W30" i="82" s="1"/>
  <c r="BW24" i="24"/>
  <c r="BV23" i="24"/>
  <c r="BS34" i="24"/>
  <c r="BQ20" i="24"/>
  <c r="BQ29" i="24"/>
  <c r="BW29" i="24"/>
  <c r="BQ21" i="24"/>
  <c r="BW21" i="24"/>
  <c r="AE30" i="82" l="1"/>
  <c r="AF30" i="82"/>
  <c r="AN26" i="193"/>
  <c r="AJ26" i="193"/>
  <c r="AK30" i="193"/>
  <c r="BU20" i="24"/>
  <c r="BR34" i="24"/>
  <c r="BU24" i="24"/>
  <c r="BV24" i="24"/>
  <c r="BU21" i="24"/>
  <c r="BV21" i="24"/>
  <c r="BU29" i="24"/>
  <c r="BV29" i="24"/>
  <c r="BW34" i="24"/>
  <c r="BQ34" i="24"/>
  <c r="AJ30" i="193" l="1"/>
  <c r="AM26" i="193"/>
  <c r="AM30" i="193" s="1"/>
  <c r="AN30" i="193"/>
  <c r="BU34" i="24"/>
  <c r="BV34" i="24"/>
  <c r="AD24" i="73" l="1"/>
  <c r="AE24" i="73"/>
  <c r="AL16" i="73"/>
  <c r="AL17" i="73"/>
  <c r="AP17" i="73" s="1"/>
  <c r="AL18" i="73"/>
  <c r="AP18" i="73" s="1"/>
  <c r="AL19" i="73"/>
  <c r="AL20" i="73"/>
  <c r="AL21" i="73"/>
  <c r="AL15" i="73"/>
  <c r="AC16" i="73"/>
  <c r="AF16" i="73" s="1"/>
  <c r="AC17" i="73"/>
  <c r="AF17" i="73" s="1"/>
  <c r="AC18" i="73"/>
  <c r="AF18" i="73" s="1"/>
  <c r="AI18" i="73" s="1"/>
  <c r="AC19" i="73"/>
  <c r="AF19" i="73" s="1"/>
  <c r="AC20" i="73"/>
  <c r="AF20" i="73" s="1"/>
  <c r="AC21" i="73"/>
  <c r="AF21" i="73" s="1"/>
  <c r="AI21" i="73" s="1"/>
  <c r="AC15" i="73"/>
  <c r="AF15" i="73" s="1"/>
  <c r="AN54" i="192"/>
  <c r="AQ54" i="192" s="1"/>
  <c r="AN55" i="192"/>
  <c r="AQ55" i="192" s="1"/>
  <c r="AN56" i="192"/>
  <c r="AQ56" i="192" s="1"/>
  <c r="AN48" i="192"/>
  <c r="AQ48" i="192" s="1"/>
  <c r="AN49" i="192"/>
  <c r="AQ49" i="192" s="1"/>
  <c r="AN50" i="192"/>
  <c r="AQ50" i="192" s="1"/>
  <c r="AN42" i="192"/>
  <c r="AQ42" i="192" s="1"/>
  <c r="AN43" i="192"/>
  <c r="AQ43" i="192" s="1"/>
  <c r="AN44" i="192"/>
  <c r="AQ44" i="192" s="1"/>
  <c r="AN34" i="192"/>
  <c r="AQ34" i="192" s="1"/>
  <c r="AN35" i="192"/>
  <c r="AQ35" i="192" s="1"/>
  <c r="AN36" i="192"/>
  <c r="AQ36" i="192" s="1"/>
  <c r="AN26" i="192"/>
  <c r="AQ26" i="192" s="1"/>
  <c r="AN27" i="192"/>
  <c r="AQ27" i="192" s="1"/>
  <c r="AN28" i="192"/>
  <c r="AQ28" i="192" s="1"/>
  <c r="AN20" i="192"/>
  <c r="AQ20" i="192" s="1"/>
  <c r="AZ20" i="192" s="1"/>
  <c r="AX20" i="192" s="1"/>
  <c r="AN21" i="192"/>
  <c r="AQ21" i="192" s="1"/>
  <c r="AN22" i="192"/>
  <c r="AQ22" i="192" s="1"/>
  <c r="AZ22" i="192" s="1"/>
  <c r="AI35" i="27"/>
  <c r="F33" i="204"/>
  <c r="AH27" i="19"/>
  <c r="AN27" i="19" s="1"/>
  <c r="AQ27" i="19" s="1"/>
  <c r="AU27" i="19" s="1"/>
  <c r="AY27" i="19" s="1"/>
  <c r="CE83" i="33"/>
  <c r="CF83" i="33"/>
  <c r="CG83" i="33"/>
  <c r="CH83" i="33"/>
  <c r="CI83" i="33"/>
  <c r="CJ83" i="33"/>
  <c r="CK83" i="33"/>
  <c r="CL83" i="33"/>
  <c r="CM83" i="33"/>
  <c r="AV70" i="187"/>
  <c r="AV69" i="187"/>
  <c r="AV62" i="187"/>
  <c r="AV61" i="187"/>
  <c r="AV53" i="187"/>
  <c r="AV54" i="187"/>
  <c r="CJ52" i="33"/>
  <c r="CK52" i="33"/>
  <c r="CL52" i="33"/>
  <c r="CI52" i="33"/>
  <c r="CF52" i="33"/>
  <c r="CG52" i="33"/>
  <c r="CH52" i="33"/>
  <c r="CE52" i="33"/>
  <c r="CE19" i="33"/>
  <c r="CF19" i="33"/>
  <c r="CG19" i="33"/>
  <c r="CH19" i="33"/>
  <c r="CI19" i="33"/>
  <c r="CJ19" i="33"/>
  <c r="CK19" i="33"/>
  <c r="CL19" i="33"/>
  <c r="CD19" i="33"/>
  <c r="CE18" i="33"/>
  <c r="CF18" i="33"/>
  <c r="CG18" i="33"/>
  <c r="CH18" i="33"/>
  <c r="CI18" i="33"/>
  <c r="CJ18" i="33"/>
  <c r="CK18" i="33"/>
  <c r="CL18" i="33"/>
  <c r="CD18" i="33"/>
  <c r="CE20" i="33"/>
  <c r="CE53" i="33" s="1"/>
  <c r="CF20" i="33"/>
  <c r="CF53" i="33" s="1"/>
  <c r="CG20" i="33"/>
  <c r="CG53" i="33" s="1"/>
  <c r="CH20" i="33"/>
  <c r="CH53" i="33" s="1"/>
  <c r="CI20" i="33"/>
  <c r="CI53" i="33" s="1"/>
  <c r="CJ20" i="33"/>
  <c r="CJ53" i="33" s="1"/>
  <c r="CK20" i="33"/>
  <c r="CK53" i="33" s="1"/>
  <c r="CL20" i="33"/>
  <c r="CL53" i="33" s="1"/>
  <c r="CD20" i="33"/>
  <c r="CD53" i="33" s="1"/>
  <c r="BD20" i="33"/>
  <c r="BG55" i="33"/>
  <c r="BG56" i="33"/>
  <c r="BG57" i="33"/>
  <c r="BG51" i="33"/>
  <c r="BG52" i="33"/>
  <c r="BG53" i="33"/>
  <c r="BG45" i="33"/>
  <c r="BG46" i="33"/>
  <c r="BG47" i="33"/>
  <c r="BG41" i="33"/>
  <c r="BG42" i="33"/>
  <c r="BG43" i="33"/>
  <c r="BG35" i="33"/>
  <c r="BG36" i="33"/>
  <c r="BG37" i="33"/>
  <c r="BG25" i="33"/>
  <c r="BG26" i="33"/>
  <c r="BG27" i="33"/>
  <c r="BG21" i="33"/>
  <c r="BG22" i="33"/>
  <c r="BG20" i="33"/>
  <c r="AK26" i="19"/>
  <c r="AY20" i="33"/>
  <c r="AH33" i="19"/>
  <c r="K17" i="204"/>
  <c r="K27" i="204" s="1"/>
  <c r="I156" i="202"/>
  <c r="I157" i="202" s="1"/>
  <c r="BX23" i="19"/>
  <c r="AD18" i="82" s="1"/>
  <c r="BX29" i="19"/>
  <c r="AD19" i="82" s="1"/>
  <c r="BX36" i="19"/>
  <c r="AD21" i="82" s="1"/>
  <c r="BX42" i="19"/>
  <c r="AD22" i="82" s="1"/>
  <c r="BS22" i="19"/>
  <c r="BW22" i="19" s="1"/>
  <c r="BS21" i="19"/>
  <c r="BW21" i="19" s="1"/>
  <c r="BW20" i="19"/>
  <c r="AD32" i="34"/>
  <c r="AD33" i="34"/>
  <c r="AD34" i="34"/>
  <c r="AD35" i="34"/>
  <c r="AD37" i="34"/>
  <c r="AD38" i="34"/>
  <c r="AD31" i="34"/>
  <c r="AC31" i="34"/>
  <c r="AC32" i="34"/>
  <c r="AC33" i="34"/>
  <c r="AC34" i="34"/>
  <c r="AC35" i="34"/>
  <c r="AC37" i="34"/>
  <c r="AC38" i="34"/>
  <c r="AL24" i="73" l="1"/>
  <c r="AK15" i="73"/>
  <c r="AP15" i="73"/>
  <c r="AT15" i="73" s="1"/>
  <c r="AJ15" i="73"/>
  <c r="AJ16" i="73"/>
  <c r="AP16" i="73"/>
  <c r="AY20" i="192"/>
  <c r="AF24" i="73"/>
  <c r="AI15" i="73"/>
  <c r="AN18" i="73"/>
  <c r="AT18" i="73"/>
  <c r="AR18" i="73" s="1"/>
  <c r="AN17" i="73"/>
  <c r="AT17" i="73"/>
  <c r="AR17" i="73" s="1"/>
  <c r="AI17" i="73"/>
  <c r="AO17" i="73"/>
  <c r="AI20" i="73"/>
  <c r="AI19" i="73"/>
  <c r="AO23" i="27"/>
  <c r="W25" i="196" s="1"/>
  <c r="AA25" i="196" s="1"/>
  <c r="AE25" i="196" s="1"/>
  <c r="AY21" i="192"/>
  <c r="AY44" i="192"/>
  <c r="AK18" i="73"/>
  <c r="AJ18" i="73"/>
  <c r="CK54" i="33"/>
  <c r="AY27" i="192"/>
  <c r="AK21" i="73"/>
  <c r="AJ17" i="73"/>
  <c r="AY26" i="192"/>
  <c r="AY49" i="192"/>
  <c r="AJ21" i="73"/>
  <c r="AK16" i="73"/>
  <c r="CH54" i="33"/>
  <c r="Y51" i="63" s="1"/>
  <c r="AC51" i="63" s="1"/>
  <c r="AG51" i="63" s="1"/>
  <c r="AY36" i="192"/>
  <c r="AY48" i="192"/>
  <c r="AJ20" i="73"/>
  <c r="AP21" i="73"/>
  <c r="AY35" i="192"/>
  <c r="AY56" i="192"/>
  <c r="AJ19" i="73"/>
  <c r="AC24" i="73"/>
  <c r="AP20" i="73"/>
  <c r="AY34" i="192"/>
  <c r="AI16" i="73"/>
  <c r="AP19" i="73"/>
  <c r="AO18" i="73"/>
  <c r="CF54" i="33"/>
  <c r="Y39" i="63" s="1"/>
  <c r="AC39" i="63" s="1"/>
  <c r="AG39" i="63" s="1"/>
  <c r="CL54" i="33"/>
  <c r="CE54" i="33"/>
  <c r="Y36" i="63" s="1"/>
  <c r="AC36" i="63" s="1"/>
  <c r="AG36" i="63" s="1"/>
  <c r="BG30" i="33"/>
  <c r="CD54" i="33"/>
  <c r="Y32" i="63" s="1"/>
  <c r="AC32" i="63" s="1"/>
  <c r="AG32" i="63" s="1"/>
  <c r="CG54" i="33"/>
  <c r="Y43" i="63" s="1"/>
  <c r="AC43" i="63" s="1"/>
  <c r="AG43" i="63" s="1"/>
  <c r="AK20" i="73"/>
  <c r="AK17" i="73"/>
  <c r="AK19" i="73"/>
  <c r="BG59" i="33"/>
  <c r="CI54" i="33"/>
  <c r="BE42" i="19"/>
  <c r="CJ54" i="33"/>
  <c r="AH35" i="27"/>
  <c r="CA20" i="19"/>
  <c r="BW23" i="19"/>
  <c r="CA21" i="19"/>
  <c r="CA22" i="19"/>
  <c r="Q54" i="197" l="1"/>
  <c r="U29" i="197"/>
  <c r="AI24" i="73"/>
  <c r="AN15" i="73"/>
  <c r="AP24" i="73"/>
  <c r="R54" i="197" s="1"/>
  <c r="AK24" i="73"/>
  <c r="AJ24" i="73"/>
  <c r="AS18" i="73"/>
  <c r="AO15" i="73"/>
  <c r="BG62" i="33"/>
  <c r="BG67" i="33" s="1"/>
  <c r="AS17" i="73"/>
  <c r="AT16" i="73"/>
  <c r="AN16" i="73"/>
  <c r="AO16" i="73"/>
  <c r="AX28" i="192"/>
  <c r="BD28" i="192"/>
  <c r="AY28" i="192"/>
  <c r="AX42" i="192"/>
  <c r="BD42" i="192"/>
  <c r="AO19" i="73"/>
  <c r="AT21" i="73"/>
  <c r="AN21" i="73"/>
  <c r="AX49" i="192"/>
  <c r="BD49" i="192"/>
  <c r="AX34" i="192"/>
  <c r="BD34" i="192"/>
  <c r="AY42" i="192"/>
  <c r="AX56" i="192"/>
  <c r="BD56" i="192"/>
  <c r="AO21" i="73"/>
  <c r="AX44" i="192"/>
  <c r="BD44" i="192"/>
  <c r="AY55" i="192"/>
  <c r="AX55" i="192"/>
  <c r="BD55" i="192"/>
  <c r="AX27" i="192"/>
  <c r="BD27" i="192"/>
  <c r="AR15" i="73"/>
  <c r="AX50" i="192"/>
  <c r="BD50" i="192"/>
  <c r="AN20" i="73"/>
  <c r="AT20" i="73"/>
  <c r="AX48" i="192"/>
  <c r="BD48" i="192"/>
  <c r="AX26" i="192"/>
  <c r="BD26" i="192"/>
  <c r="AX36" i="192"/>
  <c r="BD36" i="192"/>
  <c r="AN19" i="73"/>
  <c r="AT19" i="73"/>
  <c r="AX22" i="192"/>
  <c r="BD22" i="192"/>
  <c r="AX43" i="192"/>
  <c r="BD43" i="192"/>
  <c r="AX54" i="192"/>
  <c r="BD54" i="192"/>
  <c r="AS15" i="73"/>
  <c r="AY22" i="192"/>
  <c r="AX35" i="192"/>
  <c r="BD35" i="192"/>
  <c r="AY50" i="192"/>
  <c r="AY43" i="192"/>
  <c r="AY54" i="192"/>
  <c r="AX21" i="192"/>
  <c r="BD21" i="192"/>
  <c r="AO20" i="73"/>
  <c r="BD20" i="192"/>
  <c r="BG42" i="19"/>
  <c r="CA23" i="19"/>
  <c r="Y29" i="197" l="1"/>
  <c r="AT24" i="73"/>
  <c r="AO24" i="73"/>
  <c r="AN24" i="73"/>
  <c r="BC20" i="192"/>
  <c r="CL17" i="33"/>
  <c r="CL21" i="33" s="1"/>
  <c r="AR16" i="73"/>
  <c r="AS16" i="73"/>
  <c r="AR19" i="73"/>
  <c r="AS19" i="73"/>
  <c r="BB54" i="192"/>
  <c r="BH54" i="192"/>
  <c r="BC54" i="192"/>
  <c r="BB36" i="192"/>
  <c r="BH36" i="192"/>
  <c r="BC36" i="192"/>
  <c r="BB50" i="192"/>
  <c r="BH50" i="192"/>
  <c r="BC50" i="192"/>
  <c r="BB34" i="192"/>
  <c r="BH34" i="192"/>
  <c r="BC34" i="192"/>
  <c r="BB42" i="192"/>
  <c r="BH42" i="192"/>
  <c r="BC42" i="192"/>
  <c r="BH55" i="192"/>
  <c r="BB55" i="192"/>
  <c r="BC55" i="192"/>
  <c r="AR20" i="73"/>
  <c r="AS20" i="73"/>
  <c r="BB44" i="192"/>
  <c r="BH44" i="192"/>
  <c r="BC44" i="192"/>
  <c r="BB49" i="192"/>
  <c r="BH49" i="192"/>
  <c r="BC49" i="192"/>
  <c r="BB21" i="192"/>
  <c r="BH21" i="192"/>
  <c r="BC21" i="192"/>
  <c r="BB43" i="192"/>
  <c r="BH43" i="192"/>
  <c r="BC43" i="192"/>
  <c r="BH26" i="192"/>
  <c r="BB26" i="192"/>
  <c r="BC26" i="192"/>
  <c r="BH20" i="192"/>
  <c r="BB20" i="192"/>
  <c r="BB35" i="192"/>
  <c r="BH35" i="192"/>
  <c r="BC35" i="192"/>
  <c r="BH48" i="192"/>
  <c r="BB48" i="192"/>
  <c r="BC48" i="192"/>
  <c r="BB27" i="192"/>
  <c r="BH27" i="192"/>
  <c r="BC27" i="192"/>
  <c r="BB28" i="192"/>
  <c r="BH28" i="192"/>
  <c r="BC28" i="192"/>
  <c r="BB22" i="192"/>
  <c r="BH22" i="192"/>
  <c r="BC22" i="192"/>
  <c r="BH56" i="192"/>
  <c r="BB56" i="192"/>
  <c r="BC56" i="192"/>
  <c r="AR21" i="73"/>
  <c r="AS21" i="73"/>
  <c r="BI42" i="19"/>
  <c r="AE28" i="73" l="1"/>
  <c r="S54" i="197"/>
  <c r="AC29" i="197"/>
  <c r="AS24" i="73"/>
  <c r="AF28" i="73" s="1"/>
  <c r="AR24" i="73"/>
  <c r="BF35" i="192"/>
  <c r="BG35" i="192"/>
  <c r="BF49" i="192"/>
  <c r="BG49" i="192"/>
  <c r="BF56" i="192"/>
  <c r="BG56" i="192"/>
  <c r="BF34" i="192"/>
  <c r="BH37" i="192"/>
  <c r="BG34" i="192"/>
  <c r="BF36" i="192"/>
  <c r="BG36" i="192"/>
  <c r="BC23" i="192"/>
  <c r="BF43" i="192"/>
  <c r="BG43" i="192"/>
  <c r="BF54" i="192"/>
  <c r="BG54" i="192"/>
  <c r="BF26" i="192"/>
  <c r="BH29" i="192"/>
  <c r="BG26" i="192"/>
  <c r="BF22" i="192"/>
  <c r="BG22" i="192"/>
  <c r="BF44" i="192"/>
  <c r="BG44" i="192"/>
  <c r="BG20" i="192"/>
  <c r="BF20" i="192"/>
  <c r="BH23" i="192"/>
  <c r="BF55" i="192"/>
  <c r="BH57" i="192"/>
  <c r="BG55" i="192"/>
  <c r="BF50" i="192"/>
  <c r="BG50" i="192"/>
  <c r="BF21" i="192"/>
  <c r="BG21" i="192"/>
  <c r="BF27" i="192"/>
  <c r="BG27" i="192"/>
  <c r="BF28" i="192"/>
  <c r="BG28" i="192"/>
  <c r="BF48" i="192"/>
  <c r="BH51" i="192"/>
  <c r="BG48" i="192"/>
  <c r="BF42" i="192"/>
  <c r="BH45" i="192"/>
  <c r="BG42" i="192"/>
  <c r="AO16" i="34"/>
  <c r="AO17" i="34"/>
  <c r="AS17" i="34" s="1"/>
  <c r="AO18" i="34"/>
  <c r="AS18" i="34" s="1"/>
  <c r="AO20" i="34"/>
  <c r="AS20" i="34" s="1"/>
  <c r="AO23" i="34"/>
  <c r="AS23" i="34" s="1"/>
  <c r="AO24" i="34"/>
  <c r="AS24" i="34" s="1"/>
  <c r="AO15" i="34"/>
  <c r="AE16" i="34"/>
  <c r="AE17" i="34"/>
  <c r="AE18" i="34"/>
  <c r="AE19" i="34"/>
  <c r="AE20" i="34"/>
  <c r="AE21" i="34"/>
  <c r="AE22" i="34"/>
  <c r="AE23" i="34"/>
  <c r="AE24" i="34"/>
  <c r="AE15" i="34"/>
  <c r="AJ15" i="34" s="1"/>
  <c r="Z255" i="63"/>
  <c r="AD255" i="63" s="1"/>
  <c r="AH255" i="63" s="1"/>
  <c r="Z256" i="63"/>
  <c r="AD256" i="63" s="1"/>
  <c r="AH256" i="63" s="1"/>
  <c r="Z240" i="63"/>
  <c r="AD240" i="63" s="1"/>
  <c r="AH240" i="63" s="1"/>
  <c r="Z241" i="63"/>
  <c r="AD241" i="63" s="1"/>
  <c r="AH241" i="63" s="1"/>
  <c r="Z242" i="63"/>
  <c r="AD242" i="63" s="1"/>
  <c r="AH242" i="63" s="1"/>
  <c r="Z243" i="63"/>
  <c r="AD243" i="63" s="1"/>
  <c r="AH243" i="63" s="1"/>
  <c r="Z244" i="63"/>
  <c r="AD244" i="63" s="1"/>
  <c r="AH244" i="63" s="1"/>
  <c r="Z245" i="63"/>
  <c r="AD245" i="63" s="1"/>
  <c r="AH245" i="63" s="1"/>
  <c r="Z246" i="63"/>
  <c r="AD246" i="63" s="1"/>
  <c r="AH246" i="63" s="1"/>
  <c r="Z247" i="63"/>
  <c r="AD247" i="63" s="1"/>
  <c r="AH247" i="63" s="1"/>
  <c r="Z248" i="63"/>
  <c r="AD248" i="63" s="1"/>
  <c r="AH248" i="63" s="1"/>
  <c r="Z249" i="63"/>
  <c r="AD249" i="63" s="1"/>
  <c r="AH249" i="63" s="1"/>
  <c r="AC47" i="30"/>
  <c r="AC41" i="30"/>
  <c r="AC35" i="30"/>
  <c r="AC29" i="30"/>
  <c r="AC23" i="30"/>
  <c r="AG36" i="64"/>
  <c r="AH36" i="64"/>
  <c r="AG37" i="64"/>
  <c r="AH37" i="64"/>
  <c r="AG38" i="64"/>
  <c r="AH38" i="64"/>
  <c r="AG39" i="64"/>
  <c r="AH39" i="64"/>
  <c r="AG41" i="64"/>
  <c r="AH41" i="64"/>
  <c r="AG42" i="64"/>
  <c r="AH42" i="64"/>
  <c r="AH35" i="64"/>
  <c r="AG35" i="64"/>
  <c r="AB255" i="63"/>
  <c r="AF255" i="63" s="1"/>
  <c r="AC255" i="63"/>
  <c r="AG255" i="63" s="1"/>
  <c r="AB256" i="63"/>
  <c r="AF256" i="63" s="1"/>
  <c r="AC256" i="63"/>
  <c r="AG256" i="63" s="1"/>
  <c r="AB241" i="63"/>
  <c r="AF241" i="63" s="1"/>
  <c r="AC241" i="63"/>
  <c r="AG241" i="63" s="1"/>
  <c r="AB242" i="63"/>
  <c r="AF242" i="63" s="1"/>
  <c r="AC242" i="63"/>
  <c r="AG242" i="63" s="1"/>
  <c r="AB243" i="63"/>
  <c r="AF243" i="63" s="1"/>
  <c r="AC243" i="63"/>
  <c r="AG243" i="63" s="1"/>
  <c r="AB244" i="63"/>
  <c r="AF244" i="63" s="1"/>
  <c r="AC244" i="63"/>
  <c r="AG244" i="63" s="1"/>
  <c r="AB245" i="63"/>
  <c r="AF245" i="63" s="1"/>
  <c r="AC245" i="63"/>
  <c r="AG245" i="63" s="1"/>
  <c r="AB246" i="63"/>
  <c r="AF246" i="63" s="1"/>
  <c r="AC246" i="63"/>
  <c r="AG246" i="63" s="1"/>
  <c r="AB247" i="63"/>
  <c r="AF247" i="63" s="1"/>
  <c r="AC247" i="63"/>
  <c r="AG247" i="63" s="1"/>
  <c r="AB248" i="63"/>
  <c r="AF248" i="63" s="1"/>
  <c r="AC248" i="63"/>
  <c r="AG248" i="63" s="1"/>
  <c r="AB249" i="63"/>
  <c r="AF249" i="63" s="1"/>
  <c r="AC249" i="63"/>
  <c r="AG249" i="63" s="1"/>
  <c r="AB239" i="63"/>
  <c r="AF239" i="63" s="1"/>
  <c r="AC239" i="63"/>
  <c r="AG239" i="63" s="1"/>
  <c r="AB240" i="63"/>
  <c r="AF240" i="63" s="1"/>
  <c r="AC240" i="63"/>
  <c r="AG240" i="63" s="1"/>
  <c r="BK29" i="64"/>
  <c r="BJ25" i="64"/>
  <c r="BN25" i="64" s="1"/>
  <c r="BR25" i="64" s="1"/>
  <c r="BJ24" i="64"/>
  <c r="BJ23" i="64"/>
  <c r="BJ18" i="64"/>
  <c r="BJ19" i="64"/>
  <c r="BN19" i="64" s="1"/>
  <c r="BJ17" i="64"/>
  <c r="BN17" i="64" s="1"/>
  <c r="BR17" i="64" s="1"/>
  <c r="BE17" i="64"/>
  <c r="BE23" i="64"/>
  <c r="BE25" i="64"/>
  <c r="BE24" i="64"/>
  <c r="O25" i="64"/>
  <c r="BF25" i="64" s="1"/>
  <c r="O24" i="64"/>
  <c r="BF24" i="64" s="1"/>
  <c r="O23" i="64"/>
  <c r="BF23" i="64" s="1"/>
  <c r="O19" i="64"/>
  <c r="O18" i="64"/>
  <c r="BF18" i="64" s="1"/>
  <c r="O17" i="64"/>
  <c r="BE19" i="64"/>
  <c r="AP19" i="64"/>
  <c r="AT19" i="64" s="1"/>
  <c r="AM19" i="64"/>
  <c r="BE18" i="64"/>
  <c r="AQ26" i="64"/>
  <c r="AU26" i="64"/>
  <c r="AQ20" i="64"/>
  <c r="AU20" i="64"/>
  <c r="AP23" i="64"/>
  <c r="AT23" i="64" s="1"/>
  <c r="AX23" i="64" s="1"/>
  <c r="AP24" i="64"/>
  <c r="AT24" i="64" s="1"/>
  <c r="AX24" i="64" s="1"/>
  <c r="AP25" i="64"/>
  <c r="AT25" i="64" s="1"/>
  <c r="AX25" i="64" s="1"/>
  <c r="AP18" i="64"/>
  <c r="AT18" i="64" s="1"/>
  <c r="AX18" i="64" s="1"/>
  <c r="AP17" i="64"/>
  <c r="AT17" i="64" s="1"/>
  <c r="AH18" i="187"/>
  <c r="AS59" i="187"/>
  <c r="AS66" i="187"/>
  <c r="AS67" i="187"/>
  <c r="AS68" i="187"/>
  <c r="AS69" i="187"/>
  <c r="AS70" i="187"/>
  <c r="AS58" i="187"/>
  <c r="AS60" i="187"/>
  <c r="AS61" i="187"/>
  <c r="AS62" i="187"/>
  <c r="AS50" i="187"/>
  <c r="AS51" i="187"/>
  <c r="AS52" i="187"/>
  <c r="AS53" i="187"/>
  <c r="AS54" i="187"/>
  <c r="AS42" i="187"/>
  <c r="AS43" i="187"/>
  <c r="AS44" i="187"/>
  <c r="AS45" i="187"/>
  <c r="AS46" i="187"/>
  <c r="AS34" i="187"/>
  <c r="AS35" i="187"/>
  <c r="AS36" i="187"/>
  <c r="AS37" i="187"/>
  <c r="AS38" i="187"/>
  <c r="AS26" i="187"/>
  <c r="AS27" i="187"/>
  <c r="AS28" i="187"/>
  <c r="AS29" i="187"/>
  <c r="AS30" i="187"/>
  <c r="AS19" i="187"/>
  <c r="AS20" i="187"/>
  <c r="AS21" i="187"/>
  <c r="AS22" i="187"/>
  <c r="AF49" i="30"/>
  <c r="AF50" i="30"/>
  <c r="AF51" i="30"/>
  <c r="AF52" i="30"/>
  <c r="AF53" i="30"/>
  <c r="AF43" i="30"/>
  <c r="AF44" i="30"/>
  <c r="AF45" i="30"/>
  <c r="AF46" i="30"/>
  <c r="AF37" i="30"/>
  <c r="AF38" i="30"/>
  <c r="AF39" i="30"/>
  <c r="AF40" i="30"/>
  <c r="AF31" i="30"/>
  <c r="AF32" i="30"/>
  <c r="AF33" i="30"/>
  <c r="AF34" i="30"/>
  <c r="AF25" i="30"/>
  <c r="AF26" i="30"/>
  <c r="AF27" i="30"/>
  <c r="AF28" i="30"/>
  <c r="AF19" i="30"/>
  <c r="AF20" i="30"/>
  <c r="AF21" i="30"/>
  <c r="AF22" i="30"/>
  <c r="AJ28" i="24"/>
  <c r="AJ29" i="24"/>
  <c r="AJ30" i="24"/>
  <c r="AJ31" i="24"/>
  <c r="AJ27" i="24"/>
  <c r="AM27" i="24" s="1"/>
  <c r="AJ21" i="24"/>
  <c r="AJ22" i="24"/>
  <c r="AJ23" i="24"/>
  <c r="AJ24" i="24"/>
  <c r="AJ20" i="24"/>
  <c r="AM20" i="24" s="1"/>
  <c r="AM24" i="64"/>
  <c r="AM25" i="64"/>
  <c r="AM23" i="64"/>
  <c r="AM18" i="64"/>
  <c r="AM17" i="64"/>
  <c r="Z15" i="82" l="1"/>
  <c r="BH59" i="192"/>
  <c r="AH158" i="63" s="1"/>
  <c r="BF57" i="192"/>
  <c r="BF51" i="192"/>
  <c r="BF45" i="192"/>
  <c r="BG57" i="192"/>
  <c r="AQ29" i="64"/>
  <c r="AA26" i="63" s="1"/>
  <c r="BG45" i="192"/>
  <c r="BI17" i="64"/>
  <c r="BM17" i="64" s="1"/>
  <c r="BI24" i="64"/>
  <c r="BM24" i="64" s="1"/>
  <c r="BG29" i="192"/>
  <c r="AQ24" i="34"/>
  <c r="BG51" i="192"/>
  <c r="BF23" i="192"/>
  <c r="BF29" i="192"/>
  <c r="BG37" i="192"/>
  <c r="AU29" i="64"/>
  <c r="AE26" i="63" s="1"/>
  <c r="AQ20" i="34"/>
  <c r="BG23" i="192"/>
  <c r="BF37" i="192"/>
  <c r="AJ19" i="34"/>
  <c r="AQ18" i="34"/>
  <c r="AQ17" i="34"/>
  <c r="AT27" i="24"/>
  <c r="BC27" i="24"/>
  <c r="AX27" i="24"/>
  <c r="AY27" i="24"/>
  <c r="BB27" i="24"/>
  <c r="AU20" i="24"/>
  <c r="AY20" i="24"/>
  <c r="BC20" i="24"/>
  <c r="AX20" i="24"/>
  <c r="BB20" i="24"/>
  <c r="AT20" i="24"/>
  <c r="AJ34" i="24"/>
  <c r="AX19" i="64"/>
  <c r="AJ16" i="34"/>
  <c r="AI16" i="34"/>
  <c r="BH25" i="64"/>
  <c r="BI25" i="64"/>
  <c r="BM25" i="64" s="1"/>
  <c r="BR19" i="64"/>
  <c r="BP19" i="64" s="1"/>
  <c r="BL19" i="64"/>
  <c r="AI23" i="34"/>
  <c r="AN23" i="34"/>
  <c r="AR23" i="34"/>
  <c r="AM23" i="34"/>
  <c r="BF19" i="64"/>
  <c r="AF19" i="64"/>
  <c r="AI19" i="64" s="1"/>
  <c r="AO19" i="64" s="1"/>
  <c r="BP17" i="64"/>
  <c r="AC56" i="30"/>
  <c r="BH24" i="64"/>
  <c r="AS15" i="34"/>
  <c r="AM15" i="34"/>
  <c r="AI15" i="34"/>
  <c r="AS16" i="34"/>
  <c r="AQ16" i="34" s="1"/>
  <c r="AM16" i="34"/>
  <c r="AI20" i="34"/>
  <c r="AM20" i="34"/>
  <c r="AR20" i="34"/>
  <c r="AN20" i="34"/>
  <c r="BP25" i="64"/>
  <c r="AR18" i="34"/>
  <c r="AN18" i="34"/>
  <c r="AI24" i="34"/>
  <c r="AM18" i="34"/>
  <c r="AQ23" i="34"/>
  <c r="AJ24" i="34"/>
  <c r="BL25" i="64"/>
  <c r="AN15" i="34"/>
  <c r="AR17" i="34"/>
  <c r="AN17" i="34"/>
  <c r="AJ17" i="34"/>
  <c r="AM17" i="34"/>
  <c r="BH18" i="64"/>
  <c r="AR24" i="34"/>
  <c r="AN24" i="34"/>
  <c r="AN16" i="34"/>
  <c r="AI22" i="34"/>
  <c r="AI17" i="34"/>
  <c r="AM24" i="34"/>
  <c r="AI21" i="34"/>
  <c r="AO22" i="34"/>
  <c r="AJ20" i="34"/>
  <c r="AO21" i="34"/>
  <c r="AI19" i="34"/>
  <c r="AO19" i="34"/>
  <c r="AN19" i="34" s="1"/>
  <c r="AJ23" i="34"/>
  <c r="AI18" i="34"/>
  <c r="AJ21" i="34"/>
  <c r="AJ18" i="34"/>
  <c r="AJ22" i="34"/>
  <c r="AD39" i="34"/>
  <c r="AC39" i="34"/>
  <c r="F80" i="225"/>
  <c r="Z239" i="63"/>
  <c r="AD239" i="63" s="1"/>
  <c r="AH239" i="63" s="1"/>
  <c r="F74" i="225" s="1"/>
  <c r="BL17" i="64"/>
  <c r="BF26" i="64"/>
  <c r="BH17" i="64"/>
  <c r="BN24" i="64"/>
  <c r="BN18" i="64"/>
  <c r="BI23" i="64"/>
  <c r="BM23" i="64" s="1"/>
  <c r="BH19" i="64"/>
  <c r="BN23" i="64"/>
  <c r="BH23" i="64"/>
  <c r="BI19" i="64"/>
  <c r="BM19" i="64" s="1"/>
  <c r="BI18" i="64"/>
  <c r="BM18" i="64" s="1"/>
  <c r="AM26" i="64"/>
  <c r="AM20" i="64"/>
  <c r="AX17" i="64"/>
  <c r="AT20" i="64"/>
  <c r="AX26" i="64"/>
  <c r="AT26" i="64"/>
  <c r="F85" i="225"/>
  <c r="F84" i="225"/>
  <c r="F83" i="225"/>
  <c r="F82" i="225"/>
  <c r="F81" i="225"/>
  <c r="F78" i="225"/>
  <c r="F77" i="225"/>
  <c r="F76" i="225"/>
  <c r="F75" i="225"/>
  <c r="F73" i="225"/>
  <c r="F72" i="225"/>
  <c r="F71" i="225"/>
  <c r="F70" i="225"/>
  <c r="F61" i="225"/>
  <c r="F60" i="225"/>
  <c r="F59" i="225"/>
  <c r="F58" i="225"/>
  <c r="F57" i="225"/>
  <c r="F56" i="225"/>
  <c r="F55" i="225"/>
  <c r="F53" i="225"/>
  <c r="F51" i="225"/>
  <c r="F50" i="225"/>
  <c r="F48" i="225"/>
  <c r="F47" i="225"/>
  <c r="F46" i="225"/>
  <c r="F45" i="225"/>
  <c r="B4" i="225"/>
  <c r="B2" i="225"/>
  <c r="BG59" i="192" l="1"/>
  <c r="AG158" i="63" s="1"/>
  <c r="BF59" i="192"/>
  <c r="AF158" i="63" s="1"/>
  <c r="AT29" i="64"/>
  <c r="AD26" i="63" s="1"/>
  <c r="AX20" i="64"/>
  <c r="AX29" i="64" s="1"/>
  <c r="AH26" i="63" s="1"/>
  <c r="AM29" i="64"/>
  <c r="AR16" i="34"/>
  <c r="BL23" i="64"/>
  <c r="BR23" i="64"/>
  <c r="BP23" i="64" s="1"/>
  <c r="BQ23" i="64" s="1"/>
  <c r="AS21" i="34"/>
  <c r="AM21" i="34"/>
  <c r="BQ19" i="64"/>
  <c r="AS22" i="34"/>
  <c r="AM22" i="34"/>
  <c r="AQ15" i="34"/>
  <c r="AR15" i="34"/>
  <c r="BL18" i="64"/>
  <c r="BR18" i="64"/>
  <c r="AI26" i="34"/>
  <c r="X54" i="63" s="1"/>
  <c r="BQ25" i="64"/>
  <c r="BQ17" i="64"/>
  <c r="BL24" i="64"/>
  <c r="BR24" i="64"/>
  <c r="BP24" i="64" s="1"/>
  <c r="BQ24" i="64" s="1"/>
  <c r="AN19" i="64"/>
  <c r="AS19" i="64"/>
  <c r="AW19" i="64"/>
  <c r="AV19" i="64"/>
  <c r="BM29" i="64"/>
  <c r="AS19" i="34"/>
  <c r="AM19" i="34"/>
  <c r="AN21" i="34"/>
  <c r="AN22" i="34"/>
  <c r="AR19" i="64"/>
  <c r="BN29" i="64"/>
  <c r="R57" i="224"/>
  <c r="M57" i="224"/>
  <c r="H57" i="224"/>
  <c r="R44" i="224"/>
  <c r="M44" i="224"/>
  <c r="H44" i="224"/>
  <c r="AH43" i="64"/>
  <c r="H66" i="224" l="1"/>
  <c r="H68" i="224" s="1"/>
  <c r="H72" i="224" s="1"/>
  <c r="BL29" i="64"/>
  <c r="BP18" i="64"/>
  <c r="BR29" i="64"/>
  <c r="AQ19" i="34"/>
  <c r="AR19" i="34"/>
  <c r="AQ21" i="34"/>
  <c r="AR21" i="34"/>
  <c r="AS26" i="34"/>
  <c r="AH54" i="63" s="1"/>
  <c r="R66" i="224"/>
  <c r="AQ22" i="34"/>
  <c r="AR22" i="34"/>
  <c r="M66" i="224"/>
  <c r="B4" i="224"/>
  <c r="B2" i="224"/>
  <c r="R35" i="224"/>
  <c r="AI73" i="63"/>
  <c r="AI79" i="63"/>
  <c r="AI93" i="63"/>
  <c r="AI137" i="63"/>
  <c r="AI141" i="63"/>
  <c r="AI146" i="63"/>
  <c r="AI163" i="63"/>
  <c r="AI177" i="63"/>
  <c r="AI182" i="63"/>
  <c r="AI181" i="63" s="1"/>
  <c r="AI185" i="63"/>
  <c r="AI193" i="63"/>
  <c r="AI192" i="63" s="1"/>
  <c r="AI191" i="63" s="1"/>
  <c r="AI190" i="63" s="1"/>
  <c r="AI189" i="63" s="1"/>
  <c r="AI204" i="63"/>
  <c r="AI203" i="63" s="1"/>
  <c r="AI202" i="63" s="1"/>
  <c r="AI212" i="63"/>
  <c r="AI211" i="63" s="1"/>
  <c r="AI223" i="63"/>
  <c r="AI222" i="63" s="1"/>
  <c r="AI221" i="63" s="1"/>
  <c r="AI220" i="63" s="1"/>
  <c r="AI219" i="63" s="1"/>
  <c r="AI218" i="63" s="1"/>
  <c r="AI217" i="63" s="1"/>
  <c r="AI216" i="63" s="1"/>
  <c r="AI227" i="63"/>
  <c r="AI230" i="63"/>
  <c r="AI238" i="63"/>
  <c r="AI250" i="63"/>
  <c r="AI54" i="63"/>
  <c r="AI51" i="63"/>
  <c r="AI43" i="63"/>
  <c r="AI39" i="63"/>
  <c r="AI36" i="63"/>
  <c r="AI32" i="63"/>
  <c r="AI29" i="63"/>
  <c r="AI26" i="63"/>
  <c r="AI21" i="63"/>
  <c r="AI13" i="63"/>
  <c r="F43" i="225"/>
  <c r="F44" i="225"/>
  <c r="F49" i="225"/>
  <c r="F52" i="225"/>
  <c r="F54" i="225"/>
  <c r="F62" i="225"/>
  <c r="F63" i="225"/>
  <c r="F64" i="225"/>
  <c r="AH238" i="63"/>
  <c r="AH250" i="63"/>
  <c r="F12" i="225"/>
  <c r="AG238" i="63"/>
  <c r="AG250" i="63"/>
  <c r="I47" i="223"/>
  <c r="I48" i="223"/>
  <c r="AF238" i="63"/>
  <c r="AF250" i="63"/>
  <c r="I14" i="223"/>
  <c r="AE238" i="63"/>
  <c r="AE250" i="63"/>
  <c r="AD238" i="63"/>
  <c r="AD250" i="63"/>
  <c r="AC238" i="63"/>
  <c r="AC250" i="63"/>
  <c r="F47" i="223"/>
  <c r="F48" i="223"/>
  <c r="AB238" i="63"/>
  <c r="AB250" i="63"/>
  <c r="F15" i="223"/>
  <c r="AA238" i="63"/>
  <c r="AA250" i="63"/>
  <c r="Z238" i="63"/>
  <c r="H10" i="224" s="1"/>
  <c r="H13" i="224" s="1"/>
  <c r="Z250" i="63"/>
  <c r="Y238" i="63"/>
  <c r="Y250" i="63"/>
  <c r="X238" i="63"/>
  <c r="X250" i="63"/>
  <c r="I15" i="223"/>
  <c r="AP66" i="187"/>
  <c r="AP67" i="187"/>
  <c r="AP68" i="187"/>
  <c r="AP69" i="187"/>
  <c r="AP70" i="187"/>
  <c r="AP58" i="187"/>
  <c r="AP59" i="187"/>
  <c r="AP60" i="187"/>
  <c r="AP61" i="187"/>
  <c r="AP62" i="187"/>
  <c r="AP42" i="187"/>
  <c r="AP43" i="187"/>
  <c r="AP44" i="187"/>
  <c r="AP45" i="187"/>
  <c r="AP46" i="187"/>
  <c r="AP27" i="187"/>
  <c r="AP28" i="187"/>
  <c r="AP29" i="187"/>
  <c r="AP30" i="187"/>
  <c r="AP50" i="187"/>
  <c r="AP51" i="187"/>
  <c r="AP52" i="187"/>
  <c r="AP53" i="187"/>
  <c r="AP54" i="187"/>
  <c r="AP34" i="187"/>
  <c r="AP35" i="187"/>
  <c r="AP36" i="187"/>
  <c r="AP37" i="187"/>
  <c r="AP38" i="187"/>
  <c r="AP19" i="187"/>
  <c r="AP20" i="187"/>
  <c r="AP21" i="187"/>
  <c r="AP22" i="187"/>
  <c r="D101" i="223"/>
  <c r="F27" i="224" s="1"/>
  <c r="K27" i="224" s="1"/>
  <c r="P27" i="224" s="1"/>
  <c r="D73" i="223"/>
  <c r="F18" i="224" s="1"/>
  <c r="P18" i="224" s="1"/>
  <c r="D40" i="223"/>
  <c r="F69" i="225" l="1"/>
  <c r="F86" i="225" s="1"/>
  <c r="AB257" i="63"/>
  <c r="AP23" i="187"/>
  <c r="AI101" i="63"/>
  <c r="AC257" i="63"/>
  <c r="AI57" i="63"/>
  <c r="BQ18" i="64"/>
  <c r="BQ29" i="64" s="1"/>
  <c r="BP29" i="64"/>
  <c r="AP63" i="187"/>
  <c r="AP31" i="187"/>
  <c r="AP47" i="187"/>
  <c r="AP71" i="187"/>
  <c r="AH257" i="63"/>
  <c r="AP39" i="187"/>
  <c r="AP55" i="187"/>
  <c r="AE257" i="63"/>
  <c r="AE234" i="63"/>
  <c r="AB234" i="63"/>
  <c r="AA234" i="63"/>
  <c r="K29" i="224" s="1"/>
  <c r="P29" i="224" s="1"/>
  <c r="Z257" i="63"/>
  <c r="AA257" i="63"/>
  <c r="Y257" i="63"/>
  <c r="AC234" i="63"/>
  <c r="U234" i="63"/>
  <c r="X234" i="63"/>
  <c r="M10" i="224"/>
  <c r="M13" i="224" s="1"/>
  <c r="AD257" i="63"/>
  <c r="V234" i="63"/>
  <c r="AG257" i="63"/>
  <c r="X257" i="63"/>
  <c r="AD234" i="63"/>
  <c r="AF234" i="63"/>
  <c r="AI234" i="63"/>
  <c r="AF257" i="63"/>
  <c r="AG234" i="63"/>
  <c r="AH234" i="63"/>
  <c r="AI257" i="63"/>
  <c r="R10" i="224"/>
  <c r="R13" i="224" s="1"/>
  <c r="R68" i="224"/>
  <c r="K18" i="224"/>
  <c r="K19" i="224"/>
  <c r="P19" i="224" s="1"/>
  <c r="H75" i="224"/>
  <c r="M68" i="224"/>
  <c r="AI260" i="63" l="1"/>
  <c r="BD26" i="19"/>
  <c r="BD41" i="19"/>
  <c r="BD40" i="19"/>
  <c r="BD39" i="19"/>
  <c r="BD28" i="19"/>
  <c r="BD27" i="19"/>
  <c r="AR27" i="69"/>
  <c r="AB260" i="63"/>
  <c r="AC260" i="63"/>
  <c r="U260" i="63"/>
  <c r="AE260" i="63"/>
  <c r="AP73" i="187"/>
  <c r="AI173" i="63"/>
  <c r="Z183" i="114" s="1"/>
  <c r="AH260" i="63"/>
  <c r="AF260" i="63"/>
  <c r="AD260" i="63"/>
  <c r="V260" i="63"/>
  <c r="P30" i="224"/>
  <c r="AA260" i="63"/>
  <c r="R72" i="224"/>
  <c r="F96" i="225" s="1"/>
  <c r="AG260" i="63"/>
  <c r="F28" i="224"/>
  <c r="X260" i="63"/>
  <c r="M72" i="224"/>
  <c r="M75" i="224" s="1"/>
  <c r="H22" i="224"/>
  <c r="AA183" i="114" l="1"/>
  <c r="Z185" i="114"/>
  <c r="Z187" i="114" s="1"/>
  <c r="AI178" i="114" s="1"/>
  <c r="AJ178" i="114" s="1"/>
  <c r="AJ179" i="114" s="1"/>
  <c r="BE27" i="19"/>
  <c r="BI27" i="19"/>
  <c r="BG27" i="19"/>
  <c r="BE28" i="19"/>
  <c r="BG28" i="19"/>
  <c r="BI28" i="19"/>
  <c r="BG26" i="19"/>
  <c r="BE26" i="19"/>
  <c r="BI26" i="19"/>
  <c r="AU27" i="69"/>
  <c r="BK27" i="69"/>
  <c r="BK30" i="69" s="1"/>
  <c r="BK32" i="69" s="1"/>
  <c r="AY27" i="69"/>
  <c r="AW30" i="69"/>
  <c r="AW32" i="69" s="1"/>
  <c r="AD73" i="63" s="1"/>
  <c r="AV27" i="69"/>
  <c r="AV30" i="69" s="1"/>
  <c r="AV32" i="69" s="1"/>
  <c r="AC73" i="63" s="1"/>
  <c r="K28" i="224"/>
  <c r="H31" i="224"/>
  <c r="R75" i="224"/>
  <c r="W82" i="204"/>
  <c r="X82" i="204"/>
  <c r="W48" i="204"/>
  <c r="X48" i="204"/>
  <c r="W43" i="204"/>
  <c r="X43" i="204"/>
  <c r="B4" i="223"/>
  <c r="B2" i="223"/>
  <c r="BT42" i="19"/>
  <c r="Z22" i="82" s="1"/>
  <c r="BT36" i="19"/>
  <c r="Z21" i="82" s="1"/>
  <c r="BT29" i="19"/>
  <c r="Z19" i="82" s="1"/>
  <c r="BT23" i="19"/>
  <c r="Z18" i="82" s="1"/>
  <c r="AR42" i="19"/>
  <c r="AR36" i="19"/>
  <c r="AR29" i="19"/>
  <c r="AR23" i="19"/>
  <c r="G177" i="63"/>
  <c r="H177" i="63"/>
  <c r="J177" i="63"/>
  <c r="I178" i="63"/>
  <c r="I179" i="63"/>
  <c r="I180" i="63"/>
  <c r="I181" i="63"/>
  <c r="G182" i="63"/>
  <c r="H182" i="63"/>
  <c r="J182" i="63"/>
  <c r="I183" i="63"/>
  <c r="I184" i="63"/>
  <c r="G185" i="63"/>
  <c r="T185" i="63" s="1"/>
  <c r="W185" i="63" s="1"/>
  <c r="Z185" i="63" s="1"/>
  <c r="H185" i="63"/>
  <c r="J185" i="63"/>
  <c r="I186" i="63"/>
  <c r="I185" i="63" s="1"/>
  <c r="I187" i="63"/>
  <c r="I188" i="63"/>
  <c r="I189" i="63"/>
  <c r="I190" i="63"/>
  <c r="I191" i="63"/>
  <c r="I192" i="63"/>
  <c r="G193" i="63"/>
  <c r="T193" i="63" s="1"/>
  <c r="W193" i="63" s="1"/>
  <c r="Z193" i="63" s="1"/>
  <c r="H193" i="63"/>
  <c r="J193" i="63"/>
  <c r="I194" i="63"/>
  <c r="I195" i="63"/>
  <c r="I196" i="63"/>
  <c r="I197" i="63"/>
  <c r="I198" i="63"/>
  <c r="I199" i="63"/>
  <c r="I200" i="63"/>
  <c r="I201" i="63"/>
  <c r="I202" i="63"/>
  <c r="I203" i="63"/>
  <c r="G204" i="63"/>
  <c r="T204" i="63" s="1"/>
  <c r="W204" i="63" s="1"/>
  <c r="Z204" i="63" s="1"/>
  <c r="H204" i="63"/>
  <c r="J204" i="63"/>
  <c r="I205" i="63"/>
  <c r="I206" i="63"/>
  <c r="I207" i="63"/>
  <c r="I208" i="63"/>
  <c r="I209" i="63"/>
  <c r="I210" i="63"/>
  <c r="I211" i="63"/>
  <c r="G212" i="63"/>
  <c r="T212" i="63" s="1"/>
  <c r="W212" i="63" s="1"/>
  <c r="Z212" i="63" s="1"/>
  <c r="H212" i="63"/>
  <c r="J212" i="63"/>
  <c r="I213" i="63"/>
  <c r="I214" i="63"/>
  <c r="I215" i="63"/>
  <c r="I216" i="63"/>
  <c r="I217" i="63"/>
  <c r="I218" i="63"/>
  <c r="I219" i="63"/>
  <c r="I220" i="63"/>
  <c r="I221" i="63"/>
  <c r="I222" i="63"/>
  <c r="G223" i="63"/>
  <c r="T223" i="63" s="1"/>
  <c r="W223" i="63" s="1"/>
  <c r="Z223" i="63" s="1"/>
  <c r="H223" i="63"/>
  <c r="J223" i="63"/>
  <c r="I224" i="63"/>
  <c r="I225" i="63"/>
  <c r="I226" i="63"/>
  <c r="G227" i="63"/>
  <c r="T227" i="63" s="1"/>
  <c r="W227" i="63" s="1"/>
  <c r="Z227" i="63" s="1"/>
  <c r="H227" i="63"/>
  <c r="J227" i="63"/>
  <c r="I228" i="63"/>
  <c r="I229" i="63"/>
  <c r="G230" i="63"/>
  <c r="T230" i="63" s="1"/>
  <c r="W230" i="63" s="1"/>
  <c r="Z230" i="63" s="1"/>
  <c r="H230" i="63"/>
  <c r="J230" i="63"/>
  <c r="I231" i="63"/>
  <c r="I232" i="63"/>
  <c r="I233" i="63"/>
  <c r="G238" i="63"/>
  <c r="H238" i="63"/>
  <c r="J238" i="63"/>
  <c r="I239" i="63"/>
  <c r="I240" i="63"/>
  <c r="I241" i="63"/>
  <c r="I242" i="63"/>
  <c r="I243" i="63"/>
  <c r="I244" i="63"/>
  <c r="I245" i="63"/>
  <c r="I246" i="63"/>
  <c r="I247" i="63"/>
  <c r="I248" i="63"/>
  <c r="I249" i="63"/>
  <c r="G250" i="63"/>
  <c r="T250" i="63" s="1"/>
  <c r="W250" i="63" s="1"/>
  <c r="H250" i="63"/>
  <c r="J250" i="63"/>
  <c r="I251" i="63"/>
  <c r="I252" i="63"/>
  <c r="I253" i="63"/>
  <c r="I254" i="63"/>
  <c r="I255" i="63"/>
  <c r="I256" i="63"/>
  <c r="E21" i="222"/>
  <c r="F21" i="222"/>
  <c r="D3" i="222"/>
  <c r="D4" i="222"/>
  <c r="AR26" i="34"/>
  <c r="AG54" i="63" s="1"/>
  <c r="AQ26" i="34"/>
  <c r="AF54" i="63" s="1"/>
  <c r="AP26" i="34"/>
  <c r="AE54" i="63" s="1"/>
  <c r="AT71" i="187"/>
  <c r="AX71" i="187"/>
  <c r="AI71" i="187"/>
  <c r="AJ71" i="187"/>
  <c r="AI63" i="187"/>
  <c r="AJ63" i="187"/>
  <c r="AT63" i="187"/>
  <c r="AX63" i="187"/>
  <c r="AT55" i="187"/>
  <c r="AX55" i="187"/>
  <c r="AI55" i="187"/>
  <c r="AJ55" i="187"/>
  <c r="AT47" i="187"/>
  <c r="AX47" i="187"/>
  <c r="AI47" i="187"/>
  <c r="AJ47" i="187"/>
  <c r="AH46" i="187"/>
  <c r="AK46" i="187" s="1"/>
  <c r="AT39" i="187"/>
  <c r="AX39" i="187"/>
  <c r="AI39" i="187"/>
  <c r="AJ39" i="187"/>
  <c r="AT31" i="187"/>
  <c r="AX31" i="187"/>
  <c r="AI31" i="187"/>
  <c r="AJ31" i="187"/>
  <c r="AT23" i="187"/>
  <c r="AX23" i="187"/>
  <c r="AI23" i="187"/>
  <c r="AJ23" i="187"/>
  <c r="F96" i="221"/>
  <c r="G96" i="221"/>
  <c r="H96" i="221"/>
  <c r="I96" i="221"/>
  <c r="F92" i="221"/>
  <c r="G92" i="221"/>
  <c r="H92" i="221"/>
  <c r="I92" i="221"/>
  <c r="F80" i="221"/>
  <c r="G80" i="221"/>
  <c r="H80" i="221"/>
  <c r="F76" i="221"/>
  <c r="G76" i="221"/>
  <c r="H76" i="221"/>
  <c r="BL71" i="187"/>
  <c r="BP71" i="187"/>
  <c r="BL63" i="187"/>
  <c r="BP63" i="187"/>
  <c r="BL55" i="187"/>
  <c r="BP55" i="187"/>
  <c r="BL47" i="187"/>
  <c r="BP47" i="187"/>
  <c r="BL39" i="187"/>
  <c r="BP39" i="187"/>
  <c r="BL31" i="187"/>
  <c r="BP31" i="187"/>
  <c r="BL23" i="187"/>
  <c r="BP23" i="187"/>
  <c r="BE71" i="187"/>
  <c r="BF71" i="187"/>
  <c r="BH71" i="187"/>
  <c r="BE63" i="187"/>
  <c r="BF63" i="187"/>
  <c r="BH63" i="187"/>
  <c r="BE55" i="187"/>
  <c r="BF55" i="187"/>
  <c r="BH55" i="187"/>
  <c r="BE47" i="187"/>
  <c r="BF47" i="187"/>
  <c r="BH47" i="187"/>
  <c r="BE39" i="187"/>
  <c r="BF39" i="187"/>
  <c r="BH39" i="187"/>
  <c r="BE31" i="187"/>
  <c r="BF31" i="187"/>
  <c r="BH31" i="187"/>
  <c r="BE23" i="187"/>
  <c r="BF23" i="187"/>
  <c r="BH23" i="187"/>
  <c r="BO26" i="64"/>
  <c r="BO20" i="64"/>
  <c r="L37" i="221"/>
  <c r="L38" i="221"/>
  <c r="L39" i="221"/>
  <c r="K37" i="221"/>
  <c r="K38" i="221"/>
  <c r="K39" i="221"/>
  <c r="BK66" i="187"/>
  <c r="BO66" i="187" s="1"/>
  <c r="BS66" i="187" s="1"/>
  <c r="BK67" i="187"/>
  <c r="BO67" i="187" s="1"/>
  <c r="BS67" i="187" s="1"/>
  <c r="BK68" i="187"/>
  <c r="BO68" i="187" s="1"/>
  <c r="BS68" i="187" s="1"/>
  <c r="BK69" i="187"/>
  <c r="BO69" i="187" s="1"/>
  <c r="BS69" i="187" s="1"/>
  <c r="BK70" i="187"/>
  <c r="BO70" i="187" s="1"/>
  <c r="BS70" i="187" s="1"/>
  <c r="BK58" i="187"/>
  <c r="BO58" i="187" s="1"/>
  <c r="BK59" i="187"/>
  <c r="BO59" i="187" s="1"/>
  <c r="BS59" i="187" s="1"/>
  <c r="BK60" i="187"/>
  <c r="BK61" i="187"/>
  <c r="BK62" i="187"/>
  <c r="BK50" i="187"/>
  <c r="BO50" i="187" s="1"/>
  <c r="BK51" i="187"/>
  <c r="BO51" i="187" s="1"/>
  <c r="BS51" i="187" s="1"/>
  <c r="BK52" i="187"/>
  <c r="BO52" i="187" s="1"/>
  <c r="BS52" i="187" s="1"/>
  <c r="BK53" i="187"/>
  <c r="BO53" i="187" s="1"/>
  <c r="BS53" i="187" s="1"/>
  <c r="BK54" i="187"/>
  <c r="BO54" i="187" s="1"/>
  <c r="BS54" i="187" s="1"/>
  <c r="BK42" i="187"/>
  <c r="BK43" i="187"/>
  <c r="BK44" i="187"/>
  <c r="BK45" i="187"/>
  <c r="BK46" i="187"/>
  <c r="BK34" i="187"/>
  <c r="BK35" i="187"/>
  <c r="BK36" i="187"/>
  <c r="BO36" i="187" s="1"/>
  <c r="BS36" i="187" s="1"/>
  <c r="BK37" i="187"/>
  <c r="BO37" i="187" s="1"/>
  <c r="BS37" i="187" s="1"/>
  <c r="BK38" i="187"/>
  <c r="BO38" i="187" s="1"/>
  <c r="BS38" i="187" s="1"/>
  <c r="BK26" i="187"/>
  <c r="BK27" i="187"/>
  <c r="BO27" i="187" s="1"/>
  <c r="BS27" i="187" s="1"/>
  <c r="BK28" i="187"/>
  <c r="BK29" i="187"/>
  <c r="BK30" i="187"/>
  <c r="BK19" i="187"/>
  <c r="BO19" i="187" s="1"/>
  <c r="BS19" i="187" s="1"/>
  <c r="BK20" i="187"/>
  <c r="BO20" i="187" s="1"/>
  <c r="BS20" i="187" s="1"/>
  <c r="BK21" i="187"/>
  <c r="BK22" i="187"/>
  <c r="BO22" i="187" s="1"/>
  <c r="BS22" i="187" s="1"/>
  <c r="BK18" i="187"/>
  <c r="BO18" i="187" s="1"/>
  <c r="BS18" i="187" s="1"/>
  <c r="AH38" i="187"/>
  <c r="AK38" i="187" s="1"/>
  <c r="AH37" i="187"/>
  <c r="AH36" i="187"/>
  <c r="AH35" i="187"/>
  <c r="AH34" i="187"/>
  <c r="AW38" i="187"/>
  <c r="AH30" i="187"/>
  <c r="AK30" i="187" s="1"/>
  <c r="AH29" i="187"/>
  <c r="AH28" i="187"/>
  <c r="AH27" i="187"/>
  <c r="AH26" i="187"/>
  <c r="AW30" i="187"/>
  <c r="AH22" i="187"/>
  <c r="AK22" i="187" s="1"/>
  <c r="H37" i="221"/>
  <c r="J37" i="221"/>
  <c r="H38" i="221"/>
  <c r="J38" i="221"/>
  <c r="H39" i="221"/>
  <c r="J39" i="221"/>
  <c r="AH21" i="187"/>
  <c r="AH20" i="187"/>
  <c r="AH19" i="187"/>
  <c r="D37" i="221"/>
  <c r="E37" i="221"/>
  <c r="F37" i="221"/>
  <c r="G37" i="221"/>
  <c r="D38" i="221"/>
  <c r="E38" i="221"/>
  <c r="F38" i="221"/>
  <c r="G38" i="221"/>
  <c r="D39" i="221"/>
  <c r="E39" i="221"/>
  <c r="F39" i="221"/>
  <c r="G39" i="221"/>
  <c r="AW66" i="187"/>
  <c r="AW67" i="187"/>
  <c r="AW68" i="187"/>
  <c r="AW69" i="187"/>
  <c r="AW70" i="187"/>
  <c r="AW58" i="187"/>
  <c r="AW59" i="187"/>
  <c r="AW61" i="187"/>
  <c r="AW62" i="187"/>
  <c r="AW50" i="187"/>
  <c r="BA50" i="187" s="1"/>
  <c r="AW51" i="187"/>
  <c r="AW52" i="187"/>
  <c r="BA52" i="187" s="1"/>
  <c r="AW53" i="187"/>
  <c r="BA53" i="187" s="1"/>
  <c r="AW54" i="187"/>
  <c r="BA54" i="187" s="1"/>
  <c r="AW44" i="187"/>
  <c r="BA44" i="187" s="1"/>
  <c r="AW45" i="187"/>
  <c r="AW42" i="187"/>
  <c r="AW34" i="187"/>
  <c r="AW35" i="187"/>
  <c r="AW36" i="187"/>
  <c r="AW37" i="187"/>
  <c r="AW27" i="187"/>
  <c r="AW28" i="187"/>
  <c r="AW29" i="187"/>
  <c r="AW19" i="187"/>
  <c r="BA19" i="187" s="1"/>
  <c r="AW20" i="187"/>
  <c r="BA20" i="187" s="1"/>
  <c r="AW21" i="187"/>
  <c r="W47" i="30"/>
  <c r="D7" i="221"/>
  <c r="J257" i="63" l="1"/>
  <c r="H257" i="63"/>
  <c r="G257" i="63"/>
  <c r="T177" i="63"/>
  <c r="W177" i="63" s="1"/>
  <c r="G234" i="63"/>
  <c r="T238" i="63"/>
  <c r="Y17" i="97"/>
  <c r="T182" i="63"/>
  <c r="W182" i="63" s="1"/>
  <c r="Z182" i="63" s="1"/>
  <c r="AB183" i="114"/>
  <c r="AB185" i="114" s="1"/>
  <c r="AA185" i="114"/>
  <c r="E43" i="136"/>
  <c r="X14" i="136"/>
  <c r="AA14" i="136" s="1"/>
  <c r="V15" i="197"/>
  <c r="V23" i="197"/>
  <c r="V16" i="197"/>
  <c r="V24" i="197"/>
  <c r="AV30" i="187"/>
  <c r="BO29" i="64"/>
  <c r="AD15" i="82" s="1"/>
  <c r="AU30" i="69"/>
  <c r="AU32" i="69" s="1"/>
  <c r="AB73" i="63" s="1"/>
  <c r="I227" i="63"/>
  <c r="AZ27" i="69"/>
  <c r="AZ30" i="69" s="1"/>
  <c r="AZ32" i="69" s="1"/>
  <c r="AG73" i="63" s="1"/>
  <c r="BA30" i="69"/>
  <c r="BA32" i="69" s="1"/>
  <c r="AH73" i="63" s="1"/>
  <c r="AY30" i="69"/>
  <c r="AY32" i="69" s="1"/>
  <c r="AF73" i="63" s="1"/>
  <c r="F97" i="221"/>
  <c r="D36" i="221"/>
  <c r="BF8" i="64"/>
  <c r="BF17" i="64" s="1"/>
  <c r="I97" i="221"/>
  <c r="AV38" i="187"/>
  <c r="H97" i="221"/>
  <c r="I238" i="63"/>
  <c r="G97" i="221"/>
  <c r="I250" i="63"/>
  <c r="I193" i="63"/>
  <c r="H234" i="63"/>
  <c r="H260" i="63" s="1"/>
  <c r="H81" i="221"/>
  <c r="I204" i="63"/>
  <c r="I177" i="63"/>
  <c r="AR44" i="19"/>
  <c r="P28" i="224"/>
  <c r="R31" i="224" s="1"/>
  <c r="M31" i="224"/>
  <c r="AR46" i="187"/>
  <c r="AH39" i="187"/>
  <c r="BK63" i="187"/>
  <c r="I230" i="63"/>
  <c r="I182" i="63"/>
  <c r="BX44" i="19"/>
  <c r="AW39" i="187"/>
  <c r="BK39" i="187"/>
  <c r="I212" i="63"/>
  <c r="J234" i="63"/>
  <c r="I223" i="63"/>
  <c r="G81" i="221"/>
  <c r="BT44" i="19"/>
  <c r="AW71" i="187"/>
  <c r="AH23" i="187"/>
  <c r="BK23" i="187"/>
  <c r="AH31" i="187"/>
  <c r="BK47" i="187"/>
  <c r="AW46" i="187"/>
  <c r="AU46" i="187" s="1"/>
  <c r="BS71" i="187"/>
  <c r="AW43" i="187"/>
  <c r="BA43" i="187" s="1"/>
  <c r="BO71" i="187"/>
  <c r="BS58" i="187"/>
  <c r="BO55" i="187"/>
  <c r="AS31" i="187"/>
  <c r="AW22" i="187"/>
  <c r="AU22" i="187" s="1"/>
  <c r="BO26" i="187"/>
  <c r="BK31" i="187"/>
  <c r="AW60" i="187"/>
  <c r="BA60" i="187" s="1"/>
  <c r="BK71" i="187"/>
  <c r="AS71" i="187"/>
  <c r="BS50" i="187"/>
  <c r="AS23" i="187"/>
  <c r="AW55" i="187"/>
  <c r="AS39" i="187"/>
  <c r="AQ46" i="187"/>
  <c r="AS63" i="187"/>
  <c r="AS47" i="187"/>
  <c r="AS55" i="187"/>
  <c r="BK55" i="187"/>
  <c r="F81" i="221"/>
  <c r="BO29" i="187"/>
  <c r="BS29" i="187" s="1"/>
  <c r="BO62" i="187"/>
  <c r="BS62" i="187" s="1"/>
  <c r="BO61" i="187"/>
  <c r="BS61" i="187" s="1"/>
  <c r="BO60" i="187"/>
  <c r="BS60" i="187" s="1"/>
  <c r="BO21" i="187"/>
  <c r="BS21" i="187" s="1"/>
  <c r="BO35" i="187"/>
  <c r="BS35" i="187" s="1"/>
  <c r="BO44" i="187"/>
  <c r="BS44" i="187" s="1"/>
  <c r="BO34" i="187"/>
  <c r="BO46" i="187"/>
  <c r="BS46" i="187" s="1"/>
  <c r="BO45" i="187"/>
  <c r="BS45" i="187" s="1"/>
  <c r="BO30" i="187"/>
  <c r="BS30" i="187" s="1"/>
  <c r="BO43" i="187"/>
  <c r="BS43" i="187" s="1"/>
  <c r="BO42" i="187"/>
  <c r="BO28" i="187"/>
  <c r="BS28" i="187" s="1"/>
  <c r="BP73" i="187"/>
  <c r="AD14" i="82" s="1"/>
  <c r="AW18" i="187"/>
  <c r="BA21" i="187"/>
  <c r="BA51" i="187"/>
  <c r="BA55" i="187" s="1"/>
  <c r="BA61" i="187"/>
  <c r="BA29" i="187"/>
  <c r="BA28" i="187"/>
  <c r="BA59" i="187"/>
  <c r="AU30" i="187"/>
  <c r="BA30" i="187"/>
  <c r="AY30" i="187" s="1"/>
  <c r="BA58" i="187"/>
  <c r="BA70" i="187"/>
  <c r="BA37" i="187"/>
  <c r="BA69" i="187"/>
  <c r="BA36" i="187"/>
  <c r="BA68" i="187"/>
  <c r="BA35" i="187"/>
  <c r="BA34" i="187"/>
  <c r="BA42" i="187"/>
  <c r="AU38" i="187"/>
  <c r="BA38" i="187"/>
  <c r="AY38" i="187" s="1"/>
  <c r="AW26" i="187"/>
  <c r="AW31" i="187" s="1"/>
  <c r="AR38" i="187"/>
  <c r="BA27" i="187"/>
  <c r="BA45" i="187"/>
  <c r="BA67" i="187"/>
  <c r="BA62" i="187"/>
  <c r="BA66" i="187"/>
  <c r="AQ38" i="187"/>
  <c r="AX73" i="187"/>
  <c r="AE21" i="63" s="1"/>
  <c r="AQ30" i="187"/>
  <c r="AR30" i="187"/>
  <c r="AR22" i="187"/>
  <c r="AQ22" i="187"/>
  <c r="AT73" i="187"/>
  <c r="AA21" i="63" s="1"/>
  <c r="G260" i="63" l="1"/>
  <c r="J260" i="63"/>
  <c r="T234" i="63"/>
  <c r="I257" i="63"/>
  <c r="T257" i="63"/>
  <c r="W238" i="63"/>
  <c r="W257" i="63" s="1"/>
  <c r="AD47" i="82"/>
  <c r="AE101" i="63" s="1"/>
  <c r="V31" i="197"/>
  <c r="AA57" i="63" s="1"/>
  <c r="AV46" i="187"/>
  <c r="AV51" i="187"/>
  <c r="AV22" i="187"/>
  <c r="BF20" i="64"/>
  <c r="BF29" i="64" s="1"/>
  <c r="AZ30" i="187"/>
  <c r="AZ38" i="187"/>
  <c r="I234" i="63"/>
  <c r="BA39" i="187"/>
  <c r="BA22" i="187"/>
  <c r="AW47" i="187"/>
  <c r="BA46" i="187"/>
  <c r="BO23" i="187"/>
  <c r="AW63" i="187"/>
  <c r="BS55" i="187"/>
  <c r="BA71" i="187"/>
  <c r="BO63" i="187"/>
  <c r="BS34" i="187"/>
  <c r="BO39" i="187"/>
  <c r="BA63" i="187"/>
  <c r="BS26" i="187"/>
  <c r="BO31" i="187"/>
  <c r="BS63" i="187"/>
  <c r="BS42" i="187"/>
  <c r="BO47" i="187"/>
  <c r="BS23" i="187"/>
  <c r="BA18" i="187"/>
  <c r="AW23" i="187"/>
  <c r="BA26" i="187"/>
  <c r="BA31" i="187" s="1"/>
  <c r="I260" i="63" l="1"/>
  <c r="T260" i="63"/>
  <c r="BA23" i="187"/>
  <c r="AY22" i="187"/>
  <c r="AZ22" i="187"/>
  <c r="AY46" i="187"/>
  <c r="AZ46" i="187"/>
  <c r="BO73" i="187"/>
  <c r="BA47" i="187"/>
  <c r="BS39" i="187"/>
  <c r="BS31" i="187"/>
  <c r="BS47" i="187"/>
  <c r="AW73" i="187"/>
  <c r="AD21" i="63" s="1"/>
  <c r="BA73" i="187" l="1"/>
  <c r="AH21" i="63" s="1"/>
  <c r="BS73" i="187"/>
  <c r="E36" i="221"/>
  <c r="F36" i="221" s="1"/>
  <c r="G36" i="221" s="1"/>
  <c r="E20" i="221"/>
  <c r="E21" i="221"/>
  <c r="B24" i="221"/>
  <c r="B29" i="221" s="1"/>
  <c r="B41" i="221" s="1"/>
  <c r="B45" i="221" s="1"/>
  <c r="B56" i="221" s="1"/>
  <c r="Y19" i="30"/>
  <c r="AJ50" i="30"/>
  <c r="AJ52" i="30"/>
  <c r="AJ43" i="30"/>
  <c r="AJ44" i="30"/>
  <c r="AN44" i="30" s="1"/>
  <c r="AJ45" i="30"/>
  <c r="AJ38" i="30"/>
  <c r="AN38" i="30" s="1"/>
  <c r="AJ32" i="30"/>
  <c r="AJ33" i="30"/>
  <c r="AJ34" i="30"/>
  <c r="AJ25" i="30"/>
  <c r="AJ26" i="30"/>
  <c r="AJ21" i="30"/>
  <c r="AN21" i="30" s="1"/>
  <c r="AJ22" i="30"/>
  <c r="AA56" i="30"/>
  <c r="V49" i="30"/>
  <c r="Y49" i="30" s="1"/>
  <c r="V50" i="30"/>
  <c r="Y50" i="30" s="1"/>
  <c r="V51" i="30"/>
  <c r="Y51" i="30" s="1"/>
  <c r="V52" i="30"/>
  <c r="Y52" i="30" s="1"/>
  <c r="V53" i="30"/>
  <c r="Y53" i="30" s="1"/>
  <c r="W54" i="30"/>
  <c r="X54" i="30"/>
  <c r="AG54" i="30"/>
  <c r="AK54" i="30"/>
  <c r="V43" i="30"/>
  <c r="Y43" i="30" s="1"/>
  <c r="V44" i="30"/>
  <c r="Y44" i="30" s="1"/>
  <c r="V45" i="30"/>
  <c r="Y45" i="30" s="1"/>
  <c r="V46" i="30"/>
  <c r="Y46" i="30" s="1"/>
  <c r="X47" i="30"/>
  <c r="AG47" i="30"/>
  <c r="AK47" i="30"/>
  <c r="V37" i="30"/>
  <c r="Y37" i="30" s="1"/>
  <c r="V38" i="30"/>
  <c r="Y38" i="30" s="1"/>
  <c r="V39" i="30"/>
  <c r="Y39" i="30" s="1"/>
  <c r="V40" i="30"/>
  <c r="Y40" i="30" s="1"/>
  <c r="W41" i="30"/>
  <c r="X41" i="30"/>
  <c r="AG41" i="30"/>
  <c r="AK41" i="30"/>
  <c r="V31" i="30"/>
  <c r="Y31" i="30" s="1"/>
  <c r="V32" i="30"/>
  <c r="Y32" i="30" s="1"/>
  <c r="V33" i="30"/>
  <c r="Y33" i="30" s="1"/>
  <c r="V34" i="30"/>
  <c r="Y34" i="30" s="1"/>
  <c r="W35" i="30"/>
  <c r="X35" i="30"/>
  <c r="AG35" i="30"/>
  <c r="AK35" i="30"/>
  <c r="V25" i="30"/>
  <c r="Y25" i="30" s="1"/>
  <c r="V26" i="30"/>
  <c r="Y26" i="30" s="1"/>
  <c r="V27" i="30"/>
  <c r="Y27" i="30" s="1"/>
  <c r="V28" i="30"/>
  <c r="Y28" i="30" s="1"/>
  <c r="W29" i="30"/>
  <c r="X29" i="30"/>
  <c r="AG29" i="30"/>
  <c r="AK29" i="30"/>
  <c r="Y20" i="30"/>
  <c r="V21" i="30"/>
  <c r="Y21" i="30" s="1"/>
  <c r="V22" i="30"/>
  <c r="Y22" i="30" s="1"/>
  <c r="W23" i="30"/>
  <c r="X23" i="30"/>
  <c r="AG23" i="30"/>
  <c r="AK23" i="30"/>
  <c r="F50" i="188"/>
  <c r="AA32" i="149"/>
  <c r="AA31" i="149"/>
  <c r="AE31" i="149" s="1"/>
  <c r="AI31" i="149" s="1"/>
  <c r="AA30" i="149"/>
  <c r="AE30" i="149" s="1"/>
  <c r="AI30" i="149" s="1"/>
  <c r="AA26" i="149"/>
  <c r="AE26" i="149" s="1"/>
  <c r="AI26" i="149" s="1"/>
  <c r="AA25" i="149"/>
  <c r="AE25" i="149" s="1"/>
  <c r="AA24" i="149"/>
  <c r="AE24" i="149" s="1"/>
  <c r="AA20" i="149"/>
  <c r="AA19" i="149"/>
  <c r="AE19" i="149" s="1"/>
  <c r="AI19" i="149" s="1"/>
  <c r="AA18" i="149"/>
  <c r="AE18" i="149" s="1"/>
  <c r="AD19" i="30" l="1"/>
  <c r="AI25" i="149"/>
  <c r="AI25" i="30"/>
  <c r="AE46" i="30"/>
  <c r="AD34" i="30"/>
  <c r="AI34" i="30"/>
  <c r="AI45" i="30"/>
  <c r="AI52" i="30"/>
  <c r="AD22" i="30"/>
  <c r="AI22" i="30"/>
  <c r="AE33" i="30"/>
  <c r="AI33" i="30"/>
  <c r="AM44" i="30"/>
  <c r="AI44" i="30"/>
  <c r="AI21" i="30"/>
  <c r="AM21" i="30"/>
  <c r="AI26" i="30"/>
  <c r="AI32" i="30"/>
  <c r="AI38" i="30"/>
  <c r="AM38" i="30"/>
  <c r="AI43" i="30"/>
  <c r="AI50" i="30"/>
  <c r="AE21" i="30"/>
  <c r="AD45" i="30"/>
  <c r="AL38" i="30"/>
  <c r="AE51" i="30"/>
  <c r="AL21" i="30"/>
  <c r="AE53" i="30"/>
  <c r="AD53" i="30"/>
  <c r="AD52" i="30"/>
  <c r="AE52" i="30"/>
  <c r="V29" i="30"/>
  <c r="AD37" i="30"/>
  <c r="V41" i="30"/>
  <c r="AD27" i="30"/>
  <c r="AD39" i="30"/>
  <c r="V35" i="30"/>
  <c r="AE50" i="30"/>
  <c r="AE22" i="30"/>
  <c r="AE19" i="30"/>
  <c r="V54" i="30"/>
  <c r="AD28" i="30"/>
  <c r="AD40" i="30"/>
  <c r="AN26" i="30"/>
  <c r="AL26" i="30" s="1"/>
  <c r="AH26" i="30"/>
  <c r="AH34" i="30"/>
  <c r="AN34" i="30"/>
  <c r="AL34" i="30" s="1"/>
  <c r="AD49" i="30"/>
  <c r="AJ28" i="30"/>
  <c r="AN28" i="30" s="1"/>
  <c r="AL28" i="30" s="1"/>
  <c r="AE28" i="30"/>
  <c r="V47" i="30"/>
  <c r="AE27" i="30"/>
  <c r="AE45" i="30"/>
  <c r="AJ40" i="30"/>
  <c r="AN40" i="30" s="1"/>
  <c r="AL40" i="30" s="1"/>
  <c r="AD26" i="30"/>
  <c r="AD46" i="30"/>
  <c r="AL44" i="30"/>
  <c r="AG56" i="30"/>
  <c r="AA13" i="63" s="1"/>
  <c r="Y23" i="30"/>
  <c r="X56" i="30"/>
  <c r="V13" i="63" s="1"/>
  <c r="AE38" i="30"/>
  <c r="W56" i="30"/>
  <c r="U13" i="63" s="1"/>
  <c r="AD21" i="30"/>
  <c r="AH50" i="30"/>
  <c r="H36" i="221"/>
  <c r="J36" i="221" s="1"/>
  <c r="K36" i="221" s="1"/>
  <c r="L36" i="221" s="1"/>
  <c r="AD44" i="30"/>
  <c r="AE44" i="30"/>
  <c r="Y47" i="30"/>
  <c r="AD43" i="30"/>
  <c r="AE43" i="30"/>
  <c r="AH25" i="30"/>
  <c r="AN25" i="30"/>
  <c r="AL25" i="30" s="1"/>
  <c r="AN43" i="30"/>
  <c r="AL43" i="30" s="1"/>
  <c r="Y29" i="30"/>
  <c r="AD25" i="30"/>
  <c r="AE25" i="30"/>
  <c r="AD20" i="30"/>
  <c r="AJ20" i="30"/>
  <c r="AI20" i="30" s="1"/>
  <c r="AJ51" i="30"/>
  <c r="AI51" i="30" s="1"/>
  <c r="AD51" i="30"/>
  <c r="Y41" i="30"/>
  <c r="AE37" i="30"/>
  <c r="AH43" i="30"/>
  <c r="AE26" i="30"/>
  <c r="AH52" i="30"/>
  <c r="AN52" i="30"/>
  <c r="AL52" i="30" s="1"/>
  <c r="AE20" i="30"/>
  <c r="AH33" i="30"/>
  <c r="AN33" i="30"/>
  <c r="AL33" i="30" s="1"/>
  <c r="AH22" i="30"/>
  <c r="AN22" i="30"/>
  <c r="AL22" i="30" s="1"/>
  <c r="AN50" i="30"/>
  <c r="AL50" i="30" s="1"/>
  <c r="AD33" i="30"/>
  <c r="AK56" i="30"/>
  <c r="AE13" i="63" s="1"/>
  <c r="AN45" i="30"/>
  <c r="AL45" i="30" s="1"/>
  <c r="AH45" i="30"/>
  <c r="V23" i="30"/>
  <c r="AN32" i="30"/>
  <c r="AL32" i="30" s="1"/>
  <c r="AH32" i="30"/>
  <c r="AE49" i="30"/>
  <c r="Y54" i="30"/>
  <c r="AE32" i="30"/>
  <c r="AF35" i="30"/>
  <c r="AD31" i="30"/>
  <c r="AJ31" i="30"/>
  <c r="AI31" i="30" s="1"/>
  <c r="AH21" i="30"/>
  <c r="AD32" i="30"/>
  <c r="Y35" i="30"/>
  <c r="AE31" i="30"/>
  <c r="AE40" i="30"/>
  <c r="AH38" i="30"/>
  <c r="AE34" i="30"/>
  <c r="AJ27" i="30"/>
  <c r="AI27" i="30" s="1"/>
  <c r="AJ37" i="30"/>
  <c r="AI37" i="30" s="1"/>
  <c r="AH44" i="30"/>
  <c r="AJ17" i="30"/>
  <c r="AJ39" i="30"/>
  <c r="AI39" i="30" s="1"/>
  <c r="AE39" i="30"/>
  <c r="AF29" i="30"/>
  <c r="AF41" i="30"/>
  <c r="AF54" i="30"/>
  <c r="AD38" i="30"/>
  <c r="AF23" i="30"/>
  <c r="AJ19" i="30"/>
  <c r="AI19" i="30" s="1"/>
  <c r="AJ49" i="30"/>
  <c r="AI49" i="30" s="1"/>
  <c r="AD50" i="30"/>
  <c r="AF47" i="30"/>
  <c r="AJ46" i="30"/>
  <c r="AJ47" i="30" s="1"/>
  <c r="AE32" i="149"/>
  <c r="AI18" i="149"/>
  <c r="AE20" i="149"/>
  <c r="AI24" i="149"/>
  <c r="AM52" i="30" l="1"/>
  <c r="AM32" i="30"/>
  <c r="AM26" i="30"/>
  <c r="AI46" i="30"/>
  <c r="AM33" i="30"/>
  <c r="AI28" i="30"/>
  <c r="AM50" i="30"/>
  <c r="AM40" i="30"/>
  <c r="AM28" i="30"/>
  <c r="AM22" i="30"/>
  <c r="AI40" i="30"/>
  <c r="AM45" i="30"/>
  <c r="AM34" i="30"/>
  <c r="AM43" i="30"/>
  <c r="AM25" i="30"/>
  <c r="AD47" i="30"/>
  <c r="AD23" i="30"/>
  <c r="AD54" i="30"/>
  <c r="AD41" i="30"/>
  <c r="AF56" i="30"/>
  <c r="Z13" i="63" s="1"/>
  <c r="AH40" i="30"/>
  <c r="AJ29" i="30"/>
  <c r="AH28" i="30"/>
  <c r="AD29" i="30"/>
  <c r="AH51" i="30"/>
  <c r="AN51" i="30"/>
  <c r="AH20" i="30"/>
  <c r="AN20" i="30"/>
  <c r="AH46" i="30"/>
  <c r="AH47" i="30" s="1"/>
  <c r="AN46" i="30"/>
  <c r="AE35" i="30"/>
  <c r="AE29" i="30"/>
  <c r="AJ41" i="30"/>
  <c r="AN37" i="30"/>
  <c r="AH37" i="30"/>
  <c r="AN19" i="30"/>
  <c r="AJ23" i="30"/>
  <c r="AH19" i="30"/>
  <c r="AE23" i="30"/>
  <c r="AE54" i="30"/>
  <c r="AI23" i="30"/>
  <c r="AH39" i="30"/>
  <c r="AN39" i="30"/>
  <c r="AN17" i="30"/>
  <c r="AH27" i="30"/>
  <c r="AN27" i="30"/>
  <c r="AN49" i="30"/>
  <c r="AM49" i="30" s="1"/>
  <c r="AJ54" i="30"/>
  <c r="AH49" i="30"/>
  <c r="AH54" i="30" s="1"/>
  <c r="AN31" i="30"/>
  <c r="AJ35" i="30"/>
  <c r="AH31" i="30"/>
  <c r="AH35" i="30" s="1"/>
  <c r="AD35" i="30"/>
  <c r="AE47" i="30"/>
  <c r="AE41" i="30"/>
  <c r="AI32" i="149"/>
  <c r="AI20" i="149"/>
  <c r="AF36" i="149"/>
  <c r="AE159" i="63" s="1"/>
  <c r="U32" i="149"/>
  <c r="X32" i="149" s="1"/>
  <c r="AD32" i="149" s="1"/>
  <c r="U31" i="149"/>
  <c r="X31" i="149" s="1"/>
  <c r="AD31" i="149" s="1"/>
  <c r="U30" i="149"/>
  <c r="X30" i="149" s="1"/>
  <c r="AD30" i="149" s="1"/>
  <c r="U26" i="149"/>
  <c r="X26" i="149" s="1"/>
  <c r="AD26" i="149" s="1"/>
  <c r="U25" i="149"/>
  <c r="X25" i="149" s="1"/>
  <c r="U24" i="149"/>
  <c r="X24" i="149" s="1"/>
  <c r="AD24" i="149" s="1"/>
  <c r="U19" i="149"/>
  <c r="X19" i="149" s="1"/>
  <c r="U20" i="149"/>
  <c r="X20" i="149" s="1"/>
  <c r="AD20" i="149" s="1"/>
  <c r="U18" i="149"/>
  <c r="X18" i="149" s="1"/>
  <c r="AH18" i="149" s="1"/>
  <c r="AI20" i="88"/>
  <c r="AB20" i="88"/>
  <c r="AB21" i="88"/>
  <c r="AB22" i="88"/>
  <c r="AB23" i="88"/>
  <c r="AJ25" i="88"/>
  <c r="AE160" i="63" s="1"/>
  <c r="W20" i="88"/>
  <c r="Z20" i="88" s="1"/>
  <c r="AD20" i="88" s="1"/>
  <c r="W21" i="88"/>
  <c r="Z21" i="88" s="1"/>
  <c r="AD21" i="88" s="1"/>
  <c r="W22" i="88"/>
  <c r="Z22" i="88" s="1"/>
  <c r="AD22" i="88" s="1"/>
  <c r="W23" i="88"/>
  <c r="Z23" i="88" s="1"/>
  <c r="AD23" i="88" s="1"/>
  <c r="W19" i="88"/>
  <c r="Z19" i="88" s="1"/>
  <c r="AH16" i="92"/>
  <c r="AD30" i="92"/>
  <c r="AH30" i="92" s="1"/>
  <c r="AD29" i="92"/>
  <c r="AH29" i="92" s="1"/>
  <c r="AD28" i="92"/>
  <c r="AH28" i="92" s="1"/>
  <c r="AD24" i="92"/>
  <c r="AH24" i="92" s="1"/>
  <c r="AD23" i="92"/>
  <c r="AH23" i="92" s="1"/>
  <c r="AL23" i="92" s="1"/>
  <c r="AD22" i="92"/>
  <c r="AD18" i="92"/>
  <c r="AD17" i="92"/>
  <c r="AH17" i="92" s="1"/>
  <c r="AL17" i="92" s="1"/>
  <c r="AE31" i="92"/>
  <c r="AI31" i="92"/>
  <c r="AE25" i="92"/>
  <c r="AI25" i="92"/>
  <c r="AE19" i="92"/>
  <c r="AI19" i="92"/>
  <c r="Z37" i="95"/>
  <c r="AD37" i="95"/>
  <c r="Z30" i="95"/>
  <c r="AD30" i="95"/>
  <c r="Z23" i="95"/>
  <c r="AD23" i="95"/>
  <c r="Z16" i="95"/>
  <c r="AD16" i="95"/>
  <c r="AC14" i="95"/>
  <c r="AC36" i="95"/>
  <c r="AC35" i="95"/>
  <c r="AC29" i="95"/>
  <c r="AC28" i="95"/>
  <c r="AC34" i="95"/>
  <c r="AC27" i="95"/>
  <c r="AC22" i="95"/>
  <c r="AC21" i="95"/>
  <c r="AC20" i="95"/>
  <c r="AC15" i="95"/>
  <c r="Y30" i="92"/>
  <c r="AA30" i="92" s="1"/>
  <c r="Y29" i="92"/>
  <c r="AA29" i="92" s="1"/>
  <c r="Y28" i="92"/>
  <c r="Y24" i="92"/>
  <c r="AA24" i="92" s="1"/>
  <c r="Y23" i="92"/>
  <c r="AA23" i="92" s="1"/>
  <c r="Y22" i="92"/>
  <c r="AA22" i="92" s="1"/>
  <c r="Y17" i="92"/>
  <c r="AA17" i="92" s="1"/>
  <c r="Y18" i="92"/>
  <c r="AA18" i="92" s="1"/>
  <c r="Y16" i="92"/>
  <c r="F85" i="188"/>
  <c r="E25" i="188"/>
  <c r="F25" i="188"/>
  <c r="E39" i="188"/>
  <c r="F39" i="188"/>
  <c r="F54" i="188"/>
  <c r="F60" i="188"/>
  <c r="F80" i="188"/>
  <c r="F65" i="188"/>
  <c r="D25" i="188"/>
  <c r="D14" i="188" s="1"/>
  <c r="E16" i="188"/>
  <c r="R36" i="95"/>
  <c r="R35" i="95"/>
  <c r="R34" i="95"/>
  <c r="R29" i="95"/>
  <c r="R28" i="95"/>
  <c r="R27" i="95"/>
  <c r="R22" i="95"/>
  <c r="R21" i="95"/>
  <c r="R20" i="95"/>
  <c r="R15" i="95"/>
  <c r="X15" i="95" s="1"/>
  <c r="R14" i="95"/>
  <c r="U14" i="95" s="1"/>
  <c r="I48" i="105"/>
  <c r="I44" i="105"/>
  <c r="I45" i="105" s="1"/>
  <c r="I49" i="105" s="1"/>
  <c r="E121" i="104"/>
  <c r="E125" i="104"/>
  <c r="G51" i="111"/>
  <c r="G47" i="111"/>
  <c r="F51" i="107"/>
  <c r="F47" i="107"/>
  <c r="F50" i="134"/>
  <c r="F46" i="134"/>
  <c r="F50" i="112"/>
  <c r="F46" i="112"/>
  <c r="G62" i="108"/>
  <c r="G58" i="108"/>
  <c r="F50" i="113"/>
  <c r="F46" i="113"/>
  <c r="BC22" i="85"/>
  <c r="BC28" i="85"/>
  <c r="BC57" i="85"/>
  <c r="BC50" i="85"/>
  <c r="BC44" i="85"/>
  <c r="BC36" i="85"/>
  <c r="BD57" i="192"/>
  <c r="BC57" i="192"/>
  <c r="BB57" i="192"/>
  <c r="BA57" i="192"/>
  <c r="BD51" i="192"/>
  <c r="BC51" i="192"/>
  <c r="BB51" i="192"/>
  <c r="BA51" i="192"/>
  <c r="BD45" i="192"/>
  <c r="BC45" i="192"/>
  <c r="BB45" i="192"/>
  <c r="BA45" i="192"/>
  <c r="BD37" i="192"/>
  <c r="BC37" i="192"/>
  <c r="BB37" i="192"/>
  <c r="BA37" i="192"/>
  <c r="BD29" i="192"/>
  <c r="BC29" i="192"/>
  <c r="BB29" i="192"/>
  <c r="BA29" i="192"/>
  <c r="BD23" i="192"/>
  <c r="BB23" i="192"/>
  <c r="BA23" i="192"/>
  <c r="BC59" i="192" l="1"/>
  <c r="AC158" i="63" s="1"/>
  <c r="BD59" i="192"/>
  <c r="AD158" i="63" s="1"/>
  <c r="AE25" i="88"/>
  <c r="Z160" i="63" s="1"/>
  <c r="AD18" i="149"/>
  <c r="AC18" i="149"/>
  <c r="AG18" i="149"/>
  <c r="AD19" i="149"/>
  <c r="AH19" i="149"/>
  <c r="AD25" i="149"/>
  <c r="AC25" i="149"/>
  <c r="AL19" i="30"/>
  <c r="AM19" i="30"/>
  <c r="AL31" i="30"/>
  <c r="AM31" i="30"/>
  <c r="AL37" i="30"/>
  <c r="AM37" i="30"/>
  <c r="AL51" i="30"/>
  <c r="AM51" i="30"/>
  <c r="AM54" i="30" s="1"/>
  <c r="AL20" i="30"/>
  <c r="AM20" i="30"/>
  <c r="AL39" i="30"/>
  <c r="AM39" i="30"/>
  <c r="AL27" i="30"/>
  <c r="AM27" i="30"/>
  <c r="AL46" i="30"/>
  <c r="AM46" i="30"/>
  <c r="AH20" i="88"/>
  <c r="AH26" i="149"/>
  <c r="AH25" i="149"/>
  <c r="AH30" i="149"/>
  <c r="AC32" i="149"/>
  <c r="AH32" i="149"/>
  <c r="AH31" i="149"/>
  <c r="AH20" i="149"/>
  <c r="AC19" i="149"/>
  <c r="AG24" i="149"/>
  <c r="AH24" i="149"/>
  <c r="AC23" i="88"/>
  <c r="AH29" i="30"/>
  <c r="AJ56" i="30"/>
  <c r="AD13" i="63" s="1"/>
  <c r="AC22" i="88"/>
  <c r="AH41" i="30"/>
  <c r="AC21" i="88"/>
  <c r="AH23" i="30"/>
  <c r="AI47" i="30"/>
  <c r="AI54" i="30"/>
  <c r="AN54" i="30"/>
  <c r="AN56" i="30" s="1"/>
  <c r="AH13" i="63" s="1"/>
  <c r="AL49" i="30"/>
  <c r="AI29" i="30"/>
  <c r="AI35" i="30"/>
  <c r="AI41" i="30"/>
  <c r="AI21" i="88"/>
  <c r="AM21" i="88" s="1"/>
  <c r="AK21" i="88" s="1"/>
  <c r="AI22" i="88"/>
  <c r="AG22" i="88" s="1"/>
  <c r="AG20" i="149"/>
  <c r="Y20" i="149"/>
  <c r="Z20" i="149"/>
  <c r="AG20" i="88"/>
  <c r="AC20" i="149"/>
  <c r="AG19" i="149"/>
  <c r="Z30" i="149"/>
  <c r="AG30" i="149"/>
  <c r="AC30" i="149"/>
  <c r="Y30" i="149"/>
  <c r="AM20" i="88"/>
  <c r="AK20" i="88" s="1"/>
  <c r="Z25" i="149"/>
  <c r="AG25" i="149"/>
  <c r="Y25" i="149"/>
  <c r="AC20" i="88"/>
  <c r="Y19" i="149"/>
  <c r="Z19" i="149"/>
  <c r="Z24" i="149"/>
  <c r="AC24" i="149"/>
  <c r="Y24" i="149"/>
  <c r="AC26" i="149"/>
  <c r="Y26" i="149"/>
  <c r="Z26" i="149"/>
  <c r="AG26" i="149"/>
  <c r="Z31" i="149"/>
  <c r="AG31" i="149"/>
  <c r="Y31" i="149"/>
  <c r="AC31" i="149"/>
  <c r="Z32" i="149"/>
  <c r="Y32" i="149"/>
  <c r="AG32" i="149"/>
  <c r="AI23" i="88"/>
  <c r="AH23" i="88" s="1"/>
  <c r="Z18" i="149"/>
  <c r="Y18" i="149"/>
  <c r="AI36" i="149"/>
  <c r="AH159" i="63" s="1"/>
  <c r="AA25" i="92"/>
  <c r="Z39" i="95"/>
  <c r="AA170" i="63" s="1"/>
  <c r="W14" i="95"/>
  <c r="AG15" i="95"/>
  <c r="AG20" i="95"/>
  <c r="AC23" i="95"/>
  <c r="AG21" i="95"/>
  <c r="AG22" i="95"/>
  <c r="AG27" i="95"/>
  <c r="AC30" i="95"/>
  <c r="AG34" i="95"/>
  <c r="AC37" i="95"/>
  <c r="AG28" i="95"/>
  <c r="AG29" i="95"/>
  <c r="AG35" i="95"/>
  <c r="AG36" i="95"/>
  <c r="AB14" i="95"/>
  <c r="AC16" i="95"/>
  <c r="AG14" i="95"/>
  <c r="AA14" i="95"/>
  <c r="AD39" i="95"/>
  <c r="AE170" i="63" s="1"/>
  <c r="AC28" i="92"/>
  <c r="AG16" i="92"/>
  <c r="AG30" i="92"/>
  <c r="AC16" i="92"/>
  <c r="AG28" i="92"/>
  <c r="AK17" i="92"/>
  <c r="AG29" i="92"/>
  <c r="AJ17" i="92"/>
  <c r="AB23" i="92"/>
  <c r="AG17" i="92"/>
  <c r="AB18" i="92"/>
  <c r="AB28" i="92"/>
  <c r="AA28" i="92"/>
  <c r="AA31" i="92" s="1"/>
  <c r="AC22" i="92"/>
  <c r="AD31" i="92"/>
  <c r="AJ23" i="92"/>
  <c r="AA16" i="92"/>
  <c r="AA19" i="92" s="1"/>
  <c r="AF24" i="92"/>
  <c r="AE34" i="92"/>
  <c r="AK23" i="92"/>
  <c r="AG23" i="92"/>
  <c r="AG24" i="92"/>
  <c r="AB29" i="92"/>
  <c r="AC29" i="92"/>
  <c r="AB30" i="92"/>
  <c r="AC30" i="92"/>
  <c r="AB24" i="92"/>
  <c r="AC24" i="92"/>
  <c r="AH22" i="92"/>
  <c r="AL22" i="92" s="1"/>
  <c r="AK22" i="92" s="1"/>
  <c r="AB22" i="92"/>
  <c r="AC23" i="92"/>
  <c r="AC18" i="92"/>
  <c r="AH18" i="92"/>
  <c r="AF18" i="92" s="1"/>
  <c r="AB17" i="92"/>
  <c r="AC17" i="92"/>
  <c r="AB16" i="92"/>
  <c r="AF23" i="92"/>
  <c r="AL16" i="92"/>
  <c r="AJ16" i="92" s="1"/>
  <c r="AL24" i="92"/>
  <c r="AF28" i="92"/>
  <c r="AL28" i="92"/>
  <c r="AF17" i="92"/>
  <c r="AF29" i="92"/>
  <c r="AL29" i="92"/>
  <c r="AF16" i="92"/>
  <c r="AF30" i="92"/>
  <c r="AI34" i="92"/>
  <c r="AL30" i="92"/>
  <c r="AH31" i="92"/>
  <c r="F81" i="188"/>
  <c r="F86" i="188" s="1"/>
  <c r="F55" i="188"/>
  <c r="D26" i="188"/>
  <c r="U15" i="95"/>
  <c r="BA59" i="192"/>
  <c r="AA158" i="63" s="1"/>
  <c r="BB59" i="192"/>
  <c r="AB158" i="63" s="1"/>
  <c r="AI86" i="187"/>
  <c r="I36" i="105"/>
  <c r="I38" i="105" s="1"/>
  <c r="I34" i="105"/>
  <c r="E113" i="104"/>
  <c r="E115" i="104" s="1"/>
  <c r="G39" i="111"/>
  <c r="G41" i="111" s="1"/>
  <c r="F39" i="107"/>
  <c r="F41" i="107" s="1"/>
  <c r="F38" i="134"/>
  <c r="F40" i="134" s="1"/>
  <c r="F38" i="113"/>
  <c r="F40" i="113" s="1"/>
  <c r="G50" i="108"/>
  <c r="G52" i="108" s="1"/>
  <c r="F38" i="112"/>
  <c r="F40" i="112" s="1"/>
  <c r="D3" i="69"/>
  <c r="D4" i="69"/>
  <c r="AI19" i="88" l="1"/>
  <c r="AH19" i="88" s="1"/>
  <c r="AC19" i="88"/>
  <c r="AD19" i="88"/>
  <c r="AL21" i="88"/>
  <c r="AL54" i="30"/>
  <c r="AH22" i="88"/>
  <c r="AH21" i="88"/>
  <c r="AL20" i="88"/>
  <c r="AM22" i="88"/>
  <c r="AG21" i="88"/>
  <c r="AG36" i="149"/>
  <c r="AF159" i="63" s="1"/>
  <c r="AG23" i="88"/>
  <c r="AM23" i="88"/>
  <c r="AC39" i="95"/>
  <c r="AD170" i="63" s="1"/>
  <c r="AH25" i="92"/>
  <c r="W15" i="95"/>
  <c r="AF15" i="95"/>
  <c r="AB15" i="95"/>
  <c r="AB16" i="95" s="1"/>
  <c r="AA15" i="95"/>
  <c r="AA16" i="95" s="1"/>
  <c r="AE14" i="95"/>
  <c r="AG16" i="95"/>
  <c r="AF14" i="95"/>
  <c r="AG37" i="95"/>
  <c r="AG30" i="95"/>
  <c r="AG23" i="95"/>
  <c r="AE15" i="95"/>
  <c r="AA34" i="92"/>
  <c r="AF19" i="92"/>
  <c r="AG18" i="92"/>
  <c r="AL18" i="92"/>
  <c r="AL19" i="92" s="1"/>
  <c r="AH19" i="92"/>
  <c r="AK16" i="92"/>
  <c r="AJ30" i="92"/>
  <c r="AK30" i="92"/>
  <c r="AJ29" i="92"/>
  <c r="AK29" i="92"/>
  <c r="AJ28" i="92"/>
  <c r="AK28" i="92"/>
  <c r="AJ24" i="92"/>
  <c r="AK24" i="92"/>
  <c r="AF22" i="92"/>
  <c r="AF25" i="92" s="1"/>
  <c r="AG22" i="92"/>
  <c r="AJ22" i="92"/>
  <c r="AL25" i="92"/>
  <c r="AF31" i="92"/>
  <c r="AL31" i="92"/>
  <c r="I39" i="105"/>
  <c r="AM19" i="88" l="1"/>
  <c r="AL19" i="88" s="1"/>
  <c r="AG19" i="88"/>
  <c r="AK22" i="88"/>
  <c r="AL22" i="88"/>
  <c r="AK23" i="88"/>
  <c r="AL23" i="88"/>
  <c r="AH36" i="149"/>
  <c r="AG159" i="63" s="1"/>
  <c r="AF16" i="95"/>
  <c r="AG39" i="95"/>
  <c r="AH170" i="63" s="1"/>
  <c r="AE16" i="95"/>
  <c r="AH34" i="92"/>
  <c r="R55" i="197" s="1"/>
  <c r="R56" i="197" s="1"/>
  <c r="R57" i="197" s="1"/>
  <c r="AJ31" i="92"/>
  <c r="AJ18" i="92"/>
  <c r="AJ19" i="92" s="1"/>
  <c r="AK18" i="92"/>
  <c r="AF34" i="92"/>
  <c r="AL34" i="92"/>
  <c r="S55" i="197" s="1"/>
  <c r="S56" i="197" s="1"/>
  <c r="S57" i="197" s="1"/>
  <c r="AJ25" i="92"/>
  <c r="D3" i="44"/>
  <c r="D4" i="44"/>
  <c r="D3" i="113"/>
  <c r="D4" i="113"/>
  <c r="D3" i="112"/>
  <c r="D4" i="112"/>
  <c r="D3" i="134"/>
  <c r="D4" i="134"/>
  <c r="D3" i="107"/>
  <c r="D4" i="107"/>
  <c r="D3" i="111"/>
  <c r="D4" i="111"/>
  <c r="F40" i="193"/>
  <c r="M40" i="193" s="1"/>
  <c r="D3" i="193"/>
  <c r="D4" i="193"/>
  <c r="D3" i="104"/>
  <c r="D4" i="104"/>
  <c r="D3" i="105"/>
  <c r="D4" i="105"/>
  <c r="D4" i="88"/>
  <c r="D3" i="88"/>
  <c r="D4" i="194"/>
  <c r="D3" i="194"/>
  <c r="D4" i="82"/>
  <c r="D3" i="82"/>
  <c r="D4" i="70"/>
  <c r="D3" i="70"/>
  <c r="D4" i="195"/>
  <c r="D3" i="195"/>
  <c r="D3" i="27"/>
  <c r="D4" i="27"/>
  <c r="D3" i="81"/>
  <c r="D4" i="81"/>
  <c r="D3" i="80"/>
  <c r="D4" i="80"/>
  <c r="D3" i="75"/>
  <c r="D4" i="75"/>
  <c r="D3" i="23"/>
  <c r="D4" i="23"/>
  <c r="D3" i="78"/>
  <c r="D4" i="78"/>
  <c r="D3" i="77"/>
  <c r="D4" i="77"/>
  <c r="D3" i="76"/>
  <c r="D4" i="76"/>
  <c r="D3" i="74"/>
  <c r="D4" i="74"/>
  <c r="D3" i="26"/>
  <c r="D4" i="26"/>
  <c r="D3" i="25"/>
  <c r="D4" i="25"/>
  <c r="D3" i="24"/>
  <c r="D4" i="24"/>
  <c r="D3" i="196"/>
  <c r="D4" i="196"/>
  <c r="D3" i="73"/>
  <c r="D4" i="73"/>
  <c r="D3" i="68"/>
  <c r="D4" i="68"/>
  <c r="D3" i="21"/>
  <c r="D4" i="21"/>
  <c r="D3" i="19"/>
  <c r="D4" i="19"/>
  <c r="D3" i="34"/>
  <c r="D4" i="34"/>
  <c r="D3" i="33"/>
  <c r="D4" i="33"/>
  <c r="D3" i="133"/>
  <c r="D4" i="133"/>
  <c r="D3" i="67"/>
  <c r="D4" i="67"/>
  <c r="D3" i="66"/>
  <c r="D4" i="66"/>
  <c r="D3" i="65"/>
  <c r="D4" i="65"/>
  <c r="D3" i="64"/>
  <c r="D4" i="64"/>
  <c r="AM25" i="88" l="1"/>
  <c r="AH160" i="63" s="1"/>
  <c r="AG39" i="19"/>
  <c r="AG41" i="19"/>
  <c r="AG40" i="19"/>
  <c r="AG28" i="19"/>
  <c r="AG27" i="19"/>
  <c r="AG26" i="19"/>
  <c r="AK19" i="88"/>
  <c r="AK25" i="88" s="1"/>
  <c r="AF160" i="63" s="1"/>
  <c r="AL25" i="88"/>
  <c r="AG160" i="63" s="1"/>
  <c r="AJ34" i="92"/>
  <c r="J130" i="102"/>
  <c r="I130" i="102"/>
  <c r="H130" i="102"/>
  <c r="G130" i="102"/>
  <c r="F130" i="102"/>
  <c r="E130" i="102"/>
  <c r="J114" i="102"/>
  <c r="I114" i="102"/>
  <c r="H114" i="102"/>
  <c r="G114" i="102"/>
  <c r="F114" i="102"/>
  <c r="E114" i="102"/>
  <c r="J97" i="102"/>
  <c r="I97" i="102"/>
  <c r="H97" i="102"/>
  <c r="G97" i="102"/>
  <c r="F97" i="102"/>
  <c r="E97" i="102"/>
  <c r="J81" i="102"/>
  <c r="I81" i="102"/>
  <c r="H81" i="102"/>
  <c r="G81" i="102"/>
  <c r="F81" i="102"/>
  <c r="E81" i="102"/>
  <c r="D3" i="187"/>
  <c r="D4" i="187"/>
  <c r="J64" i="102"/>
  <c r="I64" i="102"/>
  <c r="H64" i="102"/>
  <c r="G64" i="102"/>
  <c r="F64" i="102"/>
  <c r="E64" i="102"/>
  <c r="J47" i="102"/>
  <c r="I47" i="102"/>
  <c r="H47" i="102"/>
  <c r="G47" i="102"/>
  <c r="F47" i="102"/>
  <c r="E47" i="102"/>
  <c r="E31" i="102"/>
  <c r="F31" i="102"/>
  <c r="G31" i="102"/>
  <c r="H31" i="102"/>
  <c r="I31" i="102"/>
  <c r="J31" i="102"/>
  <c r="P66" i="101"/>
  <c r="O66" i="101"/>
  <c r="N66" i="101"/>
  <c r="M66" i="101"/>
  <c r="L66" i="101"/>
  <c r="K66" i="101"/>
  <c r="J66" i="101"/>
  <c r="I66" i="101"/>
  <c r="G66" i="101"/>
  <c r="P60" i="101"/>
  <c r="O60" i="101"/>
  <c r="N60" i="101"/>
  <c r="M60" i="101"/>
  <c r="L60" i="101"/>
  <c r="K60" i="101"/>
  <c r="J60" i="101"/>
  <c r="I60" i="101"/>
  <c r="G60" i="101"/>
  <c r="P54" i="101"/>
  <c r="O54" i="101"/>
  <c r="N54" i="101"/>
  <c r="M54" i="101"/>
  <c r="L54" i="101"/>
  <c r="K54" i="101"/>
  <c r="J54" i="101"/>
  <c r="I54" i="101"/>
  <c r="G54" i="101"/>
  <c r="P48" i="101"/>
  <c r="O48" i="101"/>
  <c r="N48" i="101"/>
  <c r="M48" i="101"/>
  <c r="L48" i="101"/>
  <c r="K48" i="101"/>
  <c r="J48" i="101"/>
  <c r="I48" i="101"/>
  <c r="G48" i="101"/>
  <c r="P33" i="97"/>
  <c r="P32" i="97"/>
  <c r="P31" i="97"/>
  <c r="P20" i="97"/>
  <c r="P19" i="97"/>
  <c r="P18" i="97"/>
  <c r="AL63" i="19" l="1"/>
  <c r="S83" i="197" s="1"/>
  <c r="AK56" i="19"/>
  <c r="R76" i="197" s="1"/>
  <c r="AK69" i="19"/>
  <c r="R89" i="197" s="1"/>
  <c r="AK60" i="19"/>
  <c r="R80" i="197" s="1"/>
  <c r="AL69" i="19"/>
  <c r="S89" i="197" s="1"/>
  <c r="AK57" i="19"/>
  <c r="R77" i="197" s="1"/>
  <c r="AK66" i="19"/>
  <c r="R86" i="197" s="1"/>
  <c r="AK55" i="19"/>
  <c r="R75" i="197" s="1"/>
  <c r="AK65" i="19"/>
  <c r="R85" i="197" s="1"/>
  <c r="AK64" i="19"/>
  <c r="R84" i="197" s="1"/>
  <c r="AL66" i="19"/>
  <c r="S86" i="197" s="1"/>
  <c r="AK63" i="19"/>
  <c r="R83" i="197" s="1"/>
  <c r="AL60" i="19"/>
  <c r="S80" i="197" s="1"/>
  <c r="AL56" i="19"/>
  <c r="S76" i="197" s="1"/>
  <c r="AL57" i="19"/>
  <c r="S77" i="197" s="1"/>
  <c r="AL55" i="19"/>
  <c r="S75" i="197" s="1"/>
  <c r="AL65" i="19"/>
  <c r="S85" i="197" s="1"/>
  <c r="AL54" i="19"/>
  <c r="S74" i="197" s="1"/>
  <c r="AL64" i="19"/>
  <c r="S84" i="197" s="1"/>
  <c r="AK58" i="19"/>
  <c r="R78" i="197" s="1"/>
  <c r="AK67" i="19"/>
  <c r="R87" i="197" s="1"/>
  <c r="AK61" i="19"/>
  <c r="R81" i="197" s="1"/>
  <c r="AK70" i="19"/>
  <c r="R90" i="197" s="1"/>
  <c r="AK54" i="19"/>
  <c r="R74" i="197" s="1"/>
  <c r="M31" i="92"/>
  <c r="L31" i="92"/>
  <c r="K31" i="92"/>
  <c r="J31" i="92"/>
  <c r="I31" i="92"/>
  <c r="H31" i="92"/>
  <c r="M25" i="92"/>
  <c r="L25" i="92"/>
  <c r="K25" i="92"/>
  <c r="J25" i="92"/>
  <c r="I25" i="92"/>
  <c r="H25" i="92"/>
  <c r="I71" i="114" l="1"/>
  <c r="J71" i="114"/>
  <c r="K71" i="114"/>
  <c r="L71" i="114"/>
  <c r="M71" i="114"/>
  <c r="N71" i="114"/>
  <c r="O71" i="114"/>
  <c r="W29" i="67" l="1"/>
  <c r="W27" i="67"/>
  <c r="W26" i="67"/>
  <c r="W25" i="67"/>
  <c r="W24" i="67"/>
  <c r="W23" i="67"/>
  <c r="W22" i="67"/>
  <c r="W21" i="67"/>
  <c r="W20" i="67"/>
  <c r="W19" i="67"/>
  <c r="W18" i="67"/>
  <c r="W17" i="67"/>
  <c r="W16" i="67"/>
  <c r="W15" i="67"/>
  <c r="P18" i="65"/>
  <c r="O18" i="65"/>
  <c r="N18" i="65"/>
  <c r="M18" i="65"/>
  <c r="L18" i="65"/>
  <c r="Z18" i="65" s="1"/>
  <c r="K18" i="65"/>
  <c r="J18" i="65"/>
  <c r="I18" i="65"/>
  <c r="H18" i="65"/>
  <c r="G18" i="65"/>
  <c r="F18" i="65"/>
  <c r="E18" i="65"/>
  <c r="X71" i="187"/>
  <c r="W71" i="187"/>
  <c r="V71" i="187"/>
  <c r="X63" i="187"/>
  <c r="W63" i="187"/>
  <c r="V63" i="187"/>
  <c r="X55" i="187"/>
  <c r="W55" i="187"/>
  <c r="V55" i="187"/>
  <c r="X47" i="187"/>
  <c r="W47" i="187"/>
  <c r="V47" i="187"/>
  <c r="X39" i="187"/>
  <c r="W39" i="187"/>
  <c r="V39" i="187"/>
  <c r="X31" i="187"/>
  <c r="W31" i="187"/>
  <c r="V31" i="187"/>
  <c r="M90" i="203"/>
  <c r="J163" i="63"/>
  <c r="H163" i="63"/>
  <c r="G163" i="63"/>
  <c r="T163" i="63" s="1"/>
  <c r="W163" i="63" s="1"/>
  <c r="E72" i="30" l="1"/>
  <c r="BW57" i="192" l="1"/>
  <c r="BV57" i="192"/>
  <c r="BU57" i="192"/>
  <c r="BT57" i="192"/>
  <c r="BS57" i="192"/>
  <c r="BR57" i="192"/>
  <c r="BQ57" i="192"/>
  <c r="BO57" i="192"/>
  <c r="BN57" i="192"/>
  <c r="BM57" i="192"/>
  <c r="BL57" i="192"/>
  <c r="BW51" i="192"/>
  <c r="BV51" i="192"/>
  <c r="BU51" i="192"/>
  <c r="BT51" i="192"/>
  <c r="BS51" i="192"/>
  <c r="BR51" i="192"/>
  <c r="BQ51" i="192"/>
  <c r="BO51" i="192"/>
  <c r="BN51" i="192"/>
  <c r="BM51" i="192"/>
  <c r="BL51" i="192"/>
  <c r="BW45" i="192"/>
  <c r="BV45" i="192"/>
  <c r="BU45" i="192"/>
  <c r="BT45" i="192"/>
  <c r="BS45" i="192"/>
  <c r="BR45" i="192"/>
  <c r="BQ45" i="192"/>
  <c r="BO45" i="192"/>
  <c r="BN45" i="192"/>
  <c r="BM45" i="192"/>
  <c r="BL45" i="192"/>
  <c r="BW37" i="192"/>
  <c r="BV37" i="192"/>
  <c r="BU37" i="192"/>
  <c r="BT37" i="192"/>
  <c r="BS37" i="192"/>
  <c r="BR37" i="192"/>
  <c r="BQ37" i="192"/>
  <c r="BO37" i="192"/>
  <c r="BN37" i="192"/>
  <c r="BM37" i="192"/>
  <c r="BL37" i="192"/>
  <c r="BW29" i="192"/>
  <c r="BV29" i="192"/>
  <c r="BU29" i="192"/>
  <c r="BT29" i="192"/>
  <c r="BS29" i="192"/>
  <c r="BR29" i="192"/>
  <c r="BQ29" i="192"/>
  <c r="BO29" i="192"/>
  <c r="BN29" i="192"/>
  <c r="BM29" i="192"/>
  <c r="BL29" i="192"/>
  <c r="BW23" i="192"/>
  <c r="BV23" i="192"/>
  <c r="BU23" i="192"/>
  <c r="BT23" i="192"/>
  <c r="BS23" i="192"/>
  <c r="BR23" i="192"/>
  <c r="BQ23" i="192"/>
  <c r="BO23" i="192"/>
  <c r="BN23" i="192"/>
  <c r="BM23" i="192"/>
  <c r="BL23" i="192"/>
  <c r="BW59" i="192" l="1"/>
  <c r="BO59" i="192"/>
  <c r="BR59" i="192"/>
  <c r="BQ59" i="192"/>
  <c r="BS59" i="192"/>
  <c r="BT59" i="192"/>
  <c r="BU59" i="192"/>
  <c r="BV59" i="192"/>
  <c r="BM59" i="192"/>
  <c r="BN59" i="192"/>
  <c r="BL59" i="192"/>
  <c r="AT66" i="85"/>
  <c r="AA15" i="194" s="1"/>
  <c r="AU66" i="85"/>
  <c r="AB15" i="194" s="1"/>
  <c r="AU65" i="85"/>
  <c r="AB14" i="194" s="1"/>
  <c r="AA14" i="194"/>
  <c r="AN66" i="85"/>
  <c r="S15" i="194" s="1"/>
  <c r="S14" i="194"/>
  <c r="AV66" i="85"/>
  <c r="AC15" i="194" s="1"/>
  <c r="AP66" i="85"/>
  <c r="U15" i="194" s="1"/>
  <c r="T15" i="194"/>
  <c r="AV65" i="85"/>
  <c r="AC14" i="194" s="1"/>
  <c r="AP65" i="85"/>
  <c r="U14" i="194" s="1"/>
  <c r="AO65" i="85"/>
  <c r="T14" i="194" s="1"/>
  <c r="K65" i="85"/>
  <c r="AL55" i="85"/>
  <c r="AO55" i="85" s="1"/>
  <c r="AW55" i="85" s="1"/>
  <c r="AL54" i="85"/>
  <c r="AO54" i="85" s="1"/>
  <c r="AW54" i="85" s="1"/>
  <c r="AL48" i="85"/>
  <c r="AO48" i="85" s="1"/>
  <c r="AW48" i="85" s="1"/>
  <c r="AL47" i="85"/>
  <c r="AO47" i="85" s="1"/>
  <c r="AL42" i="85"/>
  <c r="AO42" i="85" s="1"/>
  <c r="AW42" i="85" s="1"/>
  <c r="AL41" i="85"/>
  <c r="AO41" i="85" s="1"/>
  <c r="AW41" i="85" s="1"/>
  <c r="AL34" i="85"/>
  <c r="AO34" i="85" s="1"/>
  <c r="AW34" i="85" s="1"/>
  <c r="AL33" i="85"/>
  <c r="AO33" i="85" s="1"/>
  <c r="AW33" i="85" s="1"/>
  <c r="AL26" i="85"/>
  <c r="AO26" i="85" s="1"/>
  <c r="AW26" i="85" s="1"/>
  <c r="AL25" i="85"/>
  <c r="AO25" i="85" s="1"/>
  <c r="AW25" i="85" s="1"/>
  <c r="AL21" i="85"/>
  <c r="AO21" i="85" s="1"/>
  <c r="AX21" i="85" s="1"/>
  <c r="AL20" i="85"/>
  <c r="AO20" i="85" s="1"/>
  <c r="AO19" i="85"/>
  <c r="AX19" i="85" s="1"/>
  <c r="AF25" i="64"/>
  <c r="AI25" i="64" s="1"/>
  <c r="AF24" i="64"/>
  <c r="AI24" i="64" s="1"/>
  <c r="AF23" i="64"/>
  <c r="AI23" i="64" s="1"/>
  <c r="AF18" i="64"/>
  <c r="AI18" i="64" s="1"/>
  <c r="AF17" i="64"/>
  <c r="AI17" i="64" s="1"/>
  <c r="BJ26" i="64"/>
  <c r="BI26" i="64"/>
  <c r="BH26" i="64"/>
  <c r="BG26" i="64"/>
  <c r="BE26" i="64"/>
  <c r="BD26" i="64"/>
  <c r="BC26" i="64"/>
  <c r="BB26" i="64"/>
  <c r="BJ20" i="64"/>
  <c r="BI20" i="64"/>
  <c r="BH20" i="64"/>
  <c r="BG20" i="64"/>
  <c r="BE20" i="64"/>
  <c r="BD20" i="64"/>
  <c r="BC20" i="64"/>
  <c r="BB20" i="64"/>
  <c r="BD70" i="187"/>
  <c r="BG70" i="187" s="1"/>
  <c r="BQ69" i="187" s="1"/>
  <c r="BD69" i="187"/>
  <c r="BG69" i="187" s="1"/>
  <c r="BQ68" i="187" s="1"/>
  <c r="BD68" i="187"/>
  <c r="BG68" i="187" s="1"/>
  <c r="BQ67" i="187" s="1"/>
  <c r="BD67" i="187"/>
  <c r="BG67" i="187" s="1"/>
  <c r="BQ66" i="187" s="1"/>
  <c r="BD66" i="187"/>
  <c r="BD62" i="187"/>
  <c r="BG62" i="187" s="1"/>
  <c r="BQ61" i="187" s="1"/>
  <c r="BD61" i="187"/>
  <c r="BG61" i="187" s="1"/>
  <c r="BQ60" i="187" s="1"/>
  <c r="BD60" i="187"/>
  <c r="BG60" i="187" s="1"/>
  <c r="BQ59" i="187" s="1"/>
  <c r="BD59" i="187"/>
  <c r="BG59" i="187" s="1"/>
  <c r="BQ58" i="187" s="1"/>
  <c r="BD58" i="187"/>
  <c r="BD54" i="187"/>
  <c r="BG54" i="187" s="1"/>
  <c r="BQ53" i="187" s="1"/>
  <c r="BD53" i="187"/>
  <c r="BG53" i="187" s="1"/>
  <c r="BQ52" i="187" s="1"/>
  <c r="BD52" i="187"/>
  <c r="BG52" i="187" s="1"/>
  <c r="BQ51" i="187" s="1"/>
  <c r="BD51" i="187"/>
  <c r="BG51" i="187" s="1"/>
  <c r="BQ50" i="187" s="1"/>
  <c r="BD50" i="187"/>
  <c r="BD46" i="187"/>
  <c r="BG46" i="187" s="1"/>
  <c r="BQ45" i="187" s="1"/>
  <c r="BD45" i="187"/>
  <c r="BG45" i="187" s="1"/>
  <c r="BQ44" i="187" s="1"/>
  <c r="BD44" i="187"/>
  <c r="BG44" i="187" s="1"/>
  <c r="BQ43" i="187" s="1"/>
  <c r="BD43" i="187"/>
  <c r="BG43" i="187" s="1"/>
  <c r="BQ42" i="187" s="1"/>
  <c r="BD42" i="187"/>
  <c r="BD38" i="187"/>
  <c r="BG38" i="187" s="1"/>
  <c r="BQ37" i="187" s="1"/>
  <c r="BD37" i="187"/>
  <c r="BG37" i="187" s="1"/>
  <c r="BQ36" i="187" s="1"/>
  <c r="BD36" i="187"/>
  <c r="BG36" i="187" s="1"/>
  <c r="BQ35" i="187" s="1"/>
  <c r="BD35" i="187"/>
  <c r="BD34" i="187"/>
  <c r="BD30" i="187"/>
  <c r="BG30" i="187" s="1"/>
  <c r="BQ29" i="187" s="1"/>
  <c r="BD29" i="187"/>
  <c r="BG29" i="187" s="1"/>
  <c r="BQ28" i="187" s="1"/>
  <c r="BD28" i="187"/>
  <c r="BG28" i="187" s="1"/>
  <c r="BQ27" i="187" s="1"/>
  <c r="BD27" i="187"/>
  <c r="BG27" i="187" s="1"/>
  <c r="BQ26" i="187" s="1"/>
  <c r="BD26" i="187"/>
  <c r="BD22" i="187"/>
  <c r="BG22" i="187" s="1"/>
  <c r="BQ21" i="187" s="1"/>
  <c r="BD21" i="187"/>
  <c r="BD20" i="187"/>
  <c r="BG20" i="187" s="1"/>
  <c r="BQ19" i="187" s="1"/>
  <c r="BD19" i="187"/>
  <c r="BG19" i="187" s="1"/>
  <c r="BD18" i="187"/>
  <c r="AH70" i="187"/>
  <c r="AK70" i="187" s="1"/>
  <c r="AH69" i="187"/>
  <c r="AK69" i="187" s="1"/>
  <c r="AH68" i="187"/>
  <c r="AK68" i="187" s="1"/>
  <c r="AH67" i="187"/>
  <c r="AK67" i="187" s="1"/>
  <c r="AH66" i="187"/>
  <c r="AH62" i="187"/>
  <c r="AK62" i="187" s="1"/>
  <c r="AV67" i="187" s="1"/>
  <c r="AH61" i="187"/>
  <c r="AK61" i="187" s="1"/>
  <c r="AV66" i="187" s="1"/>
  <c r="AH60" i="187"/>
  <c r="AK60" i="187" s="1"/>
  <c r="AH59" i="187"/>
  <c r="AK59" i="187" s="1"/>
  <c r="AH58" i="187"/>
  <c r="AH54" i="187"/>
  <c r="AK54" i="187" s="1"/>
  <c r="AV59" i="187" s="1"/>
  <c r="AH53" i="187"/>
  <c r="AK53" i="187" s="1"/>
  <c r="AV58" i="187" s="1"/>
  <c r="AH52" i="187"/>
  <c r="AK52" i="187" s="1"/>
  <c r="AH51" i="187"/>
  <c r="AK51" i="187" s="1"/>
  <c r="AH50" i="187"/>
  <c r="AH45" i="187"/>
  <c r="AK45" i="187" s="1"/>
  <c r="AV50" i="187" s="1"/>
  <c r="AH44" i="187"/>
  <c r="AK44" i="187" s="1"/>
  <c r="AV44" i="187" s="1"/>
  <c r="AH43" i="187"/>
  <c r="AK43" i="187" s="1"/>
  <c r="AV43" i="187" s="1"/>
  <c r="AH42" i="187"/>
  <c r="AK37" i="187"/>
  <c r="AV37" i="187" s="1"/>
  <c r="AK36" i="187"/>
  <c r="AV36" i="187" s="1"/>
  <c r="AK35" i="187"/>
  <c r="AV35" i="187" s="1"/>
  <c r="AK34" i="187"/>
  <c r="AV34" i="187" s="1"/>
  <c r="AK29" i="187"/>
  <c r="AV29" i="187" s="1"/>
  <c r="AK28" i="187"/>
  <c r="AV28" i="187" s="1"/>
  <c r="AK27" i="187"/>
  <c r="AV27" i="187" s="1"/>
  <c r="AK26" i="187"/>
  <c r="AV26" i="187" s="1"/>
  <c r="AK21" i="187"/>
  <c r="AV21" i="187" s="1"/>
  <c r="AK20" i="187"/>
  <c r="AV20" i="187" s="1"/>
  <c r="AK19" i="187"/>
  <c r="AV19" i="187" s="1"/>
  <c r="AK18" i="187"/>
  <c r="AX20" i="85" l="1"/>
  <c r="BB20" i="85" s="1"/>
  <c r="BF20" i="85" s="1"/>
  <c r="BD20" i="85" s="1"/>
  <c r="AW47" i="85"/>
  <c r="BA47" i="85"/>
  <c r="AZ47" i="85"/>
  <c r="BB21" i="85"/>
  <c r="BF21" i="85" s="1"/>
  <c r="BD21" i="85" s="1"/>
  <c r="AW19" i="85"/>
  <c r="AA21" i="194"/>
  <c r="AF146" i="63" s="1"/>
  <c r="AV18" i="187"/>
  <c r="AQ18" i="187"/>
  <c r="AR18" i="187"/>
  <c r="BA33" i="85"/>
  <c r="BE33" i="85"/>
  <c r="AV33" i="85"/>
  <c r="AZ33" i="85"/>
  <c r="BD33" i="85"/>
  <c r="BA34" i="85"/>
  <c r="BE34" i="85"/>
  <c r="AV34" i="85"/>
  <c r="AZ34" i="85"/>
  <c r="BD34" i="85"/>
  <c r="BA41" i="85"/>
  <c r="BE41" i="85"/>
  <c r="AV41" i="85"/>
  <c r="AZ41" i="85"/>
  <c r="BD41" i="85"/>
  <c r="BA42" i="85"/>
  <c r="BE42" i="85"/>
  <c r="AV42" i="85"/>
  <c r="AZ42" i="85"/>
  <c r="BD42" i="85"/>
  <c r="AV20" i="85"/>
  <c r="BE47" i="85"/>
  <c r="AV47" i="85"/>
  <c r="BD47" i="85"/>
  <c r="BA26" i="85"/>
  <c r="BE26" i="85"/>
  <c r="AV26" i="85"/>
  <c r="AZ26" i="85"/>
  <c r="BD26" i="85"/>
  <c r="BA48" i="85"/>
  <c r="BE48" i="85"/>
  <c r="AV48" i="85"/>
  <c r="AZ48" i="85"/>
  <c r="BD48" i="85"/>
  <c r="BA55" i="85"/>
  <c r="BE55" i="85"/>
  <c r="AV55" i="85"/>
  <c r="AZ55" i="85"/>
  <c r="BD55" i="85"/>
  <c r="BA25" i="85"/>
  <c r="BE25" i="85"/>
  <c r="AV25" i="85"/>
  <c r="AZ25" i="85"/>
  <c r="BD25" i="85"/>
  <c r="BA54" i="85"/>
  <c r="BE54" i="85"/>
  <c r="AV54" i="85"/>
  <c r="AZ54" i="85"/>
  <c r="BD54" i="85"/>
  <c r="AW23" i="64"/>
  <c r="AS23" i="64"/>
  <c r="AS25" i="64"/>
  <c r="AW25" i="64"/>
  <c r="AS24" i="64"/>
  <c r="AW24" i="64"/>
  <c r="AS17" i="64"/>
  <c r="AW17" i="64"/>
  <c r="AW18" i="64"/>
  <c r="AS18" i="64"/>
  <c r="AZ54" i="187"/>
  <c r="AZ43" i="187"/>
  <c r="AZ28" i="187"/>
  <c r="AZ44" i="187"/>
  <c r="AZ59" i="187"/>
  <c r="AZ70" i="187"/>
  <c r="AZ21" i="187"/>
  <c r="AZ45" i="187"/>
  <c r="AZ60" i="187"/>
  <c r="AZ37" i="187"/>
  <c r="AZ67" i="187"/>
  <c r="AZ18" i="187"/>
  <c r="AZ34" i="187"/>
  <c r="AZ61" i="187"/>
  <c r="AZ53" i="187"/>
  <c r="AZ69" i="187"/>
  <c r="AZ35" i="187"/>
  <c r="AZ62" i="187"/>
  <c r="AZ26" i="187"/>
  <c r="AZ68" i="187"/>
  <c r="AZ27" i="187"/>
  <c r="AZ29" i="187"/>
  <c r="AZ19" i="187"/>
  <c r="AZ51" i="187"/>
  <c r="AZ20" i="187"/>
  <c r="AZ36" i="187"/>
  <c r="AZ52" i="187"/>
  <c r="AO24" i="64"/>
  <c r="AN24" i="64"/>
  <c r="AR24" i="64"/>
  <c r="AV24" i="64"/>
  <c r="AO18" i="64"/>
  <c r="AN18" i="64"/>
  <c r="AR18" i="64"/>
  <c r="AV18" i="64"/>
  <c r="AO23" i="64"/>
  <c r="AN23" i="64"/>
  <c r="AR23" i="64"/>
  <c r="AV23" i="64"/>
  <c r="AO17" i="64"/>
  <c r="AN17" i="64"/>
  <c r="AR17" i="64"/>
  <c r="AV17" i="64"/>
  <c r="AO25" i="64"/>
  <c r="AN25" i="64"/>
  <c r="AV25" i="64"/>
  <c r="AR25" i="64"/>
  <c r="BG34" i="187"/>
  <c r="BI34" i="187" s="1"/>
  <c r="BD39" i="187"/>
  <c r="AK39" i="187"/>
  <c r="AK50" i="187"/>
  <c r="AR50" i="187" s="1"/>
  <c r="AH55" i="187"/>
  <c r="BD63" i="187"/>
  <c r="BD55" i="187"/>
  <c r="AK31" i="187"/>
  <c r="AK42" i="187"/>
  <c r="AV42" i="187" s="1"/>
  <c r="AH47" i="187"/>
  <c r="BD31" i="187"/>
  <c r="BG66" i="187"/>
  <c r="BG71" i="187" s="1"/>
  <c r="BQ70" i="187" s="1"/>
  <c r="BQ71" i="187" s="1"/>
  <c r="BD71" i="187"/>
  <c r="BD47" i="187"/>
  <c r="AK66" i="187"/>
  <c r="AQ66" i="187" s="1"/>
  <c r="AH71" i="187"/>
  <c r="AK58" i="187"/>
  <c r="AH63" i="187"/>
  <c r="BD23" i="187"/>
  <c r="AK23" i="187"/>
  <c r="BQ18" i="187"/>
  <c r="BJ19" i="187"/>
  <c r="BM19" i="187"/>
  <c r="BI19" i="187"/>
  <c r="BI67" i="187"/>
  <c r="BJ67" i="187"/>
  <c r="BN67" i="187" s="1"/>
  <c r="BR67" i="187" s="1"/>
  <c r="BM67" i="187"/>
  <c r="BM52" i="187"/>
  <c r="BJ52" i="187"/>
  <c r="BN52" i="187" s="1"/>
  <c r="BR52" i="187" s="1"/>
  <c r="BI52" i="187"/>
  <c r="BI37" i="187"/>
  <c r="BM37" i="187"/>
  <c r="BJ37" i="187"/>
  <c r="BN37" i="187" s="1"/>
  <c r="BR37" i="187" s="1"/>
  <c r="BI43" i="187"/>
  <c r="BJ43" i="187"/>
  <c r="BN43" i="187" s="1"/>
  <c r="BR43" i="187" s="1"/>
  <c r="BM43" i="187"/>
  <c r="BI44" i="187"/>
  <c r="BJ44" i="187"/>
  <c r="BN44" i="187" s="1"/>
  <c r="BR44" i="187" s="1"/>
  <c r="BM44" i="187"/>
  <c r="BJ45" i="187"/>
  <c r="BN45" i="187" s="1"/>
  <c r="BR45" i="187" s="1"/>
  <c r="BI45" i="187"/>
  <c r="BM45" i="187"/>
  <c r="BI30" i="187"/>
  <c r="BJ30" i="187"/>
  <c r="BN30" i="187" s="1"/>
  <c r="BR30" i="187" s="1"/>
  <c r="BM30" i="187"/>
  <c r="BI46" i="187"/>
  <c r="BJ46" i="187"/>
  <c r="BN46" i="187" s="1"/>
  <c r="BR46" i="187" s="1"/>
  <c r="BM46" i="187"/>
  <c r="BJ51" i="187"/>
  <c r="BN51" i="187" s="1"/>
  <c r="BR51" i="187" s="1"/>
  <c r="BI51" i="187"/>
  <c r="BM51" i="187"/>
  <c r="BJ20" i="187"/>
  <c r="BN20" i="187" s="1"/>
  <c r="BR20" i="187" s="1"/>
  <c r="BM20" i="187"/>
  <c r="BI20" i="187"/>
  <c r="BI36" i="187"/>
  <c r="BJ36" i="187"/>
  <c r="BN36" i="187" s="1"/>
  <c r="BR36" i="187" s="1"/>
  <c r="BM36" i="187"/>
  <c r="BJ68" i="187"/>
  <c r="BN68" i="187" s="1"/>
  <c r="BR68" i="187" s="1"/>
  <c r="BI68" i="187"/>
  <c r="BM68" i="187"/>
  <c r="BM53" i="187"/>
  <c r="BJ53" i="187"/>
  <c r="BN53" i="187" s="1"/>
  <c r="BR53" i="187" s="1"/>
  <c r="BI53" i="187"/>
  <c r="BM69" i="187"/>
  <c r="BJ69" i="187"/>
  <c r="BN69" i="187" s="1"/>
  <c r="BR69" i="187" s="1"/>
  <c r="BI69" i="187"/>
  <c r="BI22" i="187"/>
  <c r="BM22" i="187"/>
  <c r="BJ22" i="187"/>
  <c r="BN22" i="187" s="1"/>
  <c r="BR22" i="187" s="1"/>
  <c r="BI38" i="187"/>
  <c r="BM38" i="187"/>
  <c r="BJ38" i="187"/>
  <c r="BN38" i="187" s="1"/>
  <c r="BR38" i="187" s="1"/>
  <c r="BJ54" i="187"/>
  <c r="BN54" i="187" s="1"/>
  <c r="BR54" i="187" s="1"/>
  <c r="BM54" i="187"/>
  <c r="BI54" i="187"/>
  <c r="BM70" i="187"/>
  <c r="BJ70" i="187"/>
  <c r="BN70" i="187" s="1"/>
  <c r="BR70" i="187" s="1"/>
  <c r="BI70" i="187"/>
  <c r="BJ27" i="187"/>
  <c r="BN27" i="187" s="1"/>
  <c r="BR27" i="187" s="1"/>
  <c r="BM27" i="187"/>
  <c r="BI27" i="187"/>
  <c r="BJ59" i="187"/>
  <c r="BN59" i="187" s="1"/>
  <c r="BR59" i="187" s="1"/>
  <c r="BM59" i="187"/>
  <c r="BI59" i="187"/>
  <c r="BJ28" i="187"/>
  <c r="BN28" i="187" s="1"/>
  <c r="BR28" i="187" s="1"/>
  <c r="BI28" i="187"/>
  <c r="BM28" i="187"/>
  <c r="BJ60" i="187"/>
  <c r="BN60" i="187" s="1"/>
  <c r="BR60" i="187" s="1"/>
  <c r="BI60" i="187"/>
  <c r="BM60" i="187"/>
  <c r="BJ29" i="187"/>
  <c r="BN29" i="187" s="1"/>
  <c r="BR29" i="187" s="1"/>
  <c r="BI29" i="187"/>
  <c r="BM29" i="187"/>
  <c r="BJ61" i="187"/>
  <c r="BN61" i="187" s="1"/>
  <c r="BR61" i="187" s="1"/>
  <c r="BI61" i="187"/>
  <c r="BM61" i="187"/>
  <c r="BJ62" i="187"/>
  <c r="BN62" i="187" s="1"/>
  <c r="BR62" i="187" s="1"/>
  <c r="BI62" i="187"/>
  <c r="BM62" i="187"/>
  <c r="AY43" i="187"/>
  <c r="AU43" i="187"/>
  <c r="AU34" i="187"/>
  <c r="AY34" i="187"/>
  <c r="AU68" i="187"/>
  <c r="AY68" i="187"/>
  <c r="AU36" i="187"/>
  <c r="AY36" i="187"/>
  <c r="AU37" i="187"/>
  <c r="AY37" i="187"/>
  <c r="AU35" i="187"/>
  <c r="AY35" i="187"/>
  <c r="AU69" i="187"/>
  <c r="AY69" i="187"/>
  <c r="AU67" i="187"/>
  <c r="AY67" i="187"/>
  <c r="AU70" i="187"/>
  <c r="AY70" i="187"/>
  <c r="AU51" i="187"/>
  <c r="AY51" i="187"/>
  <c r="AY52" i="187"/>
  <c r="AU52" i="187"/>
  <c r="AU18" i="187"/>
  <c r="AY18" i="187"/>
  <c r="AU19" i="187"/>
  <c r="AY19" i="187"/>
  <c r="AU60" i="187"/>
  <c r="AY60" i="187"/>
  <c r="AU61" i="187"/>
  <c r="AY61" i="187"/>
  <c r="AU45" i="187"/>
  <c r="AY45" i="187"/>
  <c r="AY53" i="187"/>
  <c r="AU53" i="187"/>
  <c r="AU59" i="187"/>
  <c r="AY59" i="187"/>
  <c r="AU26" i="187"/>
  <c r="AY26" i="187"/>
  <c r="AU62" i="187"/>
  <c r="AY62" i="187"/>
  <c r="AY44" i="187"/>
  <c r="AU44" i="187"/>
  <c r="AY54" i="187"/>
  <c r="AU54" i="187"/>
  <c r="AY20" i="187"/>
  <c r="AU20" i="187"/>
  <c r="AU21" i="187"/>
  <c r="AY21" i="187"/>
  <c r="AU27" i="187"/>
  <c r="AY27" i="187"/>
  <c r="AU28" i="187"/>
  <c r="AY28" i="187"/>
  <c r="AU29" i="187"/>
  <c r="AY29" i="187"/>
  <c r="AQ34" i="187"/>
  <c r="AR34" i="187"/>
  <c r="AQ35" i="187"/>
  <c r="AR35" i="187"/>
  <c r="AQ36" i="187"/>
  <c r="AR36" i="187"/>
  <c r="AQ37" i="187"/>
  <c r="AR37" i="187"/>
  <c r="AR59" i="187"/>
  <c r="AQ59" i="187"/>
  <c r="AQ62" i="187"/>
  <c r="AR62" i="187"/>
  <c r="AR68" i="187"/>
  <c r="AQ68" i="187"/>
  <c r="AR45" i="187"/>
  <c r="AQ45" i="187"/>
  <c r="AR61" i="187"/>
  <c r="AQ61" i="187"/>
  <c r="AR67" i="187"/>
  <c r="AQ67" i="187"/>
  <c r="AQ70" i="187"/>
  <c r="AR70" i="187"/>
  <c r="AR43" i="187"/>
  <c r="AQ43" i="187"/>
  <c r="AR44" i="187"/>
  <c r="AQ44" i="187"/>
  <c r="AR52" i="187"/>
  <c r="AQ52" i="187"/>
  <c r="AR69" i="187"/>
  <c r="AQ69" i="187"/>
  <c r="AQ51" i="187"/>
  <c r="AR51" i="187"/>
  <c r="AQ53" i="187"/>
  <c r="AR53" i="187"/>
  <c r="AQ60" i="187"/>
  <c r="AR60" i="187"/>
  <c r="AR54" i="187"/>
  <c r="AQ54" i="187"/>
  <c r="AQ27" i="187"/>
  <c r="AR27" i="187"/>
  <c r="AQ28" i="187"/>
  <c r="AR28" i="187"/>
  <c r="AQ29" i="187"/>
  <c r="AR29" i="187"/>
  <c r="AQ26" i="187"/>
  <c r="AR26" i="187"/>
  <c r="AQ19" i="187"/>
  <c r="AR19" i="187"/>
  <c r="AQ20" i="187"/>
  <c r="AR20" i="187"/>
  <c r="AQ21" i="187"/>
  <c r="AR21" i="187"/>
  <c r="AI73" i="187"/>
  <c r="U21" i="63" s="1"/>
  <c r="BE29" i="64"/>
  <c r="BI29" i="64"/>
  <c r="X15" i="82" s="1"/>
  <c r="BK73" i="187"/>
  <c r="Y14" i="82" s="1"/>
  <c r="AS73" i="187"/>
  <c r="Z21" i="63" s="1"/>
  <c r="BJ29" i="64"/>
  <c r="Y15" i="82" s="1"/>
  <c r="AC15" i="82" s="1"/>
  <c r="AG15" i="82" s="1"/>
  <c r="AJ73" i="187"/>
  <c r="V21" i="63" s="1"/>
  <c r="BD29" i="64"/>
  <c r="AT67" i="85"/>
  <c r="AN67" i="85"/>
  <c r="AO67" i="85"/>
  <c r="AU67" i="85"/>
  <c r="AV67" i="85"/>
  <c r="AP67" i="85"/>
  <c r="BH29" i="64"/>
  <c r="W15" i="82" s="1"/>
  <c r="BG29" i="64"/>
  <c r="BC29" i="64"/>
  <c r="BB29" i="64"/>
  <c r="BE73" i="187"/>
  <c r="T14" i="82" s="1"/>
  <c r="BG26" i="187"/>
  <c r="BG31" i="187" s="1"/>
  <c r="BQ30" i="187" s="1"/>
  <c r="BQ31" i="187" s="1"/>
  <c r="BF73" i="187"/>
  <c r="U14" i="82" s="1"/>
  <c r="BG35" i="187"/>
  <c r="BQ34" i="187" s="1"/>
  <c r="BG18" i="187"/>
  <c r="BG50" i="187"/>
  <c r="BG55" i="187" s="1"/>
  <c r="BQ54" i="187" s="1"/>
  <c r="BQ55" i="187" s="1"/>
  <c r="BG21" i="187"/>
  <c r="BQ20" i="187" s="1"/>
  <c r="BG42" i="187"/>
  <c r="BG47" i="187" s="1"/>
  <c r="BQ46" i="187" s="1"/>
  <c r="BQ47" i="187" s="1"/>
  <c r="BG58" i="187"/>
  <c r="BG63" i="187" s="1"/>
  <c r="BQ62" i="187" s="1"/>
  <c r="BQ63" i="187" s="1"/>
  <c r="BE20" i="85" l="1"/>
  <c r="BA20" i="85"/>
  <c r="AZ20" i="85"/>
  <c r="AW20" i="85"/>
  <c r="AQ42" i="187"/>
  <c r="AQ47" i="187" s="1"/>
  <c r="AZ21" i="85"/>
  <c r="AV21" i="85"/>
  <c r="BE21" i="85"/>
  <c r="BA21" i="85"/>
  <c r="AW21" i="85"/>
  <c r="AU42" i="187"/>
  <c r="AU47" i="187" s="1"/>
  <c r="BB19" i="85"/>
  <c r="AV19" i="85"/>
  <c r="AR20" i="64"/>
  <c r="V14" i="82"/>
  <c r="AU50" i="187"/>
  <c r="AU55" i="187" s="1"/>
  <c r="AZ58" i="187"/>
  <c r="AY66" i="187"/>
  <c r="AY71" i="187" s="1"/>
  <c r="AQ50" i="187"/>
  <c r="AQ55" i="187" s="1"/>
  <c r="AY50" i="187"/>
  <c r="AY55" i="187" s="1"/>
  <c r="AZ50" i="187"/>
  <c r="AU66" i="187"/>
  <c r="AU71" i="187" s="1"/>
  <c r="AZ66" i="187"/>
  <c r="AR66" i="187"/>
  <c r="AR71" i="187" s="1"/>
  <c r="AY42" i="187"/>
  <c r="AY47" i="187" s="1"/>
  <c r="AZ42" i="187"/>
  <c r="AV20" i="64"/>
  <c r="BM34" i="187"/>
  <c r="AR42" i="187"/>
  <c r="AR47" i="187" s="1"/>
  <c r="BJ34" i="187"/>
  <c r="BN34" i="187" s="1"/>
  <c r="AV26" i="64"/>
  <c r="AR26" i="64"/>
  <c r="AW20" i="64"/>
  <c r="AS20" i="64"/>
  <c r="AW26" i="64"/>
  <c r="AS26" i="64"/>
  <c r="BJ66" i="187"/>
  <c r="BJ71" i="187" s="1"/>
  <c r="BG23" i="187"/>
  <c r="BQ22" i="187" s="1"/>
  <c r="BQ23" i="187" s="1"/>
  <c r="AY31" i="187"/>
  <c r="AQ23" i="187"/>
  <c r="AQ31" i="187"/>
  <c r="AU39" i="187"/>
  <c r="AK63" i="187"/>
  <c r="AV68" i="187" s="1"/>
  <c r="AV71" i="187" s="1"/>
  <c r="AU31" i="187"/>
  <c r="AR58" i="187"/>
  <c r="AR39" i="187"/>
  <c r="AR55" i="187"/>
  <c r="AQ58" i="187"/>
  <c r="AQ63" i="187" s="1"/>
  <c r="AQ39" i="187"/>
  <c r="AU58" i="187"/>
  <c r="AU63" i="187" s="1"/>
  <c r="AK71" i="187"/>
  <c r="BG39" i="187"/>
  <c r="BQ38" i="187" s="1"/>
  <c r="BQ39" i="187" s="1"/>
  <c r="AY23" i="187"/>
  <c r="AY58" i="187"/>
  <c r="AY63" i="187" s="1"/>
  <c r="BM66" i="187"/>
  <c r="BM71" i="187" s="1"/>
  <c r="AK47" i="187"/>
  <c r="AV52" i="187" s="1"/>
  <c r="AV55" i="187" s="1"/>
  <c r="AK55" i="187"/>
  <c r="AV60" i="187" s="1"/>
  <c r="AU23" i="187"/>
  <c r="AR23" i="187"/>
  <c r="AR31" i="187"/>
  <c r="AQ71" i="187"/>
  <c r="AY39" i="187"/>
  <c r="BI66" i="187"/>
  <c r="BI71" i="187" s="1"/>
  <c r="BN19" i="187"/>
  <c r="BJ21" i="187"/>
  <c r="BN21" i="187" s="1"/>
  <c r="BR21" i="187" s="1"/>
  <c r="BI21" i="187"/>
  <c r="BM21" i="187"/>
  <c r="BJ18" i="187"/>
  <c r="BM18" i="187"/>
  <c r="BI18" i="187"/>
  <c r="BI35" i="187"/>
  <c r="BI39" i="187" s="1"/>
  <c r="BJ35" i="187"/>
  <c r="BN35" i="187" s="1"/>
  <c r="BR35" i="187" s="1"/>
  <c r="BM35" i="187"/>
  <c r="BJ50" i="187"/>
  <c r="BJ55" i="187" s="1"/>
  <c r="BI50" i="187"/>
  <c r="BI55" i="187" s="1"/>
  <c r="BM50" i="187"/>
  <c r="BM55" i="187" s="1"/>
  <c r="BM26" i="187"/>
  <c r="BM31" i="187" s="1"/>
  <c r="BJ26" i="187"/>
  <c r="BJ31" i="187" s="1"/>
  <c r="BI26" i="187"/>
  <c r="BI31" i="187" s="1"/>
  <c r="BM58" i="187"/>
  <c r="BM63" i="187" s="1"/>
  <c r="BJ58" i="187"/>
  <c r="BJ63" i="187" s="1"/>
  <c r="BI58" i="187"/>
  <c r="BI63" i="187" s="1"/>
  <c r="BJ42" i="187"/>
  <c r="BJ47" i="187" s="1"/>
  <c r="BI42" i="187"/>
  <c r="BI47" i="187" s="1"/>
  <c r="BM42" i="187"/>
  <c r="BM47" i="187" s="1"/>
  <c r="AV39" i="187"/>
  <c r="AV31" i="187"/>
  <c r="BD73" i="187"/>
  <c r="AH73" i="187"/>
  <c r="AW29" i="64" l="1"/>
  <c r="AG26" i="63" s="1"/>
  <c r="AR29" i="64"/>
  <c r="AB26" i="63" s="1"/>
  <c r="AV29" i="64"/>
  <c r="AF26" i="63" s="1"/>
  <c r="F11" i="225" s="1"/>
  <c r="BI23" i="187"/>
  <c r="BI73" i="187" s="1"/>
  <c r="W14" i="82" s="1"/>
  <c r="AS29" i="64"/>
  <c r="AC26" i="63" s="1"/>
  <c r="BM39" i="187"/>
  <c r="BF19" i="85"/>
  <c r="AZ19" i="85"/>
  <c r="BB22" i="85"/>
  <c r="BA19" i="85"/>
  <c r="BN66" i="187"/>
  <c r="BN71" i="187" s="1"/>
  <c r="BJ23" i="187"/>
  <c r="AK73" i="187"/>
  <c r="BM23" i="187"/>
  <c r="AU73" i="187"/>
  <c r="AB21" i="63" s="1"/>
  <c r="F13" i="223" s="1"/>
  <c r="BG73" i="187"/>
  <c r="AZ55" i="187"/>
  <c r="BQ73" i="187"/>
  <c r="AZ71" i="187"/>
  <c r="AZ47" i="187"/>
  <c r="BR34" i="187"/>
  <c r="BR39" i="187" s="1"/>
  <c r="BN39" i="187"/>
  <c r="AV23" i="187"/>
  <c r="AV47" i="187"/>
  <c r="BJ39" i="187"/>
  <c r="AR63" i="187"/>
  <c r="AR73" i="187" s="1"/>
  <c r="Y21" i="63" s="1"/>
  <c r="BR19" i="187"/>
  <c r="BN42" i="187"/>
  <c r="BN50" i="187"/>
  <c r="BN58" i="187"/>
  <c r="BN18" i="187"/>
  <c r="BR18" i="187" s="1"/>
  <c r="BN26" i="187"/>
  <c r="AY73" i="187"/>
  <c r="AF21" i="63" s="1"/>
  <c r="I13" i="223" s="1"/>
  <c r="AQ73" i="187"/>
  <c r="X21" i="63" s="1"/>
  <c r="AZ31" i="187"/>
  <c r="AZ23" i="187"/>
  <c r="AZ39" i="187"/>
  <c r="AU20" i="19"/>
  <c r="AY20" i="19" s="1"/>
  <c r="CB44" i="19"/>
  <c r="BP44" i="19"/>
  <c r="BN42" i="19"/>
  <c r="U22" i="82" s="1"/>
  <c r="BM42" i="19"/>
  <c r="T22" i="82" s="1"/>
  <c r="BN36" i="19"/>
  <c r="U21" i="82" s="1"/>
  <c r="BM36" i="19"/>
  <c r="T21" i="82" s="1"/>
  <c r="BN29" i="19"/>
  <c r="U19" i="82" s="1"/>
  <c r="BM29" i="19"/>
  <c r="T19" i="82" s="1"/>
  <c r="BN23" i="19"/>
  <c r="BM23" i="19"/>
  <c r="T24" i="82" s="1"/>
  <c r="BS41" i="19"/>
  <c r="BW41" i="19" s="1"/>
  <c r="BS40" i="19"/>
  <c r="BW40" i="19" s="1"/>
  <c r="BS39" i="19"/>
  <c r="BW39" i="19" s="1"/>
  <c r="BS35" i="19"/>
  <c r="BW35" i="19" s="1"/>
  <c r="BS34" i="19"/>
  <c r="BW34" i="19" s="1"/>
  <c r="BS33" i="19"/>
  <c r="BW33" i="19" s="1"/>
  <c r="BS28" i="19"/>
  <c r="BW28" i="19" s="1"/>
  <c r="BS27" i="19"/>
  <c r="BW27" i="19" s="1"/>
  <c r="BS26" i="19"/>
  <c r="BW26" i="19" s="1"/>
  <c r="BL41" i="19"/>
  <c r="BO41" i="19" s="1"/>
  <c r="BL40" i="19"/>
  <c r="BL39" i="19"/>
  <c r="BL35" i="19"/>
  <c r="BO35" i="19" s="1"/>
  <c r="BL34" i="19"/>
  <c r="BO34" i="19" s="1"/>
  <c r="BL33" i="19"/>
  <c r="BL28" i="19"/>
  <c r="BO28" i="19" s="1"/>
  <c r="BL27" i="19"/>
  <c r="BO27" i="19" s="1"/>
  <c r="BL26" i="19"/>
  <c r="BL22" i="19"/>
  <c r="BL21" i="19"/>
  <c r="BL20" i="19"/>
  <c r="BO20" i="19" s="1"/>
  <c r="BV20" i="19" s="1"/>
  <c r="AV42" i="19"/>
  <c r="Z24" i="197" s="1"/>
  <c r="AV36" i="19"/>
  <c r="Z23" i="197" s="1"/>
  <c r="AV29" i="19"/>
  <c r="Z16" i="197" s="1"/>
  <c r="AV23" i="19"/>
  <c r="Z15" i="197" s="1"/>
  <c r="AH22" i="19"/>
  <c r="U18" i="82" l="1"/>
  <c r="V18" i="82" s="1"/>
  <c r="U24" i="82"/>
  <c r="V24" i="82" s="1"/>
  <c r="BV34" i="19"/>
  <c r="BV35" i="19"/>
  <c r="Z31" i="197"/>
  <c r="AE57" i="63" s="1"/>
  <c r="V21" i="82"/>
  <c r="BJ73" i="187"/>
  <c r="X14" i="82" s="1"/>
  <c r="V22" i="82"/>
  <c r="BR66" i="187"/>
  <c r="BR71" i="187" s="1"/>
  <c r="BA22" i="85"/>
  <c r="BV27" i="19"/>
  <c r="AZ22" i="85"/>
  <c r="BD19" i="85"/>
  <c r="BF22" i="85"/>
  <c r="BE19" i="85"/>
  <c r="V19" i="82"/>
  <c r="BV41" i="19"/>
  <c r="BV28" i="19"/>
  <c r="AU35" i="19"/>
  <c r="AY35" i="19" s="1"/>
  <c r="AU34" i="19"/>
  <c r="AY34" i="19" s="1"/>
  <c r="BR41" i="19"/>
  <c r="BR28" i="19"/>
  <c r="CA26" i="19"/>
  <c r="BW29" i="19"/>
  <c r="BU41" i="19"/>
  <c r="CA41" i="19"/>
  <c r="CA27" i="19"/>
  <c r="BY27" i="19" s="1"/>
  <c r="BU27" i="19"/>
  <c r="CA28" i="19"/>
  <c r="BU28" i="19"/>
  <c r="BZ20" i="19"/>
  <c r="BR20" i="19"/>
  <c r="BU20" i="19"/>
  <c r="BY20" i="19"/>
  <c r="BR35" i="19"/>
  <c r="BW36" i="19"/>
  <c r="CA33" i="19"/>
  <c r="CA35" i="19"/>
  <c r="BU35" i="19"/>
  <c r="BR34" i="19"/>
  <c r="BU34" i="19"/>
  <c r="CA34" i="19"/>
  <c r="BY34" i="19" s="1"/>
  <c r="BW42" i="19"/>
  <c r="CA39" i="19"/>
  <c r="BR27" i="19"/>
  <c r="CA40" i="19"/>
  <c r="BN23" i="187"/>
  <c r="BN47" i="187"/>
  <c r="BR42" i="187"/>
  <c r="BR47" i="187" s="1"/>
  <c r="AV63" i="187"/>
  <c r="AV73" i="187" s="1"/>
  <c r="AC21" i="63" s="1"/>
  <c r="F46" i="223" s="1"/>
  <c r="AZ63" i="187"/>
  <c r="BR26" i="187"/>
  <c r="BR31" i="187" s="1"/>
  <c r="BN31" i="187"/>
  <c r="BR58" i="187"/>
  <c r="BR63" i="187" s="1"/>
  <c r="BN63" i="187"/>
  <c r="BN55" i="187"/>
  <c r="BR50" i="187"/>
  <c r="BR55" i="187" s="1"/>
  <c r="BR23" i="187"/>
  <c r="BQ33" i="19"/>
  <c r="BS42" i="19"/>
  <c r="Y22" i="82" s="1"/>
  <c r="AC22" i="82" s="1"/>
  <c r="AG22" i="82" s="1"/>
  <c r="BS23" i="19"/>
  <c r="Y18" i="82" s="1"/>
  <c r="AC18" i="82" s="1"/>
  <c r="AG18" i="82" s="1"/>
  <c r="AF18" i="82" s="1"/>
  <c r="BQ27" i="19"/>
  <c r="BQ34" i="19"/>
  <c r="BN44" i="19"/>
  <c r="BQ41" i="19"/>
  <c r="BM44" i="19"/>
  <c r="BO33" i="19"/>
  <c r="BL36" i="19"/>
  <c r="BS36" i="19"/>
  <c r="Y21" i="82" s="1"/>
  <c r="AC21" i="82" s="1"/>
  <c r="AG21" i="82" s="1"/>
  <c r="AV44" i="19"/>
  <c r="BQ35" i="19"/>
  <c r="BQ26" i="19"/>
  <c r="BS29" i="19"/>
  <c r="Y19" i="82" s="1"/>
  <c r="AC19" i="82" s="1"/>
  <c r="AG19" i="82" s="1"/>
  <c r="BQ22" i="19"/>
  <c r="BO22" i="19"/>
  <c r="BV22" i="19" s="1"/>
  <c r="BL29" i="19"/>
  <c r="BO26" i="19"/>
  <c r="BL23" i="19"/>
  <c r="BO21" i="19"/>
  <c r="BV21" i="19" s="1"/>
  <c r="BO39" i="19"/>
  <c r="BQ39" i="19"/>
  <c r="BL42" i="19"/>
  <c r="BO40" i="19"/>
  <c r="BQ40" i="19"/>
  <c r="BQ21" i="19"/>
  <c r="BQ28" i="19"/>
  <c r="BQ20" i="19"/>
  <c r="AA18" i="82" l="1"/>
  <c r="AE18" i="82"/>
  <c r="AB22" i="82"/>
  <c r="AE21" i="82"/>
  <c r="AB18" i="82"/>
  <c r="AB24" i="82"/>
  <c r="AA24" i="82"/>
  <c r="AE24" i="82"/>
  <c r="AF24" i="82"/>
  <c r="AB21" i="82"/>
  <c r="AA21" i="82"/>
  <c r="AF21" i="82"/>
  <c r="AE22" i="82"/>
  <c r="AA22" i="82"/>
  <c r="AF22" i="82"/>
  <c r="BD22" i="85"/>
  <c r="BE22" i="85"/>
  <c r="AB19" i="82"/>
  <c r="AF19" i="82"/>
  <c r="AA19" i="82"/>
  <c r="AE19" i="82"/>
  <c r="BU26" i="19"/>
  <c r="BU29" i="19" s="1"/>
  <c r="BV26" i="19"/>
  <c r="BR40" i="19"/>
  <c r="BV40" i="19"/>
  <c r="BU33" i="19"/>
  <c r="BU36" i="19" s="1"/>
  <c r="BV33" i="19"/>
  <c r="BU39" i="19"/>
  <c r="BV39" i="19"/>
  <c r="AU42" i="19"/>
  <c r="BW44" i="19"/>
  <c r="BR22" i="19"/>
  <c r="BU22" i="19"/>
  <c r="BY22" i="19"/>
  <c r="BZ22" i="19"/>
  <c r="BZ28" i="19"/>
  <c r="BY28" i="19"/>
  <c r="BZ39" i="19"/>
  <c r="BR39" i="19"/>
  <c r="BO36" i="19"/>
  <c r="BR33" i="19"/>
  <c r="BZ33" i="19"/>
  <c r="BZ40" i="19"/>
  <c r="BY40" i="19"/>
  <c r="BO29" i="19"/>
  <c r="BR26" i="19"/>
  <c r="BZ26" i="19"/>
  <c r="BU40" i="19"/>
  <c r="BR21" i="19"/>
  <c r="BU21" i="19"/>
  <c r="BZ21" i="19"/>
  <c r="BY21" i="19"/>
  <c r="BZ41" i="19"/>
  <c r="BY41" i="19"/>
  <c r="BZ27" i="19"/>
  <c r="BZ34" i="19"/>
  <c r="CA42" i="19"/>
  <c r="BY39" i="19"/>
  <c r="BZ35" i="19"/>
  <c r="BY35" i="19"/>
  <c r="BY33" i="19"/>
  <c r="CA36" i="19"/>
  <c r="BY26" i="19"/>
  <c r="CA29" i="19"/>
  <c r="AZ73" i="187"/>
  <c r="AG21" i="63" s="1"/>
  <c r="BR73" i="187"/>
  <c r="BO23" i="19"/>
  <c r="BQ42" i="19"/>
  <c r="W22" i="82" s="1"/>
  <c r="BS44" i="19"/>
  <c r="BO42" i="19"/>
  <c r="BQ36" i="19"/>
  <c r="W21" i="82" s="1"/>
  <c r="BQ29" i="19"/>
  <c r="W19" i="82" s="1"/>
  <c r="BL44" i="19"/>
  <c r="BQ23" i="19"/>
  <c r="W18" i="82" s="1"/>
  <c r="I46" i="223" l="1"/>
  <c r="F10" i="225"/>
  <c r="AY42" i="19"/>
  <c r="CA44" i="19"/>
  <c r="BR23" i="19"/>
  <c r="X18" i="82" s="1"/>
  <c r="BY29" i="19"/>
  <c r="BV36" i="19"/>
  <c r="BR36" i="19"/>
  <c r="X21" i="82" s="1"/>
  <c r="BU23" i="19"/>
  <c r="BZ23" i="19"/>
  <c r="BV42" i="19"/>
  <c r="BY42" i="19"/>
  <c r="BV29" i="19"/>
  <c r="BY36" i="19"/>
  <c r="BZ42" i="19"/>
  <c r="BU42" i="19"/>
  <c r="BR42" i="19"/>
  <c r="X22" i="82" s="1"/>
  <c r="BZ36" i="19"/>
  <c r="BZ29" i="19"/>
  <c r="BY23" i="19"/>
  <c r="BR29" i="19"/>
  <c r="X19" i="82" s="1"/>
  <c r="BO44" i="19"/>
  <c r="BQ44" i="19"/>
  <c r="AN20" i="19"/>
  <c r="U33" i="149"/>
  <c r="V33" i="149"/>
  <c r="W33" i="149"/>
  <c r="X33" i="149"/>
  <c r="Y33" i="149"/>
  <c r="Z33" i="149"/>
  <c r="AA33" i="149"/>
  <c r="AB33" i="149"/>
  <c r="AC33" i="149"/>
  <c r="AD33" i="149"/>
  <c r="AE33" i="149"/>
  <c r="U27" i="149"/>
  <c r="V27" i="149"/>
  <c r="W27" i="149"/>
  <c r="X27" i="149"/>
  <c r="Y27" i="149"/>
  <c r="Z27" i="149"/>
  <c r="AA27" i="149"/>
  <c r="AB27" i="149"/>
  <c r="AC27" i="149"/>
  <c r="AD27" i="149"/>
  <c r="AE27" i="149"/>
  <c r="W21" i="149"/>
  <c r="X21" i="149"/>
  <c r="Y21" i="149"/>
  <c r="Z21" i="149"/>
  <c r="AA21" i="149"/>
  <c r="AB21" i="149"/>
  <c r="AC21" i="149"/>
  <c r="AD21" i="149"/>
  <c r="AE21" i="149"/>
  <c r="V21" i="149"/>
  <c r="U21" i="149"/>
  <c r="F21" i="149"/>
  <c r="AB25" i="88"/>
  <c r="AC25" i="88"/>
  <c r="X160" i="63" s="1"/>
  <c r="AD25" i="88"/>
  <c r="Y160" i="63" s="1"/>
  <c r="AF25" i="88"/>
  <c r="AA160" i="63" s="1"/>
  <c r="AG25" i="88"/>
  <c r="AB160" i="63" s="1"/>
  <c r="AH25" i="88"/>
  <c r="AC160" i="63" s="1"/>
  <c r="AI25" i="88"/>
  <c r="AD160" i="63" s="1"/>
  <c r="W25" i="88"/>
  <c r="X25" i="88"/>
  <c r="U160" i="63" s="1"/>
  <c r="Y25" i="88"/>
  <c r="V160" i="63" s="1"/>
  <c r="Z25" i="88"/>
  <c r="C11" i="219"/>
  <c r="G11" i="219"/>
  <c r="Q12" i="219"/>
  <c r="Q14" i="219" s="1"/>
  <c r="A13" i="219"/>
  <c r="A14" i="219" s="1"/>
  <c r="A15" i="219" s="1"/>
  <c r="A16" i="219" s="1"/>
  <c r="A17" i="219" s="1"/>
  <c r="A18" i="219" s="1"/>
  <c r="A19" i="219" s="1"/>
  <c r="A20" i="219" s="1"/>
  <c r="A21" i="219" s="1"/>
  <c r="A22" i="219" s="1"/>
  <c r="A23" i="219" s="1"/>
  <c r="A24" i="219" s="1"/>
  <c r="A25" i="219" s="1"/>
  <c r="A26" i="219" s="1"/>
  <c r="A27" i="219" s="1"/>
  <c r="A28" i="219" s="1"/>
  <c r="A29" i="219" s="1"/>
  <c r="A30" i="219" s="1"/>
  <c r="A31" i="219" s="1"/>
  <c r="A32" i="219" s="1"/>
  <c r="A33" i="219" s="1"/>
  <c r="A34" i="219" s="1"/>
  <c r="A35" i="219" s="1"/>
  <c r="A36" i="219" s="1"/>
  <c r="N18" i="219"/>
  <c r="H22" i="219"/>
  <c r="H23" i="219" s="1"/>
  <c r="H24" i="219" s="1"/>
  <c r="H25" i="219" s="1"/>
  <c r="H26" i="219" s="1"/>
  <c r="H27" i="219" s="1"/>
  <c r="H28" i="219" s="1"/>
  <c r="H29" i="219" s="1"/>
  <c r="H30" i="219" s="1"/>
  <c r="H31" i="219" s="1"/>
  <c r="H32" i="219" s="1"/>
  <c r="H33" i="219" s="1"/>
  <c r="H34" i="219" s="1"/>
  <c r="H35" i="219" s="1"/>
  <c r="H36" i="219" s="1"/>
  <c r="E8" i="219"/>
  <c r="L8" i="219"/>
  <c r="L22" i="219" s="1"/>
  <c r="AO26" i="34"/>
  <c r="AD54" i="63" s="1"/>
  <c r="AN26" i="34"/>
  <c r="AC54" i="63" s="1"/>
  <c r="AM26" i="34"/>
  <c r="AB54" i="63" s="1"/>
  <c r="AL26" i="34"/>
  <c r="AA54" i="63" s="1"/>
  <c r="AK26" i="34"/>
  <c r="Z54" i="63" s="1"/>
  <c r="AJ26" i="34"/>
  <c r="Y54" i="63" s="1"/>
  <c r="AE26" i="34"/>
  <c r="AD26" i="34"/>
  <c r="V54" i="63" s="1"/>
  <c r="AC26" i="34"/>
  <c r="U54" i="63" s="1"/>
  <c r="AB26" i="34"/>
  <c r="BB23" i="23"/>
  <c r="AB21" i="196" s="1"/>
  <c r="AZ26" i="78"/>
  <c r="AB20" i="196" s="1"/>
  <c r="AV26" i="78"/>
  <c r="X20" i="196" s="1"/>
  <c r="AW25" i="77"/>
  <c r="AB19" i="196" s="1"/>
  <c r="W160" i="63" l="1"/>
  <c r="BU44" i="19"/>
  <c r="BV23" i="19"/>
  <c r="BV44" i="19" s="1"/>
  <c r="BY44" i="19"/>
  <c r="BZ44" i="19"/>
  <c r="BR44" i="19"/>
  <c r="AB36" i="149"/>
  <c r="AA159" i="63" s="1"/>
  <c r="L32" i="219"/>
  <c r="Y36" i="149"/>
  <c r="X159" i="63" s="1"/>
  <c r="AC36" i="149"/>
  <c r="AB159" i="63" s="1"/>
  <c r="L19" i="219"/>
  <c r="M19" i="219" s="1"/>
  <c r="Z36" i="149"/>
  <c r="Y159" i="63" s="1"/>
  <c r="L24" i="219"/>
  <c r="L23" i="219"/>
  <c r="AE36" i="149"/>
  <c r="AD159" i="63" s="1"/>
  <c r="X36" i="149"/>
  <c r="AD36" i="149"/>
  <c r="AC159" i="63" s="1"/>
  <c r="W36" i="149"/>
  <c r="V159" i="63" s="1"/>
  <c r="U36" i="149"/>
  <c r="L33" i="219"/>
  <c r="AA36" i="149"/>
  <c r="Z159" i="63" s="1"/>
  <c r="V36" i="149"/>
  <c r="U159" i="63" s="1"/>
  <c r="L29" i="219"/>
  <c r="L28" i="219"/>
  <c r="L27" i="219"/>
  <c r="L35" i="219"/>
  <c r="L26" i="219"/>
  <c r="L31" i="219"/>
  <c r="L21" i="219"/>
  <c r="L20" i="219"/>
  <c r="L34" i="219"/>
  <c r="L25" i="219"/>
  <c r="Q15" i="219"/>
  <c r="D17" i="219"/>
  <c r="D21" i="219"/>
  <c r="D24" i="219"/>
  <c r="D32" i="219"/>
  <c r="D27" i="219"/>
  <c r="D35" i="219"/>
  <c r="D16" i="219"/>
  <c r="D25" i="219"/>
  <c r="D33" i="219"/>
  <c r="D12" i="219"/>
  <c r="D19" i="219"/>
  <c r="D28" i="219"/>
  <c r="D29" i="219"/>
  <c r="D13" i="219"/>
  <c r="D22" i="219"/>
  <c r="D30" i="219"/>
  <c r="D14" i="219"/>
  <c r="D15" i="219"/>
  <c r="D18" i="219"/>
  <c r="D23" i="219"/>
  <c r="D31" i="219"/>
  <c r="D20" i="219"/>
  <c r="D26" i="219"/>
  <c r="D34" i="219"/>
  <c r="D11" i="219"/>
  <c r="E11" i="219" s="1"/>
  <c r="L30" i="219"/>
  <c r="W159" i="63" l="1"/>
  <c r="N19" i="219"/>
  <c r="N20" i="219" s="1"/>
  <c r="N21" i="219" s="1"/>
  <c r="N22" i="219" s="1"/>
  <c r="N23" i="219" s="1"/>
  <c r="N24" i="219" s="1"/>
  <c r="N25" i="219" s="1"/>
  <c r="N26" i="219" s="1"/>
  <c r="N27" i="219" s="1"/>
  <c r="N28" i="219" s="1"/>
  <c r="N29" i="219" s="1"/>
  <c r="N30" i="219" s="1"/>
  <c r="N31" i="219" s="1"/>
  <c r="N32" i="219" s="1"/>
  <c r="N33" i="219" s="1"/>
  <c r="N34" i="219" s="1"/>
  <c r="N35" i="219" s="1"/>
  <c r="L36" i="219" s="1"/>
  <c r="N36" i="219" s="1"/>
  <c r="M20" i="219"/>
  <c r="M21" i="219" s="1"/>
  <c r="M22" i="219" s="1"/>
  <c r="M23" i="219" s="1"/>
  <c r="M24" i="219" s="1"/>
  <c r="M25" i="219" s="1"/>
  <c r="M26" i="219" s="1"/>
  <c r="M27" i="219" s="1"/>
  <c r="M28" i="219" s="1"/>
  <c r="M29" i="219" s="1"/>
  <c r="M30" i="219" s="1"/>
  <c r="M31" i="219" s="1"/>
  <c r="M32" i="219" s="1"/>
  <c r="M33" i="219" s="1"/>
  <c r="M34" i="219" s="1"/>
  <c r="M35" i="219" s="1"/>
  <c r="F11" i="219"/>
  <c r="C12" i="219" s="1"/>
  <c r="F12" i="219" s="1"/>
  <c r="C13" i="219" s="1"/>
  <c r="F13" i="219" s="1"/>
  <c r="C14" i="219" s="1"/>
  <c r="F14" i="219" s="1"/>
  <c r="C15" i="219" s="1"/>
  <c r="F15" i="219" s="1"/>
  <c r="C16" i="219" s="1"/>
  <c r="F16" i="219" s="1"/>
  <c r="C17" i="219" s="1"/>
  <c r="F17" i="219" s="1"/>
  <c r="C18" i="219" s="1"/>
  <c r="F18" i="219" s="1"/>
  <c r="C19" i="219" s="1"/>
  <c r="F19" i="219" s="1"/>
  <c r="C20" i="219" s="1"/>
  <c r="F20" i="219" s="1"/>
  <c r="C21" i="219" s="1"/>
  <c r="F21" i="219" s="1"/>
  <c r="C22" i="219" s="1"/>
  <c r="F22" i="219" s="1"/>
  <c r="C23" i="219" s="1"/>
  <c r="F23" i="219" s="1"/>
  <c r="C24" i="219" s="1"/>
  <c r="F24" i="219" s="1"/>
  <c r="C25" i="219" s="1"/>
  <c r="F25" i="219" s="1"/>
  <c r="C26" i="219" s="1"/>
  <c r="F26" i="219" s="1"/>
  <c r="C27" i="219" s="1"/>
  <c r="F27" i="219" s="1"/>
  <c r="C28" i="219" s="1"/>
  <c r="F28" i="219" s="1"/>
  <c r="C29" i="219" s="1"/>
  <c r="F29" i="219" s="1"/>
  <c r="C30" i="219" s="1"/>
  <c r="F30" i="219" s="1"/>
  <c r="C31" i="219" s="1"/>
  <c r="F31" i="219" s="1"/>
  <c r="C32" i="219" s="1"/>
  <c r="F32" i="219" s="1"/>
  <c r="C33" i="219" s="1"/>
  <c r="F33" i="219" s="1"/>
  <c r="C34" i="219" s="1"/>
  <c r="F34" i="219" s="1"/>
  <c r="C35" i="219" s="1"/>
  <c r="F35" i="219" s="1"/>
  <c r="C36" i="219" s="1"/>
  <c r="E12" i="219"/>
  <c r="E13" i="219" s="1"/>
  <c r="E14" i="219" s="1"/>
  <c r="E15" i="219" s="1"/>
  <c r="E16" i="219" s="1"/>
  <c r="E17" i="219" s="1"/>
  <c r="E18" i="219" s="1"/>
  <c r="E19" i="219" s="1"/>
  <c r="E20" i="219" s="1"/>
  <c r="E21" i="219" s="1"/>
  <c r="E22" i="219" s="1"/>
  <c r="E23" i="219" s="1"/>
  <c r="E24" i="219" s="1"/>
  <c r="E25" i="219" s="1"/>
  <c r="E26" i="219" s="1"/>
  <c r="E27" i="219" s="1"/>
  <c r="E28" i="219" s="1"/>
  <c r="E29" i="219" s="1"/>
  <c r="E30" i="219" s="1"/>
  <c r="E31" i="219" s="1"/>
  <c r="E32" i="219" s="1"/>
  <c r="E33" i="219" s="1"/>
  <c r="E34" i="219" s="1"/>
  <c r="E35" i="219" s="1"/>
  <c r="M36" i="219" l="1"/>
  <c r="D36" i="219"/>
  <c r="F36" i="219" s="1"/>
  <c r="J18" i="219"/>
  <c r="N8" i="219" s="1"/>
  <c r="E36" i="219" l="1"/>
  <c r="K19" i="219"/>
  <c r="J19" i="219" s="1"/>
  <c r="K25" i="219"/>
  <c r="K33" i="219"/>
  <c r="K28" i="219"/>
  <c r="K34" i="219"/>
  <c r="K29" i="219"/>
  <c r="K22" i="219"/>
  <c r="K20" i="219"/>
  <c r="K23" i="219"/>
  <c r="K31" i="219"/>
  <c r="K26" i="219"/>
  <c r="K21" i="219"/>
  <c r="K24" i="219"/>
  <c r="K32" i="219"/>
  <c r="K27" i="219"/>
  <c r="K35" i="219"/>
  <c r="K30" i="219"/>
  <c r="J20" i="219" l="1"/>
  <c r="J21" i="219" s="1"/>
  <c r="J22" i="219" s="1"/>
  <c r="J23" i="219" s="1"/>
  <c r="J24" i="219" s="1"/>
  <c r="J25" i="219" s="1"/>
  <c r="J26" i="219" s="1"/>
  <c r="J27" i="219" s="1"/>
  <c r="J28" i="219" s="1"/>
  <c r="J29" i="219" s="1"/>
  <c r="J30" i="219" s="1"/>
  <c r="J31" i="219" s="1"/>
  <c r="J32" i="219" s="1"/>
  <c r="J33" i="219" s="1"/>
  <c r="J34" i="219" s="1"/>
  <c r="J35" i="219" s="1"/>
  <c r="K36" i="219" s="1"/>
  <c r="J36" i="219" s="1"/>
  <c r="P31" i="197" l="1"/>
  <c r="U57" i="63" s="1"/>
  <c r="V21" i="194"/>
  <c r="AA146" i="63" s="1"/>
  <c r="AJ86" i="187" l="1"/>
  <c r="AN57" i="192"/>
  <c r="AO57" i="192"/>
  <c r="AP57" i="192"/>
  <c r="AQ57" i="192"/>
  <c r="AU57" i="192"/>
  <c r="AW57" i="192"/>
  <c r="AX57" i="192"/>
  <c r="AY57" i="192"/>
  <c r="AZ57" i="192"/>
  <c r="AN51" i="192"/>
  <c r="AO51" i="192"/>
  <c r="AP51" i="192"/>
  <c r="AQ51" i="192"/>
  <c r="AU51" i="192"/>
  <c r="AW51" i="192"/>
  <c r="AX51" i="192"/>
  <c r="AY51" i="192"/>
  <c r="AZ51" i="192"/>
  <c r="AN45" i="192"/>
  <c r="AO45" i="192"/>
  <c r="AP45" i="192"/>
  <c r="AQ45" i="192"/>
  <c r="AU45" i="192"/>
  <c r="AW45" i="192"/>
  <c r="AX45" i="192"/>
  <c r="AY45" i="192"/>
  <c r="AZ45" i="192"/>
  <c r="AN37" i="192"/>
  <c r="AO37" i="192"/>
  <c r="AP37" i="192"/>
  <c r="AQ37" i="192"/>
  <c r="AU37" i="192"/>
  <c r="AW37" i="192"/>
  <c r="AX37" i="192"/>
  <c r="AY37" i="192"/>
  <c r="AZ37" i="192"/>
  <c r="AN29" i="192"/>
  <c r="AO29" i="192"/>
  <c r="AP29" i="192"/>
  <c r="AQ29" i="192"/>
  <c r="AU29" i="192"/>
  <c r="AW29" i="192"/>
  <c r="AX29" i="192"/>
  <c r="AY29" i="192"/>
  <c r="AZ29" i="192"/>
  <c r="AN23" i="192"/>
  <c r="AO23" i="192"/>
  <c r="AP23" i="192"/>
  <c r="AQ23" i="192"/>
  <c r="AU23" i="192"/>
  <c r="AW23" i="192"/>
  <c r="AX23" i="192"/>
  <c r="AY23" i="192"/>
  <c r="AZ23" i="192"/>
  <c r="Y26" i="70"/>
  <c r="Z26" i="70"/>
  <c r="AA26" i="70"/>
  <c r="Y36" i="70"/>
  <c r="Z36" i="70"/>
  <c r="AA36" i="70"/>
  <c r="BR29" i="71"/>
  <c r="BR31" i="71" s="1"/>
  <c r="BP29" i="71"/>
  <c r="BP31" i="71" s="1"/>
  <c r="BO29" i="71"/>
  <c r="AT22" i="76"/>
  <c r="AB18" i="196" s="1"/>
  <c r="BA29" i="74"/>
  <c r="AB17" i="196" s="1"/>
  <c r="AW29" i="74"/>
  <c r="X17" i="196" s="1"/>
  <c r="BB25" i="26"/>
  <c r="AB16" i="196" s="1"/>
  <c r="AX25" i="26"/>
  <c r="X16" i="196" s="1"/>
  <c r="X24" i="114"/>
  <c r="Y24" i="114"/>
  <c r="Z24" i="114"/>
  <c r="AA24" i="114"/>
  <c r="AC24" i="114"/>
  <c r="X31" i="114"/>
  <c r="Y31" i="114"/>
  <c r="Z31" i="114"/>
  <c r="AA31" i="114"/>
  <c r="AC31" i="114"/>
  <c r="AI31" i="114"/>
  <c r="X38" i="114"/>
  <c r="Y38" i="114"/>
  <c r="Z38" i="114"/>
  <c r="AA38" i="114"/>
  <c r="AC38" i="114"/>
  <c r="AI38" i="114"/>
  <c r="X45" i="114"/>
  <c r="Y45" i="114"/>
  <c r="Z45" i="114"/>
  <c r="AA45" i="114"/>
  <c r="AC45" i="114"/>
  <c r="AI45" i="114"/>
  <c r="X52" i="114"/>
  <c r="Y52" i="114"/>
  <c r="Z52" i="114"/>
  <c r="AA52" i="114"/>
  <c r="AC52" i="114"/>
  <c r="AI52" i="114"/>
  <c r="X64" i="114"/>
  <c r="Y64" i="114"/>
  <c r="Z64" i="114"/>
  <c r="AA64" i="114"/>
  <c r="AC64" i="114"/>
  <c r="AI64" i="114"/>
  <c r="X71" i="114"/>
  <c r="Y71" i="114"/>
  <c r="Z71" i="114"/>
  <c r="AA71" i="114"/>
  <c r="AC71" i="114"/>
  <c r="AI71" i="114"/>
  <c r="X78" i="114"/>
  <c r="Y78" i="114"/>
  <c r="Z78" i="114"/>
  <c r="AA78" i="114"/>
  <c r="AC78" i="114"/>
  <c r="AI78" i="114"/>
  <c r="X85" i="114"/>
  <c r="Y85" i="114"/>
  <c r="Z85" i="114"/>
  <c r="AA85" i="114"/>
  <c r="AC85" i="114"/>
  <c r="AI85" i="114"/>
  <c r="X92" i="114"/>
  <c r="Y92" i="114"/>
  <c r="Z92" i="114"/>
  <c r="AA92" i="114"/>
  <c r="AC92" i="114"/>
  <c r="AI92" i="114"/>
  <c r="X104" i="114"/>
  <c r="Y104" i="114"/>
  <c r="Z104" i="114"/>
  <c r="AA104" i="114"/>
  <c r="AC104" i="114"/>
  <c r="AI104" i="114"/>
  <c r="X111" i="114"/>
  <c r="Y111" i="114"/>
  <c r="Z111" i="114"/>
  <c r="AA111" i="114"/>
  <c r="AC111" i="114"/>
  <c r="AI111" i="114"/>
  <c r="X118" i="114"/>
  <c r="Y118" i="114"/>
  <c r="Z118" i="114"/>
  <c r="AA118" i="114"/>
  <c r="AC118" i="114"/>
  <c r="AI118" i="114"/>
  <c r="X125" i="114"/>
  <c r="Y125" i="114"/>
  <c r="Z125" i="114"/>
  <c r="AA125" i="114"/>
  <c r="AC125" i="114"/>
  <c r="AI125" i="114"/>
  <c r="X132" i="114"/>
  <c r="Y132" i="114"/>
  <c r="Z132" i="114"/>
  <c r="AA132" i="114"/>
  <c r="AC132" i="114"/>
  <c r="AI132" i="114"/>
  <c r="X145" i="114"/>
  <c r="Y145" i="114"/>
  <c r="Z145" i="114"/>
  <c r="AA145" i="114"/>
  <c r="AC145" i="114"/>
  <c r="AI145" i="114"/>
  <c r="X152" i="114"/>
  <c r="Y152" i="114"/>
  <c r="Z152" i="114"/>
  <c r="AA152" i="114"/>
  <c r="AC152" i="114"/>
  <c r="AI152" i="114"/>
  <c r="X159" i="114"/>
  <c r="Y159" i="114"/>
  <c r="Z159" i="114"/>
  <c r="AA159" i="114"/>
  <c r="AC159" i="114"/>
  <c r="AI159" i="114"/>
  <c r="X166" i="114"/>
  <c r="Y166" i="114"/>
  <c r="Z166" i="114"/>
  <c r="AA166" i="114"/>
  <c r="AC166" i="114"/>
  <c r="AI166" i="114"/>
  <c r="X173" i="114"/>
  <c r="Y173" i="114"/>
  <c r="Z173" i="114"/>
  <c r="AA173" i="114"/>
  <c r="AC173" i="114"/>
  <c r="AI173" i="114"/>
  <c r="AL22" i="85"/>
  <c r="AM22" i="85"/>
  <c r="AN22" i="85"/>
  <c r="AO22" i="85"/>
  <c r="AQ22" i="85"/>
  <c r="AS22" i="85"/>
  <c r="AT22" i="85"/>
  <c r="AU22" i="85"/>
  <c r="AV22" i="85"/>
  <c r="AW22" i="85"/>
  <c r="AX22" i="85"/>
  <c r="AM28" i="85"/>
  <c r="AN28" i="85"/>
  <c r="AQ28" i="85"/>
  <c r="AS28" i="85"/>
  <c r="AT28" i="85"/>
  <c r="AU28" i="85"/>
  <c r="AX28" i="85"/>
  <c r="AM36" i="85"/>
  <c r="AN36" i="85"/>
  <c r="AQ36" i="85"/>
  <c r="AS36" i="85"/>
  <c r="AT36" i="85"/>
  <c r="AU36" i="85"/>
  <c r="AX36" i="85"/>
  <c r="AM44" i="85"/>
  <c r="AN44" i="85"/>
  <c r="AQ44" i="85"/>
  <c r="AS44" i="85"/>
  <c r="AT44" i="85"/>
  <c r="AU44" i="85"/>
  <c r="AX44" i="85"/>
  <c r="AM50" i="85"/>
  <c r="AN50" i="85"/>
  <c r="AQ50" i="85"/>
  <c r="AS50" i="85"/>
  <c r="AT50" i="85"/>
  <c r="AU50" i="85"/>
  <c r="AX50" i="85"/>
  <c r="AM57" i="85"/>
  <c r="AN57" i="85"/>
  <c r="AQ57" i="85"/>
  <c r="AS57" i="85"/>
  <c r="AT57" i="85"/>
  <c r="AU57" i="85"/>
  <c r="AX57" i="85"/>
  <c r="BO31" i="71" l="1"/>
  <c r="U25" i="82"/>
  <c r="V25" i="82" s="1"/>
  <c r="AZ59" i="192"/>
  <c r="Z158" i="63" s="1"/>
  <c r="AI176" i="114"/>
  <c r="AO59" i="192"/>
  <c r="U158" i="63" s="1"/>
  <c r="AY59" i="192"/>
  <c r="Y158" i="63" s="1"/>
  <c r="AB27" i="196"/>
  <c r="AE79" i="63" s="1"/>
  <c r="AE173" i="63" s="1"/>
  <c r="P21" i="224" s="1"/>
  <c r="Y55" i="114"/>
  <c r="Z38" i="70"/>
  <c r="Y38" i="70"/>
  <c r="AA38" i="70"/>
  <c r="AU59" i="192"/>
  <c r="AW59" i="192"/>
  <c r="AQ59" i="192"/>
  <c r="AP59" i="192"/>
  <c r="V158" i="63" s="1"/>
  <c r="AX59" i="192"/>
  <c r="X158" i="63" s="1"/>
  <c r="AN59" i="192"/>
  <c r="AS59" i="85"/>
  <c r="Y135" i="114"/>
  <c r="X55" i="114"/>
  <c r="X135" i="114"/>
  <c r="Z176" i="114"/>
  <c r="Z135" i="114"/>
  <c r="AA135" i="114"/>
  <c r="Y176" i="114"/>
  <c r="AA176" i="114"/>
  <c r="AC176" i="114"/>
  <c r="AA55" i="114"/>
  <c r="X176" i="114"/>
  <c r="X95" i="114"/>
  <c r="Z95" i="114"/>
  <c r="AA95" i="114"/>
  <c r="Y95" i="114"/>
  <c r="Z55" i="114"/>
  <c r="Q31" i="197"/>
  <c r="V57" i="63" s="1"/>
  <c r="BP38" i="70"/>
  <c r="BQ38" i="70"/>
  <c r="T44" i="82" s="1"/>
  <c r="V44" i="82" s="1"/>
  <c r="BS38" i="70"/>
  <c r="AI95" i="114"/>
  <c r="AC95" i="114"/>
  <c r="AI135" i="114"/>
  <c r="AC55" i="114"/>
  <c r="AC135" i="114"/>
  <c r="AN59" i="85"/>
  <c r="AU59" i="85"/>
  <c r="AQ59" i="85"/>
  <c r="AT59" i="85"/>
  <c r="AN77" i="85" s="1"/>
  <c r="AW58" i="85" s="1"/>
  <c r="AX58" i="85" s="1"/>
  <c r="AX59" i="85" s="1"/>
  <c r="AM59" i="85"/>
  <c r="AE44" i="82" l="1"/>
  <c r="AF44" i="82"/>
  <c r="AB44" i="82"/>
  <c r="AA44" i="82"/>
  <c r="AA25" i="82"/>
  <c r="AF25" i="82"/>
  <c r="AE25" i="82"/>
  <c r="AB25" i="82"/>
  <c r="W158" i="63"/>
  <c r="AA179" i="114"/>
  <c r="Y179" i="114"/>
  <c r="Z179" i="114"/>
  <c r="X179" i="114"/>
  <c r="AO77" i="85"/>
  <c r="BA58" i="85" s="1"/>
  <c r="BB58" i="85" s="1"/>
  <c r="BB59" i="85" s="1"/>
  <c r="AP77" i="85"/>
  <c r="BE58" i="85" s="1"/>
  <c r="BF58" i="85" s="1"/>
  <c r="BF59" i="85" s="1"/>
  <c r="AC179" i="114"/>
  <c r="AF20" i="64" l="1"/>
  <c r="AG20" i="64"/>
  <c r="AH20" i="64"/>
  <c r="AI20" i="64"/>
  <c r="AK20" i="64"/>
  <c r="AN20" i="64"/>
  <c r="AO20" i="64"/>
  <c r="AP20" i="64"/>
  <c r="AY20" i="64"/>
  <c r="AF26" i="64"/>
  <c r="AG26" i="64"/>
  <c r="AH26" i="64"/>
  <c r="AI26" i="64"/>
  <c r="AK26" i="64"/>
  <c r="AN26" i="64"/>
  <c r="AO26" i="64"/>
  <c r="AP26" i="64"/>
  <c r="AY26" i="64"/>
  <c r="AY29" i="64" l="1"/>
  <c r="AF29" i="64"/>
  <c r="AP29" i="64"/>
  <c r="Z26" i="63" s="1"/>
  <c r="F14" i="223" s="1"/>
  <c r="AH29" i="64"/>
  <c r="AI29" i="64"/>
  <c r="AG29" i="64"/>
  <c r="AO29" i="64"/>
  <c r="Y26" i="63" s="1"/>
  <c r="AN29" i="64"/>
  <c r="X26" i="63" s="1"/>
  <c r="AK29" i="64"/>
  <c r="S39" i="95"/>
  <c r="U170" i="63" s="1"/>
  <c r="T39" i="95"/>
  <c r="V170" i="63" s="1"/>
  <c r="U34" i="95"/>
  <c r="U35" i="95"/>
  <c r="U36" i="95"/>
  <c r="R37" i="95"/>
  <c r="Y37" i="95"/>
  <c r="U27" i="95"/>
  <c r="U28" i="95"/>
  <c r="U29" i="95"/>
  <c r="R30" i="95"/>
  <c r="Y30" i="95"/>
  <c r="U21" i="95"/>
  <c r="U22" i="95"/>
  <c r="Y23" i="95"/>
  <c r="W16" i="95"/>
  <c r="V19" i="92"/>
  <c r="W19" i="92"/>
  <c r="X19" i="92"/>
  <c r="Y19" i="92"/>
  <c r="AD19" i="92"/>
  <c r="V25" i="92"/>
  <c r="W25" i="92"/>
  <c r="X25" i="92"/>
  <c r="Y25" i="92"/>
  <c r="AD25" i="92"/>
  <c r="V31" i="92"/>
  <c r="W31" i="92"/>
  <c r="X31" i="92"/>
  <c r="Y31" i="92"/>
  <c r="W170" i="63" l="1"/>
  <c r="T15" i="82"/>
  <c r="U26" i="63"/>
  <c r="U15" i="82"/>
  <c r="U47" i="82" s="1"/>
  <c r="V101" i="63" s="1"/>
  <c r="V26" i="63"/>
  <c r="T47" i="82"/>
  <c r="U101" i="63" s="1"/>
  <c r="AF22" i="95"/>
  <c r="AA22" i="95"/>
  <c r="AB22" i="95"/>
  <c r="AE22" i="95"/>
  <c r="X21" i="95"/>
  <c r="AF21" i="95"/>
  <c r="AA21" i="95"/>
  <c r="AB21" i="95"/>
  <c r="AE21" i="95"/>
  <c r="X29" i="95"/>
  <c r="AF29" i="95"/>
  <c r="AA29" i="95"/>
  <c r="AB29" i="95"/>
  <c r="AE29" i="95"/>
  <c r="AF28" i="95"/>
  <c r="AA28" i="95"/>
  <c r="AB28" i="95"/>
  <c r="AE28" i="95"/>
  <c r="X27" i="95"/>
  <c r="AF27" i="95"/>
  <c r="AA27" i="95"/>
  <c r="AB27" i="95"/>
  <c r="AE27" i="95"/>
  <c r="X36" i="95"/>
  <c r="AF36" i="95"/>
  <c r="AA36" i="95"/>
  <c r="AB36" i="95"/>
  <c r="AE36" i="95"/>
  <c r="X35" i="95"/>
  <c r="AF35" i="95"/>
  <c r="AA35" i="95"/>
  <c r="AB35" i="95"/>
  <c r="AE35" i="95"/>
  <c r="AF34" i="95"/>
  <c r="AA34" i="95"/>
  <c r="AB34" i="95"/>
  <c r="AE34" i="95"/>
  <c r="V34" i="92"/>
  <c r="AG25" i="92"/>
  <c r="AK25" i="92"/>
  <c r="AG19" i="92"/>
  <c r="AG31" i="92"/>
  <c r="AK31" i="92"/>
  <c r="W22" i="95"/>
  <c r="X22" i="95"/>
  <c r="W34" i="95"/>
  <c r="X34" i="95"/>
  <c r="W28" i="95"/>
  <c r="X28" i="95"/>
  <c r="AB25" i="92"/>
  <c r="W27" i="95"/>
  <c r="W34" i="92"/>
  <c r="AC25" i="92"/>
  <c r="W29" i="95"/>
  <c r="R23" i="95"/>
  <c r="U37" i="95"/>
  <c r="W21" i="95"/>
  <c r="Y16" i="95"/>
  <c r="Y39" i="95" s="1"/>
  <c r="Z170" i="63" s="1"/>
  <c r="X34" i="92"/>
  <c r="AB19" i="92"/>
  <c r="AD34" i="92"/>
  <c r="Q55" i="197" s="1"/>
  <c r="Q56" i="197" s="1"/>
  <c r="Q57" i="197" s="1"/>
  <c r="W36" i="95"/>
  <c r="AC31" i="92"/>
  <c r="AC19" i="92"/>
  <c r="AB31" i="92"/>
  <c r="Y34" i="92"/>
  <c r="U20" i="95"/>
  <c r="W35" i="95"/>
  <c r="R16" i="95"/>
  <c r="U30" i="95"/>
  <c r="X14" i="95"/>
  <c r="AF17" i="27"/>
  <c r="AI17" i="27" s="1"/>
  <c r="AF18" i="27"/>
  <c r="AI18" i="27" s="1"/>
  <c r="AF19" i="27"/>
  <c r="AI19" i="27" s="1"/>
  <c r="AF20" i="27"/>
  <c r="AI20" i="27" s="1"/>
  <c r="AF16" i="27"/>
  <c r="AS16" i="27"/>
  <c r="AS17" i="27"/>
  <c r="AS18" i="27"/>
  <c r="AS19" i="27"/>
  <c r="AS20" i="27"/>
  <c r="AH18" i="80"/>
  <c r="AH19" i="80"/>
  <c r="AK19" i="80" s="1"/>
  <c r="AH20" i="80"/>
  <c r="AK20" i="80" s="1"/>
  <c r="AH21" i="80"/>
  <c r="AK21" i="80" s="1"/>
  <c r="AW27" i="81"/>
  <c r="AW28" i="81"/>
  <c r="AW29" i="81"/>
  <c r="AW30" i="81"/>
  <c r="AW20" i="81"/>
  <c r="AW21" i="81"/>
  <c r="AW22" i="81"/>
  <c r="AW23" i="81"/>
  <c r="AH26" i="81"/>
  <c r="AH27" i="81"/>
  <c r="AK27" i="81" s="1"/>
  <c r="AH28" i="81"/>
  <c r="AK28" i="81" s="1"/>
  <c r="AH29" i="81"/>
  <c r="AK29" i="81" s="1"/>
  <c r="AH30" i="81"/>
  <c r="AK30" i="81" s="1"/>
  <c r="AH21" i="81"/>
  <c r="AK21" i="81" s="1"/>
  <c r="AH22" i="81"/>
  <c r="AK22" i="81" s="1"/>
  <c r="AH23" i="81"/>
  <c r="AK23" i="81" s="1"/>
  <c r="AH19" i="81"/>
  <c r="AK19" i="81" s="1"/>
  <c r="AH20" i="81"/>
  <c r="AK20" i="81" s="1"/>
  <c r="AY20" i="75"/>
  <c r="AK20" i="75"/>
  <c r="AN20" i="75" s="1"/>
  <c r="AK16" i="75"/>
  <c r="AK17" i="75"/>
  <c r="AN17" i="75" s="1"/>
  <c r="AY17" i="75"/>
  <c r="AK18" i="75"/>
  <c r="AN18" i="75" s="1"/>
  <c r="AK19" i="75"/>
  <c r="AN19" i="75" s="1"/>
  <c r="AY19" i="75"/>
  <c r="AT18" i="23"/>
  <c r="AT19" i="23"/>
  <c r="AT20" i="23"/>
  <c r="AN23" i="23"/>
  <c r="AO23" i="23"/>
  <c r="AM17" i="23"/>
  <c r="AP17" i="23" s="1"/>
  <c r="AM18" i="23"/>
  <c r="AP18" i="23" s="1"/>
  <c r="AM19" i="23"/>
  <c r="AP19" i="23" s="1"/>
  <c r="AM20" i="23"/>
  <c r="AP20" i="23" s="1"/>
  <c r="AY21" i="78"/>
  <c r="AY22" i="78"/>
  <c r="AY19" i="78"/>
  <c r="AL26" i="78"/>
  <c r="AM26" i="78"/>
  <c r="AK19" i="78"/>
  <c r="AN19" i="78" s="1"/>
  <c r="AK20" i="78"/>
  <c r="AN20" i="78" s="1"/>
  <c r="AK21" i="78"/>
  <c r="AN21" i="78" s="1"/>
  <c r="AK22" i="78"/>
  <c r="AN22" i="78" s="1"/>
  <c r="AK23" i="78"/>
  <c r="AN23" i="78" s="1"/>
  <c r="AV21" i="77"/>
  <c r="AV22" i="77"/>
  <c r="AV23" i="77"/>
  <c r="AV20" i="77"/>
  <c r="AH21" i="77"/>
  <c r="AK21" i="77" s="1"/>
  <c r="AH22" i="77"/>
  <c r="AK22" i="77" s="1"/>
  <c r="AH23" i="77"/>
  <c r="AK23" i="77" s="1"/>
  <c r="AH20" i="77"/>
  <c r="AK20" i="77" s="1"/>
  <c r="AL25" i="77"/>
  <c r="AI25" i="77"/>
  <c r="AJ25" i="77"/>
  <c r="AS17" i="76"/>
  <c r="AS18" i="76"/>
  <c r="AS19" i="76"/>
  <c r="AS20" i="76"/>
  <c r="AG22" i="76"/>
  <c r="AH22" i="76"/>
  <c r="AF16" i="76"/>
  <c r="AI16" i="76" s="1"/>
  <c r="AF17" i="76"/>
  <c r="AI17" i="76" s="1"/>
  <c r="AF18" i="76"/>
  <c r="AI18" i="76" s="1"/>
  <c r="AF19" i="76"/>
  <c r="AI19" i="76" s="1"/>
  <c r="AF20" i="76"/>
  <c r="AI20" i="76" s="1"/>
  <c r="BE20" i="26"/>
  <c r="BE21" i="26"/>
  <c r="BE22" i="26"/>
  <c r="AS23" i="74"/>
  <c r="AS24" i="74"/>
  <c r="AS25" i="74"/>
  <c r="AZ25" i="74" s="1"/>
  <c r="AS26" i="74"/>
  <c r="AZ26" i="74" s="1"/>
  <c r="K50" i="97"/>
  <c r="K46" i="97"/>
  <c r="F45" i="97"/>
  <c r="M45" i="97" s="1"/>
  <c r="AD15" i="97" s="1"/>
  <c r="F41" i="97"/>
  <c r="M41" i="97" s="1"/>
  <c r="AD14" i="97" s="1"/>
  <c r="L42" i="136"/>
  <c r="AC13" i="136" s="1"/>
  <c r="AD13" i="136" s="1"/>
  <c r="AB13" i="136" s="1"/>
  <c r="AW25" i="25"/>
  <c r="AW24" i="25"/>
  <c r="AW23" i="25"/>
  <c r="AW22" i="25"/>
  <c r="AJ23" i="74"/>
  <c r="AM23" i="74" s="1"/>
  <c r="AJ24" i="74"/>
  <c r="AM24" i="74" s="1"/>
  <c r="AJ25" i="74"/>
  <c r="AM25" i="74" s="1"/>
  <c r="AJ26" i="74"/>
  <c r="AM26" i="74" s="1"/>
  <c r="AJ22" i="74"/>
  <c r="AM22" i="74" s="1"/>
  <c r="AZ22" i="74" s="1"/>
  <c r="AK29" i="74"/>
  <c r="AL29" i="74"/>
  <c r="AK19" i="26"/>
  <c r="AK20" i="26"/>
  <c r="AK21" i="26"/>
  <c r="AK22" i="26"/>
  <c r="BA18" i="26"/>
  <c r="AL25" i="26"/>
  <c r="AM25" i="26"/>
  <c r="AH21" i="25"/>
  <c r="AK21" i="25" s="1"/>
  <c r="AH22" i="25"/>
  <c r="AK22" i="25" s="1"/>
  <c r="AH23" i="25"/>
  <c r="AK23" i="25" s="1"/>
  <c r="AH24" i="25"/>
  <c r="AK24" i="25" s="1"/>
  <c r="AH25" i="25"/>
  <c r="AK25" i="25" s="1"/>
  <c r="V15" i="82" l="1"/>
  <c r="J42" i="136"/>
  <c r="AX19" i="78"/>
  <c r="AW21" i="80"/>
  <c r="AS21" i="80"/>
  <c r="AR21" i="80"/>
  <c r="AV21" i="80"/>
  <c r="AS20" i="80"/>
  <c r="AW20" i="80"/>
  <c r="AR20" i="80"/>
  <c r="AV20" i="80"/>
  <c r="AR19" i="80"/>
  <c r="AW19" i="80"/>
  <c r="AS19" i="80"/>
  <c r="AV19" i="80"/>
  <c r="AU29" i="81"/>
  <c r="AV28" i="81"/>
  <c r="AW18" i="76"/>
  <c r="AU18" i="76" s="1"/>
  <c r="AQ18" i="76"/>
  <c r="AV23" i="81"/>
  <c r="AS16" i="76"/>
  <c r="AR16" i="76" s="1"/>
  <c r="AZ22" i="77"/>
  <c r="AX22" i="77" s="1"/>
  <c r="AT22" i="77"/>
  <c r="AV22" i="81"/>
  <c r="AU22" i="81"/>
  <c r="AR17" i="76"/>
  <c r="AZ23" i="77"/>
  <c r="AX23" i="77" s="1"/>
  <c r="AT23" i="77"/>
  <c r="AU23" i="81"/>
  <c r="AZ21" i="77"/>
  <c r="AX21" i="77" s="1"/>
  <c r="AT21" i="77"/>
  <c r="AV21" i="81"/>
  <c r="AU21" i="81"/>
  <c r="AU22" i="77"/>
  <c r="AU21" i="77"/>
  <c r="AV17" i="23"/>
  <c r="AV30" i="81"/>
  <c r="AU20" i="81"/>
  <c r="AR20" i="76"/>
  <c r="AR19" i="76"/>
  <c r="AV18" i="76"/>
  <c r="AR18" i="76"/>
  <c r="AW17" i="76"/>
  <c r="AU17" i="76" s="1"/>
  <c r="AQ17" i="76"/>
  <c r="AV18" i="23"/>
  <c r="AU27" i="81"/>
  <c r="AW20" i="76"/>
  <c r="AU20" i="76" s="1"/>
  <c r="AQ20" i="76"/>
  <c r="AU23" i="77"/>
  <c r="AV29" i="81"/>
  <c r="AU30" i="81"/>
  <c r="AW19" i="76"/>
  <c r="AU19" i="76" s="1"/>
  <c r="AQ19" i="76"/>
  <c r="AV20" i="23"/>
  <c r="AV19" i="23"/>
  <c r="AV20" i="81"/>
  <c r="AV27" i="81"/>
  <c r="AU28" i="81"/>
  <c r="AW20" i="75"/>
  <c r="AW19" i="75"/>
  <c r="AX19" i="75"/>
  <c r="BT19" i="75"/>
  <c r="AW17" i="75"/>
  <c r="BT18" i="75"/>
  <c r="AX17" i="75"/>
  <c r="BT17" i="75"/>
  <c r="AX20" i="75"/>
  <c r="BT20" i="75"/>
  <c r="AW19" i="78"/>
  <c r="AX22" i="78"/>
  <c r="BC21" i="78"/>
  <c r="AW21" i="78"/>
  <c r="BC22" i="78"/>
  <c r="AW22" i="78"/>
  <c r="AX21" i="78"/>
  <c r="BA20" i="23"/>
  <c r="BA19" i="23"/>
  <c r="AZ19" i="23" s="1"/>
  <c r="BA18" i="23"/>
  <c r="AZ18" i="23" s="1"/>
  <c r="AZ20" i="77"/>
  <c r="AU20" i="77"/>
  <c r="AT20" i="77"/>
  <c r="AT17" i="75"/>
  <c r="BC17" i="75"/>
  <c r="BA17" i="75" s="1"/>
  <c r="AN16" i="75"/>
  <c r="AK22" i="75"/>
  <c r="BC19" i="75"/>
  <c r="BA19" i="75" s="1"/>
  <c r="AT20" i="75"/>
  <c r="AT18" i="75"/>
  <c r="AT19" i="75"/>
  <c r="BC20" i="75"/>
  <c r="BA20" i="75" s="1"/>
  <c r="AO20" i="80"/>
  <c r="AP24" i="80"/>
  <c r="W23" i="196" s="1"/>
  <c r="AO19" i="80"/>
  <c r="AK18" i="80"/>
  <c r="AH24" i="80"/>
  <c r="AO21" i="80"/>
  <c r="BD26" i="74"/>
  <c r="AY26" i="74"/>
  <c r="AX26" i="74"/>
  <c r="BD25" i="74"/>
  <c r="AY25" i="74"/>
  <c r="AX25" i="74"/>
  <c r="BD22" i="74"/>
  <c r="AY22" i="74"/>
  <c r="AX22" i="74"/>
  <c r="AR23" i="81"/>
  <c r="AR22" i="81"/>
  <c r="AR21" i="81"/>
  <c r="AR28" i="81"/>
  <c r="AR27" i="81"/>
  <c r="AR19" i="81"/>
  <c r="AQ19" i="81"/>
  <c r="AW19" i="81"/>
  <c r="AU19" i="81" s="1"/>
  <c r="BA20" i="81"/>
  <c r="AY20" i="81" s="1"/>
  <c r="AR30" i="81"/>
  <c r="BA28" i="81"/>
  <c r="AY28" i="81" s="1"/>
  <c r="AR29" i="81"/>
  <c r="BA27" i="81"/>
  <c r="AY27" i="81" s="1"/>
  <c r="BA30" i="81"/>
  <c r="AY30" i="81" s="1"/>
  <c r="BA23" i="81"/>
  <c r="AY23" i="81" s="1"/>
  <c r="AW26" i="81"/>
  <c r="AS31" i="81"/>
  <c r="AK24" i="81"/>
  <c r="AR20" i="81"/>
  <c r="BA22" i="81"/>
  <c r="AY22" i="81" s="1"/>
  <c r="BA29" i="81"/>
  <c r="AY29" i="81" s="1"/>
  <c r="AH24" i="81"/>
  <c r="AK26" i="81"/>
  <c r="AH31" i="81"/>
  <c r="BA21" i="81"/>
  <c r="AY21" i="81" s="1"/>
  <c r="AP24" i="81"/>
  <c r="AS24" i="81"/>
  <c r="BA25" i="25"/>
  <c r="AY25" i="25" s="1"/>
  <c r="AU25" i="25"/>
  <c r="AS23" i="27"/>
  <c r="AF23" i="27"/>
  <c r="AI16" i="27"/>
  <c r="AV22" i="25"/>
  <c r="BA24" i="25"/>
  <c r="AY24" i="25" s="1"/>
  <c r="AU24" i="25"/>
  <c r="AV25" i="25"/>
  <c r="AV24" i="25"/>
  <c r="BA22" i="25"/>
  <c r="AY22" i="25" s="1"/>
  <c r="AU22" i="25"/>
  <c r="AV23" i="25"/>
  <c r="BA23" i="25"/>
  <c r="AY23" i="25" s="1"/>
  <c r="AU23" i="25"/>
  <c r="AF15" i="82"/>
  <c r="AB15" i="82"/>
  <c r="AA15" i="82"/>
  <c r="AE15" i="82"/>
  <c r="V47" i="82"/>
  <c r="AN19" i="26"/>
  <c r="AY18" i="26"/>
  <c r="AZ18" i="26"/>
  <c r="AN22" i="26"/>
  <c r="AN21" i="26"/>
  <c r="AN20" i="26"/>
  <c r="AQ24" i="25"/>
  <c r="AR24" i="25"/>
  <c r="AR25" i="25"/>
  <c r="AQ25" i="25"/>
  <c r="AQ22" i="25"/>
  <c r="AR22" i="25"/>
  <c r="AQ23" i="25"/>
  <c r="AR23" i="25"/>
  <c r="AR21" i="25"/>
  <c r="AQ21" i="25"/>
  <c r="AW21" i="25"/>
  <c r="AP27" i="25"/>
  <c r="AK20" i="25"/>
  <c r="AH27" i="25"/>
  <c r="AW17" i="27"/>
  <c r="AV17" i="27" s="1"/>
  <c r="AQ17" i="27"/>
  <c r="AR17" i="27"/>
  <c r="AN17" i="27"/>
  <c r="AN20" i="27"/>
  <c r="AR20" i="27"/>
  <c r="AW19" i="27"/>
  <c r="AV19" i="27" s="1"/>
  <c r="AQ19" i="27"/>
  <c r="AR19" i="27"/>
  <c r="AN19" i="27"/>
  <c r="AW20" i="27"/>
  <c r="AQ20" i="27"/>
  <c r="AW18" i="27"/>
  <c r="AV18" i="27" s="1"/>
  <c r="AQ18" i="27"/>
  <c r="AR18" i="27"/>
  <c r="AN18" i="27"/>
  <c r="X30" i="95"/>
  <c r="AE37" i="95"/>
  <c r="AF30" i="95"/>
  <c r="AE30" i="95"/>
  <c r="AA30" i="95"/>
  <c r="AB37" i="95"/>
  <c r="AA37" i="95"/>
  <c r="AF37" i="95"/>
  <c r="X20" i="95"/>
  <c r="X23" i="95" s="1"/>
  <c r="AF20" i="95"/>
  <c r="AA20" i="95"/>
  <c r="AB20" i="95"/>
  <c r="AE20" i="95"/>
  <c r="AE23" i="95" s="1"/>
  <c r="AB30" i="95"/>
  <c r="AG34" i="92"/>
  <c r="AK19" i="92"/>
  <c r="U23" i="95"/>
  <c r="W30" i="95"/>
  <c r="AW16" i="27"/>
  <c r="AP20" i="77"/>
  <c r="W37" i="95"/>
  <c r="AB34" i="92"/>
  <c r="R39" i="95"/>
  <c r="AT20" i="78"/>
  <c r="AC34" i="92"/>
  <c r="AS22" i="78"/>
  <c r="AS18" i="75"/>
  <c r="AY18" i="75"/>
  <c r="AW18" i="75" s="1"/>
  <c r="BC19" i="78"/>
  <c r="AN21" i="80"/>
  <c r="AS23" i="78"/>
  <c r="AY23" i="78"/>
  <c r="AK25" i="26"/>
  <c r="AS20" i="78"/>
  <c r="AY20" i="78"/>
  <c r="H50" i="97"/>
  <c r="N46" i="97"/>
  <c r="AD16" i="97" s="1"/>
  <c r="N50" i="97"/>
  <c r="AD17" i="97" s="1"/>
  <c r="H46" i="97"/>
  <c r="AQ29" i="81"/>
  <c r="AQ27" i="81"/>
  <c r="AN19" i="80"/>
  <c r="BE18" i="26"/>
  <c r="AP21" i="77"/>
  <c r="AK26" i="78"/>
  <c r="X37" i="95"/>
  <c r="AT24" i="74"/>
  <c r="AZ24" i="74"/>
  <c r="K41" i="97"/>
  <c r="K45" i="97"/>
  <c r="AT23" i="74"/>
  <c r="AZ23" i="74"/>
  <c r="BE19" i="26"/>
  <c r="AS17" i="75"/>
  <c r="H41" i="97"/>
  <c r="H45" i="97"/>
  <c r="AT19" i="78"/>
  <c r="AS20" i="75"/>
  <c r="W20" i="95"/>
  <c r="U16" i="95"/>
  <c r="AM20" i="27"/>
  <c r="AM19" i="27"/>
  <c r="AM17" i="27"/>
  <c r="AM18" i="27"/>
  <c r="AN20" i="80"/>
  <c r="AQ21" i="81"/>
  <c r="AQ23" i="81"/>
  <c r="AQ28" i="81"/>
  <c r="AQ22" i="81"/>
  <c r="AQ30" i="81"/>
  <c r="AQ20" i="81"/>
  <c r="AS19" i="75"/>
  <c r="AM23" i="23"/>
  <c r="AU19" i="23"/>
  <c r="AU18" i="23"/>
  <c r="AU20" i="23"/>
  <c r="AP23" i="23"/>
  <c r="AU26" i="78"/>
  <c r="AT21" i="78"/>
  <c r="AT23" i="78"/>
  <c r="AS19" i="78"/>
  <c r="AN26" i="78"/>
  <c r="AT22" i="78"/>
  <c r="AS21" i="78"/>
  <c r="AQ22" i="77"/>
  <c r="AQ23" i="77"/>
  <c r="AP23" i="77"/>
  <c r="AH25" i="77"/>
  <c r="AR25" i="77"/>
  <c r="AK25" i="77"/>
  <c r="AQ20" i="77"/>
  <c r="AQ21" i="77"/>
  <c r="AP22" i="77"/>
  <c r="AM18" i="76"/>
  <c r="AN18" i="76"/>
  <c r="AF22" i="76"/>
  <c r="AI22" i="76"/>
  <c r="AM17" i="76"/>
  <c r="AN20" i="76"/>
  <c r="AM20" i="76"/>
  <c r="AN16" i="76"/>
  <c r="AO22" i="76"/>
  <c r="W18" i="196" s="1"/>
  <c r="AM16" i="76"/>
  <c r="AM19" i="76"/>
  <c r="AN19" i="76"/>
  <c r="AN17" i="76"/>
  <c r="AU26" i="74"/>
  <c r="AT25" i="74"/>
  <c r="AT26" i="74"/>
  <c r="AU25" i="74"/>
  <c r="AU24" i="74"/>
  <c r="AU23" i="74"/>
  <c r="AV29" i="74"/>
  <c r="AU22" i="74"/>
  <c r="AT22" i="74"/>
  <c r="AI17" i="97" l="1"/>
  <c r="AM17" i="97" s="1"/>
  <c r="AL17" i="97" s="1"/>
  <c r="Y191" i="63"/>
  <c r="Z191" i="63" s="1"/>
  <c r="AI16" i="97"/>
  <c r="AM16" i="97" s="1"/>
  <c r="AL16" i="97" s="1"/>
  <c r="Y181" i="63"/>
  <c r="Z181" i="63" s="1"/>
  <c r="AH16" i="97"/>
  <c r="AU26" i="81"/>
  <c r="AU31" i="81" s="1"/>
  <c r="AH13" i="136"/>
  <c r="AX20" i="77"/>
  <c r="AX25" i="77" s="1"/>
  <c r="U31" i="196"/>
  <c r="W17" i="196"/>
  <c r="AA17" i="196" s="1"/>
  <c r="AE17" i="196" s="1"/>
  <c r="S33" i="196"/>
  <c r="S32" i="196"/>
  <c r="W20" i="196"/>
  <c r="AA20" i="196" s="1"/>
  <c r="AE20" i="196" s="1"/>
  <c r="AY20" i="77"/>
  <c r="W19" i="196"/>
  <c r="S31" i="196"/>
  <c r="AW18" i="80"/>
  <c r="AS18" i="80"/>
  <c r="AR18" i="80"/>
  <c r="AV18" i="80"/>
  <c r="AA23" i="196"/>
  <c r="AV17" i="76"/>
  <c r="AY23" i="77"/>
  <c r="AV19" i="81"/>
  <c r="AZ25" i="77"/>
  <c r="AZ29" i="81"/>
  <c r="AV26" i="81"/>
  <c r="AV31" i="81" s="1"/>
  <c r="AZ21" i="81"/>
  <c r="AZ23" i="81"/>
  <c r="BC19" i="26"/>
  <c r="BE19" i="23"/>
  <c r="AY19" i="23"/>
  <c r="AV19" i="76"/>
  <c r="AV20" i="26"/>
  <c r="AU20" i="26"/>
  <c r="AV20" i="76"/>
  <c r="AZ22" i="81"/>
  <c r="AV19" i="26"/>
  <c r="AU19" i="26"/>
  <c r="AI23" i="27"/>
  <c r="AV16" i="27"/>
  <c r="BE20" i="23"/>
  <c r="AY20" i="23"/>
  <c r="AW16" i="76"/>
  <c r="AQ16" i="76"/>
  <c r="AV21" i="26"/>
  <c r="AU21" i="26"/>
  <c r="AZ27" i="81"/>
  <c r="AZ20" i="23"/>
  <c r="AY21" i="77"/>
  <c r="AV22" i="26"/>
  <c r="AU22" i="26"/>
  <c r="AZ20" i="81"/>
  <c r="AZ30" i="81"/>
  <c r="BE18" i="23"/>
  <c r="AY18" i="23"/>
  <c r="AY22" i="77"/>
  <c r="AZ28" i="81"/>
  <c r="AS33" i="81"/>
  <c r="AH33" i="81"/>
  <c r="BB17" i="75"/>
  <c r="BB19" i="75"/>
  <c r="AX18" i="75"/>
  <c r="BB20" i="75"/>
  <c r="AU16" i="75"/>
  <c r="AU22" i="75" s="1"/>
  <c r="W22" i="196" s="1"/>
  <c r="AA22" i="196" s="1"/>
  <c r="AE22" i="196" s="1"/>
  <c r="BN22" i="75"/>
  <c r="Y38" i="82" s="1"/>
  <c r="BR16" i="75"/>
  <c r="BP16" i="75" s="1"/>
  <c r="BA22" i="78"/>
  <c r="BB22" i="78"/>
  <c r="BC20" i="78"/>
  <c r="AW20" i="78"/>
  <c r="AX20" i="78"/>
  <c r="BB19" i="78"/>
  <c r="BA19" i="78"/>
  <c r="BC23" i="78"/>
  <c r="AW23" i="78"/>
  <c r="BA21" i="78"/>
  <c r="BB21" i="78"/>
  <c r="AX23" i="78"/>
  <c r="AN22" i="75"/>
  <c r="BC18" i="75"/>
  <c r="AU17" i="23"/>
  <c r="AW23" i="23"/>
  <c r="W21" i="196" s="1"/>
  <c r="BA17" i="23"/>
  <c r="AT24" i="80"/>
  <c r="AK24" i="80"/>
  <c r="AO18" i="80"/>
  <c r="AN18" i="80"/>
  <c r="BD23" i="74"/>
  <c r="AX23" i="74"/>
  <c r="AY23" i="74"/>
  <c r="BC25" i="74"/>
  <c r="BB25" i="74"/>
  <c r="AX24" i="74"/>
  <c r="AY24" i="74"/>
  <c r="BC26" i="74"/>
  <c r="BB26" i="74"/>
  <c r="BB22" i="74"/>
  <c r="BC22" i="74"/>
  <c r="AZ25" i="25"/>
  <c r="AZ24" i="25"/>
  <c r="AQ26" i="81"/>
  <c r="AW31" i="81"/>
  <c r="AZ23" i="25"/>
  <c r="AN25" i="26"/>
  <c r="BA19" i="81"/>
  <c r="AW23" i="27"/>
  <c r="BA26" i="81"/>
  <c r="AY26" i="81" s="1"/>
  <c r="AK31" i="81"/>
  <c r="AK33" i="81" s="1"/>
  <c r="AR26" i="81"/>
  <c r="AQ24" i="81"/>
  <c r="AR24" i="81"/>
  <c r="AW24" i="81"/>
  <c r="AZ22" i="25"/>
  <c r="BA21" i="25"/>
  <c r="AU21" i="25"/>
  <c r="AV21" i="25"/>
  <c r="AW20" i="25"/>
  <c r="AU20" i="25" s="1"/>
  <c r="BD22" i="26"/>
  <c r="AZ22" i="26"/>
  <c r="AY22" i="26"/>
  <c r="BC22" i="26"/>
  <c r="BC18" i="26"/>
  <c r="BD18" i="26"/>
  <c r="BD20" i="26"/>
  <c r="AZ20" i="26"/>
  <c r="AY20" i="26"/>
  <c r="BD21" i="26"/>
  <c r="AZ21" i="26"/>
  <c r="AY21" i="26"/>
  <c r="BC20" i="26"/>
  <c r="BC21" i="26"/>
  <c r="BD19" i="26"/>
  <c r="AZ19" i="26"/>
  <c r="AY19" i="26"/>
  <c r="AK27" i="25"/>
  <c r="AR16" i="27"/>
  <c r="AN16" i="27"/>
  <c r="AN23" i="27" s="1"/>
  <c r="AU20" i="27"/>
  <c r="AV20" i="27"/>
  <c r="AU16" i="27"/>
  <c r="AU19" i="27"/>
  <c r="AU18" i="27"/>
  <c r="AQ16" i="27"/>
  <c r="AQ23" i="27" s="1"/>
  <c r="AU17" i="27"/>
  <c r="AE39" i="95"/>
  <c r="AF170" i="63" s="1"/>
  <c r="AB23" i="95"/>
  <c r="AB39" i="95" s="1"/>
  <c r="AC170" i="63" s="1"/>
  <c r="AA23" i="95"/>
  <c r="AA39" i="95" s="1"/>
  <c r="AB170" i="63" s="1"/>
  <c r="AF23" i="95"/>
  <c r="AF39" i="95" s="1"/>
  <c r="AG170" i="63" s="1"/>
  <c r="AK34" i="92"/>
  <c r="U39" i="95"/>
  <c r="BE25" i="26"/>
  <c r="AY26" i="78"/>
  <c r="T32" i="196" s="1"/>
  <c r="AT26" i="78"/>
  <c r="W23" i="95"/>
  <c r="W39" i="95" s="1"/>
  <c r="X170" i="63" s="1"/>
  <c r="AZ29" i="74"/>
  <c r="T33" i="196" s="1"/>
  <c r="BD24" i="74"/>
  <c r="AS26" i="78"/>
  <c r="BA25" i="26"/>
  <c r="X16" i="95"/>
  <c r="X39" i="95" s="1"/>
  <c r="Y170" i="63" s="1"/>
  <c r="AM16" i="27"/>
  <c r="AM23" i="27" s="1"/>
  <c r="AV23" i="23"/>
  <c r="AP25" i="77"/>
  <c r="AQ25" i="77"/>
  <c r="AN22" i="76"/>
  <c r="AM22" i="76"/>
  <c r="AH17" i="97" l="1"/>
  <c r="AC38" i="82"/>
  <c r="AY25" i="77"/>
  <c r="AL13" i="136"/>
  <c r="AF13" i="136"/>
  <c r="AG13" i="136"/>
  <c r="BC26" i="78"/>
  <c r="U32" i="196" s="1"/>
  <c r="W24" i="196"/>
  <c r="AA24" i="196" s="1"/>
  <c r="AE24" i="196" s="1"/>
  <c r="S34" i="196"/>
  <c r="S35" i="196" s="1"/>
  <c r="S36" i="196" s="1"/>
  <c r="AX29" i="74"/>
  <c r="AX26" i="78"/>
  <c r="AE23" i="196"/>
  <c r="AW33" i="81"/>
  <c r="T34" i="196" s="1"/>
  <c r="AY29" i="74"/>
  <c r="BC19" i="23"/>
  <c r="BD19" i="23"/>
  <c r="AY19" i="81"/>
  <c r="AZ19" i="81"/>
  <c r="BE17" i="23"/>
  <c r="AY17" i="23"/>
  <c r="AZ17" i="23"/>
  <c r="AW26" i="78"/>
  <c r="BC18" i="23"/>
  <c r="BD18" i="23"/>
  <c r="AU16" i="76"/>
  <c r="AU22" i="76" s="1"/>
  <c r="AV16" i="76"/>
  <c r="AV22" i="76" s="1"/>
  <c r="AW22" i="76"/>
  <c r="AZ26" i="81"/>
  <c r="BC20" i="23"/>
  <c r="BD20" i="23"/>
  <c r="AR24" i="80"/>
  <c r="AT16" i="75"/>
  <c r="BM22" i="75" s="1"/>
  <c r="X38" i="82" s="1"/>
  <c r="BA18" i="75"/>
  <c r="BB18" i="75"/>
  <c r="AS16" i="75"/>
  <c r="BL22" i="75" s="1"/>
  <c r="W38" i="82" s="1"/>
  <c r="AY16" i="75"/>
  <c r="AX16" i="75" s="1"/>
  <c r="AX22" i="75" s="1"/>
  <c r="BQ16" i="75"/>
  <c r="BQ22" i="75" s="1"/>
  <c r="BP22" i="75"/>
  <c r="BR22" i="75"/>
  <c r="BV16" i="75"/>
  <c r="AU23" i="23"/>
  <c r="BB23" i="78"/>
  <c r="BA23" i="78"/>
  <c r="BA20" i="78"/>
  <c r="BB20" i="78"/>
  <c r="AS24" i="80"/>
  <c r="AO24" i="80"/>
  <c r="BQ24" i="80"/>
  <c r="X39" i="82" s="1"/>
  <c r="AX24" i="80"/>
  <c r="BP24" i="80"/>
  <c r="W39" i="82" s="1"/>
  <c r="AN24" i="80"/>
  <c r="BB24" i="74"/>
  <c r="BC24" i="74"/>
  <c r="BB23" i="74"/>
  <c r="BC23" i="74"/>
  <c r="AV23" i="27"/>
  <c r="AR31" i="81"/>
  <c r="AR33" i="81" s="1"/>
  <c r="BK31" i="81"/>
  <c r="AQ31" i="81"/>
  <c r="BP19" i="81"/>
  <c r="BL24" i="81"/>
  <c r="BL33" i="81" s="1"/>
  <c r="Y40" i="82" s="1"/>
  <c r="BA24" i="81"/>
  <c r="AQ20" i="25"/>
  <c r="AQ27" i="25" s="1"/>
  <c r="BA20" i="25"/>
  <c r="AZ20" i="25" s="1"/>
  <c r="AS27" i="25"/>
  <c r="W15" i="196" s="1"/>
  <c r="AA15" i="196" s="1"/>
  <c r="AE15" i="196" s="1"/>
  <c r="AW27" i="25"/>
  <c r="BA31" i="81"/>
  <c r="AR20" i="25"/>
  <c r="AR27" i="25" s="1"/>
  <c r="AV24" i="81"/>
  <c r="AV33" i="81" s="1"/>
  <c r="AU24" i="81"/>
  <c r="AU33" i="81" s="1"/>
  <c r="AZ25" i="26"/>
  <c r="AV20" i="25"/>
  <c r="AV27" i="25" s="1"/>
  <c r="AU23" i="27"/>
  <c r="AY21" i="25"/>
  <c r="AZ21" i="25"/>
  <c r="AR23" i="27"/>
  <c r="AU27" i="25"/>
  <c r="BD29" i="74"/>
  <c r="U33" i="196" s="1"/>
  <c r="AM28" i="24"/>
  <c r="AM29" i="24"/>
  <c r="AM30" i="24"/>
  <c r="AM31" i="24"/>
  <c r="AM22" i="24"/>
  <c r="AM23" i="24"/>
  <c r="AM24" i="24"/>
  <c r="AM21" i="24"/>
  <c r="AO25" i="26"/>
  <c r="AW25" i="26"/>
  <c r="W16" i="196" s="1"/>
  <c r="AA16" i="196" s="1"/>
  <c r="AE16" i="196" s="1"/>
  <c r="AH41" i="19"/>
  <c r="AH40" i="19"/>
  <c r="AH39" i="19"/>
  <c r="AH35" i="19"/>
  <c r="AH34" i="19"/>
  <c r="AH28" i="19"/>
  <c r="AH21" i="19"/>
  <c r="AK20" i="19"/>
  <c r="R27" i="25"/>
  <c r="AY57" i="33"/>
  <c r="BP55" i="33"/>
  <c r="BP56" i="33"/>
  <c r="BP57" i="33"/>
  <c r="BP51" i="33"/>
  <c r="BP52" i="33"/>
  <c r="BP53" i="33"/>
  <c r="BP45" i="33"/>
  <c r="BP46" i="33"/>
  <c r="BP47" i="33"/>
  <c r="BP41" i="33"/>
  <c r="BP42" i="33"/>
  <c r="BP43" i="33"/>
  <c r="BP35" i="33"/>
  <c r="BP36" i="33"/>
  <c r="BP37" i="33"/>
  <c r="BP21" i="33"/>
  <c r="BP22" i="33"/>
  <c r="BO55" i="33"/>
  <c r="BQ55" i="33" s="1"/>
  <c r="BO56" i="33"/>
  <c r="BQ56" i="33" s="1"/>
  <c r="BO57" i="33"/>
  <c r="BQ57" i="33" s="1"/>
  <c r="BO51" i="33"/>
  <c r="BQ51" i="33" s="1"/>
  <c r="BO52" i="33"/>
  <c r="BQ52" i="33" s="1"/>
  <c r="BO53" i="33"/>
  <c r="BQ53" i="33" s="1"/>
  <c r="BO45" i="33"/>
  <c r="BQ45" i="33" s="1"/>
  <c r="BO46" i="33"/>
  <c r="BQ46" i="33" s="1"/>
  <c r="BO47" i="33"/>
  <c r="BQ47" i="33" s="1"/>
  <c r="BO41" i="33"/>
  <c r="BQ41" i="33" s="1"/>
  <c r="BO42" i="33"/>
  <c r="BQ42" i="33" s="1"/>
  <c r="BO43" i="33"/>
  <c r="BQ43" i="33" s="1"/>
  <c r="BO35" i="33"/>
  <c r="BQ35" i="33" s="1"/>
  <c r="BO36" i="33"/>
  <c r="BQ36" i="33" s="1"/>
  <c r="BO37" i="33"/>
  <c r="BQ37" i="33" s="1"/>
  <c r="BQ25" i="33"/>
  <c r="BO26" i="33"/>
  <c r="BQ26" i="33" s="1"/>
  <c r="BO27" i="33"/>
  <c r="BQ27" i="33" s="1"/>
  <c r="BO21" i="33"/>
  <c r="BQ21" i="33" s="1"/>
  <c r="BO22" i="33"/>
  <c r="BQ22" i="33" s="1"/>
  <c r="W39" i="194"/>
  <c r="V39" i="194"/>
  <c r="S21" i="194"/>
  <c r="X146" i="63" s="1"/>
  <c r="AP59" i="33"/>
  <c r="AZ57" i="33"/>
  <c r="BA57" i="33"/>
  <c r="BB57" i="33"/>
  <c r="BC57" i="33"/>
  <c r="BD57" i="33"/>
  <c r="BE57" i="33"/>
  <c r="BF57" i="33"/>
  <c r="AY56" i="33"/>
  <c r="AZ56" i="33"/>
  <c r="BA56" i="33"/>
  <c r="BB56" i="33"/>
  <c r="BC56" i="33"/>
  <c r="BD56" i="33"/>
  <c r="BE56" i="33"/>
  <c r="BF56" i="33"/>
  <c r="AY55" i="33"/>
  <c r="AZ55" i="33"/>
  <c r="BA55" i="33"/>
  <c r="BB55" i="33"/>
  <c r="BC55" i="33"/>
  <c r="BD55" i="33"/>
  <c r="BE55" i="33"/>
  <c r="BF55" i="33"/>
  <c r="AY53" i="33"/>
  <c r="AZ53" i="33"/>
  <c r="BA53" i="33"/>
  <c r="BB53" i="33"/>
  <c r="BC53" i="33"/>
  <c r="BD53" i="33"/>
  <c r="BE53" i="33"/>
  <c r="BF53" i="33"/>
  <c r="AY52" i="33"/>
  <c r="AZ52" i="33"/>
  <c r="BA52" i="33"/>
  <c r="BB52" i="33"/>
  <c r="BC52" i="33"/>
  <c r="BD52" i="33"/>
  <c r="BE52" i="33"/>
  <c r="BF52" i="33"/>
  <c r="AY51" i="33"/>
  <c r="AZ51" i="33"/>
  <c r="BA51" i="33"/>
  <c r="BB51" i="33"/>
  <c r="BC51" i="33"/>
  <c r="BD51" i="33"/>
  <c r="BE51" i="33"/>
  <c r="BF51" i="33"/>
  <c r="AY47" i="33"/>
  <c r="AZ47" i="33"/>
  <c r="BA47" i="33"/>
  <c r="BB47" i="33"/>
  <c r="BC47" i="33"/>
  <c r="BD47" i="33"/>
  <c r="BE47" i="33"/>
  <c r="BF47" i="33"/>
  <c r="AY46" i="33"/>
  <c r="AZ46" i="33"/>
  <c r="BA46" i="33"/>
  <c r="BB46" i="33"/>
  <c r="BC46" i="33"/>
  <c r="BD46" i="33"/>
  <c r="BE46" i="33"/>
  <c r="BF46" i="33"/>
  <c r="AY45" i="33"/>
  <c r="AZ45" i="33"/>
  <c r="BA45" i="33"/>
  <c r="BB45" i="33"/>
  <c r="BC45" i="33"/>
  <c r="BD45" i="33"/>
  <c r="BE45" i="33"/>
  <c r="BF45" i="33"/>
  <c r="AY43" i="33"/>
  <c r="AZ43" i="33"/>
  <c r="BA43" i="33"/>
  <c r="BB43" i="33"/>
  <c r="BC43" i="33"/>
  <c r="BD43" i="33"/>
  <c r="BE43" i="33"/>
  <c r="BF43" i="33"/>
  <c r="AY42" i="33"/>
  <c r="AZ42" i="33"/>
  <c r="BA42" i="33"/>
  <c r="BB42" i="33"/>
  <c r="BC42" i="33"/>
  <c r="BD42" i="33"/>
  <c r="BE42" i="33"/>
  <c r="BF42" i="33"/>
  <c r="AY41" i="33"/>
  <c r="AZ41" i="33"/>
  <c r="BA41" i="33"/>
  <c r="BB41" i="33"/>
  <c r="BC41" i="33"/>
  <c r="BD41" i="33"/>
  <c r="BE41" i="33"/>
  <c r="BF41" i="33"/>
  <c r="AY37" i="33"/>
  <c r="AZ37" i="33"/>
  <c r="BA37" i="33"/>
  <c r="BB37" i="33"/>
  <c r="BC37" i="33"/>
  <c r="BD37" i="33"/>
  <c r="BE37" i="33"/>
  <c r="BF37" i="33"/>
  <c r="AY36" i="33"/>
  <c r="AZ36" i="33"/>
  <c r="BA36" i="33"/>
  <c r="BB36" i="33"/>
  <c r="BC36" i="33"/>
  <c r="BD36" i="33"/>
  <c r="BE36" i="33"/>
  <c r="BF36" i="33"/>
  <c r="AY35" i="33"/>
  <c r="AZ35" i="33"/>
  <c r="BA35" i="33"/>
  <c r="BB35" i="33"/>
  <c r="BC35" i="33"/>
  <c r="BD35" i="33"/>
  <c r="BE35" i="33"/>
  <c r="BF35" i="33"/>
  <c r="AP30" i="33"/>
  <c r="AP62" i="33" s="1"/>
  <c r="AY27" i="33"/>
  <c r="AZ27" i="33"/>
  <c r="BA27" i="33"/>
  <c r="BB27" i="33"/>
  <c r="BC27" i="33"/>
  <c r="BD27" i="33"/>
  <c r="BE27" i="33"/>
  <c r="BF27" i="33"/>
  <c r="AY26" i="33"/>
  <c r="AZ26" i="33"/>
  <c r="BA26" i="33"/>
  <c r="BB26" i="33"/>
  <c r="BC26" i="33"/>
  <c r="BD26" i="33"/>
  <c r="BE26" i="33"/>
  <c r="BF26" i="33"/>
  <c r="AY25" i="33"/>
  <c r="AZ25" i="33"/>
  <c r="BA25" i="33"/>
  <c r="BB25" i="33"/>
  <c r="BC25" i="33"/>
  <c r="BD25" i="33"/>
  <c r="BE25" i="33"/>
  <c r="BF25" i="33"/>
  <c r="AY21" i="33"/>
  <c r="AZ21" i="33"/>
  <c r="BA21" i="33"/>
  <c r="BB21" i="33"/>
  <c r="BC21" i="33"/>
  <c r="BD21" i="33"/>
  <c r="BE21" i="33"/>
  <c r="BF21" i="33"/>
  <c r="AY22" i="33"/>
  <c r="AZ22" i="33"/>
  <c r="BA22" i="33"/>
  <c r="BB22" i="33"/>
  <c r="BC22" i="33"/>
  <c r="BD22" i="33"/>
  <c r="BE22" i="33"/>
  <c r="BF22" i="33"/>
  <c r="BF20" i="33"/>
  <c r="BE20" i="33"/>
  <c r="BC20" i="33"/>
  <c r="BB20" i="33"/>
  <c r="BA20" i="33"/>
  <c r="AZ20" i="33"/>
  <c r="AC40" i="82" l="1"/>
  <c r="Y47" i="82"/>
  <c r="Z101" i="63" s="1"/>
  <c r="AG38" i="82"/>
  <c r="AA38" i="82"/>
  <c r="AB38" i="82"/>
  <c r="AK13" i="136"/>
  <c r="AJ13" i="136"/>
  <c r="BB26" i="78"/>
  <c r="BN19" i="81"/>
  <c r="BN24" i="81" s="1"/>
  <c r="BN33" i="81" s="1"/>
  <c r="BO19" i="81"/>
  <c r="BO24" i="81" s="1"/>
  <c r="BO33" i="81" s="1"/>
  <c r="BI20" i="33"/>
  <c r="BK20" i="33" s="1"/>
  <c r="BE23" i="23"/>
  <c r="BC17" i="23"/>
  <c r="BC23" i="23" s="1"/>
  <c r="BD17" i="23"/>
  <c r="BD23" i="23" s="1"/>
  <c r="BC29" i="74"/>
  <c r="BB29" i="74"/>
  <c r="AQ33" i="81"/>
  <c r="BA33" i="81"/>
  <c r="U34" i="196" s="1"/>
  <c r="U35" i="196" s="1"/>
  <c r="U36" i="196" s="1"/>
  <c r="AY22" i="75"/>
  <c r="BC16" i="75"/>
  <c r="BB16" i="75" s="1"/>
  <c r="BB22" i="75" s="1"/>
  <c r="AT22" i="75"/>
  <c r="BV22" i="75"/>
  <c r="BU16" i="75"/>
  <c r="BU22" i="75" s="1"/>
  <c r="BT16" i="75"/>
  <c r="BT22" i="75" s="1"/>
  <c r="AS22" i="75"/>
  <c r="AW16" i="75"/>
  <c r="AW22" i="75" s="1"/>
  <c r="BA26" i="78"/>
  <c r="AW24" i="80"/>
  <c r="AV24" i="80"/>
  <c r="AY20" i="25"/>
  <c r="AY27" i="25" s="1"/>
  <c r="BA27" i="25"/>
  <c r="BT19" i="81"/>
  <c r="BP24" i="81"/>
  <c r="BP33" i="81" s="1"/>
  <c r="AY31" i="81"/>
  <c r="BJ31" i="81"/>
  <c r="AZ31" i="81"/>
  <c r="BJ33" i="81"/>
  <c r="W40" i="82" s="1"/>
  <c r="AY24" i="81"/>
  <c r="AZ24" i="81"/>
  <c r="BK33" i="81"/>
  <c r="X40" i="82" s="1"/>
  <c r="BH22" i="33"/>
  <c r="BJ22" i="33" s="1"/>
  <c r="BH21" i="33"/>
  <c r="BJ21" i="33" s="1"/>
  <c r="AU22" i="24"/>
  <c r="AX22" i="24"/>
  <c r="AY22" i="24"/>
  <c r="AX29" i="24"/>
  <c r="AY29" i="24"/>
  <c r="AU21" i="24"/>
  <c r="AX21" i="24"/>
  <c r="AY21" i="24"/>
  <c r="AU28" i="24"/>
  <c r="AY24" i="24"/>
  <c r="AU24" i="24"/>
  <c r="AX24" i="24"/>
  <c r="AY23" i="24"/>
  <c r="AX23" i="24"/>
  <c r="AX31" i="24"/>
  <c r="AY31" i="24"/>
  <c r="AY30" i="24"/>
  <c r="AX30" i="24"/>
  <c r="AX28" i="24"/>
  <c r="AY28" i="24"/>
  <c r="AU23" i="24"/>
  <c r="AU27" i="24"/>
  <c r="AM34" i="24"/>
  <c r="BI22" i="33"/>
  <c r="BK22" i="33" s="1"/>
  <c r="BI25" i="33"/>
  <c r="BK25" i="33" s="1"/>
  <c r="BI27" i="33"/>
  <c r="BK27" i="33" s="1"/>
  <c r="BI35" i="33"/>
  <c r="BK35" i="33" s="1"/>
  <c r="BI36" i="33"/>
  <c r="BK36" i="33" s="1"/>
  <c r="BI37" i="33"/>
  <c r="BK37" i="33" s="1"/>
  <c r="BI41" i="33"/>
  <c r="BK41" i="33" s="1"/>
  <c r="BI42" i="33"/>
  <c r="BK42" i="33" s="1"/>
  <c r="BI43" i="33"/>
  <c r="BK43" i="33" s="1"/>
  <c r="BI45" i="33"/>
  <c r="BK45" i="33" s="1"/>
  <c r="BI46" i="33"/>
  <c r="BK46" i="33" s="1"/>
  <c r="BI47" i="33"/>
  <c r="BK47" i="33" s="1"/>
  <c r="BI51" i="33"/>
  <c r="BK51" i="33" s="1"/>
  <c r="BI52" i="33"/>
  <c r="BK52" i="33" s="1"/>
  <c r="BI53" i="33"/>
  <c r="BK53" i="33" s="1"/>
  <c r="BI55" i="33"/>
  <c r="BK55" i="33" s="1"/>
  <c r="BI56" i="33"/>
  <c r="BK56" i="33" s="1"/>
  <c r="BI57" i="33"/>
  <c r="BK57" i="33" s="1"/>
  <c r="BH20" i="33"/>
  <c r="BJ20" i="33" s="1"/>
  <c r="BI21" i="33"/>
  <c r="BK21" i="33" s="1"/>
  <c r="BI26" i="33"/>
  <c r="BK26" i="33" s="1"/>
  <c r="AS20" i="19"/>
  <c r="AX20" i="19"/>
  <c r="AP20" i="19"/>
  <c r="AT20" i="19"/>
  <c r="BH57" i="33"/>
  <c r="BJ57" i="33" s="1"/>
  <c r="BH25" i="33"/>
  <c r="BH26" i="33"/>
  <c r="BJ26" i="33" s="1"/>
  <c r="BH27" i="33"/>
  <c r="BJ27" i="33" s="1"/>
  <c r="BH35" i="33"/>
  <c r="BJ35" i="33" s="1"/>
  <c r="BH36" i="33"/>
  <c r="BJ36" i="33" s="1"/>
  <c r="BH37" i="33"/>
  <c r="BJ37" i="33" s="1"/>
  <c r="BH41" i="33"/>
  <c r="BJ41" i="33" s="1"/>
  <c r="BH42" i="33"/>
  <c r="BJ42" i="33" s="1"/>
  <c r="BH43" i="33"/>
  <c r="BJ43" i="33" s="1"/>
  <c r="BH45" i="33"/>
  <c r="BJ45" i="33" s="1"/>
  <c r="BH46" i="33"/>
  <c r="BJ46" i="33" s="1"/>
  <c r="BH47" i="33"/>
  <c r="BJ47" i="33" s="1"/>
  <c r="BH51" i="33"/>
  <c r="BJ51" i="33" s="1"/>
  <c r="BH52" i="33"/>
  <c r="BJ52" i="33" s="1"/>
  <c r="BH53" i="33"/>
  <c r="BJ53" i="33" s="1"/>
  <c r="BH55" i="33"/>
  <c r="BJ55" i="33" s="1"/>
  <c r="BH56" i="33"/>
  <c r="BJ56" i="33" s="1"/>
  <c r="BA59" i="33"/>
  <c r="AH42" i="19"/>
  <c r="AO20" i="19"/>
  <c r="AW20" i="19"/>
  <c r="AH23" i="19"/>
  <c r="AH29" i="19"/>
  <c r="AY59" i="33"/>
  <c r="AH36" i="19"/>
  <c r="AY30" i="33"/>
  <c r="AZ59" i="33"/>
  <c r="BC30" i="33"/>
  <c r="AK33" i="19"/>
  <c r="AN33" i="19"/>
  <c r="AK28" i="19"/>
  <c r="AN28" i="19"/>
  <c r="AK34" i="19"/>
  <c r="AN34" i="19"/>
  <c r="AK22" i="19"/>
  <c r="AN22" i="19"/>
  <c r="AU22" i="19" s="1"/>
  <c r="AY22" i="19" s="1"/>
  <c r="AK39" i="19"/>
  <c r="AN39" i="19"/>
  <c r="AK35" i="19"/>
  <c r="AN35" i="19"/>
  <c r="AK21" i="19"/>
  <c r="AN21" i="19"/>
  <c r="AQ21" i="19" s="1"/>
  <c r="AU21" i="19" s="1"/>
  <c r="AY21" i="19" s="1"/>
  <c r="AK40" i="19"/>
  <c r="AN40" i="19"/>
  <c r="AK41" i="19"/>
  <c r="AN41" i="19"/>
  <c r="AK27" i="19"/>
  <c r="BB30" i="33"/>
  <c r="BF59" i="33"/>
  <c r="BE59" i="33"/>
  <c r="BE30" i="33"/>
  <c r="BA30" i="33"/>
  <c r="BF30" i="33"/>
  <c r="BD59" i="33"/>
  <c r="BB59" i="33"/>
  <c r="BC59" i="33"/>
  <c r="AZ30" i="33"/>
  <c r="BD30" i="33"/>
  <c r="AG40" i="82" l="1"/>
  <c r="AA40" i="82"/>
  <c r="AB40" i="82"/>
  <c r="AF38" i="82"/>
  <c r="AE38" i="82"/>
  <c r="R71" i="197"/>
  <c r="AK51" i="19"/>
  <c r="AK50" i="19"/>
  <c r="S70" i="197"/>
  <c r="R70" i="197"/>
  <c r="AY33" i="81"/>
  <c r="BR19" i="81"/>
  <c r="BR24" i="81" s="1"/>
  <c r="BR33" i="81" s="1"/>
  <c r="BS19" i="81"/>
  <c r="BS24" i="81" s="1"/>
  <c r="BS33" i="81" s="1"/>
  <c r="AZ33" i="81"/>
  <c r="BA16" i="75"/>
  <c r="BA22" i="75" s="1"/>
  <c r="BC22" i="75"/>
  <c r="BL20" i="33"/>
  <c r="BS20" i="33" s="1"/>
  <c r="BT24" i="81"/>
  <c r="BT33" i="81" s="1"/>
  <c r="AZ27" i="25"/>
  <c r="BH30" i="33"/>
  <c r="BJ25" i="33"/>
  <c r="BL25" i="33" s="1"/>
  <c r="BW25" i="33" s="1"/>
  <c r="AP40" i="19"/>
  <c r="AT40" i="19"/>
  <c r="AX40" i="19"/>
  <c r="AT21" i="19"/>
  <c r="AP21" i="19"/>
  <c r="AX21" i="19"/>
  <c r="AL50" i="19" s="1"/>
  <c r="AP34" i="19"/>
  <c r="AT34" i="19"/>
  <c r="AX34" i="19"/>
  <c r="AP22" i="19"/>
  <c r="AT22" i="19"/>
  <c r="AX22" i="19"/>
  <c r="AL51" i="19" s="1"/>
  <c r="AX35" i="19"/>
  <c r="AP35" i="19"/>
  <c r="AT35" i="19"/>
  <c r="AT28" i="19"/>
  <c r="AP28" i="19"/>
  <c r="AX28" i="19"/>
  <c r="AP41" i="19"/>
  <c r="AT41" i="19"/>
  <c r="AX41" i="19"/>
  <c r="AP39" i="19"/>
  <c r="AT39" i="19"/>
  <c r="AX39" i="19"/>
  <c r="AP33" i="19"/>
  <c r="AP27" i="19"/>
  <c r="AT27" i="19"/>
  <c r="AX27" i="19"/>
  <c r="AS35" i="19"/>
  <c r="AW35" i="19"/>
  <c r="AS28" i="19"/>
  <c r="AW28" i="19"/>
  <c r="AS39" i="19"/>
  <c r="AW39" i="19"/>
  <c r="AY23" i="19"/>
  <c r="AW22" i="19"/>
  <c r="AS40" i="19"/>
  <c r="AW40" i="19"/>
  <c r="AS41" i="19"/>
  <c r="AW41" i="19"/>
  <c r="AS21" i="19"/>
  <c r="AW21" i="19"/>
  <c r="AS34" i="19"/>
  <c r="AW34" i="19"/>
  <c r="AS27" i="19"/>
  <c r="AW27" i="19"/>
  <c r="BH59" i="33"/>
  <c r="BI30" i="33"/>
  <c r="BI59" i="33"/>
  <c r="AU33" i="19"/>
  <c r="AT33" i="19" s="1"/>
  <c r="AS22" i="19"/>
  <c r="AU23" i="19"/>
  <c r="BL37" i="33"/>
  <c r="BS37" i="33" s="1"/>
  <c r="BL56" i="33"/>
  <c r="BU56" i="33" s="1"/>
  <c r="BA62" i="33"/>
  <c r="AY62" i="33"/>
  <c r="BL42" i="33"/>
  <c r="BT42" i="33" s="1"/>
  <c r="BL22" i="33"/>
  <c r="BV22" i="33" s="1"/>
  <c r="BL43" i="33"/>
  <c r="BX43" i="33" s="1"/>
  <c r="BL26" i="33"/>
  <c r="BS26" i="33" s="1"/>
  <c r="AO21" i="19"/>
  <c r="AO41" i="19"/>
  <c r="AO35" i="19"/>
  <c r="AO39" i="19"/>
  <c r="BL57" i="33"/>
  <c r="BT57" i="33" s="1"/>
  <c r="AO22" i="19"/>
  <c r="AO27" i="19"/>
  <c r="AO34" i="19"/>
  <c r="AO28" i="19"/>
  <c r="AO33" i="19"/>
  <c r="AZ62" i="33"/>
  <c r="BL52" i="33"/>
  <c r="BS52" i="33" s="1"/>
  <c r="AO40" i="19"/>
  <c r="AH44" i="19"/>
  <c r="AN44" i="19"/>
  <c r="BL46" i="33"/>
  <c r="BX46" i="33" s="1"/>
  <c r="BD62" i="33"/>
  <c r="BL36" i="33"/>
  <c r="BU36" i="33" s="1"/>
  <c r="BB62" i="33"/>
  <c r="BE62" i="33"/>
  <c r="BC25" i="26"/>
  <c r="AY25" i="26"/>
  <c r="BL21" i="33"/>
  <c r="BU21" i="33" s="1"/>
  <c r="BL47" i="33"/>
  <c r="BW47" i="33" s="1"/>
  <c r="AV25" i="26"/>
  <c r="BD25" i="26"/>
  <c r="BL27" i="33"/>
  <c r="BW27" i="33" s="1"/>
  <c r="BC62" i="33"/>
  <c r="BF62" i="33"/>
  <c r="BL55" i="33"/>
  <c r="BW55" i="33" s="1"/>
  <c r="AU25" i="26"/>
  <c r="BL41" i="33"/>
  <c r="BL45" i="33"/>
  <c r="BK30" i="33"/>
  <c r="BL51" i="33"/>
  <c r="BK59" i="33"/>
  <c r="BJ59" i="33"/>
  <c r="BL35" i="33"/>
  <c r="BL53" i="33"/>
  <c r="R109" i="197" l="1"/>
  <c r="AK71" i="19"/>
  <c r="AF40" i="82"/>
  <c r="AE40" i="82"/>
  <c r="V36" i="63"/>
  <c r="U36" i="63"/>
  <c r="AL61" i="19"/>
  <c r="S81" i="197" s="1"/>
  <c r="AL70" i="19"/>
  <c r="S90" i="197" s="1"/>
  <c r="BW56" i="33"/>
  <c r="BH62" i="33"/>
  <c r="BH67" i="33" s="1"/>
  <c r="BJ30" i="33"/>
  <c r="BJ62" i="33" s="1"/>
  <c r="BJ67" i="33" s="1"/>
  <c r="BF67" i="33"/>
  <c r="CK17" i="33"/>
  <c r="CK21" i="33" s="1"/>
  <c r="BD67" i="33"/>
  <c r="CI17" i="33"/>
  <c r="CI21" i="33" s="1"/>
  <c r="BB67" i="33"/>
  <c r="CG17" i="33"/>
  <c r="CG21" i="33" s="1"/>
  <c r="AZ67" i="33"/>
  <c r="CE17" i="33"/>
  <c r="CE21" i="33" s="1"/>
  <c r="AY67" i="33"/>
  <c r="CD17" i="33"/>
  <c r="CD21" i="33" s="1"/>
  <c r="BA67" i="33"/>
  <c r="CF17" i="33"/>
  <c r="CF21" i="33" s="1"/>
  <c r="BC67" i="33"/>
  <c r="CH17" i="33"/>
  <c r="CH21" i="33" s="1"/>
  <c r="BE67" i="33"/>
  <c r="CJ17" i="33"/>
  <c r="CJ21" i="33" s="1"/>
  <c r="AS42" i="19"/>
  <c r="AW42" i="19"/>
  <c r="AU36" i="19"/>
  <c r="AY33" i="19"/>
  <c r="AY36" i="19" s="1"/>
  <c r="BI62" i="33"/>
  <c r="BI67" i="33" s="1"/>
  <c r="AS33" i="19"/>
  <c r="AS36" i="19" s="1"/>
  <c r="AS23" i="19"/>
  <c r="BV37" i="33"/>
  <c r="BT37" i="33"/>
  <c r="BW37" i="33"/>
  <c r="BU37" i="33"/>
  <c r="BX37" i="33"/>
  <c r="BS56" i="33"/>
  <c r="BX47" i="33"/>
  <c r="BW42" i="33"/>
  <c r="BT56" i="33"/>
  <c r="BX56" i="33"/>
  <c r="BT43" i="33"/>
  <c r="BW43" i="33"/>
  <c r="BU43" i="33"/>
  <c r="BV43" i="33"/>
  <c r="BS43" i="33"/>
  <c r="BS42" i="33"/>
  <c r="BT22" i="33"/>
  <c r="BX52" i="33"/>
  <c r="BV56" i="33"/>
  <c r="BU46" i="33"/>
  <c r="BV52" i="33"/>
  <c r="BT26" i="33"/>
  <c r="BU42" i="33"/>
  <c r="BW26" i="33"/>
  <c r="BV42" i="33"/>
  <c r="BU26" i="33"/>
  <c r="BX22" i="33"/>
  <c r="BW22" i="33"/>
  <c r="BS22" i="33"/>
  <c r="BT46" i="33"/>
  <c r="BX57" i="33"/>
  <c r="BS57" i="33"/>
  <c r="BV26" i="33"/>
  <c r="BX42" i="33"/>
  <c r="BU22" i="33"/>
  <c r="BU47" i="33"/>
  <c r="BV57" i="33"/>
  <c r="BS25" i="33"/>
  <c r="BU57" i="33"/>
  <c r="BV25" i="33"/>
  <c r="BU25" i="33"/>
  <c r="BW57" i="33"/>
  <c r="BL30" i="33"/>
  <c r="BT21" i="33"/>
  <c r="BV46" i="33"/>
  <c r="BT52" i="33"/>
  <c r="BT25" i="33"/>
  <c r="BV21" i="33"/>
  <c r="BW52" i="33"/>
  <c r="BS46" i="33"/>
  <c r="BU52" i="33"/>
  <c r="BW46" i="33"/>
  <c r="BT47" i="33"/>
  <c r="BX21" i="33"/>
  <c r="BT36" i="33"/>
  <c r="BS47" i="33"/>
  <c r="BW36" i="33"/>
  <c r="BX36" i="33"/>
  <c r="BV36" i="33"/>
  <c r="BS36" i="33"/>
  <c r="BS21" i="33"/>
  <c r="BW21" i="33"/>
  <c r="BV47" i="33"/>
  <c r="BT27" i="33"/>
  <c r="BT55" i="33"/>
  <c r="BS27" i="33"/>
  <c r="BK62" i="33"/>
  <c r="BK67" i="33" s="1"/>
  <c r="BU55" i="33"/>
  <c r="BV55" i="33"/>
  <c r="BV27" i="33"/>
  <c r="BU27" i="33"/>
  <c r="BX55" i="33"/>
  <c r="BS55" i="33"/>
  <c r="BS51" i="33"/>
  <c r="BV51" i="33"/>
  <c r="BW51" i="33"/>
  <c r="BX51" i="33"/>
  <c r="BU51" i="33"/>
  <c r="BT51" i="33"/>
  <c r="BS45" i="33"/>
  <c r="BT45" i="33"/>
  <c r="BW45" i="33"/>
  <c r="BU45" i="33"/>
  <c r="BX45" i="33"/>
  <c r="BV45" i="33"/>
  <c r="BT20" i="33"/>
  <c r="BU20" i="33"/>
  <c r="BV20" i="33"/>
  <c r="BW20" i="33"/>
  <c r="BX20" i="33"/>
  <c r="BL59" i="33"/>
  <c r="BW35" i="33"/>
  <c r="BT35" i="33"/>
  <c r="BX35" i="33"/>
  <c r="BU35" i="33"/>
  <c r="BV35" i="33"/>
  <c r="BS35" i="33"/>
  <c r="BX53" i="33"/>
  <c r="BW53" i="33"/>
  <c r="BT53" i="33"/>
  <c r="BS53" i="33"/>
  <c r="BU53" i="33"/>
  <c r="BV53" i="33"/>
  <c r="BV41" i="33"/>
  <c r="BU41" i="33"/>
  <c r="BS41" i="33"/>
  <c r="BX41" i="33"/>
  <c r="BW41" i="33"/>
  <c r="BT41" i="33"/>
  <c r="BO59" i="33"/>
  <c r="BO30" i="33"/>
  <c r="AJ42" i="19"/>
  <c r="AJ36" i="19"/>
  <c r="AJ29" i="19"/>
  <c r="AI29" i="19"/>
  <c r="AJ23" i="19"/>
  <c r="E39" i="176"/>
  <c r="F39" i="176"/>
  <c r="G39" i="176"/>
  <c r="AI23" i="19"/>
  <c r="AI42" i="19"/>
  <c r="AI36" i="19"/>
  <c r="J23" i="193"/>
  <c r="AV34" i="24" l="1"/>
  <c r="W14" i="196" s="1"/>
  <c r="AW33" i="19"/>
  <c r="AW36" i="19" s="1"/>
  <c r="AX33" i="19"/>
  <c r="AT23" i="19"/>
  <c r="AX42" i="19"/>
  <c r="AX36" i="19"/>
  <c r="AT36" i="19"/>
  <c r="AX23" i="19"/>
  <c r="AT42" i="19"/>
  <c r="BY37" i="33"/>
  <c r="BY56" i="33"/>
  <c r="BY43" i="33"/>
  <c r="BY42" i="33"/>
  <c r="BY26" i="33"/>
  <c r="BY46" i="33"/>
  <c r="BY22" i="33"/>
  <c r="BY21" i="33"/>
  <c r="BY57" i="33"/>
  <c r="BY25" i="33"/>
  <c r="BV30" i="33"/>
  <c r="BY27" i="33"/>
  <c r="BY36" i="33"/>
  <c r="BY52" i="33"/>
  <c r="BY47" i="33"/>
  <c r="BL62" i="33"/>
  <c r="BL67" i="33" s="1"/>
  <c r="BT59" i="33"/>
  <c r="AW23" i="19"/>
  <c r="BT30" i="33"/>
  <c r="BS30" i="33"/>
  <c r="BY55" i="33"/>
  <c r="AU29" i="24"/>
  <c r="BD29" i="24"/>
  <c r="AT29" i="24"/>
  <c r="BD28" i="24"/>
  <c r="AT28" i="24"/>
  <c r="AT22" i="24"/>
  <c r="BD22" i="24"/>
  <c r="BS59" i="33"/>
  <c r="AT23" i="24"/>
  <c r="BD23" i="24"/>
  <c r="BD31" i="24"/>
  <c r="AT31" i="24"/>
  <c r="AU31" i="24"/>
  <c r="AT21" i="24"/>
  <c r="BV59" i="33"/>
  <c r="BU59" i="33"/>
  <c r="AU30" i="24"/>
  <c r="BD30" i="24"/>
  <c r="AT30" i="24"/>
  <c r="AT24" i="24"/>
  <c r="BD24" i="24"/>
  <c r="BU30" i="33"/>
  <c r="BX59" i="33"/>
  <c r="BW59" i="33"/>
  <c r="BY35" i="33"/>
  <c r="BX30" i="33"/>
  <c r="BY45" i="33"/>
  <c r="BY41" i="33"/>
  <c r="BW30" i="33"/>
  <c r="BY20" i="33"/>
  <c r="BY53" i="33"/>
  <c r="BY51" i="33"/>
  <c r="BO62" i="33"/>
  <c r="AK42" i="19"/>
  <c r="AJ44" i="19"/>
  <c r="AI44" i="19"/>
  <c r="AK29" i="19"/>
  <c r="AK23" i="19"/>
  <c r="AK36" i="19"/>
  <c r="E171" i="193"/>
  <c r="AD57" i="192"/>
  <c r="AC57" i="192"/>
  <c r="AB57" i="192"/>
  <c r="Y57" i="192"/>
  <c r="X57" i="192"/>
  <c r="W57" i="192"/>
  <c r="V57" i="192"/>
  <c r="U57" i="192"/>
  <c r="T57" i="192"/>
  <c r="Q57" i="192"/>
  <c r="P57" i="192"/>
  <c r="O57" i="192"/>
  <c r="N57" i="192"/>
  <c r="M57" i="192"/>
  <c r="E26" i="150"/>
  <c r="F26" i="150"/>
  <c r="G26" i="150"/>
  <c r="F20" i="150"/>
  <c r="G20" i="150"/>
  <c r="E20" i="150"/>
  <c r="I173" i="114"/>
  <c r="J173" i="114"/>
  <c r="K173" i="114"/>
  <c r="L173" i="114"/>
  <c r="M173" i="114"/>
  <c r="N173" i="114"/>
  <c r="O173" i="114"/>
  <c r="I166" i="114"/>
  <c r="J166" i="114"/>
  <c r="K166" i="114"/>
  <c r="L166" i="114"/>
  <c r="M166" i="114"/>
  <c r="N166" i="114"/>
  <c r="O166" i="114"/>
  <c r="I159" i="114"/>
  <c r="J159" i="114"/>
  <c r="K159" i="114"/>
  <c r="L159" i="114"/>
  <c r="M159" i="114"/>
  <c r="N159" i="114"/>
  <c r="O159" i="114"/>
  <c r="I152" i="114"/>
  <c r="J152" i="114"/>
  <c r="K152" i="114"/>
  <c r="L152" i="114"/>
  <c r="M152" i="114"/>
  <c r="N152" i="114"/>
  <c r="O152" i="114"/>
  <c r="J145" i="114"/>
  <c r="K145" i="114"/>
  <c r="L145" i="114"/>
  <c r="M145" i="114"/>
  <c r="N145" i="114"/>
  <c r="O145" i="114"/>
  <c r="I145" i="114"/>
  <c r="I132" i="114"/>
  <c r="J132" i="114"/>
  <c r="K132" i="114"/>
  <c r="L132" i="114"/>
  <c r="M132" i="114"/>
  <c r="N132" i="114"/>
  <c r="O132" i="114"/>
  <c r="I125" i="114"/>
  <c r="J125" i="114"/>
  <c r="K125" i="114"/>
  <c r="L125" i="114"/>
  <c r="M125" i="114"/>
  <c r="N125" i="114"/>
  <c r="O125" i="114"/>
  <c r="I118" i="114"/>
  <c r="J118" i="114"/>
  <c r="K118" i="114"/>
  <c r="L118" i="114"/>
  <c r="M118" i="114"/>
  <c r="N118" i="114"/>
  <c r="O118" i="114"/>
  <c r="I111" i="114"/>
  <c r="J111" i="114"/>
  <c r="K111" i="114"/>
  <c r="L111" i="114"/>
  <c r="M111" i="114"/>
  <c r="N111" i="114"/>
  <c r="O111" i="114"/>
  <c r="J104" i="114"/>
  <c r="K104" i="114"/>
  <c r="L104" i="114"/>
  <c r="M104" i="114"/>
  <c r="N104" i="114"/>
  <c r="O104" i="114"/>
  <c r="I104" i="114"/>
  <c r="I92" i="114"/>
  <c r="J92" i="114"/>
  <c r="K92" i="114"/>
  <c r="L92" i="114"/>
  <c r="M92" i="114"/>
  <c r="N92" i="114"/>
  <c r="O92" i="114"/>
  <c r="I85" i="114"/>
  <c r="J85" i="114"/>
  <c r="K85" i="114"/>
  <c r="L85" i="114"/>
  <c r="M85" i="114"/>
  <c r="N85" i="114"/>
  <c r="O85" i="114"/>
  <c r="I78" i="114"/>
  <c r="J78" i="114"/>
  <c r="K78" i="114"/>
  <c r="L78" i="114"/>
  <c r="M78" i="114"/>
  <c r="N78" i="114"/>
  <c r="O78" i="114"/>
  <c r="J64" i="114"/>
  <c r="K64" i="114"/>
  <c r="L64" i="114"/>
  <c r="M64" i="114"/>
  <c r="N64" i="114"/>
  <c r="O64" i="114"/>
  <c r="I64" i="114"/>
  <c r="I52" i="114"/>
  <c r="J52" i="114"/>
  <c r="K52" i="114"/>
  <c r="L52" i="114"/>
  <c r="M52" i="114"/>
  <c r="N52" i="114"/>
  <c r="O52" i="114"/>
  <c r="I45" i="114"/>
  <c r="J45" i="114"/>
  <c r="K45" i="114"/>
  <c r="L45" i="114"/>
  <c r="M45" i="114"/>
  <c r="N45" i="114"/>
  <c r="O45" i="114"/>
  <c r="I38" i="114"/>
  <c r="J38" i="114"/>
  <c r="K38" i="114"/>
  <c r="L38" i="114"/>
  <c r="M38" i="114"/>
  <c r="N38" i="114"/>
  <c r="O38" i="114"/>
  <c r="I31" i="114"/>
  <c r="J31" i="114"/>
  <c r="K31" i="114"/>
  <c r="L31" i="114"/>
  <c r="M31" i="114"/>
  <c r="N31" i="114"/>
  <c r="O31" i="114"/>
  <c r="J24" i="114"/>
  <c r="K24" i="114"/>
  <c r="L24" i="114"/>
  <c r="M24" i="114"/>
  <c r="N24" i="114"/>
  <c r="O24" i="114"/>
  <c r="I24" i="114"/>
  <c r="F20" i="43"/>
  <c r="F28" i="43"/>
  <c r="F78" i="193"/>
  <c r="E90" i="193"/>
  <c r="F79" i="193"/>
  <c r="F80" i="193"/>
  <c r="F81" i="193"/>
  <c r="F82" i="193"/>
  <c r="F83" i="193"/>
  <c r="F84" i="193"/>
  <c r="F85" i="193"/>
  <c r="F86" i="193"/>
  <c r="F87" i="193"/>
  <c r="F88" i="193"/>
  <c r="F89" i="193"/>
  <c r="F42" i="193"/>
  <c r="F43" i="193"/>
  <c r="F44" i="193"/>
  <c r="F45" i="193"/>
  <c r="F46" i="193"/>
  <c r="F47" i="193"/>
  <c r="F48" i="193"/>
  <c r="F49" i="193"/>
  <c r="F50" i="193"/>
  <c r="F51" i="193"/>
  <c r="F52" i="193"/>
  <c r="F41" i="193"/>
  <c r="E53" i="193"/>
  <c r="F30" i="193"/>
  <c r="D134" i="193"/>
  <c r="G47" i="82"/>
  <c r="N26" i="34"/>
  <c r="Q71" i="187"/>
  <c r="Q63" i="187"/>
  <c r="Q55" i="187"/>
  <c r="Q47" i="187"/>
  <c r="Q39" i="187"/>
  <c r="Q31" i="187"/>
  <c r="Q23" i="187"/>
  <c r="R31" i="187"/>
  <c r="R23" i="187"/>
  <c r="G26" i="63"/>
  <c r="T26" i="63" s="1"/>
  <c r="W26" i="63" s="1"/>
  <c r="H26" i="63"/>
  <c r="J26" i="63"/>
  <c r="J21" i="63"/>
  <c r="J13" i="63"/>
  <c r="V57" i="85"/>
  <c r="W57" i="85"/>
  <c r="X57" i="85"/>
  <c r="Y57" i="85"/>
  <c r="Z57" i="85"/>
  <c r="AA57" i="85"/>
  <c r="AL56" i="85" s="1"/>
  <c r="AB57" i="85"/>
  <c r="AC57" i="85"/>
  <c r="V50" i="85"/>
  <c r="W50" i="85"/>
  <c r="X50" i="85"/>
  <c r="Y50" i="85"/>
  <c r="Z50" i="85"/>
  <c r="AA50" i="85"/>
  <c r="AL49" i="85" s="1"/>
  <c r="AB50" i="85"/>
  <c r="AC50" i="85"/>
  <c r="V44" i="85"/>
  <c r="W44" i="85"/>
  <c r="X44" i="85"/>
  <c r="Y44" i="85"/>
  <c r="Z44" i="85"/>
  <c r="AA44" i="85"/>
  <c r="AL43" i="85" s="1"/>
  <c r="AB44" i="85"/>
  <c r="AC44" i="85"/>
  <c r="V36" i="85"/>
  <c r="W36" i="85"/>
  <c r="X36" i="85"/>
  <c r="Y36" i="85"/>
  <c r="Z36" i="85"/>
  <c r="AA36" i="85"/>
  <c r="AL35" i="85" s="1"/>
  <c r="AB36" i="85"/>
  <c r="AC36" i="85"/>
  <c r="V28" i="85"/>
  <c r="W28" i="85"/>
  <c r="X28" i="85"/>
  <c r="Y28" i="85"/>
  <c r="Z28" i="85"/>
  <c r="AA28" i="85"/>
  <c r="AL27" i="85" s="1"/>
  <c r="AB28" i="85"/>
  <c r="AC28" i="85"/>
  <c r="V22" i="85"/>
  <c r="W22" i="85"/>
  <c r="X22" i="85"/>
  <c r="Y22" i="85"/>
  <c r="Z22" i="85"/>
  <c r="AA22" i="85"/>
  <c r="AB22" i="85"/>
  <c r="AC22" i="85"/>
  <c r="O57" i="85"/>
  <c r="P57" i="85"/>
  <c r="Q57" i="85"/>
  <c r="R57" i="85"/>
  <c r="O50" i="85"/>
  <c r="P50" i="85"/>
  <c r="Q50" i="85"/>
  <c r="R50" i="85"/>
  <c r="O44" i="85"/>
  <c r="P44" i="85"/>
  <c r="Q44" i="85"/>
  <c r="R44" i="85"/>
  <c r="O36" i="85"/>
  <c r="P36" i="85"/>
  <c r="Q36" i="85"/>
  <c r="R36" i="85"/>
  <c r="O28" i="85"/>
  <c r="P28" i="85"/>
  <c r="Q28" i="85"/>
  <c r="R28" i="85"/>
  <c r="O22" i="85"/>
  <c r="P22" i="85"/>
  <c r="Q22" i="85"/>
  <c r="R22" i="85"/>
  <c r="E134" i="193" l="1"/>
  <c r="F134" i="193" s="1"/>
  <c r="G134" i="193" s="1"/>
  <c r="H134" i="193" s="1"/>
  <c r="I134" i="193" s="1"/>
  <c r="J134" i="193" s="1"/>
  <c r="K134" i="193" s="1"/>
  <c r="L134" i="193" s="1"/>
  <c r="G24" i="193"/>
  <c r="AA24" i="193"/>
  <c r="AC24" i="193" s="1"/>
  <c r="W27" i="196"/>
  <c r="Z79" i="63" s="1"/>
  <c r="AA14" i="196"/>
  <c r="V17" i="30"/>
  <c r="V56" i="30" s="1"/>
  <c r="BB30" i="24"/>
  <c r="BC30" i="24"/>
  <c r="BB29" i="24"/>
  <c r="BC29" i="24"/>
  <c r="BB22" i="24"/>
  <c r="BC22" i="24"/>
  <c r="BB28" i="24"/>
  <c r="BC28" i="24"/>
  <c r="BB23" i="24"/>
  <c r="BC23" i="24"/>
  <c r="BB24" i="24"/>
  <c r="BC24" i="24"/>
  <c r="BB31" i="24"/>
  <c r="BC31" i="24"/>
  <c r="AY34" i="24"/>
  <c r="AU34" i="24"/>
  <c r="AX34" i="24"/>
  <c r="AT34" i="24"/>
  <c r="BD21" i="24"/>
  <c r="AZ34" i="24"/>
  <c r="F35" i="225"/>
  <c r="F31" i="225"/>
  <c r="F27" i="225"/>
  <c r="F42" i="225"/>
  <c r="F34" i="225"/>
  <c r="F30" i="225"/>
  <c r="F18" i="225"/>
  <c r="F41" i="225"/>
  <c r="F33" i="225"/>
  <c r="F29" i="225"/>
  <c r="F25" i="225"/>
  <c r="F36" i="225"/>
  <c r="F32" i="225"/>
  <c r="F28" i="225"/>
  <c r="F20" i="225"/>
  <c r="I98" i="223"/>
  <c r="I94" i="223"/>
  <c r="I90" i="223"/>
  <c r="I86" i="223"/>
  <c r="I81" i="223"/>
  <c r="I77" i="223"/>
  <c r="I69" i="223"/>
  <c r="I65" i="223"/>
  <c r="I61" i="223"/>
  <c r="I54" i="223"/>
  <c r="I36" i="223"/>
  <c r="I31" i="223"/>
  <c r="I27" i="223"/>
  <c r="F36" i="223"/>
  <c r="F32" i="223"/>
  <c r="F28" i="223"/>
  <c r="I97" i="223"/>
  <c r="I93" i="223"/>
  <c r="I89" i="223"/>
  <c r="I84" i="223"/>
  <c r="I80" i="223"/>
  <c r="I72" i="223"/>
  <c r="I68" i="223"/>
  <c r="I64" i="223"/>
  <c r="I60" i="223"/>
  <c r="I39" i="223"/>
  <c r="I34" i="223"/>
  <c r="I30" i="223"/>
  <c r="I100" i="223"/>
  <c r="I91" i="223"/>
  <c r="I82" i="223"/>
  <c r="I70" i="223"/>
  <c r="I38" i="223"/>
  <c r="I21" i="223"/>
  <c r="F38" i="223"/>
  <c r="F33" i="223"/>
  <c r="F27" i="223"/>
  <c r="I95" i="223"/>
  <c r="I87" i="223"/>
  <c r="I78" i="223"/>
  <c r="I66" i="223"/>
  <c r="I56" i="223"/>
  <c r="I33" i="223"/>
  <c r="F54" i="223"/>
  <c r="F35" i="223"/>
  <c r="F30" i="223"/>
  <c r="F25" i="223"/>
  <c r="I92" i="223"/>
  <c r="I63" i="223"/>
  <c r="I32" i="223"/>
  <c r="F34" i="223"/>
  <c r="I96" i="223"/>
  <c r="I88" i="223"/>
  <c r="I79" i="223"/>
  <c r="I67" i="223"/>
  <c r="I37" i="223"/>
  <c r="I28" i="223"/>
  <c r="F37" i="223"/>
  <c r="F31" i="223"/>
  <c r="F21" i="223"/>
  <c r="I83" i="223"/>
  <c r="I71" i="223"/>
  <c r="I23" i="223"/>
  <c r="F39" i="223"/>
  <c r="I99" i="223"/>
  <c r="I25" i="223"/>
  <c r="I85" i="223"/>
  <c r="I35" i="223"/>
  <c r="F78" i="223"/>
  <c r="F79" i="223"/>
  <c r="F97" i="223"/>
  <c r="F98" i="223"/>
  <c r="F99" i="223"/>
  <c r="F80" i="223"/>
  <c r="F89" i="223"/>
  <c r="F94" i="223"/>
  <c r="F91" i="223"/>
  <c r="F93" i="223"/>
  <c r="F90" i="223"/>
  <c r="F87" i="223"/>
  <c r="F88" i="223"/>
  <c r="F100" i="223"/>
  <c r="F77" i="223"/>
  <c r="F83" i="223"/>
  <c r="F81" i="223"/>
  <c r="F96" i="223"/>
  <c r="F92" i="223"/>
  <c r="F82" i="223"/>
  <c r="F85" i="223"/>
  <c r="F84" i="223"/>
  <c r="F86" i="223"/>
  <c r="E28" i="150"/>
  <c r="W59" i="85"/>
  <c r="G28" i="150"/>
  <c r="F28" i="150"/>
  <c r="V59" i="85"/>
  <c r="BV62" i="33"/>
  <c r="BY30" i="33"/>
  <c r="X59" i="85"/>
  <c r="BT62" i="33"/>
  <c r="AB59" i="85"/>
  <c r="BS62" i="33"/>
  <c r="AO27" i="85"/>
  <c r="AW27" i="85" s="1"/>
  <c r="AL28" i="85"/>
  <c r="AO35" i="85"/>
  <c r="AW35" i="85" s="1"/>
  <c r="AL36" i="85"/>
  <c r="AO43" i="85"/>
  <c r="AW43" i="85" s="1"/>
  <c r="AL44" i="85"/>
  <c r="AO49" i="85"/>
  <c r="AW49" i="85" s="1"/>
  <c r="AL50" i="85"/>
  <c r="AO56" i="85"/>
  <c r="AW56" i="85" s="1"/>
  <c r="AL57" i="85"/>
  <c r="F32" i="43"/>
  <c r="F53" i="193"/>
  <c r="AA14" i="193" s="1"/>
  <c r="P59" i="85"/>
  <c r="BU62" i="33"/>
  <c r="BW62" i="33"/>
  <c r="BX62" i="33"/>
  <c r="K176" i="114"/>
  <c r="K95" i="114"/>
  <c r="J95" i="114"/>
  <c r="O135" i="114"/>
  <c r="J176" i="114"/>
  <c r="I135" i="114"/>
  <c r="L95" i="114"/>
  <c r="L176" i="114"/>
  <c r="O59" i="85"/>
  <c r="AP36" i="19"/>
  <c r="N95" i="114"/>
  <c r="K135" i="114"/>
  <c r="N176" i="114"/>
  <c r="M95" i="114"/>
  <c r="J135" i="114"/>
  <c r="M176" i="114"/>
  <c r="N135" i="114"/>
  <c r="I95" i="114"/>
  <c r="M135" i="114"/>
  <c r="I176" i="114"/>
  <c r="O95" i="114"/>
  <c r="L135" i="114"/>
  <c r="O176" i="114"/>
  <c r="BY59" i="33"/>
  <c r="AC59" i="85"/>
  <c r="AA59" i="85"/>
  <c r="Z59" i="85"/>
  <c r="AK44" i="19"/>
  <c r="AQ42" i="19"/>
  <c r="U24" i="197" s="1"/>
  <c r="AO42" i="19"/>
  <c r="AP42" i="19"/>
  <c r="Q73" i="187"/>
  <c r="AQ23" i="19"/>
  <c r="U15" i="197" s="1"/>
  <c r="AO36" i="19"/>
  <c r="AQ36" i="19"/>
  <c r="U23" i="197" s="1"/>
  <c r="I55" i="114"/>
  <c r="O55" i="114"/>
  <c r="N55" i="114"/>
  <c r="M55" i="114"/>
  <c r="L55" i="114"/>
  <c r="K55" i="114"/>
  <c r="J55" i="114"/>
  <c r="F90" i="193"/>
  <c r="Y59" i="85"/>
  <c r="Y60" i="85" s="1"/>
  <c r="G13" i="63"/>
  <c r="T13" i="63" s="1"/>
  <c r="H13" i="63"/>
  <c r="R59" i="85"/>
  <c r="Q59" i="85"/>
  <c r="Y17" i="30" l="1"/>
  <c r="W13" i="63"/>
  <c r="AC14" i="193"/>
  <c r="G14" i="193"/>
  <c r="E39" i="150"/>
  <c r="E41" i="150" s="1"/>
  <c r="E45" i="150" s="1"/>
  <c r="E37" i="150"/>
  <c r="D18" i="194"/>
  <c r="O18" i="194" s="1"/>
  <c r="R18" i="194" s="1"/>
  <c r="F39" i="150"/>
  <c r="F41" i="150" s="1"/>
  <c r="F45" i="150" s="1"/>
  <c r="T18" i="194" s="1"/>
  <c r="F37" i="150"/>
  <c r="G29" i="150"/>
  <c r="E19" i="194" s="1"/>
  <c r="G39" i="150"/>
  <c r="G41" i="150" s="1"/>
  <c r="G45" i="150" s="1"/>
  <c r="T19" i="194" s="1"/>
  <c r="G37" i="150"/>
  <c r="Y15" i="197"/>
  <c r="AE14" i="196"/>
  <c r="Y23" i="197"/>
  <c r="Y24" i="197"/>
  <c r="Y56" i="30"/>
  <c r="AD17" i="30"/>
  <c r="AD56" i="30" s="1"/>
  <c r="X13" i="63" s="1"/>
  <c r="E29" i="150"/>
  <c r="E16" i="194" s="1"/>
  <c r="AO44" i="85"/>
  <c r="BE43" i="85"/>
  <c r="BE44" i="85" s="1"/>
  <c r="AW44" i="85"/>
  <c r="AV43" i="85"/>
  <c r="AV44" i="85" s="1"/>
  <c r="BA43" i="85"/>
  <c r="BA44" i="85" s="1"/>
  <c r="AZ43" i="85"/>
  <c r="AZ44" i="85" s="1"/>
  <c r="BD43" i="85"/>
  <c r="BD44" i="85" s="1"/>
  <c r="AO50" i="85"/>
  <c r="BA49" i="85"/>
  <c r="BA50" i="85" s="1"/>
  <c r="BE49" i="85"/>
  <c r="BE50" i="85" s="1"/>
  <c r="AW50" i="85"/>
  <c r="AV49" i="85"/>
  <c r="AV50" i="85" s="1"/>
  <c r="AZ49" i="85"/>
  <c r="AZ50" i="85" s="1"/>
  <c r="BD49" i="85"/>
  <c r="BD50" i="85" s="1"/>
  <c r="AO36" i="85"/>
  <c r="BA35" i="85"/>
  <c r="BA36" i="85" s="1"/>
  <c r="BE35" i="85"/>
  <c r="BE36" i="85" s="1"/>
  <c r="AW36" i="85"/>
  <c r="AV35" i="85"/>
  <c r="AV36" i="85" s="1"/>
  <c r="AZ35" i="85"/>
  <c r="AZ36" i="85" s="1"/>
  <c r="BD35" i="85"/>
  <c r="BD36" i="85" s="1"/>
  <c r="AO57" i="85"/>
  <c r="BA56" i="85"/>
  <c r="BA57" i="85" s="1"/>
  <c r="AW57" i="85"/>
  <c r="AV56" i="85"/>
  <c r="AV57" i="85" s="1"/>
  <c r="AZ56" i="85"/>
  <c r="AZ57" i="85" s="1"/>
  <c r="BE56" i="85"/>
  <c r="BE57" i="85" s="1"/>
  <c r="BD56" i="85"/>
  <c r="BD57" i="85" s="1"/>
  <c r="BE27" i="85"/>
  <c r="AV27" i="85"/>
  <c r="AZ27" i="85"/>
  <c r="BA27" i="85"/>
  <c r="BD27" i="85"/>
  <c r="BD34" i="24"/>
  <c r="BB21" i="24"/>
  <c r="BB34" i="24" s="1"/>
  <c r="BC21" i="24"/>
  <c r="BC34" i="24" s="1"/>
  <c r="AI17" i="30"/>
  <c r="AM17" i="30"/>
  <c r="F65" i="225"/>
  <c r="F87" i="225" s="1"/>
  <c r="I101" i="223"/>
  <c r="AE17" i="30"/>
  <c r="AH17" i="30"/>
  <c r="AH56" i="30" s="1"/>
  <c r="AB13" i="63" s="1"/>
  <c r="F12" i="223" s="1"/>
  <c r="AL17" i="30"/>
  <c r="AL56" i="30" s="1"/>
  <c r="AF13" i="63" s="1"/>
  <c r="I12" i="223" s="1"/>
  <c r="BY62" i="33"/>
  <c r="D19" i="194"/>
  <c r="O19" i="194" s="1"/>
  <c r="R19" i="194" s="1"/>
  <c r="F29" i="150"/>
  <c r="E18" i="194" s="1"/>
  <c r="D16" i="194"/>
  <c r="O16" i="194" s="1"/>
  <c r="R16" i="194" s="1"/>
  <c r="AL59" i="85"/>
  <c r="AO28" i="85"/>
  <c r="L179" i="114"/>
  <c r="M179" i="114"/>
  <c r="D17" i="194" s="1"/>
  <c r="O17" i="194" s="1"/>
  <c r="R17" i="194" s="1"/>
  <c r="J179" i="114"/>
  <c r="O179" i="114"/>
  <c r="I179" i="114"/>
  <c r="K179" i="114"/>
  <c r="N179" i="114"/>
  <c r="E17" i="194" s="1"/>
  <c r="AP23" i="19"/>
  <c r="AO23" i="19"/>
  <c r="N57" i="85"/>
  <c r="N50" i="85"/>
  <c r="N44" i="85"/>
  <c r="N36" i="85"/>
  <c r="N28" i="85"/>
  <c r="N22" i="85"/>
  <c r="N35" i="84"/>
  <c r="AB51" i="192"/>
  <c r="AC51" i="192"/>
  <c r="AD51" i="192"/>
  <c r="AB45" i="192"/>
  <c r="AC45" i="192"/>
  <c r="AD45" i="192"/>
  <c r="AB37" i="192"/>
  <c r="AC37" i="192"/>
  <c r="AD37" i="192"/>
  <c r="AC29" i="192"/>
  <c r="AB29" i="192"/>
  <c r="AD29" i="192"/>
  <c r="M51" i="192"/>
  <c r="M45" i="192"/>
  <c r="M37" i="192"/>
  <c r="M29" i="192"/>
  <c r="M23" i="192"/>
  <c r="T51" i="192"/>
  <c r="U51" i="192"/>
  <c r="V51" i="192"/>
  <c r="W51" i="192"/>
  <c r="X51" i="192"/>
  <c r="Y51" i="192"/>
  <c r="T45" i="192"/>
  <c r="U45" i="192"/>
  <c r="V45" i="192"/>
  <c r="W45" i="192"/>
  <c r="X45" i="192"/>
  <c r="Y45" i="192"/>
  <c r="N51" i="192"/>
  <c r="O51" i="192"/>
  <c r="P51" i="192"/>
  <c r="Q51" i="192"/>
  <c r="N45" i="192"/>
  <c r="O45" i="192"/>
  <c r="P45" i="192"/>
  <c r="Q45" i="192"/>
  <c r="W37" i="192"/>
  <c r="X37" i="192"/>
  <c r="Y37" i="192"/>
  <c r="T29" i="192"/>
  <c r="U29" i="192"/>
  <c r="V29" i="192"/>
  <c r="W29" i="192"/>
  <c r="X29" i="192"/>
  <c r="Y29" i="192"/>
  <c r="N29" i="192"/>
  <c r="O29" i="192"/>
  <c r="P29" i="192"/>
  <c r="Q29" i="192"/>
  <c r="N23" i="192"/>
  <c r="O29" i="71"/>
  <c r="N23" i="71"/>
  <c r="O23" i="71"/>
  <c r="V24" i="80"/>
  <c r="W24" i="80"/>
  <c r="X24" i="80"/>
  <c r="N23" i="23"/>
  <c r="O23" i="23"/>
  <c r="AD23" i="23"/>
  <c r="Q42" i="19"/>
  <c r="Q36" i="19"/>
  <c r="Q29" i="19"/>
  <c r="Q23" i="19"/>
  <c r="AL30" i="33"/>
  <c r="AM30" i="33"/>
  <c r="AN30" i="33"/>
  <c r="AO30" i="33"/>
  <c r="AL59" i="33"/>
  <c r="AM59" i="33"/>
  <c r="AN59" i="33"/>
  <c r="AO59" i="33"/>
  <c r="AF59" i="33"/>
  <c r="AG59" i="33"/>
  <c r="AH59" i="33"/>
  <c r="AI59" i="33"/>
  <c r="AJ59" i="33"/>
  <c r="AG30" i="33"/>
  <c r="AH30" i="33"/>
  <c r="AI30" i="33"/>
  <c r="AJ30" i="33"/>
  <c r="AF30" i="33"/>
  <c r="AD59" i="33"/>
  <c r="H59" i="33"/>
  <c r="H30" i="33"/>
  <c r="E37" i="65"/>
  <c r="F27" i="65"/>
  <c r="F37" i="65" s="1"/>
  <c r="G27" i="65"/>
  <c r="G37" i="65" s="1"/>
  <c r="H27" i="65"/>
  <c r="H37" i="65" s="1"/>
  <c r="I27" i="65"/>
  <c r="I37" i="65" s="1"/>
  <c r="W27" i="133"/>
  <c r="AB18" i="194" l="1"/>
  <c r="X18" i="194"/>
  <c r="E42" i="150"/>
  <c r="G42" i="150"/>
  <c r="T17" i="194"/>
  <c r="T16" i="194"/>
  <c r="AB19" i="194"/>
  <c r="X19" i="194"/>
  <c r="F42" i="150"/>
  <c r="AC24" i="197"/>
  <c r="AC23" i="197"/>
  <c r="AC15" i="197"/>
  <c r="N31" i="71"/>
  <c r="O31" i="71"/>
  <c r="AW28" i="85"/>
  <c r="AW59" i="85" s="1"/>
  <c r="AZ28" i="85"/>
  <c r="AZ59" i="85" s="1"/>
  <c r="AV28" i="85"/>
  <c r="AV59" i="85" s="1"/>
  <c r="BE28" i="85"/>
  <c r="BE59" i="85" s="1"/>
  <c r="AO59" i="85"/>
  <c r="BD28" i="85"/>
  <c r="BD59" i="85" s="1"/>
  <c r="BA28" i="85"/>
  <c r="BA59" i="85" s="1"/>
  <c r="AE56" i="30"/>
  <c r="Y13" i="63" s="1"/>
  <c r="M59" i="192"/>
  <c r="N59" i="85"/>
  <c r="AI62" i="33"/>
  <c r="AN62" i="33"/>
  <c r="AJ62" i="33"/>
  <c r="AM62" i="33"/>
  <c r="AO62" i="33"/>
  <c r="AH62" i="33"/>
  <c r="AG62" i="33"/>
  <c r="H62" i="33"/>
  <c r="H67" i="33" s="1"/>
  <c r="AL62" i="33"/>
  <c r="AF62" i="33"/>
  <c r="Q44" i="19"/>
  <c r="X16" i="194" l="1"/>
  <c r="AB16" i="194"/>
  <c r="X17" i="194"/>
  <c r="AB17" i="194"/>
  <c r="H68" i="33"/>
  <c r="AI56" i="30"/>
  <c r="AC13" i="63" s="1"/>
  <c r="F45" i="223" s="1"/>
  <c r="AM56" i="30"/>
  <c r="AG13" i="63" s="1"/>
  <c r="D4" i="30"/>
  <c r="D3" i="30"/>
  <c r="I45" i="223" l="1"/>
  <c r="F9" i="225"/>
  <c r="E4" i="203"/>
  <c r="E3" i="203"/>
  <c r="F131" i="103"/>
  <c r="G131" i="103"/>
  <c r="H131" i="103"/>
  <c r="I131" i="103"/>
  <c r="J131" i="103"/>
  <c r="K131" i="103"/>
  <c r="F115" i="103"/>
  <c r="G115" i="103"/>
  <c r="H115" i="103"/>
  <c r="I115" i="103"/>
  <c r="J115" i="103"/>
  <c r="K115" i="103"/>
  <c r="F98" i="103"/>
  <c r="G98" i="103"/>
  <c r="H98" i="103"/>
  <c r="I98" i="103"/>
  <c r="J98" i="103"/>
  <c r="K98" i="103"/>
  <c r="F82" i="103"/>
  <c r="G82" i="103"/>
  <c r="H82" i="103"/>
  <c r="I82" i="103"/>
  <c r="J82" i="103"/>
  <c r="K82" i="103"/>
  <c r="F65" i="103"/>
  <c r="G65" i="103"/>
  <c r="H65" i="103"/>
  <c r="I65" i="103"/>
  <c r="J65" i="103"/>
  <c r="K65" i="103"/>
  <c r="F48" i="103"/>
  <c r="G48" i="103"/>
  <c r="H48" i="103"/>
  <c r="I48" i="103"/>
  <c r="J48" i="103"/>
  <c r="K48" i="103"/>
  <c r="K32" i="103"/>
  <c r="J32" i="103"/>
  <c r="G32" i="103"/>
  <c r="H32" i="103"/>
  <c r="I32" i="103"/>
  <c r="F32" i="103"/>
  <c r="G28" i="43"/>
  <c r="G20" i="43"/>
  <c r="I28" i="43"/>
  <c r="J28" i="43"/>
  <c r="K28" i="43"/>
  <c r="L28" i="43"/>
  <c r="M28" i="43"/>
  <c r="N28" i="43"/>
  <c r="O28" i="43"/>
  <c r="P28" i="43"/>
  <c r="Q28" i="43"/>
  <c r="J20" i="43"/>
  <c r="K20" i="43"/>
  <c r="L20" i="43"/>
  <c r="M20" i="43"/>
  <c r="N20" i="43"/>
  <c r="O20" i="43"/>
  <c r="P20" i="43"/>
  <c r="Q20" i="43"/>
  <c r="I20" i="43"/>
  <c r="AH92" i="114" l="1"/>
  <c r="AG92" i="114"/>
  <c r="AH45" i="114"/>
  <c r="AG45" i="114"/>
  <c r="AH152" i="114"/>
  <c r="AG152" i="114"/>
  <c r="AH31" i="114"/>
  <c r="AG31" i="114"/>
  <c r="AG64" i="114"/>
  <c r="AH38" i="114"/>
  <c r="AG38" i="114"/>
  <c r="AG145" i="114"/>
  <c r="AH118" i="114"/>
  <c r="AG118" i="114"/>
  <c r="AH159" i="114"/>
  <c r="AG159" i="114"/>
  <c r="AH78" i="114"/>
  <c r="AG78" i="114"/>
  <c r="AH71" i="114"/>
  <c r="AG71" i="114"/>
  <c r="AH166" i="114"/>
  <c r="AG166" i="114"/>
  <c r="AH132" i="114"/>
  <c r="AG132" i="114"/>
  <c r="AH173" i="114"/>
  <c r="AG173" i="114"/>
  <c r="AH111" i="114"/>
  <c r="AG111" i="114"/>
  <c r="AH52" i="114"/>
  <c r="AG52" i="114"/>
  <c r="AG104" i="114"/>
  <c r="AH125" i="114"/>
  <c r="AG125" i="114"/>
  <c r="AH85" i="114"/>
  <c r="AG85" i="114"/>
  <c r="E133" i="102"/>
  <c r="F134" i="103"/>
  <c r="G32" i="43"/>
  <c r="T37" i="192"/>
  <c r="U37" i="192"/>
  <c r="V37" i="192"/>
  <c r="N37" i="192"/>
  <c r="N59" i="192" s="1"/>
  <c r="O37" i="192"/>
  <c r="P37" i="192"/>
  <c r="Q37" i="192"/>
  <c r="H47" i="82"/>
  <c r="X47" i="72"/>
  <c r="Y47" i="72"/>
  <c r="Z47" i="72"/>
  <c r="M47" i="72"/>
  <c r="N47" i="72"/>
  <c r="O47" i="72"/>
  <c r="P47" i="72"/>
  <c r="Q47" i="72"/>
  <c r="R47" i="72"/>
  <c r="S47" i="72"/>
  <c r="T47" i="72"/>
  <c r="U47" i="72"/>
  <c r="X42" i="72"/>
  <c r="Y42" i="72"/>
  <c r="Z42" i="72"/>
  <c r="M42" i="72"/>
  <c r="N42" i="72"/>
  <c r="O42" i="72"/>
  <c r="P42" i="72"/>
  <c r="Q42" i="72"/>
  <c r="R42" i="72"/>
  <c r="S42" i="72"/>
  <c r="T42" i="72"/>
  <c r="U42" i="72"/>
  <c r="X35" i="72"/>
  <c r="Y35" i="72"/>
  <c r="Z35" i="72"/>
  <c r="M35" i="72"/>
  <c r="N35" i="72"/>
  <c r="O35" i="72"/>
  <c r="P35" i="72"/>
  <c r="Q35" i="72"/>
  <c r="R35" i="72"/>
  <c r="S35" i="72"/>
  <c r="T35" i="72"/>
  <c r="U35" i="72"/>
  <c r="X30" i="72"/>
  <c r="Y30" i="72"/>
  <c r="Z30" i="72"/>
  <c r="M30" i="72"/>
  <c r="N30" i="72"/>
  <c r="O30" i="72"/>
  <c r="P30" i="72"/>
  <c r="Q30" i="72"/>
  <c r="R30" i="72"/>
  <c r="S30" i="72"/>
  <c r="T30" i="72"/>
  <c r="U30" i="72"/>
  <c r="Z25" i="72"/>
  <c r="Y25" i="72"/>
  <c r="X25" i="72"/>
  <c r="U25" i="72"/>
  <c r="N25" i="72"/>
  <c r="O25" i="72"/>
  <c r="P25" i="72"/>
  <c r="Q25" i="72"/>
  <c r="R25" i="72"/>
  <c r="S25" i="72"/>
  <c r="T25" i="72"/>
  <c r="M25" i="72"/>
  <c r="W23" i="27"/>
  <c r="V23" i="27"/>
  <c r="U23" i="27"/>
  <c r="R23" i="27"/>
  <c r="I24" i="73"/>
  <c r="Y51" i="21"/>
  <c r="X51" i="21"/>
  <c r="W51" i="21"/>
  <c r="T51" i="21"/>
  <c r="S51" i="21"/>
  <c r="R51" i="21"/>
  <c r="D25" i="197" s="1"/>
  <c r="O51" i="21"/>
  <c r="X28" i="21"/>
  <c r="W28" i="21"/>
  <c r="T28" i="21"/>
  <c r="S28" i="21"/>
  <c r="R28" i="21"/>
  <c r="O28" i="21"/>
  <c r="X42" i="19"/>
  <c r="Y42" i="19"/>
  <c r="Z42" i="19"/>
  <c r="R42" i="19"/>
  <c r="S42" i="19"/>
  <c r="T42" i="19"/>
  <c r="U42" i="19"/>
  <c r="X36" i="19"/>
  <c r="Y36" i="19"/>
  <c r="Z36" i="19"/>
  <c r="R36" i="19"/>
  <c r="S36" i="19"/>
  <c r="T36" i="19"/>
  <c r="U36" i="19"/>
  <c r="X29" i="19"/>
  <c r="Y29" i="19"/>
  <c r="Z29" i="19"/>
  <c r="R29" i="19"/>
  <c r="S29" i="19"/>
  <c r="T29" i="19"/>
  <c r="U29" i="19"/>
  <c r="Z23" i="19"/>
  <c r="Y23" i="19"/>
  <c r="X23" i="19"/>
  <c r="U23" i="19"/>
  <c r="S23" i="19"/>
  <c r="T23" i="19"/>
  <c r="R23" i="19"/>
  <c r="AB59" i="33"/>
  <c r="I59" i="33"/>
  <c r="J59" i="33"/>
  <c r="K59" i="33"/>
  <c r="L59" i="33"/>
  <c r="M59" i="33"/>
  <c r="N59" i="33"/>
  <c r="O59" i="33"/>
  <c r="P59" i="33"/>
  <c r="Q59" i="33"/>
  <c r="R59" i="33"/>
  <c r="S59" i="33"/>
  <c r="T59" i="33"/>
  <c r="U59" i="33"/>
  <c r="V59" i="33"/>
  <c r="W59" i="33"/>
  <c r="X59" i="33"/>
  <c r="Y59" i="33"/>
  <c r="Z59" i="33"/>
  <c r="AA59" i="33"/>
  <c r="AD30" i="33"/>
  <c r="AD62" i="33" s="1"/>
  <c r="AD67" i="33" s="1"/>
  <c r="AB30" i="33"/>
  <c r="I30" i="33"/>
  <c r="J30" i="33"/>
  <c r="K30" i="33"/>
  <c r="L30" i="33"/>
  <c r="M30" i="33"/>
  <c r="N30" i="33"/>
  <c r="O30" i="33"/>
  <c r="P30" i="33"/>
  <c r="Q30" i="33"/>
  <c r="R30" i="33"/>
  <c r="S30" i="33"/>
  <c r="T30" i="33"/>
  <c r="U30" i="33"/>
  <c r="V30" i="33"/>
  <c r="W30" i="33"/>
  <c r="X30" i="33"/>
  <c r="Y30" i="33"/>
  <c r="Z30" i="33"/>
  <c r="AA30" i="33"/>
  <c r="Z29" i="133"/>
  <c r="Y29" i="133"/>
  <c r="X29" i="133"/>
  <c r="M71" i="187"/>
  <c r="N71" i="187"/>
  <c r="O71" i="187"/>
  <c r="P71" i="187"/>
  <c r="R71" i="187"/>
  <c r="S71" i="187"/>
  <c r="M63" i="187"/>
  <c r="N63" i="187"/>
  <c r="O63" i="187"/>
  <c r="P63" i="187"/>
  <c r="R63" i="187"/>
  <c r="S63" i="187"/>
  <c r="M55" i="187"/>
  <c r="N55" i="187"/>
  <c r="O55" i="187"/>
  <c r="P55" i="187"/>
  <c r="R55" i="187"/>
  <c r="S55" i="187"/>
  <c r="M47" i="187"/>
  <c r="N47" i="187"/>
  <c r="O47" i="187"/>
  <c r="P47" i="187"/>
  <c r="R47" i="187"/>
  <c r="S47" i="187"/>
  <c r="M39" i="187"/>
  <c r="N39" i="187"/>
  <c r="O39" i="187"/>
  <c r="P39" i="187"/>
  <c r="R39" i="187"/>
  <c r="S39" i="187"/>
  <c r="M31" i="187"/>
  <c r="N31" i="187"/>
  <c r="O31" i="187"/>
  <c r="P31" i="187"/>
  <c r="S31" i="187"/>
  <c r="V23" i="187"/>
  <c r="W23" i="187"/>
  <c r="X23" i="187"/>
  <c r="S23" i="187"/>
  <c r="N23" i="187"/>
  <c r="O23" i="187"/>
  <c r="P23" i="187"/>
  <c r="M23" i="187"/>
  <c r="W26" i="64"/>
  <c r="W20" i="64"/>
  <c r="U26" i="64"/>
  <c r="V26" i="64"/>
  <c r="U20" i="64"/>
  <c r="V20" i="64"/>
  <c r="O26" i="64"/>
  <c r="P26" i="64"/>
  <c r="Q26" i="64"/>
  <c r="P20" i="64"/>
  <c r="Q20" i="64"/>
  <c r="O20" i="64"/>
  <c r="I43" i="66"/>
  <c r="Z31" i="67"/>
  <c r="Y31" i="67"/>
  <c r="X31" i="67"/>
  <c r="W31" i="67"/>
  <c r="V31" i="67"/>
  <c r="T31" i="67"/>
  <c r="R31" i="67"/>
  <c r="P31" i="67"/>
  <c r="H31" i="67"/>
  <c r="I31" i="67"/>
  <c r="J31" i="67"/>
  <c r="K31" i="67"/>
  <c r="L31" i="67"/>
  <c r="M31" i="67"/>
  <c r="N31" i="67"/>
  <c r="G31" i="67"/>
  <c r="J26" i="34"/>
  <c r="K26" i="34"/>
  <c r="L26" i="34"/>
  <c r="M26" i="34"/>
  <c r="O26" i="34"/>
  <c r="P26" i="34"/>
  <c r="Q26" i="34"/>
  <c r="R26" i="34"/>
  <c r="I26" i="34"/>
  <c r="Q77" i="68"/>
  <c r="R77" i="68"/>
  <c r="S77" i="68"/>
  <c r="Q72" i="68"/>
  <c r="R72" i="68"/>
  <c r="S72" i="68"/>
  <c r="Q65" i="68"/>
  <c r="R65" i="68"/>
  <c r="S65" i="68"/>
  <c r="Q60" i="68"/>
  <c r="R60" i="68"/>
  <c r="S60" i="68"/>
  <c r="Q55" i="68"/>
  <c r="R55" i="68"/>
  <c r="S55" i="68"/>
  <c r="Q46" i="68"/>
  <c r="R46" i="68"/>
  <c r="S46" i="68"/>
  <c r="Q41" i="68"/>
  <c r="R41" i="68"/>
  <c r="S41" i="68"/>
  <c r="Q34" i="68"/>
  <c r="R34" i="68"/>
  <c r="S34" i="68"/>
  <c r="Q29" i="68"/>
  <c r="R29" i="68"/>
  <c r="S29" i="68"/>
  <c r="R24" i="68"/>
  <c r="S24" i="68"/>
  <c r="Q24" i="68"/>
  <c r="S24" i="73"/>
  <c r="R24" i="73"/>
  <c r="Q24" i="73"/>
  <c r="M24" i="73"/>
  <c r="E29" i="197" s="1"/>
  <c r="N24" i="73"/>
  <c r="L24" i="73"/>
  <c r="O30" i="69"/>
  <c r="P30" i="69"/>
  <c r="Q30" i="69"/>
  <c r="R30" i="69"/>
  <c r="S30" i="69"/>
  <c r="T30" i="69"/>
  <c r="U30" i="69"/>
  <c r="X30" i="69"/>
  <c r="Y30" i="69"/>
  <c r="Z30" i="69"/>
  <c r="Z24" i="69"/>
  <c r="Y24" i="69"/>
  <c r="X24" i="69"/>
  <c r="U24" i="69"/>
  <c r="P24" i="69"/>
  <c r="Q24" i="69"/>
  <c r="R24" i="69"/>
  <c r="S24" i="69"/>
  <c r="T24" i="69"/>
  <c r="O24" i="69"/>
  <c r="AA33" i="24"/>
  <c r="Z33" i="24"/>
  <c r="Y33" i="24"/>
  <c r="V33" i="24"/>
  <c r="O33" i="24"/>
  <c r="P33" i="24"/>
  <c r="Q33" i="24"/>
  <c r="R33" i="24"/>
  <c r="R34" i="24" s="1"/>
  <c r="S33" i="24"/>
  <c r="T33" i="24"/>
  <c r="U33" i="24"/>
  <c r="N33" i="24"/>
  <c r="Y27" i="25"/>
  <c r="X27" i="25"/>
  <c r="W27" i="25"/>
  <c r="T27" i="25"/>
  <c r="F19" i="195" l="1"/>
  <c r="E19" i="195"/>
  <c r="L25" i="73"/>
  <c r="D29" i="197"/>
  <c r="BC102" i="33"/>
  <c r="CL41" i="33" s="1"/>
  <c r="CL42" i="33" s="1"/>
  <c r="BB98" i="33"/>
  <c r="CH37" i="33" s="1"/>
  <c r="CH42" i="33" s="1"/>
  <c r="BB96" i="33"/>
  <c r="CF35" i="33" s="1"/>
  <c r="CF42" i="33" s="1"/>
  <c r="BC100" i="33"/>
  <c r="CJ39" i="33" s="1"/>
  <c r="CJ42" i="33" s="1"/>
  <c r="BC101" i="33"/>
  <c r="CK40" i="33" s="1"/>
  <c r="CK42" i="33" s="1"/>
  <c r="BB97" i="33"/>
  <c r="CG36" i="33" s="1"/>
  <c r="CG42" i="33" s="1"/>
  <c r="BC99" i="33"/>
  <c r="CI38" i="33" s="1"/>
  <c r="CI42" i="33" s="1"/>
  <c r="V32" i="63"/>
  <c r="Z49" i="72"/>
  <c r="AG176" i="114"/>
  <c r="S79" i="68"/>
  <c r="AG95" i="114"/>
  <c r="AG135" i="114"/>
  <c r="R79" i="68"/>
  <c r="E28" i="197" s="1"/>
  <c r="Q79" i="68"/>
  <c r="AH145" i="114"/>
  <c r="AH176" i="114" s="1"/>
  <c r="AH104" i="114"/>
  <c r="AH135" i="114" s="1"/>
  <c r="AH64" i="114"/>
  <c r="AH95" i="114" s="1"/>
  <c r="Y53" i="21"/>
  <c r="P32" i="69"/>
  <c r="O49" i="72"/>
  <c r="M49" i="72"/>
  <c r="U49" i="72"/>
  <c r="Z32" i="69"/>
  <c r="U29" i="64"/>
  <c r="D15" i="82" s="1"/>
  <c r="P73" i="187"/>
  <c r="M73" i="187"/>
  <c r="N49" i="72"/>
  <c r="T49" i="72"/>
  <c r="X49" i="72"/>
  <c r="S49" i="72"/>
  <c r="Y49" i="72"/>
  <c r="P49" i="72"/>
  <c r="R49" i="72"/>
  <c r="R73" i="187"/>
  <c r="S48" i="68"/>
  <c r="P62" i="33"/>
  <c r="P67" i="33" s="1"/>
  <c r="P68" i="33" s="1"/>
  <c r="Z62" i="33"/>
  <c r="Z67" i="33" s="1"/>
  <c r="AB62" i="33"/>
  <c r="AB67" i="33" s="1"/>
  <c r="R62" i="33"/>
  <c r="R67" i="33" s="1"/>
  <c r="CH22" i="33" s="1"/>
  <c r="CH23" i="33" s="1"/>
  <c r="J62" i="33"/>
  <c r="J67" i="33" s="1"/>
  <c r="Y62" i="33"/>
  <c r="Y67" i="33" s="1"/>
  <c r="CL22" i="33" s="1"/>
  <c r="CL23" i="33" s="1"/>
  <c r="CL27" i="33" s="1"/>
  <c r="CL28" i="33" s="1"/>
  <c r="CL30" i="33" s="1"/>
  <c r="Q62" i="33"/>
  <c r="I62" i="33"/>
  <c r="I67" i="33" s="1"/>
  <c r="N73" i="187"/>
  <c r="S73" i="187"/>
  <c r="O73" i="187"/>
  <c r="V29" i="64"/>
  <c r="P29" i="64"/>
  <c r="W29" i="64"/>
  <c r="Q49" i="72"/>
  <c r="Q50" i="72" s="1"/>
  <c r="X62" i="33"/>
  <c r="X67" i="33" s="1"/>
  <c r="O29" i="64"/>
  <c r="O30" i="64" s="1"/>
  <c r="G21" i="63"/>
  <c r="T21" i="63" s="1"/>
  <c r="H21" i="63"/>
  <c r="Y32" i="69"/>
  <c r="O32" i="69"/>
  <c r="R48" i="68"/>
  <c r="E20" i="197" s="1"/>
  <c r="Q48" i="68"/>
  <c r="D20" i="197" s="1"/>
  <c r="O20" i="197" s="1"/>
  <c r="R20" i="197" s="1"/>
  <c r="AB20" i="197" s="1"/>
  <c r="R44" i="19"/>
  <c r="S44" i="19"/>
  <c r="S45" i="19" s="1"/>
  <c r="V62" i="33"/>
  <c r="V67" i="33" s="1"/>
  <c r="V68" i="33" s="1"/>
  <c r="N62" i="33"/>
  <c r="N67" i="33" s="1"/>
  <c r="W62" i="33"/>
  <c r="U62" i="33"/>
  <c r="U67" i="33" s="1"/>
  <c r="U68" i="33" s="1"/>
  <c r="M62" i="33"/>
  <c r="M67" i="33" s="1"/>
  <c r="T62" i="33"/>
  <c r="T67" i="33" s="1"/>
  <c r="L62" i="33"/>
  <c r="O62" i="33"/>
  <c r="O67" i="33" s="1"/>
  <c r="O68" i="33" s="1"/>
  <c r="Q29" i="64"/>
  <c r="AA62" i="33"/>
  <c r="AA67" i="33" s="1"/>
  <c r="S62" i="33"/>
  <c r="S67" i="33" s="1"/>
  <c r="K62" i="33"/>
  <c r="K67" i="33" s="1"/>
  <c r="X32" i="69"/>
  <c r="T32" i="69"/>
  <c r="R32" i="69"/>
  <c r="Q32" i="69"/>
  <c r="U32" i="69"/>
  <c r="S32" i="69"/>
  <c r="Z44" i="19"/>
  <c r="W53" i="21"/>
  <c r="O53" i="21"/>
  <c r="R53" i="21"/>
  <c r="R54" i="21" s="1"/>
  <c r="X53" i="21"/>
  <c r="S53" i="21"/>
  <c r="T53" i="21"/>
  <c r="X44" i="19"/>
  <c r="Y44" i="19"/>
  <c r="T44" i="19"/>
  <c r="U44" i="19"/>
  <c r="V73" i="187"/>
  <c r="W73" i="187"/>
  <c r="X73" i="187"/>
  <c r="CL44" i="33" l="1"/>
  <c r="CL56" i="33" s="1"/>
  <c r="CL62" i="33" s="1"/>
  <c r="CL68" i="33" s="1"/>
  <c r="V39" i="63"/>
  <c r="U39" i="63"/>
  <c r="O29" i="197"/>
  <c r="R29" i="197" s="1"/>
  <c r="F29" i="197"/>
  <c r="V43" i="63"/>
  <c r="U43" i="63"/>
  <c r="V51" i="63"/>
  <c r="U51" i="63"/>
  <c r="U32" i="63"/>
  <c r="BC105" i="33"/>
  <c r="W21" i="63"/>
  <c r="T20" i="197"/>
  <c r="X20" i="197"/>
  <c r="S20" i="197"/>
  <c r="W20" i="197"/>
  <c r="AA20" i="197"/>
  <c r="Q81" i="68"/>
  <c r="Q82" i="68" s="1"/>
  <c r="D28" i="197"/>
  <c r="O28" i="197" s="1"/>
  <c r="R28" i="197" s="1"/>
  <c r="AB28" i="197" s="1"/>
  <c r="S81" i="68"/>
  <c r="L67" i="33"/>
  <c r="T68" i="33"/>
  <c r="CI22" i="33"/>
  <c r="CI23" i="33" s="1"/>
  <c r="S68" i="33"/>
  <c r="Q67" i="33"/>
  <c r="CH27" i="33"/>
  <c r="CH28" i="33" s="1"/>
  <c r="CH30" i="33" s="1"/>
  <c r="CH44" i="33" s="1"/>
  <c r="CH56" i="33" s="1"/>
  <c r="CH62" i="33" s="1"/>
  <c r="CH68" i="33" s="1"/>
  <c r="M68" i="33"/>
  <c r="CD22" i="33"/>
  <c r="CD23" i="33" s="1"/>
  <c r="CD27" i="33" s="1"/>
  <c r="CD28" i="33" s="1"/>
  <c r="CD30" i="33" s="1"/>
  <c r="J68" i="33"/>
  <c r="CF22" i="33"/>
  <c r="CF23" i="33" s="1"/>
  <c r="CF27" i="33" s="1"/>
  <c r="CF28" i="33" s="1"/>
  <c r="CF30" i="33" s="1"/>
  <c r="CF44" i="33" s="1"/>
  <c r="CF56" i="33" s="1"/>
  <c r="CF62" i="33" s="1"/>
  <c r="CF68" i="33" s="1"/>
  <c r="K68" i="33"/>
  <c r="X68" i="33"/>
  <c r="CK22" i="33"/>
  <c r="CK23" i="33" s="1"/>
  <c r="CK27" i="33" s="1"/>
  <c r="CK28" i="33" s="1"/>
  <c r="CK30" i="33" s="1"/>
  <c r="CK44" i="33" s="1"/>
  <c r="CK56" i="33" s="1"/>
  <c r="CK62" i="33" s="1"/>
  <c r="CK68" i="33" s="1"/>
  <c r="CE22" i="33"/>
  <c r="CE23" i="33" s="1"/>
  <c r="CE27" i="33" s="1"/>
  <c r="CE28" i="33" s="1"/>
  <c r="CE30" i="33" s="1"/>
  <c r="CE44" i="33" s="1"/>
  <c r="CE56" i="33" s="1"/>
  <c r="CE62" i="33" s="1"/>
  <c r="CE68" i="33" s="1"/>
  <c r="Q74" i="187"/>
  <c r="W67" i="33"/>
  <c r="W68" i="33" s="1"/>
  <c r="R81" i="68"/>
  <c r="M27" i="25"/>
  <c r="N27" i="25"/>
  <c r="O27" i="25"/>
  <c r="P27" i="25"/>
  <c r="P28" i="25" s="1"/>
  <c r="Q27" i="25"/>
  <c r="S27" i="25"/>
  <c r="L27" i="25"/>
  <c r="AA25" i="26"/>
  <c r="Z25" i="26"/>
  <c r="Y25" i="26"/>
  <c r="V25" i="26"/>
  <c r="O25" i="26"/>
  <c r="P25" i="26"/>
  <c r="Q25" i="26"/>
  <c r="R25" i="26"/>
  <c r="R26" i="26" s="1"/>
  <c r="S25" i="26"/>
  <c r="T25" i="26"/>
  <c r="U25" i="26"/>
  <c r="N25" i="26"/>
  <c r="Z29" i="74"/>
  <c r="Y29" i="74"/>
  <c r="X29" i="74"/>
  <c r="U29" i="74"/>
  <c r="N29" i="74"/>
  <c r="O29" i="74"/>
  <c r="P29" i="74"/>
  <c r="Q29" i="74"/>
  <c r="Q30" i="74" s="1"/>
  <c r="R29" i="74"/>
  <c r="S29" i="74"/>
  <c r="T29" i="74"/>
  <c r="M29" i="74"/>
  <c r="V22" i="76"/>
  <c r="U22" i="76"/>
  <c r="T22" i="76"/>
  <c r="Q22" i="76"/>
  <c r="J22" i="76"/>
  <c r="K22" i="76"/>
  <c r="L22" i="76"/>
  <c r="M22" i="76"/>
  <c r="M23" i="76" s="1"/>
  <c r="N22" i="76"/>
  <c r="O22" i="76"/>
  <c r="P22" i="76"/>
  <c r="I22" i="76"/>
  <c r="X25" i="77"/>
  <c r="W25" i="77"/>
  <c r="V25" i="77"/>
  <c r="S25" i="77"/>
  <c r="L25" i="77"/>
  <c r="M25" i="77"/>
  <c r="N25" i="77"/>
  <c r="O25" i="77"/>
  <c r="O26" i="77" s="1"/>
  <c r="P25" i="77"/>
  <c r="Q25" i="77"/>
  <c r="R25" i="77"/>
  <c r="K25" i="77"/>
  <c r="N25" i="78"/>
  <c r="AC23" i="23"/>
  <c r="AB23" i="23"/>
  <c r="Y23" i="23"/>
  <c r="AA25" i="78"/>
  <c r="Z25" i="78"/>
  <c r="Y25" i="78"/>
  <c r="V25" i="78"/>
  <c r="O25" i="78"/>
  <c r="P25" i="78"/>
  <c r="Q25" i="78"/>
  <c r="R25" i="78"/>
  <c r="R26" i="78" s="1"/>
  <c r="S25" i="78"/>
  <c r="T25" i="78"/>
  <c r="U25" i="78"/>
  <c r="Q23" i="23"/>
  <c r="R23" i="23"/>
  <c r="S23" i="23"/>
  <c r="T23" i="23"/>
  <c r="U23" i="23"/>
  <c r="U24" i="23" s="1"/>
  <c r="V23" i="23"/>
  <c r="W23" i="23"/>
  <c r="X23" i="23"/>
  <c r="P23" i="23"/>
  <c r="R23" i="75"/>
  <c r="N24" i="80"/>
  <c r="P24" i="80"/>
  <c r="Q24" i="80"/>
  <c r="R24" i="80"/>
  <c r="S24" i="80"/>
  <c r="O24" i="80"/>
  <c r="O25" i="80" s="1"/>
  <c r="I24" i="80"/>
  <c r="H24" i="80"/>
  <c r="X33" i="81"/>
  <c r="W33" i="81"/>
  <c r="V33" i="81"/>
  <c r="O34" i="81"/>
  <c r="K23" i="27"/>
  <c r="L23" i="27"/>
  <c r="M23" i="27"/>
  <c r="N23" i="27"/>
  <c r="N24" i="27" s="1"/>
  <c r="O23" i="27"/>
  <c r="P23" i="27"/>
  <c r="Q23" i="27"/>
  <c r="J23" i="27"/>
  <c r="Y29" i="71"/>
  <c r="Z29" i="71"/>
  <c r="Z23" i="71"/>
  <c r="Y23" i="71"/>
  <c r="P29" i="71"/>
  <c r="Q29" i="71"/>
  <c r="R29" i="71"/>
  <c r="S29" i="71"/>
  <c r="T29" i="71"/>
  <c r="U29" i="71"/>
  <c r="V29" i="71"/>
  <c r="V31" i="71" s="1"/>
  <c r="Q23" i="71"/>
  <c r="R23" i="71"/>
  <c r="S23" i="71"/>
  <c r="T23" i="71"/>
  <c r="U23" i="71"/>
  <c r="P23" i="71"/>
  <c r="CD44" i="33" l="1"/>
  <c r="CD56" i="33" s="1"/>
  <c r="CD62" i="33" s="1"/>
  <c r="CD68" i="33" s="1"/>
  <c r="AB29" i="197"/>
  <c r="T29" i="197"/>
  <c r="X29" i="197"/>
  <c r="S29" i="197"/>
  <c r="W29" i="197"/>
  <c r="AA29" i="197"/>
  <c r="Z36" i="63"/>
  <c r="Z39" i="63"/>
  <c r="Z32" i="63"/>
  <c r="AD32" i="63" s="1"/>
  <c r="AH32" i="63" s="1"/>
  <c r="Z51" i="63"/>
  <c r="X28" i="197"/>
  <c r="T28" i="197"/>
  <c r="S28" i="197"/>
  <c r="W28" i="197"/>
  <c r="AA28" i="197"/>
  <c r="S31" i="71"/>
  <c r="R31" i="71"/>
  <c r="R32" i="71" s="1"/>
  <c r="Q31" i="71"/>
  <c r="Z31" i="71"/>
  <c r="Y31" i="71"/>
  <c r="U31" i="71"/>
  <c r="T31" i="71"/>
  <c r="P31" i="71"/>
  <c r="L68" i="33"/>
  <c r="D71" i="33"/>
  <c r="Q68" i="33"/>
  <c r="D72" i="33"/>
  <c r="T21" i="194"/>
  <c r="Y146" i="63" s="1"/>
  <c r="AA187" i="114"/>
  <c r="AL178" i="114" s="1"/>
  <c r="CG22" i="33"/>
  <c r="CG23" i="33" s="1"/>
  <c r="CG27" i="33" s="1"/>
  <c r="CG28" i="33" s="1"/>
  <c r="CG30" i="33" s="1"/>
  <c r="CG44" i="33" s="1"/>
  <c r="CG56" i="33" s="1"/>
  <c r="CG62" i="33" s="1"/>
  <c r="CG68" i="33" s="1"/>
  <c r="CJ22" i="33"/>
  <c r="CJ23" i="33" s="1"/>
  <c r="CI27" i="33"/>
  <c r="CI28" i="33" s="1"/>
  <c r="CI30" i="33" s="1"/>
  <c r="CI44" i="33" s="1"/>
  <c r="CI56" i="33" s="1"/>
  <c r="CI62" i="33" s="1"/>
  <c r="CI68" i="33" s="1"/>
  <c r="AJ29" i="74"/>
  <c r="O36" i="70"/>
  <c r="R36" i="70"/>
  <c r="N36" i="70"/>
  <c r="S36" i="70"/>
  <c r="T36" i="70"/>
  <c r="U36" i="70"/>
  <c r="V36" i="70"/>
  <c r="S26" i="70"/>
  <c r="T26" i="70"/>
  <c r="U26" i="70"/>
  <c r="V26" i="70"/>
  <c r="R26" i="70"/>
  <c r="O26" i="70"/>
  <c r="N26" i="70"/>
  <c r="E33" i="83"/>
  <c r="F33" i="83"/>
  <c r="G33" i="83"/>
  <c r="H33" i="83"/>
  <c r="I33" i="83"/>
  <c r="J33" i="83"/>
  <c r="K33" i="83"/>
  <c r="E26" i="83"/>
  <c r="F26" i="83"/>
  <c r="G26" i="83"/>
  <c r="H26" i="83"/>
  <c r="I26" i="83"/>
  <c r="J26" i="83"/>
  <c r="K26" i="83"/>
  <c r="F19" i="83"/>
  <c r="G19" i="83"/>
  <c r="H19" i="83"/>
  <c r="I19" i="83"/>
  <c r="J19" i="83"/>
  <c r="K19" i="83"/>
  <c r="E19" i="83"/>
  <c r="Q33" i="84"/>
  <c r="R33" i="84"/>
  <c r="S33" i="84"/>
  <c r="T33" i="84"/>
  <c r="U33" i="84"/>
  <c r="Q27" i="84"/>
  <c r="R27" i="84"/>
  <c r="S27" i="84"/>
  <c r="T27" i="84"/>
  <c r="U27" i="84"/>
  <c r="U21" i="84"/>
  <c r="T21" i="84"/>
  <c r="S21" i="84"/>
  <c r="R21" i="84"/>
  <c r="Q21" i="84"/>
  <c r="AD23" i="192"/>
  <c r="AD59" i="192" s="1"/>
  <c r="AC23" i="192"/>
  <c r="AC59" i="192" s="1"/>
  <c r="AB23" i="192"/>
  <c r="AB59" i="192" s="1"/>
  <c r="Y23" i="192"/>
  <c r="Y59" i="192" s="1"/>
  <c r="X23" i="192"/>
  <c r="X59" i="192" s="1"/>
  <c r="T23" i="192"/>
  <c r="T59" i="192" s="1"/>
  <c r="U23" i="192"/>
  <c r="U59" i="192" s="1"/>
  <c r="V23" i="192"/>
  <c r="V59" i="192" s="1"/>
  <c r="W23" i="192"/>
  <c r="O23" i="192"/>
  <c r="O59" i="192" s="1"/>
  <c r="P23" i="192"/>
  <c r="P59" i="192" s="1"/>
  <c r="Q23" i="192"/>
  <c r="Q59" i="192" s="1"/>
  <c r="F27" i="149"/>
  <c r="F33" i="149"/>
  <c r="G33" i="149"/>
  <c r="H33" i="149"/>
  <c r="I33" i="149"/>
  <c r="J33" i="149"/>
  <c r="K33" i="149"/>
  <c r="L33" i="149"/>
  <c r="G27" i="149"/>
  <c r="H27" i="149"/>
  <c r="I27" i="149"/>
  <c r="J27" i="149"/>
  <c r="K27" i="149"/>
  <c r="L27" i="149"/>
  <c r="G21" i="149"/>
  <c r="H21" i="149"/>
  <c r="I21" i="149"/>
  <c r="J21" i="149"/>
  <c r="K21" i="149"/>
  <c r="L21" i="149"/>
  <c r="I25" i="88"/>
  <c r="J25" i="88"/>
  <c r="K25" i="88"/>
  <c r="L25" i="88"/>
  <c r="L26" i="88" s="1"/>
  <c r="M25" i="88"/>
  <c r="N25" i="88"/>
  <c r="H25" i="88"/>
  <c r="I19" i="92"/>
  <c r="J19" i="92"/>
  <c r="K19" i="92"/>
  <c r="L19" i="92"/>
  <c r="M19" i="92"/>
  <c r="H19" i="92"/>
  <c r="E37" i="95"/>
  <c r="F37" i="95"/>
  <c r="G37" i="95"/>
  <c r="E30" i="95"/>
  <c r="F30" i="95"/>
  <c r="G30" i="95"/>
  <c r="F23" i="95"/>
  <c r="G23" i="95"/>
  <c r="E23" i="95"/>
  <c r="G16" i="95"/>
  <c r="F16" i="95"/>
  <c r="E16" i="95"/>
  <c r="D8" i="226" s="1"/>
  <c r="E8" i="226" s="1"/>
  <c r="H25" i="105"/>
  <c r="I25" i="105"/>
  <c r="C4" i="186"/>
  <c r="C9" i="186" s="1"/>
  <c r="C3" i="186"/>
  <c r="C4" i="184"/>
  <c r="C3" i="184"/>
  <c r="D2" i="202"/>
  <c r="D3" i="202"/>
  <c r="E95" i="104"/>
  <c r="E100" i="104" s="1"/>
  <c r="E101" i="104" s="1"/>
  <c r="G53" i="193"/>
  <c r="D53" i="193"/>
  <c r="G27" i="111"/>
  <c r="G28" i="111" s="1"/>
  <c r="F27" i="111"/>
  <c r="E54" i="111" s="1"/>
  <c r="F27" i="107"/>
  <c r="F28" i="107" s="1"/>
  <c r="E27" i="107"/>
  <c r="D54" i="107" s="1"/>
  <c r="F26" i="134"/>
  <c r="F27" i="134" s="1"/>
  <c r="E26" i="134"/>
  <c r="D53" i="134" s="1"/>
  <c r="F26" i="112"/>
  <c r="F27" i="112" s="1"/>
  <c r="E26" i="112"/>
  <c r="D53" i="112" s="1"/>
  <c r="G38" i="108"/>
  <c r="G39" i="108" s="1"/>
  <c r="F38" i="108"/>
  <c r="E65" i="108" s="1"/>
  <c r="F26" i="113"/>
  <c r="F27" i="113" s="1"/>
  <c r="F42" i="113" s="1"/>
  <c r="F35" i="44"/>
  <c r="E26" i="113"/>
  <c r="D53" i="113" s="1"/>
  <c r="K32" i="43"/>
  <c r="L32" i="43"/>
  <c r="Q32" i="43"/>
  <c r="P32" i="43"/>
  <c r="O32" i="43"/>
  <c r="N32" i="43"/>
  <c r="M32" i="43"/>
  <c r="J32" i="43"/>
  <c r="F49" i="43" s="1"/>
  <c r="I32" i="43"/>
  <c r="E28" i="8"/>
  <c r="AE14" i="193" s="1"/>
  <c r="E37" i="182"/>
  <c r="D37" i="182"/>
  <c r="AD51" i="63" l="1"/>
  <c r="F20" i="223"/>
  <c r="AD39" i="63"/>
  <c r="F18" i="223"/>
  <c r="AD36" i="63"/>
  <c r="F17" i="223"/>
  <c r="Z43" i="63"/>
  <c r="AG14" i="193"/>
  <c r="F45" i="83"/>
  <c r="F47" i="83" s="1"/>
  <c r="AM178" i="114"/>
  <c r="AM179" i="114" s="1"/>
  <c r="AL179" i="114"/>
  <c r="D73" i="33"/>
  <c r="D77" i="33" s="1"/>
  <c r="E77" i="33" s="1"/>
  <c r="U21" i="194"/>
  <c r="Z146" i="63" s="1"/>
  <c r="F29" i="223" s="1"/>
  <c r="AB187" i="114"/>
  <c r="AO178" i="114" s="1"/>
  <c r="I26" i="105"/>
  <c r="I40" i="105" s="1"/>
  <c r="E111" i="104"/>
  <c r="E116" i="104" s="1"/>
  <c r="E96" i="104"/>
  <c r="E117" i="104" s="1"/>
  <c r="Y190" i="63" s="1"/>
  <c r="Z190" i="63" s="1"/>
  <c r="D54" i="113"/>
  <c r="D55" i="113" s="1"/>
  <c r="F56" i="43"/>
  <c r="F57" i="43"/>
  <c r="F52" i="43"/>
  <c r="F55" i="43"/>
  <c r="F48" i="43"/>
  <c r="F50" i="43"/>
  <c r="F54" i="43"/>
  <c r="F53" i="43"/>
  <c r="L33" i="43"/>
  <c r="I33" i="43"/>
  <c r="K33" i="43"/>
  <c r="N33" i="43"/>
  <c r="M33" i="43"/>
  <c r="CJ27" i="33"/>
  <c r="CJ28" i="33" s="1"/>
  <c r="CJ30" i="33" s="1"/>
  <c r="CJ44" i="33" s="1"/>
  <c r="CJ56" i="33" s="1"/>
  <c r="CJ62" i="33" s="1"/>
  <c r="CJ68" i="33" s="1"/>
  <c r="G48" i="108"/>
  <c r="G53" i="108" s="1"/>
  <c r="E66" i="108"/>
  <c r="E67" i="108" s="1"/>
  <c r="D54" i="112"/>
  <c r="F36" i="112"/>
  <c r="F41" i="112" s="1"/>
  <c r="D54" i="134"/>
  <c r="D55" i="134" s="1"/>
  <c r="F36" i="134"/>
  <c r="F41" i="134" s="1"/>
  <c r="G43" i="111"/>
  <c r="E55" i="111"/>
  <c r="E56" i="111" s="1"/>
  <c r="G37" i="111"/>
  <c r="G42" i="111" s="1"/>
  <c r="F37" i="107"/>
  <c r="F42" i="107" s="1"/>
  <c r="D55" i="107"/>
  <c r="D56" i="107" s="1"/>
  <c r="F42" i="134"/>
  <c r="L36" i="149"/>
  <c r="K34" i="92"/>
  <c r="K36" i="92" s="1"/>
  <c r="F36" i="149"/>
  <c r="I34" i="92"/>
  <c r="I36" i="92" s="1"/>
  <c r="G36" i="149"/>
  <c r="I36" i="149"/>
  <c r="I37" i="149" s="1"/>
  <c r="N38" i="70"/>
  <c r="U38" i="70"/>
  <c r="K36" i="149"/>
  <c r="J36" i="149"/>
  <c r="H36" i="149"/>
  <c r="S38" i="70"/>
  <c r="Q35" i="84"/>
  <c r="U35" i="84"/>
  <c r="O38" i="70"/>
  <c r="AU29" i="74"/>
  <c r="AT29" i="74"/>
  <c r="AM29" i="74"/>
  <c r="W59" i="192"/>
  <c r="W60" i="192" s="1"/>
  <c r="E39" i="95"/>
  <c r="E40" i="95" s="1"/>
  <c r="F39" i="95"/>
  <c r="G39" i="95"/>
  <c r="J34" i="92"/>
  <c r="H35" i="83"/>
  <c r="G35" i="83"/>
  <c r="F35" i="83"/>
  <c r="K35" i="83"/>
  <c r="I35" i="83"/>
  <c r="E35" i="83"/>
  <c r="J35" i="83"/>
  <c r="F43" i="83" s="1"/>
  <c r="F48" i="83" s="1"/>
  <c r="F94" i="193"/>
  <c r="AD40" i="193" s="1"/>
  <c r="V38" i="70"/>
  <c r="T38" i="70"/>
  <c r="G16" i="195" s="1"/>
  <c r="R38" i="70"/>
  <c r="R39" i="70" s="1"/>
  <c r="R35" i="84"/>
  <c r="T35" i="84"/>
  <c r="H34" i="92"/>
  <c r="M34" i="92"/>
  <c r="L34" i="92"/>
  <c r="S35" i="84"/>
  <c r="G65" i="63"/>
  <c r="H65" i="63"/>
  <c r="J65" i="63"/>
  <c r="V50" i="210"/>
  <c r="U50" i="210"/>
  <c r="T50" i="210"/>
  <c r="S50" i="210"/>
  <c r="R50" i="210"/>
  <c r="Q50" i="210"/>
  <c r="P50" i="210"/>
  <c r="O50" i="210"/>
  <c r="N50" i="210"/>
  <c r="M50" i="210"/>
  <c r="L50" i="210"/>
  <c r="K50" i="210"/>
  <c r="J50" i="210"/>
  <c r="I50" i="210"/>
  <c r="H50" i="210"/>
  <c r="G50" i="210"/>
  <c r="F50" i="210"/>
  <c r="E50" i="210"/>
  <c r="D50" i="210"/>
  <c r="C50" i="210"/>
  <c r="V49" i="210"/>
  <c r="U49" i="210"/>
  <c r="T49" i="210"/>
  <c r="S49" i="210"/>
  <c r="R49" i="210"/>
  <c r="Q49" i="210"/>
  <c r="P49" i="210"/>
  <c r="O49" i="210"/>
  <c r="N49" i="210"/>
  <c r="M49" i="210"/>
  <c r="L49" i="210"/>
  <c r="K49" i="210"/>
  <c r="J49" i="210"/>
  <c r="I49" i="210"/>
  <c r="H49" i="210"/>
  <c r="G49" i="210"/>
  <c r="F49" i="210"/>
  <c r="E49" i="210"/>
  <c r="D49" i="210"/>
  <c r="C49" i="210"/>
  <c r="V47" i="210"/>
  <c r="U47" i="210"/>
  <c r="T47" i="210"/>
  <c r="S47" i="210"/>
  <c r="R47" i="210"/>
  <c r="Q47" i="210"/>
  <c r="P47" i="210"/>
  <c r="O47" i="210"/>
  <c r="N47" i="210"/>
  <c r="M47" i="210"/>
  <c r="L47" i="210"/>
  <c r="K47" i="210"/>
  <c r="J47" i="210"/>
  <c r="I47" i="210"/>
  <c r="H47" i="210"/>
  <c r="G47" i="210"/>
  <c r="F47" i="210"/>
  <c r="E47" i="210"/>
  <c r="D47" i="210"/>
  <c r="C47" i="210"/>
  <c r="W45" i="210"/>
  <c r="W44" i="210"/>
  <c r="V43" i="210"/>
  <c r="V41" i="210" s="1"/>
  <c r="U43" i="210"/>
  <c r="U41" i="210" s="1"/>
  <c r="T43" i="210"/>
  <c r="T41" i="210" s="1"/>
  <c r="S43" i="210"/>
  <c r="S41" i="210" s="1"/>
  <c r="R43" i="210"/>
  <c r="R41" i="210" s="1"/>
  <c r="Q43" i="210"/>
  <c r="Q41" i="210" s="1"/>
  <c r="P43" i="210"/>
  <c r="P41" i="210" s="1"/>
  <c r="O43" i="210"/>
  <c r="O41" i="210" s="1"/>
  <c r="N43" i="210"/>
  <c r="N41" i="210" s="1"/>
  <c r="M43" i="210"/>
  <c r="M41" i="210" s="1"/>
  <c r="L43" i="210"/>
  <c r="L41" i="210" s="1"/>
  <c r="K43" i="210"/>
  <c r="K41" i="210" s="1"/>
  <c r="J43" i="210"/>
  <c r="J41" i="210" s="1"/>
  <c r="I43" i="210"/>
  <c r="I41" i="210" s="1"/>
  <c r="H43" i="210"/>
  <c r="H41" i="210" s="1"/>
  <c r="G43" i="210"/>
  <c r="G41" i="210" s="1"/>
  <c r="F43" i="210"/>
  <c r="F41" i="210" s="1"/>
  <c r="E43" i="210"/>
  <c r="E41" i="210" s="1"/>
  <c r="D43" i="210"/>
  <c r="D41" i="210" s="1"/>
  <c r="C43" i="210"/>
  <c r="C41" i="210" s="1"/>
  <c r="W42" i="210"/>
  <c r="W40" i="210"/>
  <c r="W39" i="210"/>
  <c r="V38" i="210"/>
  <c r="V36" i="210" s="1"/>
  <c r="U38" i="210"/>
  <c r="U36" i="210" s="1"/>
  <c r="T38" i="210"/>
  <c r="T36" i="210" s="1"/>
  <c r="S38" i="210"/>
  <c r="S36" i="210" s="1"/>
  <c r="R38" i="210"/>
  <c r="R36" i="210" s="1"/>
  <c r="Q38" i="210"/>
  <c r="Q36" i="210" s="1"/>
  <c r="P38" i="210"/>
  <c r="P36" i="210" s="1"/>
  <c r="O38" i="210"/>
  <c r="O36" i="210" s="1"/>
  <c r="N38" i="210"/>
  <c r="N36" i="210" s="1"/>
  <c r="M38" i="210"/>
  <c r="M36" i="210" s="1"/>
  <c r="L38" i="210"/>
  <c r="L36" i="210" s="1"/>
  <c r="K38" i="210"/>
  <c r="K36" i="210" s="1"/>
  <c r="J38" i="210"/>
  <c r="J36" i="210" s="1"/>
  <c r="I38" i="210"/>
  <c r="I36" i="210" s="1"/>
  <c r="H38" i="210"/>
  <c r="H36" i="210" s="1"/>
  <c r="G38" i="210"/>
  <c r="G36" i="210" s="1"/>
  <c r="F38" i="210"/>
  <c r="F36" i="210" s="1"/>
  <c r="E38" i="210"/>
  <c r="E36" i="210" s="1"/>
  <c r="D38" i="210"/>
  <c r="D36" i="210" s="1"/>
  <c r="C38" i="210"/>
  <c r="C36" i="210" s="1"/>
  <c r="W37" i="210"/>
  <c r="W35" i="210"/>
  <c r="W34" i="210"/>
  <c r="V33" i="210"/>
  <c r="V31" i="210" s="1"/>
  <c r="U33" i="210"/>
  <c r="U31" i="210" s="1"/>
  <c r="T33" i="210"/>
  <c r="T31" i="210" s="1"/>
  <c r="S33" i="210"/>
  <c r="S31" i="210" s="1"/>
  <c r="R33" i="210"/>
  <c r="R31" i="210" s="1"/>
  <c r="Q33" i="210"/>
  <c r="Q31" i="210" s="1"/>
  <c r="P33" i="210"/>
  <c r="P31" i="210" s="1"/>
  <c r="O33" i="210"/>
  <c r="O31" i="210" s="1"/>
  <c r="N33" i="210"/>
  <c r="N31" i="210" s="1"/>
  <c r="M33" i="210"/>
  <c r="M31" i="210" s="1"/>
  <c r="L33" i="210"/>
  <c r="L31" i="210" s="1"/>
  <c r="K33" i="210"/>
  <c r="K31" i="210" s="1"/>
  <c r="J33" i="210"/>
  <c r="J31" i="210" s="1"/>
  <c r="I33" i="210"/>
  <c r="I31" i="210" s="1"/>
  <c r="H33" i="210"/>
  <c r="H31" i="210" s="1"/>
  <c r="G33" i="210"/>
  <c r="G31" i="210" s="1"/>
  <c r="F33" i="210"/>
  <c r="F31" i="210" s="1"/>
  <c r="E33" i="210"/>
  <c r="E31" i="210" s="1"/>
  <c r="D33" i="210"/>
  <c r="D31" i="210" s="1"/>
  <c r="C33" i="210"/>
  <c r="C31" i="210" s="1"/>
  <c r="W32" i="210"/>
  <c r="W30" i="210"/>
  <c r="W29" i="210"/>
  <c r="V28" i="210"/>
  <c r="V26" i="210" s="1"/>
  <c r="U28" i="210"/>
  <c r="U26" i="210" s="1"/>
  <c r="T28" i="210"/>
  <c r="T26" i="210" s="1"/>
  <c r="S28" i="210"/>
  <c r="S26" i="210" s="1"/>
  <c r="R28" i="210"/>
  <c r="R26" i="210" s="1"/>
  <c r="Q28" i="210"/>
  <c r="Q26" i="210" s="1"/>
  <c r="P28" i="210"/>
  <c r="P26" i="210" s="1"/>
  <c r="O28" i="210"/>
  <c r="O26" i="210" s="1"/>
  <c r="N28" i="210"/>
  <c r="N26" i="210" s="1"/>
  <c r="M28" i="210"/>
  <c r="M26" i="210" s="1"/>
  <c r="L28" i="210"/>
  <c r="L26" i="210" s="1"/>
  <c r="K28" i="210"/>
  <c r="K26" i="210" s="1"/>
  <c r="J28" i="210"/>
  <c r="J26" i="210" s="1"/>
  <c r="I28" i="210"/>
  <c r="I26" i="210" s="1"/>
  <c r="H28" i="210"/>
  <c r="H26" i="210" s="1"/>
  <c r="G28" i="210"/>
  <c r="G26" i="210" s="1"/>
  <c r="F28" i="210"/>
  <c r="F26" i="210" s="1"/>
  <c r="E28" i="210"/>
  <c r="E26" i="210" s="1"/>
  <c r="D28" i="210"/>
  <c r="D26" i="210" s="1"/>
  <c r="C28" i="210"/>
  <c r="C26" i="210" s="1"/>
  <c r="W27" i="210"/>
  <c r="W25" i="210"/>
  <c r="W24" i="210"/>
  <c r="V23" i="210"/>
  <c r="V21" i="210" s="1"/>
  <c r="U23" i="210"/>
  <c r="U21" i="210" s="1"/>
  <c r="T23" i="210"/>
  <c r="T21" i="210" s="1"/>
  <c r="S23" i="210"/>
  <c r="S21" i="210" s="1"/>
  <c r="R23" i="210"/>
  <c r="R21" i="210" s="1"/>
  <c r="Q23" i="210"/>
  <c r="Q21" i="210" s="1"/>
  <c r="P23" i="210"/>
  <c r="P21" i="210" s="1"/>
  <c r="O23" i="210"/>
  <c r="O21" i="210" s="1"/>
  <c r="N23" i="210"/>
  <c r="N21" i="210" s="1"/>
  <c r="M23" i="210"/>
  <c r="M21" i="210" s="1"/>
  <c r="L23" i="210"/>
  <c r="L21" i="210" s="1"/>
  <c r="K23" i="210"/>
  <c r="K21" i="210" s="1"/>
  <c r="J23" i="210"/>
  <c r="J21" i="210" s="1"/>
  <c r="I23" i="210"/>
  <c r="I21" i="210" s="1"/>
  <c r="H23" i="210"/>
  <c r="H21" i="210" s="1"/>
  <c r="G23" i="210"/>
  <c r="G21" i="210" s="1"/>
  <c r="F23" i="210"/>
  <c r="F21" i="210" s="1"/>
  <c r="E23" i="210"/>
  <c r="E21" i="210" s="1"/>
  <c r="D23" i="210"/>
  <c r="D21" i="210" s="1"/>
  <c r="C23" i="210"/>
  <c r="C21" i="210" s="1"/>
  <c r="W22" i="210"/>
  <c r="W20" i="210"/>
  <c r="W19" i="210"/>
  <c r="V18" i="210"/>
  <c r="V16" i="210" s="1"/>
  <c r="U18" i="210"/>
  <c r="U16" i="210" s="1"/>
  <c r="T18" i="210"/>
  <c r="T16" i="210" s="1"/>
  <c r="S18" i="210"/>
  <c r="S16" i="210" s="1"/>
  <c r="R18" i="210"/>
  <c r="R16" i="210" s="1"/>
  <c r="Q18" i="210"/>
  <c r="Q16" i="210" s="1"/>
  <c r="P18" i="210"/>
  <c r="P16" i="210" s="1"/>
  <c r="O18" i="210"/>
  <c r="O16" i="210" s="1"/>
  <c r="N18" i="210"/>
  <c r="N16" i="210" s="1"/>
  <c r="M18" i="210"/>
  <c r="M16" i="210" s="1"/>
  <c r="L18" i="210"/>
  <c r="L16" i="210" s="1"/>
  <c r="K18" i="210"/>
  <c r="K16" i="210" s="1"/>
  <c r="J18" i="210"/>
  <c r="J16" i="210" s="1"/>
  <c r="I18" i="210"/>
  <c r="I16" i="210" s="1"/>
  <c r="H18" i="210"/>
  <c r="H16" i="210" s="1"/>
  <c r="G18" i="210"/>
  <c r="G16" i="210" s="1"/>
  <c r="F18" i="210"/>
  <c r="F16" i="210" s="1"/>
  <c r="E18" i="210"/>
  <c r="E16" i="210" s="1"/>
  <c r="D18" i="210"/>
  <c r="D16" i="210" s="1"/>
  <c r="C18" i="210"/>
  <c r="C16" i="210" s="1"/>
  <c r="W17" i="210"/>
  <c r="W15" i="210"/>
  <c r="W14" i="210"/>
  <c r="V13" i="210"/>
  <c r="V11" i="210" s="1"/>
  <c r="U13" i="210"/>
  <c r="U11" i="210" s="1"/>
  <c r="T13" i="210"/>
  <c r="T11" i="210" s="1"/>
  <c r="S13" i="210"/>
  <c r="S11" i="210" s="1"/>
  <c r="R13" i="210"/>
  <c r="R11" i="210" s="1"/>
  <c r="Q13" i="210"/>
  <c r="Q11" i="210" s="1"/>
  <c r="P13" i="210"/>
  <c r="P11" i="210" s="1"/>
  <c r="O13" i="210"/>
  <c r="O11" i="210" s="1"/>
  <c r="N13" i="210"/>
  <c r="N11" i="210" s="1"/>
  <c r="M13" i="210"/>
  <c r="M11" i="210" s="1"/>
  <c r="L13" i="210"/>
  <c r="L11" i="210" s="1"/>
  <c r="K13" i="210"/>
  <c r="K11" i="210" s="1"/>
  <c r="J13" i="210"/>
  <c r="J11" i="210" s="1"/>
  <c r="I13" i="210"/>
  <c r="I11" i="210" s="1"/>
  <c r="H13" i="210"/>
  <c r="H11" i="210" s="1"/>
  <c r="G13" i="210"/>
  <c r="G11" i="210" s="1"/>
  <c r="F13" i="210"/>
  <c r="F11" i="210" s="1"/>
  <c r="E13" i="210"/>
  <c r="E11" i="210" s="1"/>
  <c r="D13" i="210"/>
  <c r="D11" i="210" s="1"/>
  <c r="C13" i="210"/>
  <c r="C11" i="210" s="1"/>
  <c r="W12" i="210"/>
  <c r="AI157" i="209"/>
  <c r="AH157" i="209"/>
  <c r="AG157" i="209"/>
  <c r="AF157" i="209"/>
  <c r="AE157" i="209"/>
  <c r="AD157" i="209"/>
  <c r="AC157" i="209"/>
  <c r="AB157" i="209"/>
  <c r="AA157" i="209"/>
  <c r="Z157" i="209"/>
  <c r="Y157" i="209"/>
  <c r="X157" i="209"/>
  <c r="W157" i="209"/>
  <c r="V157" i="209"/>
  <c r="U157" i="209"/>
  <c r="T157" i="209"/>
  <c r="S157" i="209"/>
  <c r="R157" i="209"/>
  <c r="Q157" i="209"/>
  <c r="P157" i="209"/>
  <c r="O157" i="209"/>
  <c r="N157" i="209"/>
  <c r="M157" i="209"/>
  <c r="L157" i="209"/>
  <c r="K156" i="209"/>
  <c r="J156" i="209"/>
  <c r="I156" i="209"/>
  <c r="H156" i="209"/>
  <c r="K155" i="209"/>
  <c r="J155" i="209"/>
  <c r="I155" i="209"/>
  <c r="H155" i="209"/>
  <c r="K154" i="209"/>
  <c r="J154" i="209"/>
  <c r="I154" i="209"/>
  <c r="H154" i="209"/>
  <c r="K153" i="209"/>
  <c r="J153" i="209"/>
  <c r="I153" i="209"/>
  <c r="H153" i="209"/>
  <c r="K152" i="209"/>
  <c r="J152" i="209"/>
  <c r="I152" i="209"/>
  <c r="H152" i="209"/>
  <c r="K151" i="209"/>
  <c r="J151" i="209"/>
  <c r="I151" i="209"/>
  <c r="H151" i="209"/>
  <c r="K150" i="209"/>
  <c r="J150" i="209"/>
  <c r="I150" i="209"/>
  <c r="H150" i="209"/>
  <c r="K149" i="209"/>
  <c r="J149" i="209"/>
  <c r="I149" i="209"/>
  <c r="H149" i="209"/>
  <c r="K148" i="209"/>
  <c r="J148" i="209"/>
  <c r="I148" i="209"/>
  <c r="H148" i="209"/>
  <c r="K147" i="209"/>
  <c r="J147" i="209"/>
  <c r="I147" i="209"/>
  <c r="H147" i="209"/>
  <c r="K146" i="209"/>
  <c r="J146" i="209"/>
  <c r="I146" i="209"/>
  <c r="H146" i="209"/>
  <c r="K145" i="209"/>
  <c r="J145" i="209"/>
  <c r="I145" i="209"/>
  <c r="H145" i="209"/>
  <c r="K144" i="209"/>
  <c r="J144" i="209"/>
  <c r="I144" i="209"/>
  <c r="H144" i="209"/>
  <c r="K143" i="209"/>
  <c r="J143" i="209"/>
  <c r="I143" i="209"/>
  <c r="H143" i="209"/>
  <c r="K142" i="209"/>
  <c r="J142" i="209"/>
  <c r="I142" i="209"/>
  <c r="H142" i="209"/>
  <c r="K141" i="209"/>
  <c r="J141" i="209"/>
  <c r="I141" i="209"/>
  <c r="H141" i="209"/>
  <c r="K140" i="209"/>
  <c r="J140" i="209"/>
  <c r="I140" i="209"/>
  <c r="H140" i="209"/>
  <c r="K139" i="209"/>
  <c r="J139" i="209"/>
  <c r="I139" i="209"/>
  <c r="H139" i="209"/>
  <c r="K138" i="209"/>
  <c r="J138" i="209"/>
  <c r="I138" i="209"/>
  <c r="H138" i="209"/>
  <c r="K137" i="209"/>
  <c r="J137" i="209"/>
  <c r="I137" i="209"/>
  <c r="H137" i="209"/>
  <c r="K136" i="209"/>
  <c r="J136" i="209"/>
  <c r="I136" i="209"/>
  <c r="H136" i="209"/>
  <c r="K135" i="209"/>
  <c r="J135" i="209"/>
  <c r="I135" i="209"/>
  <c r="H135" i="209"/>
  <c r="K134" i="209"/>
  <c r="J134" i="209"/>
  <c r="I134" i="209"/>
  <c r="H134" i="209"/>
  <c r="K133" i="209"/>
  <c r="J133" i="209"/>
  <c r="I133" i="209"/>
  <c r="H133" i="209"/>
  <c r="K132" i="209"/>
  <c r="J132" i="209"/>
  <c r="I132" i="209"/>
  <c r="H132" i="209"/>
  <c r="K131" i="209"/>
  <c r="J131" i="209"/>
  <c r="I131" i="209"/>
  <c r="H131" i="209"/>
  <c r="K130" i="209"/>
  <c r="J130" i="209"/>
  <c r="I130" i="209"/>
  <c r="H130" i="209"/>
  <c r="K129" i="209"/>
  <c r="J129" i="209"/>
  <c r="I129" i="209"/>
  <c r="H129" i="209"/>
  <c r="K128" i="209"/>
  <c r="J128" i="209"/>
  <c r="I128" i="209"/>
  <c r="H128" i="209"/>
  <c r="K127" i="209"/>
  <c r="J127" i="209"/>
  <c r="I127" i="209"/>
  <c r="H127" i="209"/>
  <c r="K126" i="209"/>
  <c r="J126" i="209"/>
  <c r="I126" i="209"/>
  <c r="H126" i="209"/>
  <c r="K125" i="209"/>
  <c r="J125" i="209"/>
  <c r="I125" i="209"/>
  <c r="H125" i="209"/>
  <c r="K124" i="209"/>
  <c r="J124" i="209"/>
  <c r="I124" i="209"/>
  <c r="H124" i="209"/>
  <c r="K123" i="209"/>
  <c r="J123" i="209"/>
  <c r="I123" i="209"/>
  <c r="H123" i="209"/>
  <c r="K122" i="209"/>
  <c r="J122" i="209"/>
  <c r="I122" i="209"/>
  <c r="H122" i="209"/>
  <c r="K121" i="209"/>
  <c r="J121" i="209"/>
  <c r="I121" i="209"/>
  <c r="H121" i="209"/>
  <c r="K120" i="209"/>
  <c r="J120" i="209"/>
  <c r="I120" i="209"/>
  <c r="H120" i="209"/>
  <c r="K119" i="209"/>
  <c r="J119" i="209"/>
  <c r="I119" i="209"/>
  <c r="H119" i="209"/>
  <c r="K118" i="209"/>
  <c r="J118" i="209"/>
  <c r="I118" i="209"/>
  <c r="H118" i="209"/>
  <c r="K117" i="209"/>
  <c r="J117" i="209"/>
  <c r="I117" i="209"/>
  <c r="H117" i="209"/>
  <c r="K116" i="209"/>
  <c r="J116" i="209"/>
  <c r="I116" i="209"/>
  <c r="H116" i="209"/>
  <c r="K115" i="209"/>
  <c r="J115" i="209"/>
  <c r="I115" i="209"/>
  <c r="H115" i="209"/>
  <c r="K114" i="209"/>
  <c r="J114" i="209"/>
  <c r="I114" i="209"/>
  <c r="H114" i="209"/>
  <c r="K113" i="209"/>
  <c r="J113" i="209"/>
  <c r="I113" i="209"/>
  <c r="H113" i="209"/>
  <c r="K112" i="209"/>
  <c r="J112" i="209"/>
  <c r="I112" i="209"/>
  <c r="H112" i="209"/>
  <c r="K111" i="209"/>
  <c r="J111" i="209"/>
  <c r="I111" i="209"/>
  <c r="H111" i="209"/>
  <c r="K110" i="209"/>
  <c r="J110" i="209"/>
  <c r="I110" i="209"/>
  <c r="H110" i="209"/>
  <c r="K109" i="209"/>
  <c r="J109" i="209"/>
  <c r="I109" i="209"/>
  <c r="H109" i="209"/>
  <c r="K108" i="209"/>
  <c r="J108" i="209"/>
  <c r="I108" i="209"/>
  <c r="H108" i="209"/>
  <c r="K107" i="209"/>
  <c r="J107" i="209"/>
  <c r="I107" i="209"/>
  <c r="H107" i="209"/>
  <c r="K106" i="209"/>
  <c r="J106" i="209"/>
  <c r="I106" i="209"/>
  <c r="H106" i="209"/>
  <c r="K105" i="209"/>
  <c r="J105" i="209"/>
  <c r="I105" i="209"/>
  <c r="H105" i="209"/>
  <c r="K104" i="209"/>
  <c r="J104" i="209"/>
  <c r="I104" i="209"/>
  <c r="H104" i="209"/>
  <c r="K103" i="209"/>
  <c r="J103" i="209"/>
  <c r="I103" i="209"/>
  <c r="H103" i="209"/>
  <c r="K102" i="209"/>
  <c r="J102" i="209"/>
  <c r="I102" i="209"/>
  <c r="H102" i="209"/>
  <c r="K101" i="209"/>
  <c r="J101" i="209"/>
  <c r="I101" i="209"/>
  <c r="H101" i="209"/>
  <c r="K100" i="209"/>
  <c r="J100" i="209"/>
  <c r="I100" i="209"/>
  <c r="H100" i="209"/>
  <c r="K99" i="209"/>
  <c r="J99" i="209"/>
  <c r="I99" i="209"/>
  <c r="H99" i="209"/>
  <c r="K98" i="209"/>
  <c r="J98" i="209"/>
  <c r="I98" i="209"/>
  <c r="H98" i="209"/>
  <c r="K97" i="209"/>
  <c r="J97" i="209"/>
  <c r="I97" i="209"/>
  <c r="H97" i="209"/>
  <c r="K96" i="209"/>
  <c r="J96" i="209"/>
  <c r="I96" i="209"/>
  <c r="H96" i="209"/>
  <c r="K95" i="209"/>
  <c r="J95" i="209"/>
  <c r="I95" i="209"/>
  <c r="H95" i="209"/>
  <c r="K94" i="209"/>
  <c r="J94" i="209"/>
  <c r="I94" i="209"/>
  <c r="H94" i="209"/>
  <c r="K93" i="209"/>
  <c r="J93" i="209"/>
  <c r="I93" i="209"/>
  <c r="H93" i="209"/>
  <c r="K92" i="209"/>
  <c r="J92" i="209"/>
  <c r="I92" i="209"/>
  <c r="H92" i="209"/>
  <c r="K91" i="209"/>
  <c r="J91" i="209"/>
  <c r="I91" i="209"/>
  <c r="H91" i="209"/>
  <c r="K90" i="209"/>
  <c r="J90" i="209"/>
  <c r="I90" i="209"/>
  <c r="H90" i="209"/>
  <c r="K89" i="209"/>
  <c r="J89" i="209"/>
  <c r="I89" i="209"/>
  <c r="H89" i="209"/>
  <c r="K88" i="209"/>
  <c r="J88" i="209"/>
  <c r="I88" i="209"/>
  <c r="H88" i="209"/>
  <c r="K87" i="209"/>
  <c r="J87" i="209"/>
  <c r="I87" i="209"/>
  <c r="H87" i="209"/>
  <c r="K86" i="209"/>
  <c r="J86" i="209"/>
  <c r="I86" i="209"/>
  <c r="H86" i="209"/>
  <c r="K85" i="209"/>
  <c r="J85" i="209"/>
  <c r="I85" i="209"/>
  <c r="H85" i="209"/>
  <c r="K84" i="209"/>
  <c r="J84" i="209"/>
  <c r="I84" i="209"/>
  <c r="H84" i="209"/>
  <c r="K83" i="209"/>
  <c r="J83" i="209"/>
  <c r="I83" i="209"/>
  <c r="H83" i="209"/>
  <c r="K82" i="209"/>
  <c r="J82" i="209"/>
  <c r="I82" i="209"/>
  <c r="H82" i="209"/>
  <c r="K81" i="209"/>
  <c r="J81" i="209"/>
  <c r="I81" i="209"/>
  <c r="H81" i="209"/>
  <c r="K80" i="209"/>
  <c r="J80" i="209"/>
  <c r="I80" i="209"/>
  <c r="H80" i="209"/>
  <c r="K79" i="209"/>
  <c r="J79" i="209"/>
  <c r="I79" i="209"/>
  <c r="H79" i="209"/>
  <c r="K78" i="209"/>
  <c r="J78" i="209"/>
  <c r="I78" i="209"/>
  <c r="H78" i="209"/>
  <c r="K77" i="209"/>
  <c r="J77" i="209"/>
  <c r="I77" i="209"/>
  <c r="H77" i="209"/>
  <c r="K76" i="209"/>
  <c r="J76" i="209"/>
  <c r="I76" i="209"/>
  <c r="H76" i="209"/>
  <c r="K75" i="209"/>
  <c r="J75" i="209"/>
  <c r="I75" i="209"/>
  <c r="H75" i="209"/>
  <c r="K74" i="209"/>
  <c r="J74" i="209"/>
  <c r="I74" i="209"/>
  <c r="H74" i="209"/>
  <c r="K73" i="209"/>
  <c r="J73" i="209"/>
  <c r="I73" i="209"/>
  <c r="H73" i="209"/>
  <c r="K72" i="209"/>
  <c r="J72" i="209"/>
  <c r="I72" i="209"/>
  <c r="H72" i="209"/>
  <c r="K71" i="209"/>
  <c r="J71" i="209"/>
  <c r="I71" i="209"/>
  <c r="H71" i="209"/>
  <c r="K70" i="209"/>
  <c r="J70" i="209"/>
  <c r="I70" i="209"/>
  <c r="H70" i="209"/>
  <c r="K69" i="209"/>
  <c r="J69" i="209"/>
  <c r="I69" i="209"/>
  <c r="H69" i="209"/>
  <c r="K68" i="209"/>
  <c r="J68" i="209"/>
  <c r="I68" i="209"/>
  <c r="H68" i="209"/>
  <c r="K67" i="209"/>
  <c r="J67" i="209"/>
  <c r="I67" i="209"/>
  <c r="H67" i="209"/>
  <c r="K66" i="209"/>
  <c r="J66" i="209"/>
  <c r="I66" i="209"/>
  <c r="H66" i="209"/>
  <c r="K65" i="209"/>
  <c r="J65" i="209"/>
  <c r="I65" i="209"/>
  <c r="H65" i="209"/>
  <c r="K64" i="209"/>
  <c r="J64" i="209"/>
  <c r="I64" i="209"/>
  <c r="H64" i="209"/>
  <c r="K63" i="209"/>
  <c r="J63" i="209"/>
  <c r="I63" i="209"/>
  <c r="H63" i="209"/>
  <c r="K62" i="209"/>
  <c r="J62" i="209"/>
  <c r="I62" i="209"/>
  <c r="H62" i="209"/>
  <c r="K61" i="209"/>
  <c r="J61" i="209"/>
  <c r="I61" i="209"/>
  <c r="H61" i="209"/>
  <c r="K60" i="209"/>
  <c r="J60" i="209"/>
  <c r="I60" i="209"/>
  <c r="H60" i="209"/>
  <c r="K59" i="209"/>
  <c r="J59" i="209"/>
  <c r="I59" i="209"/>
  <c r="H59" i="209"/>
  <c r="K58" i="209"/>
  <c r="J58" i="209"/>
  <c r="I58" i="209"/>
  <c r="H58" i="209"/>
  <c r="K57" i="209"/>
  <c r="J57" i="209"/>
  <c r="I57" i="209"/>
  <c r="H57" i="209"/>
  <c r="K56" i="209"/>
  <c r="J56" i="209"/>
  <c r="I56" i="209"/>
  <c r="H56" i="209"/>
  <c r="K55" i="209"/>
  <c r="J55" i="209"/>
  <c r="I55" i="209"/>
  <c r="H55" i="209"/>
  <c r="K54" i="209"/>
  <c r="J54" i="209"/>
  <c r="I54" i="209"/>
  <c r="H54" i="209"/>
  <c r="K53" i="209"/>
  <c r="J53" i="209"/>
  <c r="I53" i="209"/>
  <c r="H53" i="209"/>
  <c r="K52" i="209"/>
  <c r="J52" i="209"/>
  <c r="I52" i="209"/>
  <c r="H52" i="209"/>
  <c r="K51" i="209"/>
  <c r="J51" i="209"/>
  <c r="I51" i="209"/>
  <c r="H51" i="209"/>
  <c r="K50" i="209"/>
  <c r="J50" i="209"/>
  <c r="I50" i="209"/>
  <c r="H50" i="209"/>
  <c r="K49" i="209"/>
  <c r="J49" i="209"/>
  <c r="I49" i="209"/>
  <c r="H49" i="209"/>
  <c r="K48" i="209"/>
  <c r="J48" i="209"/>
  <c r="I48" i="209"/>
  <c r="H48" i="209"/>
  <c r="K47" i="209"/>
  <c r="J47" i="209"/>
  <c r="I47" i="209"/>
  <c r="H47" i="209"/>
  <c r="K46" i="209"/>
  <c r="J46" i="209"/>
  <c r="I46" i="209"/>
  <c r="H46" i="209"/>
  <c r="K45" i="209"/>
  <c r="J45" i="209"/>
  <c r="I45" i="209"/>
  <c r="H45" i="209"/>
  <c r="K44" i="209"/>
  <c r="J44" i="209"/>
  <c r="I44" i="209"/>
  <c r="H44" i="209"/>
  <c r="K43" i="209"/>
  <c r="J43" i="209"/>
  <c r="I43" i="209"/>
  <c r="H43" i="209"/>
  <c r="K42" i="209"/>
  <c r="J42" i="209"/>
  <c r="I42" i="209"/>
  <c r="H42" i="209"/>
  <c r="K41" i="209"/>
  <c r="J41" i="209"/>
  <c r="I41" i="209"/>
  <c r="H41" i="209"/>
  <c r="K40" i="209"/>
  <c r="J40" i="209"/>
  <c r="I40" i="209"/>
  <c r="H40" i="209"/>
  <c r="K39" i="209"/>
  <c r="J39" i="209"/>
  <c r="I39" i="209"/>
  <c r="H39" i="209"/>
  <c r="K38" i="209"/>
  <c r="J38" i="209"/>
  <c r="I38" i="209"/>
  <c r="H38" i="209"/>
  <c r="K37" i="209"/>
  <c r="J37" i="209"/>
  <c r="I37" i="209"/>
  <c r="H37" i="209"/>
  <c r="K36" i="209"/>
  <c r="J36" i="209"/>
  <c r="I36" i="209"/>
  <c r="H36" i="209"/>
  <c r="K35" i="209"/>
  <c r="J35" i="209"/>
  <c r="I35" i="209"/>
  <c r="H35" i="209"/>
  <c r="AI31" i="209"/>
  <c r="AH31" i="209"/>
  <c r="AG31" i="209"/>
  <c r="AF31" i="209"/>
  <c r="AE31" i="209"/>
  <c r="AD31" i="209"/>
  <c r="AC31" i="209"/>
  <c r="AB31" i="209"/>
  <c r="AA31" i="209"/>
  <c r="Z31" i="209"/>
  <c r="Y31" i="209"/>
  <c r="X31" i="209"/>
  <c r="W31" i="209"/>
  <c r="V31" i="209"/>
  <c r="U31" i="209"/>
  <c r="T31" i="209"/>
  <c r="S31" i="209"/>
  <c r="R31" i="209"/>
  <c r="Q31" i="209"/>
  <c r="P31" i="209"/>
  <c r="O31" i="209"/>
  <c r="N31" i="209"/>
  <c r="M31" i="209"/>
  <c r="L31" i="209"/>
  <c r="AI30" i="209"/>
  <c r="AH30" i="209"/>
  <c r="AG30" i="209"/>
  <c r="AF30" i="209"/>
  <c r="AE30" i="209"/>
  <c r="AD30" i="209"/>
  <c r="AC30" i="209"/>
  <c r="AB30" i="209"/>
  <c r="AA30" i="209"/>
  <c r="Z30" i="209"/>
  <c r="Y30" i="209"/>
  <c r="X30" i="209"/>
  <c r="W30" i="209"/>
  <c r="V30" i="209"/>
  <c r="U30" i="209"/>
  <c r="T30" i="209"/>
  <c r="S30" i="209"/>
  <c r="R30" i="209"/>
  <c r="Q30" i="209"/>
  <c r="P30" i="209"/>
  <c r="O30" i="209"/>
  <c r="N30" i="209"/>
  <c r="M30" i="209"/>
  <c r="L30" i="209"/>
  <c r="AI29" i="209"/>
  <c r="AH29" i="209"/>
  <c r="AG29" i="209"/>
  <c r="AF29" i="209"/>
  <c r="AE29" i="209"/>
  <c r="AD29" i="209"/>
  <c r="AC29" i="209"/>
  <c r="AB29" i="209"/>
  <c r="AA29" i="209"/>
  <c r="Z29" i="209"/>
  <c r="Y29" i="209"/>
  <c r="X29" i="209"/>
  <c r="W29" i="209"/>
  <c r="V29" i="209"/>
  <c r="U29" i="209"/>
  <c r="T29" i="209"/>
  <c r="S29" i="209"/>
  <c r="R29" i="209"/>
  <c r="Q29" i="209"/>
  <c r="P29" i="209"/>
  <c r="O29" i="209"/>
  <c r="N29" i="209"/>
  <c r="M29" i="209"/>
  <c r="L29" i="209"/>
  <c r="AI28" i="209"/>
  <c r="AH28" i="209"/>
  <c r="AG28" i="209"/>
  <c r="AF28" i="209"/>
  <c r="AE28" i="209"/>
  <c r="AD28" i="209"/>
  <c r="AC28" i="209"/>
  <c r="AB28" i="209"/>
  <c r="AA28" i="209"/>
  <c r="Z28" i="209"/>
  <c r="Y28" i="209"/>
  <c r="X28" i="209"/>
  <c r="W28" i="209"/>
  <c r="V28" i="209"/>
  <c r="U28" i="209"/>
  <c r="T28" i="209"/>
  <c r="S28" i="209"/>
  <c r="R28" i="209"/>
  <c r="Q28" i="209"/>
  <c r="P28" i="209"/>
  <c r="O28" i="209"/>
  <c r="N28" i="209"/>
  <c r="M28" i="209"/>
  <c r="L28" i="209"/>
  <c r="AI27" i="209"/>
  <c r="AH27" i="209"/>
  <c r="AG27" i="209"/>
  <c r="AF27" i="209"/>
  <c r="AE27" i="209"/>
  <c r="AD27" i="209"/>
  <c r="AC27" i="209"/>
  <c r="AB27" i="209"/>
  <c r="AA27" i="209"/>
  <c r="Z27" i="209"/>
  <c r="Y27" i="209"/>
  <c r="X27" i="209"/>
  <c r="W27" i="209"/>
  <c r="V27" i="209"/>
  <c r="U27" i="209"/>
  <c r="T27" i="209"/>
  <c r="S27" i="209"/>
  <c r="R27" i="209"/>
  <c r="Q27" i="209"/>
  <c r="P27" i="209"/>
  <c r="O27" i="209"/>
  <c r="N27" i="209"/>
  <c r="M27" i="209"/>
  <c r="L27" i="209"/>
  <c r="AI26" i="209"/>
  <c r="AH26" i="209"/>
  <c r="AG26" i="209"/>
  <c r="AF26" i="209"/>
  <c r="AE26" i="209"/>
  <c r="AD26" i="209"/>
  <c r="AC26" i="209"/>
  <c r="AB26" i="209"/>
  <c r="AA26" i="209"/>
  <c r="Z26" i="209"/>
  <c r="Y26" i="209"/>
  <c r="X26" i="209"/>
  <c r="W26" i="209"/>
  <c r="V26" i="209"/>
  <c r="U26" i="209"/>
  <c r="T26" i="209"/>
  <c r="S26" i="209"/>
  <c r="R26" i="209"/>
  <c r="Q26" i="209"/>
  <c r="P26" i="209"/>
  <c r="O26" i="209"/>
  <c r="N26" i="209"/>
  <c r="M26" i="209"/>
  <c r="L26" i="209"/>
  <c r="AI25" i="209"/>
  <c r="AH25" i="209"/>
  <c r="AG25" i="209"/>
  <c r="AF25" i="209"/>
  <c r="AE25" i="209"/>
  <c r="AD25" i="209"/>
  <c r="AC25" i="209"/>
  <c r="AB25" i="209"/>
  <c r="AA25" i="209"/>
  <c r="Z25" i="209"/>
  <c r="Y25" i="209"/>
  <c r="X25" i="209"/>
  <c r="W25" i="209"/>
  <c r="V25" i="209"/>
  <c r="U25" i="209"/>
  <c r="T25" i="209"/>
  <c r="S25" i="209"/>
  <c r="R25" i="209"/>
  <c r="Q25" i="209"/>
  <c r="P25" i="209"/>
  <c r="O25" i="209"/>
  <c r="N25" i="209"/>
  <c r="M25" i="209"/>
  <c r="L25" i="209"/>
  <c r="AI24" i="209"/>
  <c r="AH24" i="209"/>
  <c r="AG24" i="209"/>
  <c r="AF24" i="209"/>
  <c r="AE24" i="209"/>
  <c r="AD24" i="209"/>
  <c r="AC24" i="209"/>
  <c r="AB24" i="209"/>
  <c r="AA24" i="209"/>
  <c r="Z24" i="209"/>
  <c r="Y24" i="209"/>
  <c r="X24" i="209"/>
  <c r="W24" i="209"/>
  <c r="V24" i="209"/>
  <c r="U24" i="209"/>
  <c r="T24" i="209"/>
  <c r="S24" i="209"/>
  <c r="R24" i="209"/>
  <c r="Q24" i="209"/>
  <c r="P24" i="209"/>
  <c r="O24" i="209"/>
  <c r="N24" i="209"/>
  <c r="M24" i="209"/>
  <c r="L24" i="209"/>
  <c r="AI23" i="209"/>
  <c r="AH23" i="209"/>
  <c r="AG23" i="209"/>
  <c r="AF23" i="209"/>
  <c r="AE23" i="209"/>
  <c r="AD23" i="209"/>
  <c r="AC23" i="209"/>
  <c r="AB23" i="209"/>
  <c r="AA23" i="209"/>
  <c r="Z23" i="209"/>
  <c r="Y23" i="209"/>
  <c r="X23" i="209"/>
  <c r="W23" i="209"/>
  <c r="V23" i="209"/>
  <c r="U23" i="209"/>
  <c r="T23" i="209"/>
  <c r="S23" i="209"/>
  <c r="R23" i="209"/>
  <c r="Q23" i="209"/>
  <c r="P23" i="209"/>
  <c r="O23" i="209"/>
  <c r="N23" i="209"/>
  <c r="M23" i="209"/>
  <c r="L23" i="209"/>
  <c r="AI22" i="209"/>
  <c r="AH22" i="209"/>
  <c r="AG22" i="209"/>
  <c r="AF22" i="209"/>
  <c r="AE22" i="209"/>
  <c r="AD22" i="209"/>
  <c r="AC22" i="209"/>
  <c r="AB22" i="209"/>
  <c r="AA22" i="209"/>
  <c r="Z22" i="209"/>
  <c r="Y22" i="209"/>
  <c r="X22" i="209"/>
  <c r="W22" i="209"/>
  <c r="V22" i="209"/>
  <c r="U22" i="209"/>
  <c r="T22" i="209"/>
  <c r="S22" i="209"/>
  <c r="R22" i="209"/>
  <c r="Q22" i="209"/>
  <c r="P22" i="209"/>
  <c r="O22" i="209"/>
  <c r="N22" i="209"/>
  <c r="M22" i="209"/>
  <c r="L22" i="209"/>
  <c r="AI21" i="209"/>
  <c r="AH21" i="209"/>
  <c r="AG21" i="209"/>
  <c r="AF21" i="209"/>
  <c r="AE21" i="209"/>
  <c r="AD21" i="209"/>
  <c r="AC21" i="209"/>
  <c r="AB21" i="209"/>
  <c r="AA21" i="209"/>
  <c r="Z21" i="209"/>
  <c r="Y21" i="209"/>
  <c r="X21" i="209"/>
  <c r="W21" i="209"/>
  <c r="V21" i="209"/>
  <c r="U21" i="209"/>
  <c r="T21" i="209"/>
  <c r="S21" i="209"/>
  <c r="R21" i="209"/>
  <c r="Q21" i="209"/>
  <c r="P21" i="209"/>
  <c r="O21" i="209"/>
  <c r="N21" i="209"/>
  <c r="M21" i="209"/>
  <c r="L21" i="209"/>
  <c r="AI20" i="209"/>
  <c r="AH20" i="209"/>
  <c r="AG20" i="209"/>
  <c r="AF20" i="209"/>
  <c r="AE20" i="209"/>
  <c r="AD20" i="209"/>
  <c r="AC20" i="209"/>
  <c r="AB20" i="209"/>
  <c r="AA20" i="209"/>
  <c r="Z20" i="209"/>
  <c r="Y20" i="209"/>
  <c r="X20" i="209"/>
  <c r="W20" i="209"/>
  <c r="V20" i="209"/>
  <c r="U20" i="209"/>
  <c r="T20" i="209"/>
  <c r="S20" i="209"/>
  <c r="R20" i="209"/>
  <c r="Q20" i="209"/>
  <c r="P20" i="209"/>
  <c r="O20" i="209"/>
  <c r="N20" i="209"/>
  <c r="M20" i="209"/>
  <c r="L20" i="209"/>
  <c r="AI19" i="209"/>
  <c r="AH19" i="209"/>
  <c r="AG19" i="209"/>
  <c r="AF19" i="209"/>
  <c r="AE19" i="209"/>
  <c r="AD19" i="209"/>
  <c r="AC19" i="209"/>
  <c r="AB19" i="209"/>
  <c r="AA19" i="209"/>
  <c r="Z19" i="209"/>
  <c r="Y19" i="209"/>
  <c r="X19" i="209"/>
  <c r="W19" i="209"/>
  <c r="V19" i="209"/>
  <c r="U19" i="209"/>
  <c r="T19" i="209"/>
  <c r="S19" i="209"/>
  <c r="R19" i="209"/>
  <c r="Q19" i="209"/>
  <c r="P19" i="209"/>
  <c r="O19" i="209"/>
  <c r="N19" i="209"/>
  <c r="M19" i="209"/>
  <c r="L19" i="209"/>
  <c r="AI18" i="209"/>
  <c r="AH18" i="209"/>
  <c r="AG18" i="209"/>
  <c r="AF18" i="209"/>
  <c r="AE18" i="209"/>
  <c r="AD18" i="209"/>
  <c r="AC18" i="209"/>
  <c r="AB18" i="209"/>
  <c r="AA18" i="209"/>
  <c r="Z18" i="209"/>
  <c r="Y18" i="209"/>
  <c r="X18" i="209"/>
  <c r="W18" i="209"/>
  <c r="V18" i="209"/>
  <c r="U18" i="209"/>
  <c r="T18" i="209"/>
  <c r="S18" i="209"/>
  <c r="R18" i="209"/>
  <c r="Q18" i="209"/>
  <c r="P18" i="209"/>
  <c r="O18" i="209"/>
  <c r="N18" i="209"/>
  <c r="M18" i="209"/>
  <c r="L18" i="209"/>
  <c r="AI17" i="209"/>
  <c r="AH17" i="209"/>
  <c r="AG17" i="209"/>
  <c r="AF17" i="209"/>
  <c r="AE17" i="209"/>
  <c r="AD17" i="209"/>
  <c r="AC17" i="209"/>
  <c r="AB17" i="209"/>
  <c r="AA17" i="209"/>
  <c r="Z17" i="209"/>
  <c r="Y17" i="209"/>
  <c r="X17" i="209"/>
  <c r="W17" i="209"/>
  <c r="V17" i="209"/>
  <c r="U17" i="209"/>
  <c r="T17" i="209"/>
  <c r="S17" i="209"/>
  <c r="R17" i="209"/>
  <c r="Q17" i="209"/>
  <c r="P17" i="209"/>
  <c r="O17" i="209"/>
  <c r="N17" i="209"/>
  <c r="M17" i="209"/>
  <c r="L17" i="209"/>
  <c r="AI16" i="209"/>
  <c r="AH16" i="209"/>
  <c r="AG16" i="209"/>
  <c r="AF16" i="209"/>
  <c r="AE16" i="209"/>
  <c r="AD16" i="209"/>
  <c r="AC16" i="209"/>
  <c r="AB16" i="209"/>
  <c r="AA16" i="209"/>
  <c r="Z16" i="209"/>
  <c r="Y16" i="209"/>
  <c r="X16" i="209"/>
  <c r="W16" i="209"/>
  <c r="V16" i="209"/>
  <c r="U16" i="209"/>
  <c r="T16" i="209"/>
  <c r="S16" i="209"/>
  <c r="R16" i="209"/>
  <c r="Q16" i="209"/>
  <c r="P16" i="209"/>
  <c r="O16" i="209"/>
  <c r="N16" i="209"/>
  <c r="M16" i="209"/>
  <c r="L16" i="209"/>
  <c r="AI15" i="209"/>
  <c r="AH15" i="209"/>
  <c r="AG15" i="209"/>
  <c r="AF15" i="209"/>
  <c r="AE15" i="209"/>
  <c r="AD15" i="209"/>
  <c r="AC15" i="209"/>
  <c r="AB15" i="209"/>
  <c r="AA15" i="209"/>
  <c r="Z15" i="209"/>
  <c r="Y15" i="209"/>
  <c r="X15" i="209"/>
  <c r="W15" i="209"/>
  <c r="V15" i="209"/>
  <c r="U15" i="209"/>
  <c r="T15" i="209"/>
  <c r="S15" i="209"/>
  <c r="R15" i="209"/>
  <c r="Q15" i="209"/>
  <c r="P15" i="209"/>
  <c r="O15" i="209"/>
  <c r="N15" i="209"/>
  <c r="M15" i="209"/>
  <c r="L15" i="209"/>
  <c r="P144" i="208"/>
  <c r="O144" i="208"/>
  <c r="N144" i="208"/>
  <c r="M144" i="208"/>
  <c r="L144" i="208"/>
  <c r="K144" i="208"/>
  <c r="I144" i="208"/>
  <c r="H144" i="208"/>
  <c r="G144" i="208"/>
  <c r="F144" i="208"/>
  <c r="J143" i="208"/>
  <c r="Q143" i="208" s="1"/>
  <c r="J142" i="208"/>
  <c r="Q142" i="208" s="1"/>
  <c r="J141" i="208"/>
  <c r="Q141" i="208" s="1"/>
  <c r="J140" i="208"/>
  <c r="Q140" i="208" s="1"/>
  <c r="J139" i="208"/>
  <c r="Q139" i="208" s="1"/>
  <c r="J138" i="208"/>
  <c r="Q138" i="208" s="1"/>
  <c r="J137" i="208"/>
  <c r="Q137" i="208" s="1"/>
  <c r="J136" i="208"/>
  <c r="Q136" i="208" s="1"/>
  <c r="J135" i="208"/>
  <c r="Q135" i="208" s="1"/>
  <c r="J134" i="208"/>
  <c r="Q134" i="208" s="1"/>
  <c r="J127" i="208"/>
  <c r="Q127" i="208" s="1"/>
  <c r="J126" i="208"/>
  <c r="Q126" i="208" s="1"/>
  <c r="J125" i="208"/>
  <c r="Q125" i="208" s="1"/>
  <c r="J124" i="208"/>
  <c r="Q124" i="208" s="1"/>
  <c r="J123" i="208"/>
  <c r="Q123" i="208" s="1"/>
  <c r="J122" i="208"/>
  <c r="Q122" i="208" s="1"/>
  <c r="J121" i="208"/>
  <c r="Q121" i="208" s="1"/>
  <c r="J120" i="208"/>
  <c r="Q120" i="208" s="1"/>
  <c r="J119" i="208"/>
  <c r="Q119" i="208" s="1"/>
  <c r="J118" i="208"/>
  <c r="Q118" i="208" s="1"/>
  <c r="J117" i="208"/>
  <c r="Q117" i="208" s="1"/>
  <c r="J116" i="208"/>
  <c r="Q116" i="208" s="1"/>
  <c r="P115" i="208"/>
  <c r="O115" i="208"/>
  <c r="N115" i="208"/>
  <c r="M115" i="208"/>
  <c r="L115" i="208"/>
  <c r="K115" i="208"/>
  <c r="I115" i="208"/>
  <c r="H115" i="208"/>
  <c r="G115" i="208"/>
  <c r="F115" i="208"/>
  <c r="J113" i="208"/>
  <c r="Q113" i="208" s="1"/>
  <c r="J112" i="208"/>
  <c r="Q112" i="208" s="1"/>
  <c r="J111" i="208"/>
  <c r="Q111" i="208" s="1"/>
  <c r="J110" i="208"/>
  <c r="Q110" i="208" s="1"/>
  <c r="J109" i="208"/>
  <c r="Q109" i="208" s="1"/>
  <c r="P108" i="208"/>
  <c r="O108" i="208"/>
  <c r="N108" i="208"/>
  <c r="M108" i="208"/>
  <c r="L108" i="208"/>
  <c r="K108" i="208"/>
  <c r="I108" i="208"/>
  <c r="H108" i="208"/>
  <c r="G108" i="208"/>
  <c r="F108" i="208"/>
  <c r="J107" i="208"/>
  <c r="Q107" i="208" s="1"/>
  <c r="J106" i="208"/>
  <c r="Q106" i="208" s="1"/>
  <c r="P105" i="208"/>
  <c r="O105" i="208"/>
  <c r="N105" i="208"/>
  <c r="M105" i="208"/>
  <c r="L105" i="208"/>
  <c r="K105" i="208"/>
  <c r="I105" i="208"/>
  <c r="H105" i="208"/>
  <c r="G105" i="208"/>
  <c r="F105" i="208"/>
  <c r="J104" i="208"/>
  <c r="Q104" i="208" s="1"/>
  <c r="J103" i="208"/>
  <c r="Q103" i="208" s="1"/>
  <c r="J102" i="208"/>
  <c r="J98" i="208"/>
  <c r="Q98" i="208" s="1"/>
  <c r="J97" i="208"/>
  <c r="Q97" i="208" s="1"/>
  <c r="J96" i="208"/>
  <c r="Q96" i="208" s="1"/>
  <c r="J95" i="208"/>
  <c r="Q95" i="208" s="1"/>
  <c r="J94" i="208"/>
  <c r="Q94" i="208" s="1"/>
  <c r="J93" i="208"/>
  <c r="Q93" i="208" s="1"/>
  <c r="P92" i="208"/>
  <c r="O92" i="208"/>
  <c r="N92" i="208"/>
  <c r="M92" i="208"/>
  <c r="L92" i="208"/>
  <c r="K92" i="208"/>
  <c r="I92" i="208"/>
  <c r="H92" i="208"/>
  <c r="G92" i="208"/>
  <c r="F92" i="208"/>
  <c r="J91" i="208"/>
  <c r="Q91" i="208" s="1"/>
  <c r="J90" i="208"/>
  <c r="Q90" i="208" s="1"/>
  <c r="J89" i="208"/>
  <c r="Q89" i="208" s="1"/>
  <c r="J88" i="208"/>
  <c r="Q88" i="208" s="1"/>
  <c r="J87" i="208"/>
  <c r="Q87" i="208" s="1"/>
  <c r="J86" i="208"/>
  <c r="Q86" i="208" s="1"/>
  <c r="P85" i="208"/>
  <c r="O85" i="208"/>
  <c r="N85" i="208"/>
  <c r="M85" i="208"/>
  <c r="L85" i="208"/>
  <c r="K85" i="208"/>
  <c r="I85" i="208"/>
  <c r="H85" i="208"/>
  <c r="G85" i="208"/>
  <c r="F85" i="208"/>
  <c r="J84" i="208"/>
  <c r="Q84" i="208" s="1"/>
  <c r="J83" i="208"/>
  <c r="Q83" i="208" s="1"/>
  <c r="J82" i="208"/>
  <c r="Q82" i="208" s="1"/>
  <c r="J81" i="208"/>
  <c r="Q81" i="208" s="1"/>
  <c r="J80" i="208"/>
  <c r="Q80" i="208" s="1"/>
  <c r="J79" i="208"/>
  <c r="Q79" i="208" s="1"/>
  <c r="P78" i="208"/>
  <c r="O78" i="208"/>
  <c r="N78" i="208"/>
  <c r="M78" i="208"/>
  <c r="L78" i="208"/>
  <c r="K78" i="208"/>
  <c r="I78" i="208"/>
  <c r="H78" i="208"/>
  <c r="G78" i="208"/>
  <c r="F78" i="208"/>
  <c r="J76" i="208"/>
  <c r="Q76" i="208" s="1"/>
  <c r="J75" i="208"/>
  <c r="Q75" i="208" s="1"/>
  <c r="J74" i="208"/>
  <c r="Q74" i="208" s="1"/>
  <c r="J73" i="208"/>
  <c r="Q73" i="208" s="1"/>
  <c r="J72" i="208"/>
  <c r="Q72" i="208" s="1"/>
  <c r="J71" i="208"/>
  <c r="Q71" i="208" s="1"/>
  <c r="P70" i="208"/>
  <c r="O70" i="208"/>
  <c r="N70" i="208"/>
  <c r="M70" i="208"/>
  <c r="L70" i="208"/>
  <c r="K70" i="208"/>
  <c r="I70" i="208"/>
  <c r="H70" i="208"/>
  <c r="G70" i="208"/>
  <c r="F70" i="208"/>
  <c r="J69" i="208"/>
  <c r="Q69" i="208" s="1"/>
  <c r="J68" i="208"/>
  <c r="Q68" i="208" s="1"/>
  <c r="J67" i="208"/>
  <c r="Q67" i="208" s="1"/>
  <c r="J66" i="208"/>
  <c r="Q66" i="208" s="1"/>
  <c r="J65" i="208"/>
  <c r="Q65" i="208" s="1"/>
  <c r="J64" i="208"/>
  <c r="Q64" i="208" s="1"/>
  <c r="P63" i="208"/>
  <c r="O63" i="208"/>
  <c r="N63" i="208"/>
  <c r="M63" i="208"/>
  <c r="L63" i="208"/>
  <c r="K63" i="208"/>
  <c r="I63" i="208"/>
  <c r="H63" i="208"/>
  <c r="G63" i="208"/>
  <c r="F63" i="208"/>
  <c r="J62" i="208"/>
  <c r="Q62" i="208" s="1"/>
  <c r="J61" i="208"/>
  <c r="Q61" i="208" s="1"/>
  <c r="J60" i="208"/>
  <c r="Q60" i="208" s="1"/>
  <c r="J59" i="208"/>
  <c r="Q59" i="208" s="1"/>
  <c r="J58" i="208"/>
  <c r="Q58" i="208" s="1"/>
  <c r="J57" i="208"/>
  <c r="Q57" i="208" s="1"/>
  <c r="P56" i="208"/>
  <c r="O56" i="208"/>
  <c r="N56" i="208"/>
  <c r="M56" i="208"/>
  <c r="L56" i="208"/>
  <c r="K56" i="208"/>
  <c r="I56" i="208"/>
  <c r="H56" i="208"/>
  <c r="G56" i="208"/>
  <c r="F56" i="208"/>
  <c r="J55" i="208"/>
  <c r="Q55" i="208" s="1"/>
  <c r="J54" i="208"/>
  <c r="Q54" i="208" s="1"/>
  <c r="J53" i="208"/>
  <c r="Q53" i="208" s="1"/>
  <c r="J52" i="208"/>
  <c r="Q52" i="208" s="1"/>
  <c r="J51" i="208"/>
  <c r="Q51" i="208" s="1"/>
  <c r="J50" i="208"/>
  <c r="Q50" i="208" s="1"/>
  <c r="P49" i="208"/>
  <c r="O49" i="208"/>
  <c r="N49" i="208"/>
  <c r="M49" i="208"/>
  <c r="L49" i="208"/>
  <c r="K49" i="208"/>
  <c r="I49" i="208"/>
  <c r="H49" i="208"/>
  <c r="G49" i="208"/>
  <c r="F49" i="208"/>
  <c r="J47" i="208"/>
  <c r="Q47" i="208" s="1"/>
  <c r="J46" i="208"/>
  <c r="Q46" i="208" s="1"/>
  <c r="J45" i="208"/>
  <c r="Q45" i="208" s="1"/>
  <c r="P44" i="208"/>
  <c r="O44" i="208"/>
  <c r="N44" i="208"/>
  <c r="M44" i="208"/>
  <c r="L44" i="208"/>
  <c r="K44" i="208"/>
  <c r="I44" i="208"/>
  <c r="H44" i="208"/>
  <c r="G44" i="208"/>
  <c r="F44" i="208"/>
  <c r="J43" i="208"/>
  <c r="Q43" i="208" s="1"/>
  <c r="J42" i="208"/>
  <c r="Q42" i="208" s="1"/>
  <c r="J41" i="208"/>
  <c r="Q41" i="208" s="1"/>
  <c r="J40" i="208"/>
  <c r="Q40" i="208" s="1"/>
  <c r="P39" i="208"/>
  <c r="O39" i="208"/>
  <c r="N39" i="208"/>
  <c r="M39" i="208"/>
  <c r="L39" i="208"/>
  <c r="K39" i="208"/>
  <c r="I39" i="208"/>
  <c r="H39" i="208"/>
  <c r="G39" i="208"/>
  <c r="F39" i="208"/>
  <c r="J38" i="208"/>
  <c r="Q38" i="208" s="1"/>
  <c r="J37" i="208"/>
  <c r="Q37" i="208" s="1"/>
  <c r="P36" i="208"/>
  <c r="P31" i="208" s="1"/>
  <c r="O36" i="208"/>
  <c r="O31" i="208" s="1"/>
  <c r="N36" i="208"/>
  <c r="N31" i="208" s="1"/>
  <c r="M36" i="208"/>
  <c r="M31" i="208" s="1"/>
  <c r="L36" i="208"/>
  <c r="L31" i="208" s="1"/>
  <c r="K36" i="208"/>
  <c r="K31" i="208" s="1"/>
  <c r="I36" i="208"/>
  <c r="I31" i="208" s="1"/>
  <c r="H36" i="208"/>
  <c r="H31" i="208" s="1"/>
  <c r="G36" i="208"/>
  <c r="G31" i="208" s="1"/>
  <c r="F36" i="208"/>
  <c r="F31" i="208" s="1"/>
  <c r="J35" i="208"/>
  <c r="Q35" i="208" s="1"/>
  <c r="J34" i="208"/>
  <c r="Q34" i="208" s="1"/>
  <c r="J33" i="208"/>
  <c r="Q33" i="208" s="1"/>
  <c r="J32" i="208"/>
  <c r="Q32" i="208" s="1"/>
  <c r="P29" i="208"/>
  <c r="O29" i="208"/>
  <c r="N29" i="208"/>
  <c r="M29" i="208"/>
  <c r="L29" i="208"/>
  <c r="K29" i="208"/>
  <c r="I29" i="208"/>
  <c r="H29" i="208"/>
  <c r="G29" i="208"/>
  <c r="F29" i="208"/>
  <c r="J27" i="208"/>
  <c r="Q27" i="208" s="1"/>
  <c r="J26" i="208"/>
  <c r="Q26" i="208" s="1"/>
  <c r="J25" i="208"/>
  <c r="J21" i="208"/>
  <c r="Q21" i="208" s="1"/>
  <c r="J20" i="208"/>
  <c r="Q20" i="208" s="1"/>
  <c r="J19" i="208"/>
  <c r="Q19" i="208" s="1"/>
  <c r="J18" i="208"/>
  <c r="Q18" i="208" s="1"/>
  <c r="J17" i="208"/>
  <c r="Q17" i="208" s="1"/>
  <c r="J16" i="208"/>
  <c r="Q16" i="208" s="1"/>
  <c r="J15" i="208"/>
  <c r="Q15" i="208" s="1"/>
  <c r="J14" i="208"/>
  <c r="Q14" i="208" s="1"/>
  <c r="P13" i="208"/>
  <c r="P23" i="208" s="1"/>
  <c r="O13" i="208"/>
  <c r="O23" i="208" s="1"/>
  <c r="N13" i="208"/>
  <c r="N23" i="208" s="1"/>
  <c r="M13" i="208"/>
  <c r="M23" i="208" s="1"/>
  <c r="L13" i="208"/>
  <c r="L23" i="208" s="1"/>
  <c r="K13" i="208"/>
  <c r="K23" i="208" s="1"/>
  <c r="I13" i="208"/>
  <c r="I23" i="208" s="1"/>
  <c r="H13" i="208"/>
  <c r="H23" i="208" s="1"/>
  <c r="G13" i="208"/>
  <c r="G23" i="208" s="1"/>
  <c r="F13" i="208"/>
  <c r="R151" i="207"/>
  <c r="P151" i="207"/>
  <c r="O151" i="207"/>
  <c r="N151" i="207"/>
  <c r="M151" i="207"/>
  <c r="L151" i="207"/>
  <c r="K151" i="207"/>
  <c r="I151" i="207"/>
  <c r="H151" i="207"/>
  <c r="G151" i="207"/>
  <c r="F151" i="207"/>
  <c r="J150" i="207"/>
  <c r="Q150" i="207" s="1"/>
  <c r="J149" i="207"/>
  <c r="Q149" i="207" s="1"/>
  <c r="J148" i="207"/>
  <c r="Q148" i="207" s="1"/>
  <c r="J147" i="207"/>
  <c r="Q147" i="207" s="1"/>
  <c r="J146" i="207"/>
  <c r="Q146" i="207" s="1"/>
  <c r="J145" i="207"/>
  <c r="Q145" i="207" s="1"/>
  <c r="J144" i="207"/>
  <c r="Q144" i="207" s="1"/>
  <c r="J143" i="207"/>
  <c r="Q143" i="207" s="1"/>
  <c r="J142" i="207"/>
  <c r="Q142" i="207" s="1"/>
  <c r="J141" i="207"/>
  <c r="Q141" i="207" s="1"/>
  <c r="J130" i="207"/>
  <c r="Q130" i="207" s="1"/>
  <c r="J129" i="207"/>
  <c r="Q129" i="207" s="1"/>
  <c r="J128" i="207"/>
  <c r="Q128" i="207" s="1"/>
  <c r="J127" i="207"/>
  <c r="Q127" i="207" s="1"/>
  <c r="J126" i="207"/>
  <c r="Q126" i="207" s="1"/>
  <c r="J125" i="207"/>
  <c r="Q125" i="207" s="1"/>
  <c r="J124" i="207"/>
  <c r="Q124" i="207" s="1"/>
  <c r="J123" i="207"/>
  <c r="Q123" i="207" s="1"/>
  <c r="J122" i="207"/>
  <c r="Q122" i="207" s="1"/>
  <c r="J121" i="207"/>
  <c r="Q121" i="207" s="1"/>
  <c r="J120" i="207"/>
  <c r="Q120" i="207" s="1"/>
  <c r="R119" i="207"/>
  <c r="P119" i="207"/>
  <c r="O119" i="207"/>
  <c r="N119" i="207"/>
  <c r="M119" i="207"/>
  <c r="L119" i="207"/>
  <c r="K119" i="207"/>
  <c r="I119" i="207"/>
  <c r="H119" i="207"/>
  <c r="G119" i="207"/>
  <c r="F119" i="207"/>
  <c r="J117" i="207"/>
  <c r="Q117" i="207" s="1"/>
  <c r="J116" i="207"/>
  <c r="Q116" i="207" s="1"/>
  <c r="J115" i="207"/>
  <c r="Q115" i="207" s="1"/>
  <c r="J114" i="207"/>
  <c r="Q114" i="207" s="1"/>
  <c r="J113" i="207"/>
  <c r="Q113" i="207" s="1"/>
  <c r="R112" i="207"/>
  <c r="P112" i="207"/>
  <c r="O112" i="207"/>
  <c r="N112" i="207"/>
  <c r="M112" i="207"/>
  <c r="L112" i="207"/>
  <c r="K112" i="207"/>
  <c r="I112" i="207"/>
  <c r="H112" i="207"/>
  <c r="G112" i="207"/>
  <c r="F112" i="207"/>
  <c r="J111" i="207"/>
  <c r="Q111" i="207" s="1"/>
  <c r="J110" i="207"/>
  <c r="Q110" i="207" s="1"/>
  <c r="R109" i="207"/>
  <c r="P109" i="207"/>
  <c r="O109" i="207"/>
  <c r="N109" i="207"/>
  <c r="M109" i="207"/>
  <c r="L109" i="207"/>
  <c r="K109" i="207"/>
  <c r="I109" i="207"/>
  <c r="H109" i="207"/>
  <c r="G109" i="207"/>
  <c r="F109" i="207"/>
  <c r="J108" i="207"/>
  <c r="Q108" i="207" s="1"/>
  <c r="J107" i="207"/>
  <c r="Q107" i="207" s="1"/>
  <c r="J106" i="207"/>
  <c r="Q106" i="207" s="1"/>
  <c r="J102" i="207"/>
  <c r="Q102" i="207" s="1"/>
  <c r="J101" i="207"/>
  <c r="Q101" i="207" s="1"/>
  <c r="J100" i="207"/>
  <c r="Q100" i="207" s="1"/>
  <c r="J99" i="207"/>
  <c r="Q99" i="207" s="1"/>
  <c r="J98" i="207"/>
  <c r="Q98" i="207" s="1"/>
  <c r="J97" i="207"/>
  <c r="Q97" i="207" s="1"/>
  <c r="R96" i="207"/>
  <c r="P96" i="207"/>
  <c r="O96" i="207"/>
  <c r="N96" i="207"/>
  <c r="M96" i="207"/>
  <c r="L96" i="207"/>
  <c r="K96" i="207"/>
  <c r="I96" i="207"/>
  <c r="H96" i="207"/>
  <c r="G96" i="207"/>
  <c r="F96" i="207"/>
  <c r="J95" i="207"/>
  <c r="Q95" i="207" s="1"/>
  <c r="J94" i="207"/>
  <c r="Q94" i="207" s="1"/>
  <c r="J93" i="207"/>
  <c r="Q93" i="207" s="1"/>
  <c r="J92" i="207"/>
  <c r="Q92" i="207" s="1"/>
  <c r="J91" i="207"/>
  <c r="Q91" i="207" s="1"/>
  <c r="J90" i="207"/>
  <c r="Q90" i="207" s="1"/>
  <c r="R89" i="207"/>
  <c r="P89" i="207"/>
  <c r="O89" i="207"/>
  <c r="N89" i="207"/>
  <c r="M89" i="207"/>
  <c r="L89" i="207"/>
  <c r="K89" i="207"/>
  <c r="I89" i="207"/>
  <c r="H89" i="207"/>
  <c r="G89" i="207"/>
  <c r="F89" i="207"/>
  <c r="J88" i="207"/>
  <c r="Q88" i="207" s="1"/>
  <c r="J87" i="207"/>
  <c r="Q87" i="207" s="1"/>
  <c r="J86" i="207"/>
  <c r="Q86" i="207" s="1"/>
  <c r="J85" i="207"/>
  <c r="Q85" i="207" s="1"/>
  <c r="J84" i="207"/>
  <c r="Q84" i="207" s="1"/>
  <c r="J83" i="207"/>
  <c r="Q83" i="207" s="1"/>
  <c r="R82" i="207"/>
  <c r="P82" i="207"/>
  <c r="O82" i="207"/>
  <c r="N82" i="207"/>
  <c r="M82" i="207"/>
  <c r="L82" i="207"/>
  <c r="K82" i="207"/>
  <c r="I82" i="207"/>
  <c r="H82" i="207"/>
  <c r="G82" i="207"/>
  <c r="F82" i="207"/>
  <c r="J80" i="207"/>
  <c r="Q80" i="207" s="1"/>
  <c r="J79" i="207"/>
  <c r="Q79" i="207" s="1"/>
  <c r="J78" i="207"/>
  <c r="Q78" i="207" s="1"/>
  <c r="J77" i="207"/>
  <c r="Q77" i="207" s="1"/>
  <c r="J76" i="207"/>
  <c r="Q76" i="207" s="1"/>
  <c r="J75" i="207"/>
  <c r="Q75" i="207" s="1"/>
  <c r="R74" i="207"/>
  <c r="P74" i="207"/>
  <c r="O74" i="207"/>
  <c r="N74" i="207"/>
  <c r="M74" i="207"/>
  <c r="L74" i="207"/>
  <c r="K74" i="207"/>
  <c r="I74" i="207"/>
  <c r="H74" i="207"/>
  <c r="G74" i="207"/>
  <c r="F74" i="207"/>
  <c r="J73" i="207"/>
  <c r="Q73" i="207" s="1"/>
  <c r="J72" i="207"/>
  <c r="Q72" i="207" s="1"/>
  <c r="J71" i="207"/>
  <c r="Q71" i="207" s="1"/>
  <c r="J70" i="207"/>
  <c r="Q70" i="207" s="1"/>
  <c r="J69" i="207"/>
  <c r="Q69" i="207" s="1"/>
  <c r="J68" i="207"/>
  <c r="Q68" i="207" s="1"/>
  <c r="R67" i="207"/>
  <c r="P67" i="207"/>
  <c r="O67" i="207"/>
  <c r="N67" i="207"/>
  <c r="M67" i="207"/>
  <c r="L67" i="207"/>
  <c r="K67" i="207"/>
  <c r="I67" i="207"/>
  <c r="H67" i="207"/>
  <c r="G67" i="207"/>
  <c r="F67" i="207"/>
  <c r="J66" i="207"/>
  <c r="Q66" i="207" s="1"/>
  <c r="J65" i="207"/>
  <c r="Q65" i="207" s="1"/>
  <c r="J64" i="207"/>
  <c r="Q64" i="207" s="1"/>
  <c r="J63" i="207"/>
  <c r="Q63" i="207" s="1"/>
  <c r="J62" i="207"/>
  <c r="Q62" i="207" s="1"/>
  <c r="J61" i="207"/>
  <c r="Q61" i="207" s="1"/>
  <c r="R60" i="207"/>
  <c r="P60" i="207"/>
  <c r="O60" i="207"/>
  <c r="N60" i="207"/>
  <c r="M60" i="207"/>
  <c r="L60" i="207"/>
  <c r="K60" i="207"/>
  <c r="I60" i="207"/>
  <c r="H60" i="207"/>
  <c r="G60" i="207"/>
  <c r="F60" i="207"/>
  <c r="J59" i="207"/>
  <c r="Q59" i="207" s="1"/>
  <c r="J58" i="207"/>
  <c r="Q58" i="207" s="1"/>
  <c r="J57" i="207"/>
  <c r="Q57" i="207" s="1"/>
  <c r="J56" i="207"/>
  <c r="Q56" i="207" s="1"/>
  <c r="J55" i="207"/>
  <c r="Q55" i="207" s="1"/>
  <c r="J54" i="207"/>
  <c r="Q54" i="207" s="1"/>
  <c r="R53" i="207"/>
  <c r="P53" i="207"/>
  <c r="O53" i="207"/>
  <c r="N53" i="207"/>
  <c r="M53" i="207"/>
  <c r="L53" i="207"/>
  <c r="K53" i="207"/>
  <c r="I53" i="207"/>
  <c r="H53" i="207"/>
  <c r="G53" i="207"/>
  <c r="F53" i="207"/>
  <c r="J51" i="207"/>
  <c r="Q51" i="207" s="1"/>
  <c r="J50" i="207"/>
  <c r="Q50" i="207" s="1"/>
  <c r="J49" i="207"/>
  <c r="Q49" i="207" s="1"/>
  <c r="R48" i="207"/>
  <c r="P48" i="207"/>
  <c r="O48" i="207"/>
  <c r="N48" i="207"/>
  <c r="M48" i="207"/>
  <c r="L48" i="207"/>
  <c r="K48" i="207"/>
  <c r="I48" i="207"/>
  <c r="H48" i="207"/>
  <c r="G48" i="207"/>
  <c r="F48" i="207"/>
  <c r="J47" i="207"/>
  <c r="Q47" i="207" s="1"/>
  <c r="J46" i="207"/>
  <c r="Q46" i="207" s="1"/>
  <c r="J45" i="207"/>
  <c r="Q45" i="207" s="1"/>
  <c r="J44" i="207"/>
  <c r="Q44" i="207" s="1"/>
  <c r="R43" i="207"/>
  <c r="P43" i="207"/>
  <c r="O43" i="207"/>
  <c r="N43" i="207"/>
  <c r="M43" i="207"/>
  <c r="L43" i="207"/>
  <c r="K43" i="207"/>
  <c r="I43" i="207"/>
  <c r="H43" i="207"/>
  <c r="G43" i="207"/>
  <c r="F43" i="207"/>
  <c r="J42" i="207"/>
  <c r="Q42" i="207" s="1"/>
  <c r="J41" i="207"/>
  <c r="Q41" i="207" s="1"/>
  <c r="R40" i="207"/>
  <c r="R35" i="207" s="1"/>
  <c r="P40" i="207"/>
  <c r="P35" i="207" s="1"/>
  <c r="O40" i="207"/>
  <c r="O35" i="207" s="1"/>
  <c r="N40" i="207"/>
  <c r="N35" i="207" s="1"/>
  <c r="M40" i="207"/>
  <c r="M35" i="207" s="1"/>
  <c r="L40" i="207"/>
  <c r="L35" i="207" s="1"/>
  <c r="K40" i="207"/>
  <c r="K35" i="207" s="1"/>
  <c r="I40" i="207"/>
  <c r="I35" i="207" s="1"/>
  <c r="H40" i="207"/>
  <c r="H35" i="207" s="1"/>
  <c r="G40" i="207"/>
  <c r="G35" i="207" s="1"/>
  <c r="F40" i="207"/>
  <c r="F35" i="207" s="1"/>
  <c r="J39" i="207"/>
  <c r="Q39" i="207" s="1"/>
  <c r="J38" i="207"/>
  <c r="Q38" i="207" s="1"/>
  <c r="J37" i="207"/>
  <c r="Q37" i="207" s="1"/>
  <c r="J36" i="207"/>
  <c r="Q36" i="207" s="1"/>
  <c r="R33" i="207"/>
  <c r="P33" i="207"/>
  <c r="O33" i="207"/>
  <c r="N33" i="207"/>
  <c r="M33" i="207"/>
  <c r="L33" i="207"/>
  <c r="K33" i="207"/>
  <c r="I33" i="207"/>
  <c r="H33" i="207"/>
  <c r="G33" i="207"/>
  <c r="F33" i="207"/>
  <c r="J31" i="207"/>
  <c r="Q31" i="207" s="1"/>
  <c r="J30" i="207"/>
  <c r="Q30" i="207" s="1"/>
  <c r="J29" i="207"/>
  <c r="J25" i="207"/>
  <c r="Q25" i="207" s="1"/>
  <c r="J24" i="207"/>
  <c r="Q24" i="207" s="1"/>
  <c r="J23" i="207"/>
  <c r="Q23" i="207" s="1"/>
  <c r="J22" i="207"/>
  <c r="Q22" i="207" s="1"/>
  <c r="J21" i="207"/>
  <c r="Q21" i="207" s="1"/>
  <c r="J20" i="207"/>
  <c r="Q20" i="207" s="1"/>
  <c r="J19" i="207"/>
  <c r="Q19" i="207" s="1"/>
  <c r="J18" i="207"/>
  <c r="Q18" i="207" s="1"/>
  <c r="R17" i="207"/>
  <c r="R27" i="207" s="1"/>
  <c r="P17" i="207"/>
  <c r="P27" i="207" s="1"/>
  <c r="O17" i="207"/>
  <c r="O27" i="207" s="1"/>
  <c r="N17" i="207"/>
  <c r="N27" i="207" s="1"/>
  <c r="M17" i="207"/>
  <c r="M27" i="207" s="1"/>
  <c r="L17" i="207"/>
  <c r="L27" i="207" s="1"/>
  <c r="K17" i="207"/>
  <c r="K27" i="207" s="1"/>
  <c r="I17" i="207"/>
  <c r="I27" i="207" s="1"/>
  <c r="H17" i="207"/>
  <c r="H27" i="207" s="1"/>
  <c r="G17" i="207"/>
  <c r="G27" i="207" s="1"/>
  <c r="F17" i="207"/>
  <c r="F27" i="207" s="1"/>
  <c r="P145" i="206"/>
  <c r="O145" i="206"/>
  <c r="N145" i="206"/>
  <c r="M145" i="206"/>
  <c r="L145" i="206"/>
  <c r="K145" i="206"/>
  <c r="I145" i="206"/>
  <c r="H145" i="206"/>
  <c r="G145" i="206"/>
  <c r="F145" i="206"/>
  <c r="J144" i="206"/>
  <c r="Q144" i="206" s="1"/>
  <c r="J143" i="206"/>
  <c r="Q143" i="206" s="1"/>
  <c r="J142" i="206"/>
  <c r="Q142" i="206" s="1"/>
  <c r="J141" i="206"/>
  <c r="Q141" i="206" s="1"/>
  <c r="J140" i="206"/>
  <c r="Q140" i="206" s="1"/>
  <c r="J139" i="206"/>
  <c r="Q139" i="206" s="1"/>
  <c r="J138" i="206"/>
  <c r="Q138" i="206" s="1"/>
  <c r="J137" i="206"/>
  <c r="Q137" i="206" s="1"/>
  <c r="J136" i="206"/>
  <c r="Q136" i="206" s="1"/>
  <c r="J135" i="206"/>
  <c r="Q135" i="206" s="1"/>
  <c r="J127" i="206"/>
  <c r="Q127" i="206" s="1"/>
  <c r="J125" i="206"/>
  <c r="Q125" i="206" s="1"/>
  <c r="J124" i="206"/>
  <c r="Q124" i="206" s="1"/>
  <c r="J123" i="206"/>
  <c r="Q123" i="206" s="1"/>
  <c r="J122" i="206"/>
  <c r="Q122" i="206" s="1"/>
  <c r="J121" i="206"/>
  <c r="Q121" i="206" s="1"/>
  <c r="J120" i="206"/>
  <c r="Q120" i="206" s="1"/>
  <c r="J119" i="206"/>
  <c r="Q119" i="206" s="1"/>
  <c r="J118" i="206"/>
  <c r="Q118" i="206" s="1"/>
  <c r="J117" i="206"/>
  <c r="Q117" i="206" s="1"/>
  <c r="J116" i="206"/>
  <c r="Q116" i="206" s="1"/>
  <c r="P115" i="206"/>
  <c r="O115" i="206"/>
  <c r="N115" i="206"/>
  <c r="M115" i="206"/>
  <c r="L115" i="206"/>
  <c r="K115" i="206"/>
  <c r="I115" i="206"/>
  <c r="H115" i="206"/>
  <c r="G115" i="206"/>
  <c r="F115" i="206"/>
  <c r="J113" i="206"/>
  <c r="Q113" i="206" s="1"/>
  <c r="J112" i="206"/>
  <c r="Q112" i="206" s="1"/>
  <c r="J111" i="206"/>
  <c r="Q111" i="206" s="1"/>
  <c r="J110" i="206"/>
  <c r="J109" i="206"/>
  <c r="Q109" i="206" s="1"/>
  <c r="P108" i="206"/>
  <c r="O108" i="206"/>
  <c r="N108" i="206"/>
  <c r="M108" i="206"/>
  <c r="L108" i="206"/>
  <c r="K108" i="206"/>
  <c r="I108" i="206"/>
  <c r="H108" i="206"/>
  <c r="G108" i="206"/>
  <c r="F108" i="206"/>
  <c r="J107" i="206"/>
  <c r="Q107" i="206" s="1"/>
  <c r="J106" i="206"/>
  <c r="Q106" i="206" s="1"/>
  <c r="P105" i="206"/>
  <c r="O105" i="206"/>
  <c r="N105" i="206"/>
  <c r="M105" i="206"/>
  <c r="L105" i="206"/>
  <c r="K105" i="206"/>
  <c r="I105" i="206"/>
  <c r="H105" i="206"/>
  <c r="G105" i="206"/>
  <c r="F105" i="206"/>
  <c r="J104" i="206"/>
  <c r="Q104" i="206" s="1"/>
  <c r="J103" i="206"/>
  <c r="Q103" i="206" s="1"/>
  <c r="J102" i="206"/>
  <c r="Q102" i="206" s="1"/>
  <c r="J98" i="206"/>
  <c r="Q98" i="206" s="1"/>
  <c r="J97" i="206"/>
  <c r="Q97" i="206" s="1"/>
  <c r="J96" i="206"/>
  <c r="Q96" i="206" s="1"/>
  <c r="J95" i="206"/>
  <c r="Q95" i="206" s="1"/>
  <c r="J94" i="206"/>
  <c r="Q94" i="206" s="1"/>
  <c r="J93" i="206"/>
  <c r="Q93" i="206" s="1"/>
  <c r="P92" i="206"/>
  <c r="O92" i="206"/>
  <c r="N92" i="206"/>
  <c r="M92" i="206"/>
  <c r="L92" i="206"/>
  <c r="K92" i="206"/>
  <c r="I92" i="206"/>
  <c r="H92" i="206"/>
  <c r="G92" i="206"/>
  <c r="F92" i="206"/>
  <c r="J91" i="206"/>
  <c r="Q91" i="206" s="1"/>
  <c r="J90" i="206"/>
  <c r="Q90" i="206" s="1"/>
  <c r="J89" i="206"/>
  <c r="Q89" i="206" s="1"/>
  <c r="J88" i="206"/>
  <c r="Q88" i="206" s="1"/>
  <c r="J87" i="206"/>
  <c r="Q87" i="206" s="1"/>
  <c r="J86" i="206"/>
  <c r="Q86" i="206" s="1"/>
  <c r="P85" i="206"/>
  <c r="O85" i="206"/>
  <c r="N85" i="206"/>
  <c r="M85" i="206"/>
  <c r="L85" i="206"/>
  <c r="K85" i="206"/>
  <c r="I85" i="206"/>
  <c r="H85" i="206"/>
  <c r="G85" i="206"/>
  <c r="F85" i="206"/>
  <c r="J84" i="206"/>
  <c r="Q84" i="206" s="1"/>
  <c r="J83" i="206"/>
  <c r="Q83" i="206" s="1"/>
  <c r="J82" i="206"/>
  <c r="Q82" i="206" s="1"/>
  <c r="J81" i="206"/>
  <c r="Q81" i="206" s="1"/>
  <c r="J80" i="206"/>
  <c r="Q80" i="206" s="1"/>
  <c r="J79" i="206"/>
  <c r="Q79" i="206" s="1"/>
  <c r="P78" i="206"/>
  <c r="O78" i="206"/>
  <c r="N78" i="206"/>
  <c r="M78" i="206"/>
  <c r="L78" i="206"/>
  <c r="K78" i="206"/>
  <c r="I78" i="206"/>
  <c r="H78" i="206"/>
  <c r="G78" i="206"/>
  <c r="F78" i="206"/>
  <c r="J76" i="206"/>
  <c r="Q76" i="206" s="1"/>
  <c r="J75" i="206"/>
  <c r="Q75" i="206" s="1"/>
  <c r="J74" i="206"/>
  <c r="Q74" i="206" s="1"/>
  <c r="J73" i="206"/>
  <c r="Q73" i="206" s="1"/>
  <c r="J72" i="206"/>
  <c r="Q72" i="206" s="1"/>
  <c r="J71" i="206"/>
  <c r="Q71" i="206" s="1"/>
  <c r="P70" i="206"/>
  <c r="O70" i="206"/>
  <c r="N70" i="206"/>
  <c r="M70" i="206"/>
  <c r="L70" i="206"/>
  <c r="K70" i="206"/>
  <c r="I70" i="206"/>
  <c r="H70" i="206"/>
  <c r="G70" i="206"/>
  <c r="F70" i="206"/>
  <c r="J69" i="206"/>
  <c r="Q69" i="206" s="1"/>
  <c r="J68" i="206"/>
  <c r="Q68" i="206" s="1"/>
  <c r="J67" i="206"/>
  <c r="Q67" i="206" s="1"/>
  <c r="J66" i="206"/>
  <c r="Q66" i="206" s="1"/>
  <c r="J65" i="206"/>
  <c r="Q65" i="206" s="1"/>
  <c r="J64" i="206"/>
  <c r="Q64" i="206" s="1"/>
  <c r="P63" i="206"/>
  <c r="O63" i="206"/>
  <c r="N63" i="206"/>
  <c r="M63" i="206"/>
  <c r="L63" i="206"/>
  <c r="K63" i="206"/>
  <c r="I63" i="206"/>
  <c r="H63" i="206"/>
  <c r="G63" i="206"/>
  <c r="F63" i="206"/>
  <c r="J62" i="206"/>
  <c r="Q62" i="206" s="1"/>
  <c r="J61" i="206"/>
  <c r="Q61" i="206" s="1"/>
  <c r="J60" i="206"/>
  <c r="Q60" i="206" s="1"/>
  <c r="J59" i="206"/>
  <c r="Q59" i="206" s="1"/>
  <c r="J58" i="206"/>
  <c r="Q58" i="206" s="1"/>
  <c r="J57" i="206"/>
  <c r="Q57" i="206" s="1"/>
  <c r="P56" i="206"/>
  <c r="O56" i="206"/>
  <c r="N56" i="206"/>
  <c r="M56" i="206"/>
  <c r="L56" i="206"/>
  <c r="K56" i="206"/>
  <c r="I56" i="206"/>
  <c r="H56" i="206"/>
  <c r="G56" i="206"/>
  <c r="F56" i="206"/>
  <c r="J55" i="206"/>
  <c r="Q55" i="206" s="1"/>
  <c r="J54" i="206"/>
  <c r="Q54" i="206" s="1"/>
  <c r="J53" i="206"/>
  <c r="Q53" i="206" s="1"/>
  <c r="J52" i="206"/>
  <c r="Q52" i="206" s="1"/>
  <c r="J51" i="206"/>
  <c r="Q51" i="206" s="1"/>
  <c r="J50" i="206"/>
  <c r="Q50" i="206" s="1"/>
  <c r="P49" i="206"/>
  <c r="O49" i="206"/>
  <c r="N49" i="206"/>
  <c r="M49" i="206"/>
  <c r="L49" i="206"/>
  <c r="K49" i="206"/>
  <c r="I49" i="206"/>
  <c r="H49" i="206"/>
  <c r="G49" i="206"/>
  <c r="F49" i="206"/>
  <c r="J47" i="206"/>
  <c r="Q47" i="206" s="1"/>
  <c r="J46" i="206"/>
  <c r="Q46" i="206" s="1"/>
  <c r="J45" i="206"/>
  <c r="Q45" i="206" s="1"/>
  <c r="P44" i="206"/>
  <c r="O44" i="206"/>
  <c r="N44" i="206"/>
  <c r="M44" i="206"/>
  <c r="L44" i="206"/>
  <c r="K44" i="206"/>
  <c r="I44" i="206"/>
  <c r="H44" i="206"/>
  <c r="G44" i="206"/>
  <c r="F44" i="206"/>
  <c r="J43" i="206"/>
  <c r="Q43" i="206" s="1"/>
  <c r="J42" i="206"/>
  <c r="Q42" i="206" s="1"/>
  <c r="J41" i="206"/>
  <c r="Q41" i="206" s="1"/>
  <c r="J40" i="206"/>
  <c r="Q40" i="206" s="1"/>
  <c r="P39" i="206"/>
  <c r="O39" i="206"/>
  <c r="N39" i="206"/>
  <c r="M39" i="206"/>
  <c r="L39" i="206"/>
  <c r="K39" i="206"/>
  <c r="I39" i="206"/>
  <c r="H39" i="206"/>
  <c r="G39" i="206"/>
  <c r="F39" i="206"/>
  <c r="J38" i="206"/>
  <c r="Q38" i="206" s="1"/>
  <c r="J37" i="206"/>
  <c r="Q37" i="206" s="1"/>
  <c r="P36" i="206"/>
  <c r="P31" i="206" s="1"/>
  <c r="O36" i="206"/>
  <c r="O31" i="206" s="1"/>
  <c r="N36" i="206"/>
  <c r="N31" i="206" s="1"/>
  <c r="M36" i="206"/>
  <c r="M31" i="206" s="1"/>
  <c r="L36" i="206"/>
  <c r="L31" i="206" s="1"/>
  <c r="K36" i="206"/>
  <c r="K31" i="206" s="1"/>
  <c r="I36" i="206"/>
  <c r="I31" i="206" s="1"/>
  <c r="H36" i="206"/>
  <c r="H31" i="206" s="1"/>
  <c r="G36" i="206"/>
  <c r="G31" i="206" s="1"/>
  <c r="F36" i="206"/>
  <c r="F31" i="206" s="1"/>
  <c r="J35" i="206"/>
  <c r="Q35" i="206" s="1"/>
  <c r="J34" i="206"/>
  <c r="Q34" i="206" s="1"/>
  <c r="J33" i="206"/>
  <c r="Q33" i="206" s="1"/>
  <c r="J32" i="206"/>
  <c r="Q32" i="206" s="1"/>
  <c r="P29" i="206"/>
  <c r="O29" i="206"/>
  <c r="N29" i="206"/>
  <c r="M29" i="206"/>
  <c r="L29" i="206"/>
  <c r="K29" i="206"/>
  <c r="I29" i="206"/>
  <c r="H29" i="206"/>
  <c r="G29" i="206"/>
  <c r="F29" i="206"/>
  <c r="J27" i="206"/>
  <c r="Q27" i="206" s="1"/>
  <c r="J26" i="206"/>
  <c r="Q26" i="206" s="1"/>
  <c r="J25" i="206"/>
  <c r="J21" i="206"/>
  <c r="Q21" i="206" s="1"/>
  <c r="J20" i="206"/>
  <c r="Q20" i="206" s="1"/>
  <c r="J19" i="206"/>
  <c r="Q19" i="206" s="1"/>
  <c r="J18" i="206"/>
  <c r="Q18" i="206" s="1"/>
  <c r="J17" i="206"/>
  <c r="Q17" i="206" s="1"/>
  <c r="J16" i="206"/>
  <c r="Q16" i="206" s="1"/>
  <c r="J15" i="206"/>
  <c r="Q15" i="206" s="1"/>
  <c r="J14" i="206"/>
  <c r="Q14" i="206" s="1"/>
  <c r="P13" i="206"/>
  <c r="P23" i="206" s="1"/>
  <c r="O13" i="206"/>
  <c r="O23" i="206" s="1"/>
  <c r="N13" i="206"/>
  <c r="N23" i="206" s="1"/>
  <c r="M13" i="206"/>
  <c r="M23" i="206" s="1"/>
  <c r="L13" i="206"/>
  <c r="L23" i="206" s="1"/>
  <c r="K13" i="206"/>
  <c r="K23" i="206" s="1"/>
  <c r="I13" i="206"/>
  <c r="I23" i="206" s="1"/>
  <c r="H13" i="206"/>
  <c r="H23" i="206" s="1"/>
  <c r="G13" i="206"/>
  <c r="G23" i="206" s="1"/>
  <c r="F13" i="206"/>
  <c r="X152" i="205"/>
  <c r="V152" i="205"/>
  <c r="T152" i="205"/>
  <c r="S152" i="205"/>
  <c r="Q152" i="205"/>
  <c r="P152" i="205"/>
  <c r="O152" i="205"/>
  <c r="N152" i="205"/>
  <c r="M152" i="205"/>
  <c r="L152" i="205"/>
  <c r="J152" i="205"/>
  <c r="I152" i="205"/>
  <c r="H152" i="205"/>
  <c r="G152" i="205"/>
  <c r="F152" i="205"/>
  <c r="K151" i="205"/>
  <c r="R151" i="205" s="1"/>
  <c r="U151" i="205" s="1"/>
  <c r="W151" i="205" s="1"/>
  <c r="K150" i="205"/>
  <c r="R150" i="205" s="1"/>
  <c r="U150" i="205" s="1"/>
  <c r="W150" i="205" s="1"/>
  <c r="K149" i="205"/>
  <c r="R149" i="205" s="1"/>
  <c r="U149" i="205" s="1"/>
  <c r="W149" i="205" s="1"/>
  <c r="K148" i="205"/>
  <c r="R148" i="205" s="1"/>
  <c r="U148" i="205" s="1"/>
  <c r="W148" i="205" s="1"/>
  <c r="K147" i="205"/>
  <c r="R147" i="205" s="1"/>
  <c r="U147" i="205" s="1"/>
  <c r="W147" i="205" s="1"/>
  <c r="K146" i="205"/>
  <c r="R146" i="205" s="1"/>
  <c r="U146" i="205" s="1"/>
  <c r="W146" i="205" s="1"/>
  <c r="K145" i="205"/>
  <c r="R145" i="205" s="1"/>
  <c r="U145" i="205" s="1"/>
  <c r="W145" i="205" s="1"/>
  <c r="K144" i="205"/>
  <c r="R144" i="205" s="1"/>
  <c r="U144" i="205" s="1"/>
  <c r="W144" i="205" s="1"/>
  <c r="K143" i="205"/>
  <c r="R143" i="205" s="1"/>
  <c r="U143" i="205" s="1"/>
  <c r="W143" i="205" s="1"/>
  <c r="K142" i="205"/>
  <c r="K130" i="205"/>
  <c r="R130" i="205" s="1"/>
  <c r="U130" i="205" s="1"/>
  <c r="W130" i="205" s="1"/>
  <c r="K128" i="205"/>
  <c r="R128" i="205" s="1"/>
  <c r="U128" i="205" s="1"/>
  <c r="W128" i="205" s="1"/>
  <c r="K127" i="205"/>
  <c r="R127" i="205" s="1"/>
  <c r="U127" i="205" s="1"/>
  <c r="W127" i="205" s="1"/>
  <c r="K126" i="205"/>
  <c r="R126" i="205" s="1"/>
  <c r="U126" i="205" s="1"/>
  <c r="W126" i="205" s="1"/>
  <c r="K125" i="205"/>
  <c r="R125" i="205" s="1"/>
  <c r="U125" i="205" s="1"/>
  <c r="W125" i="205" s="1"/>
  <c r="K124" i="205"/>
  <c r="R124" i="205" s="1"/>
  <c r="U124" i="205" s="1"/>
  <c r="W124" i="205" s="1"/>
  <c r="K123" i="205"/>
  <c r="R123" i="205" s="1"/>
  <c r="U123" i="205" s="1"/>
  <c r="W123" i="205" s="1"/>
  <c r="K122" i="205"/>
  <c r="R122" i="205" s="1"/>
  <c r="U122" i="205" s="1"/>
  <c r="W122" i="205" s="1"/>
  <c r="K121" i="205"/>
  <c r="R121" i="205" s="1"/>
  <c r="U121" i="205" s="1"/>
  <c r="W121" i="205" s="1"/>
  <c r="K120" i="205"/>
  <c r="R120" i="205" s="1"/>
  <c r="U120" i="205" s="1"/>
  <c r="W120" i="205" s="1"/>
  <c r="X119" i="205"/>
  <c r="V119" i="205"/>
  <c r="T119" i="205"/>
  <c r="S119" i="205"/>
  <c r="Q119" i="205"/>
  <c r="P119" i="205"/>
  <c r="O119" i="205"/>
  <c r="N119" i="205"/>
  <c r="M119" i="205"/>
  <c r="L119" i="205"/>
  <c r="J119" i="205"/>
  <c r="I119" i="205"/>
  <c r="H119" i="205"/>
  <c r="G119" i="205"/>
  <c r="F119" i="205"/>
  <c r="K118" i="205"/>
  <c r="R118" i="205" s="1"/>
  <c r="U118" i="205" s="1"/>
  <c r="W118" i="205" s="1"/>
  <c r="K117" i="205"/>
  <c r="R117" i="205" s="1"/>
  <c r="U117" i="205" s="1"/>
  <c r="W117" i="205" s="1"/>
  <c r="K116" i="205"/>
  <c r="R116" i="205" s="1"/>
  <c r="U116" i="205" s="1"/>
  <c r="W116" i="205" s="1"/>
  <c r="K115" i="205"/>
  <c r="R115" i="205" s="1"/>
  <c r="U115" i="205" s="1"/>
  <c r="W115" i="205" s="1"/>
  <c r="K114" i="205"/>
  <c r="K113" i="205"/>
  <c r="R113" i="205" s="1"/>
  <c r="X112" i="205"/>
  <c r="V112" i="205"/>
  <c r="T112" i="205"/>
  <c r="S112" i="205"/>
  <c r="Q112" i="205"/>
  <c r="P112" i="205"/>
  <c r="O112" i="205"/>
  <c r="N112" i="205"/>
  <c r="M112" i="205"/>
  <c r="L112" i="205"/>
  <c r="J112" i="205"/>
  <c r="I112" i="205"/>
  <c r="H112" i="205"/>
  <c r="G112" i="205"/>
  <c r="F112" i="205"/>
  <c r="K111" i="205"/>
  <c r="R111" i="205" s="1"/>
  <c r="U111" i="205" s="1"/>
  <c r="W111" i="205" s="1"/>
  <c r="K110" i="205"/>
  <c r="R110" i="205" s="1"/>
  <c r="U110" i="205" s="1"/>
  <c r="W110" i="205" s="1"/>
  <c r="X109" i="205"/>
  <c r="V109" i="205"/>
  <c r="T109" i="205"/>
  <c r="S109" i="205"/>
  <c r="Q109" i="205"/>
  <c r="P109" i="205"/>
  <c r="O109" i="205"/>
  <c r="N109" i="205"/>
  <c r="M109" i="205"/>
  <c r="L109" i="205"/>
  <c r="J109" i="205"/>
  <c r="I109" i="205"/>
  <c r="H109" i="205"/>
  <c r="G109" i="205"/>
  <c r="F109" i="205"/>
  <c r="K108" i="205"/>
  <c r="R108" i="205" s="1"/>
  <c r="U108" i="205" s="1"/>
  <c r="W108" i="205" s="1"/>
  <c r="K107" i="205"/>
  <c r="R107" i="205" s="1"/>
  <c r="U107" i="205" s="1"/>
  <c r="W107" i="205" s="1"/>
  <c r="K106" i="205"/>
  <c r="K102" i="205"/>
  <c r="R102" i="205" s="1"/>
  <c r="U102" i="205" s="1"/>
  <c r="W102" i="205" s="1"/>
  <c r="K101" i="205"/>
  <c r="R101" i="205" s="1"/>
  <c r="U101" i="205" s="1"/>
  <c r="W101" i="205" s="1"/>
  <c r="K100" i="205"/>
  <c r="R100" i="205" s="1"/>
  <c r="U100" i="205" s="1"/>
  <c r="W100" i="205" s="1"/>
  <c r="K99" i="205"/>
  <c r="R99" i="205" s="1"/>
  <c r="U99" i="205" s="1"/>
  <c r="W99" i="205" s="1"/>
  <c r="K98" i="205"/>
  <c r="R98" i="205" s="1"/>
  <c r="U98" i="205" s="1"/>
  <c r="W98" i="205" s="1"/>
  <c r="K97" i="205"/>
  <c r="R97" i="205" s="1"/>
  <c r="U97" i="205" s="1"/>
  <c r="W97" i="205" s="1"/>
  <c r="X96" i="205"/>
  <c r="V96" i="205"/>
  <c r="T96" i="205"/>
  <c r="S96" i="205"/>
  <c r="Q96" i="205"/>
  <c r="P96" i="205"/>
  <c r="O96" i="205"/>
  <c r="N96" i="205"/>
  <c r="M96" i="205"/>
  <c r="L96" i="205"/>
  <c r="J96" i="205"/>
  <c r="I96" i="205"/>
  <c r="H96" i="205"/>
  <c r="G96" i="205"/>
  <c r="F96" i="205"/>
  <c r="K95" i="205"/>
  <c r="R95" i="205" s="1"/>
  <c r="U95" i="205" s="1"/>
  <c r="W95" i="205" s="1"/>
  <c r="K94" i="205"/>
  <c r="R94" i="205" s="1"/>
  <c r="U94" i="205" s="1"/>
  <c r="W94" i="205" s="1"/>
  <c r="K93" i="205"/>
  <c r="R93" i="205" s="1"/>
  <c r="U93" i="205" s="1"/>
  <c r="W93" i="205" s="1"/>
  <c r="K92" i="205"/>
  <c r="R92" i="205" s="1"/>
  <c r="U92" i="205" s="1"/>
  <c r="W92" i="205" s="1"/>
  <c r="K91" i="205"/>
  <c r="R91" i="205" s="1"/>
  <c r="U91" i="205" s="1"/>
  <c r="W91" i="205" s="1"/>
  <c r="K90" i="205"/>
  <c r="R90" i="205" s="1"/>
  <c r="U90" i="205" s="1"/>
  <c r="W90" i="205" s="1"/>
  <c r="X89" i="205"/>
  <c r="V89" i="205"/>
  <c r="T89" i="205"/>
  <c r="S89" i="205"/>
  <c r="Q89" i="205"/>
  <c r="P89" i="205"/>
  <c r="O89" i="205"/>
  <c r="N89" i="205"/>
  <c r="M89" i="205"/>
  <c r="L89" i="205"/>
  <c r="J89" i="205"/>
  <c r="I89" i="205"/>
  <c r="H89" i="205"/>
  <c r="G89" i="205"/>
  <c r="F89" i="205"/>
  <c r="K88" i="205"/>
  <c r="R88" i="205" s="1"/>
  <c r="U88" i="205" s="1"/>
  <c r="W88" i="205" s="1"/>
  <c r="K87" i="205"/>
  <c r="R87" i="205" s="1"/>
  <c r="U87" i="205" s="1"/>
  <c r="W87" i="205" s="1"/>
  <c r="K86" i="205"/>
  <c r="R86" i="205" s="1"/>
  <c r="U86" i="205" s="1"/>
  <c r="W86" i="205" s="1"/>
  <c r="K85" i="205"/>
  <c r="R85" i="205" s="1"/>
  <c r="U85" i="205" s="1"/>
  <c r="W85" i="205" s="1"/>
  <c r="K84" i="205"/>
  <c r="R84" i="205" s="1"/>
  <c r="U84" i="205" s="1"/>
  <c r="W84" i="205" s="1"/>
  <c r="K83" i="205"/>
  <c r="R83" i="205" s="1"/>
  <c r="U83" i="205" s="1"/>
  <c r="W83" i="205" s="1"/>
  <c r="X82" i="205"/>
  <c r="V82" i="205"/>
  <c r="T82" i="205"/>
  <c r="S82" i="205"/>
  <c r="Q82" i="205"/>
  <c r="P82" i="205"/>
  <c r="O82" i="205"/>
  <c r="N82" i="205"/>
  <c r="M82" i="205"/>
  <c r="L82" i="205"/>
  <c r="J82" i="205"/>
  <c r="I82" i="205"/>
  <c r="H82" i="205"/>
  <c r="G82" i="205"/>
  <c r="F82" i="205"/>
  <c r="K80" i="205"/>
  <c r="R80" i="205" s="1"/>
  <c r="U80" i="205" s="1"/>
  <c r="W80" i="205" s="1"/>
  <c r="K79" i="205"/>
  <c r="R79" i="205" s="1"/>
  <c r="U79" i="205" s="1"/>
  <c r="W79" i="205" s="1"/>
  <c r="K78" i="205"/>
  <c r="R78" i="205" s="1"/>
  <c r="U78" i="205" s="1"/>
  <c r="W78" i="205" s="1"/>
  <c r="K77" i="205"/>
  <c r="R77" i="205" s="1"/>
  <c r="U77" i="205" s="1"/>
  <c r="W77" i="205" s="1"/>
  <c r="K76" i="205"/>
  <c r="R76" i="205" s="1"/>
  <c r="U76" i="205" s="1"/>
  <c r="W76" i="205" s="1"/>
  <c r="K75" i="205"/>
  <c r="R75" i="205" s="1"/>
  <c r="U75" i="205" s="1"/>
  <c r="W75" i="205" s="1"/>
  <c r="X74" i="205"/>
  <c r="V74" i="205"/>
  <c r="T74" i="205"/>
  <c r="S74" i="205"/>
  <c r="Q74" i="205"/>
  <c r="P74" i="205"/>
  <c r="O74" i="205"/>
  <c r="N74" i="205"/>
  <c r="M74" i="205"/>
  <c r="L74" i="205"/>
  <c r="J74" i="205"/>
  <c r="I74" i="205"/>
  <c r="H74" i="205"/>
  <c r="G74" i="205"/>
  <c r="F74" i="205"/>
  <c r="K73" i="205"/>
  <c r="R73" i="205" s="1"/>
  <c r="U73" i="205" s="1"/>
  <c r="W73" i="205" s="1"/>
  <c r="K72" i="205"/>
  <c r="R72" i="205" s="1"/>
  <c r="U72" i="205" s="1"/>
  <c r="W72" i="205" s="1"/>
  <c r="K71" i="205"/>
  <c r="R71" i="205" s="1"/>
  <c r="U71" i="205" s="1"/>
  <c r="W71" i="205" s="1"/>
  <c r="K70" i="205"/>
  <c r="R70" i="205" s="1"/>
  <c r="U70" i="205" s="1"/>
  <c r="W70" i="205" s="1"/>
  <c r="K69" i="205"/>
  <c r="R69" i="205" s="1"/>
  <c r="U69" i="205" s="1"/>
  <c r="W69" i="205" s="1"/>
  <c r="K68" i="205"/>
  <c r="R68" i="205" s="1"/>
  <c r="U68" i="205" s="1"/>
  <c r="W68" i="205" s="1"/>
  <c r="X67" i="205"/>
  <c r="V67" i="205"/>
  <c r="T67" i="205"/>
  <c r="S67" i="205"/>
  <c r="Q67" i="205"/>
  <c r="P67" i="205"/>
  <c r="O67" i="205"/>
  <c r="N67" i="205"/>
  <c r="M67" i="205"/>
  <c r="L67" i="205"/>
  <c r="J67" i="205"/>
  <c r="I67" i="205"/>
  <c r="H67" i="205"/>
  <c r="G67" i="205"/>
  <c r="F67" i="205"/>
  <c r="K66" i="205"/>
  <c r="R66" i="205" s="1"/>
  <c r="U66" i="205" s="1"/>
  <c r="W66" i="205" s="1"/>
  <c r="K65" i="205"/>
  <c r="R65" i="205" s="1"/>
  <c r="U65" i="205" s="1"/>
  <c r="W65" i="205" s="1"/>
  <c r="K64" i="205"/>
  <c r="R64" i="205" s="1"/>
  <c r="U64" i="205" s="1"/>
  <c r="W64" i="205" s="1"/>
  <c r="K63" i="205"/>
  <c r="R63" i="205" s="1"/>
  <c r="U63" i="205" s="1"/>
  <c r="W63" i="205" s="1"/>
  <c r="K62" i="205"/>
  <c r="R62" i="205" s="1"/>
  <c r="U62" i="205" s="1"/>
  <c r="W62" i="205" s="1"/>
  <c r="K61" i="205"/>
  <c r="R61" i="205" s="1"/>
  <c r="U61" i="205" s="1"/>
  <c r="W61" i="205" s="1"/>
  <c r="X60" i="205"/>
  <c r="V60" i="205"/>
  <c r="T60" i="205"/>
  <c r="S60" i="205"/>
  <c r="Q60" i="205"/>
  <c r="P60" i="205"/>
  <c r="O60" i="205"/>
  <c r="N60" i="205"/>
  <c r="M60" i="205"/>
  <c r="L60" i="205"/>
  <c r="J60" i="205"/>
  <c r="I60" i="205"/>
  <c r="H60" i="205"/>
  <c r="G60" i="205"/>
  <c r="F60" i="205"/>
  <c r="K59" i="205"/>
  <c r="R59" i="205" s="1"/>
  <c r="U59" i="205" s="1"/>
  <c r="W59" i="205" s="1"/>
  <c r="K58" i="205"/>
  <c r="R58" i="205" s="1"/>
  <c r="U58" i="205" s="1"/>
  <c r="W58" i="205" s="1"/>
  <c r="K57" i="205"/>
  <c r="R57" i="205" s="1"/>
  <c r="U57" i="205" s="1"/>
  <c r="W57" i="205" s="1"/>
  <c r="K56" i="205"/>
  <c r="R56" i="205" s="1"/>
  <c r="U56" i="205" s="1"/>
  <c r="W56" i="205" s="1"/>
  <c r="K55" i="205"/>
  <c r="R55" i="205" s="1"/>
  <c r="U55" i="205" s="1"/>
  <c r="W55" i="205" s="1"/>
  <c r="K54" i="205"/>
  <c r="R54" i="205" s="1"/>
  <c r="U54" i="205" s="1"/>
  <c r="W54" i="205" s="1"/>
  <c r="X53" i="205"/>
  <c r="V53" i="205"/>
  <c r="T53" i="205"/>
  <c r="S53" i="205"/>
  <c r="Q53" i="205"/>
  <c r="P53" i="205"/>
  <c r="O53" i="205"/>
  <c r="N53" i="205"/>
  <c r="M53" i="205"/>
  <c r="L53" i="205"/>
  <c r="J53" i="205"/>
  <c r="I53" i="205"/>
  <c r="H53" i="205"/>
  <c r="G53" i="205"/>
  <c r="F53" i="205"/>
  <c r="K51" i="205"/>
  <c r="R51" i="205" s="1"/>
  <c r="U51" i="205" s="1"/>
  <c r="W51" i="205" s="1"/>
  <c r="K50" i="205"/>
  <c r="R50" i="205" s="1"/>
  <c r="U50" i="205" s="1"/>
  <c r="W50" i="205" s="1"/>
  <c r="K49" i="205"/>
  <c r="R49" i="205" s="1"/>
  <c r="U49" i="205" s="1"/>
  <c r="W49" i="205" s="1"/>
  <c r="X48" i="205"/>
  <c r="V48" i="205"/>
  <c r="T48" i="205"/>
  <c r="S48" i="205"/>
  <c r="Q48" i="205"/>
  <c r="P48" i="205"/>
  <c r="O48" i="205"/>
  <c r="N48" i="205"/>
  <c r="M48" i="205"/>
  <c r="L48" i="205"/>
  <c r="J48" i="205"/>
  <c r="I48" i="205"/>
  <c r="H48" i="205"/>
  <c r="G48" i="205"/>
  <c r="F48" i="205"/>
  <c r="K47" i="205"/>
  <c r="R47" i="205" s="1"/>
  <c r="U47" i="205" s="1"/>
  <c r="W47" i="205" s="1"/>
  <c r="K46" i="205"/>
  <c r="R46" i="205" s="1"/>
  <c r="U46" i="205" s="1"/>
  <c r="W46" i="205" s="1"/>
  <c r="K45" i="205"/>
  <c r="R45" i="205" s="1"/>
  <c r="U45" i="205" s="1"/>
  <c r="W45" i="205" s="1"/>
  <c r="K44" i="205"/>
  <c r="R44" i="205" s="1"/>
  <c r="U44" i="205" s="1"/>
  <c r="W44" i="205" s="1"/>
  <c r="X43" i="205"/>
  <c r="V43" i="205"/>
  <c r="T43" i="205"/>
  <c r="S43" i="205"/>
  <c r="Q43" i="205"/>
  <c r="P43" i="205"/>
  <c r="O43" i="205"/>
  <c r="N43" i="205"/>
  <c r="M43" i="205"/>
  <c r="L43" i="205"/>
  <c r="J43" i="205"/>
  <c r="I43" i="205"/>
  <c r="H43" i="205"/>
  <c r="G43" i="205"/>
  <c r="F43" i="205"/>
  <c r="K42" i="205"/>
  <c r="R42" i="205" s="1"/>
  <c r="U42" i="205" s="1"/>
  <c r="W42" i="205" s="1"/>
  <c r="K41" i="205"/>
  <c r="R41" i="205" s="1"/>
  <c r="U41" i="205" s="1"/>
  <c r="W41" i="205" s="1"/>
  <c r="X40" i="205"/>
  <c r="X35" i="205" s="1"/>
  <c r="V40" i="205"/>
  <c r="V35" i="205" s="1"/>
  <c r="T40" i="205"/>
  <c r="T35" i="205" s="1"/>
  <c r="S40" i="205"/>
  <c r="S35" i="205" s="1"/>
  <c r="Q40" i="205"/>
  <c r="Q35" i="205" s="1"/>
  <c r="P40" i="205"/>
  <c r="P35" i="205" s="1"/>
  <c r="O40" i="205"/>
  <c r="O35" i="205" s="1"/>
  <c r="N40" i="205"/>
  <c r="N35" i="205" s="1"/>
  <c r="M40" i="205"/>
  <c r="M35" i="205" s="1"/>
  <c r="L40" i="205"/>
  <c r="L35" i="205" s="1"/>
  <c r="J40" i="205"/>
  <c r="J35" i="205" s="1"/>
  <c r="I40" i="205"/>
  <c r="I35" i="205" s="1"/>
  <c r="H40" i="205"/>
  <c r="H35" i="205" s="1"/>
  <c r="G40" i="205"/>
  <c r="F40" i="205"/>
  <c r="F35" i="205" s="1"/>
  <c r="K39" i="205"/>
  <c r="R39" i="205" s="1"/>
  <c r="U39" i="205" s="1"/>
  <c r="W39" i="205" s="1"/>
  <c r="K38" i="205"/>
  <c r="R38" i="205" s="1"/>
  <c r="U38" i="205" s="1"/>
  <c r="W38" i="205" s="1"/>
  <c r="K37" i="205"/>
  <c r="R37" i="205" s="1"/>
  <c r="U37" i="205" s="1"/>
  <c r="W37" i="205" s="1"/>
  <c r="K36" i="205"/>
  <c r="R36" i="205" s="1"/>
  <c r="U36" i="205" s="1"/>
  <c r="W36" i="205" s="1"/>
  <c r="X33" i="205"/>
  <c r="V33" i="205"/>
  <c r="T33" i="205"/>
  <c r="S33" i="205"/>
  <c r="Q33" i="205"/>
  <c r="P33" i="205"/>
  <c r="O33" i="205"/>
  <c r="N33" i="205"/>
  <c r="M33" i="205"/>
  <c r="L33" i="205"/>
  <c r="J33" i="205"/>
  <c r="I33" i="205"/>
  <c r="H33" i="205"/>
  <c r="G33" i="205"/>
  <c r="F33" i="205"/>
  <c r="K31" i="205"/>
  <c r="R31" i="205" s="1"/>
  <c r="U31" i="205" s="1"/>
  <c r="W31" i="205" s="1"/>
  <c r="K30" i="205"/>
  <c r="R30" i="205" s="1"/>
  <c r="U30" i="205" s="1"/>
  <c r="K29" i="205"/>
  <c r="K25" i="205"/>
  <c r="R25" i="205" s="1"/>
  <c r="U25" i="205" s="1"/>
  <c r="W25" i="205" s="1"/>
  <c r="K24" i="205"/>
  <c r="R24" i="205" s="1"/>
  <c r="U24" i="205" s="1"/>
  <c r="W24" i="205" s="1"/>
  <c r="K23" i="205"/>
  <c r="R23" i="205" s="1"/>
  <c r="U23" i="205" s="1"/>
  <c r="W23" i="205" s="1"/>
  <c r="K22" i="205"/>
  <c r="R22" i="205" s="1"/>
  <c r="U22" i="205" s="1"/>
  <c r="W22" i="205" s="1"/>
  <c r="K21" i="205"/>
  <c r="R21" i="205" s="1"/>
  <c r="U21" i="205" s="1"/>
  <c r="W21" i="205" s="1"/>
  <c r="K20" i="205"/>
  <c r="R20" i="205" s="1"/>
  <c r="U20" i="205" s="1"/>
  <c r="W20" i="205" s="1"/>
  <c r="K19" i="205"/>
  <c r="R19" i="205" s="1"/>
  <c r="U19" i="205" s="1"/>
  <c r="W19" i="205" s="1"/>
  <c r="K18" i="205"/>
  <c r="R18" i="205" s="1"/>
  <c r="U18" i="205" s="1"/>
  <c r="W18" i="205" s="1"/>
  <c r="X17" i="205"/>
  <c r="X27" i="205" s="1"/>
  <c r="V17" i="205"/>
  <c r="T17" i="205"/>
  <c r="S17" i="205"/>
  <c r="S27" i="205" s="1"/>
  <c r="Q17" i="205"/>
  <c r="P17" i="205"/>
  <c r="O17" i="205"/>
  <c r="N17" i="205"/>
  <c r="M17" i="205"/>
  <c r="L17" i="205"/>
  <c r="L27" i="205" s="1"/>
  <c r="J17" i="205"/>
  <c r="J27" i="205" s="1"/>
  <c r="I17" i="205"/>
  <c r="H17" i="205"/>
  <c r="H27" i="205" s="1"/>
  <c r="G17" i="205"/>
  <c r="F17" i="205"/>
  <c r="F27" i="205" s="1"/>
  <c r="X153" i="204"/>
  <c r="W153" i="204"/>
  <c r="U153" i="204"/>
  <c r="T153" i="204"/>
  <c r="S153" i="204"/>
  <c r="R153" i="204"/>
  <c r="Q153" i="204"/>
  <c r="P153" i="204"/>
  <c r="N153" i="204"/>
  <c r="M153" i="204"/>
  <c r="L153" i="204"/>
  <c r="K153" i="204"/>
  <c r="F153" i="204"/>
  <c r="O152" i="204"/>
  <c r="V152" i="204" s="1"/>
  <c r="Y152" i="204" s="1"/>
  <c r="O151" i="204"/>
  <c r="V151" i="204" s="1"/>
  <c r="Y151" i="204" s="1"/>
  <c r="O150" i="204"/>
  <c r="V150" i="204" s="1"/>
  <c r="Y150" i="204" s="1"/>
  <c r="O149" i="204"/>
  <c r="V149" i="204" s="1"/>
  <c r="Y149" i="204" s="1"/>
  <c r="O148" i="204"/>
  <c r="V148" i="204" s="1"/>
  <c r="Y148" i="204" s="1"/>
  <c r="O147" i="204"/>
  <c r="V147" i="204" s="1"/>
  <c r="Y147" i="204" s="1"/>
  <c r="O146" i="204"/>
  <c r="V146" i="204" s="1"/>
  <c r="Y146" i="204" s="1"/>
  <c r="O145" i="204"/>
  <c r="V145" i="204" s="1"/>
  <c r="Y145" i="204" s="1"/>
  <c r="O144" i="204"/>
  <c r="V144" i="204" s="1"/>
  <c r="Y144" i="204" s="1"/>
  <c r="O143" i="204"/>
  <c r="V143" i="204" s="1"/>
  <c r="Y143" i="204" s="1"/>
  <c r="O142" i="204"/>
  <c r="V142" i="204" s="1"/>
  <c r="O131" i="204"/>
  <c r="V131" i="204" s="1"/>
  <c r="O130" i="204"/>
  <c r="V130" i="204" s="1"/>
  <c r="Y130" i="204" s="1"/>
  <c r="O129" i="204"/>
  <c r="V129" i="204" s="1"/>
  <c r="Y129" i="204" s="1"/>
  <c r="O128" i="204"/>
  <c r="V128" i="204" s="1"/>
  <c r="Y128" i="204" s="1"/>
  <c r="O127" i="204"/>
  <c r="V127" i="204" s="1"/>
  <c r="Y127" i="204" s="1"/>
  <c r="O126" i="204"/>
  <c r="V126" i="204" s="1"/>
  <c r="Y126" i="204" s="1"/>
  <c r="O125" i="204"/>
  <c r="V125" i="204" s="1"/>
  <c r="Y125" i="204" s="1"/>
  <c r="O124" i="204"/>
  <c r="V124" i="204" s="1"/>
  <c r="Y124" i="204" s="1"/>
  <c r="O123" i="204"/>
  <c r="V123" i="204" s="1"/>
  <c r="Y123" i="204" s="1"/>
  <c r="O122" i="204"/>
  <c r="V122" i="204" s="1"/>
  <c r="Y122" i="204" s="1"/>
  <c r="O121" i="204"/>
  <c r="V121" i="204" s="1"/>
  <c r="Y121" i="204" s="1"/>
  <c r="O120" i="204"/>
  <c r="V120" i="204" s="1"/>
  <c r="Y120" i="204" s="1"/>
  <c r="X119" i="204"/>
  <c r="W119" i="204"/>
  <c r="U119" i="204"/>
  <c r="T119" i="204"/>
  <c r="S119" i="204"/>
  <c r="R119" i="204"/>
  <c r="Q119" i="204"/>
  <c r="P119" i="204"/>
  <c r="N119" i="204"/>
  <c r="M119" i="204"/>
  <c r="L119" i="204"/>
  <c r="K119" i="204"/>
  <c r="F119" i="204"/>
  <c r="O118" i="204"/>
  <c r="V118" i="204" s="1"/>
  <c r="Y118" i="204" s="1"/>
  <c r="O117" i="204"/>
  <c r="V117" i="204" s="1"/>
  <c r="Y117" i="204" s="1"/>
  <c r="O116" i="204"/>
  <c r="V116" i="204" s="1"/>
  <c r="Y116" i="204" s="1"/>
  <c r="O115" i="204"/>
  <c r="V115" i="204" s="1"/>
  <c r="Y115" i="204" s="1"/>
  <c r="I114" i="204"/>
  <c r="O113" i="204"/>
  <c r="V113" i="204" s="1"/>
  <c r="Y113" i="204" s="1"/>
  <c r="I113" i="204"/>
  <c r="X112" i="204"/>
  <c r="W112" i="204"/>
  <c r="U112" i="204"/>
  <c r="T112" i="204"/>
  <c r="S112" i="204"/>
  <c r="R112" i="204"/>
  <c r="Q112" i="204"/>
  <c r="P112" i="204"/>
  <c r="N112" i="204"/>
  <c r="M112" i="204"/>
  <c r="L112" i="204"/>
  <c r="K112" i="204"/>
  <c r="H112" i="204"/>
  <c r="G112" i="204"/>
  <c r="F112" i="204"/>
  <c r="O111" i="204"/>
  <c r="V111" i="204" s="1"/>
  <c r="Y111" i="204" s="1"/>
  <c r="I111" i="204"/>
  <c r="O110" i="204"/>
  <c r="V110" i="204" s="1"/>
  <c r="Y110" i="204" s="1"/>
  <c r="I110" i="204"/>
  <c r="X109" i="204"/>
  <c r="W109" i="204"/>
  <c r="U109" i="204"/>
  <c r="T109" i="204"/>
  <c r="S109" i="204"/>
  <c r="R109" i="204"/>
  <c r="Q109" i="204"/>
  <c r="P109" i="204"/>
  <c r="N109" i="204"/>
  <c r="M109" i="204"/>
  <c r="L109" i="204"/>
  <c r="K109" i="204"/>
  <c r="J109" i="204"/>
  <c r="J133" i="204" s="1"/>
  <c r="H109" i="204"/>
  <c r="G109" i="204"/>
  <c r="F109" i="204"/>
  <c r="O108" i="204"/>
  <c r="O107" i="204"/>
  <c r="V107" i="204" s="1"/>
  <c r="Y107" i="204" s="1"/>
  <c r="I107" i="204"/>
  <c r="O106" i="204"/>
  <c r="V106" i="204" s="1"/>
  <c r="I106" i="204"/>
  <c r="O102" i="204"/>
  <c r="V102" i="204" s="1"/>
  <c r="Y102" i="204" s="1"/>
  <c r="O101" i="204"/>
  <c r="V101" i="204" s="1"/>
  <c r="Y101" i="204" s="1"/>
  <c r="O100" i="204"/>
  <c r="V100" i="204" s="1"/>
  <c r="Y100" i="204" s="1"/>
  <c r="O99" i="204"/>
  <c r="V99" i="204" s="1"/>
  <c r="Y99" i="204" s="1"/>
  <c r="O98" i="204"/>
  <c r="V98" i="204" s="1"/>
  <c r="Y98" i="204" s="1"/>
  <c r="O97" i="204"/>
  <c r="V97" i="204" s="1"/>
  <c r="Y97" i="204" s="1"/>
  <c r="X96" i="204"/>
  <c r="W96" i="204"/>
  <c r="U96" i="204"/>
  <c r="T96" i="204"/>
  <c r="S96" i="204"/>
  <c r="R96" i="204"/>
  <c r="Q96" i="204"/>
  <c r="P96" i="204"/>
  <c r="N96" i="204"/>
  <c r="M96" i="204"/>
  <c r="L96" i="204"/>
  <c r="K96" i="204"/>
  <c r="F96" i="204"/>
  <c r="O95" i="204"/>
  <c r="V95" i="204" s="1"/>
  <c r="Y95" i="204" s="1"/>
  <c r="O94" i="204"/>
  <c r="V94" i="204" s="1"/>
  <c r="Y94" i="204" s="1"/>
  <c r="O93" i="204"/>
  <c r="V93" i="204" s="1"/>
  <c r="Y93" i="204" s="1"/>
  <c r="O92" i="204"/>
  <c r="V92" i="204" s="1"/>
  <c r="Y92" i="204" s="1"/>
  <c r="O91" i="204"/>
  <c r="V91" i="204" s="1"/>
  <c r="Y91" i="204" s="1"/>
  <c r="O90" i="204"/>
  <c r="V90" i="204" s="1"/>
  <c r="Y90" i="204" s="1"/>
  <c r="X89" i="204"/>
  <c r="W89" i="204"/>
  <c r="U89" i="204"/>
  <c r="T89" i="204"/>
  <c r="S89" i="204"/>
  <c r="R89" i="204"/>
  <c r="Q89" i="204"/>
  <c r="P89" i="204"/>
  <c r="N89" i="204"/>
  <c r="M89" i="204"/>
  <c r="L89" i="204"/>
  <c r="K89" i="204"/>
  <c r="F89" i="204"/>
  <c r="O88" i="204"/>
  <c r="V88" i="204" s="1"/>
  <c r="Y88" i="204" s="1"/>
  <c r="O87" i="204"/>
  <c r="V87" i="204" s="1"/>
  <c r="Y87" i="204" s="1"/>
  <c r="O86" i="204"/>
  <c r="V86" i="204" s="1"/>
  <c r="Y86" i="204" s="1"/>
  <c r="O85" i="204"/>
  <c r="V85" i="204" s="1"/>
  <c r="Y85" i="204" s="1"/>
  <c r="O84" i="204"/>
  <c r="V84" i="204" s="1"/>
  <c r="Y84" i="204" s="1"/>
  <c r="O83" i="204"/>
  <c r="V83" i="204" s="1"/>
  <c r="Y83" i="204" s="1"/>
  <c r="U82" i="204"/>
  <c r="T82" i="204"/>
  <c r="S82" i="204"/>
  <c r="R82" i="204"/>
  <c r="Q82" i="204"/>
  <c r="P82" i="204"/>
  <c r="N82" i="204"/>
  <c r="M82" i="204"/>
  <c r="L82" i="204"/>
  <c r="K82" i="204"/>
  <c r="F82" i="204"/>
  <c r="O80" i="204"/>
  <c r="V80" i="204" s="1"/>
  <c r="Y80" i="204" s="1"/>
  <c r="O79" i="204"/>
  <c r="V79" i="204" s="1"/>
  <c r="Y79" i="204" s="1"/>
  <c r="O78" i="204"/>
  <c r="V78" i="204" s="1"/>
  <c r="Y78" i="204" s="1"/>
  <c r="O77" i="204"/>
  <c r="V77" i="204" s="1"/>
  <c r="Y77" i="204" s="1"/>
  <c r="O76" i="204"/>
  <c r="V76" i="204" s="1"/>
  <c r="Y76" i="204" s="1"/>
  <c r="O75" i="204"/>
  <c r="V75" i="204" s="1"/>
  <c r="Y75" i="204" s="1"/>
  <c r="X74" i="204"/>
  <c r="W74" i="204"/>
  <c r="U74" i="204"/>
  <c r="T74" i="204"/>
  <c r="S74" i="204"/>
  <c r="R74" i="204"/>
  <c r="Q74" i="204"/>
  <c r="P74" i="204"/>
  <c r="N74" i="204"/>
  <c r="M74" i="204"/>
  <c r="L74" i="204"/>
  <c r="K74" i="204"/>
  <c r="F74" i="204"/>
  <c r="O73" i="204"/>
  <c r="V73" i="204" s="1"/>
  <c r="Y73" i="204" s="1"/>
  <c r="O72" i="204"/>
  <c r="V72" i="204" s="1"/>
  <c r="Y72" i="204" s="1"/>
  <c r="O71" i="204"/>
  <c r="V71" i="204" s="1"/>
  <c r="Y71" i="204" s="1"/>
  <c r="O70" i="204"/>
  <c r="V70" i="204" s="1"/>
  <c r="Y70" i="204" s="1"/>
  <c r="O69" i="204"/>
  <c r="V69" i="204" s="1"/>
  <c r="Y69" i="204" s="1"/>
  <c r="O68" i="204"/>
  <c r="V68" i="204" s="1"/>
  <c r="Y68" i="204" s="1"/>
  <c r="X67" i="204"/>
  <c r="W67" i="204"/>
  <c r="U67" i="204"/>
  <c r="T67" i="204"/>
  <c r="S67" i="204"/>
  <c r="R67" i="204"/>
  <c r="Q67" i="204"/>
  <c r="P67" i="204"/>
  <c r="N67" i="204"/>
  <c r="M67" i="204"/>
  <c r="L67" i="204"/>
  <c r="K67" i="204"/>
  <c r="F67" i="204"/>
  <c r="O66" i="204"/>
  <c r="V66" i="204" s="1"/>
  <c r="Y66" i="204" s="1"/>
  <c r="O65" i="204"/>
  <c r="V65" i="204" s="1"/>
  <c r="Y65" i="204" s="1"/>
  <c r="O64" i="204"/>
  <c r="V64" i="204" s="1"/>
  <c r="Y64" i="204" s="1"/>
  <c r="O63" i="204"/>
  <c r="V63" i="204" s="1"/>
  <c r="Y63" i="204" s="1"/>
  <c r="O62" i="204"/>
  <c r="V62" i="204" s="1"/>
  <c r="Y62" i="204" s="1"/>
  <c r="O61" i="204"/>
  <c r="V61" i="204" s="1"/>
  <c r="Y61" i="204" s="1"/>
  <c r="X60" i="204"/>
  <c r="W60" i="204"/>
  <c r="U60" i="204"/>
  <c r="T60" i="204"/>
  <c r="S60" i="204"/>
  <c r="R60" i="204"/>
  <c r="Q60" i="204"/>
  <c r="P60" i="204"/>
  <c r="N60" i="204"/>
  <c r="M60" i="204"/>
  <c r="L60" i="204"/>
  <c r="K60" i="204"/>
  <c r="F60" i="204"/>
  <c r="O59" i="204"/>
  <c r="V59" i="204" s="1"/>
  <c r="Y59" i="204" s="1"/>
  <c r="O58" i="204"/>
  <c r="V58" i="204" s="1"/>
  <c r="Y58" i="204" s="1"/>
  <c r="O57" i="204"/>
  <c r="V57" i="204" s="1"/>
  <c r="Y57" i="204" s="1"/>
  <c r="O56" i="204"/>
  <c r="V56" i="204" s="1"/>
  <c r="Y56" i="204" s="1"/>
  <c r="O55" i="204"/>
  <c r="V55" i="204" s="1"/>
  <c r="Y55" i="204" s="1"/>
  <c r="O54" i="204"/>
  <c r="V54" i="204" s="1"/>
  <c r="Y54" i="204" s="1"/>
  <c r="X53" i="204"/>
  <c r="W53" i="204"/>
  <c r="U53" i="204"/>
  <c r="T53" i="204"/>
  <c r="S53" i="204"/>
  <c r="R53" i="204"/>
  <c r="Q53" i="204"/>
  <c r="P53" i="204"/>
  <c r="N53" i="204"/>
  <c r="M53" i="204"/>
  <c r="L53" i="204"/>
  <c r="K53" i="204"/>
  <c r="F53" i="204"/>
  <c r="O51" i="204"/>
  <c r="V51" i="204" s="1"/>
  <c r="Y51" i="204" s="1"/>
  <c r="O50" i="204"/>
  <c r="V50" i="204" s="1"/>
  <c r="Y50" i="204" s="1"/>
  <c r="O49" i="204"/>
  <c r="V49" i="204" s="1"/>
  <c r="Y49" i="204" s="1"/>
  <c r="U48" i="204"/>
  <c r="T48" i="204"/>
  <c r="S48" i="204"/>
  <c r="R48" i="204"/>
  <c r="Q48" i="204"/>
  <c r="P48" i="204"/>
  <c r="N48" i="204"/>
  <c r="M48" i="204"/>
  <c r="L48" i="204"/>
  <c r="K48" i="204"/>
  <c r="J48" i="204"/>
  <c r="F48" i="204"/>
  <c r="O47" i="204"/>
  <c r="V47" i="204" s="1"/>
  <c r="Y47" i="204" s="1"/>
  <c r="O46" i="204"/>
  <c r="V46" i="204" s="1"/>
  <c r="Y46" i="204" s="1"/>
  <c r="O45" i="204"/>
  <c r="V45" i="204" s="1"/>
  <c r="Y45" i="204" s="1"/>
  <c r="O44" i="204"/>
  <c r="V44" i="204" s="1"/>
  <c r="Y44" i="204" s="1"/>
  <c r="U43" i="204"/>
  <c r="T43" i="204"/>
  <c r="S43" i="204"/>
  <c r="R43" i="204"/>
  <c r="Q43" i="204"/>
  <c r="P43" i="204"/>
  <c r="N43" i="204"/>
  <c r="M43" i="204"/>
  <c r="L43" i="204"/>
  <c r="K43" i="204"/>
  <c r="J43" i="204"/>
  <c r="F43" i="204"/>
  <c r="O42" i="204"/>
  <c r="V42" i="204" s="1"/>
  <c r="Y42" i="204" s="1"/>
  <c r="O41" i="204"/>
  <c r="V41" i="204" s="1"/>
  <c r="Y41" i="204" s="1"/>
  <c r="X40" i="204"/>
  <c r="X35" i="204" s="1"/>
  <c r="W40" i="204"/>
  <c r="W35" i="204" s="1"/>
  <c r="U40" i="204"/>
  <c r="U35" i="204" s="1"/>
  <c r="T40" i="204"/>
  <c r="T35" i="204" s="1"/>
  <c r="S40" i="204"/>
  <c r="S35" i="204" s="1"/>
  <c r="R40" i="204"/>
  <c r="R35" i="204" s="1"/>
  <c r="Q40" i="204"/>
  <c r="Q35" i="204" s="1"/>
  <c r="P40" i="204"/>
  <c r="P35" i="204" s="1"/>
  <c r="N40" i="204"/>
  <c r="M40" i="204"/>
  <c r="M35" i="204" s="1"/>
  <c r="L40" i="204"/>
  <c r="L35" i="204" s="1"/>
  <c r="K40" i="204"/>
  <c r="K35" i="204" s="1"/>
  <c r="J40" i="204"/>
  <c r="J35" i="204" s="1"/>
  <c r="F40" i="204"/>
  <c r="F35" i="204" s="1"/>
  <c r="O39" i="204"/>
  <c r="V39" i="204" s="1"/>
  <c r="Y39" i="204" s="1"/>
  <c r="O38" i="204"/>
  <c r="V38" i="204" s="1"/>
  <c r="Y38" i="204" s="1"/>
  <c r="O37" i="204"/>
  <c r="V37" i="204" s="1"/>
  <c r="Y37" i="204" s="1"/>
  <c r="O36" i="204"/>
  <c r="V36" i="204" s="1"/>
  <c r="Y36" i="204" s="1"/>
  <c r="X33" i="204"/>
  <c r="W33" i="204"/>
  <c r="U33" i="204"/>
  <c r="T33" i="204"/>
  <c r="S33" i="204"/>
  <c r="R33" i="204"/>
  <c r="Q33" i="204"/>
  <c r="P33" i="204"/>
  <c r="N33" i="204"/>
  <c r="M33" i="204"/>
  <c r="L33" i="204"/>
  <c r="K33" i="204"/>
  <c r="O31" i="204"/>
  <c r="V31" i="204" s="1"/>
  <c r="Y31" i="204" s="1"/>
  <c r="O30" i="204"/>
  <c r="V30" i="204" s="1"/>
  <c r="Y30" i="204" s="1"/>
  <c r="O29" i="204"/>
  <c r="V29" i="204" s="1"/>
  <c r="O25" i="204"/>
  <c r="V25" i="204" s="1"/>
  <c r="Y25" i="204" s="1"/>
  <c r="O24" i="204"/>
  <c r="V24" i="204" s="1"/>
  <c r="Y24" i="204" s="1"/>
  <c r="O23" i="204"/>
  <c r="V23" i="204" s="1"/>
  <c r="Y23" i="204" s="1"/>
  <c r="O22" i="204"/>
  <c r="V22" i="204" s="1"/>
  <c r="Y22" i="204" s="1"/>
  <c r="O21" i="204"/>
  <c r="V21" i="204" s="1"/>
  <c r="Y21" i="204" s="1"/>
  <c r="O20" i="204"/>
  <c r="V20" i="204" s="1"/>
  <c r="Y20" i="204" s="1"/>
  <c r="O19" i="204"/>
  <c r="V19" i="204" s="1"/>
  <c r="Y19" i="204" s="1"/>
  <c r="O18" i="204"/>
  <c r="V18" i="204" s="1"/>
  <c r="Y18" i="204" s="1"/>
  <c r="X17" i="204"/>
  <c r="X27" i="204" s="1"/>
  <c r="W17" i="204"/>
  <c r="W27" i="204" s="1"/>
  <c r="U17" i="204"/>
  <c r="U27" i="204" s="1"/>
  <c r="T17" i="204"/>
  <c r="T27" i="204" s="1"/>
  <c r="S17" i="204"/>
  <c r="S27" i="204" s="1"/>
  <c r="R17" i="204"/>
  <c r="R27" i="204" s="1"/>
  <c r="Q17" i="204"/>
  <c r="Q27" i="204" s="1"/>
  <c r="P17" i="204"/>
  <c r="P27" i="204" s="1"/>
  <c r="N17" i="204"/>
  <c r="N27" i="204" s="1"/>
  <c r="M17" i="204"/>
  <c r="M27" i="204" s="1"/>
  <c r="L17" i="204"/>
  <c r="L27" i="204" s="1"/>
  <c r="F27" i="204"/>
  <c r="N156" i="203"/>
  <c r="M156" i="203"/>
  <c r="N138" i="203"/>
  <c r="N150" i="203" s="1"/>
  <c r="M138" i="203"/>
  <c r="M150" i="203" s="1"/>
  <c r="N90" i="203"/>
  <c r="N87" i="203"/>
  <c r="M87" i="203"/>
  <c r="M92" i="203" s="1"/>
  <c r="M100" i="203" s="1"/>
  <c r="N65" i="203"/>
  <c r="M65" i="203"/>
  <c r="N58" i="203"/>
  <c r="M58" i="203"/>
  <c r="N45" i="203"/>
  <c r="M45" i="203"/>
  <c r="N42" i="203"/>
  <c r="M42" i="203"/>
  <c r="N39" i="203"/>
  <c r="M39" i="203"/>
  <c r="N36" i="203"/>
  <c r="M36" i="203"/>
  <c r="N33" i="203"/>
  <c r="M33" i="203"/>
  <c r="N22" i="203"/>
  <c r="M22" i="203"/>
  <c r="N18" i="203"/>
  <c r="M18" i="203"/>
  <c r="O156" i="202"/>
  <c r="O157" i="202" s="1"/>
  <c r="N156" i="202"/>
  <c r="N157" i="202" s="1"/>
  <c r="M156" i="202"/>
  <c r="M157" i="202" s="1"/>
  <c r="L156" i="202"/>
  <c r="L157" i="202" s="1"/>
  <c r="K156" i="202"/>
  <c r="K157" i="202" s="1"/>
  <c r="J156" i="202"/>
  <c r="J157" i="202" s="1"/>
  <c r="O30" i="202"/>
  <c r="N30" i="202"/>
  <c r="M30" i="202"/>
  <c r="L30" i="202"/>
  <c r="K30" i="202"/>
  <c r="J30" i="202"/>
  <c r="I30" i="202"/>
  <c r="H30" i="202"/>
  <c r="O29" i="202"/>
  <c r="N29" i="202"/>
  <c r="M29" i="202"/>
  <c r="L29" i="202"/>
  <c r="K29" i="202"/>
  <c r="J29" i="202"/>
  <c r="I29" i="202"/>
  <c r="H29" i="202"/>
  <c r="O28" i="202"/>
  <c r="N28" i="202"/>
  <c r="M28" i="202"/>
  <c r="L28" i="202"/>
  <c r="K28" i="202"/>
  <c r="J28" i="202"/>
  <c r="I28" i="202"/>
  <c r="H28" i="202"/>
  <c r="O27" i="202"/>
  <c r="N27" i="202"/>
  <c r="M27" i="202"/>
  <c r="L27" i="202"/>
  <c r="K27" i="202"/>
  <c r="J27" i="202"/>
  <c r="I27" i="202"/>
  <c r="H27" i="202"/>
  <c r="O26" i="202"/>
  <c r="N26" i="202"/>
  <c r="M26" i="202"/>
  <c r="L26" i="202"/>
  <c r="K26" i="202"/>
  <c r="J26" i="202"/>
  <c r="I26" i="202"/>
  <c r="H26" i="202"/>
  <c r="O25" i="202"/>
  <c r="N25" i="202"/>
  <c r="M25" i="202"/>
  <c r="L25" i="202"/>
  <c r="K25" i="202"/>
  <c r="J25" i="202"/>
  <c r="I25" i="202"/>
  <c r="H25" i="202"/>
  <c r="O24" i="202"/>
  <c r="N24" i="202"/>
  <c r="M24" i="202"/>
  <c r="L24" i="202"/>
  <c r="K24" i="202"/>
  <c r="J24" i="202"/>
  <c r="I24" i="202"/>
  <c r="H24" i="202"/>
  <c r="O23" i="202"/>
  <c r="N23" i="202"/>
  <c r="M23" i="202"/>
  <c r="L23" i="202"/>
  <c r="K23" i="202"/>
  <c r="J23" i="202"/>
  <c r="I23" i="202"/>
  <c r="H23" i="202"/>
  <c r="O22" i="202"/>
  <c r="N22" i="202"/>
  <c r="M22" i="202"/>
  <c r="L22" i="202"/>
  <c r="K22" i="202"/>
  <c r="J22" i="202"/>
  <c r="I22" i="202"/>
  <c r="H22" i="202"/>
  <c r="O21" i="202"/>
  <c r="N21" i="202"/>
  <c r="M21" i="202"/>
  <c r="L21" i="202"/>
  <c r="K21" i="202"/>
  <c r="J21" i="202"/>
  <c r="I21" i="202"/>
  <c r="H21" i="202"/>
  <c r="O20" i="202"/>
  <c r="N20" i="202"/>
  <c r="M20" i="202"/>
  <c r="L20" i="202"/>
  <c r="K20" i="202"/>
  <c r="J20" i="202"/>
  <c r="I20" i="202"/>
  <c r="H20" i="202"/>
  <c r="O19" i="202"/>
  <c r="N19" i="202"/>
  <c r="M19" i="202"/>
  <c r="L19" i="202"/>
  <c r="K19" i="202"/>
  <c r="J19" i="202"/>
  <c r="I19" i="202"/>
  <c r="H19" i="202"/>
  <c r="O18" i="202"/>
  <c r="N18" i="202"/>
  <c r="M18" i="202"/>
  <c r="L18" i="202"/>
  <c r="K18" i="202"/>
  <c r="J18" i="202"/>
  <c r="I18" i="202"/>
  <c r="H18" i="202"/>
  <c r="O17" i="202"/>
  <c r="N17" i="202"/>
  <c r="M17" i="202"/>
  <c r="L17" i="202"/>
  <c r="K17" i="202"/>
  <c r="J17" i="202"/>
  <c r="I17" i="202"/>
  <c r="H17" i="202"/>
  <c r="O16" i="202"/>
  <c r="N16" i="202"/>
  <c r="M16" i="202"/>
  <c r="L16" i="202"/>
  <c r="K16" i="202"/>
  <c r="J16" i="202"/>
  <c r="I16" i="202"/>
  <c r="H16" i="202"/>
  <c r="O15" i="202"/>
  <c r="N15" i="202"/>
  <c r="M15" i="202"/>
  <c r="L15" i="202"/>
  <c r="K15" i="202"/>
  <c r="J15" i="202"/>
  <c r="I15" i="202"/>
  <c r="H15" i="202"/>
  <c r="O14" i="202"/>
  <c r="N14" i="202"/>
  <c r="M14" i="202"/>
  <c r="L14" i="202"/>
  <c r="K14" i="202"/>
  <c r="J14" i="202"/>
  <c r="I14" i="202"/>
  <c r="H14" i="202"/>
  <c r="O13" i="202"/>
  <c r="N13" i="202"/>
  <c r="M13" i="202"/>
  <c r="L13" i="202"/>
  <c r="K13" i="202"/>
  <c r="J13" i="202"/>
  <c r="I13" i="202"/>
  <c r="H13" i="202"/>
  <c r="U137" i="63" l="1"/>
  <c r="V137" i="63"/>
  <c r="AD43" i="63"/>
  <c r="F19" i="223"/>
  <c r="AH36" i="63"/>
  <c r="I17" i="223"/>
  <c r="AH39" i="63"/>
  <c r="I18" i="223"/>
  <c r="AH51" i="63"/>
  <c r="I20" i="223"/>
  <c r="I41" i="105"/>
  <c r="Y192" i="63"/>
  <c r="Z192" i="63" s="1"/>
  <c r="L31" i="202"/>
  <c r="K31" i="202"/>
  <c r="J31" i="202"/>
  <c r="H31" i="202"/>
  <c r="E118" i="104"/>
  <c r="E122" i="104" s="1"/>
  <c r="E126" i="104" s="1"/>
  <c r="F50" i="83"/>
  <c r="Y137" i="63" s="1"/>
  <c r="F49" i="83"/>
  <c r="X137" i="63" s="1"/>
  <c r="AP178" i="114"/>
  <c r="AP179" i="114" s="1"/>
  <c r="AO179" i="114"/>
  <c r="N31" i="202"/>
  <c r="O31" i="202"/>
  <c r="M31" i="202"/>
  <c r="Y21" i="194"/>
  <c r="AD146" i="63" s="1"/>
  <c r="I29" i="223" s="1"/>
  <c r="X21" i="194"/>
  <c r="AC146" i="63" s="1"/>
  <c r="K53" i="43"/>
  <c r="K54" i="43"/>
  <c r="K55" i="43"/>
  <c r="K57" i="43"/>
  <c r="K56" i="43"/>
  <c r="W52" i="204"/>
  <c r="I31" i="202"/>
  <c r="X52" i="204"/>
  <c r="S27" i="196"/>
  <c r="V79" i="63" s="1"/>
  <c r="V173" i="63" s="1"/>
  <c r="K48" i="208"/>
  <c r="L48" i="208"/>
  <c r="F77" i="208"/>
  <c r="H37" i="149"/>
  <c r="C48" i="210"/>
  <c r="K48" i="210"/>
  <c r="S48" i="210"/>
  <c r="F43" i="134"/>
  <c r="F47" i="134" s="1"/>
  <c r="F51" i="134" s="1"/>
  <c r="G44" i="111"/>
  <c r="M77" i="208"/>
  <c r="M48" i="208"/>
  <c r="N77" i="208"/>
  <c r="D55" i="112"/>
  <c r="F42" i="112"/>
  <c r="F43" i="112" s="1"/>
  <c r="F47" i="112" s="1"/>
  <c r="F51" i="112" s="1"/>
  <c r="AF32" i="209"/>
  <c r="N48" i="208"/>
  <c r="R48" i="210"/>
  <c r="O48" i="208"/>
  <c r="P48" i="208"/>
  <c r="I77" i="208"/>
  <c r="K77" i="208"/>
  <c r="G48" i="208"/>
  <c r="H48" i="206"/>
  <c r="J48" i="210"/>
  <c r="X32" i="209"/>
  <c r="O77" i="206"/>
  <c r="H48" i="208"/>
  <c r="I77" i="206"/>
  <c r="I48" i="208"/>
  <c r="K30" i="209"/>
  <c r="K24" i="209"/>
  <c r="I20" i="209"/>
  <c r="I22" i="209"/>
  <c r="G81" i="207"/>
  <c r="H22" i="209"/>
  <c r="H24" i="209"/>
  <c r="H52" i="207"/>
  <c r="M32" i="203"/>
  <c r="I133" i="207"/>
  <c r="J25" i="209"/>
  <c r="M81" i="207"/>
  <c r="J31" i="209"/>
  <c r="K48" i="206"/>
  <c r="J82" i="207"/>
  <c r="Q82" i="207" s="1"/>
  <c r="O81" i="207"/>
  <c r="H129" i="206"/>
  <c r="N81" i="207"/>
  <c r="F129" i="208"/>
  <c r="I129" i="206"/>
  <c r="O52" i="207"/>
  <c r="P77" i="208"/>
  <c r="I109" i="204"/>
  <c r="J18" i="209"/>
  <c r="J20" i="209"/>
  <c r="J21" i="209"/>
  <c r="J22" i="209"/>
  <c r="H30" i="209"/>
  <c r="H157" i="209"/>
  <c r="J43" i="207"/>
  <c r="Q43" i="207" s="1"/>
  <c r="K16" i="209"/>
  <c r="K17" i="209"/>
  <c r="K18" i="209"/>
  <c r="K19" i="209"/>
  <c r="K20" i="209"/>
  <c r="K21" i="209"/>
  <c r="I28" i="209"/>
  <c r="I30" i="209"/>
  <c r="J105" i="208"/>
  <c r="Q105" i="208" s="1"/>
  <c r="K60" i="205"/>
  <c r="R60" i="205" s="1"/>
  <c r="U60" i="205" s="1"/>
  <c r="W60" i="205" s="1"/>
  <c r="H81" i="207"/>
  <c r="J44" i="208"/>
  <c r="Q44" i="208" s="1"/>
  <c r="W23" i="210"/>
  <c r="W21" i="210" s="1"/>
  <c r="N32" i="203"/>
  <c r="N30" i="203" s="1"/>
  <c r="N73" i="203" s="1"/>
  <c r="D48" i="210"/>
  <c r="L48" i="210"/>
  <c r="T48" i="210"/>
  <c r="W13" i="210"/>
  <c r="W11" i="210" s="1"/>
  <c r="W18" i="210"/>
  <c r="W16" i="210" s="1"/>
  <c r="W38" i="210"/>
  <c r="W36" i="210" s="1"/>
  <c r="F46" i="210"/>
  <c r="H48" i="210"/>
  <c r="P48" i="210"/>
  <c r="W33" i="210"/>
  <c r="W31" i="210" s="1"/>
  <c r="C46" i="210"/>
  <c r="O46" i="210"/>
  <c r="W43" i="210"/>
  <c r="W41" i="210" s="1"/>
  <c r="E48" i="210"/>
  <c r="M48" i="210"/>
  <c r="U48" i="210"/>
  <c r="I48" i="210"/>
  <c r="Q48" i="210"/>
  <c r="N46" i="210"/>
  <c r="P46" i="210"/>
  <c r="D46" i="210"/>
  <c r="L46" i="210"/>
  <c r="T46" i="210"/>
  <c r="F48" i="210"/>
  <c r="N48" i="210"/>
  <c r="V48" i="210"/>
  <c r="S46" i="210"/>
  <c r="W49" i="210"/>
  <c r="G48" i="210"/>
  <c r="O48" i="210"/>
  <c r="K46" i="210"/>
  <c r="H46" i="210"/>
  <c r="V46" i="210"/>
  <c r="W50" i="210"/>
  <c r="W28" i="210"/>
  <c r="W26" i="210" s="1"/>
  <c r="I157" i="209"/>
  <c r="H15" i="209"/>
  <c r="H17" i="209"/>
  <c r="H19" i="209"/>
  <c r="J27" i="209"/>
  <c r="J28" i="209"/>
  <c r="J29" i="209"/>
  <c r="J30" i="209"/>
  <c r="I17" i="209"/>
  <c r="I19" i="209"/>
  <c r="K26" i="209"/>
  <c r="K27" i="209"/>
  <c r="K28" i="209"/>
  <c r="K29" i="209"/>
  <c r="J17" i="209"/>
  <c r="J23" i="209"/>
  <c r="H25" i="209"/>
  <c r="H27" i="209"/>
  <c r="K22" i="209"/>
  <c r="I25" i="209"/>
  <c r="I27" i="209"/>
  <c r="H77" i="208"/>
  <c r="J92" i="208"/>
  <c r="Q92" i="208" s="1"/>
  <c r="O77" i="208"/>
  <c r="J115" i="208"/>
  <c r="Q115" i="208" s="1"/>
  <c r="G77" i="208"/>
  <c r="R32" i="209"/>
  <c r="Z32" i="209"/>
  <c r="AH32" i="209"/>
  <c r="Y32" i="209"/>
  <c r="AI32" i="209"/>
  <c r="AA32" i="209"/>
  <c r="J19" i="209"/>
  <c r="H21" i="209"/>
  <c r="I24" i="209"/>
  <c r="H29" i="209"/>
  <c r="J157" i="209"/>
  <c r="L32" i="209"/>
  <c r="T32" i="209"/>
  <c r="AB32" i="209"/>
  <c r="I21" i="209"/>
  <c r="K23" i="209"/>
  <c r="J24" i="209"/>
  <c r="H26" i="209"/>
  <c r="I29" i="209"/>
  <c r="K31" i="209"/>
  <c r="K157" i="209"/>
  <c r="Q32" i="209"/>
  <c r="N32" i="209"/>
  <c r="V32" i="209"/>
  <c r="AD32" i="209"/>
  <c r="M32" i="209"/>
  <c r="U32" i="209"/>
  <c r="AC32" i="209"/>
  <c r="H18" i="209"/>
  <c r="H23" i="209"/>
  <c r="I26" i="209"/>
  <c r="H31" i="209"/>
  <c r="AG32" i="209"/>
  <c r="S32" i="209"/>
  <c r="O32" i="209"/>
  <c r="W32" i="209"/>
  <c r="AE32" i="209"/>
  <c r="J16" i="209"/>
  <c r="I18" i="209"/>
  <c r="H20" i="209"/>
  <c r="I23" i="209"/>
  <c r="K25" i="209"/>
  <c r="J26" i="209"/>
  <c r="H28" i="209"/>
  <c r="I31" i="209"/>
  <c r="J108" i="208"/>
  <c r="Q108" i="208" s="1"/>
  <c r="L77" i="208"/>
  <c r="K129" i="208"/>
  <c r="J56" i="208"/>
  <c r="Q56" i="208" s="1"/>
  <c r="J63" i="208"/>
  <c r="Q63" i="208" s="1"/>
  <c r="J70" i="208"/>
  <c r="Q70" i="208" s="1"/>
  <c r="L129" i="208"/>
  <c r="M129" i="208"/>
  <c r="J144" i="208"/>
  <c r="J78" i="208"/>
  <c r="Q78" i="208" s="1"/>
  <c r="J85" i="208"/>
  <c r="Q85" i="208" s="1"/>
  <c r="N129" i="208"/>
  <c r="P52" i="207"/>
  <c r="J60" i="207"/>
  <c r="Q60" i="207" s="1"/>
  <c r="M52" i="207"/>
  <c r="J112" i="207"/>
  <c r="Q112" i="207" s="1"/>
  <c r="N52" i="207"/>
  <c r="J109" i="207"/>
  <c r="Q109" i="207" s="1"/>
  <c r="K52" i="207"/>
  <c r="K81" i="207"/>
  <c r="G52" i="207"/>
  <c r="L52" i="207"/>
  <c r="L81" i="207"/>
  <c r="N133" i="207"/>
  <c r="J74" i="207"/>
  <c r="Q74" i="207" s="1"/>
  <c r="P81" i="207"/>
  <c r="J119" i="207"/>
  <c r="Q119" i="207" s="1"/>
  <c r="O133" i="207"/>
  <c r="J17" i="207"/>
  <c r="Q17" i="207" s="1"/>
  <c r="Q27" i="207" s="1"/>
  <c r="J33" i="207"/>
  <c r="J96" i="207"/>
  <c r="Q96" i="207" s="1"/>
  <c r="H133" i="207"/>
  <c r="M133" i="207"/>
  <c r="J48" i="207"/>
  <c r="Q48" i="207" s="1"/>
  <c r="F52" i="207"/>
  <c r="F81" i="207"/>
  <c r="G133" i="207"/>
  <c r="P133" i="207"/>
  <c r="I81" i="207"/>
  <c r="R81" i="207"/>
  <c r="J89" i="207"/>
  <c r="Q89" i="207" s="1"/>
  <c r="J151" i="207"/>
  <c r="I52" i="207"/>
  <c r="F133" i="207"/>
  <c r="J53" i="207"/>
  <c r="Q53" i="207" s="1"/>
  <c r="L133" i="207"/>
  <c r="L77" i="206"/>
  <c r="J105" i="206"/>
  <c r="Q105" i="206" s="1"/>
  <c r="P129" i="206"/>
  <c r="P48" i="206"/>
  <c r="G77" i="206"/>
  <c r="P77" i="206"/>
  <c r="H77" i="206"/>
  <c r="J44" i="206"/>
  <c r="Q44" i="206" s="1"/>
  <c r="N48" i="206"/>
  <c r="J63" i="206"/>
  <c r="Q63" i="206" s="1"/>
  <c r="J70" i="206"/>
  <c r="Q70" i="206" s="1"/>
  <c r="L129" i="206"/>
  <c r="O48" i="206"/>
  <c r="K77" i="206"/>
  <c r="J85" i="206"/>
  <c r="Q85" i="206" s="1"/>
  <c r="K129" i="206"/>
  <c r="G48" i="206"/>
  <c r="J56" i="206"/>
  <c r="Q56" i="206" s="1"/>
  <c r="M77" i="206"/>
  <c r="L48" i="206"/>
  <c r="N77" i="206"/>
  <c r="J36" i="206"/>
  <c r="Q36" i="206" s="1"/>
  <c r="J92" i="206"/>
  <c r="Q92" i="206" s="1"/>
  <c r="G133" i="205"/>
  <c r="J81" i="205"/>
  <c r="Q81" i="205"/>
  <c r="V81" i="205"/>
  <c r="J52" i="205"/>
  <c r="H52" i="205"/>
  <c r="Q52" i="205"/>
  <c r="K152" i="205"/>
  <c r="F52" i="205"/>
  <c r="O52" i="205"/>
  <c r="V133" i="205"/>
  <c r="K43" i="205"/>
  <c r="R43" i="205" s="1"/>
  <c r="U43" i="205" s="1"/>
  <c r="W43" i="205" s="1"/>
  <c r="N133" i="205"/>
  <c r="I52" i="205"/>
  <c r="T52" i="205"/>
  <c r="S81" i="205"/>
  <c r="F133" i="205"/>
  <c r="O133" i="205"/>
  <c r="X81" i="205"/>
  <c r="K33" i="205"/>
  <c r="I81" i="205"/>
  <c r="R142" i="205"/>
  <c r="R29" i="205"/>
  <c r="K89" i="205"/>
  <c r="R89" i="205" s="1"/>
  <c r="U89" i="205" s="1"/>
  <c r="W89" i="205" s="1"/>
  <c r="X52" i="205"/>
  <c r="K74" i="205"/>
  <c r="R74" i="205" s="1"/>
  <c r="U74" i="205" s="1"/>
  <c r="W74" i="205" s="1"/>
  <c r="N81" i="205"/>
  <c r="Q133" i="205"/>
  <c r="F81" i="205"/>
  <c r="O81" i="205"/>
  <c r="T81" i="205"/>
  <c r="I133" i="205"/>
  <c r="S133" i="205"/>
  <c r="K48" i="205"/>
  <c r="R48" i="205" s="1"/>
  <c r="U48" i="205" s="1"/>
  <c r="W48" i="205" s="1"/>
  <c r="P81" i="205"/>
  <c r="L81" i="205"/>
  <c r="J133" i="205"/>
  <c r="L52" i="205"/>
  <c r="P52" i="205"/>
  <c r="H81" i="205"/>
  <c r="M81" i="205"/>
  <c r="W81" i="204"/>
  <c r="U52" i="204"/>
  <c r="I112" i="204"/>
  <c r="O43" i="204"/>
  <c r="V43" i="204" s="1"/>
  <c r="O119" i="204"/>
  <c r="V119" i="204" s="1"/>
  <c r="Y119" i="204" s="1"/>
  <c r="F81" i="204"/>
  <c r="O109" i="204"/>
  <c r="V109" i="204" s="1"/>
  <c r="Y109" i="204" s="1"/>
  <c r="O89" i="204"/>
  <c r="V89" i="204" s="1"/>
  <c r="Y89" i="204" s="1"/>
  <c r="H133" i="204"/>
  <c r="H136" i="204" s="1"/>
  <c r="N52" i="204"/>
  <c r="M52" i="204"/>
  <c r="L81" i="204"/>
  <c r="S133" i="204"/>
  <c r="Q52" i="204"/>
  <c r="G133" i="204"/>
  <c r="G136" i="204" s="1"/>
  <c r="R81" i="204"/>
  <c r="X81" i="204"/>
  <c r="O53" i="204"/>
  <c r="V53" i="204" s="1"/>
  <c r="Y53" i="204" s="1"/>
  <c r="K52" i="204"/>
  <c r="T52" i="204"/>
  <c r="S81" i="204"/>
  <c r="P81" i="204"/>
  <c r="L52" i="204"/>
  <c r="K81" i="204"/>
  <c r="T81" i="204"/>
  <c r="J136" i="204"/>
  <c r="J104" i="204"/>
  <c r="U81" i="204"/>
  <c r="O60" i="204"/>
  <c r="V60" i="204" s="1"/>
  <c r="Y60" i="204" s="1"/>
  <c r="O74" i="204"/>
  <c r="V74" i="204" s="1"/>
  <c r="Y74" i="204" s="1"/>
  <c r="O82" i="204"/>
  <c r="V82" i="204" s="1"/>
  <c r="Y82" i="204" s="1"/>
  <c r="O96" i="204"/>
  <c r="V96" i="204" s="1"/>
  <c r="Y96" i="204" s="1"/>
  <c r="O112" i="204"/>
  <c r="V112" i="204" s="1"/>
  <c r="Y112" i="204" s="1"/>
  <c r="N133" i="204"/>
  <c r="W133" i="204"/>
  <c r="O153" i="204"/>
  <c r="F133" i="204"/>
  <c r="R52" i="204"/>
  <c r="L133" i="204"/>
  <c r="F52" i="204"/>
  <c r="O40" i="204"/>
  <c r="V40" i="204" s="1"/>
  <c r="Y40" i="204" s="1"/>
  <c r="N81" i="204"/>
  <c r="T133" i="204"/>
  <c r="U133" i="204"/>
  <c r="Q81" i="204"/>
  <c r="K133" i="204"/>
  <c r="M133" i="204"/>
  <c r="O48" i="204"/>
  <c r="V48" i="204" s="1"/>
  <c r="Y48" i="204" s="1"/>
  <c r="P52" i="204"/>
  <c r="S52" i="204"/>
  <c r="Q133" i="204"/>
  <c r="N92" i="203"/>
  <c r="N100" i="203" s="1"/>
  <c r="N152" i="203" s="1"/>
  <c r="M152" i="203"/>
  <c r="E46" i="210"/>
  <c r="M46" i="210"/>
  <c r="U46" i="210"/>
  <c r="G46" i="210"/>
  <c r="I46" i="210"/>
  <c r="Q46" i="210"/>
  <c r="J46" i="210"/>
  <c r="R46" i="210"/>
  <c r="K15" i="209"/>
  <c r="P32" i="209"/>
  <c r="W47" i="210"/>
  <c r="I15" i="209"/>
  <c r="J15" i="209"/>
  <c r="H16" i="209"/>
  <c r="I16" i="209"/>
  <c r="M27" i="205"/>
  <c r="G52" i="205"/>
  <c r="K53" i="205"/>
  <c r="R53" i="205" s="1"/>
  <c r="U53" i="205" s="1"/>
  <c r="W53" i="205" s="1"/>
  <c r="V27" i="205"/>
  <c r="T27" i="205"/>
  <c r="W30" i="205"/>
  <c r="G35" i="205"/>
  <c r="K35" i="205" s="1"/>
  <c r="R35" i="205" s="1"/>
  <c r="U35" i="205" s="1"/>
  <c r="W35" i="205" s="1"/>
  <c r="K40" i="205"/>
  <c r="R40" i="205" s="1"/>
  <c r="U40" i="205" s="1"/>
  <c r="W40" i="205" s="1"/>
  <c r="J49" i="206"/>
  <c r="Q49" i="206" s="1"/>
  <c r="F48" i="206"/>
  <c r="G27" i="205"/>
  <c r="O27" i="205"/>
  <c r="S52" i="205"/>
  <c r="L133" i="205"/>
  <c r="T133" i="205"/>
  <c r="J29" i="206"/>
  <c r="Q25" i="206"/>
  <c r="Q29" i="206" s="1"/>
  <c r="J35" i="207"/>
  <c r="Q35" i="207" s="1"/>
  <c r="K67" i="205"/>
  <c r="R67" i="205" s="1"/>
  <c r="U67" i="205" s="1"/>
  <c r="W67" i="205" s="1"/>
  <c r="G81" i="205"/>
  <c r="K82" i="205"/>
  <c r="R82" i="205" s="1"/>
  <c r="U82" i="205" s="1"/>
  <c r="W82" i="205" s="1"/>
  <c r="K96" i="205"/>
  <c r="R96" i="205" s="1"/>
  <c r="U96" i="205" s="1"/>
  <c r="W96" i="205" s="1"/>
  <c r="M133" i="205"/>
  <c r="F23" i="206"/>
  <c r="J13" i="206"/>
  <c r="J108" i="206"/>
  <c r="Q108" i="206" s="1"/>
  <c r="Q110" i="206"/>
  <c r="I27" i="205"/>
  <c r="Q27" i="205"/>
  <c r="V52" i="205"/>
  <c r="U113" i="205"/>
  <c r="X133" i="205"/>
  <c r="I48" i="206"/>
  <c r="N27" i="205"/>
  <c r="M52" i="205"/>
  <c r="K17" i="205"/>
  <c r="P27" i="205"/>
  <c r="N52" i="205"/>
  <c r="K112" i="205"/>
  <c r="R114" i="205"/>
  <c r="U114" i="205" s="1"/>
  <c r="W114" i="205" s="1"/>
  <c r="K119" i="205"/>
  <c r="R119" i="205" s="1"/>
  <c r="U119" i="205" s="1"/>
  <c r="W119" i="205" s="1"/>
  <c r="P133" i="205"/>
  <c r="J39" i="206"/>
  <c r="Q39" i="206" s="1"/>
  <c r="K109" i="205"/>
  <c r="R109" i="205" s="1"/>
  <c r="U109" i="205" s="1"/>
  <c r="W109" i="205" s="1"/>
  <c r="H133" i="205"/>
  <c r="J31" i="206"/>
  <c r="Q31" i="206" s="1"/>
  <c r="M48" i="206"/>
  <c r="R52" i="207"/>
  <c r="J39" i="208"/>
  <c r="Q39" i="208" s="1"/>
  <c r="Q102" i="208"/>
  <c r="Q144" i="208"/>
  <c r="R106" i="205"/>
  <c r="J78" i="206"/>
  <c r="Q78" i="206" s="1"/>
  <c r="F77" i="206"/>
  <c r="Q145" i="206"/>
  <c r="F23" i="208"/>
  <c r="J13" i="208"/>
  <c r="J31" i="208"/>
  <c r="Q31" i="208" s="1"/>
  <c r="N129" i="206"/>
  <c r="J40" i="207"/>
  <c r="Q40" i="207" s="1"/>
  <c r="Q151" i="207"/>
  <c r="J115" i="206"/>
  <c r="F129" i="206"/>
  <c r="J36" i="208"/>
  <c r="Q36" i="208" s="1"/>
  <c r="J49" i="208"/>
  <c r="Q49" i="208" s="1"/>
  <c r="F48" i="208"/>
  <c r="J29" i="208"/>
  <c r="Q25" i="208"/>
  <c r="Q29" i="208" s="1"/>
  <c r="M129" i="206"/>
  <c r="J67" i="207"/>
  <c r="Q67" i="207" s="1"/>
  <c r="R133" i="207"/>
  <c r="G129" i="208"/>
  <c r="O129" i="208"/>
  <c r="J145" i="206"/>
  <c r="K133" i="207"/>
  <c r="H129" i="208"/>
  <c r="P129" i="208"/>
  <c r="G129" i="206"/>
  <c r="O129" i="206"/>
  <c r="I129" i="208"/>
  <c r="Q29" i="207"/>
  <c r="Q33" i="207" s="1"/>
  <c r="V153" i="204"/>
  <c r="Y131" i="204"/>
  <c r="Y43" i="204"/>
  <c r="Y106" i="204"/>
  <c r="Y29" i="204"/>
  <c r="Y33" i="204" s="1"/>
  <c r="V33" i="204"/>
  <c r="V108" i="204"/>
  <c r="Y108" i="204" s="1"/>
  <c r="P133" i="204"/>
  <c r="X133" i="204"/>
  <c r="Y142" i="204"/>
  <c r="Y153" i="204" s="1"/>
  <c r="O33" i="204"/>
  <c r="N35" i="204"/>
  <c r="R133" i="204"/>
  <c r="O67" i="204"/>
  <c r="V67" i="204" s="1"/>
  <c r="Y67" i="204" s="1"/>
  <c r="O17" i="204"/>
  <c r="O27" i="204" s="1"/>
  <c r="M81" i="204"/>
  <c r="M24" i="203"/>
  <c r="M28" i="203" s="1"/>
  <c r="N24" i="203"/>
  <c r="N28" i="203" s="1"/>
  <c r="AH43" i="63" l="1"/>
  <c r="I19" i="223"/>
  <c r="AC21" i="194"/>
  <c r="AH146" i="63" s="1"/>
  <c r="AB21" i="194"/>
  <c r="AG146" i="63" s="1"/>
  <c r="I62" i="223" s="1"/>
  <c r="W136" i="204"/>
  <c r="F55" i="83"/>
  <c r="AB137" i="63" s="1"/>
  <c r="F56" i="83"/>
  <c r="AC137" i="63" s="1"/>
  <c r="F62" i="83"/>
  <c r="AG137" i="63" s="1"/>
  <c r="F61" i="83"/>
  <c r="AF137" i="63" s="1"/>
  <c r="F24" i="225" s="1"/>
  <c r="M30" i="203"/>
  <c r="M73" i="203" s="1"/>
  <c r="M76" i="203" s="1"/>
  <c r="M155" i="203" s="1"/>
  <c r="M160" i="203" s="1"/>
  <c r="X104" i="204"/>
  <c r="K132" i="208"/>
  <c r="G136" i="207"/>
  <c r="M100" i="208"/>
  <c r="L100" i="208"/>
  <c r="M132" i="208"/>
  <c r="N100" i="208"/>
  <c r="G48" i="111"/>
  <c r="G52" i="111" s="1"/>
  <c r="N132" i="208"/>
  <c r="I132" i="208"/>
  <c r="P132" i="208"/>
  <c r="I100" i="208"/>
  <c r="H132" i="206"/>
  <c r="L132" i="208"/>
  <c r="K100" i="208"/>
  <c r="O132" i="208"/>
  <c r="F136" i="204"/>
  <c r="P100" i="208"/>
  <c r="I132" i="206"/>
  <c r="H100" i="208"/>
  <c r="G100" i="208"/>
  <c r="R136" i="207"/>
  <c r="S136" i="204"/>
  <c r="J48" i="208"/>
  <c r="Q48" i="208" s="1"/>
  <c r="T136" i="205"/>
  <c r="O100" i="206"/>
  <c r="G104" i="207"/>
  <c r="O132" i="206"/>
  <c r="K136" i="204"/>
  <c r="X136" i="205"/>
  <c r="F136" i="205"/>
  <c r="H104" i="205"/>
  <c r="P136" i="204"/>
  <c r="H100" i="206"/>
  <c r="H136" i="207"/>
  <c r="L136" i="204"/>
  <c r="P132" i="206"/>
  <c r="Q136" i="204"/>
  <c r="L136" i="205"/>
  <c r="G132" i="208"/>
  <c r="H104" i="207"/>
  <c r="O136" i="205"/>
  <c r="J104" i="205"/>
  <c r="G100" i="206"/>
  <c r="L132" i="206"/>
  <c r="I104" i="207"/>
  <c r="M104" i="207"/>
  <c r="L104" i="207"/>
  <c r="H136" i="205"/>
  <c r="J129" i="208"/>
  <c r="O104" i="207"/>
  <c r="J52" i="207"/>
  <c r="Q52" i="207" s="1"/>
  <c r="F132" i="206"/>
  <c r="P104" i="207"/>
  <c r="K132" i="206"/>
  <c r="X104" i="205"/>
  <c r="Q136" i="205"/>
  <c r="K100" i="206"/>
  <c r="I133" i="204"/>
  <c r="I136" i="204" s="1"/>
  <c r="O136" i="207"/>
  <c r="P100" i="206"/>
  <c r="L136" i="207"/>
  <c r="R112" i="205"/>
  <c r="R133" i="205" s="1"/>
  <c r="N136" i="207"/>
  <c r="M136" i="207"/>
  <c r="J77" i="208"/>
  <c r="Q77" i="208" s="1"/>
  <c r="J129" i="206"/>
  <c r="Q133" i="207"/>
  <c r="J133" i="207"/>
  <c r="L100" i="206"/>
  <c r="N104" i="207"/>
  <c r="M136" i="205"/>
  <c r="V104" i="205"/>
  <c r="G132" i="206"/>
  <c r="L104" i="204"/>
  <c r="Q104" i="205"/>
  <c r="O100" i="208"/>
  <c r="J136" i="205"/>
  <c r="O104" i="205"/>
  <c r="N132" i="206"/>
  <c r="H132" i="208"/>
  <c r="T136" i="204"/>
  <c r="W104" i="204"/>
  <c r="F104" i="205"/>
  <c r="I104" i="205"/>
  <c r="P136" i="207"/>
  <c r="K104" i="207"/>
  <c r="W46" i="210"/>
  <c r="W48" i="210"/>
  <c r="K32" i="209"/>
  <c r="H32" i="209"/>
  <c r="J32" i="209"/>
  <c r="I32" i="209"/>
  <c r="F100" i="208"/>
  <c r="Q129" i="208"/>
  <c r="K136" i="207"/>
  <c r="J27" i="207"/>
  <c r="F136" i="207"/>
  <c r="I136" i="207"/>
  <c r="F104" i="207"/>
  <c r="J81" i="207"/>
  <c r="Q81" i="207" s="1"/>
  <c r="I100" i="206"/>
  <c r="M100" i="206"/>
  <c r="N100" i="206"/>
  <c r="S136" i="205"/>
  <c r="K52" i="205"/>
  <c r="R52" i="205" s="1"/>
  <c r="U52" i="205" s="1"/>
  <c r="W52" i="205" s="1"/>
  <c r="I136" i="205"/>
  <c r="P104" i="205"/>
  <c r="T104" i="205"/>
  <c r="L104" i="205"/>
  <c r="P136" i="205"/>
  <c r="R33" i="205"/>
  <c r="U29" i="205"/>
  <c r="R152" i="205"/>
  <c r="U142" i="205"/>
  <c r="M104" i="205"/>
  <c r="N104" i="205"/>
  <c r="U104" i="204"/>
  <c r="P104" i="204"/>
  <c r="R136" i="204"/>
  <c r="Q104" i="204"/>
  <c r="S104" i="204"/>
  <c r="F104" i="204"/>
  <c r="T104" i="204"/>
  <c r="K104" i="204"/>
  <c r="O52" i="204"/>
  <c r="V52" i="204" s="1"/>
  <c r="Y52" i="204" s="1"/>
  <c r="N104" i="204"/>
  <c r="U136" i="204"/>
  <c r="R104" i="204"/>
  <c r="X136" i="204"/>
  <c r="Y133" i="204"/>
  <c r="O133" i="204"/>
  <c r="N76" i="203"/>
  <c r="N155" i="203" s="1"/>
  <c r="N160" i="203" s="1"/>
  <c r="K81" i="205"/>
  <c r="G104" i="205"/>
  <c r="R104" i="207"/>
  <c r="J48" i="206"/>
  <c r="Q48" i="206" s="1"/>
  <c r="W113" i="205"/>
  <c r="U112" i="205"/>
  <c r="W112" i="205" s="1"/>
  <c r="M132" i="206"/>
  <c r="K133" i="205"/>
  <c r="J77" i="206"/>
  <c r="F100" i="206"/>
  <c r="V136" i="205"/>
  <c r="Q115" i="206"/>
  <c r="F132" i="208"/>
  <c r="R17" i="205"/>
  <c r="K27" i="205"/>
  <c r="S104" i="205"/>
  <c r="N136" i="205"/>
  <c r="Q13" i="208"/>
  <c r="Q23" i="208" s="1"/>
  <c r="J23" i="208"/>
  <c r="U106" i="205"/>
  <c r="Q13" i="206"/>
  <c r="Q23" i="206" s="1"/>
  <c r="J23" i="206"/>
  <c r="G136" i="205"/>
  <c r="O35" i="204"/>
  <c r="V35" i="204" s="1"/>
  <c r="Y35" i="204" s="1"/>
  <c r="V17" i="204"/>
  <c r="V27" i="204" s="1"/>
  <c r="V133" i="204"/>
  <c r="N136" i="204"/>
  <c r="M136" i="204"/>
  <c r="O81" i="204"/>
  <c r="M104" i="204"/>
  <c r="F26" i="225" l="1"/>
  <c r="Q100" i="208"/>
  <c r="J132" i="208"/>
  <c r="J100" i="208"/>
  <c r="K136" i="205"/>
  <c r="Q132" i="208"/>
  <c r="J104" i="207"/>
  <c r="J136" i="207"/>
  <c r="U152" i="205"/>
  <c r="W142" i="205"/>
  <c r="W152" i="205" s="1"/>
  <c r="W29" i="205"/>
  <c r="U33" i="205"/>
  <c r="W33" i="205" s="1"/>
  <c r="R27" i="205"/>
  <c r="U17" i="205"/>
  <c r="Q104" i="207"/>
  <c r="Q136" i="207"/>
  <c r="J100" i="206"/>
  <c r="Q77" i="206"/>
  <c r="Q100" i="206" s="1"/>
  <c r="U133" i="205"/>
  <c r="W106" i="205"/>
  <c r="W133" i="205" s="1"/>
  <c r="J132" i="206"/>
  <c r="K104" i="205"/>
  <c r="R81" i="205"/>
  <c r="Q129" i="206"/>
  <c r="V81" i="204"/>
  <c r="O104" i="204"/>
  <c r="O136" i="204"/>
  <c r="Y17" i="204"/>
  <c r="Y27" i="204" s="1"/>
  <c r="U27" i="205" l="1"/>
  <c r="W27" i="205" s="1"/>
  <c r="W17" i="205"/>
  <c r="Q132" i="206"/>
  <c r="R104" i="205"/>
  <c r="U81" i="205"/>
  <c r="R136" i="205"/>
  <c r="Y81" i="204"/>
  <c r="V104" i="204"/>
  <c r="V136" i="204"/>
  <c r="U104" i="205" l="1"/>
  <c r="W104" i="205" s="1"/>
  <c r="W136" i="205" s="1"/>
  <c r="W81" i="205"/>
  <c r="U136" i="205"/>
  <c r="Y104" i="204"/>
  <c r="Y136" i="204"/>
  <c r="F18" i="195" l="1"/>
  <c r="E18" i="195"/>
  <c r="F17" i="195"/>
  <c r="E17" i="195"/>
  <c r="F16" i="195"/>
  <c r="E16" i="195"/>
  <c r="F15" i="195"/>
  <c r="E15" i="195"/>
  <c r="F14" i="195"/>
  <c r="E14" i="195"/>
  <c r="E25" i="196"/>
  <c r="E24" i="196"/>
  <c r="E23" i="196"/>
  <c r="E22" i="196"/>
  <c r="E21" i="196"/>
  <c r="E20" i="196"/>
  <c r="E19" i="196"/>
  <c r="E18" i="196"/>
  <c r="E17" i="196"/>
  <c r="E16" i="196"/>
  <c r="E15" i="196"/>
  <c r="E14" i="196"/>
  <c r="D25" i="196"/>
  <c r="D24" i="196"/>
  <c r="D23" i="196"/>
  <c r="D22" i="196"/>
  <c r="D21" i="196"/>
  <c r="D20" i="196"/>
  <c r="D19" i="196"/>
  <c r="D18" i="196"/>
  <c r="D17" i="196"/>
  <c r="D16" i="196"/>
  <c r="D15" i="196"/>
  <c r="D14" i="196"/>
  <c r="F99" i="193"/>
  <c r="AD46" i="193" s="1"/>
  <c r="F96" i="193"/>
  <c r="F95" i="193"/>
  <c r="E27" i="196" l="1"/>
  <c r="D27" i="196"/>
  <c r="E21" i="195"/>
  <c r="F21" i="195"/>
  <c r="J141" i="63"/>
  <c r="H141" i="63"/>
  <c r="G141" i="63"/>
  <c r="T141" i="63" s="1"/>
  <c r="W141" i="63" s="1"/>
  <c r="I145" i="63"/>
  <c r="I136" i="63"/>
  <c r="S36" i="84" l="1"/>
  <c r="F25" i="196"/>
  <c r="Q25" i="196" s="1"/>
  <c r="T25" i="196" s="1"/>
  <c r="F24" i="196"/>
  <c r="Q24" i="196" s="1"/>
  <c r="T24" i="196" s="1"/>
  <c r="F23" i="196"/>
  <c r="Q23" i="196" s="1"/>
  <c r="T23" i="196" s="1"/>
  <c r="F22" i="196"/>
  <c r="Q22" i="196" s="1"/>
  <c r="T22" i="196" s="1"/>
  <c r="F21" i="196"/>
  <c r="Q21" i="196" s="1"/>
  <c r="T21" i="196" s="1"/>
  <c r="F20" i="196"/>
  <c r="Q20" i="196" s="1"/>
  <c r="T20" i="196" s="1"/>
  <c r="F19" i="196"/>
  <c r="Q19" i="196" s="1"/>
  <c r="T19" i="196" s="1"/>
  <c r="F18" i="196"/>
  <c r="Q18" i="196" s="1"/>
  <c r="T18" i="196" s="1"/>
  <c r="F17" i="196"/>
  <c r="Q17" i="196" s="1"/>
  <c r="T17" i="196" s="1"/>
  <c r="G25" i="196"/>
  <c r="F16" i="196"/>
  <c r="Q16" i="196" s="1"/>
  <c r="T16" i="196" s="1"/>
  <c r="F15" i="196"/>
  <c r="Q15" i="196" s="1"/>
  <c r="T15" i="196" s="1"/>
  <c r="F14" i="196"/>
  <c r="Q14" i="196" s="1"/>
  <c r="G24" i="196"/>
  <c r="G23" i="196"/>
  <c r="G22" i="196"/>
  <c r="D15" i="197"/>
  <c r="O15" i="197" s="1"/>
  <c r="D16" i="197"/>
  <c r="O16" i="197" s="1"/>
  <c r="R16" i="197" s="1"/>
  <c r="D17" i="197"/>
  <c r="O17" i="197" s="1"/>
  <c r="R17" i="197" s="1"/>
  <c r="AB17" i="197" s="1"/>
  <c r="D18" i="197"/>
  <c r="O18" i="197" s="1"/>
  <c r="R18" i="197" s="1"/>
  <c r="AB18" i="197" s="1"/>
  <c r="D19" i="197"/>
  <c r="O19" i="197" s="1"/>
  <c r="R19" i="197" s="1"/>
  <c r="AB19" i="197" s="1"/>
  <c r="D23" i="197"/>
  <c r="O23" i="197" s="1"/>
  <c r="R23" i="197" s="1"/>
  <c r="AB23" i="197" s="1"/>
  <c r="D24" i="197"/>
  <c r="O24" i="197" s="1"/>
  <c r="R24" i="197" s="1"/>
  <c r="AB24" i="197" s="1"/>
  <c r="O25" i="197"/>
  <c r="R25" i="197" s="1"/>
  <c r="AB25" i="197" s="1"/>
  <c r="D26" i="197"/>
  <c r="O26" i="197" s="1"/>
  <c r="R26" i="197" s="1"/>
  <c r="AB26" i="197" s="1"/>
  <c r="D27" i="197"/>
  <c r="O27" i="197" s="1"/>
  <c r="R27" i="197" s="1"/>
  <c r="AB27" i="197" s="1"/>
  <c r="G19" i="195"/>
  <c r="R19" i="195" s="1"/>
  <c r="U19" i="195" s="1"/>
  <c r="G18" i="195"/>
  <c r="R18" i="195" s="1"/>
  <c r="U18" i="195" s="1"/>
  <c r="G17" i="195"/>
  <c r="R17" i="195" s="1"/>
  <c r="U17" i="195" s="1"/>
  <c r="G21" i="196"/>
  <c r="R16" i="195"/>
  <c r="U16" i="195" s="1"/>
  <c r="G15" i="195"/>
  <c r="R15" i="195" s="1"/>
  <c r="U15" i="195" s="1"/>
  <c r="G14" i="195"/>
  <c r="R14" i="195" s="1"/>
  <c r="G20" i="196"/>
  <c r="G19" i="196"/>
  <c r="G18" i="196"/>
  <c r="G17" i="196"/>
  <c r="G16" i="196"/>
  <c r="G15" i="196"/>
  <c r="G14" i="196"/>
  <c r="H19" i="195"/>
  <c r="H18" i="195"/>
  <c r="H17" i="195"/>
  <c r="H16" i="195"/>
  <c r="H15" i="195"/>
  <c r="H14" i="195"/>
  <c r="J65" i="85"/>
  <c r="J66" i="85"/>
  <c r="K66" i="85"/>
  <c r="D27" i="82"/>
  <c r="G66" i="85"/>
  <c r="G65" i="85"/>
  <c r="D25" i="82"/>
  <c r="D24" i="82"/>
  <c r="I66" i="85"/>
  <c r="D15" i="194" s="1"/>
  <c r="O15" i="194" s="1"/>
  <c r="R15" i="194" s="1"/>
  <c r="I65" i="85"/>
  <c r="D14" i="194" s="1"/>
  <c r="O14" i="194" s="1"/>
  <c r="R14" i="194" s="1"/>
  <c r="H65" i="85"/>
  <c r="H66" i="85"/>
  <c r="E27" i="197"/>
  <c r="E26" i="197"/>
  <c r="E25" i="197"/>
  <c r="E24" i="197"/>
  <c r="E23" i="197"/>
  <c r="E19" i="197"/>
  <c r="E18" i="197"/>
  <c r="E17" i="197"/>
  <c r="E16" i="197"/>
  <c r="E15" i="197"/>
  <c r="X24" i="197" l="1"/>
  <c r="T24" i="197"/>
  <c r="S24" i="197"/>
  <c r="W24" i="197"/>
  <c r="AA24" i="197"/>
  <c r="V19" i="196"/>
  <c r="U19" i="196"/>
  <c r="T23" i="197"/>
  <c r="X23" i="197"/>
  <c r="S23" i="197"/>
  <c r="W23" i="197"/>
  <c r="AA23" i="197"/>
  <c r="V20" i="196"/>
  <c r="Z20" i="196"/>
  <c r="AD20" i="196"/>
  <c r="Y20" i="196"/>
  <c r="U20" i="196"/>
  <c r="AC20" i="196"/>
  <c r="V21" i="196"/>
  <c r="U21" i="196"/>
  <c r="AA17" i="195"/>
  <c r="AE17" i="195"/>
  <c r="W17" i="195"/>
  <c r="V17" i="195"/>
  <c r="Z17" i="195"/>
  <c r="AD17" i="195"/>
  <c r="X19" i="197"/>
  <c r="T19" i="197"/>
  <c r="S19" i="197"/>
  <c r="W19" i="197"/>
  <c r="AA19" i="197"/>
  <c r="T18" i="197"/>
  <c r="X18" i="197"/>
  <c r="S18" i="197"/>
  <c r="W18" i="197"/>
  <c r="AA18" i="197"/>
  <c r="V15" i="196"/>
  <c r="AD15" i="196"/>
  <c r="Z15" i="196"/>
  <c r="U15" i="196"/>
  <c r="Y15" i="196"/>
  <c r="AC15" i="196"/>
  <c r="AD22" i="196"/>
  <c r="Z22" i="196"/>
  <c r="V22" i="196"/>
  <c r="Y22" i="196"/>
  <c r="U22" i="196"/>
  <c r="AC22" i="196"/>
  <c r="T14" i="196"/>
  <c r="Q27" i="196"/>
  <c r="T17" i="197"/>
  <c r="X17" i="197"/>
  <c r="S17" i="197"/>
  <c r="W17" i="197"/>
  <c r="AA17" i="197"/>
  <c r="U16" i="196"/>
  <c r="V16" i="196"/>
  <c r="AD16" i="196"/>
  <c r="Z16" i="196"/>
  <c r="Y16" i="196"/>
  <c r="AC16" i="196"/>
  <c r="V23" i="196"/>
  <c r="AD23" i="196"/>
  <c r="Z23" i="196"/>
  <c r="U23" i="196"/>
  <c r="Y23" i="196"/>
  <c r="AC23" i="196"/>
  <c r="AA18" i="195"/>
  <c r="W18" i="195"/>
  <c r="AE18" i="195"/>
  <c r="V18" i="195"/>
  <c r="Z18" i="195"/>
  <c r="AD18" i="195"/>
  <c r="U14" i="195"/>
  <c r="R21" i="195"/>
  <c r="U24" i="196"/>
  <c r="V24" i="196"/>
  <c r="AD24" i="196"/>
  <c r="Z24" i="196"/>
  <c r="AC24" i="196"/>
  <c r="Y24" i="196"/>
  <c r="AA19" i="195"/>
  <c r="W19" i="195"/>
  <c r="AE19" i="195"/>
  <c r="V19" i="195"/>
  <c r="Z19" i="195"/>
  <c r="AD19" i="195"/>
  <c r="T27" i="197"/>
  <c r="X27" i="197"/>
  <c r="S27" i="197"/>
  <c r="W27" i="197"/>
  <c r="AA27" i="197"/>
  <c r="O31" i="197"/>
  <c r="R15" i="197"/>
  <c r="AB15" i="197" s="1"/>
  <c r="AD17" i="196"/>
  <c r="V17" i="196"/>
  <c r="Z17" i="196"/>
  <c r="U17" i="196"/>
  <c r="Y17" i="196"/>
  <c r="AC17" i="196"/>
  <c r="AD25" i="196"/>
  <c r="V25" i="196"/>
  <c r="Z25" i="196"/>
  <c r="U25" i="196"/>
  <c r="Y25" i="196"/>
  <c r="AC25" i="196"/>
  <c r="W15" i="195"/>
  <c r="AE15" i="195"/>
  <c r="AA15" i="195"/>
  <c r="V15" i="195"/>
  <c r="Z15" i="195"/>
  <c r="AD15" i="195"/>
  <c r="X26" i="197"/>
  <c r="T26" i="197"/>
  <c r="S26" i="197"/>
  <c r="W26" i="197"/>
  <c r="AA26" i="197"/>
  <c r="AE16" i="195"/>
  <c r="W16" i="195"/>
  <c r="AA16" i="195"/>
  <c r="V16" i="195"/>
  <c r="Z16" i="195"/>
  <c r="AD16" i="195"/>
  <c r="X25" i="197"/>
  <c r="T25" i="197"/>
  <c r="S25" i="197"/>
  <c r="W25" i="197"/>
  <c r="AA25" i="197"/>
  <c r="V18" i="196"/>
  <c r="U18" i="196"/>
  <c r="D31" i="197"/>
  <c r="I19" i="195"/>
  <c r="F26" i="197"/>
  <c r="F19" i="197"/>
  <c r="J67" i="85"/>
  <c r="F24" i="197"/>
  <c r="H19" i="196"/>
  <c r="H18" i="196"/>
  <c r="F27" i="196"/>
  <c r="G27" i="196"/>
  <c r="H16" i="196"/>
  <c r="F27" i="197"/>
  <c r="F28" i="197"/>
  <c r="F16" i="197"/>
  <c r="G21" i="195"/>
  <c r="F17" i="197"/>
  <c r="F20" i="197"/>
  <c r="F18" i="197"/>
  <c r="E14" i="194"/>
  <c r="F19" i="194"/>
  <c r="F18" i="194"/>
  <c r="I16" i="195"/>
  <c r="H15" i="196"/>
  <c r="H22" i="196"/>
  <c r="H23" i="196"/>
  <c r="H21" i="196"/>
  <c r="H17" i="196"/>
  <c r="H20" i="196"/>
  <c r="H24" i="196"/>
  <c r="H25" i="196"/>
  <c r="F16" i="194"/>
  <c r="H67" i="85"/>
  <c r="F17" i="194"/>
  <c r="H14" i="196"/>
  <c r="E15" i="194"/>
  <c r="H21" i="195"/>
  <c r="F25" i="197"/>
  <c r="F15" i="197"/>
  <c r="K67" i="85"/>
  <c r="F23" i="197"/>
  <c r="I17" i="195"/>
  <c r="I14" i="195"/>
  <c r="I15" i="195"/>
  <c r="I18" i="195"/>
  <c r="G67" i="85"/>
  <c r="I67" i="85"/>
  <c r="E31" i="197"/>
  <c r="AE14" i="195" l="1"/>
  <c r="AE21" i="195" s="1"/>
  <c r="AG93" i="63" s="1"/>
  <c r="AA14" i="195"/>
  <c r="AA21" i="195" s="1"/>
  <c r="AC93" i="63" s="1"/>
  <c r="W14" i="195"/>
  <c r="W21" i="195" s="1"/>
  <c r="Y93" i="63" s="1"/>
  <c r="U21" i="195"/>
  <c r="V14" i="195"/>
  <c r="V21" i="195" s="1"/>
  <c r="X93" i="63" s="1"/>
  <c r="Z14" i="195"/>
  <c r="Z21" i="195" s="1"/>
  <c r="AB93" i="63" s="1"/>
  <c r="AD14" i="195"/>
  <c r="AD21" i="195" s="1"/>
  <c r="AF93" i="63" s="1"/>
  <c r="I58" i="223" s="1"/>
  <c r="R31" i="197"/>
  <c r="X15" i="197"/>
  <c r="T15" i="197"/>
  <c r="S15" i="197"/>
  <c r="W15" i="197"/>
  <c r="AA15" i="197"/>
  <c r="V14" i="196"/>
  <c r="V27" i="196" s="1"/>
  <c r="Y79" i="63" s="1"/>
  <c r="Z14" i="196"/>
  <c r="AD14" i="196"/>
  <c r="U14" i="196"/>
  <c r="U27" i="196" s="1"/>
  <c r="X79" i="63" s="1"/>
  <c r="Y14" i="196"/>
  <c r="AC14" i="196"/>
  <c r="T27" i="196"/>
  <c r="E21" i="194"/>
  <c r="H27" i="196"/>
  <c r="D21" i="194"/>
  <c r="I21" i="195"/>
  <c r="F31" i="197"/>
  <c r="W13" i="133"/>
  <c r="W14" i="133"/>
  <c r="W15" i="133"/>
  <c r="W16" i="133"/>
  <c r="W17" i="133"/>
  <c r="W18" i="133"/>
  <c r="W19" i="133"/>
  <c r="W20" i="133"/>
  <c r="W21" i="133"/>
  <c r="W22" i="133"/>
  <c r="W23" i="133"/>
  <c r="W24" i="133"/>
  <c r="W25" i="133"/>
  <c r="W26" i="133"/>
  <c r="V29" i="133"/>
  <c r="T29" i="133"/>
  <c r="R29" i="133"/>
  <c r="P29" i="133"/>
  <c r="H29" i="133"/>
  <c r="I29" i="133"/>
  <c r="J29" i="133"/>
  <c r="K29" i="133"/>
  <c r="L29" i="133"/>
  <c r="M29" i="133"/>
  <c r="N29" i="133"/>
  <c r="G29" i="133"/>
  <c r="R43" i="66"/>
  <c r="S43" i="66"/>
  <c r="J43" i="66"/>
  <c r="K43" i="66"/>
  <c r="L43" i="66"/>
  <c r="M43" i="66"/>
  <c r="N43" i="66"/>
  <c r="O43" i="66"/>
  <c r="P43" i="66"/>
  <c r="F22" i="225" l="1"/>
  <c r="W29" i="133"/>
  <c r="D44" i="82" l="1"/>
  <c r="D43" i="82"/>
  <c r="D41" i="82"/>
  <c r="D40" i="82"/>
  <c r="D39" i="82"/>
  <c r="D38" i="82"/>
  <c r="D37" i="82"/>
  <c r="D36" i="82"/>
  <c r="D35" i="82"/>
  <c r="D34" i="82"/>
  <c r="D33" i="82"/>
  <c r="D32" i="82"/>
  <c r="D31" i="82"/>
  <c r="D30" i="82"/>
  <c r="D28" i="82"/>
  <c r="D22" i="82"/>
  <c r="D21" i="82"/>
  <c r="D19" i="82"/>
  <c r="D18" i="82"/>
  <c r="D14" i="82"/>
  <c r="K67" i="30"/>
  <c r="K66" i="30"/>
  <c r="K65" i="30"/>
  <c r="K64" i="30"/>
  <c r="K63" i="30"/>
  <c r="K62" i="30"/>
  <c r="L53" i="8"/>
  <c r="P26" i="8" s="1"/>
  <c r="P28" i="8" s="1"/>
  <c r="AE23" i="193" s="1"/>
  <c r="H53" i="8"/>
  <c r="K14" i="193"/>
  <c r="I24" i="193"/>
  <c r="F152" i="193"/>
  <c r="F151" i="193"/>
  <c r="F150" i="193"/>
  <c r="F149" i="193"/>
  <c r="F148" i="193"/>
  <c r="F147" i="193"/>
  <c r="F146" i="193"/>
  <c r="F145" i="193"/>
  <c r="F144" i="193"/>
  <c r="F143" i="193"/>
  <c r="F142" i="193"/>
  <c r="F141" i="193"/>
  <c r="E153" i="193"/>
  <c r="D153" i="193"/>
  <c r="K116" i="193"/>
  <c r="K115" i="193"/>
  <c r="K114" i="193"/>
  <c r="K113" i="193"/>
  <c r="K112" i="193"/>
  <c r="K111" i="193"/>
  <c r="K110" i="193"/>
  <c r="K109" i="193"/>
  <c r="K108" i="193"/>
  <c r="K107" i="193"/>
  <c r="K106" i="193"/>
  <c r="K105" i="193"/>
  <c r="D117" i="193"/>
  <c r="N89" i="193"/>
  <c r="M90" i="193"/>
  <c r="L90" i="193"/>
  <c r="K90" i="193"/>
  <c r="J90" i="193"/>
  <c r="I90" i="193"/>
  <c r="H90" i="193"/>
  <c r="G90" i="193"/>
  <c r="D90" i="193"/>
  <c r="J71" i="193"/>
  <c r="I71" i="193"/>
  <c r="H71" i="193"/>
  <c r="G71" i="193"/>
  <c r="F71" i="193"/>
  <c r="E71" i="193"/>
  <c r="D71" i="193"/>
  <c r="N88" i="193"/>
  <c r="N87" i="193"/>
  <c r="N86" i="193"/>
  <c r="N85" i="193"/>
  <c r="N84" i="193"/>
  <c r="N83" i="193"/>
  <c r="N82" i="193"/>
  <c r="N81" i="193"/>
  <c r="N80" i="193"/>
  <c r="N79" i="193"/>
  <c r="N78" i="193"/>
  <c r="K69" i="193"/>
  <c r="K68" i="193"/>
  <c r="K67" i="193"/>
  <c r="K66" i="193"/>
  <c r="K65" i="193"/>
  <c r="K64" i="193"/>
  <c r="K63" i="193"/>
  <c r="K62" i="193"/>
  <c r="K61" i="193"/>
  <c r="K60" i="193"/>
  <c r="K59" i="193"/>
  <c r="L53" i="193"/>
  <c r="K53" i="193"/>
  <c r="J53" i="193"/>
  <c r="I53" i="193"/>
  <c r="H53" i="193"/>
  <c r="M51" i="193"/>
  <c r="M50" i="193"/>
  <c r="M49" i="193"/>
  <c r="M48" i="193"/>
  <c r="M47" i="193"/>
  <c r="M46" i="193"/>
  <c r="M45" i="193"/>
  <c r="M44" i="193"/>
  <c r="M43" i="193"/>
  <c r="M42" i="193"/>
  <c r="M41" i="193"/>
  <c r="F15" i="194"/>
  <c r="F14" i="194"/>
  <c r="P27" i="65"/>
  <c r="P37" i="65" s="1"/>
  <c r="O27" i="65"/>
  <c r="O37" i="65" s="1"/>
  <c r="N27" i="65"/>
  <c r="N37" i="65" s="1"/>
  <c r="F36" i="113"/>
  <c r="F41" i="113" s="1"/>
  <c r="K68" i="30" l="1"/>
  <c r="L17" i="30" s="1"/>
  <c r="L56" i="30" s="1"/>
  <c r="E117" i="193"/>
  <c r="F117" i="193" s="1"/>
  <c r="G117" i="193" s="1"/>
  <c r="H117" i="193" s="1"/>
  <c r="I117" i="193" s="1"/>
  <c r="J117" i="193" s="1"/>
  <c r="F92" i="193"/>
  <c r="AD38" i="193" s="1"/>
  <c r="AD41" i="193" s="1"/>
  <c r="AD44" i="193" s="1"/>
  <c r="K24" i="193"/>
  <c r="M24" i="193" s="1"/>
  <c r="V24" i="193" s="1"/>
  <c r="Y24" i="193" s="1"/>
  <c r="AE24" i="193"/>
  <c r="AG24" i="193" s="1"/>
  <c r="G19" i="193"/>
  <c r="G20" i="193" s="1"/>
  <c r="AA19" i="193"/>
  <c r="F153" i="193"/>
  <c r="F98" i="193" s="1"/>
  <c r="AD45" i="193" s="1"/>
  <c r="K117" i="193"/>
  <c r="E46" i="65" s="1"/>
  <c r="AC18" i="65"/>
  <c r="AE18" i="65" s="1"/>
  <c r="Z22" i="65"/>
  <c r="N90" i="193"/>
  <c r="E44" i="65" s="1"/>
  <c r="F32" i="193"/>
  <c r="F21" i="194"/>
  <c r="M14" i="193"/>
  <c r="V14" i="193" s="1"/>
  <c r="K71" i="193"/>
  <c r="M53" i="193"/>
  <c r="AH24" i="193" l="1"/>
  <c r="AK24" i="193" s="1"/>
  <c r="AN24" i="193" s="1"/>
  <c r="AM24" i="193" s="1"/>
  <c r="AD50" i="193"/>
  <c r="AI18" i="65"/>
  <c r="AE22" i="65"/>
  <c r="AE26" i="65" s="1"/>
  <c r="Y29" i="63" s="1"/>
  <c r="AC22" i="65"/>
  <c r="AC26" i="65" s="1"/>
  <c r="AD18" i="65"/>
  <c r="Y14" i="193"/>
  <c r="AH14" i="193" s="1"/>
  <c r="AK14" i="193" s="1"/>
  <c r="AC19" i="193"/>
  <c r="AA20" i="193"/>
  <c r="AC20" i="193" s="1"/>
  <c r="F100" i="193"/>
  <c r="AA23" i="193" s="1"/>
  <c r="E50" i="65"/>
  <c r="I22" i="193"/>
  <c r="I47" i="82"/>
  <c r="F47" i="82"/>
  <c r="E47" i="82"/>
  <c r="AN14" i="193" l="1"/>
  <c r="AM14" i="193" s="1"/>
  <c r="AJ14" i="193"/>
  <c r="AD51" i="193"/>
  <c r="AF23" i="193"/>
  <c r="AF32" i="193" s="1"/>
  <c r="AH18" i="65"/>
  <c r="AD22" i="65"/>
  <c r="AD26" i="65" s="1"/>
  <c r="X29" i="63" s="1"/>
  <c r="G23" i="193"/>
  <c r="I23" i="193" s="1"/>
  <c r="AC23" i="193"/>
  <c r="AC22" i="193"/>
  <c r="F16" i="188"/>
  <c r="D47" i="82"/>
  <c r="D39" i="188"/>
  <c r="D40" i="188" s="1"/>
  <c r="AG23" i="193" l="1"/>
  <c r="AA32" i="193"/>
  <c r="AC32" i="193"/>
  <c r="D15" i="188"/>
  <c r="F56" i="188" s="1"/>
  <c r="M27" i="65"/>
  <c r="M37" i="65" s="1"/>
  <c r="Z24" i="65" s="1"/>
  <c r="F70" i="188" l="1"/>
  <c r="F57" i="188"/>
  <c r="F62" i="188" s="1"/>
  <c r="F72" i="188"/>
  <c r="D16" i="188"/>
  <c r="E48" i="65" l="1"/>
  <c r="Z26" i="65"/>
  <c r="F61" i="188"/>
  <c r="F66" i="188" s="1"/>
  <c r="F74" i="188"/>
  <c r="F75" i="188" s="1"/>
  <c r="F77" i="188" s="1"/>
  <c r="F82" i="188" s="1"/>
  <c r="F87" i="188" s="1"/>
  <c r="F69" i="223"/>
  <c r="F70" i="223"/>
  <c r="F71" i="223"/>
  <c r="F72" i="223"/>
  <c r="F63" i="223"/>
  <c r="F64" i="223"/>
  <c r="F65" i="223"/>
  <c r="F66" i="223"/>
  <c r="F67" i="223"/>
  <c r="F68" i="223"/>
  <c r="F67" i="188" l="1"/>
  <c r="F58" i="223"/>
  <c r="F60" i="223"/>
  <c r="F62" i="223"/>
  <c r="F61" i="223"/>
  <c r="U173" i="63"/>
  <c r="F56" i="223" l="1"/>
  <c r="I49" i="63" l="1"/>
  <c r="D9" i="186" l="1"/>
  <c r="E9" i="186" s="1"/>
  <c r="F9" i="186" s="1"/>
  <c r="C15" i="186" s="1"/>
  <c r="D15" i="186" s="1"/>
  <c r="E15" i="186" s="1"/>
  <c r="F15" i="186" s="1"/>
  <c r="H26" i="8" l="1"/>
  <c r="H28" i="8" s="1"/>
  <c r="K22" i="193" l="1"/>
  <c r="M22" i="193" s="1"/>
  <c r="AE22" i="193"/>
  <c r="AG22" i="193" s="1"/>
  <c r="AH22" i="193" s="1"/>
  <c r="AK22" i="193" s="1"/>
  <c r="K23" i="193"/>
  <c r="M23" i="193" s="1"/>
  <c r="V23" i="193" s="1"/>
  <c r="J37" i="176"/>
  <c r="J28" i="176"/>
  <c r="J20" i="176"/>
  <c r="J11" i="176"/>
  <c r="J61" i="154"/>
  <c r="J47" i="154"/>
  <c r="J43" i="154"/>
  <c r="J29" i="154"/>
  <c r="J19" i="154"/>
  <c r="J12" i="154"/>
  <c r="J14" i="154" s="1"/>
  <c r="J17" i="154" s="1"/>
  <c r="AJ22" i="193" l="1"/>
  <c r="AJ32" i="193" s="1"/>
  <c r="AN22" i="193"/>
  <c r="AM22" i="193" s="1"/>
  <c r="Y23" i="193"/>
  <c r="V32" i="193"/>
  <c r="AE32" i="193"/>
  <c r="AG32" i="193"/>
  <c r="E73" i="30"/>
  <c r="J35" i="154"/>
  <c r="J45" i="154" s="1"/>
  <c r="J60" i="154" s="1"/>
  <c r="J66" i="154" s="1"/>
  <c r="I132" i="63"/>
  <c r="Y32" i="193" l="1"/>
  <c r="AH23" i="193"/>
  <c r="S65" i="101"/>
  <c r="R65" i="101"/>
  <c r="S64" i="101"/>
  <c r="R64" i="101"/>
  <c r="S63" i="101"/>
  <c r="R63" i="101"/>
  <c r="S59" i="101"/>
  <c r="R59" i="101"/>
  <c r="S58" i="101"/>
  <c r="R58" i="101"/>
  <c r="S57" i="101"/>
  <c r="R57" i="101"/>
  <c r="S53" i="101"/>
  <c r="R53" i="101"/>
  <c r="S52" i="101"/>
  <c r="R52" i="101"/>
  <c r="S51" i="101"/>
  <c r="R51" i="101"/>
  <c r="S47" i="101"/>
  <c r="R47" i="101"/>
  <c r="S46" i="101"/>
  <c r="R46" i="101"/>
  <c r="S45" i="101"/>
  <c r="R45" i="101"/>
  <c r="P42" i="101"/>
  <c r="O42" i="101"/>
  <c r="N42" i="101"/>
  <c r="M42" i="101"/>
  <c r="L42" i="101"/>
  <c r="K42" i="101"/>
  <c r="J42" i="101"/>
  <c r="I42" i="101"/>
  <c r="G42" i="101"/>
  <c r="S41" i="101"/>
  <c r="R41" i="101"/>
  <c r="S40" i="101"/>
  <c r="R40" i="101"/>
  <c r="S39" i="101"/>
  <c r="R39" i="101"/>
  <c r="S38" i="101"/>
  <c r="R38" i="101"/>
  <c r="P35" i="101"/>
  <c r="O35" i="101"/>
  <c r="N35" i="101"/>
  <c r="M35" i="101"/>
  <c r="L35" i="101"/>
  <c r="K35" i="101"/>
  <c r="J35" i="101"/>
  <c r="I35" i="101"/>
  <c r="G35" i="101"/>
  <c r="S34" i="101"/>
  <c r="R34" i="101"/>
  <c r="S33" i="101"/>
  <c r="R33" i="101"/>
  <c r="S32" i="101"/>
  <c r="R32" i="101"/>
  <c r="S31" i="101"/>
  <c r="R31" i="101"/>
  <c r="P28" i="101"/>
  <c r="O28" i="101"/>
  <c r="N28" i="101"/>
  <c r="M28" i="101"/>
  <c r="L28" i="101"/>
  <c r="K28" i="101"/>
  <c r="J28" i="101"/>
  <c r="I28" i="101"/>
  <c r="G28" i="101"/>
  <c r="S27" i="101"/>
  <c r="R27" i="101"/>
  <c r="S26" i="101"/>
  <c r="R26" i="101"/>
  <c r="S25" i="101"/>
  <c r="R25" i="101"/>
  <c r="S24" i="101"/>
  <c r="R24" i="101"/>
  <c r="AH32" i="193" l="1"/>
  <c r="AK23" i="193"/>
  <c r="R48" i="101"/>
  <c r="S48" i="101"/>
  <c r="R66" i="101"/>
  <c r="S60" i="101"/>
  <c r="R54" i="101"/>
  <c r="S54" i="101"/>
  <c r="S66" i="101"/>
  <c r="R60" i="101"/>
  <c r="R35" i="101"/>
  <c r="S28" i="101"/>
  <c r="R42" i="101"/>
  <c r="S35" i="101"/>
  <c r="R28" i="101"/>
  <c r="S42" i="101"/>
  <c r="AN23" i="193" l="1"/>
  <c r="AM23" i="193" s="1"/>
  <c r="AK32" i="193"/>
  <c r="S58" i="10"/>
  <c r="G54" i="108" l="1"/>
  <c r="G55" i="108" s="1"/>
  <c r="G59" i="108" s="1"/>
  <c r="G63" i="108" s="1"/>
  <c r="F43" i="107"/>
  <c r="F44" i="107" s="1"/>
  <c r="F48" i="107" s="1"/>
  <c r="F52" i="107" s="1"/>
  <c r="I159" i="63"/>
  <c r="I160" i="63"/>
  <c r="P26" i="97"/>
  <c r="P25" i="97"/>
  <c r="P13" i="97"/>
  <c r="P12" i="97"/>
  <c r="F30" i="97"/>
  <c r="F27" i="97"/>
  <c r="P14" i="97" l="1"/>
  <c r="P27" i="97"/>
  <c r="F28" i="97"/>
  <c r="F34" i="97" s="1"/>
  <c r="I125" i="63"/>
  <c r="I64" i="63" l="1"/>
  <c r="I63" i="63"/>
  <c r="I62" i="63"/>
  <c r="J45" i="9" l="1"/>
  <c r="I45" i="9"/>
  <c r="H45" i="9"/>
  <c r="G45" i="9"/>
  <c r="F45" i="9"/>
  <c r="E45" i="9"/>
  <c r="D45" i="9"/>
  <c r="J35" i="9"/>
  <c r="J39" i="9" s="1"/>
  <c r="I35" i="9"/>
  <c r="I39" i="9" s="1"/>
  <c r="H35" i="9"/>
  <c r="H39" i="9" s="1"/>
  <c r="G35" i="9"/>
  <c r="G39" i="9" s="1"/>
  <c r="F35" i="9"/>
  <c r="F39" i="9" s="1"/>
  <c r="E35" i="9"/>
  <c r="E39" i="9" s="1"/>
  <c r="D35" i="9"/>
  <c r="D39" i="9" s="1"/>
  <c r="K52" i="9"/>
  <c r="K51" i="9"/>
  <c r="K49" i="9"/>
  <c r="K48" i="9"/>
  <c r="K44" i="9"/>
  <c r="K43" i="9"/>
  <c r="K42" i="9"/>
  <c r="K38" i="9"/>
  <c r="K37" i="9"/>
  <c r="K36" i="9"/>
  <c r="K34" i="9"/>
  <c r="J25" i="9"/>
  <c r="I25" i="9"/>
  <c r="H25" i="9"/>
  <c r="G25" i="9"/>
  <c r="F25" i="9"/>
  <c r="E25" i="9"/>
  <c r="D25" i="9"/>
  <c r="J16" i="9"/>
  <c r="J20" i="9" s="1"/>
  <c r="I16" i="9"/>
  <c r="I20" i="9" s="1"/>
  <c r="H16" i="9"/>
  <c r="H20" i="9" s="1"/>
  <c r="G16" i="9"/>
  <c r="G20" i="9" s="1"/>
  <c r="F16" i="9"/>
  <c r="F20" i="9" s="1"/>
  <c r="E16" i="9"/>
  <c r="E20" i="9" s="1"/>
  <c r="D16" i="9"/>
  <c r="D20" i="9" s="1"/>
  <c r="C45" i="9"/>
  <c r="C35" i="9"/>
  <c r="C39" i="9" s="1"/>
  <c r="C25" i="9"/>
  <c r="C16" i="9"/>
  <c r="C20" i="9" s="1"/>
  <c r="K17" i="9"/>
  <c r="K18" i="9"/>
  <c r="K19" i="9"/>
  <c r="K22" i="9"/>
  <c r="K23" i="9"/>
  <c r="K24" i="9"/>
  <c r="K28" i="9"/>
  <c r="K29" i="9"/>
  <c r="K15" i="9"/>
  <c r="I30" i="63"/>
  <c r="I170" i="63"/>
  <c r="I169" i="63"/>
  <c r="I168" i="63"/>
  <c r="I167" i="63"/>
  <c r="I163" i="63"/>
  <c r="I162" i="63"/>
  <c r="I161" i="63"/>
  <c r="I158" i="63"/>
  <c r="I153" i="63"/>
  <c r="I152" i="63"/>
  <c r="I149" i="63"/>
  <c r="I148" i="63"/>
  <c r="I147" i="63"/>
  <c r="I144" i="63"/>
  <c r="I143" i="63"/>
  <c r="I142" i="63"/>
  <c r="I140" i="63"/>
  <c r="I139" i="63"/>
  <c r="I138" i="63"/>
  <c r="I135" i="63"/>
  <c r="I134" i="63"/>
  <c r="I133" i="63"/>
  <c r="I131" i="63"/>
  <c r="I129" i="63"/>
  <c r="I128" i="63"/>
  <c r="I127" i="63"/>
  <c r="I126" i="63"/>
  <c r="I124" i="63"/>
  <c r="I123" i="63"/>
  <c r="I122" i="63"/>
  <c r="I121" i="63"/>
  <c r="I120" i="63"/>
  <c r="I119" i="63"/>
  <c r="I118" i="63"/>
  <c r="I116" i="63"/>
  <c r="I115" i="63"/>
  <c r="I113" i="63"/>
  <c r="I112" i="63"/>
  <c r="I110" i="63"/>
  <c r="I109" i="63"/>
  <c r="I107" i="63"/>
  <c r="I106" i="63"/>
  <c r="I103" i="63"/>
  <c r="I102" i="63"/>
  <c r="I99" i="63"/>
  <c r="I98" i="63"/>
  <c r="I97" i="63"/>
  <c r="I100" i="63"/>
  <c r="I96" i="63"/>
  <c r="I95" i="63"/>
  <c r="I94" i="63"/>
  <c r="I92" i="63"/>
  <c r="I91" i="63"/>
  <c r="I90" i="63"/>
  <c r="I89" i="63"/>
  <c r="I88" i="63"/>
  <c r="I87" i="63"/>
  <c r="I86" i="63"/>
  <c r="I85" i="63"/>
  <c r="I84" i="63"/>
  <c r="I83" i="63"/>
  <c r="I82" i="63"/>
  <c r="I81" i="63"/>
  <c r="I80" i="63"/>
  <c r="I78" i="63"/>
  <c r="I77" i="63"/>
  <c r="I76" i="63"/>
  <c r="I75" i="63"/>
  <c r="I74" i="63"/>
  <c r="I72" i="63"/>
  <c r="I71" i="63"/>
  <c r="I70" i="63"/>
  <c r="I69" i="63"/>
  <c r="I68" i="63"/>
  <c r="I67" i="63"/>
  <c r="I66" i="63"/>
  <c r="I61" i="63"/>
  <c r="I60" i="63"/>
  <c r="I59" i="63"/>
  <c r="I56" i="63"/>
  <c r="I55" i="63"/>
  <c r="I53" i="63"/>
  <c r="I52" i="63"/>
  <c r="I50" i="63"/>
  <c r="I48" i="63"/>
  <c r="I47" i="63"/>
  <c r="I46" i="63"/>
  <c r="I45" i="63"/>
  <c r="I44" i="63"/>
  <c r="I42" i="63"/>
  <c r="I41" i="63"/>
  <c r="I40" i="63"/>
  <c r="I38" i="63"/>
  <c r="I37" i="63"/>
  <c r="I35" i="63"/>
  <c r="I34" i="63"/>
  <c r="I33" i="63"/>
  <c r="I31" i="63"/>
  <c r="I28" i="63"/>
  <c r="I27" i="63"/>
  <c r="I25" i="63"/>
  <c r="I24" i="63"/>
  <c r="I23" i="63"/>
  <c r="I22" i="63"/>
  <c r="I20" i="63"/>
  <c r="I19" i="63"/>
  <c r="I18" i="63"/>
  <c r="I17" i="63"/>
  <c r="I16" i="63"/>
  <c r="I15" i="63"/>
  <c r="I14" i="63"/>
  <c r="N26" i="136"/>
  <c r="N33" i="136" s="1"/>
  <c r="M26" i="136"/>
  <c r="M33" i="136" s="1"/>
  <c r="L26" i="136"/>
  <c r="L33" i="136" s="1"/>
  <c r="K26" i="136"/>
  <c r="K33" i="136" s="1"/>
  <c r="J26" i="136"/>
  <c r="J33" i="136" s="1"/>
  <c r="I26" i="136"/>
  <c r="I33" i="136" s="1"/>
  <c r="H26" i="136"/>
  <c r="H33" i="136" s="1"/>
  <c r="G26" i="136"/>
  <c r="G33" i="136" s="1"/>
  <c r="F26" i="136"/>
  <c r="F33" i="136" s="1"/>
  <c r="E26" i="136"/>
  <c r="E33" i="136" s="1"/>
  <c r="N21" i="136"/>
  <c r="M14" i="136"/>
  <c r="M21" i="136" s="1"/>
  <c r="L14" i="136"/>
  <c r="L21" i="136" s="1"/>
  <c r="K14" i="136"/>
  <c r="K21" i="136" s="1"/>
  <c r="J14" i="136"/>
  <c r="J21" i="136" s="1"/>
  <c r="I14" i="136"/>
  <c r="I21" i="136" s="1"/>
  <c r="H14" i="136"/>
  <c r="H21" i="136" s="1"/>
  <c r="G14" i="136"/>
  <c r="G21" i="136" s="1"/>
  <c r="F14" i="136"/>
  <c r="F21" i="136" s="1"/>
  <c r="E14" i="136"/>
  <c r="E21" i="136" s="1"/>
  <c r="O30" i="97"/>
  <c r="O28" i="97" s="1"/>
  <c r="N30" i="97"/>
  <c r="N28" i="97" s="1"/>
  <c r="M30" i="97"/>
  <c r="M28" i="97" s="1"/>
  <c r="L30" i="97"/>
  <c r="L28" i="97" s="1"/>
  <c r="K30" i="97"/>
  <c r="K28" i="97" s="1"/>
  <c r="J30" i="97"/>
  <c r="J28" i="97" s="1"/>
  <c r="I30" i="97"/>
  <c r="I28" i="97" s="1"/>
  <c r="H30" i="97"/>
  <c r="H28" i="97" s="1"/>
  <c r="G30" i="97"/>
  <c r="O27" i="97"/>
  <c r="N27" i="97"/>
  <c r="M27" i="97"/>
  <c r="L27" i="97"/>
  <c r="K27" i="97"/>
  <c r="J27" i="97"/>
  <c r="I27" i="97"/>
  <c r="H27" i="97"/>
  <c r="G27" i="97"/>
  <c r="O17" i="97"/>
  <c r="O15" i="97" s="1"/>
  <c r="N17" i="97"/>
  <c r="N15" i="97" s="1"/>
  <c r="M17" i="97"/>
  <c r="M15" i="97" s="1"/>
  <c r="L17" i="97"/>
  <c r="L15" i="97" s="1"/>
  <c r="K17" i="97"/>
  <c r="K15" i="97" s="1"/>
  <c r="J17" i="97"/>
  <c r="J15" i="97" s="1"/>
  <c r="I17" i="97"/>
  <c r="I15" i="97" s="1"/>
  <c r="H17" i="97"/>
  <c r="H15" i="97" s="1"/>
  <c r="G17" i="97"/>
  <c r="G15" i="97" s="1"/>
  <c r="F17" i="97"/>
  <c r="O14" i="97"/>
  <c r="N14" i="97"/>
  <c r="M14" i="97"/>
  <c r="L14" i="97"/>
  <c r="K14" i="97"/>
  <c r="J14" i="97"/>
  <c r="I14" i="97"/>
  <c r="H14" i="97"/>
  <c r="G14" i="97"/>
  <c r="F14" i="97"/>
  <c r="L27" i="65"/>
  <c r="L37" i="65" s="1"/>
  <c r="K27" i="65"/>
  <c r="K37" i="65" s="1"/>
  <c r="J27" i="65"/>
  <c r="J37" i="65" s="1"/>
  <c r="K134" i="103"/>
  <c r="J134" i="103"/>
  <c r="I134" i="103"/>
  <c r="H134" i="103"/>
  <c r="G134" i="103"/>
  <c r="K51" i="103"/>
  <c r="J51" i="103"/>
  <c r="J133" i="102"/>
  <c r="I133" i="102"/>
  <c r="H133" i="102"/>
  <c r="G133" i="102"/>
  <c r="F133" i="102"/>
  <c r="J50" i="102"/>
  <c r="I50" i="102"/>
  <c r="R17" i="101"/>
  <c r="S17" i="101"/>
  <c r="R18" i="101"/>
  <c r="S18" i="101"/>
  <c r="R19" i="101"/>
  <c r="S19" i="101"/>
  <c r="R20" i="101"/>
  <c r="S20" i="101"/>
  <c r="G21" i="101"/>
  <c r="G69" i="101" s="1"/>
  <c r="I21" i="101"/>
  <c r="I69" i="101" s="1"/>
  <c r="J21" i="101"/>
  <c r="J69" i="101" s="1"/>
  <c r="K21" i="101"/>
  <c r="K69" i="101" s="1"/>
  <c r="L21" i="101"/>
  <c r="L69" i="101" s="1"/>
  <c r="M21" i="101"/>
  <c r="M69" i="101" s="1"/>
  <c r="N21" i="101"/>
  <c r="N69" i="101" s="1"/>
  <c r="O21" i="101"/>
  <c r="O69" i="101" s="1"/>
  <c r="P21" i="101"/>
  <c r="P69" i="101" s="1"/>
  <c r="H58" i="10"/>
  <c r="I58" i="10"/>
  <c r="J58" i="10"/>
  <c r="K58" i="10"/>
  <c r="L58" i="10"/>
  <c r="M58" i="10"/>
  <c r="N58" i="10"/>
  <c r="O58" i="10"/>
  <c r="P58" i="10"/>
  <c r="Q58" i="10"/>
  <c r="R58" i="10"/>
  <c r="K54" i="9"/>
  <c r="G29" i="63"/>
  <c r="H29" i="63"/>
  <c r="J29" i="63"/>
  <c r="E43" i="65" s="1"/>
  <c r="E45" i="65" s="1"/>
  <c r="E47" i="65" s="1"/>
  <c r="E49" i="65" s="1"/>
  <c r="E51" i="65" s="1"/>
  <c r="G32" i="63"/>
  <c r="T32" i="63" s="1"/>
  <c r="W32" i="63" s="1"/>
  <c r="X32" i="63" s="1"/>
  <c r="AB32" i="63" s="1"/>
  <c r="F49" i="223" s="1"/>
  <c r="H32" i="63"/>
  <c r="J32" i="63"/>
  <c r="G36" i="63"/>
  <c r="T36" i="63" s="1"/>
  <c r="W36" i="63" s="1"/>
  <c r="X36" i="63" s="1"/>
  <c r="AB36" i="63" s="1"/>
  <c r="H36" i="63"/>
  <c r="J36" i="63"/>
  <c r="G39" i="63"/>
  <c r="T39" i="63" s="1"/>
  <c r="W39" i="63" s="1"/>
  <c r="X39" i="63" s="1"/>
  <c r="AB39" i="63" s="1"/>
  <c r="H39" i="63"/>
  <c r="J39" i="63"/>
  <c r="G43" i="63"/>
  <c r="T43" i="63" s="1"/>
  <c r="W43" i="63" s="1"/>
  <c r="X43" i="63" s="1"/>
  <c r="AB43" i="63" s="1"/>
  <c r="H43" i="63"/>
  <c r="J43" i="63"/>
  <c r="G51" i="63"/>
  <c r="T51" i="63" s="1"/>
  <c r="W51" i="63" s="1"/>
  <c r="X51" i="63" s="1"/>
  <c r="AB51" i="63" s="1"/>
  <c r="H51" i="63"/>
  <c r="J51" i="63"/>
  <c r="G54" i="63"/>
  <c r="T54" i="63" s="1"/>
  <c r="W54" i="63" s="1"/>
  <c r="H54" i="63"/>
  <c r="J54" i="63"/>
  <c r="G58" i="63"/>
  <c r="G57" i="63" s="1"/>
  <c r="T57" i="63" s="1"/>
  <c r="W57" i="63" s="1"/>
  <c r="H58" i="63"/>
  <c r="J58" i="63"/>
  <c r="G73" i="63"/>
  <c r="T73" i="63" s="1"/>
  <c r="W73" i="63" s="1"/>
  <c r="H73" i="63"/>
  <c r="J73" i="63"/>
  <c r="G79" i="63"/>
  <c r="T79" i="63" s="1"/>
  <c r="W79" i="63" s="1"/>
  <c r="H79" i="63"/>
  <c r="J79" i="63"/>
  <c r="G93" i="63"/>
  <c r="T93" i="63" s="1"/>
  <c r="W93" i="63" s="1"/>
  <c r="H93" i="63"/>
  <c r="J93" i="63"/>
  <c r="G105" i="63"/>
  <c r="H105" i="63"/>
  <c r="J105" i="63"/>
  <c r="G108" i="63"/>
  <c r="H108" i="63"/>
  <c r="J108" i="63"/>
  <c r="G111" i="63"/>
  <c r="H111" i="63"/>
  <c r="J111" i="63"/>
  <c r="G114" i="63"/>
  <c r="H114" i="63"/>
  <c r="J114" i="63"/>
  <c r="G130" i="63"/>
  <c r="H130" i="63"/>
  <c r="J130" i="63"/>
  <c r="G137" i="63"/>
  <c r="T137" i="63" s="1"/>
  <c r="W137" i="63" s="1"/>
  <c r="H137" i="63"/>
  <c r="J137" i="63"/>
  <c r="G146" i="63"/>
  <c r="T146" i="63" s="1"/>
  <c r="W146" i="63" s="1"/>
  <c r="J146" i="63"/>
  <c r="I150" i="63"/>
  <c r="I151" i="63"/>
  <c r="I154" i="63"/>
  <c r="I155" i="63"/>
  <c r="I156" i="63"/>
  <c r="I157" i="63"/>
  <c r="T29" i="63" l="1"/>
  <c r="N41" i="65"/>
  <c r="AF51" i="63"/>
  <c r="F53" i="223"/>
  <c r="AF43" i="63"/>
  <c r="F52" i="223"/>
  <c r="AF39" i="63"/>
  <c r="F51" i="223"/>
  <c r="AF36" i="63"/>
  <c r="F50" i="223"/>
  <c r="AF32" i="63"/>
  <c r="F13" i="225" s="1"/>
  <c r="F16" i="223"/>
  <c r="W29" i="63"/>
  <c r="O21" i="136"/>
  <c r="I34" i="97"/>
  <c r="H34" i="97"/>
  <c r="K21" i="97"/>
  <c r="L21" i="97"/>
  <c r="N34" i="97"/>
  <c r="J21" i="97"/>
  <c r="J34" i="97"/>
  <c r="M21" i="97"/>
  <c r="K34" i="97"/>
  <c r="N21" i="97"/>
  <c r="L34" i="97"/>
  <c r="G21" i="97"/>
  <c r="O21" i="97"/>
  <c r="M34" i="97"/>
  <c r="H21" i="97"/>
  <c r="I21" i="97"/>
  <c r="O34" i="97"/>
  <c r="D22" i="194"/>
  <c r="F28" i="196"/>
  <c r="R68" i="33"/>
  <c r="P27" i="34"/>
  <c r="D32" i="197"/>
  <c r="G22" i="195"/>
  <c r="I68" i="33"/>
  <c r="J36" i="83"/>
  <c r="S33" i="69"/>
  <c r="F43" i="113"/>
  <c r="F47" i="113" s="1"/>
  <c r="F51" i="113" s="1"/>
  <c r="F15" i="97"/>
  <c r="F21" i="97" s="1"/>
  <c r="P17" i="97"/>
  <c r="P15" i="97" s="1"/>
  <c r="P21" i="97" s="1"/>
  <c r="G28" i="97"/>
  <c r="G34" i="97" s="1"/>
  <c r="P30" i="97"/>
  <c r="P28" i="97" s="1"/>
  <c r="P34" i="97" s="1"/>
  <c r="G43" i="136"/>
  <c r="J43" i="136"/>
  <c r="M43" i="136"/>
  <c r="K35" i="9"/>
  <c r="I13" i="63"/>
  <c r="D46" i="9"/>
  <c r="D53" i="9" s="1"/>
  <c r="I65" i="63"/>
  <c r="G46" i="9"/>
  <c r="G53" i="9" s="1"/>
  <c r="I141" i="63"/>
  <c r="I51" i="63"/>
  <c r="K25" i="9"/>
  <c r="F46" i="9"/>
  <c r="F53" i="9" s="1"/>
  <c r="D26" i="9"/>
  <c r="D30" i="9" s="1"/>
  <c r="K16" i="9"/>
  <c r="F26" i="9"/>
  <c r="F30" i="9" s="1"/>
  <c r="I130" i="63"/>
  <c r="R21" i="101"/>
  <c r="R69" i="101" s="1"/>
  <c r="H104" i="63"/>
  <c r="H101" i="63" s="1"/>
  <c r="S21" i="101"/>
  <c r="S69" i="101" s="1"/>
  <c r="H26" i="9"/>
  <c r="H30" i="9" s="1"/>
  <c r="J26" i="9"/>
  <c r="J30" i="9" s="1"/>
  <c r="E46" i="9"/>
  <c r="E53" i="9" s="1"/>
  <c r="J57" i="63"/>
  <c r="H57" i="63"/>
  <c r="G26" i="9"/>
  <c r="G30" i="9" s="1"/>
  <c r="J46" i="9"/>
  <c r="J53" i="9" s="1"/>
  <c r="I26" i="9"/>
  <c r="I30" i="9" s="1"/>
  <c r="G104" i="63"/>
  <c r="G101" i="63" s="1"/>
  <c r="T101" i="63" s="1"/>
  <c r="W101" i="63" s="1"/>
  <c r="E26" i="9"/>
  <c r="E30" i="9" s="1"/>
  <c r="J104" i="63"/>
  <c r="C46" i="9"/>
  <c r="C53" i="9" s="1"/>
  <c r="K45" i="9"/>
  <c r="I26" i="63"/>
  <c r="C26" i="9"/>
  <c r="C30" i="9" s="1"/>
  <c r="K20" i="9"/>
  <c r="K39" i="9"/>
  <c r="O33" i="136"/>
  <c r="I39" i="63"/>
  <c r="H46" i="9"/>
  <c r="H53" i="9" s="1"/>
  <c r="I137" i="63"/>
  <c r="I46" i="9"/>
  <c r="I53" i="9" s="1"/>
  <c r="I111" i="63"/>
  <c r="I36" i="63"/>
  <c r="I58" i="63"/>
  <c r="I29" i="63"/>
  <c r="I114" i="63"/>
  <c r="I105" i="63"/>
  <c r="I43" i="63"/>
  <c r="I73" i="63"/>
  <c r="I79" i="63"/>
  <c r="I93" i="63"/>
  <c r="I32" i="63"/>
  <c r="I108" i="63"/>
  <c r="I21" i="63"/>
  <c r="H146" i="63"/>
  <c r="I146" i="63"/>
  <c r="I54" i="63"/>
  <c r="I50" i="223" l="1"/>
  <c r="F14" i="225"/>
  <c r="I51" i="223"/>
  <c r="F15" i="225"/>
  <c r="I52" i="223"/>
  <c r="F16" i="225"/>
  <c r="I53" i="223"/>
  <c r="F17" i="225"/>
  <c r="I16" i="223"/>
  <c r="I49" i="223"/>
  <c r="T173" i="63"/>
  <c r="T262" i="63" s="1"/>
  <c r="W173" i="63"/>
  <c r="AC14" i="136"/>
  <c r="M30" i="193"/>
  <c r="M32" i="193" s="1"/>
  <c r="M33" i="193" s="1"/>
  <c r="K53" i="9"/>
  <c r="G173" i="63"/>
  <c r="G48" i="82"/>
  <c r="J101" i="63"/>
  <c r="J173" i="63" s="1"/>
  <c r="I104" i="63"/>
  <c r="I101" i="63" s="1"/>
  <c r="H173" i="63"/>
  <c r="K30" i="9"/>
  <c r="I57" i="63"/>
  <c r="K26" i="9"/>
  <c r="K46" i="9"/>
  <c r="AD14" i="136" l="1"/>
  <c r="Y177" i="63"/>
  <c r="H16" i="224"/>
  <c r="M16" i="224" s="1"/>
  <c r="H23" i="224"/>
  <c r="AH14" i="136"/>
  <c r="AL14" i="136" s="1"/>
  <c r="AK14" i="136" s="1"/>
  <c r="AG14" i="136"/>
  <c r="I173" i="63"/>
  <c r="J57" i="30"/>
  <c r="AP22" i="76"/>
  <c r="X18" i="196" s="1"/>
  <c r="AA18" i="196" s="1"/>
  <c r="AQ22" i="76"/>
  <c r="AS22" i="76"/>
  <c r="AR22" i="76"/>
  <c r="Z177" i="63" l="1"/>
  <c r="Z234" i="63" s="1"/>
  <c r="Z260" i="63" s="1"/>
  <c r="Y234" i="63"/>
  <c r="Y260" i="63" s="1"/>
  <c r="R16" i="224"/>
  <c r="AE18" i="196"/>
  <c r="Y18" i="196"/>
  <c r="Z18" i="196"/>
  <c r="AP31" i="81"/>
  <c r="AP33" i="81" s="1"/>
  <c r="AS25" i="77"/>
  <c r="X19" i="196" s="1"/>
  <c r="AA19" i="196" s="1"/>
  <c r="AV25" i="77"/>
  <c r="T31" i="196" s="1"/>
  <c r="T35" i="196" s="1"/>
  <c r="T36" i="196" s="1"/>
  <c r="AT25" i="77"/>
  <c r="AU25" i="77"/>
  <c r="AZ23" i="23"/>
  <c r="BA23" i="23"/>
  <c r="AY23" i="23"/>
  <c r="AX23" i="23"/>
  <c r="X21" i="196" s="1"/>
  <c r="AA21" i="196" s="1"/>
  <c r="AE19" i="196" l="1"/>
  <c r="Y19" i="196"/>
  <c r="Z19" i="196"/>
  <c r="AE21" i="196"/>
  <c r="Z21" i="196"/>
  <c r="Y21" i="196"/>
  <c r="AC18" i="196"/>
  <c r="AD18" i="196"/>
  <c r="AA27" i="196"/>
  <c r="AD79" i="63" s="1"/>
  <c r="X27" i="196"/>
  <c r="AA79" i="63" s="1"/>
  <c r="Y27" i="196" l="1"/>
  <c r="AB79" i="63" s="1"/>
  <c r="F24" i="223"/>
  <c r="AE27" i="196"/>
  <c r="AH79" i="63" s="1"/>
  <c r="Z27" i="196"/>
  <c r="AC79" i="63" s="1"/>
  <c r="F57" i="223" s="1"/>
  <c r="AD21" i="196"/>
  <c r="AC21" i="196"/>
  <c r="AD19" i="196"/>
  <c r="AC19" i="196"/>
  <c r="BM73" i="187"/>
  <c r="BL73" i="187"/>
  <c r="Z14" i="82" s="1"/>
  <c r="BN73" i="187"/>
  <c r="AD27" i="196" l="1"/>
  <c r="AG79" i="63" s="1"/>
  <c r="AC27" i="196"/>
  <c r="AF79" i="63" s="1"/>
  <c r="F21" i="225" s="1"/>
  <c r="Z47" i="82"/>
  <c r="AA101" i="63" s="1"/>
  <c r="AA173" i="63" s="1"/>
  <c r="K20" i="224" s="1"/>
  <c r="AC14" i="82"/>
  <c r="AG43" i="64"/>
  <c r="W234" i="63"/>
  <c r="W262" i="63" s="1"/>
  <c r="I24" i="223" l="1"/>
  <c r="I57" i="223"/>
  <c r="P20" i="224"/>
  <c r="R22" i="224" s="1"/>
  <c r="R23" i="224" s="1"/>
  <c r="M22" i="224"/>
  <c r="M23" i="224" s="1"/>
  <c r="AG14" i="82"/>
  <c r="AA14" i="82"/>
  <c r="AA47" i="82" s="1"/>
  <c r="AB101" i="63" s="1"/>
  <c r="F26" i="223" s="1"/>
  <c r="AC47" i="82"/>
  <c r="AD101" i="63" s="1"/>
  <c r="AB14" i="82"/>
  <c r="AB47" i="82" s="1"/>
  <c r="AC101" i="63" s="1"/>
  <c r="F59" i="223" s="1"/>
  <c r="H25" i="224"/>
  <c r="W260" i="63"/>
  <c r="F95" i="223"/>
  <c r="F101" i="223" s="1"/>
  <c r="AE14" i="82" l="1"/>
  <c r="AE47" i="82" s="1"/>
  <c r="AF101" i="63" s="1"/>
  <c r="I26" i="223" s="1"/>
  <c r="AG47" i="82"/>
  <c r="AH101" i="63" s="1"/>
  <c r="AF14" i="82"/>
  <c r="AF47" i="82" s="1"/>
  <c r="AG101" i="63" s="1"/>
  <c r="I59" i="223" s="1"/>
  <c r="M25" i="224"/>
  <c r="H32" i="224"/>
  <c r="H34" i="224" s="1"/>
  <c r="H37" i="224" s="1"/>
  <c r="H41" i="224" s="1"/>
  <c r="F23" i="225" l="1"/>
  <c r="R25" i="224"/>
  <c r="R32" i="224" s="1"/>
  <c r="R34" i="224" s="1"/>
  <c r="R37" i="224" s="1"/>
  <c r="R41" i="224" s="1"/>
  <c r="M32" i="224"/>
  <c r="M34" i="224" s="1"/>
  <c r="M37" i="224" s="1"/>
  <c r="M41" i="224" s="1"/>
  <c r="BI29" i="19" l="1"/>
  <c r="BI44" i="19" s="1"/>
  <c r="BE29" i="19" l="1"/>
  <c r="BE44" i="19" s="1"/>
  <c r="AQ29" i="19" l="1"/>
  <c r="AP26" i="19"/>
  <c r="AO26" i="19"/>
  <c r="BG29" i="19"/>
  <c r="BG44" i="19" s="1"/>
  <c r="AQ44" i="19" l="1"/>
  <c r="U16" i="197"/>
  <c r="AO29" i="19"/>
  <c r="AO44" i="19" s="1"/>
  <c r="AT26" i="19"/>
  <c r="AS26" i="19"/>
  <c r="AU29" i="19"/>
  <c r="AU44" i="19" s="1"/>
  <c r="AP29" i="19"/>
  <c r="AP44" i="19" s="1"/>
  <c r="Y16" i="197" l="1"/>
  <c r="S16" i="197"/>
  <c r="S31" i="197" s="1"/>
  <c r="X57" i="63" s="1"/>
  <c r="U31" i="197"/>
  <c r="Z57" i="63" s="1"/>
  <c r="T16" i="197"/>
  <c r="T31" i="197" s="1"/>
  <c r="Y57" i="63" s="1"/>
  <c r="AY29" i="19"/>
  <c r="AY44" i="19" s="1"/>
  <c r="AX26" i="19"/>
  <c r="AW26" i="19"/>
  <c r="AS29" i="19"/>
  <c r="AS44" i="19" s="1"/>
  <c r="AT29" i="19"/>
  <c r="AT44" i="19" s="1"/>
  <c r="AL58" i="19" l="1"/>
  <c r="S78" i="197" s="1"/>
  <c r="AL67" i="19"/>
  <c r="S87" i="197" s="1"/>
  <c r="AC16" i="197"/>
  <c r="AB16" i="197" s="1"/>
  <c r="W16" i="197"/>
  <c r="W31" i="197" s="1"/>
  <c r="AB57" i="63" s="1"/>
  <c r="Y31" i="197"/>
  <c r="AD57" i="63" s="1"/>
  <c r="AD173" i="63" s="1"/>
  <c r="X16" i="197"/>
  <c r="X31" i="197" s="1"/>
  <c r="AC57" i="63" s="1"/>
  <c r="AW29" i="19"/>
  <c r="AW44" i="19" s="1"/>
  <c r="AX29" i="19"/>
  <c r="AX44" i="19" s="1"/>
  <c r="S109" i="197" l="1"/>
  <c r="AL71" i="19"/>
  <c r="AC173" i="63"/>
  <c r="F55" i="223"/>
  <c r="F73" i="223" s="1"/>
  <c r="AB173" i="63"/>
  <c r="F22" i="223"/>
  <c r="AA16" i="197"/>
  <c r="AA31" i="197" s="1"/>
  <c r="AF57" i="63" s="1"/>
  <c r="AC31" i="197"/>
  <c r="AH57" i="63" s="1"/>
  <c r="AL47" i="26"/>
  <c r="AM47" i="26"/>
  <c r="AI40" i="25"/>
  <c r="AH173" i="63" l="1"/>
  <c r="AF173" i="63"/>
  <c r="I22" i="223"/>
  <c r="I40" i="223" s="1"/>
  <c r="AQ27" i="69"/>
  <c r="AS30" i="69"/>
  <c r="BG30" i="69"/>
  <c r="BG32" i="69" s="1"/>
  <c r="BW30" i="69" l="1"/>
  <c r="BW32" i="69" s="1"/>
  <c r="CA30" i="69"/>
  <c r="CA32" i="69" s="1"/>
  <c r="AS32" i="69"/>
  <c r="Z73" i="63" s="1"/>
  <c r="AR30" i="69"/>
  <c r="AR32" i="69" s="1"/>
  <c r="Y73" i="63" s="1"/>
  <c r="AQ30" i="69"/>
  <c r="AQ32" i="69" s="1"/>
  <c r="X73" i="63" s="1"/>
  <c r="Z173" i="63" l="1"/>
  <c r="F23" i="223"/>
  <c r="F40" i="223" s="1"/>
  <c r="CB30" i="69"/>
  <c r="CB32" i="69" s="1"/>
  <c r="BT30" i="69"/>
  <c r="BS30" i="69"/>
  <c r="BS32" i="69" l="1"/>
  <c r="W28" i="82"/>
  <c r="W47" i="82" s="1"/>
  <c r="X101" i="63" s="1"/>
  <c r="X173" i="63" s="1"/>
  <c r="BT32" i="69"/>
  <c r="X28" i="82"/>
  <c r="X47" i="82" s="1"/>
  <c r="Y101" i="63" s="1"/>
  <c r="Y173" i="63" s="1"/>
  <c r="AG24" i="114"/>
  <c r="AG55" i="114" l="1"/>
  <c r="AG179" i="114" s="1"/>
  <c r="AH24" i="114"/>
  <c r="AI24" i="114" l="1"/>
  <c r="AH55" i="114"/>
  <c r="AH179" i="114" s="1"/>
  <c r="AI55" i="114" l="1"/>
  <c r="AI179" i="114" s="1"/>
  <c r="BB31" i="67" l="1"/>
  <c r="AB31" i="197"/>
  <c r="AG57" i="63" s="1"/>
  <c r="F19" i="225" s="1"/>
  <c r="F37" i="225" s="1"/>
  <c r="AG173" i="63" l="1"/>
  <c r="I55" i="223"/>
  <c r="I73" i="2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Zendy B. Espinosa</author>
  </authors>
  <commentList>
    <comment ref="C17" authorId="0" shapeId="0" xr:uid="{A1744E19-B9E5-4DA2-8267-8984227EF29E}">
      <text>
        <r>
          <rPr>
            <b/>
            <sz val="9"/>
            <color indexed="81"/>
            <rFont val="Tahoma"/>
            <family val="2"/>
          </rPr>
          <t>Provide breakdown below</t>
        </r>
      </text>
    </comment>
    <comment ref="C49" authorId="0" shapeId="0" xr:uid="{E243627D-1835-4EDC-B5DB-81986D27952C}">
      <text>
        <r>
          <rPr>
            <sz val="9"/>
            <color indexed="81"/>
            <rFont val="Tahoma"/>
            <family val="2"/>
          </rPr>
          <t>Fill out the DST utilitization for January in the table below</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Jennifer C. Manicad</author>
  </authors>
  <commentList>
    <comment ref="AK11" authorId="0" shapeId="0" xr:uid="{071FC182-1243-4F0F-9B7B-2C1F36123503}">
      <text>
        <r>
          <rPr>
            <sz val="9"/>
            <color indexed="81"/>
            <rFont val="Tahoma"/>
            <family val="2"/>
          </rPr>
          <t xml:space="preserve">Closing Price per PSE (If listed)
Book Value (if unlisted)
Book Value using Equity Method (If subsidiary/ under control of insurer)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Zendy B. Espinosa</author>
    <author>Jennifer C. Manicad</author>
  </authors>
  <commentList>
    <comment ref="K9" authorId="0" shapeId="0" xr:uid="{9B432548-4FD9-44E2-8586-C01FAE28886A}">
      <text>
        <r>
          <rPr>
            <b/>
            <sz val="9"/>
            <color indexed="81"/>
            <rFont val="Tahoma"/>
            <family val="2"/>
          </rPr>
          <t>Indicate specific date (dd/mm/year)</t>
        </r>
      </text>
    </comment>
    <comment ref="Y9" authorId="0" shapeId="0" xr:uid="{BEC72DC5-6E11-4A09-9781-D26D70BC168A}">
      <text>
        <r>
          <rPr>
            <sz val="9"/>
            <color indexed="81"/>
            <rFont val="Tahoma"/>
            <family val="2"/>
          </rPr>
          <t xml:space="preserve">If Cost Method - Book Value
If Revaluation Model - Sound Value 
</t>
        </r>
      </text>
    </comment>
    <comment ref="U10" authorId="1" shapeId="0" xr:uid="{D1FBE0ED-8D46-4999-876E-1C275CCB89E1}">
      <text>
        <r>
          <rPr>
            <b/>
            <sz val="9"/>
            <color indexed="81"/>
            <rFont val="Tahoma"/>
            <family val="2"/>
          </rPr>
          <t xml:space="preserve">cut-off period of appraisal, i.e., appraised as of...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Zendy B. Espinosa</author>
  </authors>
  <commentList>
    <comment ref="J10" authorId="0" shapeId="0" xr:uid="{9D0945B7-5B1A-48ED-8644-56964070B8A5}">
      <text>
        <r>
          <rPr>
            <b/>
            <sz val="9"/>
            <color indexed="81"/>
            <rFont val="Tahoma"/>
            <family val="2"/>
          </rPr>
          <t>Indicate specific date (dd/mm/year)</t>
        </r>
      </text>
    </comment>
    <comment ref="U10" authorId="0" shapeId="0" xr:uid="{29D01A8F-D3E4-4F3F-AED9-B77A4CCA1981}">
      <text>
        <r>
          <rPr>
            <sz val="9"/>
            <color indexed="81"/>
            <rFont val="Tahoma"/>
            <family val="2"/>
          </rPr>
          <t>If Cost Method - Book Value
If Fair Value Model - Appraised Value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Zendy B. Espinosa</author>
  </authors>
  <commentList>
    <comment ref="AA12" authorId="0" shapeId="0" xr:uid="{DCE024A7-59DD-48D7-B800-E34A1C5C0088}">
      <text>
        <r>
          <rPr>
            <b/>
            <sz val="9"/>
            <color indexed="81"/>
            <rFont val="Tahoma"/>
            <family val="2"/>
          </rPr>
          <t>Requirements:
If sold subsequent year- Official Receipt and Notarized Deed of Sale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Klein S. Masa</author>
  </authors>
  <commentList>
    <comment ref="C8" authorId="0" shapeId="0" xr:uid="{583BB8DE-F42F-4BA4-B8B2-D5F345D8BDB7}">
      <text>
        <r>
          <rPr>
            <b/>
            <sz val="9"/>
            <color indexed="81"/>
            <rFont val="Tahoma"/>
            <family val="2"/>
          </rPr>
          <t>Enter the amount as reported in BIR Form. i.e. if negative, input negative amount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Zendy B. Espinosa</author>
    <author>Jennifer C. Manicad</author>
  </authors>
  <commentList>
    <comment ref="G16" authorId="0" shapeId="0" xr:uid="{F834E7BF-AD91-4252-B122-51F0F65AC799}">
      <text>
        <r>
          <rPr>
            <b/>
            <sz val="9"/>
            <color indexed="81"/>
            <rFont val="Tahoma"/>
            <family val="2"/>
          </rPr>
          <t>Should be equal to total premium production on Health and Accident excluding microinsurance and PPAI (separate schedule)</t>
        </r>
      </text>
    </comment>
    <comment ref="G17" authorId="0" shapeId="0" xr:uid="{777A5F70-B8A9-4BA1-BF6F-CEC5CDACDCEA}">
      <text>
        <r>
          <rPr>
            <b/>
            <sz val="9"/>
            <color indexed="81"/>
            <rFont val="Tahoma"/>
            <family val="2"/>
          </rPr>
          <t>Should be equal to total premium production on Health and Accident Microinsurance</t>
        </r>
      </text>
    </comment>
    <comment ref="G18" authorId="0" shapeId="0" xr:uid="{C4EB62C7-9E42-4C7D-B482-F2EECE419583}">
      <text>
        <r>
          <rPr>
            <b/>
            <sz val="9"/>
            <color indexed="81"/>
            <rFont val="Tahoma"/>
            <family val="2"/>
          </rPr>
          <t>Should be equal to total premium production on Health and Accident PPAI</t>
        </r>
      </text>
    </comment>
    <comment ref="AF23" authorId="1" shapeId="0" xr:uid="{D3369B1E-0227-44A1-8885-00EF33E0A8F0}">
      <text>
        <r>
          <rPr>
            <b/>
            <sz val="9"/>
            <color indexed="81"/>
            <rFont val="Tahoma"/>
            <family val="2"/>
          </rPr>
          <t>VATable Collection PER BIR statement (difference)</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Zendy B. Espinosa</author>
  </authors>
  <commentList>
    <comment ref="M10" authorId="0" shapeId="0" xr:uid="{14361CEC-9677-4B03-B5A3-C616C1B69F60}">
      <text>
        <r>
          <rPr>
            <b/>
            <sz val="9"/>
            <color indexed="81"/>
            <rFont val="Tahoma"/>
            <family val="2"/>
          </rPr>
          <t>Specifify the date the capital stock increase request was filed to the SEC in Note no. 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Zendy B. Espinosa</author>
  </authors>
  <commentList>
    <comment ref="M9" authorId="0" shapeId="0" xr:uid="{CF774053-BD1E-4395-B821-E20FC3170FFA}">
      <text>
        <r>
          <rPr>
            <b/>
            <sz val="9"/>
            <color indexed="81"/>
            <rFont val="Tahoma"/>
            <family val="2"/>
          </rPr>
          <t>If foreign denominated: Principal (original currency) x conversion rate
If peso: peso equivalent = December balance</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Zendy B. Espinosa</author>
  </authors>
  <commentList>
    <comment ref="X9" authorId="0" shapeId="0" xr:uid="{35C8F435-FA40-4A62-9087-B1B5F4D4AF93}">
      <text>
        <r>
          <rPr>
            <sz val="11"/>
            <color theme="1"/>
            <rFont val="Calibri"/>
            <family val="2"/>
            <scheme val="minor"/>
          </rPr>
          <t>Unpaid/Remaining Balance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Zendy B. Espinosa</author>
  </authors>
  <commentList>
    <comment ref="X9" authorId="0" shapeId="0" xr:uid="{78571ED4-17C6-4CA3-A2B2-4E94700EA636}">
      <text>
        <r>
          <rPr>
            <b/>
            <sz val="9"/>
            <color indexed="81"/>
            <rFont val="Tahoma"/>
            <family val="2"/>
          </rPr>
          <t>Unpaid/Remaining Balance</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Jennifer C. Manicad</author>
    <author>Zendy B. Espinosa</author>
  </authors>
  <commentList>
    <comment ref="AL11" authorId="0" shapeId="0" xr:uid="{607CEEB8-2755-46C7-95BA-579B6E372AB6}">
      <text>
        <r>
          <rPr>
            <sz val="9"/>
            <color indexed="81"/>
            <rFont val="Tahoma"/>
            <family val="2"/>
          </rPr>
          <t>Except Philippine Government issued</t>
        </r>
      </text>
    </comment>
    <comment ref="AM11" authorId="1" shapeId="0" xr:uid="{AE95E242-D0F0-4D77-81CC-AB4308A5581A}">
      <text>
        <r>
          <rPr>
            <b/>
            <sz val="9"/>
            <color indexed="81"/>
            <rFont val="Tahoma"/>
            <family val="2"/>
          </rPr>
          <t>Required Documents:
Government Bonds
(1) BTr NRoSS
Private Bonds
(1) PDTC Report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Zendy B. Espinosa</author>
  </authors>
  <commentList>
    <comment ref="AN11" authorId="0" shapeId="0" xr:uid="{6DFB84B1-D453-4AD0-98D2-17EB906AD9CB}">
      <text>
        <r>
          <rPr>
            <b/>
            <sz val="9"/>
            <color indexed="81"/>
            <rFont val="Tahoma"/>
            <family val="2"/>
          </rPr>
          <t>Required Documents:
Listed Stocks
(1) PDTC report
Unlisted Stocks
(1) AFS of Issuer
(2) General Information Sheet of Issuer
(3) Shares Certificate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Zendy B. Espinosa</author>
  </authors>
  <commentList>
    <comment ref="AO11" authorId="0" shapeId="0" xr:uid="{101F37EB-B775-45E1-89D8-D8C727CE428B}">
      <text>
        <r>
          <rPr>
            <b/>
            <sz val="9"/>
            <color indexed="81"/>
            <rFont val="Tahoma"/>
            <family val="2"/>
          </rPr>
          <t>Required Documents:
Government Bonds
(1) BTr NRoSS
Private Bonds
(1) PDTC Report</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Zendy B. Espinosa</author>
  </authors>
  <commentList>
    <comment ref="Q39" authorId="0" shapeId="0" xr:uid="{BC298930-38FB-4C5A-B8DB-340F021A2513}">
      <text>
        <r>
          <rPr>
            <b/>
            <sz val="9"/>
            <color indexed="81"/>
            <rFont val="Tahoma"/>
            <family val="2"/>
          </rPr>
          <t>CL No. 2014-20</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Zendy B. Espinosa</author>
  </authors>
  <commentList>
    <comment ref="AP11" authorId="0" shapeId="0" xr:uid="{F34A6070-FE05-48C7-8E01-F407CC5DA651}">
      <text>
        <r>
          <rPr>
            <b/>
            <sz val="9"/>
            <color indexed="81"/>
            <rFont val="Tahoma"/>
            <family val="2"/>
          </rPr>
          <t>If FCDI and investments other than Mutual Fund, UITF, REIT and IMA accounts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<sst xmlns="http://schemas.openxmlformats.org/spreadsheetml/2006/main" count="15113" uniqueCount="3757">
  <si>
    <t>Updated date:</t>
  </si>
  <si>
    <t>RAR Code</t>
  </si>
  <si>
    <t>Timeliness Score</t>
  </si>
  <si>
    <t>Made by:</t>
  </si>
  <si>
    <t>Non-Life Division</t>
  </si>
  <si>
    <t>Risk Score</t>
  </si>
  <si>
    <t>EXAMINATION OF ANNUAL STATEMENT</t>
  </si>
  <si>
    <t>COMPANY NAME:</t>
  </si>
  <si>
    <t xml:space="preserve">CUT-OFF DATE: </t>
  </si>
  <si>
    <t>DIVISION MANAGER</t>
  </si>
  <si>
    <t>DM Name</t>
  </si>
  <si>
    <t>SUPERVISOR</t>
  </si>
  <si>
    <t>Supervisor Name</t>
  </si>
  <si>
    <t>EXAMINER</t>
  </si>
  <si>
    <t>Examiner Name</t>
  </si>
  <si>
    <t>Standard Operating Procedures:</t>
  </si>
  <si>
    <t>Completeness of Submission</t>
  </si>
  <si>
    <t>Check the completeness of submitted data based on the listing per published Circular Letter RE: Checklist of Documents to be Submitted to Form Part of the Annual Statement of Non-Life Insurance Companies.</t>
  </si>
  <si>
    <t>Submission of AS:</t>
  </si>
  <si>
    <t>Deadline of Submission</t>
  </si>
  <si>
    <t>Penalty</t>
  </si>
  <si>
    <t>Filling Fee</t>
  </si>
  <si>
    <t>Status of Submission:</t>
  </si>
  <si>
    <t>Valuation Report</t>
  </si>
  <si>
    <t>Read the Actuarial Valuation Report for possible audit exceptions which may affect the company’s financial statements.</t>
  </si>
  <si>
    <t>Exceptions Noted:</t>
  </si>
  <si>
    <t>External Auditor's Audited Financial Statement</t>
  </si>
  <si>
    <t>A</t>
  </si>
  <si>
    <t xml:space="preserve">Read the External Auditor’s Report for possible audit exceptions which may affect the company’s financial statements. Read also the Notes to Financial Statement for disclosures made by the auditors regarding the assets, liabilities and net worth accounts. 
</t>
  </si>
  <si>
    <t>B</t>
  </si>
  <si>
    <t>Check compliance of the external auditor to the IC regulation: i. Accredited External Auditor; ii. Compliance of covered entities in engaging their respective external auditors and/or auditing firms for not more than eight (8) consecutive years</t>
  </si>
  <si>
    <t>External Auditor</t>
  </si>
  <si>
    <t>Signing Partner</t>
  </si>
  <si>
    <t>Opinion</t>
  </si>
  <si>
    <t xml:space="preserve">Annual Statement vs Audited Financial Statement </t>
  </si>
  <si>
    <t>Reference:</t>
  </si>
  <si>
    <t>SFP Recon</t>
  </si>
  <si>
    <t>SCI Recon</t>
  </si>
  <si>
    <t xml:space="preserve">Check figures in the annual statement against the figures in the audited financial statements. Any difference should be reconciled. You may refer to the submitted reconciliation by the company. The examiner must check the deviation and the reason behind it. </t>
  </si>
  <si>
    <t>Previous Year Result of Examination</t>
  </si>
  <si>
    <t xml:space="preserve">Refer to latest examination report and/or approved annual statement for requirements not complied. Always compare treatment of accounts with the latest examination report and approved annual statement. Any variation must be explained.
Know the basis of disallowance or allowance of an asset account. Its being admitted or non-admitted in previous years without knowing why, is not enough basis. Make it a point to analyse documents submitted by the company.
</t>
  </si>
  <si>
    <t>Account</t>
  </si>
  <si>
    <t>Findings</t>
  </si>
  <si>
    <t>Resolve?</t>
  </si>
  <si>
    <t>Remarks</t>
  </si>
  <si>
    <t>Examination</t>
  </si>
  <si>
    <t xml:space="preserve">Conduct examination of the Annual Statement of the assigned company to check compliance with statutory requirements. </t>
  </si>
  <si>
    <t>Result of Examination - Other Findings</t>
  </si>
  <si>
    <t>Accounts</t>
  </si>
  <si>
    <t>Requirements</t>
  </si>
  <si>
    <t>Company Response</t>
  </si>
  <si>
    <t>Reconsideration after Exit Conference</t>
  </si>
  <si>
    <t>Particulars</t>
  </si>
  <si>
    <t xml:space="preserve">Reconsidered? </t>
  </si>
  <si>
    <t>Amount Requested</t>
  </si>
  <si>
    <t>Amount Reconsidered</t>
  </si>
  <si>
    <t>Amount not Reconsidered</t>
  </si>
  <si>
    <t>Additional as Admitted Asset</t>
  </si>
  <si>
    <t>Reduction to Non-Ledger Liabilities</t>
  </si>
  <si>
    <t>TOTAL</t>
  </si>
  <si>
    <t>Reconsideration after Initial Transmittal</t>
  </si>
  <si>
    <t>SYNOPSIS OF ANNUAL STATEMENT</t>
  </si>
  <si>
    <t>ADMITTED ASSETS</t>
  </si>
  <si>
    <t xml:space="preserve">Cash on Hand </t>
  </si>
  <si>
    <t>₱</t>
  </si>
  <si>
    <t xml:space="preserve">Cash in Banks </t>
  </si>
  <si>
    <t>Time Deposits</t>
  </si>
  <si>
    <t>Premiums Receivable</t>
  </si>
  <si>
    <t>Due from Ceding Companies</t>
  </si>
  <si>
    <t>Funds Held by Ceding Companies</t>
  </si>
  <si>
    <t>Loss Reserve Withheld by Ceding Companies</t>
  </si>
  <si>
    <t>Amounts Recoverable from Reinsurers</t>
  </si>
  <si>
    <t>Other Reinsurance Accounts Receivable</t>
  </si>
  <si>
    <t>Surety Losses Recoverable</t>
  </si>
  <si>
    <t>Financial Assets at Fair Value Through Profit or Loss</t>
  </si>
  <si>
    <t>Held-to-Maturity (HTM) Investments</t>
  </si>
  <si>
    <t>Loans and Receivables</t>
  </si>
  <si>
    <t>Available-for-Sale (AFS) Financial Assets</t>
  </si>
  <si>
    <t>Investment Income Due and Accrued</t>
  </si>
  <si>
    <t>Accounts Receivable</t>
  </si>
  <si>
    <t>Investments in Subsidiaries, Associates and Joint Ventures</t>
  </si>
  <si>
    <t>Property and Equipment</t>
  </si>
  <si>
    <t>Investment Property</t>
  </si>
  <si>
    <t>Right of Use Asset</t>
  </si>
  <si>
    <t>Non-Current Assets Held for Sale</t>
  </si>
  <si>
    <t>Security Fund Contribution</t>
  </si>
  <si>
    <t>Pension Asset</t>
  </si>
  <si>
    <t>Derivative Assets Held for Hedging</t>
  </si>
  <si>
    <t>Deferred Acquisition Costs</t>
  </si>
  <si>
    <t>Deferred Reinsurance Premiums</t>
  </si>
  <si>
    <t>Deferred Tax Asset</t>
  </si>
  <si>
    <t>Other Assets</t>
  </si>
  <si>
    <t>TOTAL ADMITTED ASSETS</t>
  </si>
  <si>
    <t>LIABILITIES</t>
  </si>
  <si>
    <t>Claims Liabilities</t>
  </si>
  <si>
    <t>Premium Liabilities</t>
  </si>
  <si>
    <t>Due to Reinsurers</t>
  </si>
  <si>
    <t>Funds Held for Reinsurers</t>
  </si>
  <si>
    <t>Other Reinsurance Accounts Payable</t>
  </si>
  <si>
    <t>Commissions Payable</t>
  </si>
  <si>
    <t>Deferred Reinsurance Commissions</t>
  </si>
  <si>
    <t>Return Premiums Payable</t>
  </si>
  <si>
    <t>Taxes Payable</t>
  </si>
  <si>
    <t>Deposit for Real Estate Under Contract to Sell</t>
  </si>
  <si>
    <t>Cash Collaterals</t>
  </si>
  <si>
    <t>Accounts Payable</t>
  </si>
  <si>
    <t>Dividends Payable</t>
  </si>
  <si>
    <t>Financial Liabilities at Fair Value Through Profit or Loss</t>
  </si>
  <si>
    <t>Notes Payable</t>
  </si>
  <si>
    <t>Lease Liability</t>
  </si>
  <si>
    <t>Pension Obligation</t>
  </si>
  <si>
    <t>Accrual for Long-Term Employee Benefits</t>
  </si>
  <si>
    <t>Deferred Tax Liability </t>
  </si>
  <si>
    <t>Provisions</t>
  </si>
  <si>
    <t>Cash-Settled Share-Based Payment</t>
  </si>
  <si>
    <t>Accrued Expenses</t>
  </si>
  <si>
    <t>Other Liabilities</t>
  </si>
  <si>
    <t>Derivative Liabilities Held for Hedging</t>
  </si>
  <si>
    <t>TOTAL LIABILITIES</t>
  </si>
  <si>
    <t>NET WORTH</t>
  </si>
  <si>
    <t>Capital Stock</t>
  </si>
  <si>
    <t>Statutory Deposit</t>
  </si>
  <si>
    <t>Capital Stock Subscribed</t>
  </si>
  <si>
    <t>Deposit for Future Subscription</t>
  </si>
  <si>
    <t xml:space="preserve">Contributed Surplus </t>
  </si>
  <si>
    <t>Preferred Stock</t>
  </si>
  <si>
    <t>Capital Paid In Excess of Par</t>
  </si>
  <si>
    <t>Cost of Share-Based Payment</t>
  </si>
  <si>
    <t>Treasury Stock</t>
  </si>
  <si>
    <t>Retained Earnings / Home Office Account</t>
  </si>
  <si>
    <t>Reserve Accounts:</t>
  </si>
  <si>
    <t>Reserve for AFS Securities</t>
  </si>
  <si>
    <t>Reserve for Cash Flow Hedge</t>
  </si>
  <si>
    <t>Reserve for Hedge of a Net Investment in Foreign   Operation</t>
  </si>
  <si>
    <t>Cumulative Foreign Currency Translation</t>
  </si>
  <si>
    <t>Reserve for Appraisal Increment - Property and Equipment</t>
  </si>
  <si>
    <t>Remeasurement Gains (Losses) on Retirement Pension Asset (Obligation)</t>
  </si>
  <si>
    <t>TOTAL NET WORTH</t>
  </si>
  <si>
    <t>TOTAL LIABILITIES AND NET WORTH</t>
  </si>
  <si>
    <t>C O N T I N G E N T  A C C O U N T S</t>
  </si>
  <si>
    <t>TOTAL CONTINGENT ACCOUNTS</t>
  </si>
  <si>
    <t>ADDITIONAL TRANSMITTAL</t>
  </si>
  <si>
    <t>Capital Adequacy Ratio, as prescribed under existing regulations</t>
  </si>
  <si>
    <t>*foreign insurance companies/branch</t>
  </si>
  <si>
    <t>This synopsis, prepared from the 2023 Annual Statement, approved by the Insurance Commissioner is published pursuant to Section 231 of the Amended Insurance Code (RA 10607).</t>
  </si>
  <si>
    <t>IC-FNL-DP-002-F-01</t>
  </si>
  <si>
    <t>REV.1</t>
  </si>
  <si>
    <t>COMPLIANCE WITH THE MINIMUM 
CAPITALIZATION, NET WORTH AND RBC2 REQUIREMENTS</t>
  </si>
  <si>
    <t>PRE-EXIT CONFERENCE</t>
  </si>
  <si>
    <t>POST-EXIT CONFERENCE</t>
  </si>
  <si>
    <t>AFTER INITIAL TRANSMITTAL</t>
  </si>
  <si>
    <t>COMPUTATIONS</t>
  </si>
  <si>
    <t>Capital Compliance</t>
  </si>
  <si>
    <t>Paid-up Capital per company</t>
  </si>
  <si>
    <t xml:space="preserve">Less: Required Paid-Up Capital </t>
  </si>
  <si>
    <t xml:space="preserve">per Department Order 27-06 dated 01 September 2006 </t>
  </si>
  <si>
    <t>EXCESS (DEFICIENCY)</t>
  </si>
  <si>
    <t>Net Worth Compliance</t>
  </si>
  <si>
    <t>Total Assets as Adjusted</t>
  </si>
  <si>
    <t>Total Non-Admitted Assets (NAA)</t>
  </si>
  <si>
    <t>Per Company</t>
  </si>
  <si>
    <t>Additional NAA per Examination</t>
  </si>
  <si>
    <t>Reconsideration After Exit Conference</t>
  </si>
  <si>
    <t>Reconsideration After Initial Transmittal</t>
  </si>
  <si>
    <t>Total</t>
  </si>
  <si>
    <t>Total Admitted Assets per Analysis</t>
  </si>
  <si>
    <t>Total Liabilities as Adjusted</t>
  </si>
  <si>
    <t>Total Non-Ledger Liabilities (NLL)</t>
  </si>
  <si>
    <t>Additional NLL per Analysis</t>
  </si>
  <si>
    <t>Total Liabilities per Analysis</t>
  </si>
  <si>
    <t>Net Worth per examiner</t>
  </si>
  <si>
    <t xml:space="preserve">Less: Required Net Worth  
         </t>
  </si>
  <si>
    <t>per Circular Letter 2015-02-A dated 13 January 2015</t>
  </si>
  <si>
    <t>AFTER-DATE TRANSACTION</t>
  </si>
  <si>
    <t>Collection of over-90 days Premiums Receivable</t>
  </si>
  <si>
    <t>Cash infusion on ________________ at __________</t>
  </si>
  <si>
    <t>IMPAIRMENT</t>
  </si>
  <si>
    <t xml:space="preserve">RISK-BASED CAPITAL ("RBC2") RATIO COMPLIANCE </t>
  </si>
  <si>
    <t>Tier 1 Capital</t>
  </si>
  <si>
    <t>Deposit For Future Subscription</t>
  </si>
  <si>
    <t>Contributed surplus</t>
  </si>
  <si>
    <t>Contingency surplus / Home office inward remittance</t>
  </si>
  <si>
    <t>Retained Earnings / Home office account</t>
  </si>
  <si>
    <t>Reserve Accounts</t>
  </si>
  <si>
    <t>Excess Capital from subsidiaries, associates and joint ventures</t>
  </si>
  <si>
    <t>Tier 2 Capital</t>
  </si>
  <si>
    <t>Change in  Reserve Estimates due to change in interest rate assumption</t>
  </si>
  <si>
    <t>Cumulative irredeemable preferred stocks</t>
  </si>
  <si>
    <t>Mandatory capital loan stock and other similar capital instruments</t>
  </si>
  <si>
    <t>Irredeemable subordinated debts</t>
  </si>
  <si>
    <t>Revenue reserves</t>
  </si>
  <si>
    <t>Subordinated term debts</t>
  </si>
  <si>
    <t>Less: Deductions</t>
  </si>
  <si>
    <t xml:space="preserve"> </t>
  </si>
  <si>
    <t>Total Available Capital</t>
  </si>
  <si>
    <t>RBC Requirement</t>
  </si>
  <si>
    <t>RBC2 RATIO PER IC</t>
  </si>
  <si>
    <t xml:space="preserve">Required RBC2 Ratio </t>
  </si>
  <si>
    <t>per Circular Letter 2016-68 dated 28 December 2016</t>
  </si>
  <si>
    <t>SUMMARY OF NON-LEDGER ASSETS, NON-ADMITTED ASSETS AND NON-LEDGER LIABILITIES</t>
  </si>
  <si>
    <t>PER INITIAL TRANSMITTAL</t>
  </si>
  <si>
    <t>PER RECONSIDERATION</t>
  </si>
  <si>
    <t>PER COMPANY</t>
  </si>
  <si>
    <t>PER IC</t>
  </si>
  <si>
    <t>SUMMARY OF NON-LEDGER ASSETS</t>
  </si>
  <si>
    <t>SUMMARY OF NON-ADMITTED ASSETS</t>
  </si>
  <si>
    <t>SUMMARY OF NON-LEDGER LIABILITIES</t>
  </si>
  <si>
    <t>Aging Period</t>
  </si>
  <si>
    <t>For less than 3 months</t>
  </si>
  <si>
    <t>For more than 3 but less than 6 months</t>
  </si>
  <si>
    <t>For more than 6 but less than 9 months</t>
  </si>
  <si>
    <t>For more than 9 but less than 12 months</t>
  </si>
  <si>
    <t>For more than 12 but less than 15 months</t>
  </si>
  <si>
    <t>For more than 15 but less than 18 months</t>
  </si>
  <si>
    <t>For more than 18 months</t>
  </si>
  <si>
    <t>Category</t>
  </si>
  <si>
    <t>Insurance-related &amp; IC-regulated</t>
  </si>
  <si>
    <t>BSP Regulated - Universal Bank</t>
  </si>
  <si>
    <t>BSP Regulated - Commercial Banks</t>
  </si>
  <si>
    <t>BSP Regulated - Rural and Thrift Banks</t>
  </si>
  <si>
    <t>BSP Regulated - Saving and Loans Association</t>
  </si>
  <si>
    <t>BSP Regulated - Other BSP Regulated Entities</t>
  </si>
  <si>
    <t>BSP Regulated - Non BSP-regulated entity</t>
  </si>
  <si>
    <t>Non insurance-related, non IC-regulated, and non BSP-regulated entity</t>
  </si>
  <si>
    <t>Category - Mutual funds and unit investment trust</t>
  </si>
  <si>
    <t>Government Securities - Local Currency</t>
  </si>
  <si>
    <t>Government Securities - Foreign Currency</t>
  </si>
  <si>
    <t>Money market instruments, Cash</t>
  </si>
  <si>
    <t>Debt securities - Investment Grade</t>
  </si>
  <si>
    <t>Debt securities - Below Investment Grade</t>
  </si>
  <si>
    <t>Shares/Equities</t>
  </si>
  <si>
    <t>Real Estate Investment trust</t>
  </si>
  <si>
    <t>Other funds/ investments</t>
  </si>
  <si>
    <t>SUMMARY OF REVISIONS</t>
  </si>
  <si>
    <t>Template</t>
  </si>
  <si>
    <t>Annual Statement for the Year Ended December 31, 2024 and Attachments</t>
  </si>
  <si>
    <t>For</t>
  </si>
  <si>
    <t>Non-Life Insurance and Professional Reinsurance Companies</t>
  </si>
  <si>
    <t>Tab</t>
  </si>
  <si>
    <t>Key Changes</t>
  </si>
  <si>
    <t>Created/ Revised By:</t>
  </si>
  <si>
    <t>Added</t>
  </si>
  <si>
    <t>Deleted</t>
  </si>
  <si>
    <t>Others</t>
  </si>
  <si>
    <t>ANNUAL STATEMENT TEMPLATE</t>
  </si>
  <si>
    <t>Cover</t>
  </si>
  <si>
    <t>Whole tab</t>
  </si>
  <si>
    <t>IC Non-Life Division</t>
  </si>
  <si>
    <t>Company Profile</t>
  </si>
  <si>
    <r>
      <rPr>
        <b/>
        <sz val="10"/>
        <rFont val="Arial"/>
        <family val="2"/>
      </rPr>
      <t xml:space="preserve">Columns: </t>
    </r>
    <r>
      <rPr>
        <sz val="10"/>
        <rFont val="Arial"/>
        <family val="2"/>
      </rPr>
      <t xml:space="preserve"> 
"Sex" after the "Nationality" in the Members of the Board, Officers and Employees table, and after the " Zip Code" 
"Names and Address of General Agents &amp; Brokers" table.</t>
    </r>
  </si>
  <si>
    <r>
      <rPr>
        <b/>
        <sz val="10"/>
        <rFont val="Arial"/>
        <family val="2"/>
      </rPr>
      <t>Rows:</t>
    </r>
    <r>
      <rPr>
        <sz val="10"/>
        <rFont val="Arial"/>
        <family val="2"/>
      </rPr>
      <t xml:space="preserve"> 
Number of Salaried Officers
Number of Salaried Employees
Number of Insurance and General Agents 
Number of Branches</t>
    </r>
  </si>
  <si>
    <t>IC Statistics and Research Division</t>
  </si>
  <si>
    <r>
      <rPr>
        <b/>
        <sz val="10"/>
        <rFont val="Arial"/>
        <family val="2"/>
      </rPr>
      <t xml:space="preserve">Rows: </t>
    </r>
    <r>
      <rPr>
        <sz val="10"/>
        <rFont val="Arial"/>
        <family val="2"/>
      </rPr>
      <t xml:space="preserve">
Logo of the Company
Company Former Name</t>
    </r>
  </si>
  <si>
    <t>Annex A</t>
  </si>
  <si>
    <r>
      <rPr>
        <b/>
        <sz val="10"/>
        <rFont val="Arial"/>
        <family val="2"/>
      </rPr>
      <t>Format:</t>
    </r>
    <r>
      <rPr>
        <sz val="10"/>
        <rFont val="Arial"/>
        <family val="2"/>
      </rPr>
      <t xml:space="preserve">
Whole template (PSGC Format Template)                                                                                                              </t>
    </r>
  </si>
  <si>
    <r>
      <rPr>
        <b/>
        <sz val="10"/>
        <rFont val="Arial"/>
        <family val="2"/>
      </rPr>
      <t>Notes:</t>
    </r>
    <r>
      <rPr>
        <sz val="10"/>
        <rFont val="Arial"/>
        <family val="2"/>
      </rPr>
      <t xml:space="preserve">
From "Intructions on Printing this Page" to "Notes and Instructions"</t>
    </r>
  </si>
  <si>
    <t>SFP</t>
  </si>
  <si>
    <r>
      <rPr>
        <b/>
        <sz val="10"/>
        <rFont val="Arial"/>
        <family val="2"/>
      </rPr>
      <t>Merge:</t>
    </r>
    <r>
      <rPr>
        <sz val="10"/>
        <rFont val="Arial"/>
        <family val="2"/>
      </rPr>
      <t xml:space="preserve">
Merge SFP for Assets with Liabilities and Net Worth</t>
    </r>
  </si>
  <si>
    <t>SCI</t>
  </si>
  <si>
    <r>
      <rPr>
        <b/>
        <sz val="10"/>
        <rFont val="Arial"/>
        <family val="2"/>
      </rPr>
      <t>Rows:</t>
    </r>
    <r>
      <rPr>
        <sz val="10"/>
        <rFont val="Arial"/>
        <family val="2"/>
      </rPr>
      <t xml:space="preserve">
"Increase/Decrease in Unpaid Losses" before "Net Insurance Contract Benefits and Claims Paid" under Expenses</t>
    </r>
  </si>
  <si>
    <t>CoH</t>
  </si>
  <si>
    <r>
      <rPr>
        <b/>
        <sz val="10"/>
        <color theme="1"/>
        <rFont val="Arial"/>
        <family val="2"/>
      </rPr>
      <t>Columns:</t>
    </r>
    <r>
      <rPr>
        <sz val="10"/>
        <color theme="1"/>
        <rFont val="Arial"/>
        <family val="2"/>
      </rPr>
      <t xml:space="preserve">
Document Index No. Column
Name of Custodian
Balance per Custodian Certificate (Original Currency)
For Foreign-Denominated - Currency 
(USD, Euro, JPY, etc.)
Conversion Rate
Ledger Balance
Non-admitted Assets
Admitted Assets</t>
    </r>
  </si>
  <si>
    <r>
      <rPr>
        <b/>
        <sz val="10"/>
        <color theme="1"/>
        <rFont val="Arial"/>
        <family val="2"/>
      </rPr>
      <t>Columns:</t>
    </r>
    <r>
      <rPr>
        <sz val="10"/>
        <color theme="1"/>
        <rFont val="Arial"/>
        <family val="2"/>
      </rPr>
      <t xml:space="preserve">
BSP- Authorized? (Y/N)
Rating Agency
Account Number
Interest
January - December
Encumbrance (if any)</t>
    </r>
  </si>
  <si>
    <r>
      <rPr>
        <b/>
        <sz val="10"/>
        <color rgb="FF000000"/>
        <rFont val="Arial"/>
        <family val="2"/>
      </rPr>
      <t>Presentation:</t>
    </r>
    <r>
      <rPr>
        <sz val="10"/>
        <color rgb="FF000000"/>
        <rFont val="Arial"/>
        <family val="2"/>
      </rPr>
      <t xml:space="preserve">
Separated Cash on Hand and Cash in Banks schedules</t>
    </r>
  </si>
  <si>
    <r>
      <rPr>
        <b/>
        <sz val="10"/>
        <color theme="1"/>
        <rFont val="Arial"/>
        <family val="2"/>
      </rPr>
      <t>Schedule:</t>
    </r>
    <r>
      <rPr>
        <sz val="10"/>
        <color theme="1"/>
        <rFont val="Arial"/>
        <family val="2"/>
      </rPr>
      <t xml:space="preserve">
Breakdown of undeposited collection</t>
    </r>
  </si>
  <si>
    <r>
      <rPr>
        <b/>
        <sz val="10"/>
        <color theme="1"/>
        <rFont val="Arial"/>
        <family val="2"/>
      </rPr>
      <t>Rows:</t>
    </r>
    <r>
      <rPr>
        <sz val="10"/>
        <color theme="1"/>
        <rFont val="Arial"/>
        <family val="2"/>
      </rPr>
      <t xml:space="preserve">
Column Numbering</t>
    </r>
  </si>
  <si>
    <r>
      <rPr>
        <b/>
        <sz val="10"/>
        <color theme="1"/>
        <rFont val="Arial"/>
        <family val="2"/>
      </rPr>
      <t>Tab Name:</t>
    </r>
    <r>
      <rPr>
        <sz val="10"/>
        <color theme="1"/>
        <rFont val="Arial"/>
        <family val="2"/>
      </rPr>
      <t xml:space="preserve">
From "P25 S1 - Cash" to "P26 S1.A - CoH"</t>
    </r>
  </si>
  <si>
    <r>
      <rPr>
        <b/>
        <sz val="10"/>
        <color theme="1"/>
        <rFont val="Arial"/>
        <family val="2"/>
      </rPr>
      <t>Column Names:</t>
    </r>
    <r>
      <rPr>
        <sz val="10"/>
        <color theme="1"/>
        <rFont val="Arial"/>
        <family val="2"/>
      </rPr>
      <t xml:space="preserve">
From "Rating* (for RBC)" to "Counterparty Rating (for RBC)"
From "Remarks" to "Company Remarks"</t>
    </r>
  </si>
  <si>
    <r>
      <rPr>
        <b/>
        <sz val="10"/>
        <color theme="1"/>
        <rFont val="Arial"/>
        <family val="2"/>
      </rPr>
      <t>Notes:</t>
    </r>
    <r>
      <rPr>
        <sz val="10"/>
        <color theme="1"/>
        <rFont val="Arial"/>
        <family val="2"/>
      </rPr>
      <t xml:space="preserve">
Updated Note/s</t>
    </r>
  </si>
  <si>
    <t>Cash in Bank</t>
  </si>
  <si>
    <r>
      <rPr>
        <b/>
        <sz val="10"/>
        <color theme="1"/>
        <rFont val="Arial"/>
        <family val="2"/>
      </rPr>
      <t xml:space="preserve">Columns:
</t>
    </r>
    <r>
      <rPr>
        <sz val="10"/>
        <color theme="1"/>
        <rFont val="Arial"/>
        <family val="2"/>
      </rPr>
      <t>Document Index No. Column
Under IMA Account?
Last Transaction Date
Unadjusted Balance (Original Currency)
For Foreign-Denominated
Peso Equivalent
Bank Reconciliation
Non-Admitted Asset
Admitted Asset
Company Remarks</t>
    </r>
  </si>
  <si>
    <r>
      <rPr>
        <b/>
        <sz val="10"/>
        <color theme="1"/>
        <rFont val="Arial"/>
        <family val="2"/>
      </rPr>
      <t>Columns:</t>
    </r>
    <r>
      <rPr>
        <sz val="10"/>
        <color theme="1"/>
        <rFont val="Arial"/>
        <family val="2"/>
      </rPr>
      <t xml:space="preserve">
BSP- Authorized? (Y/N)
Rating Agency
January - December
Encumbrance, if any</t>
    </r>
  </si>
  <si>
    <r>
      <rPr>
        <b/>
        <sz val="10"/>
        <color theme="1"/>
        <rFont val="Arial"/>
        <family val="2"/>
      </rPr>
      <t>Column Names:</t>
    </r>
    <r>
      <rPr>
        <sz val="10"/>
        <color theme="1"/>
        <rFont val="Arial"/>
        <family val="2"/>
      </rPr>
      <t xml:space="preserve">
From "Name of the Bank or Trust Company" to "Particulars"
From "Rating" to "Counterparty Rating"
From "Branch" to "Branch of Bank"</t>
    </r>
  </si>
  <si>
    <r>
      <rPr>
        <b/>
        <sz val="10"/>
        <color theme="1"/>
        <rFont val="Arial"/>
        <family val="2"/>
      </rPr>
      <t>Rows:</t>
    </r>
    <r>
      <rPr>
        <sz val="10"/>
        <color theme="1"/>
        <rFont val="Arial"/>
        <family val="2"/>
      </rPr>
      <t xml:space="preserve">
Domestic Banks
Foreign Banks</t>
    </r>
  </si>
  <si>
    <r>
      <rPr>
        <b/>
        <sz val="10"/>
        <color theme="1"/>
        <rFont val="Arial"/>
        <family val="2"/>
      </rPr>
      <t>Presentation:</t>
    </r>
    <r>
      <rPr>
        <sz val="10"/>
        <color theme="1"/>
        <rFont val="Arial"/>
        <family val="2"/>
      </rPr>
      <t xml:space="preserve">
Separated Column for Interest: Investment Income Due and Accrued</t>
    </r>
  </si>
  <si>
    <t>Time Deposit</t>
  </si>
  <si>
    <r>
      <rPr>
        <b/>
        <sz val="10"/>
        <color theme="1"/>
        <rFont val="Arial"/>
        <family val="2"/>
      </rPr>
      <t xml:space="preserve">Columns:
</t>
    </r>
    <r>
      <rPr>
        <sz val="10"/>
        <color theme="1"/>
        <rFont val="Arial"/>
        <family val="2"/>
      </rPr>
      <t>Document Index No.
Conversion Rate
Peso Equivalent (Ledger Balance)
Non-admitted Assets
Admitted Assets</t>
    </r>
  </si>
  <si>
    <r>
      <rPr>
        <b/>
        <sz val="10"/>
        <color theme="1"/>
        <rFont val="Arial"/>
        <family val="2"/>
      </rPr>
      <t xml:space="preserve">Columns:
</t>
    </r>
    <r>
      <rPr>
        <sz val="10"/>
        <color theme="1"/>
        <rFont val="Arial"/>
        <family val="2"/>
      </rPr>
      <t>Country of Domicile
Encumbrances
Where Kept
BSP - Authorized?
Interest Rate
CTD No</t>
    </r>
  </si>
  <si>
    <r>
      <rPr>
        <b/>
        <sz val="10"/>
        <color theme="1"/>
        <rFont val="Arial"/>
        <family val="2"/>
      </rPr>
      <t>Schedule Name:</t>
    </r>
    <r>
      <rPr>
        <sz val="10"/>
        <color theme="1"/>
        <rFont val="Arial"/>
        <family val="2"/>
      </rPr>
      <t xml:space="preserve"> 
From "SCHEDULE 2 - TIME DEPOSITS" to "SCHEDULE 1.C - TIME DEPOSITS"</t>
    </r>
  </si>
  <si>
    <r>
      <rPr>
        <b/>
        <sz val="10"/>
        <color theme="1"/>
        <rFont val="Arial"/>
        <family val="2"/>
      </rPr>
      <t>Merged Columns:</t>
    </r>
    <r>
      <rPr>
        <sz val="10"/>
        <color theme="1"/>
        <rFont val="Arial"/>
        <family val="2"/>
      </rPr>
      <t xml:space="preserve"> 
Account No. and CTD No.</t>
    </r>
  </si>
  <si>
    <r>
      <rPr>
        <b/>
        <sz val="10"/>
        <color theme="1"/>
        <rFont val="Arial"/>
        <family val="2"/>
      </rPr>
      <t>Column Names:</t>
    </r>
    <r>
      <rPr>
        <sz val="10"/>
        <color theme="1"/>
        <rFont val="Arial"/>
        <family val="2"/>
      </rPr>
      <t xml:space="preserve"> 
From "Bank Rating* (for RBC)" to "Counterparty Rating (for RBC)"
From "Acquired Date" to "Placement/Rollover Date"
From "Principal" to "Principal (Original Currency)"
From "Currency" to "Currency (USD, Euro, JPY, etc.)"
From "Remarks" to "Company Remarks"</t>
    </r>
  </si>
  <si>
    <t>Prem Rec</t>
  </si>
  <si>
    <r>
      <rPr>
        <b/>
        <sz val="10"/>
        <color theme="1"/>
        <rFont val="Arial"/>
        <family val="2"/>
      </rPr>
      <t>Columns:</t>
    </r>
    <r>
      <rPr>
        <sz val="10"/>
        <color theme="1"/>
        <rFont val="Arial"/>
        <family val="2"/>
      </rPr>
      <t xml:space="preserve">
Allowance for Impairment Loss
Ledger Balances
Non-admitted Assets
Admitted Assets
Company Remarks</t>
    </r>
  </si>
  <si>
    <r>
      <rPr>
        <b/>
        <sz val="10"/>
        <color theme="1"/>
        <rFont val="Arial"/>
        <family val="2"/>
      </rPr>
      <t>Rows:</t>
    </r>
    <r>
      <rPr>
        <sz val="10"/>
        <color theme="1"/>
        <rFont val="Arial"/>
        <family val="2"/>
      </rPr>
      <t xml:space="preserve"> 
Allowance for Impairment Losses - within 90 days
Allowance for Impairment Losses - over 90 days</t>
    </r>
  </si>
  <si>
    <r>
      <rPr>
        <b/>
        <sz val="10"/>
        <color theme="1"/>
        <rFont val="Arial"/>
        <family val="2"/>
      </rPr>
      <t>Schedules:</t>
    </r>
    <r>
      <rPr>
        <sz val="10"/>
        <color theme="1"/>
        <rFont val="Arial"/>
        <family val="2"/>
      </rPr>
      <t xml:space="preserve">
Reconciliation of Premium Receivable</t>
    </r>
  </si>
  <si>
    <t>Prem Rec Govt</t>
  </si>
  <si>
    <r>
      <rPr>
        <b/>
        <sz val="10"/>
        <color theme="1"/>
        <rFont val="Arial"/>
        <family val="2"/>
      </rPr>
      <t>Columns:</t>
    </r>
    <r>
      <rPr>
        <sz val="10"/>
        <color theme="1"/>
        <rFont val="Arial"/>
        <family val="2"/>
      </rPr>
      <t xml:space="preserve">
With Certification? (Y/N)</t>
    </r>
  </si>
  <si>
    <r>
      <rPr>
        <b/>
        <sz val="10"/>
        <color theme="1"/>
        <rFont val="Arial"/>
        <family val="2"/>
      </rPr>
      <t>Column Name:</t>
    </r>
    <r>
      <rPr>
        <sz val="10"/>
        <color theme="1"/>
        <rFont val="Arial"/>
        <family val="2"/>
      </rPr>
      <t xml:space="preserve">
From "Remarks" to "Company Remarks"</t>
    </r>
  </si>
  <si>
    <t>Prem Rec Marine</t>
  </si>
  <si>
    <r>
      <rPr>
        <b/>
        <sz val="10"/>
        <color theme="1"/>
        <rFont val="Arial"/>
        <family val="2"/>
      </rPr>
      <t xml:space="preserve">Columns:
</t>
    </r>
    <r>
      <rPr>
        <sz val="10"/>
        <color theme="1"/>
        <rFont val="Arial"/>
        <family val="2"/>
      </rPr>
      <t>Company Remarks</t>
    </r>
  </si>
  <si>
    <t>Prem Rec Jumbo Risks</t>
  </si>
  <si>
    <r>
      <rPr>
        <b/>
        <sz val="10"/>
        <color theme="1"/>
        <rFont val="Arial"/>
        <family val="2"/>
      </rPr>
      <t xml:space="preserve">Note:
</t>
    </r>
    <r>
      <rPr>
        <sz val="10"/>
        <color theme="1"/>
        <rFont val="Arial"/>
        <family val="2"/>
      </rPr>
      <t xml:space="preserve">(May add rows if needed) on Installment Payment Schedule (Paid &amp; Unpaid) </t>
    </r>
  </si>
  <si>
    <t>Reinsurance</t>
  </si>
  <si>
    <r>
      <rPr>
        <b/>
        <sz val="10"/>
        <color theme="1"/>
        <rFont val="Arial"/>
        <family val="2"/>
      </rPr>
      <t>Rows:</t>
    </r>
    <r>
      <rPr>
        <sz val="10"/>
        <color theme="1"/>
        <rFont val="Arial"/>
        <family val="2"/>
      </rPr>
      <t xml:space="preserve">
Government accounts</t>
    </r>
  </si>
  <si>
    <r>
      <rPr>
        <b/>
        <sz val="10"/>
        <color theme="1"/>
        <rFont val="Arial"/>
        <family val="2"/>
      </rPr>
      <t>Column Name:</t>
    </r>
    <r>
      <rPr>
        <sz val="10"/>
        <color theme="1"/>
        <rFont val="Arial"/>
        <family val="2"/>
      </rPr>
      <t xml:space="preserve">
From "Name of Company" to "Name of Reinsurer/Ceding Company"</t>
    </r>
  </si>
  <si>
    <r>
      <rPr>
        <b/>
        <sz val="10"/>
        <color theme="1"/>
        <rFont val="Arial"/>
        <family val="2"/>
      </rPr>
      <t xml:space="preserve">Columns:
</t>
    </r>
    <r>
      <rPr>
        <sz val="10"/>
        <color theme="1"/>
        <rFont val="Arial"/>
        <family val="2"/>
      </rPr>
      <t>Losses and Claims Payable
Total RI Asset
Total RI Liability
Net RI Asset/Liability
With SOA from Reinsurer (Y/N)
Amount of Reinsurance
Net Due From (To) per SOA
Non-admitted Asset Breakdown
Allowance for Impairment Loss Breakdown</t>
    </r>
  </si>
  <si>
    <t>Surety Loss</t>
  </si>
  <si>
    <r>
      <rPr>
        <b/>
        <sz val="10"/>
        <color theme="1"/>
        <rFont val="Arial"/>
        <family val="2"/>
      </rPr>
      <t xml:space="preserve">Columns:
</t>
    </r>
    <r>
      <rPr>
        <sz val="10"/>
        <color theme="1"/>
        <rFont val="Arial"/>
        <family val="2"/>
      </rPr>
      <t>Allowance for Impairment Loss
Ledger Asset, net</t>
    </r>
  </si>
  <si>
    <r>
      <rPr>
        <b/>
        <sz val="10"/>
        <color theme="1"/>
        <rFont val="Arial"/>
        <family val="2"/>
      </rPr>
      <t>Rows:</t>
    </r>
    <r>
      <rPr>
        <sz val="10"/>
        <color theme="1"/>
        <rFont val="Arial"/>
        <family val="2"/>
      </rPr>
      <t xml:space="preserve">
Column Numbering
Less: Allowance for Impairment Losses</t>
    </r>
  </si>
  <si>
    <r>
      <rPr>
        <b/>
        <sz val="10"/>
        <color theme="1"/>
        <rFont val="Arial"/>
        <family val="2"/>
      </rPr>
      <t>Column Names:</t>
    </r>
    <r>
      <rPr>
        <sz val="10"/>
        <color theme="1"/>
        <rFont val="Arial"/>
        <family val="2"/>
      </rPr>
      <t xml:space="preserve">
From "December" to "Ledger Balances"
From "Remarks" to "Company Remarks"</t>
    </r>
  </si>
  <si>
    <r>
      <rPr>
        <b/>
        <sz val="10"/>
        <color theme="1"/>
        <rFont val="Arial"/>
        <family val="2"/>
      </rPr>
      <t>Column Names:</t>
    </r>
    <r>
      <rPr>
        <sz val="10"/>
        <color theme="1"/>
        <rFont val="Arial"/>
        <family val="2"/>
      </rPr>
      <t xml:space="preserve">
From "Remarks" to "Company Remarks"</t>
    </r>
  </si>
  <si>
    <t>FAFVTPL - Debt</t>
  </si>
  <si>
    <r>
      <rPr>
        <b/>
        <sz val="10"/>
        <color theme="1"/>
        <rFont val="Arial"/>
        <family val="2"/>
      </rPr>
      <t xml:space="preserve">Columns:
</t>
    </r>
    <r>
      <rPr>
        <sz val="10"/>
        <color theme="1"/>
        <rFont val="Arial"/>
        <family val="2"/>
      </rPr>
      <t>Document Index No.
Issuer
IC Approval Date
Non-admitted Assets
Admitted Assets
Company Remarks</t>
    </r>
  </si>
  <si>
    <r>
      <rPr>
        <b/>
        <sz val="10"/>
        <color theme="1"/>
        <rFont val="Arial"/>
        <family val="2"/>
      </rPr>
      <t>Columns:</t>
    </r>
    <r>
      <rPr>
        <sz val="10"/>
        <color theme="1"/>
        <rFont val="Arial"/>
        <family val="2"/>
      </rPr>
      <t xml:space="preserve">
Currency
Country of Domicile
Change in Fair Value
Interest: Annual Rate (Coupon Rate)
Payment Date
Premium/Discount Amortization (in pesos)
Encumbrances
Where Kept
Disposed/Matured</t>
    </r>
  </si>
  <si>
    <r>
      <rPr>
        <b/>
        <sz val="10"/>
        <color theme="1"/>
        <rFont val="Arial"/>
        <family val="2"/>
      </rPr>
      <t>Row Names:</t>
    </r>
    <r>
      <rPr>
        <sz val="10"/>
        <color theme="1"/>
        <rFont val="Arial"/>
        <family val="2"/>
      </rPr>
      <t xml:space="preserve">
I. Securities Held for Trading
  A. Trading Debt Securities - Government
  B. Trading Debt Securities - Private
II. Financial Assets Designated at Fair Value Through Profit or Loss (FVTPL) 
  A. FVPTL - Debt Securities (Government)
  B. FVTPL - Debt Securities (Private)</t>
    </r>
  </si>
  <si>
    <r>
      <rPr>
        <b/>
        <sz val="10"/>
        <color theme="1"/>
        <rFont val="Arial"/>
        <family val="2"/>
      </rPr>
      <t>Dropdown Menu:</t>
    </r>
    <r>
      <rPr>
        <sz val="10"/>
        <color theme="1"/>
        <rFont val="Arial"/>
        <family val="2"/>
      </rPr>
      <t xml:space="preserve">
Counterparty Ratings</t>
    </r>
  </si>
  <si>
    <r>
      <rPr>
        <b/>
        <sz val="10"/>
        <color theme="1"/>
        <rFont val="Arial"/>
        <family val="2"/>
      </rPr>
      <t>Presentation:</t>
    </r>
    <r>
      <rPr>
        <sz val="10"/>
        <color theme="1"/>
        <rFont val="Arial"/>
        <family val="2"/>
      </rPr>
      <t xml:space="preserve">
Separated Column for Interest: Accrued Current Year</t>
    </r>
  </si>
  <si>
    <t>FAFVTPL - Equity</t>
  </si>
  <si>
    <r>
      <rPr>
        <b/>
        <sz val="10"/>
        <color theme="1"/>
        <rFont val="Arial"/>
        <family val="2"/>
      </rPr>
      <t>Rows:</t>
    </r>
    <r>
      <rPr>
        <sz val="10"/>
        <color theme="1"/>
        <rFont val="Arial"/>
        <family val="2"/>
      </rPr>
      <t xml:space="preserve">
C. Foreign Currency Denominated</t>
    </r>
  </si>
  <si>
    <r>
      <rPr>
        <b/>
        <sz val="10"/>
        <color theme="1"/>
        <rFont val="Arial"/>
        <family val="2"/>
      </rPr>
      <t>Columns:</t>
    </r>
    <r>
      <rPr>
        <sz val="10"/>
        <color theme="1"/>
        <rFont val="Arial"/>
        <family val="2"/>
      </rPr>
      <t xml:space="preserve">
Cert. No.
Date Acquired
How Acquired
Currency Country of Domicile
Par Value
Rate Used to Obtain MV
Market Value
Change in Fair Value
Encumbrances
Where Kept</t>
    </r>
  </si>
  <si>
    <r>
      <rPr>
        <b/>
        <sz val="10"/>
        <color theme="1"/>
        <rFont val="Arial"/>
        <family val="2"/>
      </rPr>
      <t xml:space="preserve">Columns:
</t>
    </r>
    <r>
      <rPr>
        <sz val="10"/>
        <color theme="1"/>
        <rFont val="Arial"/>
        <family val="2"/>
      </rPr>
      <t>Document Index No.
Issuer
IC Approval Date
Acquisition - Acquisition (in Original Currency)
Currency (USD, Euro, JPY, etc.)
Conversion Rate
Market Value - Per Share (in Original Currency)
Conversion Rate
Total (Ledger Balance)
Non-admitted Assets
Admitted Assets
Company Remarks</t>
    </r>
  </si>
  <si>
    <r>
      <rPr>
        <b/>
        <sz val="10"/>
        <color theme="1"/>
        <rFont val="Arial"/>
        <family val="2"/>
      </rPr>
      <t>Rows:</t>
    </r>
    <r>
      <rPr>
        <sz val="10"/>
        <color theme="1"/>
        <rFont val="Arial"/>
        <family val="2"/>
      </rPr>
      <t xml:space="preserve">
Disposed/Matured</t>
    </r>
  </si>
  <si>
    <r>
      <rPr>
        <b/>
        <sz val="10"/>
        <color theme="1"/>
        <rFont val="Arial"/>
        <family val="2"/>
      </rPr>
      <t>Dropdown Menu:</t>
    </r>
    <r>
      <rPr>
        <sz val="10"/>
        <color theme="1"/>
        <rFont val="Arial"/>
        <family val="2"/>
      </rPr>
      <t xml:space="preserve">
State if "Listed" or "Unlisted"*</t>
    </r>
  </si>
  <si>
    <t>FAFVTPL - Funds</t>
  </si>
  <si>
    <r>
      <rPr>
        <b/>
        <sz val="10"/>
        <color theme="1"/>
        <rFont val="Arial"/>
        <family val="2"/>
      </rPr>
      <t xml:space="preserve">Columns:
</t>
    </r>
    <r>
      <rPr>
        <sz val="10"/>
        <color theme="1"/>
        <rFont val="Arial"/>
        <family val="2"/>
      </rPr>
      <t>Document Index No.
Issuer
IC Approval, if applicable
No. of Units
Acquisition - Acquisition (in Original Currency)
Conversion Rate
Acquisition (in pesos)
Net Asset Value per Unit/Share - Conversion Rate
Non-admitted Assets
Admitted Assets
Company Remarks</t>
    </r>
  </si>
  <si>
    <r>
      <rPr>
        <b/>
        <sz val="10"/>
        <color theme="1"/>
        <rFont val="Arial"/>
        <family val="2"/>
      </rPr>
      <t xml:space="preserve">Columns:
</t>
    </r>
    <r>
      <rPr>
        <sz val="10"/>
        <color theme="1"/>
        <rFont val="Arial"/>
        <family val="2"/>
      </rPr>
      <t>Currency
Country of Domicile, at time of Purchase</t>
    </r>
  </si>
  <si>
    <r>
      <rPr>
        <b/>
        <sz val="10"/>
        <color theme="1"/>
        <rFont val="Arial"/>
        <family val="2"/>
      </rPr>
      <t>Dropdown Menu:</t>
    </r>
    <r>
      <rPr>
        <sz val="10"/>
        <color theme="1"/>
        <rFont val="Arial"/>
        <family val="2"/>
      </rPr>
      <t xml:space="preserve">
RBC Rating</t>
    </r>
  </si>
  <si>
    <t>FAFVTPL - Derivatives</t>
  </si>
  <si>
    <r>
      <rPr>
        <b/>
        <sz val="10"/>
        <color theme="1"/>
        <rFont val="Arial"/>
        <family val="2"/>
      </rPr>
      <t xml:space="preserve">Columns:
</t>
    </r>
    <r>
      <rPr>
        <sz val="10"/>
        <color theme="1"/>
        <rFont val="Arial"/>
        <family val="2"/>
      </rPr>
      <t>Document Index No.
Date of IC approval
Certificate No. 
Non-admitted Assets
Admitted Assets
Company Remarks</t>
    </r>
  </si>
  <si>
    <r>
      <rPr>
        <b/>
        <sz val="10"/>
        <color theme="1"/>
        <rFont val="Arial"/>
        <family val="2"/>
      </rPr>
      <t xml:space="preserve">Columns:
</t>
    </r>
    <r>
      <rPr>
        <sz val="10"/>
        <color theme="1"/>
        <rFont val="Arial"/>
        <family val="2"/>
      </rPr>
      <t>Currency
Country of Domicile
Asset to Hedge
Counterparty</t>
    </r>
  </si>
  <si>
    <r>
      <rPr>
        <b/>
        <sz val="10"/>
        <color theme="1"/>
        <rFont val="Arial"/>
        <family val="2"/>
      </rPr>
      <t>Column Name:</t>
    </r>
    <r>
      <rPr>
        <sz val="10"/>
        <color theme="1"/>
        <rFont val="Arial"/>
        <family val="2"/>
      </rPr>
      <t xml:space="preserve">
From "Start" to "Acquired"</t>
    </r>
  </si>
  <si>
    <t>HTM</t>
  </si>
  <si>
    <r>
      <rPr>
        <b/>
        <sz val="10"/>
        <color theme="1"/>
        <rFont val="Arial"/>
        <family val="2"/>
      </rPr>
      <t xml:space="preserve">Columns:
</t>
    </r>
    <r>
      <rPr>
        <sz val="10"/>
        <color theme="1"/>
        <rFont val="Arial"/>
        <family val="2"/>
      </rPr>
      <t>Document Index No.
For Security Deposit Compliance?
IC Approval Date (if applicable)
Under IMA Account ? ( Y/N )
Amortized Value (Ledger Balance)
Allowance for Impairment Loss
Ledger Balance, net
Non-admitted Assets
Admitted Assets
Company Remarks</t>
    </r>
  </si>
  <si>
    <r>
      <rPr>
        <b/>
        <sz val="10"/>
        <color theme="1"/>
        <rFont val="Arial"/>
        <family val="2"/>
      </rPr>
      <t xml:space="preserve">Columns:
</t>
    </r>
    <r>
      <rPr>
        <sz val="10"/>
        <color theme="1"/>
        <rFont val="Arial"/>
        <family val="2"/>
      </rPr>
      <t>Book Value
(Premium)/ Discount Amortizartion (in pesos)
Encumbrances
Where Kept</t>
    </r>
  </si>
  <si>
    <t>RE Mortgage Loan</t>
  </si>
  <si>
    <r>
      <rPr>
        <b/>
        <sz val="10"/>
        <color theme="1"/>
        <rFont val="Arial"/>
        <family val="2"/>
      </rPr>
      <t xml:space="preserve">Columns:
</t>
    </r>
    <r>
      <rPr>
        <sz val="10"/>
        <color theme="1"/>
        <rFont val="Arial"/>
        <family val="2"/>
      </rPr>
      <t>Document Index No.
Title Number
Record of Mortgage - Latest Entry No.
Market Value (For Agricultural Land)
Appraised Value  (For Non-agricultutal Land) of Land Mortgage
Allowance for Impairment Loss
Ledger Balance, net
Non-admitted Assets
Admitted Assets
Company Remarks</t>
    </r>
  </si>
  <si>
    <r>
      <rPr>
        <b/>
        <sz val="10"/>
        <color theme="1"/>
        <rFont val="Arial"/>
        <family val="2"/>
      </rPr>
      <t>Columns:</t>
    </r>
    <r>
      <rPr>
        <sz val="10"/>
        <color theme="1"/>
        <rFont val="Arial"/>
        <family val="2"/>
      </rPr>
      <t xml:space="preserve">
Annual Rate</t>
    </r>
  </si>
  <si>
    <r>
      <rPr>
        <b/>
        <sz val="10"/>
        <color theme="1"/>
        <rFont val="Arial"/>
        <family val="2"/>
      </rPr>
      <t>Dropdown Menu:</t>
    </r>
    <r>
      <rPr>
        <sz val="10"/>
        <color theme="1"/>
        <rFont val="Arial"/>
        <family val="2"/>
      </rPr>
      <t xml:space="preserve">
Counterparty Ratings (For RBC)</t>
    </r>
  </si>
  <si>
    <r>
      <rPr>
        <b/>
        <sz val="10"/>
        <color theme="1"/>
        <rFont val="Arial"/>
        <family val="2"/>
      </rPr>
      <t>Rows:</t>
    </r>
    <r>
      <rPr>
        <sz val="10"/>
        <color theme="1"/>
        <rFont val="Arial"/>
        <family val="2"/>
      </rPr>
      <t xml:space="preserve">
Column Numbering
Total Loans Receivable - Real Estate Mortgage Loans
Less: Allowance for Impairment Losses</t>
    </r>
  </si>
  <si>
    <r>
      <t xml:space="preserve">Column Name:
</t>
    </r>
    <r>
      <rPr>
        <sz val="10"/>
        <color theme="1"/>
        <rFont val="Arial"/>
        <family val="2"/>
      </rPr>
      <t>From "Remarks" to "Company Remarks"</t>
    </r>
  </si>
  <si>
    <t>Collateral Loan</t>
  </si>
  <si>
    <r>
      <rPr>
        <b/>
        <sz val="10"/>
        <color theme="1"/>
        <rFont val="Arial"/>
        <family val="2"/>
      </rPr>
      <t xml:space="preserve">Columns:
</t>
    </r>
    <r>
      <rPr>
        <sz val="10"/>
        <color theme="1"/>
        <rFont val="Arial"/>
        <family val="2"/>
      </rPr>
      <t>Document Index No.
Amount of Security
Allowance for Impairment Loss
Ledger Balance, net
Non-admitted Assets
Admitted Assets</t>
    </r>
  </si>
  <si>
    <r>
      <rPr>
        <b/>
        <sz val="10"/>
        <color theme="1"/>
        <rFont val="Arial"/>
        <family val="2"/>
      </rPr>
      <t>Columns:</t>
    </r>
    <r>
      <rPr>
        <sz val="10"/>
        <color theme="1"/>
        <rFont val="Arial"/>
        <family val="2"/>
      </rPr>
      <t xml:space="preserve">
Annual Rate
Collateral Details</t>
    </r>
  </si>
  <si>
    <r>
      <rPr>
        <b/>
        <sz val="10"/>
        <color theme="1"/>
        <rFont val="Arial"/>
        <family val="2"/>
      </rPr>
      <t xml:space="preserve">Dropdown Menu:
</t>
    </r>
    <r>
      <rPr>
        <sz val="10"/>
        <color theme="1"/>
        <rFont val="Arial"/>
        <family val="2"/>
      </rPr>
      <t>Counterparty Ratings (For RBC)</t>
    </r>
  </si>
  <si>
    <r>
      <rPr>
        <b/>
        <sz val="10"/>
        <color theme="1"/>
        <rFont val="Arial"/>
        <family val="2"/>
      </rPr>
      <t>Rows:</t>
    </r>
    <r>
      <rPr>
        <sz val="10"/>
        <color theme="1"/>
        <rFont val="Arial"/>
        <family val="2"/>
      </rPr>
      <t xml:space="preserve">
Column Numbering
Total Loans Receivable-Collateral Loans
Less: Allowance for Impairment Losses</t>
    </r>
  </si>
  <si>
    <t>Guaranteed Loan</t>
  </si>
  <si>
    <r>
      <rPr>
        <b/>
        <sz val="10"/>
        <color theme="1"/>
        <rFont val="Arial"/>
        <family val="2"/>
      </rPr>
      <t xml:space="preserve">Columns:
</t>
    </r>
    <r>
      <rPr>
        <sz val="10"/>
        <color theme="1"/>
        <rFont val="Arial"/>
        <family val="2"/>
      </rPr>
      <t>Document Index No.
Type of Guaranteeing Entity
Guaranteeing Entity
Amount Guaranteed
Guaranteed Period
Allowance for Impairment Loss
Ledger Balance, net
Non-admitted Assets
Admitted Assets
Company Remarks</t>
    </r>
  </si>
  <si>
    <r>
      <rPr>
        <b/>
        <sz val="10"/>
        <color theme="1"/>
        <rFont val="Arial"/>
        <family val="2"/>
      </rPr>
      <t xml:space="preserve">Columns:
</t>
    </r>
    <r>
      <rPr>
        <sz val="10"/>
        <color theme="1"/>
        <rFont val="Arial"/>
        <family val="2"/>
      </rPr>
      <t>Annual Rate</t>
    </r>
  </si>
  <si>
    <r>
      <rPr>
        <b/>
        <sz val="10"/>
        <color theme="1"/>
        <rFont val="Arial"/>
        <family val="2"/>
      </rPr>
      <t xml:space="preserve">Rows:
</t>
    </r>
    <r>
      <rPr>
        <sz val="10"/>
        <color theme="1"/>
        <rFont val="Arial"/>
        <family val="2"/>
      </rPr>
      <t>Column Numbering
Total Loans Receivable - Collateral Loans
Less: Allowance for Impairment Losses
Amount of Security</t>
    </r>
  </si>
  <si>
    <t>Chattel Mortgage</t>
  </si>
  <si>
    <r>
      <rPr>
        <b/>
        <sz val="10"/>
        <color theme="1"/>
        <rFont val="Arial"/>
        <family val="2"/>
      </rPr>
      <t xml:space="preserve">Columns:
</t>
    </r>
    <r>
      <rPr>
        <sz val="10"/>
        <color theme="1"/>
        <rFont val="Arial"/>
        <family val="2"/>
      </rPr>
      <t>Document Index No.
Financial Assistance Program for Officers
Employees and for Sales Associates under Contractual Relationship?
Description of Security
Acquisition Date
Allowance for Impairment Loss
Ledger Balance, net
Non-admitted Assets
Admitted Assets
Company Remarks</t>
    </r>
  </si>
  <si>
    <r>
      <rPr>
        <b/>
        <sz val="10"/>
        <color theme="1"/>
        <rFont val="Arial"/>
        <family val="2"/>
      </rPr>
      <t>Rows:</t>
    </r>
    <r>
      <rPr>
        <sz val="10"/>
        <color theme="1"/>
        <rFont val="Arial"/>
        <family val="2"/>
      </rPr>
      <t xml:space="preserve">
Column Numbering
Total Loans Receivable - Chattel Mortgage Loans
Less Allowance for Impairment Loss</t>
    </r>
  </si>
  <si>
    <t>Notes Rec</t>
  </si>
  <si>
    <r>
      <rPr>
        <b/>
        <sz val="10"/>
        <color theme="1"/>
        <rFont val="Arial"/>
        <family val="2"/>
      </rPr>
      <t xml:space="preserve">Columns:
</t>
    </r>
    <r>
      <rPr>
        <sz val="10"/>
        <color theme="1"/>
        <rFont val="Arial"/>
        <family val="2"/>
      </rPr>
      <t>Document Index No.
Allowance for Impairment Loss
Ledger Balance, net
Non-admitted Assets
Admitted Assets</t>
    </r>
  </si>
  <si>
    <r>
      <rPr>
        <b/>
        <sz val="10"/>
        <color theme="1"/>
        <rFont val="Arial"/>
        <family val="2"/>
      </rPr>
      <t>Dropdown Menu:</t>
    </r>
    <r>
      <rPr>
        <sz val="10"/>
        <color theme="1"/>
        <rFont val="Arial"/>
        <family val="2"/>
      </rPr>
      <t xml:space="preserve">
Aging Period (For RBC)</t>
    </r>
  </si>
  <si>
    <r>
      <rPr>
        <b/>
        <sz val="10"/>
        <color theme="1"/>
        <rFont val="Arial"/>
        <family val="2"/>
      </rPr>
      <t xml:space="preserve">Rows:
</t>
    </r>
    <r>
      <rPr>
        <sz val="10"/>
        <color theme="1"/>
        <rFont val="Arial"/>
        <family val="2"/>
      </rPr>
      <t>Total Loans Receivable - Notes Receivable
Less Allowance for Impairment Loss
Column Numbering</t>
    </r>
  </si>
  <si>
    <t>Housing Loan</t>
  </si>
  <si>
    <r>
      <rPr>
        <b/>
        <sz val="10"/>
        <color theme="1"/>
        <rFont val="Arial"/>
        <family val="2"/>
      </rPr>
      <t xml:space="preserve">Rows:
</t>
    </r>
    <r>
      <rPr>
        <sz val="10"/>
        <color theme="1"/>
        <rFont val="Arial"/>
        <family val="2"/>
      </rPr>
      <t>Column Numbering
Total Loans Receivable - Housing Loans
Less Allowance for Impairment Loss</t>
    </r>
  </si>
  <si>
    <r>
      <rPr>
        <b/>
        <sz val="10"/>
        <color theme="1"/>
        <rFont val="Arial"/>
        <family val="2"/>
      </rPr>
      <t>Column Names:</t>
    </r>
    <r>
      <rPr>
        <sz val="10"/>
        <color theme="1"/>
        <rFont val="Arial"/>
        <family val="2"/>
      </rPr>
      <t xml:space="preserve">
From "TCT No." to "TCT/CCT No."
From "Remarks" to "Company Remarks"</t>
    </r>
  </si>
  <si>
    <t>Car Loan</t>
  </si>
  <si>
    <r>
      <rPr>
        <b/>
        <sz val="10"/>
        <color theme="1"/>
        <rFont val="Arial"/>
        <family val="2"/>
      </rPr>
      <t xml:space="preserve">Columns:
</t>
    </r>
    <r>
      <rPr>
        <sz val="10"/>
        <color theme="1"/>
        <rFont val="Arial"/>
        <family val="2"/>
      </rPr>
      <t>Document Index No.
Financial Assistance Program for Officers
Employees and for Sales Associates under Contractual Relationship?
Latest Date of Official Receipt
Date of Car Registration
Date of OR and Date of CR
Allowance for Impairment Loss
Ledger Balance, net
Non-admitted Assets
Admitted Assets</t>
    </r>
  </si>
  <si>
    <r>
      <rPr>
        <b/>
        <sz val="10"/>
        <color theme="1"/>
        <rFont val="Arial"/>
        <family val="2"/>
      </rPr>
      <t xml:space="preserve">Rows:
</t>
    </r>
    <r>
      <rPr>
        <sz val="10"/>
        <color theme="1"/>
        <rFont val="Arial"/>
        <family val="2"/>
      </rPr>
      <t>Column Numbering
Total Loans Receivable - Car Loans
Less: Allowance for Impairment Losses</t>
    </r>
  </si>
  <si>
    <t xml:space="preserve"> Money Mortgage</t>
  </si>
  <si>
    <r>
      <rPr>
        <b/>
        <sz val="10"/>
        <color theme="1"/>
        <rFont val="Arial"/>
        <family val="2"/>
      </rPr>
      <t xml:space="preserve">Columns:
</t>
    </r>
    <r>
      <rPr>
        <sz val="10"/>
        <color theme="1"/>
        <rFont val="Arial"/>
        <family val="2"/>
      </rPr>
      <t>Document Index No.
Date of Loan
Date of Maturity Allowance for Impairment Loss
Ledger Balance, net
Non-admitted Assets
Admitted Assets
Company Remarks</t>
    </r>
  </si>
  <si>
    <r>
      <rPr>
        <b/>
        <sz val="10"/>
        <color theme="1"/>
        <rFont val="Arial"/>
        <family val="2"/>
      </rPr>
      <t xml:space="preserve">Columns:
</t>
    </r>
    <r>
      <rPr>
        <sz val="10"/>
        <color theme="1"/>
        <rFont val="Arial"/>
        <family val="2"/>
      </rPr>
      <t>Annual Rate
Date Granted
Mode of Amortization payments (M,Q,S, or A)
Amount of Amortization Payments
Years to Pay
Annual Rate of Interest
Amount of Fire Insurance Held by Company on Building</t>
    </r>
  </si>
  <si>
    <r>
      <rPr>
        <b/>
        <sz val="10"/>
        <color theme="1"/>
        <rFont val="Arial"/>
        <family val="2"/>
      </rPr>
      <t xml:space="preserve">Rows:
</t>
    </r>
    <r>
      <rPr>
        <sz val="10"/>
        <color theme="1"/>
        <rFont val="Arial"/>
        <family val="2"/>
      </rPr>
      <t>Column Numbering
Total Loans Receivable - Purchase Money Mortgages
Less: Allowance for Impairment Losses</t>
    </r>
  </si>
  <si>
    <t>Sales Contract</t>
  </si>
  <si>
    <r>
      <rPr>
        <b/>
        <sz val="10"/>
        <color theme="1"/>
        <rFont val="Arial"/>
        <family val="2"/>
      </rPr>
      <t xml:space="preserve">Columns:
</t>
    </r>
    <r>
      <rPr>
        <sz val="10"/>
        <color theme="1"/>
        <rFont val="Arial"/>
        <family val="2"/>
      </rPr>
      <t>Document Index No.
TCT/CCT No.
Location and Description of Property
Record of Mortgage
Allowance for Impairment Loss
Ledger Balance, net
Non-admitted Assets
Admitted Assets</t>
    </r>
  </si>
  <si>
    <r>
      <rPr>
        <b/>
        <sz val="10"/>
        <color theme="1"/>
        <rFont val="Arial"/>
        <family val="2"/>
      </rPr>
      <t>Rows:</t>
    </r>
    <r>
      <rPr>
        <sz val="10"/>
        <color theme="1"/>
        <rFont val="Arial"/>
        <family val="2"/>
      </rPr>
      <t xml:space="preserve">
Column Numbering
Total Loans Receivable - Sales Contract Receivables
Less: Allowance for Impairment Losses</t>
    </r>
  </si>
  <si>
    <t>Unquoted Debt Sec</t>
  </si>
  <si>
    <r>
      <rPr>
        <b/>
        <sz val="10"/>
        <color theme="1"/>
        <rFont val="Arial"/>
        <family val="2"/>
      </rPr>
      <t xml:space="preserve">Columns:
</t>
    </r>
    <r>
      <rPr>
        <sz val="10"/>
        <color theme="1"/>
        <rFont val="Arial"/>
        <family val="2"/>
      </rPr>
      <t>Document Index No.
Amortized Cost
Allowance for Impairment Loss
Ledger Balance, net
Non-admitted Assets
Admitted Assets
Company Remarks</t>
    </r>
  </si>
  <si>
    <r>
      <rPr>
        <b/>
        <sz val="10"/>
        <color theme="1"/>
        <rFont val="Arial"/>
        <family val="2"/>
      </rPr>
      <t xml:space="preserve">Columns:
</t>
    </r>
    <r>
      <rPr>
        <sz val="10"/>
        <color theme="1"/>
        <rFont val="Arial"/>
        <family val="2"/>
      </rPr>
      <t>Annual Rate
(Premium)/ Discount
Book Value
Unamortized (Discount)/ Premium
Encumbrances
Where Kept</t>
    </r>
  </si>
  <si>
    <r>
      <rPr>
        <b/>
        <sz val="10"/>
        <color theme="1"/>
        <rFont val="Arial"/>
        <family val="2"/>
      </rPr>
      <t xml:space="preserve">Rows:
</t>
    </r>
    <r>
      <rPr>
        <sz val="10"/>
        <color theme="1"/>
        <rFont val="Arial"/>
        <family val="2"/>
      </rPr>
      <t>Column Numbering
Total Loans Receivable - Unquoted Debt Securities
Less: Allowance for Impairment Losses</t>
    </r>
  </si>
  <si>
    <t>Salary Loans</t>
  </si>
  <si>
    <r>
      <rPr>
        <b/>
        <sz val="10"/>
        <color theme="1"/>
        <rFont val="Arial"/>
        <family val="2"/>
      </rPr>
      <t xml:space="preserve">Columns:
</t>
    </r>
    <r>
      <rPr>
        <sz val="10"/>
        <color theme="1"/>
        <rFont val="Arial"/>
        <family val="2"/>
      </rPr>
      <t>Document Index No.
Financial Assistance Program for Officers
Employees and for Sales Associates under Contractual Relationship? (Y/N)
Monthly Salary of Borrower
Allowance for Impairment Loss
Ledger Balance, net
Non-admitted Assets
Admitted Assets</t>
    </r>
  </si>
  <si>
    <r>
      <rPr>
        <b/>
        <sz val="10"/>
        <color theme="1"/>
        <rFont val="Arial"/>
        <family val="2"/>
      </rPr>
      <t>Rows:</t>
    </r>
    <r>
      <rPr>
        <sz val="10"/>
        <color theme="1"/>
        <rFont val="Arial"/>
        <family val="2"/>
      </rPr>
      <t xml:space="preserve">
Column Numbering
Total Loans Receivable - Salary Loans
Less: Allowance for Impairment Losses</t>
    </r>
  </si>
  <si>
    <r>
      <rPr>
        <b/>
        <sz val="10"/>
        <color theme="1"/>
        <rFont val="Arial"/>
        <family val="2"/>
      </rPr>
      <t>Rows:</t>
    </r>
    <r>
      <rPr>
        <sz val="10"/>
        <color theme="1"/>
        <rFont val="Arial"/>
        <family val="2"/>
      </rPr>
      <t xml:space="preserve">
Employees
Officers and Sales Associates under Contractual Relationship
DepEd</t>
    </r>
  </si>
  <si>
    <t>Other Loans</t>
  </si>
  <si>
    <r>
      <rPr>
        <b/>
        <sz val="10"/>
        <color theme="1"/>
        <rFont val="Arial"/>
        <family val="2"/>
      </rPr>
      <t xml:space="preserve">Columns:
</t>
    </r>
    <r>
      <rPr>
        <sz val="10"/>
        <color theme="1"/>
        <rFont val="Arial"/>
        <family val="2"/>
      </rPr>
      <t>Document Index No.
With Security? (Y/N)
Allowance for Impairment Loss
Ledger Balance, net
Non-admitted Assets
Admitted Assets</t>
    </r>
  </si>
  <si>
    <r>
      <rPr>
        <b/>
        <sz val="10"/>
        <color theme="1"/>
        <rFont val="Arial"/>
        <family val="2"/>
      </rPr>
      <t xml:space="preserve">Column Names:
</t>
    </r>
    <r>
      <rPr>
        <sz val="10"/>
        <color theme="1"/>
        <rFont val="Arial"/>
        <family val="2"/>
      </rPr>
      <t>From "Counterparty Ratings" to "Aging Period"
From "Remarks" to "Company Remarks"</t>
    </r>
  </si>
  <si>
    <r>
      <rPr>
        <b/>
        <sz val="10"/>
        <color theme="1"/>
        <rFont val="Arial"/>
        <family val="2"/>
      </rPr>
      <t xml:space="preserve">Rows:
</t>
    </r>
    <r>
      <rPr>
        <sz val="10"/>
        <color theme="1"/>
        <rFont val="Arial"/>
        <family val="2"/>
      </rPr>
      <t>Column Numbering
Total Loans Receivable - Others
Less: Allowance for Impairment Losses</t>
    </r>
  </si>
  <si>
    <t>AFS - Debt</t>
  </si>
  <si>
    <r>
      <rPr>
        <b/>
        <sz val="10"/>
        <color theme="1"/>
        <rFont val="Arial"/>
        <family val="2"/>
      </rPr>
      <t xml:space="preserve">Columns:
</t>
    </r>
    <r>
      <rPr>
        <sz val="10"/>
        <color theme="1"/>
        <rFont val="Arial"/>
        <family val="2"/>
      </rPr>
      <t>Document Index No.
IC Approval Date (if applicable)
Allowance for Impairment Loss
Ledger Balance, net
Non-admitted Assets
Admitted Assets
Company Remarks</t>
    </r>
  </si>
  <si>
    <r>
      <rPr>
        <b/>
        <sz val="10"/>
        <color theme="1"/>
        <rFont val="Arial"/>
        <family val="2"/>
      </rPr>
      <t xml:space="preserve">Columns:
</t>
    </r>
    <r>
      <rPr>
        <sz val="10"/>
        <color theme="1"/>
        <rFont val="Arial"/>
        <family val="2"/>
      </rPr>
      <t>Currency
Country of Domicile
Book Value per Amortization
(Premium)/ Discount Amortization
Encumbrances
Where Kept</t>
    </r>
  </si>
  <si>
    <r>
      <rPr>
        <b/>
        <sz val="10"/>
        <color theme="1"/>
        <rFont val="Arial"/>
        <family val="2"/>
      </rPr>
      <t xml:space="preserve">Rows:
</t>
    </r>
    <r>
      <rPr>
        <sz val="10"/>
        <color theme="1"/>
        <rFont val="Arial"/>
        <family val="2"/>
      </rPr>
      <t>Column Numbering
Total AFS Financial Assets - Debt Securities
Less: Allowance of Impairment Losses
Fluctuation Reserve</t>
    </r>
  </si>
  <si>
    <t>AFS - Equity</t>
  </si>
  <si>
    <r>
      <rPr>
        <b/>
        <sz val="10"/>
        <color theme="1"/>
        <rFont val="Arial"/>
        <family val="2"/>
      </rPr>
      <t xml:space="preserve">Columns:
</t>
    </r>
    <r>
      <rPr>
        <sz val="10"/>
        <color theme="1"/>
        <rFont val="Arial"/>
        <family val="2"/>
      </rPr>
      <t>Document Index No.
IC Approval Date
Acquisition (in Original Currency)
Conversion Rate
Market Value - Per Share (in Original Currency)
Conversion Rate
Total (Ledger Balance)
Allowance for Impairment Loss
Ledger Balance, net
Non-Admitted Asset
Admitted Asset
Company Remarks</t>
    </r>
  </si>
  <si>
    <r>
      <rPr>
        <b/>
        <sz val="10"/>
        <color theme="1"/>
        <rFont val="Arial"/>
        <family val="2"/>
      </rPr>
      <t xml:space="preserve">Columns:
</t>
    </r>
    <r>
      <rPr>
        <sz val="10"/>
        <color theme="1"/>
        <rFont val="Arial"/>
        <family val="2"/>
      </rPr>
      <t>Date Acquired
How Acquired
Currency Country of Domicile
Par Value
Rate Used to Obtain MV
Encumbrances
Where Kept</t>
    </r>
  </si>
  <si>
    <r>
      <rPr>
        <b/>
        <sz val="10"/>
        <color theme="1"/>
        <rFont val="Arial"/>
        <family val="2"/>
      </rPr>
      <t>Rows:</t>
    </r>
    <r>
      <rPr>
        <sz val="10"/>
        <color theme="1"/>
        <rFont val="Arial"/>
        <family val="2"/>
      </rPr>
      <t xml:space="preserve"> 
Disposed / Matured
Fluctuation Reserve-Securities </t>
    </r>
  </si>
  <si>
    <t>AFS - Funds</t>
  </si>
  <si>
    <r>
      <rPr>
        <b/>
        <sz val="10"/>
        <color theme="1"/>
        <rFont val="Arial"/>
        <family val="2"/>
      </rPr>
      <t xml:space="preserve">Columns:
</t>
    </r>
    <r>
      <rPr>
        <sz val="10"/>
        <color theme="1"/>
        <rFont val="Arial"/>
        <family val="2"/>
      </rPr>
      <t>Document Index No.
Issuer
IC Approval, if applicable
No. of Units
Acquisition - Acquisition (in Original Currency)
Conversion Rate
Acquisition (in pesos)
Net Asset Value per Unit/Share - Conversion Rate
Allowance for Impairment Loss
Ledger Balance, net
Non-admitted Assets
Admitted Assets
Company Remarks</t>
    </r>
  </si>
  <si>
    <t>Deleted Columns: Currency, Country of Domicile, at time of Purchase, Amount of Investment</t>
  </si>
  <si>
    <t>Investment Income Due And Accrued</t>
  </si>
  <si>
    <r>
      <rPr>
        <b/>
        <sz val="10"/>
        <color theme="1"/>
        <rFont val="Arial"/>
        <family val="2"/>
      </rPr>
      <t xml:space="preserve">Columns:
</t>
    </r>
    <r>
      <rPr>
        <sz val="10"/>
        <color theme="1"/>
        <rFont val="Arial"/>
        <family val="2"/>
      </rPr>
      <t>Accrued Interest/Dividend per Schedule of Assets
Ledger Balance
Allowance for Impairment Loss
Ledger Balance, net
Non-Admitted Asset
Admitted Asset
Company Remarks</t>
    </r>
  </si>
  <si>
    <r>
      <rPr>
        <b/>
        <sz val="10"/>
        <color theme="1"/>
        <rFont val="Arial"/>
        <family val="2"/>
      </rPr>
      <t>Columns:</t>
    </r>
    <r>
      <rPr>
        <sz val="10"/>
        <color theme="1"/>
        <rFont val="Arial"/>
        <family val="2"/>
      </rPr>
      <t xml:space="preserve">
Accrued  Previous Year
Earned During the Year
Collected During the Year
Accrued Current Year
Final Tax</t>
    </r>
  </si>
  <si>
    <r>
      <rPr>
        <b/>
        <sz val="10"/>
        <color theme="1"/>
        <rFont val="Arial"/>
        <family val="2"/>
      </rPr>
      <t>Notes:</t>
    </r>
    <r>
      <rPr>
        <sz val="10"/>
        <color theme="1"/>
        <rFont val="Arial"/>
        <family val="2"/>
      </rPr>
      <t xml:space="preserve">
Notes</t>
    </r>
  </si>
  <si>
    <r>
      <rPr>
        <b/>
        <sz val="10"/>
        <color theme="1"/>
        <rFont val="Arial"/>
        <family val="2"/>
      </rPr>
      <t xml:space="preserve">Columns:
</t>
    </r>
    <r>
      <rPr>
        <sz val="10"/>
        <color theme="1"/>
        <rFont val="Arial"/>
        <family val="2"/>
      </rPr>
      <t>Allowance for Impairment Loss
Ledger Balance, net
Non-Admitted Asset
Admitted Asset
Company Remarks</t>
    </r>
  </si>
  <si>
    <r>
      <rPr>
        <b/>
        <sz val="10"/>
        <color theme="1"/>
        <rFont val="Arial"/>
        <family val="2"/>
      </rPr>
      <t xml:space="preserve">Columns:
</t>
    </r>
    <r>
      <rPr>
        <sz val="10"/>
        <color theme="1"/>
        <rFont val="Arial"/>
        <family val="2"/>
      </rPr>
      <t>Date Granted/ Issued
Original Amount of Receivable
Date of Last Payment</t>
    </r>
  </si>
  <si>
    <r>
      <rPr>
        <b/>
        <sz val="10"/>
        <color theme="1"/>
        <rFont val="Arial"/>
        <family val="2"/>
      </rPr>
      <t>Rows:</t>
    </r>
    <r>
      <rPr>
        <sz val="10"/>
        <color theme="1"/>
        <rFont val="Arial"/>
        <family val="2"/>
      </rPr>
      <t xml:space="preserve">
C. Other Accounts Receivable</t>
    </r>
  </si>
  <si>
    <r>
      <rPr>
        <b/>
        <sz val="10"/>
        <color theme="1"/>
        <rFont val="Arial"/>
        <family val="2"/>
      </rPr>
      <t xml:space="preserve">Rows:
</t>
    </r>
    <r>
      <rPr>
        <sz val="10"/>
        <color theme="1"/>
        <rFont val="Arial"/>
        <family val="2"/>
      </rPr>
      <t>Column Numbering
Total Accounts Receivable
Less: Allowance for Impairment Losses</t>
    </r>
  </si>
  <si>
    <t>Inv in Sub</t>
  </si>
  <si>
    <r>
      <rPr>
        <b/>
        <sz val="10"/>
        <color theme="1"/>
        <rFont val="Arial"/>
        <family val="2"/>
      </rPr>
      <t xml:space="preserve">Columns:
</t>
    </r>
    <r>
      <rPr>
        <sz val="10"/>
        <color theme="1"/>
        <rFont val="Arial"/>
        <family val="2"/>
      </rPr>
      <t>Document Index No.
State if "Listed" or "Unlisted"
Sub-Category, if BSP Regulated
Currency
% of Ownership
Method Accounted (Cost/Fair Value/Equity Method)
Value per Share
Ledger Balance
Accumulated Impairment Losses
Ledger Balance, net
Non-Admitted Asset
Admitted Asset
Company Remarks</t>
    </r>
  </si>
  <si>
    <r>
      <rPr>
        <b/>
        <sz val="10"/>
        <color theme="1"/>
        <rFont val="Arial"/>
        <family val="2"/>
      </rPr>
      <t xml:space="preserve">Columns:
</t>
    </r>
    <r>
      <rPr>
        <sz val="10"/>
        <color theme="1"/>
        <rFont val="Arial"/>
        <family val="2"/>
      </rPr>
      <t>How Acquired
Par Value
Rate Used to Obtain MV
Market Value
Dividend
In(De)crease Adjustment in BV During the Year (in pesos)
Encumbrances
Where Kept</t>
    </r>
  </si>
  <si>
    <r>
      <rPr>
        <b/>
        <sz val="10"/>
        <color theme="1"/>
        <rFont val="Arial"/>
        <family val="2"/>
      </rPr>
      <t xml:space="preserve">Rows: 
</t>
    </r>
    <r>
      <rPr>
        <sz val="10"/>
        <color theme="1"/>
        <rFont val="Arial"/>
        <family val="2"/>
      </rPr>
      <t>Column Numbering</t>
    </r>
  </si>
  <si>
    <t>Land, Building &amp; Building Improvements And Leasehold Improvement</t>
  </si>
  <si>
    <r>
      <rPr>
        <b/>
        <sz val="10"/>
        <color theme="1"/>
        <rFont val="Arial"/>
        <family val="2"/>
      </rPr>
      <t xml:space="preserve">Columns:
</t>
    </r>
    <r>
      <rPr>
        <sz val="10"/>
        <color theme="1"/>
        <rFont val="Arial"/>
        <family val="2"/>
      </rPr>
      <t>Document Index No.
Classification
Intention for Acquiring Property
Subsequent Measurement (Cost Model or Revaluation Model)
Date of Latest IC Approved Appraisal
Sound Value
Ledger Balance
Ledger Balance, net</t>
    </r>
  </si>
  <si>
    <r>
      <rPr>
        <b/>
        <sz val="10"/>
        <color rgb="FF000000"/>
        <rFont val="Arial"/>
        <family val="2"/>
      </rPr>
      <t xml:space="preserve">Columns:
</t>
    </r>
    <r>
      <rPr>
        <sz val="10"/>
        <color rgb="FF000000"/>
        <rFont val="Arial"/>
        <family val="2"/>
      </rPr>
      <t>Inc/(Dec)
Encumbrances
Where Kept
Unpaid Principal Increment
Foreclosed Property
Revaluation Method Used
Name of SEC Accredited Appraiser</t>
    </r>
  </si>
  <si>
    <r>
      <rPr>
        <b/>
        <sz val="10"/>
        <color theme="1"/>
        <rFont val="Arial"/>
        <family val="2"/>
      </rPr>
      <t>Column Names:</t>
    </r>
    <r>
      <rPr>
        <sz val="10"/>
        <color theme="1"/>
        <rFont val="Arial"/>
        <family val="2"/>
      </rPr>
      <t xml:space="preserve">
From "Title No." to "TCT/CCT No."
From "How Acquired" to "Mode of Acquisition"
From "Remarks" to "Company Remarks"</t>
    </r>
  </si>
  <si>
    <r>
      <rPr>
        <b/>
        <sz val="10"/>
        <color theme="1"/>
        <rFont val="Arial"/>
        <family val="2"/>
      </rPr>
      <t>Rows:</t>
    </r>
    <r>
      <rPr>
        <sz val="10"/>
        <color theme="1"/>
        <rFont val="Arial"/>
        <family val="2"/>
      </rPr>
      <t xml:space="preserve">
Construction in Progress</t>
    </r>
  </si>
  <si>
    <r>
      <rPr>
        <b/>
        <sz val="10"/>
        <color theme="1"/>
        <rFont val="Arial"/>
        <family val="2"/>
      </rPr>
      <t xml:space="preserve">Rows:
</t>
    </r>
    <r>
      <rPr>
        <sz val="10"/>
        <color theme="1"/>
        <rFont val="Arial"/>
        <family val="2"/>
      </rPr>
      <t>I. Property Used for Administrative Purposes
II. Property Use in the Company’s Business Operations
III. Property Under Development (Add the Future Use and target Completion Date on Remarks)
Foreclosed Properties
Leasehold Improvements
Column Numbering</t>
    </r>
  </si>
  <si>
    <t>IT Equipment</t>
  </si>
  <si>
    <r>
      <rPr>
        <b/>
        <sz val="10"/>
        <color theme="1"/>
        <rFont val="Arial"/>
        <family val="2"/>
      </rPr>
      <t xml:space="preserve">Columns:
</t>
    </r>
    <r>
      <rPr>
        <sz val="10"/>
        <color theme="1"/>
        <rFont val="Arial"/>
        <family val="2"/>
      </rPr>
      <t>Document Index No.
Date of Acquisition (DD/MM/YYYY)
Date available for use
Accumulated Impairment Loss
Ledger Balance, net</t>
    </r>
  </si>
  <si>
    <r>
      <rPr>
        <b/>
        <sz val="10"/>
        <color theme="1"/>
        <rFont val="Arial"/>
        <family val="2"/>
      </rPr>
      <t>Column Names:</t>
    </r>
    <r>
      <rPr>
        <sz val="10"/>
        <color theme="1"/>
        <rFont val="Arial"/>
        <family val="2"/>
      </rPr>
      <t xml:space="preserve">
From "OR/ Invoice Number" to "O.R./S.I No. Invoice Number"
From "Remarks" to "Company Remarks"</t>
    </r>
  </si>
  <si>
    <r>
      <rPr>
        <b/>
        <sz val="10"/>
        <color theme="1"/>
        <rFont val="Arial"/>
        <family val="2"/>
      </rPr>
      <t xml:space="preserve">Rows:
</t>
    </r>
    <r>
      <rPr>
        <sz val="10"/>
        <color theme="1"/>
        <rFont val="Arial"/>
        <family val="2"/>
      </rPr>
      <t>Impaired/ Property for Disposal
IT Equipment acquired under installment basis</t>
    </r>
  </si>
  <si>
    <r>
      <rPr>
        <b/>
        <sz val="10"/>
        <color theme="1"/>
        <rFont val="Arial"/>
        <family val="2"/>
      </rPr>
      <t>Rows:</t>
    </r>
    <r>
      <rPr>
        <sz val="10"/>
        <color theme="1"/>
        <rFont val="Arial"/>
        <family val="2"/>
      </rPr>
      <t xml:space="preserve">
Disposal
Column Numbering</t>
    </r>
  </si>
  <si>
    <r>
      <rPr>
        <b/>
        <sz val="10"/>
        <color theme="1"/>
        <rFont val="Arial"/>
        <family val="2"/>
      </rPr>
      <t>Update Rows:</t>
    </r>
    <r>
      <rPr>
        <sz val="10"/>
        <color theme="1"/>
        <rFont val="Arial"/>
        <family val="2"/>
      </rPr>
      <t xml:space="preserve">
Updated Years
Balance Forwarded
Previous Year (2019 backwards)</t>
    </r>
  </si>
  <si>
    <t>Leasehold Improvement/Transportation Equipment/ Office Furniture, Fixtures And Equipment</t>
  </si>
  <si>
    <r>
      <rPr>
        <b/>
        <sz val="10"/>
        <color theme="1"/>
        <rFont val="Arial"/>
        <family val="2"/>
      </rPr>
      <t xml:space="preserve">Columns:
</t>
    </r>
    <r>
      <rPr>
        <sz val="10"/>
        <color theme="1"/>
        <rFont val="Arial"/>
        <family val="2"/>
      </rPr>
      <t>Document Index No.
Classification
Intention for Acquiring Property
Mode of Acquisition
Valuation Method Used
(Market, Income, Cost or Replacement Approach)
Subsequent Measurement (Cost Model/Fair Value Model)
Date of Latest IC Approved Appraisal
Ledger Balance
Accumulated Impairment Loss
Ledger Balance, net</t>
    </r>
  </si>
  <si>
    <r>
      <rPr>
        <b/>
        <sz val="10"/>
        <color theme="1"/>
        <rFont val="Arial"/>
        <family val="2"/>
      </rPr>
      <t>Presentation:</t>
    </r>
    <r>
      <rPr>
        <sz val="10"/>
        <color theme="1"/>
        <rFont val="Arial"/>
        <family val="2"/>
      </rPr>
      <t xml:space="preserve">
New template format</t>
    </r>
  </si>
  <si>
    <t>Inv Prop</t>
  </si>
  <si>
    <r>
      <rPr>
        <b/>
        <sz val="10"/>
        <color theme="1"/>
        <rFont val="Arial"/>
        <family val="2"/>
      </rPr>
      <t xml:space="preserve">Columns:
</t>
    </r>
    <r>
      <rPr>
        <sz val="10"/>
        <color theme="1"/>
        <rFont val="Arial"/>
        <family val="2"/>
      </rPr>
      <t>Foreclosed Property
Name of SEC Accredited Appraiser
Valuation Method Used</t>
    </r>
  </si>
  <si>
    <r>
      <rPr>
        <b/>
        <sz val="10"/>
        <color theme="1"/>
        <rFont val="Arial"/>
        <family val="2"/>
      </rPr>
      <t>Rows:</t>
    </r>
    <r>
      <rPr>
        <sz val="10"/>
        <color theme="1"/>
        <rFont val="Arial"/>
        <family val="2"/>
      </rPr>
      <t xml:space="preserve">
I. Property Used for Administrative Purposes
II. Property Use in the Company’s Business Operations
III. Property Under Development (Add the Future Use and target Completion Date on Remarks)
Foreclosed Properties
Column Numbering</t>
    </r>
  </si>
  <si>
    <r>
      <rPr>
        <b/>
        <sz val="10"/>
        <color theme="1"/>
        <rFont val="Arial"/>
        <family val="2"/>
      </rPr>
      <t>Update Rows:</t>
    </r>
    <r>
      <rPr>
        <sz val="10"/>
        <color theme="1"/>
        <rFont val="Arial"/>
        <family val="2"/>
      </rPr>
      <t xml:space="preserve">
Land with Building and Building Improvement
Land only
Building and Building Improvements only</t>
    </r>
  </si>
  <si>
    <r>
      <rPr>
        <b/>
        <sz val="10"/>
        <color theme="1"/>
        <rFont val="Arial"/>
        <family val="2"/>
      </rPr>
      <t>Column Names:</t>
    </r>
    <r>
      <rPr>
        <sz val="10"/>
        <color theme="1"/>
        <rFont val="Arial"/>
        <family val="2"/>
      </rPr>
      <t xml:space="preserve"> 
From "Remarks" to "Company Remarks"
From "Particulars - Description of Property (excluding location)" to "Particulars - Description of Property (including location)"</t>
    </r>
  </si>
  <si>
    <t xml:space="preserve">Lease </t>
  </si>
  <si>
    <r>
      <rPr>
        <b/>
        <sz val="10"/>
        <color theme="1"/>
        <rFont val="Arial"/>
        <family val="2"/>
      </rPr>
      <t xml:space="preserve">Columns:
</t>
    </r>
    <r>
      <rPr>
        <sz val="10"/>
        <color theme="1"/>
        <rFont val="Arial"/>
        <family val="2"/>
      </rPr>
      <t>Net Asset/Liability</t>
    </r>
  </si>
  <si>
    <r>
      <rPr>
        <b/>
        <sz val="10"/>
        <color theme="1"/>
        <rFont val="Arial"/>
        <family val="2"/>
      </rPr>
      <t xml:space="preserve">Columns:
</t>
    </r>
    <r>
      <rPr>
        <sz val="10"/>
        <color theme="1"/>
        <rFont val="Arial"/>
        <family val="2"/>
      </rPr>
      <t>Lease Liability - Beginning Balance
Lease Liability - Movement During the Year</t>
    </r>
  </si>
  <si>
    <r>
      <rPr>
        <b/>
        <sz val="10"/>
        <color theme="1"/>
        <rFont val="Arial"/>
        <family val="2"/>
      </rPr>
      <t>Column Names:</t>
    </r>
    <r>
      <rPr>
        <sz val="10"/>
        <color theme="1"/>
        <rFont val="Arial"/>
        <family val="2"/>
      </rPr>
      <t xml:space="preserve"> 
From "Remarks" to "Company Remarks"</t>
    </r>
  </si>
  <si>
    <r>
      <rPr>
        <b/>
        <sz val="10"/>
        <color theme="1"/>
        <rFont val="Arial"/>
        <family val="2"/>
      </rPr>
      <t xml:space="preserve">Rows:
</t>
    </r>
    <r>
      <rPr>
        <sz val="10"/>
        <color theme="1"/>
        <rFont val="Arial"/>
        <family val="2"/>
      </rPr>
      <t>Column Numbering</t>
    </r>
  </si>
  <si>
    <t>NCAHS</t>
  </si>
  <si>
    <r>
      <rPr>
        <b/>
        <sz val="10"/>
        <color theme="1"/>
        <rFont val="Arial"/>
        <family val="2"/>
      </rPr>
      <t xml:space="preserve">Columns:
</t>
    </r>
    <r>
      <rPr>
        <sz val="10"/>
        <color theme="1"/>
        <rFont val="Arial"/>
        <family val="2"/>
      </rPr>
      <t>Document Index No.
Ledger Balance
Fair Value less Cost to Sell
Non-Admitted Asset
Admitted Asset</t>
    </r>
  </si>
  <si>
    <r>
      <rPr>
        <b/>
        <sz val="10"/>
        <color theme="1"/>
        <rFont val="Arial"/>
        <family val="2"/>
      </rPr>
      <t>Columns:</t>
    </r>
    <r>
      <rPr>
        <sz val="10"/>
        <color theme="1"/>
        <rFont val="Arial"/>
        <family val="2"/>
      </rPr>
      <t xml:space="preserve">
Name of Vendor
Market Value
Acquistion Cost
Accumulated Depreciation</t>
    </r>
  </si>
  <si>
    <r>
      <rPr>
        <b/>
        <sz val="10"/>
        <color rgb="FF000000"/>
        <rFont val="Arial"/>
        <family val="2"/>
      </rPr>
      <t>Column Name:</t>
    </r>
    <r>
      <rPr>
        <sz val="10"/>
        <color rgb="FF000000"/>
        <rFont val="Arial"/>
        <family val="2"/>
      </rPr>
      <t xml:space="preserve">
From "Book Value, Previous Year" to "Previous Year Balance"
From "Book Value Current Year" to "Carrying Amount"
From "Remarks" to "Company Remarks"
From "Date - Acquired" to "Date Identified as NCAHS"</t>
    </r>
  </si>
  <si>
    <t>Derivative Asset</t>
  </si>
  <si>
    <r>
      <rPr>
        <b/>
        <sz val="10"/>
        <color theme="1"/>
        <rFont val="Arial"/>
        <family val="2"/>
      </rPr>
      <t xml:space="preserve">Columns:
</t>
    </r>
    <r>
      <rPr>
        <sz val="10"/>
        <color theme="1"/>
        <rFont val="Arial"/>
        <family val="2"/>
      </rPr>
      <t>Document Index No.
Date - IC Approved
Date - Acquired
Non-Admitted Asset
Admitted Asset</t>
    </r>
  </si>
  <si>
    <r>
      <rPr>
        <b/>
        <sz val="10"/>
        <color rgb="FF000000"/>
        <rFont val="Arial"/>
        <family val="2"/>
      </rPr>
      <t>Column Name:</t>
    </r>
    <r>
      <rPr>
        <sz val="10"/>
        <color rgb="FF000000"/>
        <rFont val="Arial"/>
        <family val="2"/>
      </rPr>
      <t xml:space="preserve">
From "Remarks" to "Company Remarks"</t>
    </r>
  </si>
  <si>
    <t>Other Asset</t>
  </si>
  <si>
    <r>
      <rPr>
        <b/>
        <sz val="10"/>
        <color theme="1"/>
        <rFont val="Arial"/>
        <family val="2"/>
      </rPr>
      <t xml:space="preserve">Rows:
</t>
    </r>
    <r>
      <rPr>
        <sz val="10"/>
        <color theme="1"/>
        <rFont val="Arial"/>
        <family val="2"/>
      </rPr>
      <t>Creditable Withholding Tax
Goodwill, trade names, and other intangible assets</t>
    </r>
  </si>
  <si>
    <r>
      <rPr>
        <b/>
        <sz val="10"/>
        <color theme="1"/>
        <rFont val="Arial"/>
        <family val="2"/>
      </rPr>
      <t xml:space="preserve">Rows:
</t>
    </r>
    <r>
      <rPr>
        <sz val="10"/>
        <color theme="1"/>
        <rFont val="Arial"/>
        <family val="2"/>
      </rPr>
      <t>Deposits
Column Numbering</t>
    </r>
  </si>
  <si>
    <t>Loss Triangle</t>
  </si>
  <si>
    <t>Deleted whole tab</t>
  </si>
  <si>
    <t>LCP - Treaty</t>
  </si>
  <si>
    <t>LCP - Facultative</t>
  </si>
  <si>
    <t>Comm. Pay</t>
  </si>
  <si>
    <r>
      <rPr>
        <b/>
        <sz val="10"/>
        <color theme="1"/>
        <rFont val="Arial"/>
        <family val="2"/>
      </rPr>
      <t>Column Names:</t>
    </r>
    <r>
      <rPr>
        <sz val="10"/>
        <color theme="1"/>
        <rFont val="Arial"/>
        <family val="2"/>
      </rPr>
      <t xml:space="preserve">
From "Rate" to "Commission Rate"
From "Amount" to "Ledger Balance"
From "Remarks" to "Company Remarks"</t>
    </r>
  </si>
  <si>
    <t>Tax Pay</t>
  </si>
  <si>
    <t>Ret Prem Pay</t>
  </si>
  <si>
    <r>
      <rPr>
        <b/>
        <sz val="10"/>
        <color theme="1"/>
        <rFont val="Arial"/>
        <family val="2"/>
      </rPr>
      <t xml:space="preserve">Column:
</t>
    </r>
    <r>
      <rPr>
        <sz val="10"/>
        <color theme="1"/>
        <rFont val="Arial"/>
        <family val="2"/>
      </rPr>
      <t>Date of Policy Surrender/Cancellation</t>
    </r>
  </si>
  <si>
    <t>Accts. Pay</t>
  </si>
  <si>
    <t>Div Pay</t>
  </si>
  <si>
    <r>
      <rPr>
        <b/>
        <sz val="10"/>
        <color theme="1"/>
        <rFont val="Arial"/>
        <family val="2"/>
      </rPr>
      <t>Columns:</t>
    </r>
    <r>
      <rPr>
        <sz val="10"/>
        <color theme="1"/>
        <rFont val="Arial"/>
        <family val="2"/>
      </rPr>
      <t xml:space="preserve">
Date of IC Approval
Balance Previous Year</t>
    </r>
  </si>
  <si>
    <r>
      <rPr>
        <b/>
        <sz val="10"/>
        <color theme="1"/>
        <rFont val="Arial"/>
        <family val="2"/>
      </rPr>
      <t>Column Names:</t>
    </r>
    <r>
      <rPr>
        <sz val="10"/>
        <color theme="1"/>
        <rFont val="Arial"/>
        <family val="2"/>
      </rPr>
      <t xml:space="preserve">
From "Type of Dividend" to "Type of Dividen (Cash, Property, others except stock)"</t>
    </r>
  </si>
  <si>
    <t>Notes Pay</t>
  </si>
  <si>
    <t>Prov</t>
  </si>
  <si>
    <t>Accrd Exp</t>
  </si>
  <si>
    <r>
      <rPr>
        <b/>
        <sz val="10"/>
        <color theme="1"/>
        <rFont val="Arial"/>
        <family val="2"/>
      </rPr>
      <t>Rows:</t>
    </r>
    <r>
      <rPr>
        <sz val="10"/>
        <color theme="1"/>
        <rFont val="Arial"/>
        <family val="2"/>
      </rPr>
      <t xml:space="preserve">
Other Accrued Expense</t>
    </r>
  </si>
  <si>
    <t>Other Liab</t>
  </si>
  <si>
    <t>Net Worth</t>
  </si>
  <si>
    <r>
      <rPr>
        <b/>
        <sz val="10"/>
        <color theme="1"/>
        <rFont val="Arial"/>
        <family val="2"/>
      </rPr>
      <t>Rows:</t>
    </r>
    <r>
      <rPr>
        <sz val="10"/>
        <color theme="1"/>
        <rFont val="Arial"/>
        <family val="2"/>
      </rPr>
      <t xml:space="preserve">
Treasury Stock</t>
    </r>
  </si>
  <si>
    <r>
      <rPr>
        <b/>
        <sz val="10"/>
        <color theme="1"/>
        <rFont val="Arial"/>
        <family val="2"/>
      </rPr>
      <t>Columns:</t>
    </r>
    <r>
      <rPr>
        <sz val="10"/>
        <color theme="1"/>
        <rFont val="Arial"/>
        <family val="2"/>
      </rPr>
      <t xml:space="preserve">
Capital Stock Paid-up</t>
    </r>
  </si>
  <si>
    <t>Comm Paid</t>
  </si>
  <si>
    <r>
      <rPr>
        <b/>
        <sz val="10"/>
        <color theme="1"/>
        <rFont val="Arial"/>
        <family val="2"/>
      </rPr>
      <t xml:space="preserve">Columns:
</t>
    </r>
    <r>
      <rPr>
        <sz val="10"/>
        <color theme="1"/>
        <rFont val="Arial"/>
        <family val="2"/>
      </rPr>
      <t>Date Issued</t>
    </r>
  </si>
  <si>
    <t>E10 - Notes to FS</t>
  </si>
  <si>
    <r>
      <rPr>
        <b/>
        <sz val="10"/>
        <color theme="1"/>
        <rFont val="Arial"/>
        <family val="2"/>
      </rPr>
      <t xml:space="preserve">Signatories: </t>
    </r>
    <r>
      <rPr>
        <sz val="10"/>
        <color theme="1"/>
        <rFont val="Arial"/>
        <family val="2"/>
      </rPr>
      <t xml:space="preserve">
Secretary
Chief Actuary</t>
    </r>
  </si>
  <si>
    <r>
      <rPr>
        <b/>
        <sz val="10"/>
        <color theme="1"/>
        <rFont val="Arial"/>
        <family val="2"/>
      </rPr>
      <t xml:space="preserve">Signatories: </t>
    </r>
    <r>
      <rPr>
        <sz val="10"/>
        <color theme="1"/>
        <rFont val="Arial"/>
        <family val="2"/>
      </rPr>
      <t xml:space="preserve">
Treasurer</t>
    </r>
  </si>
  <si>
    <t>R1 - Premiums</t>
  </si>
  <si>
    <r>
      <rPr>
        <b/>
        <sz val="10"/>
        <rFont val="Arial"/>
        <family val="2"/>
      </rPr>
      <t>Formula:</t>
    </r>
    <r>
      <rPr>
        <sz val="10"/>
        <rFont val="Arial"/>
        <family val="2"/>
      </rPr>
      <t xml:space="preserve">
Fire Line - formula should be "SUM" of E13 to E16, rather than using the "Max" function
Motor Car Line – Other Than CMVL-LTO and Other Than CMVL Non-LTO- formula should be "MAX" (or the maximum) per sub-lines a.1 to a.6, b.1 to b.6, and so on.., rather than sum                                                                       </t>
    </r>
  </si>
  <si>
    <r>
      <rPr>
        <b/>
        <sz val="10"/>
        <rFont val="Arial"/>
        <family val="2"/>
      </rPr>
      <t>Notes:</t>
    </r>
    <r>
      <rPr>
        <sz val="10"/>
        <rFont val="Arial"/>
        <family val="2"/>
      </rPr>
      <t xml:space="preserve">
Updated or modified details in some items in the "Notes and Instructions"</t>
    </r>
  </si>
  <si>
    <t>Recap 2 to Recap 5</t>
  </si>
  <si>
    <r>
      <rPr>
        <b/>
        <sz val="10"/>
        <rFont val="Arial"/>
        <family val="2"/>
      </rPr>
      <t>Notes:</t>
    </r>
    <r>
      <rPr>
        <sz val="10"/>
        <rFont val="Arial"/>
        <family val="2"/>
      </rPr>
      <t xml:space="preserve">
Updated the "Notes and Instructions " item number 1</t>
    </r>
  </si>
  <si>
    <t>R7 - Line of Business Distribution</t>
  </si>
  <si>
    <r>
      <rPr>
        <b/>
        <sz val="10"/>
        <rFont val="Arial"/>
        <family val="2"/>
      </rPr>
      <t>Rows:</t>
    </r>
    <r>
      <rPr>
        <sz val="10"/>
        <rFont val="Arial"/>
        <family val="2"/>
      </rPr>
      <t xml:space="preserve">
"Traditional and Digital (Partial, etc)." under Item 7 "Others" to ensure consistency with the other distribution method or channel</t>
    </r>
  </si>
  <si>
    <t>R8 - Survey</t>
  </si>
  <si>
    <r>
      <rPr>
        <b/>
        <sz val="10"/>
        <rFont val="Arial"/>
        <family val="2"/>
      </rPr>
      <t>Columns:</t>
    </r>
    <r>
      <rPr>
        <sz val="10"/>
        <rFont val="Arial"/>
        <family val="2"/>
      </rPr>
      <t xml:space="preserve">
Line of Business</t>
    </r>
  </si>
  <si>
    <t>R9 - Products</t>
  </si>
  <si>
    <r>
      <rPr>
        <b/>
        <sz val="10"/>
        <rFont val="Arial"/>
        <family val="2"/>
      </rPr>
      <t>Rows:</t>
    </r>
    <r>
      <rPr>
        <sz val="10"/>
        <rFont val="Arial"/>
        <family val="2"/>
      </rPr>
      <t xml:space="preserve">
Grand Total</t>
    </r>
  </si>
  <si>
    <t>NEW TABS</t>
  </si>
  <si>
    <t>P26 S1.B - CiB</t>
  </si>
  <si>
    <t>Cash in Bank schedule</t>
  </si>
  <si>
    <t xml:space="preserve">P34 S5 - FAFVTPL </t>
  </si>
  <si>
    <t>FAFVTPL Summary</t>
  </si>
  <si>
    <t>P40 S7 - Loans</t>
  </si>
  <si>
    <t>Loans Summary</t>
  </si>
  <si>
    <t>P54 S8 - AFS</t>
  </si>
  <si>
    <t>AFS Summary</t>
  </si>
  <si>
    <t>P60 S12 - P and E</t>
  </si>
  <si>
    <t>PPE Summary</t>
  </si>
  <si>
    <t xml:space="preserve">P68 S17 - Pension </t>
  </si>
  <si>
    <t>Pension Asset/Obligation schedule</t>
  </si>
  <si>
    <t>1. Audited Financial Statement</t>
  </si>
  <si>
    <t>Addition of "under Group A" in Current year Audited Financial Statements</t>
  </si>
  <si>
    <t xml:space="preserve">Move as foot note, Online copy received by BIR will be accepted.  </t>
  </si>
  <si>
    <t>Addition of Note</t>
  </si>
  <si>
    <t>3. General Information Sheet</t>
  </si>
  <si>
    <t>Addition of "if with changed or updates."</t>
  </si>
  <si>
    <t>4. Actuarial Valuation Report</t>
  </si>
  <si>
    <t>Rephrase to, "Actuarial Valuation Report (AVR) as of CY pursuant to CL Nos. 2018-18 &amp; 2018-19"</t>
  </si>
  <si>
    <t>Moving of Pension Plan to Appendix</t>
  </si>
  <si>
    <t>5. Premiums Receivable</t>
  </si>
  <si>
    <t>Moving of Schedule of Monthly Production and Collection to Appendix</t>
  </si>
  <si>
    <t>Attachment to No. 5, Schedule of Over 90 days Premiums Receivable Collection</t>
  </si>
  <si>
    <t>Additional column for Remittance/Deposit Date</t>
  </si>
  <si>
    <t>Deletion of after-date collection of over 90 days Premiums Receivable tab and incorporating it in the Over 90 days Schedule Schedule</t>
  </si>
  <si>
    <t>6. Reinsurance Accounts</t>
  </si>
  <si>
    <t>Deletion of Schedule of Collections and Remittances for the Year</t>
  </si>
  <si>
    <t>7. Investment Accounts</t>
  </si>
  <si>
    <t>Move to appendix</t>
  </si>
  <si>
    <t>8. Taxes Payable</t>
  </si>
  <si>
    <t xml:space="preserve">Deletion of Schedule of Production of the following:
1)	Health and Accident - per policy indicating the amount of insurance for the year
2)	Indemnity Bond – per policy indicating the amount of premium for the year
</t>
  </si>
  <si>
    <t>Moving of a,b,c,d,g,h to appendix</t>
  </si>
  <si>
    <t xml:space="preserve">Deletion of Schedule of Premiums Collection of the following:
1)	Health and Accident 
2)	Fire 
3)	RI Commission </t>
  </si>
  <si>
    <t>9. For companies adopting IFRS 9 – Financial Instrument</t>
  </si>
  <si>
    <t>Deletion</t>
  </si>
  <si>
    <t>10. Supporting documents</t>
  </si>
  <si>
    <t>Addition of Appendix</t>
  </si>
  <si>
    <t>Revise to, "Supporting documents of assets and liabilities (Appendix A) indexed according to account type and in accordance with the presentation in the AS template. 
Note: Failure to submit supporting documents to verify the existence of assets and tax payments shall result in non-admittance of the assets and recognition of non-ledger liabilities, respectively."</t>
  </si>
  <si>
    <t>General Reminders</t>
  </si>
  <si>
    <t>Addition of "Request for Increase in Authorized Capital Stock duly received by SEC, Board Resolution and Secretary’s Certificate on the Dividend Declarations and All other documents that the Commission deemed necessary in the conduct of examination/verification"</t>
  </si>
  <si>
    <t>Rephrase e. to "The company has the option to submit the following documents as part of the verification or examination process. However, this does not preclude the Commission from requesting the said documents during the verification/examination."</t>
  </si>
  <si>
    <t>Rephrase e.i. to, "Management Letter containing Points, Comments, Recommendation and Summary of Internal Control Deficiencies."</t>
  </si>
  <si>
    <t>Moving of the following schedule in appendix: 
1. Schedule of Deposit in Transit (In accordance with prescribed IC template) supported by copies of official receipts and validated deposit slips
2. AFS of Subsidiaries, Associates and Joint Ventuires; 
3. AFS of unlisted entities
4. All under Taxes Payable</t>
  </si>
  <si>
    <t>TABLE OF CONTENTS</t>
  </si>
  <si>
    <t>Tab Name/ Links</t>
  </si>
  <si>
    <t xml:space="preserve">Exhibit/ Recap/
Schedule No. </t>
  </si>
  <si>
    <t>Title</t>
  </si>
  <si>
    <t>Com Prof</t>
  </si>
  <si>
    <t>-</t>
  </si>
  <si>
    <t>Annex A of Company Profile</t>
  </si>
  <si>
    <t>Annex B</t>
  </si>
  <si>
    <t>Annex B of Company Profile</t>
  </si>
  <si>
    <t>Annex C</t>
  </si>
  <si>
    <t>Annex C of Company Profile</t>
  </si>
  <si>
    <t>Statement of Financial Position</t>
  </si>
  <si>
    <t>Statement of Comprehensive Income</t>
  </si>
  <si>
    <t>S1 - CoH</t>
  </si>
  <si>
    <t>Schedule 1</t>
  </si>
  <si>
    <t>Cash on Hand</t>
  </si>
  <si>
    <t>S2 - CiB</t>
  </si>
  <si>
    <t>Schedule 2</t>
  </si>
  <si>
    <t>Cash in Banks</t>
  </si>
  <si>
    <t>S3 - TD</t>
  </si>
  <si>
    <t>Schedule 3</t>
  </si>
  <si>
    <t>S4 - PR</t>
  </si>
  <si>
    <t>Schedule 4</t>
  </si>
  <si>
    <t>S4.A - PR (Govt)</t>
  </si>
  <si>
    <t>Schedule 4.A</t>
  </si>
  <si>
    <t>Premiums Receivable from Government Agencies</t>
  </si>
  <si>
    <t>S4.B - PR (Marine)</t>
  </si>
  <si>
    <t>Schedule 4.B</t>
  </si>
  <si>
    <t>Premiums Receivable - Marine Hull</t>
  </si>
  <si>
    <t>S4.C - PR (Jumbo Risks)</t>
  </si>
  <si>
    <t>Schedule 4.C</t>
  </si>
  <si>
    <t>Premiums Receivable - Jumbo Risks</t>
  </si>
  <si>
    <t>S5 - RI</t>
  </si>
  <si>
    <t>Schedule 5</t>
  </si>
  <si>
    <t>Reinsurance Accounts</t>
  </si>
  <si>
    <t>S6 - Surety Loss</t>
  </si>
  <si>
    <t>Schedule 6</t>
  </si>
  <si>
    <t xml:space="preserve">S7 - FAFVTPL </t>
  </si>
  <si>
    <t>Schedule 7</t>
  </si>
  <si>
    <t>Summary of Financial Assets at Fair Value through Profit or Loss</t>
  </si>
  <si>
    <t>S7.A - FAFVTPL (Debt)</t>
  </si>
  <si>
    <t>Schedule 7.A</t>
  </si>
  <si>
    <t>Financial Assets at Fair Value through Profit or Loss - Debt Securities</t>
  </si>
  <si>
    <t>S7.B - FAFVTPL (Equity)</t>
  </si>
  <si>
    <t>Schedule 7.B</t>
  </si>
  <si>
    <t>Financial Assets at Fair Value through Profit or Loss - Equity Securities</t>
  </si>
  <si>
    <t>S7.C - FAFVTPL (Funds)</t>
  </si>
  <si>
    <t>Schedule 7.C</t>
  </si>
  <si>
    <t>Financial Assets at Fair Value through Profit or Loss - Mutual Fund, UITF, REIT and Other Funds</t>
  </si>
  <si>
    <t>S7.D - FAFVTPL - Deriv</t>
  </si>
  <si>
    <t>Schedule 7.D</t>
  </si>
  <si>
    <t>Financial Assets at Fair Value through Profit or Loss - Derivative Assets</t>
  </si>
  <si>
    <t>S8 - HTM</t>
  </si>
  <si>
    <t>Schedule 8</t>
  </si>
  <si>
    <t>Held-To-Maturity Investments</t>
  </si>
  <si>
    <t>S9 - Loans</t>
  </si>
  <si>
    <t>Schedule 9</t>
  </si>
  <si>
    <t>Summary of Loans Receivable</t>
  </si>
  <si>
    <t>S9.A - RE Mortgage Loan</t>
  </si>
  <si>
    <t>Schedule 9. A</t>
  </si>
  <si>
    <t>Loans Receivable - Real Estate Mortgage Loans</t>
  </si>
  <si>
    <t>S9.B - Collateral Loan</t>
  </si>
  <si>
    <t>Schedule 9. B</t>
  </si>
  <si>
    <t>Loans Receivable - Collateral Loans</t>
  </si>
  <si>
    <t>S9.C - Guaranteed Loan</t>
  </si>
  <si>
    <t>Schedule 9. C</t>
  </si>
  <si>
    <t>Loans Receivable - Guaranteed Loans</t>
  </si>
  <si>
    <t>S9.D - Chattel Mortgage</t>
  </si>
  <si>
    <t>Schedule 9. D</t>
  </si>
  <si>
    <t>Loans Receivable - Chattel Mortgage Loans</t>
  </si>
  <si>
    <t>S9.E - Notes Rec</t>
  </si>
  <si>
    <t>Schedule 9. E</t>
  </si>
  <si>
    <t>Loans Receivable - Notes Receivable</t>
  </si>
  <si>
    <t>S9.F - Housing Loan</t>
  </si>
  <si>
    <t>Schedule 9. F</t>
  </si>
  <si>
    <t>Loans Receivable - Housing Loans</t>
  </si>
  <si>
    <t>S9.G - Car Loan</t>
  </si>
  <si>
    <t>Schedule 9. G</t>
  </si>
  <si>
    <t>Loans Receivable - Car Loans</t>
  </si>
  <si>
    <t>S9.H - Money Mortgage</t>
  </si>
  <si>
    <t>Schedule 9. H</t>
  </si>
  <si>
    <t>Loans Receivable - Purchase Money Mortgages</t>
  </si>
  <si>
    <t>S9.I - Sales Contract</t>
  </si>
  <si>
    <t>Schedule 9. I</t>
  </si>
  <si>
    <t>Loans Receivable - Sales Contract Receivables</t>
  </si>
  <si>
    <t>S9.J - Unquoted Debt Sec</t>
  </si>
  <si>
    <t>Schedule 9. J</t>
  </si>
  <si>
    <t>Loans Receivable - Unquoted Debt Securities</t>
  </si>
  <si>
    <t>S9.K - Salary Loans</t>
  </si>
  <si>
    <t>Schedule 9. K</t>
  </si>
  <si>
    <t>Loans Receivable - Salary Loans</t>
  </si>
  <si>
    <t>S9.L - Other Loans</t>
  </si>
  <si>
    <t>Schedule 9. L</t>
  </si>
  <si>
    <t>Loans Receivable - Others</t>
  </si>
  <si>
    <t>S10 - AFS</t>
  </si>
  <si>
    <t>Schedul 10</t>
  </si>
  <si>
    <t>Summary of Available-For-Sale (AFS) Financial Asset</t>
  </si>
  <si>
    <t>S10.A - AFS - Debt</t>
  </si>
  <si>
    <t>Schedule 10.A</t>
  </si>
  <si>
    <t>Available-For-Sale (AFS) Financial Assets - Debt Securities</t>
  </si>
  <si>
    <t>S10.B - AFS - Equity</t>
  </si>
  <si>
    <t>Schedule 10.B</t>
  </si>
  <si>
    <t>Available-For-Sale (AFS) Financial Assets - Equity Securities</t>
  </si>
  <si>
    <t>S10.C - AFS - Funds</t>
  </si>
  <si>
    <t>Schedule 10.C</t>
  </si>
  <si>
    <t>Available-For-Sale (AFS) Financial Assets - Mutual Fund, UITF, REIT and Other Funds</t>
  </si>
  <si>
    <t>S11 - InvInc Due &amp; Acc</t>
  </si>
  <si>
    <t>Schedule 11</t>
  </si>
  <si>
    <t>S12 - Acc Rec</t>
  </si>
  <si>
    <t>Schedule 12</t>
  </si>
  <si>
    <t>S13 - Inv in Sub</t>
  </si>
  <si>
    <t>Schedule 13</t>
  </si>
  <si>
    <t>S14 - P and E</t>
  </si>
  <si>
    <t>Schedule 14</t>
  </si>
  <si>
    <t>Summary of Property and Equipment</t>
  </si>
  <si>
    <t>S14.A - P and E</t>
  </si>
  <si>
    <t>Schedule 14.A</t>
  </si>
  <si>
    <t>Property and Equipment - Land, Building &amp; Building Improvements and Leasehold Improvement</t>
  </si>
  <si>
    <t>S14.B - P and E</t>
  </si>
  <si>
    <t>Schedule 14.B</t>
  </si>
  <si>
    <t>Property and Equipment - IT Equipment</t>
  </si>
  <si>
    <t>S14.C - P and E</t>
  </si>
  <si>
    <t>Schedule 14.C</t>
  </si>
  <si>
    <t>Property and Equipment - Transportation Equipment/ Office Furniture, Fixtures And Equipment</t>
  </si>
  <si>
    <t>S15 - Inv Prop</t>
  </si>
  <si>
    <t>Schedule 15</t>
  </si>
  <si>
    <t xml:space="preserve">Investment Property </t>
  </si>
  <si>
    <t xml:space="preserve">S16 - Lease </t>
  </si>
  <si>
    <t>Schedule 16</t>
  </si>
  <si>
    <t>Right of use Asset/ Lease Liability</t>
  </si>
  <si>
    <t>S17 - NCAHS</t>
  </si>
  <si>
    <t>Schedule 17</t>
  </si>
  <si>
    <t>Non-Current Asset Held for Sale</t>
  </si>
  <si>
    <t>S18 - Derivative Asset</t>
  </si>
  <si>
    <t>Schedule 18</t>
  </si>
  <si>
    <t>Derivative Assests &amp; Liabilitites Held for Hedging</t>
  </si>
  <si>
    <t xml:space="preserve">S19 - Pension </t>
  </si>
  <si>
    <t>Schedule 19</t>
  </si>
  <si>
    <t>S20 - Other Asset</t>
  </si>
  <si>
    <t>Schedule 20</t>
  </si>
  <si>
    <t>S21 -CL</t>
  </si>
  <si>
    <t>Schedule 21</t>
  </si>
  <si>
    <t>S22 - PL</t>
  </si>
  <si>
    <t>Schedule 22</t>
  </si>
  <si>
    <t>S23.A - LCP - Direct</t>
  </si>
  <si>
    <t>Schedule 23.A</t>
  </si>
  <si>
    <t>Losses and Claims Payable - Direct Business</t>
  </si>
  <si>
    <t>S23.B - LCP - Treaty</t>
  </si>
  <si>
    <t>Schedule 23.B</t>
  </si>
  <si>
    <t>Losses and Claims Payable - Assumed - Treaty</t>
  </si>
  <si>
    <t>S23.C - LCP - Facultative</t>
  </si>
  <si>
    <t>Schedule 23.C</t>
  </si>
  <si>
    <t>Losses and Claims Payable - Assumed - Facultative</t>
  </si>
  <si>
    <t>S24 - Ret Prem Pay</t>
  </si>
  <si>
    <t>Schedule 24</t>
  </si>
  <si>
    <t>Commission Payable</t>
  </si>
  <si>
    <t>S25 - Comm. Pay</t>
  </si>
  <si>
    <t>Schedule 25</t>
  </si>
  <si>
    <t>S26 - Tax Pay</t>
  </si>
  <si>
    <t>Schedule 26</t>
  </si>
  <si>
    <t>S27 - Div Pay</t>
  </si>
  <si>
    <t>Schedule 27</t>
  </si>
  <si>
    <t>S28 - Accts. Pay</t>
  </si>
  <si>
    <t>Schedule 28</t>
  </si>
  <si>
    <t>S29 - Notes Pay</t>
  </si>
  <si>
    <t>Schedule 29</t>
  </si>
  <si>
    <t>S30 - Prov</t>
  </si>
  <si>
    <t>Schedule 30</t>
  </si>
  <si>
    <t>S31 - Accrd Exp</t>
  </si>
  <si>
    <t>Schedule 31</t>
  </si>
  <si>
    <t>S32 - Other Liab</t>
  </si>
  <si>
    <t>Schedule 32</t>
  </si>
  <si>
    <t>S33 - Net Worth</t>
  </si>
  <si>
    <t>Schedule 33</t>
  </si>
  <si>
    <t>Net Worth Accounts</t>
  </si>
  <si>
    <t>S34 - Comm Paid</t>
  </si>
  <si>
    <t>Schedule 34</t>
  </si>
  <si>
    <t>Commissions Paid - Direct Business</t>
  </si>
  <si>
    <t>E1 - Inc LA</t>
  </si>
  <si>
    <t>Exhibit 1</t>
  </si>
  <si>
    <t>Statement of Increase of Ledger Assets During the Year</t>
  </si>
  <si>
    <t>E1 - Dec LA</t>
  </si>
  <si>
    <t>Statement of Decrease of Ledger Assets During the Year</t>
  </si>
  <si>
    <t>E2 - P&amp;L</t>
  </si>
  <si>
    <t>Exhibit 2</t>
  </si>
  <si>
    <t xml:space="preserve">Profit/(Loss) Statement </t>
  </si>
  <si>
    <t>E3 - TB</t>
  </si>
  <si>
    <t>Exhibit 3</t>
  </si>
  <si>
    <t>Trial Balance</t>
  </si>
  <si>
    <t>E4 - SFP Recon</t>
  </si>
  <si>
    <t>Exhibit 4</t>
  </si>
  <si>
    <t>Statement of Financial Position Reconciliation with Trial Balance and Audited Financial Statement</t>
  </si>
  <si>
    <t>E5 - SCI Recon</t>
  </si>
  <si>
    <t>Exhibit 5</t>
  </si>
  <si>
    <t>Statement of Comprehensive Income Reconciliation with Trial Balance and Audited Financial Statement</t>
  </si>
  <si>
    <t>E6 - Tax</t>
  </si>
  <si>
    <t>Exhibit 6</t>
  </si>
  <si>
    <t>Taxes Paid</t>
  </si>
  <si>
    <t>E7 - Prem and Loss</t>
  </si>
  <si>
    <t>Exhibit 7</t>
  </si>
  <si>
    <t xml:space="preserve">Statement of Premiums and Losses (ASEAN UFIS) </t>
  </si>
  <si>
    <t>E8 - Reinsurance</t>
  </si>
  <si>
    <t>Exhibit 8</t>
  </si>
  <si>
    <t>Reinsurance: Assumed, Ceded And Retroceded</t>
  </si>
  <si>
    <t>E9 - Gen'l Inte</t>
  </si>
  <si>
    <t>Exhibit 9</t>
  </si>
  <si>
    <t>General Interrogatories</t>
  </si>
  <si>
    <t>Exhibit 10</t>
  </si>
  <si>
    <t>Notes to Financial Statements</t>
  </si>
  <si>
    <t xml:space="preserve">R1 - Premiums </t>
  </si>
  <si>
    <t>Recap 1</t>
  </si>
  <si>
    <t>Premiums Written and Premiums Earned</t>
  </si>
  <si>
    <t>R2 - Losses</t>
  </si>
  <si>
    <t>Recap 2</t>
  </si>
  <si>
    <t>Losses Paid and Incurred</t>
  </si>
  <si>
    <t>R3 - Commissions</t>
  </si>
  <si>
    <t>Recap 3</t>
  </si>
  <si>
    <t>Commissions</t>
  </si>
  <si>
    <t>R4 - Risk in Force</t>
  </si>
  <si>
    <t>Recap 4</t>
  </si>
  <si>
    <t>Risks In Force</t>
  </si>
  <si>
    <t>R5 - Losses and Claims</t>
  </si>
  <si>
    <t>Recap 5</t>
  </si>
  <si>
    <t>Losses and Claims Payable</t>
  </si>
  <si>
    <t>R6 - Prems and Claims</t>
  </si>
  <si>
    <t>Recap 6</t>
  </si>
  <si>
    <t>Premiums and Claims by Market Segment</t>
  </si>
  <si>
    <t xml:space="preserve">R7 - LOB Distribution </t>
  </si>
  <si>
    <t>Recap 7</t>
  </si>
  <si>
    <t>Distribution Method by Line of Business</t>
  </si>
  <si>
    <t>Recap 8</t>
  </si>
  <si>
    <t>Survey on Sustainable Insurance Products</t>
  </si>
  <si>
    <t>Recap 9</t>
  </si>
  <si>
    <t>List of Approved Products</t>
  </si>
  <si>
    <t>Revisions</t>
  </si>
  <si>
    <t>Revision Made on the Template</t>
  </si>
  <si>
    <t>CELL COLOR</t>
  </si>
  <si>
    <t xml:space="preserve">INSTRUCTIONS </t>
  </si>
  <si>
    <t>Input required</t>
  </si>
  <si>
    <t>Input required and data from these cells are normally in negative balances</t>
  </si>
  <si>
    <r>
      <t xml:space="preserve">No action is required. </t>
    </r>
    <r>
      <rPr>
        <sz val="10"/>
        <rFont val="Arial"/>
        <family val="2"/>
      </rPr>
      <t xml:space="preserve">Data in these cells are computed based on the inputs provided. </t>
    </r>
  </si>
  <si>
    <r>
      <t xml:space="preserve">No action is required. </t>
    </r>
    <r>
      <rPr>
        <sz val="10"/>
        <rFont val="Arial"/>
        <family val="2"/>
      </rPr>
      <t xml:space="preserve">Data in these cells are linked from other sources within the template.  </t>
    </r>
  </si>
  <si>
    <r>
      <t xml:space="preserve">No action is required. </t>
    </r>
    <r>
      <rPr>
        <sz val="10"/>
        <rFont val="Arial"/>
        <family val="2"/>
      </rPr>
      <t xml:space="preserve">Data in these cells are total amount for specific account. </t>
    </r>
  </si>
  <si>
    <t>Rate of Exchange</t>
  </si>
  <si>
    <t>Denomination</t>
  </si>
  <si>
    <t>Amount</t>
  </si>
  <si>
    <t>CUT-OFF DATE:</t>
  </si>
  <si>
    <t>USD</t>
  </si>
  <si>
    <t xml:space="preserve">COMPANY LOGO: </t>
  </si>
  <si>
    <t>COMPANY PROFILE</t>
  </si>
  <si>
    <t>Certificate of Authority No.:</t>
  </si>
  <si>
    <t>Administrative Order:</t>
  </si>
  <si>
    <t>Tax Identification Number:</t>
  </si>
  <si>
    <t>Date of Issue :</t>
  </si>
  <si>
    <t>Date of Original Issue:</t>
  </si>
  <si>
    <t xml:space="preserve">               </t>
  </si>
  <si>
    <t>Incorporated on</t>
  </si>
  <si>
    <t>Telephone no.:</t>
  </si>
  <si>
    <t>Commenced business on</t>
  </si>
  <si>
    <t>Fax no.:</t>
  </si>
  <si>
    <t>Incorporated in the Philippines as:</t>
  </si>
  <si>
    <t>SEC Certificate of Registration No.:</t>
  </si>
  <si>
    <r>
      <t xml:space="preserve">(please put a </t>
    </r>
    <r>
      <rPr>
        <b/>
        <sz val="10"/>
        <color theme="1"/>
        <rFont val="Arial"/>
        <family val="2"/>
      </rPr>
      <t>ü</t>
    </r>
    <r>
      <rPr>
        <b/>
        <i/>
        <sz val="10"/>
        <color theme="1"/>
        <rFont val="Arial"/>
        <family val="2"/>
      </rPr>
      <t xml:space="preserve"> in the box)</t>
    </r>
  </si>
  <si>
    <t>Registered Trade Name:</t>
  </si>
  <si>
    <t>Home Office Address:</t>
  </si>
  <si>
    <t>Mail address:</t>
  </si>
  <si>
    <t>Corporate Residence Certificate No.:</t>
  </si>
  <si>
    <t>Issued at</t>
  </si>
  <si>
    <t>on</t>
  </si>
  <si>
    <t>Website:</t>
  </si>
  <si>
    <t>Company's Former Name (if applicable)</t>
  </si>
  <si>
    <t>Email Address:</t>
  </si>
  <si>
    <t>MEMBERS OF THE BOARD, OFFICERS AND EMPLOYEES</t>
  </si>
  <si>
    <t xml:space="preserve">POSITION  </t>
  </si>
  <si>
    <t>NAME</t>
  </si>
  <si>
    <t>TERM OF OFFICE</t>
  </si>
  <si>
    <t>NATIONALITY</t>
  </si>
  <si>
    <t>SEX</t>
  </si>
  <si>
    <t>NUMBER SHARES OWNED</t>
  </si>
  <si>
    <t>AMOUNT</t>
  </si>
  <si>
    <t>FROM</t>
  </si>
  <si>
    <t>TO</t>
  </si>
  <si>
    <t>Chairman</t>
  </si>
  <si>
    <t>Vice-Chairman</t>
  </si>
  <si>
    <r>
      <t xml:space="preserve">Directors </t>
    </r>
    <r>
      <rPr>
        <i/>
        <sz val="10"/>
        <color theme="1"/>
        <rFont val="Arial"/>
        <family val="2"/>
      </rPr>
      <t>(Refer to Note 1)</t>
    </r>
  </si>
  <si>
    <t>Member</t>
  </si>
  <si>
    <t>Independent Director</t>
  </si>
  <si>
    <t xml:space="preserve">President </t>
  </si>
  <si>
    <t>Chief Operating  Officer</t>
  </si>
  <si>
    <t>Chief Executive Officer</t>
  </si>
  <si>
    <t>Executive Vice President</t>
  </si>
  <si>
    <t>Secretary</t>
  </si>
  <si>
    <t>Treasurer</t>
  </si>
  <si>
    <t>Department Heads:</t>
  </si>
  <si>
    <t xml:space="preserve">   Fire</t>
  </si>
  <si>
    <t xml:space="preserve">   Marine</t>
  </si>
  <si>
    <t xml:space="preserve">   Casualty</t>
  </si>
  <si>
    <t xml:space="preserve">   Bonding</t>
  </si>
  <si>
    <t xml:space="preserve">   Miscellanous</t>
  </si>
  <si>
    <t>Underwriters:</t>
  </si>
  <si>
    <t>Actuary</t>
  </si>
  <si>
    <t>Chief Accountant/Chief Finance Officer</t>
  </si>
  <si>
    <t>Auditor: Internal</t>
  </si>
  <si>
    <r>
      <t xml:space="preserve">Other Officers </t>
    </r>
    <r>
      <rPr>
        <i/>
        <sz val="10"/>
        <color theme="1"/>
        <rFont val="Arial"/>
        <family val="2"/>
      </rPr>
      <t>(Refer to Note 2)</t>
    </r>
  </si>
  <si>
    <t>AMLA Compliance Officer</t>
  </si>
  <si>
    <t>Corp. Governance Compliance Officer</t>
  </si>
  <si>
    <r>
      <t>Names and Address of General Agents &amp; Brokers; Certificate of Authority Number and Date of Issue:</t>
    </r>
    <r>
      <rPr>
        <i/>
        <sz val="10"/>
        <rFont val="Arial"/>
        <family val="2"/>
      </rPr>
      <t xml:space="preserve">  (Refer to Note 1 or 3)</t>
    </r>
  </si>
  <si>
    <t>Zip code</t>
  </si>
  <si>
    <t>C/A No.</t>
  </si>
  <si>
    <t>Date Issued/Renewed</t>
  </si>
  <si>
    <t xml:space="preserve">Name  </t>
  </si>
  <si>
    <t>Address</t>
  </si>
  <si>
    <t>City/Mun</t>
  </si>
  <si>
    <t>Province</t>
  </si>
  <si>
    <r>
      <t xml:space="preserve">Domestic/ Foreign  
</t>
    </r>
    <r>
      <rPr>
        <i/>
        <sz val="10"/>
        <rFont val="Arial"/>
        <family val="2"/>
      </rPr>
      <t>(Refer to Note 1 or 3)</t>
    </r>
  </si>
  <si>
    <t>Branch Office Address</t>
  </si>
  <si>
    <t>Name of Manager</t>
  </si>
  <si>
    <r>
      <t xml:space="preserve">Subsidiaries &amp; Affiliates
</t>
    </r>
    <r>
      <rPr>
        <i/>
        <sz val="10"/>
        <color theme="1"/>
        <rFont val="Arial"/>
        <family val="2"/>
      </rPr>
      <t>(Refer to Note 1 or 3)</t>
    </r>
  </si>
  <si>
    <t>NUMBER OF SHARES</t>
  </si>
  <si>
    <t>Company Owned</t>
  </si>
  <si>
    <t>Percentage of Ownership</t>
  </si>
  <si>
    <t>Authorized</t>
  </si>
  <si>
    <t>Paid-Up</t>
  </si>
  <si>
    <t>1. Subsidiaries</t>
  </si>
  <si>
    <t xml:space="preserve">    a.</t>
  </si>
  <si>
    <t xml:space="preserve">    b.</t>
  </si>
  <si>
    <t>2. Affiliates</t>
  </si>
  <si>
    <t>Contact Details of Company's Representatives</t>
  </si>
  <si>
    <t>Submission of Annual Statement</t>
  </si>
  <si>
    <t>Name</t>
  </si>
  <si>
    <t>Designation</t>
  </si>
  <si>
    <t>Contact Number</t>
  </si>
  <si>
    <t>E-mail Address</t>
  </si>
  <si>
    <t>Accounting Unit/ Division/ Department</t>
  </si>
  <si>
    <t>Actuarial Unit/ Division/ Department</t>
  </si>
  <si>
    <t>Anti-Money Laundering Unit/ Division/ Department</t>
  </si>
  <si>
    <t>NOTES &amp; INSTRUCTIONS:</t>
  </si>
  <si>
    <t>1. Add rows if necessary.</t>
  </si>
  <si>
    <t>2. Add rows if necessary: specifiy position in first column of the table.</t>
  </si>
  <si>
    <t>3. If presented in separate sheet, follow the information required.</t>
  </si>
  <si>
    <t>SRD Form (February 2025)</t>
  </si>
  <si>
    <t>Annex A to Page 1</t>
  </si>
  <si>
    <t>PSGC Code</t>
  </si>
  <si>
    <t>Region</t>
  </si>
  <si>
    <t>Province/City</t>
  </si>
  <si>
    <t>N u m b e r    O f</t>
  </si>
  <si>
    <t>City/ Municipality</t>
  </si>
  <si>
    <t>Domestic Branches</t>
  </si>
  <si>
    <t xml:space="preserve"> Extension Office</t>
  </si>
  <si>
    <t>Service Office</t>
  </si>
  <si>
    <t>Satellite Office</t>
  </si>
  <si>
    <t>Salaried Officers</t>
  </si>
  <si>
    <t>Salaried Employees</t>
  </si>
  <si>
    <t>Insurance Agents</t>
  </si>
  <si>
    <t>General Agents</t>
  </si>
  <si>
    <t>By Region</t>
  </si>
  <si>
    <t>13</t>
  </si>
  <si>
    <t>NCR</t>
  </si>
  <si>
    <t>14</t>
  </si>
  <si>
    <t>CAR</t>
  </si>
  <si>
    <t>01</t>
  </si>
  <si>
    <t>Region I</t>
  </si>
  <si>
    <t>02</t>
  </si>
  <si>
    <t>Region II</t>
  </si>
  <si>
    <t>03</t>
  </si>
  <si>
    <t>Region III</t>
  </si>
  <si>
    <t>04</t>
  </si>
  <si>
    <t>Region IV-A</t>
  </si>
  <si>
    <t>17</t>
  </si>
  <si>
    <t>MIMAROPA</t>
  </si>
  <si>
    <t>05</t>
  </si>
  <si>
    <t>Region V</t>
  </si>
  <si>
    <t>06</t>
  </si>
  <si>
    <t>Region VI</t>
  </si>
  <si>
    <t>07</t>
  </si>
  <si>
    <t>Region VII</t>
  </si>
  <si>
    <t>08</t>
  </si>
  <si>
    <t>Region VIII</t>
  </si>
  <si>
    <t>09</t>
  </si>
  <si>
    <t>Region IX</t>
  </si>
  <si>
    <t>10</t>
  </si>
  <si>
    <t>Region X</t>
  </si>
  <si>
    <t>11</t>
  </si>
  <si>
    <t>Region XI</t>
  </si>
  <si>
    <t>12</t>
  </si>
  <si>
    <t>Region XII</t>
  </si>
  <si>
    <t>16</t>
  </si>
  <si>
    <t>Region XIII</t>
  </si>
  <si>
    <t>19</t>
  </si>
  <si>
    <t>BARMM</t>
  </si>
  <si>
    <t>OTHERS</t>
  </si>
  <si>
    <t>Foreign Country</t>
  </si>
  <si>
    <t>By Province/ HUC/ Independent Component City</t>
  </si>
  <si>
    <t>80</t>
  </si>
  <si>
    <t>60</t>
  </si>
  <si>
    <t>City of Manila</t>
  </si>
  <si>
    <t>50</t>
  </si>
  <si>
    <t>City of Mandaluyong</t>
  </si>
  <si>
    <t>70</t>
  </si>
  <si>
    <t>City of Marikina</t>
  </si>
  <si>
    <t>81</t>
  </si>
  <si>
    <t>20</t>
  </si>
  <si>
    <t>City of Pasig</t>
  </si>
  <si>
    <t>30</t>
  </si>
  <si>
    <t>Quezon City</t>
  </si>
  <si>
    <t>40</t>
  </si>
  <si>
    <t>City of San Juan</t>
  </si>
  <si>
    <t>City of Caloocan</t>
  </si>
  <si>
    <t>City of Malabon</t>
  </si>
  <si>
    <t>90</t>
  </si>
  <si>
    <t>City of Navotas</t>
  </si>
  <si>
    <t>City of Valenzuela</t>
  </si>
  <si>
    <t>City of Las Piñas</t>
  </si>
  <si>
    <t>City of Makati</t>
  </si>
  <si>
    <t>City of Muntinlupa</t>
  </si>
  <si>
    <t>00</t>
  </si>
  <si>
    <t>City of Parañaque</t>
  </si>
  <si>
    <t>Pasay City</t>
  </si>
  <si>
    <t>City of Taguig</t>
  </si>
  <si>
    <t>Pateros</t>
  </si>
  <si>
    <t>Abra</t>
  </si>
  <si>
    <t>Apayao</t>
  </si>
  <si>
    <t>Benguet</t>
  </si>
  <si>
    <t>Ifugao</t>
  </si>
  <si>
    <t>Kalinga</t>
  </si>
  <si>
    <t>Mountain Province</t>
  </si>
  <si>
    <t>Baguio City</t>
  </si>
  <si>
    <t>Ilocos Norte</t>
  </si>
  <si>
    <t>Ilocos Sur</t>
  </si>
  <si>
    <t>La Union</t>
  </si>
  <si>
    <t>Pangasinan</t>
  </si>
  <si>
    <t>51</t>
  </si>
  <si>
    <t>Dagupan City</t>
  </si>
  <si>
    <t>Batanes</t>
  </si>
  <si>
    <t>Cagayan</t>
  </si>
  <si>
    <t>Isabela</t>
  </si>
  <si>
    <t>Nueva Vizcaya</t>
  </si>
  <si>
    <t>Quirino</t>
  </si>
  <si>
    <t>Santiago City</t>
  </si>
  <si>
    <t>Aurora</t>
  </si>
  <si>
    <t>Bataan</t>
  </si>
  <si>
    <t>Bulacan</t>
  </si>
  <si>
    <t>Nueva Ecija</t>
  </si>
  <si>
    <t>Pampanga</t>
  </si>
  <si>
    <t>Tarlac</t>
  </si>
  <si>
    <t>Zambales</t>
  </si>
  <si>
    <t>City of Angeles</t>
  </si>
  <si>
    <t>31</t>
  </si>
  <si>
    <t>City of Olongapo</t>
  </si>
  <si>
    <t>Batangas</t>
  </si>
  <si>
    <t>Cavite</t>
  </si>
  <si>
    <t>Laguna</t>
  </si>
  <si>
    <t>Quezon</t>
  </si>
  <si>
    <t>Rizal</t>
  </si>
  <si>
    <t>City of Lucena</t>
  </si>
  <si>
    <t>Marinduque</t>
  </si>
  <si>
    <t>Occidental Mindoro</t>
  </si>
  <si>
    <t>Oriental Mindoro</t>
  </si>
  <si>
    <t>Palawan</t>
  </si>
  <si>
    <t>Romblon</t>
  </si>
  <si>
    <t>City of Puerto Princesa</t>
  </si>
  <si>
    <t>Albay</t>
  </si>
  <si>
    <t>Camarines Norte</t>
  </si>
  <si>
    <t>Camarines Sur</t>
  </si>
  <si>
    <t>Catanduanes</t>
  </si>
  <si>
    <t>Masbate</t>
  </si>
  <si>
    <t>Sorsogon</t>
  </si>
  <si>
    <t>72</t>
  </si>
  <si>
    <t>City of Naga</t>
  </si>
  <si>
    <t>Aklan</t>
  </si>
  <si>
    <t>Antique</t>
  </si>
  <si>
    <t>Capiz</t>
  </si>
  <si>
    <t>Guimaras</t>
  </si>
  <si>
    <t>Iloilo</t>
  </si>
  <si>
    <t>Negros Occidental</t>
  </si>
  <si>
    <t>City of Bacolod</t>
  </si>
  <si>
    <t>City of Iloilo</t>
  </si>
  <si>
    <t>Bohol</t>
  </si>
  <si>
    <t>Cebu</t>
  </si>
  <si>
    <t>Negros Oriental</t>
  </si>
  <si>
    <t>Siquijor</t>
  </si>
  <si>
    <t>City of Cebu</t>
  </si>
  <si>
    <t>City of Lapu-Lapu</t>
  </si>
  <si>
    <t>City of Mandaue</t>
  </si>
  <si>
    <t>Biliran</t>
  </si>
  <si>
    <t>Eastern Samar</t>
  </si>
  <si>
    <t>Leyte</t>
  </si>
  <si>
    <t>Northern Samar</t>
  </si>
  <si>
    <t>Samar</t>
  </si>
  <si>
    <t>Southern Leyte</t>
  </si>
  <si>
    <t>City of Tacloban</t>
  </si>
  <si>
    <t>73</t>
  </si>
  <si>
    <t>Ormoc City</t>
  </si>
  <si>
    <t>Zamboanga del Norte</t>
  </si>
  <si>
    <t>Zamboanga del Sur</t>
  </si>
  <si>
    <t>Zamboanga Sibugay</t>
  </si>
  <si>
    <t>City of Isabela*</t>
  </si>
  <si>
    <t>City of Zamboanga</t>
  </si>
  <si>
    <t>Bukidnon</t>
  </si>
  <si>
    <t>Camiguin</t>
  </si>
  <si>
    <t>Lanao del Norte</t>
  </si>
  <si>
    <t>Misamis Occidental</t>
  </si>
  <si>
    <t>Misamis Oriental</t>
  </si>
  <si>
    <t>City of Cagayan de Oro</t>
  </si>
  <si>
    <t>City of Iligan</t>
  </si>
  <si>
    <t>Davao de Oro</t>
  </si>
  <si>
    <t>Davao del Norte</t>
  </si>
  <si>
    <t>Davao del Sur</t>
  </si>
  <si>
    <t>Davao Occidental</t>
  </si>
  <si>
    <t>Davao Oriental</t>
  </si>
  <si>
    <t>City of Davao</t>
  </si>
  <si>
    <t>Cotabato</t>
  </si>
  <si>
    <t>Sarangani</t>
  </si>
  <si>
    <t>South Cotabato</t>
  </si>
  <si>
    <t>Sultan Kudarat</t>
  </si>
  <si>
    <t>City of General Santos</t>
  </si>
  <si>
    <t>Agusan del Norte</t>
  </si>
  <si>
    <t>Agusan del Sur</t>
  </si>
  <si>
    <t>Dinagat Islands</t>
  </si>
  <si>
    <t>Surigao del Norte</t>
  </si>
  <si>
    <t>Surigao del Sur</t>
  </si>
  <si>
    <t>City of Butuan</t>
  </si>
  <si>
    <t>Basilan</t>
  </si>
  <si>
    <t>Lanao del Sur</t>
  </si>
  <si>
    <t>Maguindanao del Norte</t>
  </si>
  <si>
    <t>Maguindanao del Sur</t>
  </si>
  <si>
    <t>Sulu</t>
  </si>
  <si>
    <t>Tawi-tawi</t>
  </si>
  <si>
    <t>City of Cotabato</t>
  </si>
  <si>
    <t>II. Outside the Philippine Territory*</t>
  </si>
  <si>
    <t>Name of Country</t>
  </si>
  <si>
    <t>Number of</t>
  </si>
  <si>
    <t>*Add rows if necessary.</t>
  </si>
  <si>
    <t>NOTES AND INSTRUCTIONS:</t>
  </si>
  <si>
    <t>1) Main Office should be included under applicable Domestic Branch</t>
  </si>
  <si>
    <t>2) Please refer to IC Circular Letter No. 2016-39 for the definition of extension office, service office and satellite office.</t>
  </si>
  <si>
    <t>3) Enter numeric data only on "yellow cells". Do not alter/change/delete colored cells of the Tables.</t>
  </si>
  <si>
    <t>4) Counting of location for Branches, Extension Office, etc. should be based on address.</t>
  </si>
  <si>
    <t>5) Counting of Persons such as Salaried Officers, etc. should also be based on their address of said persons.</t>
  </si>
  <si>
    <t xml:space="preserve">6) Total Number of Unique Insured Members should tally with the Total Number of Members stated in Page 1, Page 1-Annex and Exhibit 8 of this Annual Statement. </t>
  </si>
  <si>
    <t>PSGC - Philippine Standard Geographic Code</t>
  </si>
  <si>
    <t>HUC - Highly Urbanized Cities</t>
  </si>
  <si>
    <t>The PSGC is based on published information from the Philippine Statistics Authority as of 30 September 2023.</t>
  </si>
  <si>
    <t xml:space="preserve">PSGC source: https://psa.gov.ph/classification/psgc/summary </t>
  </si>
  <si>
    <t>LIST OF COMMITTEES</t>
  </si>
  <si>
    <t>Remuneration Committee</t>
  </si>
  <si>
    <t>Head:</t>
  </si>
  <si>
    <t>Members:</t>
  </si>
  <si>
    <t>Nomination Committee</t>
  </si>
  <si>
    <t>Audit Committee</t>
  </si>
  <si>
    <t>Related Party Transactions Committee</t>
  </si>
  <si>
    <t>(Others) Committee (add all committees other than remuneration, nomination and audit)</t>
  </si>
  <si>
    <t>EXTERNAL AUDIT</t>
  </si>
  <si>
    <t>Auditing Firm</t>
  </si>
  <si>
    <t>Basis for not unqualified opinion on Audited Financial Statement</t>
  </si>
  <si>
    <t>STATEMENT OF FINANCIAL POSITION</t>
  </si>
  <si>
    <t>Content</t>
  </si>
  <si>
    <t>Per IC Verification/Examination</t>
  </si>
  <si>
    <t>Prior Exit Conference</t>
  </si>
  <si>
    <t>Post Exit Conference</t>
  </si>
  <si>
    <t>After Initial Transmittal</t>
  </si>
  <si>
    <t>Balance per Latest Synopsis</t>
  </si>
  <si>
    <t>Reference</t>
  </si>
  <si>
    <t>Ledger Balances</t>
  </si>
  <si>
    <t xml:space="preserve">Non-admitted Assets </t>
  </si>
  <si>
    <t>Amounts for Net Worth Requirements
(31 December 20XX)</t>
  </si>
  <si>
    <r>
      <t xml:space="preserve">Ledger Balances
</t>
    </r>
    <r>
      <rPr>
        <sz val="10"/>
        <color indexed="8"/>
        <rFont val="Arial"/>
        <family val="2"/>
      </rPr>
      <t>(Previous Year)</t>
    </r>
  </si>
  <si>
    <t>Per Company
(Ledger Balance)</t>
  </si>
  <si>
    <t>Dr</t>
  </si>
  <si>
    <t>Cr</t>
  </si>
  <si>
    <t>Adjusted Balance</t>
  </si>
  <si>
    <t>Non-Ledger Asset</t>
  </si>
  <si>
    <t>Non-Admitted Asset/Non-Ledger Liability</t>
  </si>
  <si>
    <t>Admitted Asset</t>
  </si>
  <si>
    <t>Adjustments/ Reconsideration</t>
  </si>
  <si>
    <t>Non-Admitted Asset</t>
  </si>
  <si>
    <t>ASSETS</t>
  </si>
  <si>
    <t>Undeposited Collections</t>
  </si>
  <si>
    <t>Petty Cash Fund</t>
  </si>
  <si>
    <t>Commission Fund</t>
  </si>
  <si>
    <t>Documentary Stamps Fund</t>
  </si>
  <si>
    <t>Claims Fund</t>
  </si>
  <si>
    <t>Revolving Fund</t>
  </si>
  <si>
    <t>Other Funds (Specify)</t>
  </si>
  <si>
    <t>Current - Peso</t>
  </si>
  <si>
    <t>Current - Foreign</t>
  </si>
  <si>
    <t>Savings - Peso</t>
  </si>
  <si>
    <t>Savings - Foreign</t>
  </si>
  <si>
    <t xml:space="preserve">Peso Currency </t>
  </si>
  <si>
    <t>Foreign Currency</t>
  </si>
  <si>
    <t>Allowance for Impairment Losses</t>
  </si>
  <si>
    <t>Premiums Due from Ceding Companies - Treaty</t>
  </si>
  <si>
    <t>Premiums Due from Ceding Companies - Facultative</t>
  </si>
  <si>
    <t>Loss Reserve Withheld by Ceding Companies - Treaty</t>
  </si>
  <si>
    <t>Loss Reserve Withheld by Ceding Companies - Facultative</t>
  </si>
  <si>
    <t>Reinsurance Recoverable on Paid Losses - Treaty</t>
  </si>
  <si>
    <t>Reinsurance Recoverable on Paid Losses - Facultative</t>
  </si>
  <si>
    <t>Reinsurance Recoverable on Unpaid Losses - Treaty</t>
  </si>
  <si>
    <t>Reinsurance Recoverable on Unpaid Losses - Facultative</t>
  </si>
  <si>
    <t>Reinsurance Share on IBNR</t>
  </si>
  <si>
    <t>MfAD</t>
  </si>
  <si>
    <t>Securities Held for Trading</t>
  </si>
  <si>
    <t>11.1.1</t>
  </si>
  <si>
    <t>Trading Debt Securities - Government</t>
  </si>
  <si>
    <t>11.1.2</t>
  </si>
  <si>
    <t>Trading Debt Securities - Private</t>
  </si>
  <si>
    <t>11.1.3</t>
  </si>
  <si>
    <t>Trading Equity Securities</t>
  </si>
  <si>
    <t>11.1.4</t>
  </si>
  <si>
    <t>Mutual Funds and Unit Investment Trusts Fund</t>
  </si>
  <si>
    <t>11.1.5</t>
  </si>
  <si>
    <t>Real Estate Investment Trusts Fund</t>
  </si>
  <si>
    <t>11.1.6</t>
  </si>
  <si>
    <t>Other Funds</t>
  </si>
  <si>
    <t>Financial Assets Designated at Fair Value 
                   Through Profit or Loss (FVTPL)</t>
  </si>
  <si>
    <t>11.2.1</t>
  </si>
  <si>
    <t>Debt Securities - Government</t>
  </si>
  <si>
    <t>11.2.2</t>
  </si>
  <si>
    <t>Debt Securities - Private</t>
  </si>
  <si>
    <t>11.2.3</t>
  </si>
  <si>
    <t>Equity Securities</t>
  </si>
  <si>
    <t>11.2.4</t>
  </si>
  <si>
    <t>11.2.5</t>
  </si>
  <si>
    <t>11.2.6</t>
  </si>
  <si>
    <t>Derivative Assets</t>
  </si>
  <si>
    <t>HTM Debt Securities - Government</t>
  </si>
  <si>
    <t>12.1.1</t>
  </si>
  <si>
    <t>Unamortized (Discount)/Premium</t>
  </si>
  <si>
    <t>HTM Debt Securities - Private</t>
  </si>
  <si>
    <t>12.2.1</t>
  </si>
  <si>
    <t>Real Estate Mortgage Loans</t>
  </si>
  <si>
    <t>Schedule 9.A</t>
  </si>
  <si>
    <t>Collateral Loans</t>
  </si>
  <si>
    <t>Schedule 9.B</t>
  </si>
  <si>
    <t>Guaranteed Loans</t>
  </si>
  <si>
    <t>Schedule 9.C</t>
  </si>
  <si>
    <t>Chattel Mortgage Loans</t>
  </si>
  <si>
    <t>Schedule 9.D</t>
  </si>
  <si>
    <t>Notes Receivable</t>
  </si>
  <si>
    <t>Schedule 9.E</t>
  </si>
  <si>
    <t>Housing Loans</t>
  </si>
  <si>
    <t>Schedule 9.F</t>
  </si>
  <si>
    <t>Car Loans</t>
  </si>
  <si>
    <t>Schedule 9.G</t>
  </si>
  <si>
    <t>Purchase Money Mortgages</t>
  </si>
  <si>
    <t>Schedule 9.H</t>
  </si>
  <si>
    <t>Sales Contract Receivables</t>
  </si>
  <si>
    <t>Schedule 9.I</t>
  </si>
  <si>
    <t>Unquoted Debt Securities</t>
  </si>
  <si>
    <t>Schedule 9.J</t>
  </si>
  <si>
    <t>Schedule 9.K</t>
  </si>
  <si>
    <t>Other Loans Receivables</t>
  </si>
  <si>
    <t>Schedule 9.L</t>
  </si>
  <si>
    <t>Schedule 10</t>
  </si>
  <si>
    <t>AFS Debt Securities - Government</t>
  </si>
  <si>
    <t>AFS Debt Securities - Private</t>
  </si>
  <si>
    <t>AFS Equity Securities</t>
  </si>
  <si>
    <t>Accrued Interest Income - Cash In Banks</t>
  </si>
  <si>
    <t>Accrued Interest Income - Time Deposits</t>
  </si>
  <si>
    <t>Accrued Interest Income - Financial Assets at FVTPL</t>
  </si>
  <si>
    <t>15.3.1</t>
  </si>
  <si>
    <t>15.3.1.1</t>
  </si>
  <si>
    <t>15.3.1.2</t>
  </si>
  <si>
    <t>15.3.2</t>
  </si>
  <si>
    <t>Financial Assets Designated at FVTPL</t>
  </si>
  <si>
    <t>15.3.2.1</t>
  </si>
  <si>
    <t>15.3.2.2</t>
  </si>
  <si>
    <t>Accrued Interest Income - AFS Financial Assets</t>
  </si>
  <si>
    <t>15.4.1</t>
  </si>
  <si>
    <t>15.4.2</t>
  </si>
  <si>
    <t>Accrued Interest Income - HTM Investments</t>
  </si>
  <si>
    <t>15.5.1</t>
  </si>
  <si>
    <t>15.5.2</t>
  </si>
  <si>
    <t>Accrued Interest Income - Loans and Receivables</t>
  </si>
  <si>
    <t>15.6.1</t>
  </si>
  <si>
    <t>15.6.2</t>
  </si>
  <si>
    <t>15.6.3</t>
  </si>
  <si>
    <t>15.6.4</t>
  </si>
  <si>
    <t>15.6.5</t>
  </si>
  <si>
    <t>15.6.6</t>
  </si>
  <si>
    <t>15.6.7</t>
  </si>
  <si>
    <t>15.6.8</t>
  </si>
  <si>
    <t>15.6.9</t>
  </si>
  <si>
    <t>Sales Contract Receivable</t>
  </si>
  <si>
    <t>15.6.10</t>
  </si>
  <si>
    <t>15.6.11</t>
  </si>
  <si>
    <t>15.6.12</t>
  </si>
  <si>
    <t>Accrued Dividends Receivable</t>
  </si>
  <si>
    <t>15.7.1</t>
  </si>
  <si>
    <t>FVTPL Equity Securities</t>
  </si>
  <si>
    <t>15.7.2</t>
  </si>
  <si>
    <t>DVPL Equity Securities</t>
  </si>
  <si>
    <t>15.7.3</t>
  </si>
  <si>
    <t>Accrued Interest Income - Security Fund</t>
  </si>
  <si>
    <t>Accrued Investment Income - Others</t>
  </si>
  <si>
    <t>15.10.</t>
  </si>
  <si>
    <t>Advances to Agents (Agents Accounts) / Employees</t>
  </si>
  <si>
    <t>Lease Receivables</t>
  </si>
  <si>
    <t>Investment in Subsidiaries</t>
  </si>
  <si>
    <t>Investment in Associates</t>
  </si>
  <si>
    <t>Investment in Joint Ventures</t>
  </si>
  <si>
    <t xml:space="preserve">Land </t>
  </si>
  <si>
    <t>Building and Building Improvements</t>
  </si>
  <si>
    <t>18.2.1</t>
  </si>
  <si>
    <t>Accumulated Depreciation - Building and Building Improvements</t>
  </si>
  <si>
    <t>Leasehold Improvements</t>
  </si>
  <si>
    <t>18.3.1</t>
  </si>
  <si>
    <t>Accumulated Depreciation - Leasehold Improvements</t>
  </si>
  <si>
    <t>18.4.1</t>
  </si>
  <si>
    <t>Accumulated Depreciation - IT Equipment</t>
  </si>
  <si>
    <t xml:space="preserve"> Transportation Equipment</t>
  </si>
  <si>
    <t>18.5.1</t>
  </si>
  <si>
    <t>Accumulated Depreciation - Transportation   Equipment</t>
  </si>
  <si>
    <t>Office Furniture, Fixtures and Equipment</t>
  </si>
  <si>
    <t>18.6.1</t>
  </si>
  <si>
    <t xml:space="preserve"> Accumulated Depreciation – Office Furniture, Fixtures and Equipment</t>
  </si>
  <si>
    <t>Fair Value Hedge</t>
  </si>
  <si>
    <t>Cash Flow Hedge</t>
  </si>
  <si>
    <t>Hedges of a Net Investment in Foreign Operation</t>
  </si>
  <si>
    <t>TOTAL ASSETS</t>
  </si>
  <si>
    <t>Oustanding Claims Reserves</t>
  </si>
  <si>
    <t>Claims Handling Expenses</t>
  </si>
  <si>
    <t>IBNR Reserves</t>
  </si>
  <si>
    <t>Premiums Due to Reinsurers - Treaty</t>
  </si>
  <si>
    <t>Premiums Due to Reinsurers - Facultative</t>
  </si>
  <si>
    <t>Premiums Reserve Withheld for Reinsurers - Treaty</t>
  </si>
  <si>
    <t>Premiums Reserve Withheld for Reinsurers - Facultative</t>
  </si>
  <si>
    <t>Loss Reserve Withheld for Reinsurers - Treaty</t>
  </si>
  <si>
    <t>Premiums Tax Payable</t>
  </si>
  <si>
    <t>Documentary Stamps Tax Payable</t>
  </si>
  <si>
    <t>Value-Added Tax (VAT) Payable</t>
  </si>
  <si>
    <t>Deferred Output VAT</t>
  </si>
  <si>
    <t>Income Tax Payable</t>
  </si>
  <si>
    <t>Withholding Tax Payable</t>
  </si>
  <si>
    <t>Fire Service Tax Payable</t>
  </si>
  <si>
    <t>Other Taxes and Licenses Payable</t>
  </si>
  <si>
    <t>SSS Premiums Payable</t>
  </si>
  <si>
    <t>SSS Loans Payable</t>
  </si>
  <si>
    <t>Pag-ibig Premiums Payable</t>
  </si>
  <si>
    <t>Pag-ibig Loans Payable</t>
  </si>
  <si>
    <t>Rent Payable</t>
  </si>
  <si>
    <t>Financial Liabilities Held for Trading</t>
  </si>
  <si>
    <t>Financial Liabilities Designated at Fair Value Through 
Profit or Loss</t>
  </si>
  <si>
    <t>Derivative Liabilities</t>
  </si>
  <si>
    <t>Accrued Utilities</t>
  </si>
  <si>
    <t>Accrued Services</t>
  </si>
  <si>
    <t>Accrual for Unused Compensated Absences</t>
  </si>
  <si>
    <t>Deferred Income</t>
  </si>
  <si>
    <t>NETWORTH</t>
  </si>
  <si>
    <t>Common Stock</t>
  </si>
  <si>
    <t>Contingency Surplus/ Home Office Inward 
        Remittances</t>
  </si>
  <si>
    <t>TOTAL NETWORTH</t>
  </si>
  <si>
    <t>Checking:</t>
  </si>
  <si>
    <t>STATEMENT OF COMPREHENSIVE INCOME</t>
  </si>
  <si>
    <t>Current Year
(December 31, 2023)</t>
  </si>
  <si>
    <t>Prior Year
(December 31, 2022)</t>
  </si>
  <si>
    <t>INCOME</t>
  </si>
  <si>
    <t>64</t>
  </si>
  <si>
    <t>Gross Premiums - Direct Business</t>
  </si>
  <si>
    <t>65</t>
  </si>
  <si>
    <t>Reinsurance Premiums Assumed - Treaty</t>
  </si>
  <si>
    <t>66</t>
  </si>
  <si>
    <t>Reinsurance Premiums Assumed - Facultative</t>
  </si>
  <si>
    <t>67</t>
  </si>
  <si>
    <t>Returns and Cancellations</t>
  </si>
  <si>
    <t>Gross Premiums Written</t>
  </si>
  <si>
    <t>68</t>
  </si>
  <si>
    <t>Reinsurance Premiums Ceded - Treaty</t>
  </si>
  <si>
    <t>69</t>
  </si>
  <si>
    <t>Reinsurance Premiums Ceded - Facultative</t>
  </si>
  <si>
    <t>Reinstatement Premiums</t>
  </si>
  <si>
    <t>Reinsurers' share on Gross Premiums Written</t>
  </si>
  <si>
    <t>71</t>
  </si>
  <si>
    <t>Increase/Decrease in Premium Liabilities</t>
  </si>
  <si>
    <t>Net Premiums Earned, Recapitulation I, Column 19, page 17
(Microinsurance: P_________)</t>
  </si>
  <si>
    <t>Commission Income - Treaty</t>
  </si>
  <si>
    <t>Commission Income - Facultative</t>
  </si>
  <si>
    <t>74</t>
  </si>
  <si>
    <t>Other Underwriting Income</t>
  </si>
  <si>
    <t>Total Underwriting Income</t>
  </si>
  <si>
    <t>Interest Income</t>
  </si>
  <si>
    <t>75.1</t>
  </si>
  <si>
    <t>Interest Income - Cash in Banks</t>
  </si>
  <si>
    <t>75.2</t>
  </si>
  <si>
    <t>Interest Income - Financial Assets at FVTPL</t>
  </si>
  <si>
    <t>75.2.1</t>
  </si>
  <si>
    <t>75.2.1.1</t>
  </si>
  <si>
    <t>75.2.1.2</t>
  </si>
  <si>
    <t>75.2.2</t>
  </si>
  <si>
    <t>75.2.2.1</t>
  </si>
  <si>
    <t>75.2.2.2</t>
  </si>
  <si>
    <t>75.3</t>
  </si>
  <si>
    <t>Interest Income - Available for Sale Financial Assets</t>
  </si>
  <si>
    <t>75.3.1</t>
  </si>
  <si>
    <t>75.3.2</t>
  </si>
  <si>
    <t>75.4</t>
  </si>
  <si>
    <t>Interest Income - Held-to-Maturity Investments</t>
  </si>
  <si>
    <t>75.4.1</t>
  </si>
  <si>
    <t>75.4.2</t>
  </si>
  <si>
    <t>75.5</t>
  </si>
  <si>
    <t>Interest Income - Loans and Receivables</t>
  </si>
  <si>
    <t>75.5.1</t>
  </si>
  <si>
    <t>Real Estate Mortage Loans</t>
  </si>
  <si>
    <t>75.5.2</t>
  </si>
  <si>
    <t>75.5.3</t>
  </si>
  <si>
    <t>75.5.4</t>
  </si>
  <si>
    <t>75.5.5</t>
  </si>
  <si>
    <t>Notes Receivables</t>
  </si>
  <si>
    <t>75.5.6</t>
  </si>
  <si>
    <t>75.5.7</t>
  </si>
  <si>
    <t>75.5.8</t>
  </si>
  <si>
    <t>Sales Contracts Receivables</t>
  </si>
  <si>
    <t>75.5.9</t>
  </si>
  <si>
    <t>75.5.10</t>
  </si>
  <si>
    <t>75.5.11</t>
  </si>
  <si>
    <t>76</t>
  </si>
  <si>
    <t>Dividend Income</t>
  </si>
  <si>
    <t>77</t>
  </si>
  <si>
    <t>Gain/Loss on Sale of Investments</t>
  </si>
  <si>
    <t>77.1</t>
  </si>
  <si>
    <t>Financial Assets and  Liabilities Held for Trading</t>
  </si>
  <si>
    <t>77.2</t>
  </si>
  <si>
    <t>Financial Assets and  Liabilities Designated at 
Fair Value Through Profit or Loss</t>
  </si>
  <si>
    <t>77.3</t>
  </si>
  <si>
    <t>Available-for-Sale Financial Assets</t>
  </si>
  <si>
    <t>77.4</t>
  </si>
  <si>
    <t>77.5</t>
  </si>
  <si>
    <t>78</t>
  </si>
  <si>
    <t>Gain on Sale of Property and Equipment</t>
  </si>
  <si>
    <t>Unrealized Gain on Investments</t>
  </si>
  <si>
    <t>79.1</t>
  </si>
  <si>
    <t>79.2</t>
  </si>
  <si>
    <t>79.3</t>
  </si>
  <si>
    <t>79.4</t>
  </si>
  <si>
    <t>Derivative Assets/Liabilities</t>
  </si>
  <si>
    <t>79.5</t>
  </si>
  <si>
    <t>Rental Income</t>
  </si>
  <si>
    <t>Miscellaneous Income</t>
  </si>
  <si>
    <t>Total Investment Income</t>
  </si>
  <si>
    <t>TOTAL INCOME</t>
  </si>
  <si>
    <t>EXPENSES</t>
  </si>
  <si>
    <t>82</t>
  </si>
  <si>
    <t>Losses - Direct Business</t>
  </si>
  <si>
    <t>83</t>
  </si>
  <si>
    <t>Losses on Reinsurance Assumed - Treaty</t>
  </si>
  <si>
    <t>84</t>
  </si>
  <si>
    <t>Losses on Reinsurance Assumed - Facultative</t>
  </si>
  <si>
    <t>85</t>
  </si>
  <si>
    <t>Salvage Recoveries / Loss Recoveries on Direct Business</t>
  </si>
  <si>
    <t>86</t>
  </si>
  <si>
    <t>Loss Adjustment Expenses - Direct</t>
  </si>
  <si>
    <t>87</t>
  </si>
  <si>
    <t>Loss Adjustment Expenses on Reinsurance Assumed - Treaty</t>
  </si>
  <si>
    <t>88</t>
  </si>
  <si>
    <t>Loss Adjustment Expenses on Reinsurance Assumed - Facultative</t>
  </si>
  <si>
    <t>Gross Insurance Contract Benefits and Claims Paid</t>
  </si>
  <si>
    <t>89</t>
  </si>
  <si>
    <t>Loss Recoveries on Reinsurance Ceded - Treaty</t>
  </si>
  <si>
    <t>Loss Recoveries on Reinsurance Ceded - Facultative</t>
  </si>
  <si>
    <t>Reinsurers' Share of Insurance Contract Benefits and Claims Paid</t>
  </si>
  <si>
    <t>Increase/Decrease in Unpaid Losses</t>
  </si>
  <si>
    <r>
      <t xml:space="preserve">Net Insurance Contract Benefits and Claims Paid 
</t>
    </r>
    <r>
      <rPr>
        <b/>
        <sz val="10"/>
        <color indexed="10"/>
        <rFont val="Arial"/>
        <family val="2"/>
      </rPr>
      <t>(Microinsurance: P_________)</t>
    </r>
  </si>
  <si>
    <t>91</t>
  </si>
  <si>
    <t>Retrocession Commission</t>
  </si>
  <si>
    <t>92</t>
  </si>
  <si>
    <r>
      <rPr>
        <b/>
        <sz val="10"/>
        <color rgb="FF000000"/>
        <rFont val="Arial"/>
        <family val="2"/>
      </rPr>
      <t xml:space="preserve">Commission Expense - Direct  </t>
    </r>
    <r>
      <rPr>
        <b/>
        <sz val="10"/>
        <color rgb="FFFF0000"/>
        <rFont val="Arial"/>
        <family val="2"/>
      </rPr>
      <t>(Microinsurance: P _______________________ )</t>
    </r>
  </si>
  <si>
    <t>93</t>
  </si>
  <si>
    <t>Commission Expense on Reinsurance Assumed - Treaty</t>
  </si>
  <si>
    <t>94</t>
  </si>
  <si>
    <t>Commission Expense on Reinsurance Assumed - Facultative</t>
  </si>
  <si>
    <t>95</t>
  </si>
  <si>
    <t>Other Underwriting Expenses</t>
  </si>
  <si>
    <t>96</t>
  </si>
  <si>
    <t>Other Tax Expense</t>
  </si>
  <si>
    <t>97</t>
  </si>
  <si>
    <t>Agency Expense</t>
  </si>
  <si>
    <t>Total Underwriting Expense</t>
  </si>
  <si>
    <t>98</t>
  </si>
  <si>
    <t>Salaries and Wages</t>
  </si>
  <si>
    <t>99</t>
  </si>
  <si>
    <t>SSS Contributions</t>
  </si>
  <si>
    <t>100</t>
  </si>
  <si>
    <t>Philhealth Contributions</t>
  </si>
  <si>
    <t>101</t>
  </si>
  <si>
    <t>Pag-Ibig Contributions</t>
  </si>
  <si>
    <t>102</t>
  </si>
  <si>
    <t>Employees Compensation and Maternity Contributions</t>
  </si>
  <si>
    <t>103</t>
  </si>
  <si>
    <t>Hospitalization Contributions</t>
  </si>
  <si>
    <t>104</t>
  </si>
  <si>
    <t>Medical Supplies</t>
  </si>
  <si>
    <t>105</t>
  </si>
  <si>
    <t>Employees' Welfare</t>
  </si>
  <si>
    <t>106</t>
  </si>
  <si>
    <t>Employee Benefits</t>
  </si>
  <si>
    <t>107</t>
  </si>
  <si>
    <t>Post-Employment Benefit Cost</t>
  </si>
  <si>
    <t>108</t>
  </si>
  <si>
    <t>Professional and Technical Development</t>
  </si>
  <si>
    <t>109</t>
  </si>
  <si>
    <t>Representation and Entertainment</t>
  </si>
  <si>
    <t>110</t>
  </si>
  <si>
    <t>Transporation and Travel Expenses</t>
  </si>
  <si>
    <t>111</t>
  </si>
  <si>
    <t>Investment Management Fees</t>
  </si>
  <si>
    <t>112</t>
  </si>
  <si>
    <t>Directors' Fees and Allowances</t>
  </si>
  <si>
    <t>113</t>
  </si>
  <si>
    <t>Corporate Secretary's Fees</t>
  </si>
  <si>
    <t>114</t>
  </si>
  <si>
    <t>Auditors' Fees</t>
  </si>
  <si>
    <t>115</t>
  </si>
  <si>
    <t>Actuarial Fees</t>
  </si>
  <si>
    <t>116</t>
  </si>
  <si>
    <t>Service Fees</t>
  </si>
  <si>
    <t>117</t>
  </si>
  <si>
    <t>Legal Fees</t>
  </si>
  <si>
    <t>118</t>
  </si>
  <si>
    <t>Association Dues</t>
  </si>
  <si>
    <t>119</t>
  </si>
  <si>
    <t>Light and Water</t>
  </si>
  <si>
    <t>120</t>
  </si>
  <si>
    <t>Communication and Postage</t>
  </si>
  <si>
    <t>121</t>
  </si>
  <si>
    <t>Printing, Stationery and Supplies</t>
  </si>
  <si>
    <t>122</t>
  </si>
  <si>
    <t>Books and Periodicals</t>
  </si>
  <si>
    <t>123</t>
  </si>
  <si>
    <t>Advertising and Promotions</t>
  </si>
  <si>
    <t>124</t>
  </si>
  <si>
    <t>Contributions and Donations</t>
  </si>
  <si>
    <t>125</t>
  </si>
  <si>
    <t>Rental Expense</t>
  </si>
  <si>
    <t>126</t>
  </si>
  <si>
    <t>Insurance Expenses</t>
  </si>
  <si>
    <t>127</t>
  </si>
  <si>
    <t>Taxes and Licences</t>
  </si>
  <si>
    <t>128</t>
  </si>
  <si>
    <t>Bank Charges</t>
  </si>
  <si>
    <t>129</t>
  </si>
  <si>
    <t>Interest Expenses</t>
  </si>
  <si>
    <t>130</t>
  </si>
  <si>
    <t>Repairs and Maintenance - Materials</t>
  </si>
  <si>
    <t>131</t>
  </si>
  <si>
    <t>Repairs and Maintenance - Labor</t>
  </si>
  <si>
    <t>132</t>
  </si>
  <si>
    <t>Depreciation and Amortization</t>
  </si>
  <si>
    <t>133</t>
  </si>
  <si>
    <t>Share in Profit/Loss of Associates and Joint Ventures</t>
  </si>
  <si>
    <t>134</t>
  </si>
  <si>
    <t>Provision for Impairment Losses</t>
  </si>
  <si>
    <t>Amounts Recoverable from Ceding Companies</t>
  </si>
  <si>
    <t>AFS Financial Assets</t>
  </si>
  <si>
    <t>HTM Investments</t>
  </si>
  <si>
    <t>Accounts Receivables</t>
  </si>
  <si>
    <t>Intangible Assets</t>
  </si>
  <si>
    <t>135</t>
  </si>
  <si>
    <t>Miscellaneous Expense</t>
  </si>
  <si>
    <t>Total Administrative Expense</t>
  </si>
  <si>
    <t>TOTAL EXPENSE</t>
  </si>
  <si>
    <t>INCOME BEFORE INCOME TAX</t>
  </si>
  <si>
    <t>136</t>
  </si>
  <si>
    <t>Provision for Income Tax</t>
  </si>
  <si>
    <t>Provision for Income Tax - Final</t>
  </si>
  <si>
    <t>Provision for Income Tax - Current</t>
  </si>
  <si>
    <t>Provision for Income Tax - Deferred</t>
  </si>
  <si>
    <t>NET INCOME</t>
  </si>
  <si>
    <t>ADJUSTING JOURNAL ENTRY</t>
  </si>
  <si>
    <t>a</t>
  </si>
  <si>
    <t>Account 1</t>
  </si>
  <si>
    <t>Account 2</t>
  </si>
  <si>
    <t>To reclassify the net credit balance</t>
  </si>
  <si>
    <t>b</t>
  </si>
  <si>
    <t>c</t>
  </si>
  <si>
    <t>SCHEDULE 1 - CASH ON HAND</t>
  </si>
  <si>
    <t>LINKS</t>
  </si>
  <si>
    <t>SFP-Asset</t>
  </si>
  <si>
    <t>SFP-Liab and NW</t>
  </si>
  <si>
    <t>Document Index No.</t>
  </si>
  <si>
    <t>Branch</t>
  </si>
  <si>
    <t>Name of Custodian</t>
  </si>
  <si>
    <t>Balance per Custodian Certificate (Original Currency)</t>
  </si>
  <si>
    <t>For Foreign-Denominated</t>
  </si>
  <si>
    <t>Ledger Balance</t>
  </si>
  <si>
    <t>Non-Admitted Assets</t>
  </si>
  <si>
    <t>Admitted Assets</t>
  </si>
  <si>
    <t>Company Remarks</t>
  </si>
  <si>
    <t>Name of</t>
  </si>
  <si>
    <t>Currency 
(USD, Euro, JPY, etc.)</t>
  </si>
  <si>
    <t>Conversion Rate</t>
  </si>
  <si>
    <t>Per Company Balance</t>
  </si>
  <si>
    <t>Adjustment</t>
  </si>
  <si>
    <t>Requirements for Admissibility</t>
  </si>
  <si>
    <t>Peso Equivalent</t>
  </si>
  <si>
    <t>Link to Supporting Documents</t>
  </si>
  <si>
    <t>Custodian</t>
  </si>
  <si>
    <t>DR</t>
  </si>
  <si>
    <t>CR</t>
  </si>
  <si>
    <t>Reconsidered Amount</t>
  </si>
  <si>
    <t>With Supporting Documents?</t>
  </si>
  <si>
    <t>Balance per Supporting Documents (Original Currency)</t>
  </si>
  <si>
    <t>ForEx Rate
(USD - BAP Rate
Others- BSP Rate)</t>
  </si>
  <si>
    <t>A.</t>
  </si>
  <si>
    <t>B.</t>
  </si>
  <si>
    <t>Petty cash fund 1</t>
  </si>
  <si>
    <t>Petty cash fund 2</t>
  </si>
  <si>
    <t>Petty cash fund 3</t>
  </si>
  <si>
    <t>Petty cash fund 4</t>
  </si>
  <si>
    <t>Subtotal</t>
  </si>
  <si>
    <t>C.</t>
  </si>
  <si>
    <t>Commission Fund 1</t>
  </si>
  <si>
    <t>Commission Fund 2</t>
  </si>
  <si>
    <t>Commission Fund 3</t>
  </si>
  <si>
    <t>Commission Fund 4</t>
  </si>
  <si>
    <t>D.</t>
  </si>
  <si>
    <t>Documentary Stamps Fund 1</t>
  </si>
  <si>
    <t>Documentary Stamps Fund 2</t>
  </si>
  <si>
    <t>Documentary Stamps Fund 3</t>
  </si>
  <si>
    <t>Documentary Stamps Fund 4</t>
  </si>
  <si>
    <t>E.</t>
  </si>
  <si>
    <t>Claims Fund 1</t>
  </si>
  <si>
    <t>Claims Fund 2</t>
  </si>
  <si>
    <t>Claims Fund 3</t>
  </si>
  <si>
    <t>Claims Fund 4</t>
  </si>
  <si>
    <t>F.</t>
  </si>
  <si>
    <t>Revolving Fund 1</t>
  </si>
  <si>
    <t>Revolving Fund 2</t>
  </si>
  <si>
    <t>Revolving Fund 3</t>
  </si>
  <si>
    <t>Revolving Fund 4</t>
  </si>
  <si>
    <t>G.</t>
  </si>
  <si>
    <t>DST Fund</t>
  </si>
  <si>
    <t>Other Funds 1</t>
  </si>
  <si>
    <t>Other Funds 2</t>
  </si>
  <si>
    <t>Other Funds 3</t>
  </si>
  <si>
    <t>Other Funds 4</t>
  </si>
  <si>
    <t>TOTAL CASH ON HAND</t>
  </si>
  <si>
    <t>Breakdown of Undeposited Collection</t>
  </si>
  <si>
    <t>Legal Basis</t>
  </si>
  <si>
    <t>OR No.</t>
  </si>
  <si>
    <t>Balance per OR</t>
  </si>
  <si>
    <t>Date Deposited (per deposit slip)</t>
  </si>
  <si>
    <t>Non-admitted Assets</t>
  </si>
  <si>
    <t>Section 202 (a) of the Amended Insurance Code</t>
  </si>
  <si>
    <t>Admittance</t>
  </si>
  <si>
    <t>Undeposited Collections 1</t>
  </si>
  <si>
    <t>Undeposited Collections 2</t>
  </si>
  <si>
    <t>Undeposited Collections 3</t>
  </si>
  <si>
    <t>Undeposited Collections 4</t>
  </si>
  <si>
    <t>Undeposited Collections 5</t>
  </si>
  <si>
    <t>Undeposited Collections 6</t>
  </si>
  <si>
    <t>Comparison of DST Fund, DST Payable, and DST Utilization for January</t>
  </si>
  <si>
    <t>DST Fund at year end</t>
  </si>
  <si>
    <t>DST Payable at year end</t>
  </si>
  <si>
    <t>DST Utilization for January</t>
  </si>
  <si>
    <t>Note:</t>
  </si>
  <si>
    <t xml:space="preserve">Document Index No. should match with reference no. in the Supporting Document. </t>
  </si>
  <si>
    <t xml:space="preserve">For foreign currency, Please refer to BAP (for USD) and BSP issuances (other foreign currency) </t>
  </si>
  <si>
    <t>SCHEDULE 2 - CASH IN BANKS</t>
  </si>
  <si>
    <t>Account Number</t>
  </si>
  <si>
    <t>Branch of Bank</t>
  </si>
  <si>
    <t>Counterparty Rating
(for RBC)</t>
  </si>
  <si>
    <t>Under IMA Account?
(Y/N)</t>
  </si>
  <si>
    <t>Last Transaction Date</t>
  </si>
  <si>
    <t>Unadjusted Balance (Original Currency)</t>
  </si>
  <si>
    <t>Bank Reconciliation</t>
  </si>
  <si>
    <t xml:space="preserve"> Company Remarks</t>
  </si>
  <si>
    <t>Document</t>
  </si>
  <si>
    <t>Currency (USD, Euro, JPY, etc.)</t>
  </si>
  <si>
    <t>Deposit in Transit</t>
  </si>
  <si>
    <t>Outstanding Check</t>
  </si>
  <si>
    <t>Other Reconciling Item</t>
  </si>
  <si>
    <t>Balance per Bank Reconciliation (Ledger Balance)</t>
  </si>
  <si>
    <t>Ledger Balance, Net of Impairment</t>
  </si>
  <si>
    <t>Non-admitted Asset</t>
  </si>
  <si>
    <t>For Foreign Denominated</t>
  </si>
  <si>
    <t>Corresponding Asset Admitted?</t>
  </si>
  <si>
    <t>Index No.</t>
  </si>
  <si>
    <t>of Bank</t>
  </si>
  <si>
    <t>Bank BSP Authorized?</t>
  </si>
  <si>
    <t>Balance per Supporting Document/s</t>
  </si>
  <si>
    <t>I.</t>
  </si>
  <si>
    <t>Domestic Banks</t>
  </si>
  <si>
    <t>Name of bank</t>
  </si>
  <si>
    <t>Sub-total</t>
  </si>
  <si>
    <t>Regular Savings - Peso</t>
  </si>
  <si>
    <t>Regular Savings - Foreign</t>
  </si>
  <si>
    <t>Special Savings - Peso</t>
  </si>
  <si>
    <t>Special Savings - Foreign</t>
  </si>
  <si>
    <t xml:space="preserve">II. </t>
  </si>
  <si>
    <t>Foreign Banks</t>
  </si>
  <si>
    <t>TOTAL CASH IN BANKS</t>
  </si>
  <si>
    <t>RBC Computation</t>
  </si>
  <si>
    <t>Rating</t>
  </si>
  <si>
    <t>AA</t>
  </si>
  <si>
    <t>NAA</t>
  </si>
  <si>
    <t>AAA to AA-</t>
  </si>
  <si>
    <t xml:space="preserve">A+ to A-  </t>
  </si>
  <si>
    <t xml:space="preserve">BBB+ to BBB-  </t>
  </si>
  <si>
    <t xml:space="preserve">BB+ to B-  </t>
  </si>
  <si>
    <t xml:space="preserve">CCC or worse  </t>
  </si>
  <si>
    <t>Unrated</t>
  </si>
  <si>
    <t>In good standing</t>
  </si>
  <si>
    <t>SCHEDULE 3 - TIME DEPOSITS</t>
  </si>
  <si>
    <t>Description</t>
  </si>
  <si>
    <t>Account No./CTD No.</t>
  </si>
  <si>
    <t>Date</t>
  </si>
  <si>
    <t>Term</t>
  </si>
  <si>
    <t>Peso Equivalent
(Ledger Balance)</t>
  </si>
  <si>
    <t>Placement/ Rollover Date</t>
  </si>
  <si>
    <t>Maturity</t>
  </si>
  <si>
    <t>Principal 
(Original Currency)</t>
  </si>
  <si>
    <t>Interest rate</t>
  </si>
  <si>
    <t>Per IC Computation</t>
  </si>
  <si>
    <t>With Supporting Documents</t>
  </si>
  <si>
    <t>Principal Amount per Supporting Document/s</t>
  </si>
  <si>
    <t>Peso Currency</t>
  </si>
  <si>
    <t>TOTAL TIME DEPOSITS</t>
  </si>
  <si>
    <t>Section 202 (b) of the Amended Insurance Code</t>
  </si>
  <si>
    <t>SCHEDULE 4 - PREMIUMS RECEIVABLE</t>
  </si>
  <si>
    <t>Note: Link to PR Schedule</t>
  </si>
  <si>
    <t>Name of Intermediary</t>
  </si>
  <si>
    <t>Premiums
(in pesos)</t>
  </si>
  <si>
    <t>Premium Tax
(in pesos)</t>
  </si>
  <si>
    <t>VAT
(in pesos)</t>
  </si>
  <si>
    <t>DST
(in pesos)</t>
  </si>
  <si>
    <t>FST
(in pesos)</t>
  </si>
  <si>
    <t>LGT
 (in pesos)</t>
  </si>
  <si>
    <t>Other Charges
(in pesos)</t>
  </si>
  <si>
    <t>Total Amount Due
(in pesos)</t>
  </si>
  <si>
    <t>Allowance for Impairment Loss</t>
  </si>
  <si>
    <t>Ledger Balances, net</t>
  </si>
  <si>
    <t>Non-Admitted Assset</t>
  </si>
  <si>
    <t>Post-Exit Conference</t>
  </si>
  <si>
    <t xml:space="preserve">After Initial Transmittal </t>
  </si>
  <si>
    <t>Link to Detailed Schedule</t>
  </si>
  <si>
    <t xml:space="preserve">I. </t>
  </si>
  <si>
    <t>Premiums Receivable with in 90 days</t>
  </si>
  <si>
    <t>Premiums Receivable within 90 days</t>
  </si>
  <si>
    <t>Direct</t>
  </si>
  <si>
    <t>Brokers</t>
  </si>
  <si>
    <t>Ordinary Agents</t>
  </si>
  <si>
    <t xml:space="preserve">Total Premiums Receivable - Within 90 days (Admitted) </t>
  </si>
  <si>
    <t>Premiums Receivable beyond 90 days</t>
  </si>
  <si>
    <t>Premiums Receivable - Government Agencies</t>
  </si>
  <si>
    <t xml:space="preserve">II.  </t>
  </si>
  <si>
    <t>Total Premiums Receivable - Beyond Ninety (90) days (Non-admitted):</t>
  </si>
  <si>
    <t>a.</t>
  </si>
  <si>
    <t>More than 3 months but less than 6 months</t>
  </si>
  <si>
    <t>Premiums Receivable - Jumbo Risk</t>
  </si>
  <si>
    <t>b.</t>
  </si>
  <si>
    <t>More than 6 months but less than 9 months</t>
  </si>
  <si>
    <t>Total Premiums Receivable</t>
  </si>
  <si>
    <t>c.</t>
  </si>
  <si>
    <t>More than 9 months but less than 12 months</t>
  </si>
  <si>
    <t>Add/Deduct: Others</t>
  </si>
  <si>
    <t>d.</t>
  </si>
  <si>
    <t>More than 12 months but less than 15 months</t>
  </si>
  <si>
    <t>e.</t>
  </si>
  <si>
    <t>More than 15 months but less than 18 months</t>
  </si>
  <si>
    <t>Unaccounted Difference</t>
  </si>
  <si>
    <t>f.</t>
  </si>
  <si>
    <t>More than 18 months</t>
  </si>
  <si>
    <t>Total Premiums Receivable - Beyond 90 days</t>
  </si>
  <si>
    <t xml:space="preserve">III. </t>
  </si>
  <si>
    <t>Total Premiums Receivable - Government Agencies (See Sch. 4.A)</t>
  </si>
  <si>
    <t xml:space="preserve">IV. </t>
  </si>
  <si>
    <t>Total Premiums Receivable - Marine Hull (See Sch. 4.B)</t>
  </si>
  <si>
    <t xml:space="preserve">V. </t>
  </si>
  <si>
    <t>Total Premiums Receivable - Jumbo Risks (see Sch. 4.C)</t>
  </si>
  <si>
    <t>Note: Link to PR Schedule RBC by directly adding to the existing formula below</t>
  </si>
  <si>
    <t>Totals</t>
  </si>
  <si>
    <t>No. of Policies</t>
  </si>
  <si>
    <t>TOTAL PREMIUMS RECEIVABLE, NET OF ALLOWANCE FOR IMPAIRMENT LOSS</t>
  </si>
  <si>
    <t>Reconciliation of Premium Receivable:</t>
  </si>
  <si>
    <t xml:space="preserve">Premiums Receivable - Beginning per Ledger </t>
  </si>
  <si>
    <t>Add: Current year Production</t>
  </si>
  <si>
    <t>Less: Current year Collection</t>
  </si>
  <si>
    <t>Premiums Receivable, ending</t>
  </si>
  <si>
    <t>Adjusting Entries</t>
  </si>
  <si>
    <t>Premiums Receivable, Ending (net)</t>
  </si>
  <si>
    <t>Premiums Receivable per schedule/SFP (net)</t>
  </si>
  <si>
    <t>Difference</t>
  </si>
  <si>
    <t>To reclassify negative balance of Premium Receivable</t>
  </si>
  <si>
    <t>Explain and reconcile any difference.</t>
  </si>
  <si>
    <t>Breakdown of Commission</t>
  </si>
  <si>
    <t>Total Commission</t>
  </si>
  <si>
    <t>A breakdown of within 90 days Premiums Receivable is required to be the encoded on a separate report.</t>
  </si>
  <si>
    <t>Premiums receivable beyond ninety (90) days need to be supported by schedule showing policy details - see attachments for pro-forma template.</t>
  </si>
  <si>
    <t>SCHEDULE 4.A - PREMIUMS RECEIVABLE FROM GOVERNMENT AGENCIES</t>
  </si>
  <si>
    <t>Cut-off Date:</t>
  </si>
  <si>
    <t>Name of Government Agency</t>
  </si>
  <si>
    <t>Assured</t>
  </si>
  <si>
    <t>Particulars of Policy/Bond</t>
  </si>
  <si>
    <t>With Certification? 
(Y/N)</t>
  </si>
  <si>
    <t>Non-Admitted
Asset</t>
  </si>
  <si>
    <t>Admitted
Asset</t>
  </si>
  <si>
    <t>Policy No.</t>
  </si>
  <si>
    <t>Issuance Date</t>
  </si>
  <si>
    <t>Inception Date</t>
  </si>
  <si>
    <t>Due Date</t>
  </si>
  <si>
    <t>LGT 
(in pesos)</t>
  </si>
  <si>
    <t xml:space="preserve">Total Amount Due
(in pesos) 
</t>
  </si>
  <si>
    <t xml:space="preserve">RBC </t>
  </si>
  <si>
    <t>With 2025 Inception Date</t>
  </si>
  <si>
    <t>No. of Days</t>
  </si>
  <si>
    <t>Aging</t>
  </si>
  <si>
    <t>With Certification?</t>
  </si>
  <si>
    <t>Fire</t>
  </si>
  <si>
    <t>Marine Cargo</t>
  </si>
  <si>
    <t>Marine Hull</t>
  </si>
  <si>
    <t>Surety and Fidelity</t>
  </si>
  <si>
    <t>Motor Car</t>
  </si>
  <si>
    <t>Health and Accident</t>
  </si>
  <si>
    <t>Specify particular line of business</t>
  </si>
  <si>
    <t>TOTAL PREMIUMS RECEIVABLE FROM GOVERNMENT AGENCIES</t>
  </si>
  <si>
    <t>*Group according to government accounts.</t>
  </si>
  <si>
    <t>Circular Letter (CL) No. 2007-22</t>
  </si>
  <si>
    <t>CL No. 2014-17</t>
  </si>
  <si>
    <t>SCHEDULE 4.B - PREMIUMS RECEIVABLE - MARINE HULL</t>
  </si>
  <si>
    <t xml:space="preserve">Policy No. </t>
  </si>
  <si>
    <t>LGT
(in pesos)</t>
  </si>
  <si>
    <t>Installment Payment Schedule (Paid &amp; Unpaid)</t>
  </si>
  <si>
    <t>Balance
Current Year (Ledger Balance)</t>
  </si>
  <si>
    <t>1st Due Date</t>
  </si>
  <si>
    <t>2nd Due Date</t>
  </si>
  <si>
    <t>3rd Due Date</t>
  </si>
  <si>
    <t>4th Due Date</t>
  </si>
  <si>
    <t>Installment Due within 90 Days from Cut-off Date</t>
  </si>
  <si>
    <t>Not yet Due as of 
Cut-off Date with Supporting Documents?</t>
  </si>
  <si>
    <t>No Default in Payment?</t>
  </si>
  <si>
    <t>TOTAL PREMIUMS RECEIVABLE - MARINE HULL</t>
  </si>
  <si>
    <t>SCHEDULE 4.C - PREMIUMS RECEIVABLE - JUMBO RISKS</t>
  </si>
  <si>
    <t>cut-off</t>
  </si>
  <si>
    <t>Installment Payment Schedule (Paid &amp; Unpaid) (May add rows if needed)</t>
  </si>
  <si>
    <t>TOTAL PREMIUMS RECEIVABLE - JUMBO RISKS</t>
  </si>
  <si>
    <t>SCHEDULE 5 - REINSURANCE ACCOUNTS</t>
  </si>
  <si>
    <t>Name of Reinsurer/Ceding Company</t>
  </si>
  <si>
    <t>Counterparty Rating
(For RBC)</t>
  </si>
  <si>
    <t xml:space="preserve">License No. </t>
  </si>
  <si>
    <t>Name of Broker</t>
  </si>
  <si>
    <t>Name of Resident Agent</t>
  </si>
  <si>
    <t>Total RI Asset</t>
  </si>
  <si>
    <t>Total RI Liability</t>
  </si>
  <si>
    <t>Net RI Asset/Liability</t>
  </si>
  <si>
    <t>With SOA from Reinsurer/ Ceding Companies?
(Y/N)</t>
  </si>
  <si>
    <t>Amount of Reinsurance, Net Due From (To) per SOA</t>
  </si>
  <si>
    <t>Non-Admitted Assets Breakdown</t>
  </si>
  <si>
    <t>Allowance for Impairment Loss Breakdown</t>
  </si>
  <si>
    <t>Summary of Non-Admitted Assets</t>
  </si>
  <si>
    <t>Summary of RI Accounts</t>
  </si>
  <si>
    <t>Treaty</t>
  </si>
  <si>
    <t>Facultative</t>
  </si>
  <si>
    <t>Other R/I 
Accounts 
Receivable</t>
  </si>
  <si>
    <t>Other R/I 
Accounts 
Payable</t>
  </si>
  <si>
    <r>
      <t xml:space="preserve">Premium </t>
    </r>
    <r>
      <rPr>
        <sz val="10"/>
        <rFont val="Arial"/>
        <family val="2"/>
      </rPr>
      <t>Due from</t>
    </r>
    <r>
      <rPr>
        <b/>
        <sz val="10"/>
        <rFont val="Arial"/>
        <family val="2"/>
      </rPr>
      <t xml:space="preserve"> Ceding Companies</t>
    </r>
  </si>
  <si>
    <t>Summary Per Company Balance</t>
  </si>
  <si>
    <t>Negative Balances</t>
  </si>
  <si>
    <t>Premium Due from Ceding Companies</t>
  </si>
  <si>
    <t>Additional NAA per SOA</t>
  </si>
  <si>
    <t>Assets</t>
  </si>
  <si>
    <t>Liabilities</t>
  </si>
  <si>
    <t>Amount Recoverable from Reinsurers</t>
  </si>
  <si>
    <t>Premiums
Due to
Reinsurer</t>
  </si>
  <si>
    <t>Premium
Reserve 
Withheld for</t>
  </si>
  <si>
    <t>Loss
Reserve 
Withheld for</t>
  </si>
  <si>
    <t>Asset</t>
  </si>
  <si>
    <t>Liability</t>
  </si>
  <si>
    <t>Authorized or Unauthorized with RA?
(Y/N)</t>
  </si>
  <si>
    <t>With SOA or Certification?
(Y/N)</t>
  </si>
  <si>
    <t>Due From Ceding Companies</t>
  </si>
  <si>
    <t>Funds Held By Ceding Companies</t>
  </si>
  <si>
    <t>Due to RI</t>
  </si>
  <si>
    <t>Other RI Accounts Payable</t>
  </si>
  <si>
    <t>Amounts Recoverable from Reinsurance</t>
  </si>
  <si>
    <t>Paid Losses</t>
  </si>
  <si>
    <t>Unpaid Losses</t>
  </si>
  <si>
    <t>Balance per Schedule</t>
  </si>
  <si>
    <t>RI Share on IBNR</t>
  </si>
  <si>
    <t>Domestic - with Certificate of Authority</t>
  </si>
  <si>
    <t>Total Balance</t>
  </si>
  <si>
    <t>Per Company Balances</t>
  </si>
  <si>
    <t>Checking: Diff. from WBS Amount</t>
  </si>
  <si>
    <t>Government</t>
  </si>
  <si>
    <t>Adjustments</t>
  </si>
  <si>
    <t>Difference per WBS</t>
  </si>
  <si>
    <t>Total Adjustment</t>
  </si>
  <si>
    <t>Total Authorized Reinsurance Accounts</t>
  </si>
  <si>
    <t>Unauthorized</t>
  </si>
  <si>
    <t>Reclassification of negative balances</t>
  </si>
  <si>
    <t>Domestic - With Servicing Licence/ No License</t>
  </si>
  <si>
    <t>Other RI Accounts Receivable</t>
  </si>
  <si>
    <r>
      <t>Foreign - With Resident Agent (RA) -</t>
    </r>
    <r>
      <rPr>
        <b/>
        <i/>
        <sz val="10"/>
        <rFont val="Arial"/>
        <family val="2"/>
      </rPr>
      <t xml:space="preserve"> indicate name of RA</t>
    </r>
  </si>
  <si>
    <t>Funds Held for RI</t>
  </si>
  <si>
    <t>ASEAN</t>
  </si>
  <si>
    <t>Adjusted balance</t>
  </si>
  <si>
    <t xml:space="preserve">   Government Accounts with no certification</t>
  </si>
  <si>
    <t xml:space="preserve">   Suspended/ unlicensed companies </t>
  </si>
  <si>
    <t>Foreign - Without Resident Agent</t>
  </si>
  <si>
    <t xml:space="preserve">   Difference in SOA</t>
  </si>
  <si>
    <t xml:space="preserve">   Difference per Treaty Placement Audit</t>
  </si>
  <si>
    <t xml:space="preserve">   Difference per Facultative Placement Audit</t>
  </si>
  <si>
    <t>POST-EXIT CONFERENCE:</t>
  </si>
  <si>
    <t>Total Unauthorized Reinsurance Accounts</t>
  </si>
  <si>
    <t>Total Reconsideration after Post-Exit Conference</t>
  </si>
  <si>
    <t>TOTAL ADMITTED ASSET ON RI, AFTER POST-EXIT CONFERENCE</t>
  </si>
  <si>
    <t>Add:</t>
  </si>
  <si>
    <t>RI share on IBNR</t>
  </si>
  <si>
    <t>MFAD</t>
  </si>
  <si>
    <t>AFTER INITIAL TRANSMITTAL:</t>
  </si>
  <si>
    <t>Less:</t>
  </si>
  <si>
    <t>TOTAL REINSURANCE ACCOUNTS</t>
  </si>
  <si>
    <t>Total Reconsideration after Initial Transmittal</t>
  </si>
  <si>
    <t>TOTAL ADMITTED ASSET ON RI, AFTER INITIAL TRANSMITTAL</t>
  </si>
  <si>
    <t>RI Recoverable on Unpaid Losses</t>
  </si>
  <si>
    <t>RI Recoverable on Unpaid Losses - Treaty</t>
  </si>
  <si>
    <t>Dr /Cr</t>
  </si>
  <si>
    <t>RI Recoverable on Unpaid Losses - Facultative</t>
  </si>
  <si>
    <t>Premium Due from Ceding Companies (Treaty)</t>
  </si>
  <si>
    <t>PDCC / AmRec</t>
  </si>
  <si>
    <t>Reinsurance accounts</t>
  </si>
  <si>
    <t>TOTAL RI Recoverable on Unpaid Losses</t>
  </si>
  <si>
    <t>Funds Held by Ceding Companies (Treaty)</t>
  </si>
  <si>
    <t>Funds Held / PDCC</t>
  </si>
  <si>
    <t>Amounts Recoverable from RI</t>
  </si>
  <si>
    <t>Less: RI Recoverable on LCP Direct</t>
  </si>
  <si>
    <t>S23.A - LCP - Direct of 2023 AS</t>
  </si>
  <si>
    <t>Loss Reserve Withheld by Ceding Companies (Treaty)</t>
  </si>
  <si>
    <t>Loss / PDCC</t>
  </si>
  <si>
    <t>Less: RI Recoverable on LCP Treaty</t>
  </si>
  <si>
    <t>S23.B - LCP - Treaty of 2023 AS</t>
  </si>
  <si>
    <t>Amount Recoverable from Reinsurers - Paid Losses (Treaty)</t>
  </si>
  <si>
    <t>AmRec/ PD to RI</t>
  </si>
  <si>
    <t>Less: RI Recoverable on LCP Facultative</t>
  </si>
  <si>
    <t>S23.C - LCP - Facultative of 2023 AS</t>
  </si>
  <si>
    <t>Amount Recoverable from Reinsurers - Unpaid Losses (Treaty)</t>
  </si>
  <si>
    <t>Premium Due from Ceding Companies (Facultative)</t>
  </si>
  <si>
    <t>Funds Held by Ceding Companies (Facultative)</t>
  </si>
  <si>
    <t>Loss Reserve Withheld by Ceding Companies (Facultative)</t>
  </si>
  <si>
    <t>Amount Recoverable from Reinsurers - Paid Losses (Facultative)</t>
  </si>
  <si>
    <t>Gross</t>
  </si>
  <si>
    <t>Net</t>
  </si>
  <si>
    <t>RI Share</t>
  </si>
  <si>
    <t>RI Recov</t>
  </si>
  <si>
    <t>Amount Recoverable from Reinsurers - Unpaid Losses (Facultative)</t>
  </si>
  <si>
    <t>Outstanding Claims Reserve</t>
  </si>
  <si>
    <t>Claims Handling Expense</t>
  </si>
  <si>
    <t>IBNR</t>
  </si>
  <si>
    <t>Premiums Due to Reinsurer (Treaty)</t>
  </si>
  <si>
    <t>MFaD</t>
  </si>
  <si>
    <t>Premium Reserve Withheld for (Treaty)</t>
  </si>
  <si>
    <t>PD to RI / PR With for RI</t>
  </si>
  <si>
    <t>Loss Reserve Withheld for (Treaty)</t>
  </si>
  <si>
    <t>Legal Bases</t>
  </si>
  <si>
    <t>Premiums Due to Reinsurer (Facultative)</t>
  </si>
  <si>
    <t>Section 202 (f) of the AIC</t>
  </si>
  <si>
    <t>Premium Reserve Withheld for (Facultative</t>
  </si>
  <si>
    <t>CL 2014_07</t>
  </si>
  <si>
    <t>Rules and Regulations on RI Transactions</t>
  </si>
  <si>
    <t>CL 2014_42</t>
  </si>
  <si>
    <t>Gross IBNR per AVR</t>
  </si>
  <si>
    <t>Net IBNR per AVR</t>
  </si>
  <si>
    <t>RI Share on IBNR per AVR</t>
  </si>
  <si>
    <t>RI Share on IBNR per SFP</t>
  </si>
  <si>
    <t>Prepare schedule on a per reinsurance basis.</t>
  </si>
  <si>
    <t>Name of reinsurer or cedant must be the same as inputted in Exhibit 10, Reinsurance Assumed, Ceded and Retroceded.</t>
  </si>
  <si>
    <t>To reclassifiy negative balances of RI Accounts</t>
  </si>
  <si>
    <t>PMMSC</t>
  </si>
  <si>
    <t>Net Asset</t>
  </si>
  <si>
    <t>Per A/S of Company</t>
  </si>
  <si>
    <t>Per PMMSC Schedule</t>
  </si>
  <si>
    <t>Loss Reserve Deposit in Trust</t>
  </si>
  <si>
    <t>Due to Cedants</t>
  </si>
  <si>
    <t>Due from Cedants</t>
  </si>
  <si>
    <t>Total Net Due To/From</t>
  </si>
  <si>
    <t>SCHEDULE 6 - SURETY LOSSES RECOVERABLE</t>
  </si>
  <si>
    <t>Principal</t>
  </si>
  <si>
    <t>Kind of Bond</t>
  </si>
  <si>
    <t>Bond Number</t>
  </si>
  <si>
    <r>
      <t xml:space="preserve">Counterparty Rating*
</t>
    </r>
    <r>
      <rPr>
        <sz val="10"/>
        <rFont val="Arial"/>
        <family val="2"/>
      </rPr>
      <t>(For RBC)</t>
    </r>
  </si>
  <si>
    <t>Date of Confiscation of Bond</t>
  </si>
  <si>
    <t>Description of Securities</t>
  </si>
  <si>
    <t>Asset Value
of Securities</t>
  </si>
  <si>
    <t>Market Value
of Securities</t>
  </si>
  <si>
    <t>Ledger Asset, net</t>
  </si>
  <si>
    <t>Amount of Bond</t>
  </si>
  <si>
    <t>Covered by Securities</t>
  </si>
  <si>
    <t>Not Covered by Securities</t>
  </si>
  <si>
    <t>Ledger Asset</t>
  </si>
  <si>
    <t>With Collateral in Favor of the Company?</t>
  </si>
  <si>
    <t>Balance per Supporting Documents</t>
  </si>
  <si>
    <t>TOTAL SURETY LOSS RECOVERABLE</t>
  </si>
  <si>
    <t>Section 221 of the AIC</t>
  </si>
  <si>
    <t>SCHEDULE 7 - FINANCIAL ASSETS AT FAIR VALUE THROUGH PROFIT OR LOSS</t>
  </si>
  <si>
    <t>Company Balance</t>
  </si>
  <si>
    <t>Trading Debt Securities – Private</t>
  </si>
  <si>
    <t>Mutual Funds and Unit Investment Trusts</t>
  </si>
  <si>
    <t>Real Estate Investment Trusts</t>
  </si>
  <si>
    <t>II.</t>
  </si>
  <si>
    <t>Financial Assets Designated at Fair Value Through Profit or Loss (FVTPL)</t>
  </si>
  <si>
    <t>Debt Securities – Private</t>
  </si>
  <si>
    <t>Derivatives</t>
  </si>
  <si>
    <t>TOTAL FINANCIAL ASSETS AT FAIR VALUE THROUGH PROFIT OR LOSS</t>
  </si>
  <si>
    <t>Limitations - Mutual Fund, UITF, REIT &amp; Derivatives</t>
  </si>
  <si>
    <t>Particular</t>
  </si>
  <si>
    <t>Pre Exit Conference</t>
  </si>
  <si>
    <t>Mutual Fund</t>
  </si>
  <si>
    <t>FAVTPL</t>
  </si>
  <si>
    <t>AFS</t>
  </si>
  <si>
    <t>Excess of Limitations</t>
  </si>
  <si>
    <t>Excess with Approval?</t>
  </si>
  <si>
    <t>UITF</t>
  </si>
  <si>
    <t>REIT</t>
  </si>
  <si>
    <t>Derivative</t>
  </si>
  <si>
    <t>Total Excess without Approval</t>
  </si>
  <si>
    <t>20% of Net Worth</t>
  </si>
  <si>
    <t>Financial Assets (designated at Fair Value to P&amp;L, Held For Trading and Available For Sale, Held to Maturity) including investment income due and accrued</t>
  </si>
  <si>
    <t>Debt securities - Government (including allowance for impairment losses, if any)</t>
  </si>
  <si>
    <t>Local currency</t>
  </si>
  <si>
    <t>Foreign currency</t>
  </si>
  <si>
    <t>Debt securities - Private (including allowance for impairment losses, if any)</t>
  </si>
  <si>
    <t>Long term commercial bonds</t>
  </si>
  <si>
    <t xml:space="preserve">AAA to AA-  </t>
  </si>
  <si>
    <t xml:space="preserve">A+ to A- </t>
  </si>
  <si>
    <t xml:space="preserve">CCC or worse </t>
  </si>
  <si>
    <t>In Good Standing</t>
  </si>
  <si>
    <t>Short term commercial bonds</t>
  </si>
  <si>
    <t>Equity securities (including allowance for impairment losses, if any)</t>
  </si>
  <si>
    <t>Common stocks</t>
  </si>
  <si>
    <t>Listed</t>
  </si>
  <si>
    <t>Unlisted</t>
  </si>
  <si>
    <t>Preferred stocks</t>
  </si>
  <si>
    <t>Mutual funds and unit investment trust</t>
  </si>
  <si>
    <t>Government Securities</t>
  </si>
  <si>
    <t>Debt securities</t>
  </si>
  <si>
    <t>Investment grade</t>
  </si>
  <si>
    <t>Below Investment grade</t>
  </si>
  <si>
    <t>SCHEDULE 7.A - FINANCIAL ASSETS AT FAIR VALUE THROUGH PROFIT OR LOSS - DEBT SECURITIES</t>
  </si>
  <si>
    <t>For Security Deposit Compliance?</t>
  </si>
  <si>
    <t>Issuer</t>
  </si>
  <si>
    <t>Paid-Up Capital of Issuer</t>
  </si>
  <si>
    <t>Serial No.</t>
  </si>
  <si>
    <t>IC Approval Date, if applicable</t>
  </si>
  <si>
    <t>Face Value</t>
  </si>
  <si>
    <t xml:space="preserve">Acquisition Cost             (In Pesos) </t>
  </si>
  <si>
    <t>Market Value                    (Ledger Balance)</t>
  </si>
  <si>
    <t>Limitations</t>
  </si>
  <si>
    <t>Acquisition</t>
  </si>
  <si>
    <t>Issue</t>
  </si>
  <si>
    <t>Per Cert (If foreign, use foreign face value)</t>
  </si>
  <si>
    <t>In pesos</t>
  </si>
  <si>
    <t>Short-Term / Long-Term
(RBC for Private)</t>
  </si>
  <si>
    <t>Valuation</t>
  </si>
  <si>
    <t>Whichever is Lower</t>
  </si>
  <si>
    <t>Investment Due and Accrued</t>
  </si>
  <si>
    <t>With IC Approval</t>
  </si>
  <si>
    <t>Market Value</t>
  </si>
  <si>
    <t>20% Paid-Up Capital of Issuer</t>
  </si>
  <si>
    <t>20% of Latest Net Worth</t>
  </si>
  <si>
    <t>Total Trading Debt Securities - Government</t>
  </si>
  <si>
    <t>Total Trading Debt Securities - Private</t>
  </si>
  <si>
    <t xml:space="preserve">Financial Assets Designated at Fair Value Through Profit or Loss (FVTPL) </t>
  </si>
  <si>
    <t>FVPTL - Debt Securities (Government)</t>
  </si>
  <si>
    <t>Total FVTPL - Debt Securities (Government)</t>
  </si>
  <si>
    <t>FVTPL - Debt Securities (Private)</t>
  </si>
  <si>
    <t>Total FVTPL - Debt Securities (Private)</t>
  </si>
  <si>
    <t>TOTAL FVTPL - DEBT SECURITIES</t>
  </si>
  <si>
    <t>Give complete and accurate description of debt securities owned. If bonds are registered, coupon or serial issues, give amount in each group.</t>
  </si>
  <si>
    <t>Financial Assets - Debt Securities (designated at Fair Value to P&amp;L including investment income due and accrued</t>
  </si>
  <si>
    <t>For foreign currency, please refer to BAP (for USD) and BSP issuances (other foreign currency).</t>
  </si>
  <si>
    <t xml:space="preserve">AAA to AA- </t>
  </si>
  <si>
    <t>Section 202 (b) of the AIC</t>
  </si>
  <si>
    <t>Section 206 (b) (2)-(4)</t>
  </si>
  <si>
    <t>Circular Letter (CL) No. 2022-23</t>
  </si>
  <si>
    <t>CL No. 2021-53</t>
  </si>
  <si>
    <t>Prior Approval for Foreign-Denominated Investments</t>
  </si>
  <si>
    <t>Section 211 of the AIC</t>
  </si>
  <si>
    <t>Limitation</t>
  </si>
  <si>
    <t>SCHEDULE 7.B - FINANCIAL ASSETS AT FAIR VALUE THROUGH PROFIT OR LOSS - EQUITY SECURITIES</t>
  </si>
  <si>
    <t>Stock Symbol</t>
  </si>
  <si>
    <r>
      <t xml:space="preserve">State if "Listed" or "Unlisted"*
</t>
    </r>
    <r>
      <rPr>
        <b/>
        <sz val="10"/>
        <color rgb="FF000000"/>
        <rFont val="Arial"/>
        <family val="2"/>
      </rPr>
      <t>(For RBC)</t>
    </r>
  </si>
  <si>
    <t>IC approval Date (if applicable)</t>
  </si>
  <si>
    <t>Number of Outstanding Shares</t>
  </si>
  <si>
    <t>Acquisition (in Original Currency)</t>
  </si>
  <si>
    <t>Per Share (in Original Currency)</t>
  </si>
  <si>
    <t>Total
(Ledger Balance)</t>
  </si>
  <si>
    <t>With IC Approval?</t>
  </si>
  <si>
    <t>No. of Shares per Supporting Document/s</t>
  </si>
  <si>
    <t>Closing Price per PSE 
(If listed)
Book Value
(if unlisted)</t>
  </si>
  <si>
    <t>Requirement for Admissibility</t>
  </si>
  <si>
    <t>Common</t>
  </si>
  <si>
    <t>n/a</t>
  </si>
  <si>
    <t>Preferred</t>
  </si>
  <si>
    <t>Total Trading Securities</t>
  </si>
  <si>
    <t>II. Financial Assets Designated at Fair Value Through Profit or Loss (FVTPL) - Equity Securities</t>
  </si>
  <si>
    <t xml:space="preserve">Common </t>
  </si>
  <si>
    <t>III. Foreign Currency Denominated</t>
  </si>
  <si>
    <t>Total Financial Assets Designated at Fair Value Through - Equity Securities</t>
  </si>
  <si>
    <t>TOTAL FVTPL - EQUITY SECURITIES</t>
  </si>
  <si>
    <t>Common - Unlisted Shares Computation of Book Value</t>
  </si>
  <si>
    <t>Shareholder's Equity per Audited Financial Statement</t>
  </si>
  <si>
    <t>Preferred Shares</t>
  </si>
  <si>
    <t>No. of Outstanding Common Shares</t>
  </si>
  <si>
    <t>Book Value per Share</t>
  </si>
  <si>
    <t>Give complete and accurate description of equity securities owned.</t>
  </si>
  <si>
    <t>For foreign currency, Please refer to BAP (for USD) and BSP issuances (other foreign currency).</t>
  </si>
  <si>
    <t>Section 206 (b) (5)-(7) of the AIC</t>
  </si>
  <si>
    <t>Section 214  (c) (1)-(2)  and (d) of the AIC</t>
  </si>
  <si>
    <t>SCHEDULE 7.C - FINANCIAL ASSETS AT FAIR VALUE THROUGH PROFIT OR LOSS - MUTUAL FUND, UITF, REIT AND OTHER FUNDS</t>
  </si>
  <si>
    <t>Category
(for RBC)</t>
  </si>
  <si>
    <t>IC Approval, if applicable</t>
  </si>
  <si>
    <t>Issuer Regulated by Whom?</t>
  </si>
  <si>
    <t>Date Purchased</t>
  </si>
  <si>
    <t>No. of Units</t>
  </si>
  <si>
    <t>Net Asset Value per Unit/Share</t>
  </si>
  <si>
    <t>Acquisition
(In Original Currency)</t>
  </si>
  <si>
    <t>Acquisition
(In Pesos)</t>
  </si>
  <si>
    <t>As of 31 December Current Year (in Original Currency)</t>
  </si>
  <si>
    <t>Registered/ Approved with SEC?
(If Mutual Fund/REIT)
Approved by the BSP?
(If UITF)</t>
  </si>
  <si>
    <r>
      <t xml:space="preserve">With SAFr rating of "3"?
</t>
    </r>
    <r>
      <rPr>
        <b/>
        <sz val="9"/>
        <rFont val="Arial"/>
        <family val="2"/>
      </rPr>
      <t xml:space="preserve">(if IMA Accounts with SAFr rating)
OR
</t>
    </r>
    <r>
      <rPr>
        <b/>
        <sz val="10"/>
        <rFont val="Arial"/>
        <family val="2"/>
      </rPr>
      <t>With IC Approval?</t>
    </r>
    <r>
      <rPr>
        <b/>
        <sz val="9"/>
        <rFont val="Arial"/>
        <family val="2"/>
      </rPr>
      <t xml:space="preserve">
(If IMA Accounts have no SAFr rating)</t>
    </r>
  </si>
  <si>
    <t>Fair Value</t>
  </si>
  <si>
    <t xml:space="preserve"> Investment in Mutual Funds</t>
  </si>
  <si>
    <t xml:space="preserve">B. </t>
  </si>
  <si>
    <t>Investment in Unit Investment  Trust Funds</t>
  </si>
  <si>
    <t>Real Estate Investment  Trust Funds</t>
  </si>
  <si>
    <t xml:space="preserve">D.1 </t>
  </si>
  <si>
    <t xml:space="preserve">Investment Management Account (IMA) </t>
  </si>
  <si>
    <t>D.2</t>
  </si>
  <si>
    <t>Total Other Funds</t>
  </si>
  <si>
    <t>Invetment in Unit Investment  Trust Funds</t>
  </si>
  <si>
    <t>D.1</t>
  </si>
  <si>
    <t xml:space="preserve"> Investment Management Account (IMA) </t>
  </si>
  <si>
    <t>TOTAL FVTPL - FUNDS</t>
  </si>
  <si>
    <t>Section 202 (j) of the AIC</t>
  </si>
  <si>
    <t>Cl No. 2014-50</t>
  </si>
  <si>
    <t>Admittance/Limitation - UITF &amp; Mutual Fund</t>
  </si>
  <si>
    <t>CL No. 2019-27</t>
  </si>
  <si>
    <t>Admittance/Limitation - REIT</t>
  </si>
  <si>
    <t>SCHEDULE 7.D - FINANCIAL ASSETS AT FAIR VALUE THROUGH PROFIT OR LOSS - DERIVATIVE ASSETS</t>
  </si>
  <si>
    <t>Counterparty Ratings
(For RBC)</t>
  </si>
  <si>
    <t>Date of IC Approval</t>
  </si>
  <si>
    <t>Certificate No.</t>
  </si>
  <si>
    <t>Notional Amount</t>
  </si>
  <si>
    <t>Market Value (Ledger Balance)</t>
  </si>
  <si>
    <t>Acquired</t>
  </si>
  <si>
    <t>Ledger balance, net of impairment</t>
  </si>
  <si>
    <t>With prior IC-Approval?</t>
  </si>
  <si>
    <t>Itemize the accounts</t>
  </si>
  <si>
    <t>TOTAL FINANCIAL ASSETS AT FAIR VALUE THROUGH PROFIT OR LOSS - DERIVATIVE ASSETS</t>
  </si>
  <si>
    <t>Derivative assets held for hedging</t>
  </si>
  <si>
    <t>CL No. 2015-56</t>
  </si>
  <si>
    <t>SCHEDULE 8 - HELD-TO-MATURITY INVESTMENTS</t>
  </si>
  <si>
    <t>Acquisition Cost (Pesos)</t>
  </si>
  <si>
    <t>Amortized Value (Ledger Balance)</t>
  </si>
  <si>
    <t>Ledger Balance, net</t>
  </si>
  <si>
    <t>Links to Supporting Documents</t>
  </si>
  <si>
    <t>In Pesos</t>
  </si>
  <si>
    <t>Amortized Value</t>
  </si>
  <si>
    <t>Excess with Approval</t>
  </si>
  <si>
    <t>Non-Legder Asset</t>
  </si>
  <si>
    <t xml:space="preserve">A. </t>
  </si>
  <si>
    <t>Private</t>
  </si>
  <si>
    <t>TOTAL HELD-TO-MATURITY INVESTMENTS</t>
  </si>
  <si>
    <t>Attach amortization schedule for each investment.</t>
  </si>
  <si>
    <t>Section 211 of the Amended Insurance Code</t>
  </si>
  <si>
    <t>SCHEDULE 9 - LOANS RECEIVABLE</t>
  </si>
  <si>
    <t>TOTAL LOANS RECEIVABLE</t>
  </si>
  <si>
    <t>Computation of Limitations for Financial Assistance to Officers, Employees and Sales Associate</t>
  </si>
  <si>
    <t>6% of Latest Net Worth</t>
  </si>
  <si>
    <t>RBC (Summary)</t>
  </si>
  <si>
    <t>Loans and receivables (Including Investment Income Due &amp; Accrued)</t>
  </si>
  <si>
    <t>Others / Individual</t>
  </si>
  <si>
    <t>Collateral, Guaranteed, and Other Loans (including Housing Loans, Car Loans, Low Cost Housing and Salary Loans)</t>
  </si>
  <si>
    <t>Policy loans</t>
  </si>
  <si>
    <t>Unearned Interest Income</t>
  </si>
  <si>
    <t>Notes Receivable, Sales Contract Receivables, Other Loan Receivables</t>
  </si>
  <si>
    <t>Purchase money mortgages</t>
  </si>
  <si>
    <t>SCHEDULE 9.A - LOANS RECEIVABLE - REAL ESTATE MORTGAGE LOANS</t>
  </si>
  <si>
    <t>Name of Mortgagor</t>
  </si>
  <si>
    <t>Title Number</t>
  </si>
  <si>
    <t>Description of Property Mortgaged: 
State if mortgage is being foreclosed, any prior liens, if real estate is agricultural or improved.</t>
  </si>
  <si>
    <t>Record of Mortgage</t>
  </si>
  <si>
    <r>
      <t xml:space="preserve">Market Value
</t>
    </r>
    <r>
      <rPr>
        <b/>
        <i/>
        <sz val="9"/>
        <color rgb="FF000000"/>
        <rFont val="Arial"/>
        <family val="2"/>
      </rPr>
      <t>(For Agricultural Land)</t>
    </r>
    <r>
      <rPr>
        <b/>
        <i/>
        <sz val="10"/>
        <color rgb="FF000000"/>
        <rFont val="Arial"/>
        <family val="2"/>
      </rPr>
      <t xml:space="preserve">
</t>
    </r>
    <r>
      <rPr>
        <b/>
        <sz val="10"/>
        <color rgb="FF000000"/>
        <rFont val="Arial"/>
        <family val="2"/>
      </rPr>
      <t xml:space="preserve">Appraised Value 
</t>
    </r>
    <r>
      <rPr>
        <b/>
        <i/>
        <sz val="9"/>
        <color rgb="FF000000"/>
        <rFont val="Arial"/>
        <family val="2"/>
      </rPr>
      <t>(For Non-agricultutal Land)</t>
    </r>
    <r>
      <rPr>
        <b/>
        <i/>
        <sz val="10"/>
        <color rgb="FF000000"/>
        <rFont val="Arial"/>
        <family val="2"/>
      </rPr>
      <t xml:space="preserve">
of Land Mortgage
</t>
    </r>
    <r>
      <rPr>
        <b/>
        <sz val="10"/>
        <color rgb="FF000000"/>
        <rFont val="Arial"/>
        <family val="2"/>
      </rPr>
      <t>at the date of Loan</t>
    </r>
  </si>
  <si>
    <t>Sound Value of Building</t>
  </si>
  <si>
    <t>LOAN TERM</t>
  </si>
  <si>
    <t>Amount 
Original Loan</t>
  </si>
  <si>
    <t>Amount Unpaid 
in Previous Year</t>
  </si>
  <si>
    <t>Loaned
During the
Year</t>
  </si>
  <si>
    <t>Paid
During the
Year</t>
  </si>
  <si>
    <t>Amount Unpaid
as of Dec. 31
Current Year
(Ledger Balance)</t>
  </si>
  <si>
    <t>Latest Entry No.</t>
  </si>
  <si>
    <t>Amount of Encumbrance</t>
  </si>
  <si>
    <t>Date Given</t>
  </si>
  <si>
    <t>Date Due</t>
  </si>
  <si>
    <t>Maturity Period Within 25 Years?</t>
  </si>
  <si>
    <t>TCT/CCT Annotated in Favor of the Company?</t>
  </si>
  <si>
    <t xml:space="preserve">Balance per Supporting Documents </t>
  </si>
  <si>
    <r>
      <t xml:space="preserve">40% of the Market value
</t>
    </r>
    <r>
      <rPr>
        <b/>
        <sz val="9"/>
        <rFont val="Arial"/>
        <family val="2"/>
      </rPr>
      <t>(if Secured by Agricultural)</t>
    </r>
    <r>
      <rPr>
        <b/>
        <sz val="10"/>
        <rFont val="Arial"/>
        <family val="2"/>
      </rPr>
      <t xml:space="preserve">
70% of the Appraised value
</t>
    </r>
    <r>
      <rPr>
        <b/>
        <sz val="9"/>
        <rFont val="Arial"/>
        <family val="2"/>
      </rPr>
      <t>(if Secured by Non-Agricultural)</t>
    </r>
  </si>
  <si>
    <t>Secured by Agricultural Land</t>
  </si>
  <si>
    <t>Secured by Non-Agricultural Land</t>
  </si>
  <si>
    <t>TOTAL LOANS RECEIVABLE - REAL ESTATE MORTGAGE LOANS</t>
  </si>
  <si>
    <t>Section 202 (c) of the AIC</t>
  </si>
  <si>
    <t>Section 204 (1) of the AIC</t>
  </si>
  <si>
    <t>Circular Letter No. 2022-23</t>
  </si>
  <si>
    <t>SCHEDULE 9.B - LOANS RECEIVABLE - COLLATERAL LOANS</t>
  </si>
  <si>
    <t>Name of Borrower</t>
  </si>
  <si>
    <t>Date of IC Approval, if applicable</t>
  </si>
  <si>
    <t>Type of Security</t>
  </si>
  <si>
    <t>Description of Securities Held As Collateral December 31 of Current Year</t>
  </si>
  <si>
    <t>Amount of Security</t>
  </si>
  <si>
    <t>Term of Loan</t>
  </si>
  <si>
    <t>Amount of Original Loan</t>
  </si>
  <si>
    <t>Date of Loan</t>
  </si>
  <si>
    <t>Date of Maturity</t>
  </si>
  <si>
    <t>Maturity Period Within 10 Years?</t>
  </si>
  <si>
    <t>No Default Payment</t>
  </si>
  <si>
    <r>
      <rPr>
        <b/>
        <sz val="10"/>
        <rFont val="Arial"/>
        <family val="2"/>
      </rPr>
      <t>100% of MV</t>
    </r>
    <r>
      <rPr>
        <b/>
        <sz val="9"/>
        <rFont val="Arial"/>
        <family val="2"/>
      </rPr>
      <t xml:space="preserve">
</t>
    </r>
    <r>
      <rPr>
        <b/>
        <sz val="8"/>
        <rFont val="Arial"/>
        <family val="2"/>
      </rPr>
      <t xml:space="preserve">(if Govenrment Securities)
</t>
    </r>
    <r>
      <rPr>
        <b/>
        <sz val="10"/>
        <rFont val="Arial"/>
        <family val="2"/>
      </rPr>
      <t xml:space="preserve">90%
</t>
    </r>
    <r>
      <rPr>
        <b/>
        <sz val="8"/>
        <rFont val="Arial"/>
        <family val="2"/>
      </rPr>
      <t xml:space="preserve">(Private Bonds)
</t>
    </r>
    <r>
      <rPr>
        <b/>
        <sz val="10"/>
        <rFont val="Arial"/>
        <family val="2"/>
      </rPr>
      <t xml:space="preserve">75%
</t>
    </r>
    <r>
      <rPr>
        <b/>
        <sz val="8"/>
        <rFont val="Arial"/>
        <family val="2"/>
      </rPr>
      <t>(Allowable stocks)</t>
    </r>
  </si>
  <si>
    <t>TOTAL LOANS RECEIVABLE - COLLATERAL LOANS (NET)</t>
  </si>
  <si>
    <t>Circular Letter No. 2014-22</t>
  </si>
  <si>
    <t>SCHEDULE 9.C - LOANS RECEIVABLE - GUARANTEED LOANS</t>
  </si>
  <si>
    <t>Type of Guaranteeing Entity</t>
  </si>
  <si>
    <t>Guaranteeing Entity</t>
  </si>
  <si>
    <t>Amount Guaranteed</t>
  </si>
  <si>
    <t>Guaranteed Period</t>
  </si>
  <si>
    <t>Amount of Original Loan
(in pesos)</t>
  </si>
  <si>
    <t>Amount Unpaid
as of Dec. 31
Current Year (Ledger Balance)</t>
  </si>
  <si>
    <t>From</t>
  </si>
  <si>
    <t>To</t>
  </si>
  <si>
    <t>Guaranteed by Allowable Entities?</t>
  </si>
  <si>
    <t>Allowable Entities Compliant with Specific Requirements?</t>
  </si>
  <si>
    <t>TOTAL LOANS RECEIVABLE - GUARANTEED LOANS</t>
  </si>
  <si>
    <t>Section 204 states the following requirement for allowable entities:</t>
  </si>
  <si>
    <t>Allowable Entities</t>
  </si>
  <si>
    <t>Specific Requirement</t>
  </si>
  <si>
    <t>Government of the Philippines or its political subdivisions</t>
  </si>
  <si>
    <t>none</t>
  </si>
  <si>
    <t>Universal banks</t>
  </si>
  <si>
    <t>registered with BSP</t>
  </si>
  <si>
    <t>Commercial banks</t>
  </si>
  <si>
    <t>Offshore banking units</t>
  </si>
  <si>
    <t xml:space="preserve">Investment houses </t>
  </si>
  <si>
    <t>Other financial intermediaries</t>
  </si>
  <si>
    <t>Section 204 (d)-(f) of the AIC</t>
  </si>
  <si>
    <t>SCHEDULE 9.D - LOANS RECEIVABLE - CHATTEL MORTGAGE LOANS</t>
  </si>
  <si>
    <t>Financial Assistance Program for Officers, Employees and
for Sales Associates under Contractual Relationship?
(Y/N)</t>
  </si>
  <si>
    <t>Description of Security</t>
  </si>
  <si>
    <r>
      <t xml:space="preserve">Acquisition Date 
</t>
    </r>
    <r>
      <rPr>
        <b/>
        <i/>
        <sz val="10"/>
        <rFont val="Arial"/>
        <family val="2"/>
      </rPr>
      <t>(If the Security is Equipment)</t>
    </r>
  </si>
  <si>
    <t>Market Value of Security</t>
  </si>
  <si>
    <t>PRINCIPAL</t>
  </si>
  <si>
    <t>With Written Employee Benefit Program?</t>
  </si>
  <si>
    <t>If security is equipment, not more than 3 years old?</t>
  </si>
  <si>
    <r>
      <t xml:space="preserve">Limitation
</t>
    </r>
    <r>
      <rPr>
        <b/>
        <sz val="9"/>
        <rFont val="Arial"/>
        <family val="2"/>
      </rPr>
      <t>(70% of Market Value of Property)</t>
    </r>
  </si>
  <si>
    <t>TOTAL LOANS RECEIVABLE - CHATTEL MORTGAGE LOANS</t>
  </si>
  <si>
    <t>Circular Letter No. 2014-20</t>
  </si>
  <si>
    <t>Section 204 (5) of the AIC</t>
  </si>
  <si>
    <t>SCHEDULE 9.E - LOANS RECEIVABLE - NOTES RECEIVABLE</t>
  </si>
  <si>
    <t>Aging Period
(For RBC)</t>
  </si>
  <si>
    <t>Amount Unpaid in
 Previous Year</t>
  </si>
  <si>
    <t>With Supporting Document?</t>
  </si>
  <si>
    <t>Balance per Supporting Document</t>
  </si>
  <si>
    <t>TOTAL LOANS RECEIVABLE - NOTES RECEIVABLE</t>
  </si>
  <si>
    <t>Section 203 (c) of the AIC</t>
  </si>
  <si>
    <t>Generally Non-Admitted Asset unless with IC Approval</t>
  </si>
  <si>
    <t>SCHEDULE 9.F - LOANS RECEIVABLE - HOUSING LOANS</t>
  </si>
  <si>
    <t>TCT/CCT No.</t>
  </si>
  <si>
    <t>Amount Unpaid in  Previous Year</t>
  </si>
  <si>
    <t>With Written Benefit Program?</t>
  </si>
  <si>
    <t>TOTAL LOANS RECEIVABLE - HOUSING LOANS</t>
  </si>
  <si>
    <t>SCHEDULE 9.G - LOANS RECEIVABLE - CAR LOANS</t>
  </si>
  <si>
    <t>Registration</t>
  </si>
  <si>
    <t>Allowance for  Impairment Loss</t>
  </si>
  <si>
    <t>Latest Date of Official Receipt</t>
  </si>
  <si>
    <t xml:space="preserve">Latest OR No. </t>
  </si>
  <si>
    <t>Date of Car Registration</t>
  </si>
  <si>
    <t>CR No.</t>
  </si>
  <si>
    <t>TOTAL LOANS RECEIVABLE - CAR LOANS</t>
  </si>
  <si>
    <t>SCHEDULE 9.H - LOANS RECEIVABLE - PURCHASE MONEY MORTGAGES</t>
  </si>
  <si>
    <t>TCT/CCT No., Location and Description of Property 
(State if mortgage is being foreclosed or have prior liens)</t>
  </si>
  <si>
    <t>Terms</t>
  </si>
  <si>
    <t>Market Value of Land Mortgage</t>
  </si>
  <si>
    <t>Entry Date</t>
  </si>
  <si>
    <t>Registry No.</t>
  </si>
  <si>
    <t>City/ Province</t>
  </si>
  <si>
    <t>Amount of Notation of Encumbrance</t>
  </si>
  <si>
    <t>Amount of Principal</t>
  </si>
  <si>
    <t>Down
payment</t>
  </si>
  <si>
    <t>Ledger Balance, net of impairment</t>
  </si>
  <si>
    <t>No Default Payment?</t>
  </si>
  <si>
    <r>
      <t xml:space="preserve">Limitation
</t>
    </r>
    <r>
      <rPr>
        <b/>
        <sz val="9"/>
        <rFont val="Arial"/>
        <family val="2"/>
      </rPr>
      <t>(90% of Market Value of Property)</t>
    </r>
  </si>
  <si>
    <t>TOTAL LOANS RECEIVABLE - PURCHASE MONEY MORTGAGES</t>
  </si>
  <si>
    <t>SCHEDULE 9.I - LOANS RECEIVABLE - SALES CONTRACT RECEIVABLES</t>
  </si>
  <si>
    <t>Balance per Supporting Documents?</t>
  </si>
  <si>
    <t>TOTAL LOANS RECEIVABLE - LOANS RECEIVABLE - SALES CONTRACT RECEIVABLES</t>
  </si>
  <si>
    <t>SCHEDULE 9.J - LOANS RECEIVABLE - UNQUOTED DEBT SECURITIES</t>
  </si>
  <si>
    <t>Counterparty Ratings
(for RBC)</t>
  </si>
  <si>
    <t>Paid Up Capital of Issuer</t>
  </si>
  <si>
    <t>Certificates</t>
  </si>
  <si>
    <t xml:space="preserve">Acquisition Cost              </t>
  </si>
  <si>
    <t>Amortized Cost                  (Ledger Balance)</t>
  </si>
  <si>
    <t>Per Cert (In Pesos)</t>
  </si>
  <si>
    <t>Total (In Pesos)</t>
  </si>
  <si>
    <t>TOTAL LOANS RECEIVABLE - LOANS RECEIVABLE - UNQUOTED DEBT SECURITIES</t>
  </si>
  <si>
    <t>In case of foreign investment, please submit rate of exchange used and computation.</t>
  </si>
  <si>
    <t>SCHEDULE 9.K - LOANS RECEIVABLE - SALARY LOANS</t>
  </si>
  <si>
    <t>Name of Borrower (If Borrower is Employee, use Employee No., for confidentiality)</t>
  </si>
  <si>
    <t>Monthly Salary of Borrower</t>
  </si>
  <si>
    <r>
      <t>Limitation
(</t>
    </r>
    <r>
      <rPr>
        <b/>
        <sz val="9"/>
        <rFont val="Arial"/>
        <family val="2"/>
      </rPr>
      <t>Up to 6 months Salary of Borrower)</t>
    </r>
  </si>
  <si>
    <t>Employees, Officers and Sales Associates under Contractual Relationship</t>
  </si>
  <si>
    <t>DepEd</t>
  </si>
  <si>
    <t>TOTAL LOANS RECEIVABLE - SALARY LOANS</t>
  </si>
  <si>
    <t>Circular Letter No. 2023-25</t>
  </si>
  <si>
    <t>SCHEDULE 9.L - LOANS RECEIVABLE - OTHERS</t>
  </si>
  <si>
    <t>Aging Period
(for RBC)</t>
  </si>
  <si>
    <t>With Security? (Y/N)</t>
  </si>
  <si>
    <t xml:space="preserve">Non-Admitted Asset </t>
  </si>
  <si>
    <t>Balance per Company</t>
  </si>
  <si>
    <t>Link to Suppotying Documents</t>
  </si>
  <si>
    <t>TOTAL LOANS RECEIVABLE - OTHERS</t>
  </si>
  <si>
    <t>SCHEDULE 10 - AVAILABLE-FOR-SALE (AFS) FINANCIAL ASSETS</t>
  </si>
  <si>
    <t>Links to Detailed Schedule</t>
  </si>
  <si>
    <t>TOTAL AVAILABLE-FOR-SALE (AFS) FINANCIAL ASSETS</t>
  </si>
  <si>
    <t>SCHEDULE 10.A - AVAILABLE-FOR-SALE (AFS) FINANCIAL ASSETS - DEBT SECURITIES</t>
  </si>
  <si>
    <t>Paid-Up Capital of Isuer</t>
  </si>
  <si>
    <t>IC Approval Date (if applicable)</t>
  </si>
  <si>
    <t xml:space="preserve">Acquisition Cost             (Pesos) </t>
  </si>
  <si>
    <t>Market
Value
(Ledger Balance)</t>
  </si>
  <si>
    <t>If Foreign Currency Denominated (except Philippine Government issued), with IC-Approval?</t>
  </si>
  <si>
    <t>TOTAL AVAILABLE-FOR-SALE (AFS) FINANCIAL ASSETS - DEBT SECURITIES (NET)</t>
  </si>
  <si>
    <t>SCHEDULE 10.B - AVAILABLE-FOR-SALE (AFS) FINANCIAL ASSETS - EQUITY SECURITIES</t>
  </si>
  <si>
    <t>Acquisition 
Date</t>
  </si>
  <si>
    <r>
      <t xml:space="preserve">Acquisition
</t>
    </r>
    <r>
      <rPr>
        <b/>
        <sz val="10"/>
        <color rgb="FF000000"/>
        <rFont val="Arial"/>
        <family val="2"/>
      </rPr>
      <t>(in Original Currency)</t>
    </r>
  </si>
  <si>
    <t>Acquisition
(in pesos)</t>
  </si>
  <si>
    <t>Market Vaue</t>
  </si>
  <si>
    <r>
      <t>Per Share</t>
    </r>
    <r>
      <rPr>
        <b/>
        <sz val="10"/>
        <color rgb="FF000000"/>
        <rFont val="Arial"/>
        <family val="2"/>
      </rPr>
      <t xml:space="preserve"> (in Original Currency)</t>
    </r>
  </si>
  <si>
    <t>With IC-Approval?</t>
  </si>
  <si>
    <t>TOTAL AVAILABLE-FOR-SALE (AFS) FINANCIAL ASSETS - EQUITY SECURITIES</t>
  </si>
  <si>
    <t>Section 214 (c) (1)-(3) &amp; (d) of AIC</t>
  </si>
  <si>
    <t>SCHEDULE 10.C - AVAILABLE-FOR-SALE (AFS) FINANCIAL ASSETS - MUTUAL FUND, UITF, REIT AND OTHER FUNDS</t>
  </si>
  <si>
    <t xml:space="preserve"> Issuer Regulated by whom?</t>
  </si>
  <si>
    <t>Acquisition
(in Original Currency)</t>
  </si>
  <si>
    <t>Link to Supporting Funds</t>
  </si>
  <si>
    <r>
      <t xml:space="preserve">Registered/ Approved with SEC?
</t>
    </r>
    <r>
      <rPr>
        <b/>
        <sz val="9"/>
        <rFont val="Arial"/>
        <family val="2"/>
      </rPr>
      <t xml:space="preserve">(If Mutual Fund/REIT)
</t>
    </r>
    <r>
      <rPr>
        <b/>
        <sz val="10"/>
        <rFont val="Arial"/>
        <family val="2"/>
      </rPr>
      <t xml:space="preserve">Approved by the BSP?
</t>
    </r>
    <r>
      <rPr>
        <b/>
        <sz val="9"/>
        <rFont val="Arial"/>
        <family val="2"/>
      </rPr>
      <t>(If UITF)</t>
    </r>
  </si>
  <si>
    <t xml:space="preserve"> With IC-Approval?</t>
  </si>
  <si>
    <t>Investment in Mutual Funds</t>
  </si>
  <si>
    <t>Total Investment in Mutual Funds</t>
  </si>
  <si>
    <t>Total Investment in Unit Investment  Trust Funds</t>
  </si>
  <si>
    <t xml:space="preserve">C. </t>
  </si>
  <si>
    <t>Real Estate Investment in Trust Funds</t>
  </si>
  <si>
    <t>Total Real Estate Investment  Trust Funds</t>
  </si>
  <si>
    <t>SCHEDULE 11 -  INVESTMENT INCOME DUE AND ACCRUED</t>
  </si>
  <si>
    <t>Accrued Interest/Dividend per Schedule of Assets</t>
  </si>
  <si>
    <t>Allowance  for Impairment Loss</t>
  </si>
  <si>
    <t>1.</t>
  </si>
  <si>
    <t>Accrued Interest Income - Cash in Banks</t>
  </si>
  <si>
    <t>2.</t>
  </si>
  <si>
    <t>3.</t>
  </si>
  <si>
    <t>3.1.1</t>
  </si>
  <si>
    <t>3.1.2</t>
  </si>
  <si>
    <t>3.2.1</t>
  </si>
  <si>
    <t>3.2.2</t>
  </si>
  <si>
    <t>4.</t>
  </si>
  <si>
    <t>5.</t>
  </si>
  <si>
    <t xml:space="preserve">     HTM Debt Securities - Government</t>
  </si>
  <si>
    <t xml:space="preserve">     HTM Debt Securities - Private</t>
  </si>
  <si>
    <t>6.</t>
  </si>
  <si>
    <t xml:space="preserve">     Real Estate Mortgage Loans</t>
  </si>
  <si>
    <t xml:space="preserve">     Collateral Loans</t>
  </si>
  <si>
    <t xml:space="preserve">     Guaranteed Loans</t>
  </si>
  <si>
    <t xml:space="preserve">     Chattel Mortgage Loans</t>
  </si>
  <si>
    <t xml:space="preserve">     Notes Receivable</t>
  </si>
  <si>
    <t xml:space="preserve">     Housing Loans</t>
  </si>
  <si>
    <t xml:space="preserve">     Car Loans</t>
  </si>
  <si>
    <t xml:space="preserve">     Purchase Money Mortgages</t>
  </si>
  <si>
    <t xml:space="preserve">     Sales Contract Receivable</t>
  </si>
  <si>
    <t>6.10</t>
  </si>
  <si>
    <t xml:space="preserve">     Unquoted Debt Securities</t>
  </si>
  <si>
    <t xml:space="preserve">     Salary Loans</t>
  </si>
  <si>
    <t xml:space="preserve">     Others</t>
  </si>
  <si>
    <t xml:space="preserve">     Accrued Dividends Receivable</t>
  </si>
  <si>
    <t>6.13.1</t>
  </si>
  <si>
    <t>6.13.2</t>
  </si>
  <si>
    <t>7.</t>
  </si>
  <si>
    <t>8.</t>
  </si>
  <si>
    <t>TOTAL INVESTMENT INCOME DUE AND ACCRUED</t>
  </si>
  <si>
    <t>CL No. 2014-50</t>
  </si>
  <si>
    <t>SCHEDULE 12 -  ACCOUNTS RECEIVABLE</t>
  </si>
  <si>
    <t>Name of Debtor</t>
  </si>
  <si>
    <t>Balance as of PY, 
net</t>
  </si>
  <si>
    <t>Additional Receivable Granted During the Year</t>
  </si>
  <si>
    <t>Amount Paid
During the Year</t>
  </si>
  <si>
    <t>Balance as of CY (Ledger Balance)</t>
  </si>
  <si>
    <t>Advances to Agents (Agents Accounts) / Employees / Officers</t>
  </si>
  <si>
    <t>Total Advances to Agents (Agents Accounts) / Employees / Officers</t>
  </si>
  <si>
    <t>Lease Recaivable</t>
  </si>
  <si>
    <t>Total Operating Lease Receivables</t>
  </si>
  <si>
    <t>Other Accounts Receivable</t>
  </si>
  <si>
    <t>Total Other Accounts Receivable</t>
  </si>
  <si>
    <t>TOTAL ACCOUNTS RECEIVABLE</t>
  </si>
  <si>
    <t>Balance per schedule</t>
  </si>
  <si>
    <t>Other Adjustments</t>
  </si>
  <si>
    <t>Total Adjustments</t>
  </si>
  <si>
    <t>Reconsideration</t>
  </si>
  <si>
    <t>Total Reconsideration</t>
  </si>
  <si>
    <t>Non-Ledger Asset - Post Exit Conference</t>
  </si>
  <si>
    <t>Non-Admitted Asset - Post Exit Conference</t>
  </si>
  <si>
    <t>Admitted Asset - Post Exit Conference</t>
  </si>
  <si>
    <t>Non-Ledger Asset - After Initial Transmittal</t>
  </si>
  <si>
    <t>Non-Admitted Asset - After Initial Transmittal</t>
  </si>
  <si>
    <t>Admitted Asset - After Initial Transmittal</t>
  </si>
  <si>
    <t>SCHEDULE 13 -  INVESTMENTS  IN SUBSIDIARIES, ASSOCIATES AND JOINT VENTURES</t>
  </si>
  <si>
    <r>
      <t xml:space="preserve">Category
</t>
    </r>
    <r>
      <rPr>
        <b/>
        <sz val="10"/>
        <color rgb="FF000000"/>
        <rFont val="Arial"/>
        <family val="2"/>
      </rPr>
      <t>(for RBC)</t>
    </r>
  </si>
  <si>
    <t>Currency</t>
  </si>
  <si>
    <t>Date Acquired</t>
  </si>
  <si>
    <t>Date of IC Approval 
(if applicable)</t>
  </si>
  <si>
    <t>% of Ownership</t>
  </si>
  <si>
    <r>
      <t xml:space="preserve">Method Accounted </t>
    </r>
    <r>
      <rPr>
        <b/>
        <sz val="10"/>
        <color rgb="FF000000"/>
        <rFont val="Arial"/>
        <family val="2"/>
      </rPr>
      <t>(Cost/Fair Value/Equity Method)</t>
    </r>
  </si>
  <si>
    <t>Value per Share</t>
  </si>
  <si>
    <t>Accumulated Impairment Losses</t>
  </si>
  <si>
    <t>Excess in Limitation</t>
  </si>
  <si>
    <t>If foreign-denominated, with IC-Approval?</t>
  </si>
  <si>
    <t>Closing Price/
Book Value</t>
  </si>
  <si>
    <t>Total Investment in Subsidiaries</t>
  </si>
  <si>
    <t>Total Investment in Associates</t>
  </si>
  <si>
    <t>Total Investment in Joint Ventures</t>
  </si>
  <si>
    <t>TOTAL INVESTMENTS  IN SUBSIDIARIES, ASSOCIATES AND JOINT VENTURES</t>
  </si>
  <si>
    <t>Unlisted Shares Computation of Book Value</t>
  </si>
  <si>
    <t>Shareholder's Equity per AFS</t>
  </si>
  <si>
    <t>Type of Shares</t>
  </si>
  <si>
    <t xml:space="preserve">BSP Regulated </t>
  </si>
  <si>
    <t xml:space="preserve">     Universal Bank</t>
  </si>
  <si>
    <t xml:space="preserve">     Commercial Banks</t>
  </si>
  <si>
    <t xml:space="preserve">     Rural and Thrift Banks</t>
  </si>
  <si>
    <t xml:space="preserve">     Saving and Loans Association</t>
  </si>
  <si>
    <t xml:space="preserve">      Other BSP Regulated Entities</t>
  </si>
  <si>
    <t>SCHEDULE 14 -  PROPERTY AND EQUIPMENT</t>
  </si>
  <si>
    <t>Land</t>
  </si>
  <si>
    <t>Leasehold Improvement</t>
  </si>
  <si>
    <t>Transportation Equipment</t>
  </si>
  <si>
    <t>TOTAL PROPERTY AND EQUIPMENT</t>
  </si>
  <si>
    <t>Land, Building and Building Improvements</t>
  </si>
  <si>
    <t xml:space="preserve">   Occupied</t>
  </si>
  <si>
    <t xml:space="preserve">      Up to quota</t>
  </si>
  <si>
    <t xml:space="preserve">      Above quota</t>
  </si>
  <si>
    <t xml:space="preserve">   Acquired in satisfaction of debt / Foreclosed</t>
  </si>
  <si>
    <t>IT equipment (including electronic data processing system)</t>
  </si>
  <si>
    <t>Transportation equipment</t>
  </si>
  <si>
    <t>Office furniture, furnishing, fixtures and equipment</t>
  </si>
  <si>
    <t xml:space="preserve">SCHEDULE 14.A -  PROPERTY AND EQUIPMENT </t>
  </si>
  <si>
    <t>LAND, BUILDING &amp; BUILDING IMPROVEMENTS</t>
  </si>
  <si>
    <t>Particulars - Description of Property 
(including location)</t>
  </si>
  <si>
    <t>Classification</t>
  </si>
  <si>
    <t>Type of Ownership (Legal or Beneficial)</t>
  </si>
  <si>
    <t>Intention for Acquiring Property</t>
  </si>
  <si>
    <t>Mode of Acquisition</t>
  </si>
  <si>
    <t>Name of Vendor</t>
  </si>
  <si>
    <t>Amount of Encumbrances,
if any</t>
  </si>
  <si>
    <t>Acquisition Cost</t>
  </si>
  <si>
    <t>Accumulated Depreciation
(if any)</t>
  </si>
  <si>
    <t>Book Value
Current Year</t>
  </si>
  <si>
    <t>Book Value
Previous Year</t>
  </si>
  <si>
    <t>Subsequent Measurement 
(Cost Model or Revaluation Model)</t>
  </si>
  <si>
    <t>Revaluation Model</t>
  </si>
  <si>
    <t xml:space="preserve"> Accumulated Impairment Losses</t>
  </si>
  <si>
    <t>IC Approved 
(For Limitation, if any)</t>
  </si>
  <si>
    <t>Date of Latest IC Approved Appraisal</t>
  </si>
  <si>
    <t>Date of Appraisal</t>
  </si>
  <si>
    <t>Appraised Value</t>
  </si>
  <si>
    <t>Accumulated Depreciation based on Revalued Amount</t>
  </si>
  <si>
    <t>Sound Value</t>
  </si>
  <si>
    <t>IC Approval</t>
  </si>
  <si>
    <t>Revaluation Reserve per Recomputation</t>
  </si>
  <si>
    <t>Book Value per Recomputation</t>
  </si>
  <si>
    <t>With approval for being not subjected to limit?</t>
  </si>
  <si>
    <t>Appraisal Value</t>
  </si>
  <si>
    <t>Land with Building and Building Improvement</t>
  </si>
  <si>
    <t>Name of Property 1</t>
  </si>
  <si>
    <t>Y</t>
  </si>
  <si>
    <t>Building</t>
  </si>
  <si>
    <t>Building Improvement</t>
  </si>
  <si>
    <t>Name of Property 2</t>
  </si>
  <si>
    <t>Add additional rows as needed</t>
  </si>
  <si>
    <t>Land only</t>
  </si>
  <si>
    <t>Total Land</t>
  </si>
  <si>
    <t>Building and Building Improvements only</t>
  </si>
  <si>
    <t xml:space="preserve">C.1 </t>
  </si>
  <si>
    <t>Total Building</t>
  </si>
  <si>
    <t xml:space="preserve">C.2 </t>
  </si>
  <si>
    <t>Building Improvements</t>
  </si>
  <si>
    <t>Total Building Improvements</t>
  </si>
  <si>
    <t xml:space="preserve">D. </t>
  </si>
  <si>
    <t>Construction in Progress</t>
  </si>
  <si>
    <t>Total Construction in Progress</t>
  </si>
  <si>
    <t>Excess in Limit</t>
  </si>
  <si>
    <t>TOTAL PROPERTY AND EQUIPMENT - LAND, BUILDING &amp; BUILDING IMPROVEMENTS</t>
  </si>
  <si>
    <t>TOTALS</t>
  </si>
  <si>
    <t>SUMMARY:</t>
  </si>
  <si>
    <t>Pre-Exit Conference</t>
  </si>
  <si>
    <t>Measurement model used in AS should be the same model used in Audited Financial Statement.</t>
  </si>
  <si>
    <t>LIMIT TESTING (Sec. 206.a)</t>
  </si>
  <si>
    <t>Add the Future Use and target Completion Date on Remarks column for Property Under Development.</t>
  </si>
  <si>
    <t>PY Net Worth</t>
  </si>
  <si>
    <t>Limit rate</t>
  </si>
  <si>
    <t>Limit</t>
  </si>
  <si>
    <t>Total Admitted Asset Subject to Limit</t>
  </si>
  <si>
    <t>Section 202 (b), 206 (a), &amp; 214 (e) of the Amended Insurance Code</t>
  </si>
  <si>
    <t>CL 2016-16</t>
  </si>
  <si>
    <t>Approval of appraised value</t>
  </si>
  <si>
    <t>CL 2016-65</t>
  </si>
  <si>
    <t>Section 206 (b.1), &amp; 210 (a) of the Amended Insurance Code</t>
  </si>
  <si>
    <t>DEPRECIATION TABLE OF REAL ESTATE WITH REVALUATION</t>
  </si>
  <si>
    <t>Company:</t>
  </si>
  <si>
    <t>Date:</t>
  </si>
  <si>
    <t xml:space="preserve">1. REAL ESTATE…. </t>
  </si>
  <si>
    <t>Cost:</t>
  </si>
  <si>
    <t>Revaluation</t>
  </si>
  <si>
    <t>Date Purchased:</t>
  </si>
  <si>
    <t>Rev. Date</t>
  </si>
  <si>
    <t>Life in years:</t>
  </si>
  <si>
    <t>Yearly Dep:</t>
  </si>
  <si>
    <t>Remaining Life</t>
  </si>
  <si>
    <t xml:space="preserve">Yearly Dep: </t>
  </si>
  <si>
    <t>Yearly Amort</t>
  </si>
  <si>
    <t>Book Value
Beg. of the Year</t>
  </si>
  <si>
    <t>Depreciation Expense</t>
  </si>
  <si>
    <t>Accumulated Depreciation</t>
  </si>
  <si>
    <t>Book Value, 
Year-end</t>
  </si>
  <si>
    <t>Days remaining for year-end</t>
  </si>
  <si>
    <t>Revaluation Surplus</t>
  </si>
  <si>
    <t>Amortization</t>
  </si>
  <si>
    <t>Accumulatred Depreciation</t>
  </si>
  <si>
    <t>Book Value as of Revaluation</t>
  </si>
  <si>
    <t>Revaluation Date</t>
  </si>
  <si>
    <t>Year End</t>
  </si>
  <si>
    <t>Days Lapse</t>
  </si>
  <si>
    <t>Depreciation before Revaluation</t>
  </si>
  <si>
    <t xml:space="preserve">SCHEDULE 14.B - PROPERTY AND EQUIPMENT </t>
  </si>
  <si>
    <t>IT EQUIPMENT</t>
  </si>
  <si>
    <t>Useful Year</t>
  </si>
  <si>
    <t>Computer Hardware</t>
  </si>
  <si>
    <t>Computer Software</t>
  </si>
  <si>
    <t>Peripherals</t>
  </si>
  <si>
    <t>Must be consistent with AFS disclosure</t>
  </si>
  <si>
    <t> </t>
  </si>
  <si>
    <t>Particulars/ Description</t>
  </si>
  <si>
    <t>Date of Acquisition
(DD/MM/YYYY)</t>
  </si>
  <si>
    <t>O.R./S.I No. Invoice Number</t>
  </si>
  <si>
    <t>Estimated Life</t>
  </si>
  <si>
    <t>Date available for use</t>
  </si>
  <si>
    <t>Net Book Value (Ledger Balance)</t>
  </si>
  <si>
    <t>Accumulated Impairment Loss</t>
  </si>
  <si>
    <t>Non- Admitted Asset</t>
  </si>
  <si>
    <t>Net Book Value</t>
  </si>
  <si>
    <t>Balance Forwarded, Previous Year (20XX backwards)</t>
  </si>
  <si>
    <t>Provision for Depreciation of Previous Years Acquisitions, Current Year</t>
  </si>
  <si>
    <t>Impaired/ Property for Disposal</t>
  </si>
  <si>
    <t>Total Computer Hardware</t>
  </si>
  <si>
    <t>Total Computer Software</t>
  </si>
  <si>
    <t>III.</t>
  </si>
  <si>
    <t>Total Peripherals</t>
  </si>
  <si>
    <t>IV.</t>
  </si>
  <si>
    <t>IT Equipment acquired under installment basis</t>
  </si>
  <si>
    <t>Liability pertaining to IT Equipment under Installment</t>
  </si>
  <si>
    <t>Total IT Equipment acquired under installment basis</t>
  </si>
  <si>
    <t>Total IT Equipment</t>
  </si>
  <si>
    <t xml:space="preserve">Indicate the OR/ Invoice Number for IT Equipment purchase during the year ONLY. </t>
  </si>
  <si>
    <t>PY Total Admitted Assets</t>
  </si>
  <si>
    <t>Section 202 (i) of the Amended Insurance Code</t>
  </si>
  <si>
    <t>CL 2014-18</t>
  </si>
  <si>
    <t>SCHEDULE 14.C - PROPERTY AND EQUIPMENT</t>
  </si>
  <si>
    <t>LEASEHOLD IMPROVEMENT/TRANSPORTATION EQUIPMENT/ OFFICE FURNITURE, FIXTURES and EQUIPMENT</t>
  </si>
  <si>
    <t xml:space="preserve">Transportation Equipment </t>
  </si>
  <si>
    <t xml:space="preserve">Office Furniture, Fixtures and Equipment </t>
  </si>
  <si>
    <t>Balance Current Year</t>
  </si>
  <si>
    <t>Cost</t>
  </si>
  <si>
    <t>Beginning</t>
  </si>
  <si>
    <t>Additions</t>
  </si>
  <si>
    <t>Revaluation Increment, if any</t>
  </si>
  <si>
    <t>Disposal</t>
  </si>
  <si>
    <t>Transfer</t>
  </si>
  <si>
    <t>Ending</t>
  </si>
  <si>
    <t>Accumulated Impairment</t>
  </si>
  <si>
    <t>Net Carrying Amount 20xx</t>
  </si>
  <si>
    <t>NON-ADMITTED ASSET</t>
  </si>
  <si>
    <t>Per IC Examination/Verification</t>
  </si>
  <si>
    <t>Section 203 (e) of the Amended Insurance Code</t>
  </si>
  <si>
    <t>SCHEDULE 15 -  INVESTMENT PROPERTY</t>
  </si>
  <si>
    <t>LAND, BUILDING &amp; BUILDING IMPROVEMENTS AND LEASEHOLD IMPROVEMENT</t>
  </si>
  <si>
    <t>Title No.</t>
  </si>
  <si>
    <t>Subsequent Measurement (Cost Model/Fair Value Model)</t>
  </si>
  <si>
    <t>Fair Value Model</t>
  </si>
  <si>
    <t>Foreclosed Property</t>
  </si>
  <si>
    <t>Foreclosed Property?</t>
  </si>
  <si>
    <t>Held within 20 years?</t>
  </si>
  <si>
    <t>Add rows if necessary</t>
  </si>
  <si>
    <t>C</t>
  </si>
  <si>
    <t>B.1</t>
  </si>
  <si>
    <t>B.2</t>
  </si>
  <si>
    <t xml:space="preserve">B.2 </t>
  </si>
  <si>
    <t>D</t>
  </si>
  <si>
    <t>Construction-in-Progress</t>
  </si>
  <si>
    <t>CL 2017-43</t>
  </si>
  <si>
    <t>SCHEDULE 16 - RIGHT OF USE ASSET / LEASE LIABILITY</t>
  </si>
  <si>
    <t>Term of Lease Agreement</t>
  </si>
  <si>
    <t>Present Value of Right of Use Asset</t>
  </si>
  <si>
    <t>Carrying Amount (Ledger Balance)</t>
  </si>
  <si>
    <t>Lease Liability - Ending Balance</t>
  </si>
  <si>
    <t>Net Asset/Liability</t>
  </si>
  <si>
    <t>Admitted Asset 
(up to the Extent of Corresponding Liability)</t>
  </si>
  <si>
    <t>Start</t>
  </si>
  <si>
    <t>End</t>
  </si>
  <si>
    <t>Admitted Asset
(up to the Extent of Corresponding Liability)</t>
  </si>
  <si>
    <t xml:space="preserve">Building </t>
  </si>
  <si>
    <t xml:space="preserve">Total Building </t>
  </si>
  <si>
    <t>Equipment</t>
  </si>
  <si>
    <t>Total Equipment</t>
  </si>
  <si>
    <t>TOTAL RIGHT OF USE ASSET / LEASE LIABILITY</t>
  </si>
  <si>
    <t>Circular Letter No. 2019-70</t>
  </si>
  <si>
    <t>SCHEDULE 17 - NON-CURRENT ASSETS HELD FOR SALE</t>
  </si>
  <si>
    <r>
      <t xml:space="preserve">Particulars
</t>
    </r>
    <r>
      <rPr>
        <sz val="10"/>
        <rFont val="Arial"/>
        <family val="2"/>
      </rPr>
      <t>(Lot No., Area and Location of Lands, 
Size and Description of Buildings/Equipment)</t>
    </r>
  </si>
  <si>
    <t>Title No./OR/CR</t>
  </si>
  <si>
    <t>Amount of 
Encumbrances,
if any</t>
  </si>
  <si>
    <t>Previous Year Balance</t>
  </si>
  <si>
    <t>Carrying Amount</t>
  </si>
  <si>
    <t>Fair Value Less Cost to Sell</t>
  </si>
  <si>
    <t>IC Approved</t>
  </si>
  <si>
    <t>Identified as NCAHS</t>
  </si>
  <si>
    <t>Post Exit  Conference</t>
  </si>
  <si>
    <t>Link to Suppoting Documents</t>
  </si>
  <si>
    <t>Lower of its Carrying Amount and Fair Value less Cost to Sell</t>
  </si>
  <si>
    <t>TOTAL NON-CURRENT ASSET HELD FOR SALE</t>
  </si>
  <si>
    <t>SCHEDULE 18 - DERIVATIVE ASSETS &amp; LIABILITITES HELD FOR HEDGING</t>
  </si>
  <si>
    <t>Counterparty</t>
  </si>
  <si>
    <t>Type of Derivative Contract</t>
  </si>
  <si>
    <t>Net Asset Position</t>
  </si>
  <si>
    <t>Net Liability Position</t>
  </si>
  <si>
    <t>Principal Amount</t>
  </si>
  <si>
    <t>Total Fair Value Hedge</t>
  </si>
  <si>
    <t>Total Cash Flow Hedge</t>
  </si>
  <si>
    <t>Total Hedges of Net Investments in Foreign Operation</t>
  </si>
  <si>
    <t>TOTAL DERIVATIVE ASSETS &amp; LIABILITITES HELD FOR HEDGING</t>
  </si>
  <si>
    <t>SCHEDULE 19 - PENSION ASSET (OBLIGATION)</t>
  </si>
  <si>
    <t>Fair Value of Plan Assets</t>
  </si>
  <si>
    <t>Present Value  of Defined Benefit Obligation</t>
  </si>
  <si>
    <t>Pension Asset (Liability)</t>
  </si>
  <si>
    <t>FVPA, beginning</t>
  </si>
  <si>
    <t>Interest income</t>
  </si>
  <si>
    <t>Actual Contributions</t>
  </si>
  <si>
    <t>Benefits Paid</t>
  </si>
  <si>
    <t>Gains (Losses) on Plan Asset</t>
  </si>
  <si>
    <t>FVPA, ending</t>
  </si>
  <si>
    <t>Present Value of the Defined Benefit Obligation</t>
  </si>
  <si>
    <t>PVDBO, beginning</t>
  </si>
  <si>
    <t>Current Service Cost</t>
  </si>
  <si>
    <t>Interest Cost</t>
  </si>
  <si>
    <t>Past Service Cost</t>
  </si>
  <si>
    <t>Settlement (gain) loss</t>
  </si>
  <si>
    <t>Gains (Losses) due to:</t>
  </si>
  <si>
    <t>Experience from assumptions</t>
  </si>
  <si>
    <t>Changes in demographic assumptions</t>
  </si>
  <si>
    <t>Changes in financial assumptions</t>
  </si>
  <si>
    <t>PVDBO, ending</t>
  </si>
  <si>
    <t>ADJUSTMENT</t>
  </si>
  <si>
    <t>TOTAL ADJUSTMENTS</t>
  </si>
  <si>
    <t>ADJUSTED BALANCE</t>
  </si>
  <si>
    <t>ADMITTED ASSET</t>
  </si>
  <si>
    <t>RECONSIDERATION/ADJUSTMENT</t>
  </si>
  <si>
    <t>TOTAL RECONSIDERATION</t>
  </si>
  <si>
    <t>NON-ADMITTED ASSET - POST EXIT CONFERENCE</t>
  </si>
  <si>
    <t>ADMITTED ASSET - POST EXIT CONFERENCE</t>
  </si>
  <si>
    <t>NON-ADMITTED ASSET - AFTER INITIAL TRANSMITTAL</t>
  </si>
  <si>
    <t>ADMITTED ASSET - AFTER INITIAL TRANSMITTAL</t>
  </si>
  <si>
    <t>Pension Liability</t>
  </si>
  <si>
    <t>NON-LEDGER LIABILITY</t>
  </si>
  <si>
    <t>TOTAL LIABILITY</t>
  </si>
  <si>
    <t>NON-LEDGER LIABILITY - POST EXIT CONFERENCE</t>
  </si>
  <si>
    <t>TOTAL LIABILITY - POST EXIT CONFERENCE</t>
  </si>
  <si>
    <t>SCHEDULE 20 - OTHER ASSETS</t>
  </si>
  <si>
    <t xml:space="preserve">Particulars/Payee </t>
  </si>
  <si>
    <t>Nature</t>
  </si>
  <si>
    <t>NLA</t>
  </si>
  <si>
    <t>Creditable Withholding Tax</t>
  </si>
  <si>
    <t>CWT - Prior Years</t>
  </si>
  <si>
    <t>CWT - Current Reporting Year</t>
  </si>
  <si>
    <t>Total CWT</t>
  </si>
  <si>
    <t>Prepaid or Deferred Charges</t>
  </si>
  <si>
    <t>Itemize</t>
  </si>
  <si>
    <t>Total - Prepaid or Deferred Charges</t>
  </si>
  <si>
    <t>Total Prepaid or Deferred Charges</t>
  </si>
  <si>
    <t>Goodwill, trade names, and other intangible assets</t>
  </si>
  <si>
    <t>Total - Goodwill, trade names, and other intangible assets</t>
  </si>
  <si>
    <t>Total Goodwill, trade names, and other intangible assets</t>
  </si>
  <si>
    <t>Total - Others</t>
  </si>
  <si>
    <t>Total Others</t>
  </si>
  <si>
    <t>TOTAL - OTHER ASSETS</t>
  </si>
  <si>
    <t>TOTAL OTHER ASSETS</t>
  </si>
  <si>
    <t>Section 203 of the AIC</t>
  </si>
  <si>
    <t>Admittance/Non-admittance</t>
  </si>
  <si>
    <t>CL 2020-89</t>
  </si>
  <si>
    <t>Creditable Withholding Tax (Vouch)</t>
  </si>
  <si>
    <t>Per BIR Form 1702-RT (Item 16)</t>
  </si>
  <si>
    <t>BIR Form 1702-RT vs Company Balance</t>
  </si>
  <si>
    <t>CWT-Total</t>
  </si>
  <si>
    <t>Requires company explanation unless equal or rounding-off difference</t>
  </si>
  <si>
    <t>Per BIR Form 1702-RT (Item 48 &amp; 49)</t>
  </si>
  <si>
    <t>Admittance Ceiling</t>
  </si>
  <si>
    <t>Total applied CWT for Current Year</t>
  </si>
  <si>
    <t>1st-3rd Quarter</t>
  </si>
  <si>
    <t>Utilized CWT for 1st-3rd Quarter</t>
  </si>
  <si>
    <t>4th Quarter</t>
  </si>
  <si>
    <t>Utilized CWT for 4th Quarter</t>
  </si>
  <si>
    <t>Determination of Sample Size</t>
  </si>
  <si>
    <t>Sampling percentage</t>
  </si>
  <si>
    <t>Total amount for sampling (minimum)</t>
  </si>
  <si>
    <t>Payor</t>
  </si>
  <si>
    <t xml:space="preserve">Quarter </t>
  </si>
  <si>
    <t>ATC</t>
  </si>
  <si>
    <t>Rate</t>
  </si>
  <si>
    <t>Tax Base</t>
  </si>
  <si>
    <t>Tax Due</t>
  </si>
  <si>
    <t>Summary of Sampled CWT and BIR Form 2307</t>
  </si>
  <si>
    <t>Note: All sampled CWTs must be supported by BIR Form 2307 and include the material amounts. Sample size may be increased depending on the examiner's professional judgement.</t>
  </si>
  <si>
    <t>SCHEDULE 21 - CLAIMS LIABILITIES</t>
  </si>
  <si>
    <t>Gross of Reinsurance</t>
  </si>
  <si>
    <t>Non-Admitted Asset/ Non-Ledger Liability</t>
  </si>
  <si>
    <t>Admitted Asset/Liability</t>
  </si>
  <si>
    <t>Class of Business</t>
  </si>
  <si>
    <t>Marine</t>
  </si>
  <si>
    <t>Casualty (w/o OFW)</t>
  </si>
  <si>
    <t>Suretyship</t>
  </si>
  <si>
    <t>Business A</t>
  </si>
  <si>
    <t>Business B</t>
  </si>
  <si>
    <t>Business C</t>
  </si>
  <si>
    <t>Business D</t>
  </si>
  <si>
    <t>OFW</t>
  </si>
  <si>
    <t>Non-Ledger Asset/Non-Ledger Liability</t>
  </si>
  <si>
    <t>Claims Liabilities (Gross of RI)</t>
  </si>
  <si>
    <t>(a)</t>
  </si>
  <si>
    <t>Direct Business</t>
  </si>
  <si>
    <t>(b)</t>
  </si>
  <si>
    <t>Assumed - Treaty</t>
  </si>
  <si>
    <t>(c )</t>
  </si>
  <si>
    <t>Assumed - Facultative</t>
  </si>
  <si>
    <t>MfAD (percentage)</t>
  </si>
  <si>
    <t>Total Claims Liability (Gross of RI)</t>
  </si>
  <si>
    <t>Net of Reinsurance</t>
  </si>
  <si>
    <t>Claims Liabilities (Net of RI)</t>
  </si>
  <si>
    <t>Total Claims Liability (Net of RI)</t>
  </si>
  <si>
    <t>Annual Statement (AS) Reconciliation with Actuarial Valuation Report and Audited Financial Statement (AFS)</t>
  </si>
  <si>
    <t>AS</t>
  </si>
  <si>
    <t>AVR</t>
  </si>
  <si>
    <t>Reason for Difference, if any</t>
  </si>
  <si>
    <t>NLL</t>
  </si>
  <si>
    <t>Gross IBNR</t>
  </si>
  <si>
    <t>Net IBNR</t>
  </si>
  <si>
    <t>The following lines of business shall be grouped together and presented under the following classifications :</t>
  </si>
  <si>
    <t xml:space="preserve">          </t>
  </si>
  <si>
    <t>Marine, Aviation &amp; Transit - Ocean Marine, Inland Marine, Marine Hull and Aviation</t>
  </si>
  <si>
    <t>- Fire, Earthquake /Fire Shock, Typhoon/Flood/Tidal Wave</t>
  </si>
  <si>
    <t>Motor</t>
  </si>
  <si>
    <t>- CMVL-LTO, CMVL-Non-LTO, Other than CMVL-LTO, Other than CMVL-Non-LTO</t>
  </si>
  <si>
    <t>- Burglary/Larceny/Theft, Miscellaneous, Judicial Criminal Bonds, Customs Bonds, Other Bonds and Life for Professional Reinsurers</t>
  </si>
  <si>
    <t>(Loss Reserves shall consist of provisions set up by the company for claims reported but not yet settled, claims incurred but not yet reported, and all expenses associated with the settlement of such claims, except loss adjustment expenses)</t>
  </si>
  <si>
    <t>1. Add columns, if needed</t>
  </si>
  <si>
    <t>2. Include computations to reconcile and explain the difference, if necessary.</t>
  </si>
  <si>
    <t>SCHEDULE 22 - PREMIUM LIABILITIES</t>
  </si>
  <si>
    <t>(1)</t>
  </si>
  <si>
    <t>Unearned Premium Reserve (UPR)</t>
  </si>
  <si>
    <t>(2)</t>
  </si>
  <si>
    <t>Deferred Acquisition Cost (DAC)</t>
  </si>
  <si>
    <t>(3)</t>
  </si>
  <si>
    <t>UPR net of DAC</t>
  </si>
  <si>
    <t>Deferred Acquisition Cost</t>
  </si>
  <si>
    <t>(4)</t>
  </si>
  <si>
    <t>Unexpired Risk Reserve (URR)</t>
  </si>
  <si>
    <t>Deferred Reinsurance Premium</t>
  </si>
  <si>
    <t>4.1 Ultimate Loss Ratio</t>
  </si>
  <si>
    <t>4.2 Best Estimate of Future Obligation</t>
  </si>
  <si>
    <t>Deferred Reinsurance Commission</t>
  </si>
  <si>
    <t>4.3 Maintenance Expense</t>
  </si>
  <si>
    <t>4.4 Claims Handling Expense</t>
  </si>
  <si>
    <t>4.5 MfAD (Amount)</t>
  </si>
  <si>
    <t>(5)</t>
  </si>
  <si>
    <t>Premium Liability</t>
  </si>
  <si>
    <t>PARTICULARS</t>
  </si>
  <si>
    <t>Deferred Reinsurance Premium (DRIP)</t>
  </si>
  <si>
    <t>Gross UPR</t>
  </si>
  <si>
    <t>Net UPR</t>
  </si>
  <si>
    <t>DRIP</t>
  </si>
  <si>
    <t>Deferred Reinsurance Commission (DRIC)</t>
  </si>
  <si>
    <t>Gross DAC</t>
  </si>
  <si>
    <t>Net DAC</t>
  </si>
  <si>
    <t>DRIC</t>
  </si>
  <si>
    <t>SCHEDULE 23.A - LOSSES AND CLAIMS PAYABLE - DIRECT BUSINESS</t>
  </si>
  <si>
    <t>Name of Claimant/Policyholder</t>
  </si>
  <si>
    <t>Claim No.</t>
  </si>
  <si>
    <t>Date Filed</t>
  </si>
  <si>
    <t>Policy Number</t>
  </si>
  <si>
    <t>Amount of Insurance Coverage</t>
  </si>
  <si>
    <t>Date of Loss or Damage</t>
  </si>
  <si>
    <t>Amount of</t>
  </si>
  <si>
    <t>Amount Recoverable</t>
  </si>
  <si>
    <t>Reinsurer to whom Ceded</t>
  </si>
  <si>
    <t>Net Claims Payable</t>
  </si>
  <si>
    <t>Loss</t>
  </si>
  <si>
    <t>Loss Adjustment Expenses</t>
  </si>
  <si>
    <t>Domestic</t>
  </si>
  <si>
    <t>Foreign</t>
  </si>
  <si>
    <t>(Pesos)</t>
  </si>
  <si>
    <t>Total Fire</t>
  </si>
  <si>
    <t>Total Marine</t>
  </si>
  <si>
    <t>Total Motor Car</t>
  </si>
  <si>
    <t>Casualty</t>
  </si>
  <si>
    <t>Total Casualty</t>
  </si>
  <si>
    <t>Surety</t>
  </si>
  <si>
    <t>Total Surety</t>
  </si>
  <si>
    <t>Line of Business F</t>
  </si>
  <si>
    <t>Total Line of Business F</t>
  </si>
  <si>
    <t>Line of Business G</t>
  </si>
  <si>
    <t>Total Line of Business G</t>
  </si>
  <si>
    <t>H.</t>
  </si>
  <si>
    <t>Line of Business H</t>
  </si>
  <si>
    <t>Total Line of Business H</t>
  </si>
  <si>
    <t>Notes:</t>
  </si>
  <si>
    <t>Group line of business</t>
  </si>
  <si>
    <t>SCHEDULE 23.B - LOSSES AND CLAIMS PAYABLE - ASSUMED - TREATY</t>
  </si>
  <si>
    <t>Name of Insurance Company</t>
  </si>
  <si>
    <t>Line of Business</t>
  </si>
  <si>
    <t>Authorized - with Certificate of Authority</t>
  </si>
  <si>
    <t>Microinsurance</t>
  </si>
  <si>
    <t xml:space="preserve">Unauthorized </t>
  </si>
  <si>
    <t>Domestic - with Servicing license/No License</t>
  </si>
  <si>
    <t>Foreign - With Resident Agent</t>
  </si>
  <si>
    <t>a.1</t>
  </si>
  <si>
    <t>a.2</t>
  </si>
  <si>
    <t>b.1</t>
  </si>
  <si>
    <t>b.2</t>
  </si>
  <si>
    <t>Foreign - without Resident Agent</t>
  </si>
  <si>
    <t>Provide reinsurers under column E.</t>
  </si>
  <si>
    <t>SCHEDULE 23.C - LOSSES AND CLAIMS PAYABLE - ASSUMED - FACULTATIVE</t>
  </si>
  <si>
    <t>Name of Claimant</t>
  </si>
  <si>
    <t>SCHEDULE 24 - RETURN PREMIUMS PAYABLE</t>
  </si>
  <si>
    <t>Name of Assured</t>
  </si>
  <si>
    <t>Date of Policy Surrender/
Cancellation</t>
  </si>
  <si>
    <t>Total Premiums Received</t>
  </si>
  <si>
    <t>Return Premiums (Ledger Balance)</t>
  </si>
  <si>
    <t>TOTAL RETURN PREMIUMS PAYABLE</t>
  </si>
  <si>
    <t>RETURN PREMIUMS PAYABLE</t>
  </si>
  <si>
    <t>RECONSIDERATION</t>
  </si>
  <si>
    <t>RETURN PREMIUMS PAYABLE - POST EXIT CONFERENCE</t>
  </si>
  <si>
    <t>RETURN PREMIUMS PAYABLE - AFTER INITIAL TRANSMITTAL</t>
  </si>
  <si>
    <t>SCHEDULE 25 - COMMISSIONS PAYABLE</t>
  </si>
  <si>
    <t>Commission Rate</t>
  </si>
  <si>
    <t>FIRE</t>
  </si>
  <si>
    <t>Residential</t>
  </si>
  <si>
    <t>Warehouse</t>
  </si>
  <si>
    <t>Industrial</t>
  </si>
  <si>
    <t>General</t>
  </si>
  <si>
    <t>EARTHQUAKE/FIRE/SHOCK</t>
  </si>
  <si>
    <t>TYPHOON</t>
  </si>
  <si>
    <t xml:space="preserve"> FLOOD</t>
  </si>
  <si>
    <t>EXTENDED COVERAGE</t>
  </si>
  <si>
    <t xml:space="preserve"> MARINE CARGO</t>
  </si>
  <si>
    <t>MARINE HULL</t>
  </si>
  <si>
    <t>AVIATION</t>
  </si>
  <si>
    <t>9.</t>
  </si>
  <si>
    <t>BONDS</t>
  </si>
  <si>
    <t>Class 1</t>
  </si>
  <si>
    <t>Class 2</t>
  </si>
  <si>
    <t>Class 3</t>
  </si>
  <si>
    <t>Class 4</t>
  </si>
  <si>
    <t>Class 5</t>
  </si>
  <si>
    <t>10.</t>
  </si>
  <si>
    <t>COMPULSORY MOTOR</t>
  </si>
  <si>
    <t>COMPULSARY MOTOR VEHICLE LIABILITY (CMVL)</t>
  </si>
  <si>
    <t>LAND TRANSPORTATION</t>
  </si>
  <si>
    <t>OPERATOR (CMVL - LTO)</t>
  </si>
  <si>
    <t>AC/PUJ/UV</t>
  </si>
  <si>
    <t>Buses/Tourist Buses</t>
  </si>
  <si>
    <t>Taxis/Tourist Cars</t>
  </si>
  <si>
    <t>Tricycles</t>
  </si>
  <si>
    <t>11.</t>
  </si>
  <si>
    <t>CMVL - NON-LTO</t>
  </si>
  <si>
    <t>Private Cars</t>
  </si>
  <si>
    <t>Commercial Vehicles</t>
  </si>
  <si>
    <t xml:space="preserve">Motorcycle </t>
  </si>
  <si>
    <t>12.</t>
  </si>
  <si>
    <t>OTHER THAN CMVL-LTO</t>
  </si>
  <si>
    <t>13.</t>
  </si>
  <si>
    <t>OTHER THAN CMVL-NON-LTO</t>
  </si>
  <si>
    <t>Third Party Bodily Injury</t>
  </si>
  <si>
    <t>Property Damage</t>
  </si>
  <si>
    <t>Loss and Damage</t>
  </si>
  <si>
    <t>Auto Personal Accident</t>
  </si>
  <si>
    <t>NPEC</t>
  </si>
  <si>
    <t>Acts of Natures</t>
  </si>
  <si>
    <t>g.</t>
  </si>
  <si>
    <t>Others - for transactions not specifically specified in schedule</t>
  </si>
  <si>
    <t>14.</t>
  </si>
  <si>
    <t>HEALTH AND ACCIDENT</t>
  </si>
  <si>
    <t>15.</t>
  </si>
  <si>
    <t>ENGINEERING</t>
  </si>
  <si>
    <t>16.</t>
  </si>
  <si>
    <t>MICROINSURANCE</t>
  </si>
  <si>
    <t>17.</t>
  </si>
  <si>
    <t>Comprehensive General Liability</t>
  </si>
  <si>
    <t>Sports Liability</t>
  </si>
  <si>
    <t>Property Floater</t>
  </si>
  <si>
    <t>Errors &amp; Omission</t>
  </si>
  <si>
    <t>MSPR</t>
  </si>
  <si>
    <t>Fidelity Guarantee</t>
  </si>
  <si>
    <t>Homeowners</t>
  </si>
  <si>
    <t>h.</t>
  </si>
  <si>
    <t>Golfers Comprehensive Liability</t>
  </si>
  <si>
    <t>i.</t>
  </si>
  <si>
    <t>Hole In One</t>
  </si>
  <si>
    <t>j.</t>
  </si>
  <si>
    <t>Commercial All Risk (CAR)</t>
  </si>
  <si>
    <t>k.</t>
  </si>
  <si>
    <t>Industrial All Risk (IAR)</t>
  </si>
  <si>
    <t>l.</t>
  </si>
  <si>
    <t>Bank Bankers Blanket</t>
  </si>
  <si>
    <t>m.</t>
  </si>
  <si>
    <t>Terrorism &amp; Sabotage</t>
  </si>
  <si>
    <t>n.</t>
  </si>
  <si>
    <t>Directors' and Officers' Liability</t>
  </si>
  <si>
    <t>o.</t>
  </si>
  <si>
    <t>Burglary and Housebraking</t>
  </si>
  <si>
    <t>p.</t>
  </si>
  <si>
    <t>Professional Indemnity</t>
  </si>
  <si>
    <t>TOTAL COMMISSIONS PAYABLE</t>
  </si>
  <si>
    <t>Reconciliation</t>
  </si>
  <si>
    <t>Commission Payable per Premiums Receivable - S4 - PR Tab</t>
  </si>
  <si>
    <t>Difference - Additional NLL</t>
  </si>
  <si>
    <t>Include computations to reconcile and explain the difference, if necessary.</t>
  </si>
  <si>
    <t>COMMISSION  PAYABLE</t>
  </si>
  <si>
    <t>COMMISSION PAYABLE - POST EXIT CONFERENCE</t>
  </si>
  <si>
    <t>COMMISSION PAYABLE - AFTER INITIAL TRANSMITTAL</t>
  </si>
  <si>
    <t>SCHEDULE 26 - TAXES PAYABLE</t>
  </si>
  <si>
    <t>Beginning Balance</t>
  </si>
  <si>
    <t>Incurred</t>
  </si>
  <si>
    <t>Input VAT</t>
  </si>
  <si>
    <t>Payments</t>
  </si>
  <si>
    <t>Reconciling Items</t>
  </si>
  <si>
    <t>Ending Balance</t>
  </si>
  <si>
    <t>Remarks (Specify Nature of Reconciling Items)</t>
  </si>
  <si>
    <t>Taxable Base</t>
  </si>
  <si>
    <t>Computation</t>
  </si>
  <si>
    <t>Non-Ledger Liability</t>
  </si>
  <si>
    <t>Tax Payments</t>
  </si>
  <si>
    <t>Premium Tax Payable (including microinsurance and PPAI)</t>
  </si>
  <si>
    <t>Documentary Stamp Tax Payable</t>
  </si>
  <si>
    <t>DST - Health and Accident (excluding microinsurance and PPAI)</t>
  </si>
  <si>
    <t>various</t>
  </si>
  <si>
    <t>DST - Health and Accident Microinsurance</t>
  </si>
  <si>
    <t>DST - Health and Accident PPAI</t>
  </si>
  <si>
    <t>DST - Indemnity Bond</t>
  </si>
  <si>
    <t>DST - Policies Other than H&amp;A and Indemnity Bond</t>
  </si>
  <si>
    <t>DST - Other Instruments</t>
  </si>
  <si>
    <t>Value Added Tax Payable</t>
  </si>
  <si>
    <t>Other Taxes Payable</t>
  </si>
  <si>
    <t>TAXES PAYABLE FOR THE YEAR</t>
  </si>
  <si>
    <t>Include computations to explain reconciling items, if necessary.</t>
  </si>
  <si>
    <t>RECONCILIATION FROM VATSUBJECT COLLECTION</t>
  </si>
  <si>
    <t>SUMMARY OF MONTHLY COLLECTION OF PREMIUMS FOR HEALTH AND ACCIDENT (INCLUDING MICROINSURANCE AND PPAI)</t>
  </si>
  <si>
    <t>Output VAT</t>
  </si>
  <si>
    <t>Recon:</t>
  </si>
  <si>
    <t>Divided by:</t>
  </si>
  <si>
    <t>Total Collections</t>
  </si>
  <si>
    <t>Month</t>
  </si>
  <si>
    <t>Premiums exluding CTPL</t>
  </si>
  <si>
    <t>Premiums - CTPL</t>
  </si>
  <si>
    <t>Premiums including CTPL</t>
  </si>
  <si>
    <t>Value Added Tax</t>
  </si>
  <si>
    <t>Documentary Stamp Tax</t>
  </si>
  <si>
    <t>Fire Service Tax</t>
  </si>
  <si>
    <t>Premium Tax</t>
  </si>
  <si>
    <t>Local Government Tax</t>
  </si>
  <si>
    <t>Notarial Fees &amp; Other Charges</t>
  </si>
  <si>
    <t>VATable sales per return</t>
  </si>
  <si>
    <t>January</t>
  </si>
  <si>
    <t>Zero rated sales</t>
  </si>
  <si>
    <t>Total Collection on Premium on Health and Accident including Microinsurance and PPAI</t>
  </si>
  <si>
    <t>February</t>
  </si>
  <si>
    <t>Exempt sales</t>
  </si>
  <si>
    <t>Total VAT-subject collections per AS</t>
  </si>
  <si>
    <t>March</t>
  </si>
  <si>
    <t>Total VAT-subject collections per return</t>
  </si>
  <si>
    <t>April</t>
  </si>
  <si>
    <t>May</t>
  </si>
  <si>
    <t>Input VAT per return</t>
  </si>
  <si>
    <t>Difference collection VAT per return vs. AS</t>
  </si>
  <si>
    <t>June</t>
  </si>
  <si>
    <t>Multiply by: Exempt sales %</t>
  </si>
  <si>
    <t>VAT-able RI Com</t>
  </si>
  <si>
    <t>July</t>
  </si>
  <si>
    <t>Deduction from input tax - exempt sales</t>
  </si>
  <si>
    <t>Other Income</t>
  </si>
  <si>
    <t>August</t>
  </si>
  <si>
    <t xml:space="preserve">Deduction from input tax- government </t>
  </si>
  <si>
    <t>September</t>
  </si>
  <si>
    <t>Total deduction from input tax</t>
  </si>
  <si>
    <t>October</t>
  </si>
  <si>
    <t>November</t>
  </si>
  <si>
    <t>Allowable Input VAT</t>
  </si>
  <si>
    <t>Difference on VAT-able premium</t>
  </si>
  <si>
    <t>December</t>
  </si>
  <si>
    <t>SUMMARY OF MONTHLY PRODUCTION UNDER INDEMNITY BONDS</t>
  </si>
  <si>
    <t>Premiums</t>
  </si>
  <si>
    <t>Note: This must tally with the total for direct business in Recap 1; Assumed policies should be excluded.</t>
  </si>
  <si>
    <t>SUMMARY OF MONTHLY PRODUCTION</t>
  </si>
  <si>
    <t>Returns &amp; Cancellation</t>
  </si>
  <si>
    <t>Total Montly Premium Collection</t>
  </si>
  <si>
    <t>Total Collection - Premium on Health and Accident including Microinsurance and PPAI</t>
  </si>
  <si>
    <t>Zero Rated Sales</t>
  </si>
  <si>
    <t>VAT Exampt Sales</t>
  </si>
  <si>
    <t>Total Collection - RI Commission</t>
  </si>
  <si>
    <t>Taxable Base - VAT</t>
  </si>
  <si>
    <t>SUMMARY OF MONTHLY COLLECTION OF PREMIUMS</t>
  </si>
  <si>
    <t>SUMMARY OF MONTHLY COLLECTION OF PREMIUMS FOR FIRE</t>
  </si>
  <si>
    <t>SUMMARY OF MONTHLY COLLECTION OF RI COMMISSION</t>
  </si>
  <si>
    <t>RI Commission Collected</t>
  </si>
  <si>
    <t>SUMMARY OF MONTHLY COLLECTION OF OTHER INCOME</t>
  </si>
  <si>
    <t>SCHEDULE 27 - DIVIDENDS PAYABLE</t>
  </si>
  <si>
    <t>Name of Stockholder</t>
  </si>
  <si>
    <t>Type of Dividend
 (Cash, Property, others except stock)</t>
  </si>
  <si>
    <t>Date of Declaration</t>
  </si>
  <si>
    <t>Balance Previous Year</t>
  </si>
  <si>
    <t>Amount Unpaid
Current Year
(Ledger Balance)</t>
  </si>
  <si>
    <t>TOTAL DIVIDENDS PAYABLE</t>
  </si>
  <si>
    <t>DIVIDENDS PAYABLE</t>
  </si>
  <si>
    <t>DIVIDENDS PAYABLE - POST EXIT CONFERENCE</t>
  </si>
  <si>
    <t>DIVIDENDS PAYABLE - AFTER INITIAL TRANSMITTAL</t>
  </si>
  <si>
    <t>Amount Unpaid Current Year (Ledger Balance)</t>
  </si>
  <si>
    <t>% Change</t>
  </si>
  <si>
    <t>SCHEDULE 28 - ACCOUNTS PAYABLE</t>
  </si>
  <si>
    <t>Nature and Description</t>
  </si>
  <si>
    <t>Other Accounts Payable</t>
  </si>
  <si>
    <t xml:space="preserve">     *Itemize the Other Accounts payable</t>
  </si>
  <si>
    <t>TOTAL ACCOUNTS PAYABLE</t>
  </si>
  <si>
    <t xml:space="preserve">ACCOUNTS PAYABLE </t>
  </si>
  <si>
    <t>ACCOUNTS PAYABLE - POST EXIT CONFERENCE</t>
  </si>
  <si>
    <t>ACCOUNTS PAYABLE - AFTER INITIAL TRANSMITTAL</t>
  </si>
  <si>
    <t>SCHEDULE 29 - NOTES PAYABLE</t>
  </si>
  <si>
    <t>Name of Creditor</t>
  </si>
  <si>
    <t>Nature and Description 
of Account</t>
  </si>
  <si>
    <t>Amount Unpaid 
Current Year 
(Ledger Balance)</t>
  </si>
  <si>
    <t xml:space="preserve">     *Itemize the accounts</t>
  </si>
  <si>
    <t>TOTAL NOTES PAYABLE</t>
  </si>
  <si>
    <t>NOTES PAYABLE</t>
  </si>
  <si>
    <t>NOTES PAYABLE - POST EXIT CONFERENCE</t>
  </si>
  <si>
    <t>NOTES PAYABLE - AFTER INITIAL TRANSMITTAL</t>
  </si>
  <si>
    <t>SCHEDULE 30 - PROVISIONS</t>
  </si>
  <si>
    <t>Name of Obligee</t>
  </si>
  <si>
    <t>Nature and Description 
of the Provision</t>
  </si>
  <si>
    <t>Amount Unpaid Current Year 
(Ledger Balance)</t>
  </si>
  <si>
    <t>TOTAL PROVISIONS</t>
  </si>
  <si>
    <t>PROVISIONS</t>
  </si>
  <si>
    <t>PROVISIONS - POST EXIT CONFERENCE</t>
  </si>
  <si>
    <t>PROVISIONS - AFTER INITIAL TRANSMITTAL</t>
  </si>
  <si>
    <t>SCHEDULE 31 - ACCRUED EXPENSES</t>
  </si>
  <si>
    <t>Nature and Description of Account</t>
  </si>
  <si>
    <t>Other Accrued Expense</t>
  </si>
  <si>
    <t>TOTAL ACCRUED EXPENSES</t>
  </si>
  <si>
    <t>ACCRUED EXPENSE</t>
  </si>
  <si>
    <t>ACCRUED EXPENSE - POST EXIT CONFERENCE</t>
  </si>
  <si>
    <t>ACCRUED EXPENSE - AFTER INITIAL TRANSMITTAL</t>
  </si>
  <si>
    <t>SCHEDULE 32 - OTHER LIABILITIES</t>
  </si>
  <si>
    <t>TOTAL OTHER LIABILITIES</t>
  </si>
  <si>
    <t>OTHER LIABILITIES</t>
  </si>
  <si>
    <t>OTHER LIABILITIES - POST EXIT CONFERENCE</t>
  </si>
  <si>
    <t>OTHER LIABILITIES - AFTER INITIAL TRANSMITTAL</t>
  </si>
  <si>
    <t>SCHEDULE 33 - NET WORTH ACCOUNTS</t>
  </si>
  <si>
    <t xml:space="preserve">Authorized Capital Stock : Number of Shares _________, Amount  P_________ </t>
  </si>
  <si>
    <t>Name of Stockholders</t>
  </si>
  <si>
    <t>Citizenship</t>
  </si>
  <si>
    <t>Position
(Director/ Officer)</t>
  </si>
  <si>
    <t>Number of Shares</t>
  </si>
  <si>
    <t>Par Value 
Per Share</t>
  </si>
  <si>
    <t>Subscription Receivable</t>
  </si>
  <si>
    <t>Capital Paid
 In Excess of Par</t>
  </si>
  <si>
    <t>Contributed Surplus</t>
  </si>
  <si>
    <t>Contingency Surplus</t>
  </si>
  <si>
    <t>Dividends Paid During the Year</t>
  </si>
  <si>
    <t>Dividends Payable
 Current Year</t>
  </si>
  <si>
    <t>Preferred Stocks</t>
  </si>
  <si>
    <t>Total Preferred Stocks</t>
  </si>
  <si>
    <t>Total Common Stocks</t>
  </si>
  <si>
    <t>TOTAL NET WORTH ACCOUNTS</t>
  </si>
  <si>
    <t>Group according to nationality.</t>
  </si>
  <si>
    <t>Contributed Surplus represents original contributions of the Amended lnsurance Code.</t>
  </si>
  <si>
    <t>If the company holds a deposit for a future subscription, specify the date the capital stock increase request was filed to the Securities and Exchange Commission: ______________.</t>
  </si>
  <si>
    <t>Balance per GIS</t>
  </si>
  <si>
    <t>Balance per Audited Financial Statement</t>
  </si>
  <si>
    <t>Difference after Reconciliation</t>
  </si>
  <si>
    <t>SCHEDULE 34 - COMMISSIONS PAID - DIRECT AGENTS</t>
  </si>
  <si>
    <t>Name of Agent (Last Name, First Name, Middle Name)</t>
  </si>
  <si>
    <t>C. A. No.</t>
  </si>
  <si>
    <t>Date Expired</t>
  </si>
  <si>
    <t>Amount Paid</t>
  </si>
  <si>
    <t>With Valid License?</t>
  </si>
  <si>
    <t>18.</t>
  </si>
  <si>
    <t>19.</t>
  </si>
  <si>
    <t>20.</t>
  </si>
  <si>
    <t>TOTAL COMMISSIONS PAID</t>
  </si>
  <si>
    <t>EXHIBIT I. STATEMENT OF INCREASE IN LEDGER ASSETS DURING THE YEAR</t>
  </si>
  <si>
    <t>Current Year</t>
  </si>
  <si>
    <t>Increase in Ledger Assets:</t>
  </si>
  <si>
    <t>Increase in Paid-Up Capital Stock during the year</t>
  </si>
  <si>
    <t>Increase in Contributed Surplus during the year</t>
  </si>
  <si>
    <t>Deposit Premiums received, if any</t>
  </si>
  <si>
    <t>4a.</t>
  </si>
  <si>
    <t>Gross Interests/Dividends/Other Income</t>
  </si>
  <si>
    <t>4b.</t>
  </si>
  <si>
    <t>Other Income Earned during the year</t>
  </si>
  <si>
    <t>Underwriting Income:</t>
  </si>
  <si>
    <t>Net Premiums Earned, per Recapitulation I</t>
  </si>
  <si>
    <t>R1 - Premiums, column 19  (disclosed prems collected for MI during the year  _______)</t>
  </si>
  <si>
    <t>Commission Income-Treaty</t>
  </si>
  <si>
    <t>Commission Income-Facultative</t>
  </si>
  <si>
    <t>Remittances Received From Home or Branch Office</t>
  </si>
  <si>
    <t>Borrowed Money P____________, less Amount repaid  P__________</t>
  </si>
  <si>
    <t>Amount Collected from Receivables previously written off.</t>
  </si>
  <si>
    <t xml:space="preserve">Other Receipts not included elsewhere: </t>
  </si>
  <si>
    <t>10.1</t>
  </si>
  <si>
    <t xml:space="preserve">Receipts arising from Microinsurance </t>
  </si>
  <si>
    <t>10.2</t>
  </si>
  <si>
    <t>Gross Profit on Sales or Maturity of Investments:</t>
  </si>
  <si>
    <t>11.1</t>
  </si>
  <si>
    <t>11.2</t>
  </si>
  <si>
    <t>11.3</t>
  </si>
  <si>
    <t>11.4</t>
  </si>
  <si>
    <t>11.5</t>
  </si>
  <si>
    <t>11.6</t>
  </si>
  <si>
    <t>Gross Increase by Adjustment in Book Value of Ledger Assets</t>
  </si>
  <si>
    <t>12.1</t>
  </si>
  <si>
    <t>12.2</t>
  </si>
  <si>
    <t>12.3</t>
  </si>
  <si>
    <t>12.4</t>
  </si>
  <si>
    <t>12.5</t>
  </si>
  <si>
    <t>Property &amp; Equipment</t>
  </si>
  <si>
    <t>12.6</t>
  </si>
  <si>
    <t>Foreign Deposits</t>
  </si>
  <si>
    <t>12.7</t>
  </si>
  <si>
    <t>Increase in Liabilities Tending to Increase in Ledger Assets (Attach Computation or Analysis)</t>
  </si>
  <si>
    <t>Total Increase in Ledger Assets Brought Forward to line 1, E1 - Dec LA</t>
  </si>
  <si>
    <t>EXHIBIT I. STATEMENT OF DECREASE IN LEDGER ASSETS DURING THE YEAR</t>
  </si>
  <si>
    <t>Amount carried forward from line 14, E1 - Inc LA</t>
  </si>
  <si>
    <t>Decrease in Ledger Assets:</t>
  </si>
  <si>
    <t>Decrease in Paid-up Capital (Treasury Stock)</t>
  </si>
  <si>
    <t>Decrease in Contributed Surplus</t>
  </si>
  <si>
    <t>Investment Expenses: Incurred</t>
  </si>
  <si>
    <t>Taxes on Property &amp; Equipment</t>
  </si>
  <si>
    <t>Repairs on Building and Other Improvements</t>
  </si>
  <si>
    <t>Maintenance on Property &amp; Equipment</t>
  </si>
  <si>
    <t>Brokerage Fee on Purchase/Sale of Investment</t>
  </si>
  <si>
    <t>Other Investment Expenses</t>
  </si>
  <si>
    <t>Underwriting Deductions: As incurred</t>
  </si>
  <si>
    <t>5.1</t>
  </si>
  <si>
    <t>Net Losses Incurred, per R2 - Losses, Column 17</t>
  </si>
  <si>
    <t>Loss Adjustment Expenses Incurred</t>
  </si>
  <si>
    <t>Commission Expenses, R3-Commissions</t>
  </si>
  <si>
    <t>6</t>
  </si>
  <si>
    <t>Operating, General and Administrative Expenses Incurred</t>
  </si>
  <si>
    <t>Alowances and Bonuses</t>
  </si>
  <si>
    <t>6.4</t>
  </si>
  <si>
    <t>PAG-IBIG Fund Contributions</t>
  </si>
  <si>
    <t>6.5</t>
  </si>
  <si>
    <t>Other Employees Benefits</t>
  </si>
  <si>
    <t>6.6</t>
  </si>
  <si>
    <t>Christmas &amp; Anniversary Expenses</t>
  </si>
  <si>
    <t>6.7</t>
  </si>
  <si>
    <t>Freight Charges</t>
  </si>
  <si>
    <t>6.8</t>
  </si>
  <si>
    <t>6.9</t>
  </si>
  <si>
    <t>6.11</t>
  </si>
  <si>
    <t>6.12</t>
  </si>
  <si>
    <t>6.13</t>
  </si>
  <si>
    <t>Professional Fees</t>
  </si>
  <si>
    <t>6.14</t>
  </si>
  <si>
    <t>Periodicals &amp; Magazines</t>
  </si>
  <si>
    <t>6.15</t>
  </si>
  <si>
    <t>Printing, Stationery and Office Supplies</t>
  </si>
  <si>
    <t>6.16</t>
  </si>
  <si>
    <t>Communications and Postages</t>
  </si>
  <si>
    <t>6.17</t>
  </si>
  <si>
    <t>Lease Charges</t>
  </si>
  <si>
    <t>6.18</t>
  </si>
  <si>
    <t>6.19</t>
  </si>
  <si>
    <t>Depreciations and Amortization</t>
  </si>
  <si>
    <t>6.20</t>
  </si>
  <si>
    <t>Transportation and Travel Expenses</t>
  </si>
  <si>
    <t>6.21</t>
  </si>
  <si>
    <t>Registration Fee</t>
  </si>
  <si>
    <t>6.22</t>
  </si>
  <si>
    <t>General Office Maintenance and Related Expenses</t>
  </si>
  <si>
    <t>6.23</t>
  </si>
  <si>
    <t>Furniture and Equipment including Rent,</t>
  </si>
  <si>
    <t>Depreciation and Repairs of same</t>
  </si>
  <si>
    <t>6.24</t>
  </si>
  <si>
    <t>Other Operating Expenses</t>
  </si>
  <si>
    <t>6.24.1</t>
  </si>
  <si>
    <t>6.24.2</t>
  </si>
  <si>
    <t>Non-microinsurance</t>
  </si>
  <si>
    <t>6.25</t>
  </si>
  <si>
    <t>Taxes, Licenses and Fees</t>
  </si>
  <si>
    <t>6.25.1</t>
  </si>
  <si>
    <t>Licenses and Fees</t>
  </si>
  <si>
    <t>6.25.2</t>
  </si>
  <si>
    <t>Corporate Residence Certificate</t>
  </si>
  <si>
    <t>6.25.3</t>
  </si>
  <si>
    <t>6.25.4</t>
  </si>
  <si>
    <t>Deferred Income Tax Charge</t>
  </si>
  <si>
    <t>6.25.5</t>
  </si>
  <si>
    <t>Deposit Premiums Returned</t>
  </si>
  <si>
    <t>Premiums Balances Charged Off</t>
  </si>
  <si>
    <t>Income Taxes Paid During the year</t>
  </si>
  <si>
    <t>Remittances Paid to Home/Branch Office</t>
  </si>
  <si>
    <t>Borrowed Money Paid P______________ less Amount Borrowed P____________</t>
  </si>
  <si>
    <t xml:space="preserve">Interest Paid on Borrowed Money </t>
  </si>
  <si>
    <t>Dividends Paid to Stockholders</t>
  </si>
  <si>
    <t>Gross Loss on Sale/Maturity of Ledger Assets:</t>
  </si>
  <si>
    <t>14.1</t>
  </si>
  <si>
    <t>14.2</t>
  </si>
  <si>
    <t>14.3</t>
  </si>
  <si>
    <t>14.4</t>
  </si>
  <si>
    <t>14.5</t>
  </si>
  <si>
    <t>14.6</t>
  </si>
  <si>
    <t>Gross Decrease by Adjustment in Book Value of Ledger Assets:</t>
  </si>
  <si>
    <t>15.1</t>
  </si>
  <si>
    <t>15.2</t>
  </si>
  <si>
    <t>15.3</t>
  </si>
  <si>
    <t>15.4</t>
  </si>
  <si>
    <t>15.5</t>
  </si>
  <si>
    <t>15.6</t>
  </si>
  <si>
    <t>Decrease in Liabilities Tending to Decrease Ledger Assets (Attach Computations or Analysis)</t>
  </si>
  <si>
    <t>Total Decrease in Ledger Assets</t>
  </si>
  <si>
    <t>Net Increase (Decrease) in Ledger Assets During the Year (Line 1 Less Line 17)</t>
  </si>
  <si>
    <t>Add: Amount of Ledger Assets December 31, Previous Year</t>
  </si>
  <si>
    <t>Total Ledger Assets, December 31, Current  Year, SFP</t>
  </si>
  <si>
    <t xml:space="preserve">EXHIBIT II.  Profit/(Loss) Statement </t>
  </si>
  <si>
    <t>Gross Premium Written - (Direct Business + Assumed Business)</t>
  </si>
  <si>
    <t>should tally with Recap 1 Col.5 + cols. 10-12</t>
  </si>
  <si>
    <t>Reinsurance Premiums</t>
  </si>
  <si>
    <t>should tally with Recap 1 Col.6-8 + cols. 13-15</t>
  </si>
  <si>
    <t>Net Premiums Written (a-b)</t>
  </si>
  <si>
    <t>should tally with Recap 1 Col.16</t>
  </si>
  <si>
    <t>Increase/ (Decrease) in Premium Liabilities</t>
  </si>
  <si>
    <t>d</t>
  </si>
  <si>
    <t>should tally with Recap 1, col 17 minus col 18</t>
  </si>
  <si>
    <t>Net Premiums Earned [Premiums Earned] (c+d)</t>
  </si>
  <si>
    <t>e</t>
  </si>
  <si>
    <t>should tally with Recap 1, col 19</t>
  </si>
  <si>
    <t xml:space="preserve">Commissions Earned </t>
  </si>
  <si>
    <t>f</t>
  </si>
  <si>
    <t>should tally with Recap 3, cols 3- 5 + cols 10-12</t>
  </si>
  <si>
    <t>g</t>
  </si>
  <si>
    <t>Total Underwriting Income (e+f+g)</t>
  </si>
  <si>
    <t>h</t>
  </si>
  <si>
    <t>Investment Income:</t>
  </si>
  <si>
    <t>i</t>
  </si>
  <si>
    <t>Interest Income - Cash In Banks</t>
  </si>
  <si>
    <t>i.1</t>
  </si>
  <si>
    <t>Financial Assets at FVPL</t>
  </si>
  <si>
    <t>i.2</t>
  </si>
  <si>
    <t>Available for Sale Financial Assets</t>
  </si>
  <si>
    <t>i.3</t>
  </si>
  <si>
    <t xml:space="preserve">Held to Maturity Investments </t>
  </si>
  <si>
    <t>i.4</t>
  </si>
  <si>
    <t>i.5</t>
  </si>
  <si>
    <t>i.6</t>
  </si>
  <si>
    <t>i.7</t>
  </si>
  <si>
    <t>Security Fund</t>
  </si>
  <si>
    <t>i.8</t>
  </si>
  <si>
    <t>Other Income:</t>
  </si>
  <si>
    <t>j</t>
  </si>
  <si>
    <t>Gain on Sale on Investments</t>
  </si>
  <si>
    <t>j.1</t>
  </si>
  <si>
    <t>j.2</t>
  </si>
  <si>
    <t>j.3</t>
  </si>
  <si>
    <t>j.4</t>
  </si>
  <si>
    <t>TOTAL INCOME (h+i+j)</t>
  </si>
  <si>
    <t>k</t>
  </si>
  <si>
    <t>UNDERWRITING EXPENSES</t>
  </si>
  <si>
    <t>Losses Incurred</t>
  </si>
  <si>
    <t>l</t>
  </si>
  <si>
    <t>should tally with Recap 2, col 17</t>
  </si>
  <si>
    <t>m</t>
  </si>
  <si>
    <t>should tally with Recap 2, col 20</t>
  </si>
  <si>
    <t>Commission Expenses</t>
  </si>
  <si>
    <t>n</t>
  </si>
  <si>
    <t>should tally with Recap 3,  cols 7- 9</t>
  </si>
  <si>
    <t>o</t>
  </si>
  <si>
    <t>p</t>
  </si>
  <si>
    <t>Total Underwriting Expenses (l+m+n+o+p)</t>
  </si>
  <si>
    <t>q</t>
  </si>
  <si>
    <t>Sub - Total (k-q)</t>
  </si>
  <si>
    <t>r</t>
  </si>
  <si>
    <t>ADMINISTRATIVE AND OTHER EXPENSES</t>
  </si>
  <si>
    <t>s</t>
  </si>
  <si>
    <t>Salaries &amp; Wages</t>
  </si>
  <si>
    <t>s.1</t>
  </si>
  <si>
    <t>SSS, PhilHealth, Pag-ibig Contributions</t>
  </si>
  <si>
    <t>s.2</t>
  </si>
  <si>
    <t>Other similar Employee Benefits</t>
  </si>
  <si>
    <t>s.3</t>
  </si>
  <si>
    <t>Light, Water &amp; Rental Expenses</t>
  </si>
  <si>
    <t>s.4</t>
  </si>
  <si>
    <t>s.5</t>
  </si>
  <si>
    <t>Taxes and Licenses</t>
  </si>
  <si>
    <t>s.6</t>
  </si>
  <si>
    <t>Dividends to Shareholders</t>
  </si>
  <si>
    <t>s.7</t>
  </si>
  <si>
    <t>Capital  Losses</t>
  </si>
  <si>
    <t>s.8</t>
  </si>
  <si>
    <t>s.9</t>
  </si>
  <si>
    <t>Loss on Sale of Investment</t>
  </si>
  <si>
    <t>s.10</t>
  </si>
  <si>
    <t>Other General Expenses</t>
  </si>
  <si>
    <t>s.11</t>
  </si>
  <si>
    <t>Net Income/ (Loss) for the year (r-s)</t>
  </si>
  <si>
    <t>t</t>
  </si>
  <si>
    <t>u</t>
  </si>
  <si>
    <t>Provision For Income Tax - Final</t>
  </si>
  <si>
    <t>u.1</t>
  </si>
  <si>
    <t>Provision For Income Tax - Current</t>
  </si>
  <si>
    <t>u.2</t>
  </si>
  <si>
    <t>Provision For Income Tax - Deferred</t>
  </si>
  <si>
    <t>u.3</t>
  </si>
  <si>
    <t>Net Income/ (Loss) Before Income Tax (t-u)</t>
  </si>
  <si>
    <t>v</t>
  </si>
  <si>
    <t xml:space="preserve">NAME OF COMPANY </t>
  </si>
  <si>
    <r>
      <rPr>
        <b/>
        <sz val="10"/>
        <color rgb="FFFF0000"/>
        <rFont val="Arial"/>
        <family val="2"/>
      </rPr>
      <t>Note:</t>
    </r>
    <r>
      <rPr>
        <sz val="10"/>
        <color theme="1"/>
        <rFont val="Arial"/>
        <family val="2"/>
      </rPr>
      <t xml:space="preserve"> Profit/Loss Statement should tally with Exhibit III: Statement of Comprehensive Income</t>
    </r>
  </si>
  <si>
    <t xml:space="preserve">  Gross Premiums Written (GPW) = Premiums on Direct Business + Assumed Premiums from Authorized and Unauthorized Reinsurers</t>
  </si>
  <si>
    <t>EXHIBIT III.  TRIAL BALANCE</t>
  </si>
  <si>
    <t>ACCOUNT NO.</t>
  </si>
  <si>
    <t>ACCOUNT NAME</t>
  </si>
  <si>
    <t>DEBIT</t>
  </si>
  <si>
    <t>CREDIT</t>
  </si>
  <si>
    <t>EXHIBIT IV: STATEMENT OF FINANCIAL POSITION'S RECONCILIATION WITH TRIAL BALANCE AND AUDITED FINANCIAL STATEMENT</t>
  </si>
  <si>
    <t>Exhibit 2, Statement of Financial Position Ledger Balance on Annual Statement</t>
  </si>
  <si>
    <t>Variance (SFP-AS vs TB)</t>
  </si>
  <si>
    <t>Audited Financial Statement</t>
  </si>
  <si>
    <t>Variance (SFP-AS vs AFS)</t>
  </si>
  <si>
    <t>FRF Main Account</t>
  </si>
  <si>
    <t>FRF Sub-Account</t>
  </si>
  <si>
    <t>Account Name</t>
  </si>
  <si>
    <t>Difference on Amount in AS VS Trial Balance</t>
  </si>
  <si>
    <t>Account in the Face of AFS</t>
  </si>
  <si>
    <t>Account in the Note of the AFS</t>
  </si>
  <si>
    <t>Difference on Amount in AS VS Audited Financial Statement</t>
  </si>
  <si>
    <t>('c)</t>
  </si>
  <si>
    <t>(d)</t>
  </si>
  <si>
    <t>('e)</t>
  </si>
  <si>
    <t>(f)</t>
  </si>
  <si>
    <t>('c) - (f) = (g)</t>
  </si>
  <si>
    <t>(h)</t>
  </si>
  <si>
    <t>(i)</t>
  </si>
  <si>
    <t>(j)</t>
  </si>
  <si>
    <t>(k)</t>
  </si>
  <si>
    <t>('c) - (k) = (l)</t>
  </si>
  <si>
    <t>(m)</t>
  </si>
  <si>
    <t>EXHIBIT V: STATEMENT OF FINANCIAL POSITION'S RECONCILIATION WITH TRIAL BALANCE AND AUDITED FINANCIAL STATEMENT</t>
  </si>
  <si>
    <t>Exhibit 3, Statement of Comprehensive Income on Annual Statement</t>
  </si>
  <si>
    <t>EXHIBIT VI:  TAXES PAID - CURRENT YEAR</t>
  </si>
  <si>
    <t>COVERAGE</t>
  </si>
  <si>
    <t>Premium 
Tax</t>
  </si>
  <si>
    <t>Fire Service 
Tax</t>
  </si>
  <si>
    <t>Other 
Taxes</t>
  </si>
  <si>
    <t>Date Paid</t>
  </si>
  <si>
    <t>Sale to Government</t>
  </si>
  <si>
    <t>Zero Rated Sale</t>
  </si>
  <si>
    <t>Tax Exempt Sale</t>
  </si>
  <si>
    <t>Vatable Sale</t>
  </si>
  <si>
    <t>Output Tax</t>
  </si>
  <si>
    <t xml:space="preserve">Input Tax </t>
  </si>
  <si>
    <t>Remarks (others specify here)</t>
  </si>
  <si>
    <t xml:space="preserve">December/ 4th Quarter of Previous Year </t>
  </si>
  <si>
    <t>March/1st Quarter</t>
  </si>
  <si>
    <t>June/2nd Quarter</t>
  </si>
  <si>
    <t>September/3rd Quarter</t>
  </si>
  <si>
    <t>December/4th Quarter</t>
  </si>
  <si>
    <t>CTPL</t>
  </si>
  <si>
    <t>GRAND TOTAL</t>
  </si>
  <si>
    <t>NOTE:</t>
  </si>
  <si>
    <t xml:space="preserve">1. Amount per above table should tally the supporting documents submitted per No. 8 of Checklist of Supporitng Documents. (E.G. total amount for the month payment for regular tax) </t>
  </si>
  <si>
    <t xml:space="preserve">2. Should be based on supporting documents to be presented during verification. Insert additional rows/ table for breakdown of payments for CTPL, etc. </t>
  </si>
  <si>
    <t>CTPL Payment for DST</t>
  </si>
  <si>
    <t>CTPL Payment for VAT</t>
  </si>
  <si>
    <t>Period Covered</t>
  </si>
  <si>
    <t>December of previous year</t>
  </si>
  <si>
    <t xml:space="preserve">EXHIBIT VII :  STATEMENT OF PREMIUMS AND LOSSES (ASEAN UFIS) </t>
  </si>
  <si>
    <t>Regular Insurance</t>
  </si>
  <si>
    <t>Marine, Aviation 
&amp; Transit (Pesos)</t>
  </si>
  <si>
    <t>Fire 
(Pesos)</t>
  </si>
  <si>
    <t>Motor (Pesos)</t>
  </si>
  <si>
    <t>Others
(Pesos)</t>
  </si>
  <si>
    <t>OFW
(Pesos)</t>
  </si>
  <si>
    <t>Total 
(Pesos)</t>
  </si>
  <si>
    <t>PPAI</t>
  </si>
  <si>
    <t xml:space="preserve"> 1. Direct Business</t>
  </si>
  <si>
    <t xml:space="preserve"> 2. Reinsurance accepted</t>
  </si>
  <si>
    <t xml:space="preserve">      a. domestically</t>
  </si>
  <si>
    <t xml:space="preserve">      b. from ASEAN</t>
  </si>
  <si>
    <t xml:space="preserve">      c. from other coutries</t>
  </si>
  <si>
    <t xml:space="preserve"> 3. Total acceptances (1 + 2)</t>
  </si>
  <si>
    <t xml:space="preserve"> 4. Reinsurance ceded - </t>
  </si>
  <si>
    <r>
      <t xml:space="preserve">      c.</t>
    </r>
    <r>
      <rPr>
        <sz val="10"/>
        <color indexed="10"/>
        <rFont val="Arial"/>
        <family val="2"/>
      </rPr>
      <t xml:space="preserve"> </t>
    </r>
    <r>
      <rPr>
        <sz val="10"/>
        <rFont val="Arial"/>
        <family val="2"/>
      </rPr>
      <t>to other countries</t>
    </r>
  </si>
  <si>
    <t xml:space="preserve">      d. total ( a+b+c)</t>
  </si>
  <si>
    <t xml:space="preserve"> 5. Net Premiums Written (3-4d)</t>
  </si>
  <si>
    <t xml:space="preserve"> 6. Reserves for unexpired risks</t>
  </si>
  <si>
    <t xml:space="preserve">      a. previous year</t>
  </si>
  <si>
    <t xml:space="preserve">      b. current year</t>
  </si>
  <si>
    <t xml:space="preserve"> 7. Premiums earned (5+6a-6b)</t>
  </si>
  <si>
    <t>CLAIMS</t>
  </si>
  <si>
    <t xml:space="preserve">      c. from other countries</t>
  </si>
  <si>
    <t xml:space="preserve"> 3. Total  (1 + 2)</t>
  </si>
  <si>
    <t xml:space="preserve"> 4. Recoveries from Reinsurance </t>
  </si>
  <si>
    <t xml:space="preserve">      ceded</t>
  </si>
  <si>
    <t xml:space="preserve"> 5. Net Claims Paid  (3-4d)</t>
  </si>
  <si>
    <t xml:space="preserve"> 6. Outstanding claims</t>
  </si>
  <si>
    <t xml:space="preserve"> 7. Loss reserves</t>
  </si>
  <si>
    <t xml:space="preserve"> 8. Claims incurred (5-6a+6b-7a+7b)</t>
  </si>
  <si>
    <t xml:space="preserve"> 9. Loss adjustment expenses</t>
  </si>
  <si>
    <t xml:space="preserve">Marine, Aviation &amp; Transit   </t>
  </si>
  <si>
    <t>- Ocean Marine, Inland Marine, Marine Hull and Aviation</t>
  </si>
  <si>
    <t>- Health and Accident, Burglary/Larceny/Theft, Miscellaneous, Judicial Criminal Bonds, Customs Bonds, Other Bonds and Life for Professional Reinsurers</t>
  </si>
  <si>
    <t>(Loss Reserves shall consist of provisions set up by the company for claims reported but not yet settled, claims incurred but not yet reported, and all expenses associated with the settlement of such claims, 
except loss adjustment expenses)</t>
  </si>
  <si>
    <t>EXHIBIT VIII: REINSURANCE: ASSUMED, CEDED AND RETROCEDED - CURRENT YEAR</t>
  </si>
  <si>
    <t>Name of Company</t>
  </si>
  <si>
    <t>Nationality in Case of Unauthorized Companies</t>
  </si>
  <si>
    <t>Assumed Business (Current Year)</t>
  </si>
  <si>
    <t>Ceded Business</t>
  </si>
  <si>
    <t>Retroceded Business</t>
  </si>
  <si>
    <t>Amount of Premiums</t>
  </si>
  <si>
    <t>I. AUTHORIZED</t>
  </si>
  <si>
    <t>A.1</t>
  </si>
  <si>
    <t>Microninsurance</t>
  </si>
  <si>
    <t>A.2</t>
  </si>
  <si>
    <t>TOTAL AUTHORIZED</t>
  </si>
  <si>
    <t>II. UNAUTHORIZED</t>
  </si>
  <si>
    <t>A. ASEAN</t>
  </si>
  <si>
    <t>B. Other</t>
  </si>
  <si>
    <t>2. Name of reinsurer or cedant must be the same as inputted in Page 30, Schedule 4, Reinsurance Accounts</t>
  </si>
  <si>
    <t>EXHIBIT IX :  GENERAL INTERROGATORIES</t>
  </si>
  <si>
    <t xml:space="preserve">Have all the transactions of the  company of which documents were received at the home office on or before the close of business December 31, been truthfully and accurately included in its books? </t>
  </si>
  <si>
    <t xml:space="preserve">Answer: </t>
  </si>
  <si>
    <t xml:space="preserve">Except as shown in the next succeeding question, does this statement show the condition of the company as shown by the books, records and data at the home office at the close business December 31?
</t>
  </si>
  <si>
    <t xml:space="preserve">Have there been  included in this statement proper reserves to cover  liabilities which may have been  actually incurred on or before December 31, but of which no notice was received by the company until subsequently? </t>
  </si>
  <si>
    <t>In all cases where the company has assumed risks from another company, there should be in this statement on account of such reinsurances a reserve equal to that which the original company has been required to set up had it retained the risks. Has this been done?</t>
  </si>
  <si>
    <t xml:space="preserve">Largest gross aggregate amount insured in any one hazard, without any deduction whatever for reinsurance, whether the same be in authorized or unauthorized companies.  </t>
  </si>
  <si>
    <t xml:space="preserve">Largest net aggregate amount insured in any one hazard.  </t>
  </si>
  <si>
    <t xml:space="preserve">Total amount of the company's stock owned by the directors at par value. </t>
  </si>
  <si>
    <t>Total amount loaned during the year to directors or other officers, P__________; to stockholders not officers P__________ .  Total amount of loans outstanding at end of year to directors or other officers, P__________ to stockholders not officers, P__________.</t>
  </si>
  <si>
    <t xml:space="preserve">Did any person while an officer, director or trustee of the company receive directly or indirectly, during the period covered by this statement, any commission on the business transactions of the company.  </t>
  </si>
  <si>
    <t>What interest, direct or indirect, has this company in the capital stock of any other insurance company?</t>
  </si>
  <si>
    <t>Is the company directly or indirectly owned or controlled by any other company, corporation, group of companies, partnership or individuals?</t>
  </si>
  <si>
    <t xml:space="preserve">Answer:          If so, give full particulars                  </t>
  </si>
  <si>
    <t xml:space="preserve">If company has outstanding bonds, debentures, quaranty capital notes, etc., furnish pertinent information concerning  redemption price, interest features, etc. </t>
  </si>
  <si>
    <t xml:space="preserve">Does the company own any securities of a real estate holding or otherwise hold real estate indirectly? </t>
  </si>
  <si>
    <t>Answer: ________ If so, explain   Name of real estate holding company________ No. of parcels involved ________Total book value,________</t>
  </si>
  <si>
    <t xml:space="preserve">Has this company guaranteed policies issued by any other company and now in force?  </t>
  </si>
  <si>
    <t>Answer:                 If so, give full information ________________</t>
  </si>
  <si>
    <t xml:space="preserve">Has this company guaranteed any financed premium account?  </t>
  </si>
  <si>
    <t>Answer:                  If so, give full information _______________________</t>
  </si>
  <si>
    <t xml:space="preserve">Are all the stocks, bonds and other securities owned December 31 of the year of this statement, in the actual possession of the company on said date, except as shown by the schedules of Special and other Deposit? </t>
  </si>
  <si>
    <t xml:space="preserve"> Answer:             If not, give full and complete information relating thereto ___________</t>
  </si>
  <si>
    <t xml:space="preserve">Are all of the stocks, bonds or other assets of the company loaned during the year covered by this statement? </t>
  </si>
  <si>
    <t>Answer:     If so, give full and complete information relating thereto _____________________</t>
  </si>
  <si>
    <t xml:space="preserve">When was the last on-site examination into the company's  affairs, financial condition and methods of doing business conducted by the Insurance Commission? </t>
  </si>
  <si>
    <t xml:space="preserve">Has any change been made during the year of this statement in the charter, articles of incorporation or by-laws of the corporation ? </t>
  </si>
  <si>
    <t xml:space="preserve">Answer:     If not previously filed, furnish herewith a certified copy of the instrument as amended. </t>
  </si>
  <si>
    <t>What officials and heads of departments of the company supervised the making of this report?</t>
  </si>
  <si>
    <t xml:space="preserve">In what states, territories, or foreign countries is the company authorized to transact business? </t>
  </si>
  <si>
    <t xml:space="preserve">Is the purchase or sale of all Investments of the company passed upon either by the Board of Directors or a subordinate committee thereof? </t>
  </si>
  <si>
    <t xml:space="preserve">Does the company keep a complete permanent record of the proceeding of its Board of Directors and all subordinate committee thereof? </t>
  </si>
  <si>
    <t>Name and location of the company with which reinsurance of risks located in the Philippines are being  affected.</t>
  </si>
  <si>
    <t>(Only Branches of foreign companies need answer interrogaties 27 and 28)</t>
  </si>
  <si>
    <t xml:space="preserve">What changes have been made during the year in the Manager or Trustees of the company? </t>
  </si>
  <si>
    <t xml:space="preserve">Does this statement contain all business transacted for the company through its Branch,  on risks wherever located? </t>
  </si>
  <si>
    <t xml:space="preserve">Is the company issuing microinsurance products? If yes, what insurance products in particular is it selling? </t>
  </si>
  <si>
    <t xml:space="preserve">What portion (%) of the company's premium income is derived from microinsurance? </t>
  </si>
  <si>
    <t>Has the company assumed business from Mutual Benefit Associations(MBAs)/Microinsurance MBAs (MI-MBAs)? If yes, since when?</t>
  </si>
  <si>
    <t xml:space="preserve">under what form of reinsurance agreement? </t>
  </si>
  <si>
    <t>EXHIBIT X :  NOTES TO FINANCIAL STATEMENTS</t>
  </si>
  <si>
    <t>(Write or stamp name of company)</t>
  </si>
  <si>
    <t>Has any  of the company assets been pledged as security of loan?  If yes, give details:</t>
  </si>
  <si>
    <t>Does the company hold deposits of reinsurers not recorded in the statement of assets and Liabilities?</t>
  </si>
  <si>
    <t xml:space="preserve"> If yes, amount of cash or securities</t>
  </si>
  <si>
    <t>Were there accounts written off during the period?</t>
  </si>
  <si>
    <t>If so, attach copy of board resolution authorizing such action, together with the list of accounts written off, indicating  the name of borrower, date of loan/account, original amount, balance as written off.</t>
  </si>
  <si>
    <t>Does the company have any contingent assets/liabilities or contractual obligations that are material and that have not  otherwise been disclosed?</t>
  </si>
  <si>
    <t>If so, enumerate.</t>
  </si>
  <si>
    <t>Have there been any events subsequent to the statement date which:</t>
  </si>
  <si>
    <t>a)  will cause significant changes to reported assets and liabilities in the subsequent period?</t>
  </si>
  <si>
    <t xml:space="preserve">     or</t>
  </si>
  <si>
    <t>b)  will have a significant effect on the operations of the company?</t>
  </si>
  <si>
    <t>If answers to either (a) or (b) is yes, give details.</t>
  </si>
  <si>
    <t>Itemize below extraordinary items of income/expense included in page 2 and 3 and any notes to the financial statements that management believes are required for a fair presentation but which are not covered by the above questions.</t>
  </si>
  <si>
    <t xml:space="preserve">    S.S.</t>
  </si>
  <si>
    <t>_________________________________________ , President and/or CEO;   _________________________________________ , Secretary,</t>
  </si>
  <si>
    <t xml:space="preserve"> _____________________________________________, Chief Actuary, _______________________________________, Chief Accountant</t>
  </si>
  <si>
    <t>,  _______________________________________________, Preparer, of the _________________________________________________.</t>
  </si>
  <si>
    <t xml:space="preserve">being duly sworn, each for himself deposes and says  that  they  are  the  above-described  officers of the said company, and that on the 31st day of December ___ :, </t>
  </si>
  <si>
    <t>a.  All   the  above-described  assets  were  the  absolute  property  of  the  said  company;</t>
  </si>
  <si>
    <t>b. That the foregoing statement, with the schedules, supporting documents, and explanations  therein  contained,  annexed  or  referred       to  are full  and correct, and</t>
  </si>
  <si>
    <t>c. Exhibits  of  all  the  Assets,  Liabilities,  Income  and  Expenses  and  of  the condition  and  affairs  of  the  said  company  of  the  said                    thirty-first  day  of December ___, and for the year ended on that date, according to the best of their information, knowledge and belief.</t>
  </si>
  <si>
    <r>
      <t xml:space="preserve">Further, I, ___________________________________________, </t>
    </r>
    <r>
      <rPr>
        <i/>
        <u/>
        <sz val="10"/>
        <rFont val="Arial"/>
        <family val="2"/>
      </rPr>
      <t>Position</t>
    </r>
    <r>
      <rPr>
        <sz val="10"/>
        <rFont val="Arial"/>
        <family val="2"/>
      </rPr>
      <t xml:space="preserve"> and Preparer of the Annual Statement certify that I have prepared and fairly presented the financial report, correponding exhibits, recaps, and schedules of </t>
    </r>
    <r>
      <rPr>
        <u/>
        <sz val="10"/>
        <rFont val="Arial"/>
        <family val="2"/>
      </rPr>
      <t xml:space="preserve">       </t>
    </r>
    <r>
      <rPr>
        <b/>
        <u/>
        <sz val="10"/>
        <rFont val="Arial"/>
        <family val="2"/>
      </rPr>
      <t xml:space="preserve">(COMPANY NAME)       </t>
    </r>
    <r>
      <rPr>
        <sz val="10"/>
        <rFont val="Arial"/>
        <family val="2"/>
      </rPr>
      <t xml:space="preserve"> in accordance with the prudential standards on reporting imposed by the Insurance Commission and, noted and reviewed by the company's Pesident, Secretary and Treasurer for submission to the Insurance Commisson.</t>
    </r>
  </si>
  <si>
    <t>, President and/or CEO</t>
  </si>
  <si>
    <t>, Secretary</t>
  </si>
  <si>
    <t>, Chief Actuary</t>
  </si>
  <si>
    <t>, Chief Accountant</t>
  </si>
  <si>
    <t>, Preparer</t>
  </si>
  <si>
    <t xml:space="preserve">Subscribed   and  sworn  to  before  me  this </t>
  </si>
  <si>
    <t xml:space="preserve">  day    of</t>
  </si>
  <si>
    <t>,  20__</t>
  </si>
  <si>
    <t xml:space="preserve">Affiant    </t>
  </si>
  <si>
    <t xml:space="preserve">Exhibiting his/her Valid Government-issued ID No. </t>
  </si>
  <si>
    <t>on __________________</t>
  </si>
  <si>
    <t>on __________________ , respectively.</t>
  </si>
  <si>
    <t>Doc. No.  _______________</t>
  </si>
  <si>
    <t>Page No.  _______________</t>
  </si>
  <si>
    <t>Book No. _______________</t>
  </si>
  <si>
    <t>Series of 20__</t>
  </si>
  <si>
    <t>RECAPITULATION I.  Premiums Written and Premiums Earned</t>
  </si>
  <si>
    <t>No. 
of
Policies</t>
  </si>
  <si>
    <t>No. of
Insured Lives</t>
  </si>
  <si>
    <t>Certificate of Coverages (COCs)</t>
  </si>
  <si>
    <t>Premiums on Direct Business</t>
  </si>
  <si>
    <t>Premiums Ceded</t>
  </si>
  <si>
    <t>Premiums Retained on Direct Business 
(5-6-7-8)</t>
  </si>
  <si>
    <t>Premiums Assumed</t>
  </si>
  <si>
    <t>Premiums Retroceded</t>
  </si>
  <si>
    <t>Net Premiums Written
(9+10+11+12-13-14-15)</t>
  </si>
  <si>
    <t>Unearned  Premiums</t>
  </si>
  <si>
    <t>Premiums Earned
(16+17-18)</t>
  </si>
  <si>
    <t xml:space="preserve">    Unauthorized Companies</t>
  </si>
  <si>
    <t>Unauthorized Companies</t>
  </si>
  <si>
    <t>Male</t>
  </si>
  <si>
    <t>Female</t>
  </si>
  <si>
    <t>Companies</t>
  </si>
  <si>
    <t>Previous Year</t>
  </si>
  <si>
    <t>(3a)</t>
  </si>
  <si>
    <t>(3b)</t>
  </si>
  <si>
    <t>(3c)</t>
  </si>
  <si>
    <t>(6)</t>
  </si>
  <si>
    <t>(7)</t>
  </si>
  <si>
    <t>(8)</t>
  </si>
  <si>
    <t>(9)</t>
  </si>
  <si>
    <t>(10)</t>
  </si>
  <si>
    <t>(11)</t>
  </si>
  <si>
    <t>(12)</t>
  </si>
  <si>
    <t>(13)</t>
  </si>
  <si>
    <t>(14)</t>
  </si>
  <si>
    <t>(15)</t>
  </si>
  <si>
    <t>(16)</t>
  </si>
  <si>
    <t>(17)</t>
  </si>
  <si>
    <t>(18)</t>
  </si>
  <si>
    <t>(19)</t>
  </si>
  <si>
    <t>x</t>
  </si>
  <si>
    <t>Earthquake Fire/Shock</t>
  </si>
  <si>
    <t>Typhoon</t>
  </si>
  <si>
    <t>Flood</t>
  </si>
  <si>
    <t>Extended Coverage</t>
  </si>
  <si>
    <t>Aviation</t>
  </si>
  <si>
    <t>Personal Passenger Accident Insurance</t>
  </si>
  <si>
    <t>AC/UV</t>
  </si>
  <si>
    <t>PUJ</t>
  </si>
  <si>
    <t>Taxis</t>
  </si>
  <si>
    <t>Trucks</t>
  </si>
  <si>
    <t xml:space="preserve">  Buses</t>
  </si>
  <si>
    <t>e.1</t>
  </si>
  <si>
    <t xml:space="preserve"> Metro Manila</t>
  </si>
  <si>
    <t>e.2</t>
  </si>
  <si>
    <t>Provincial</t>
  </si>
  <si>
    <t>CMVL-LTO</t>
  </si>
  <si>
    <t>Buses</t>
  </si>
  <si>
    <t>CMVL-NON-LTO</t>
  </si>
  <si>
    <t>Commercial</t>
  </si>
  <si>
    <t>Motorcycle</t>
  </si>
  <si>
    <t>OT-CMVL-LTO</t>
  </si>
  <si>
    <t xml:space="preserve"> AC/PUJ/UV</t>
  </si>
  <si>
    <t>Third Party Property Damage</t>
  </si>
  <si>
    <t>a.3</t>
  </si>
  <si>
    <t>a.4</t>
  </si>
  <si>
    <t>Acts of Nature</t>
  </si>
  <si>
    <t>a.5</t>
  </si>
  <si>
    <t>a.6</t>
  </si>
  <si>
    <t>b.3</t>
  </si>
  <si>
    <t>b.4</t>
  </si>
  <si>
    <t>b.5</t>
  </si>
  <si>
    <t>b.6</t>
  </si>
  <si>
    <t>c.1</t>
  </si>
  <si>
    <t>c.2</t>
  </si>
  <si>
    <t>c.3</t>
  </si>
  <si>
    <t>c.4</t>
  </si>
  <si>
    <t>c.5</t>
  </si>
  <si>
    <t>c.6</t>
  </si>
  <si>
    <t>d.1</t>
  </si>
  <si>
    <t>d.2</t>
  </si>
  <si>
    <t>d.3</t>
  </si>
  <si>
    <t>d.4</t>
  </si>
  <si>
    <t>d.5</t>
  </si>
  <si>
    <t>d.6</t>
  </si>
  <si>
    <t>OT-CMVL-NON-LTO</t>
  </si>
  <si>
    <t>Motorcycles</t>
  </si>
  <si>
    <t>Total Motor</t>
  </si>
  <si>
    <t>Health</t>
  </si>
  <si>
    <t>Accident</t>
  </si>
  <si>
    <t>Engineering</t>
  </si>
  <si>
    <t>Insurance for Migrant Workers</t>
  </si>
  <si>
    <t>Sea-based</t>
  </si>
  <si>
    <t>Land-based</t>
  </si>
  <si>
    <t>Micro Insurance *</t>
  </si>
  <si>
    <t xml:space="preserve">  Health</t>
  </si>
  <si>
    <t xml:space="preserve">  Fire and Allied Perils</t>
  </si>
  <si>
    <t xml:space="preserve">  Flood/Typhoon/Earthquake</t>
  </si>
  <si>
    <t xml:space="preserve">  Agricultural Insurance</t>
  </si>
  <si>
    <t xml:space="preserve">  Others</t>
  </si>
  <si>
    <t>Bonds</t>
  </si>
  <si>
    <t xml:space="preserve">   Class 1</t>
  </si>
  <si>
    <t xml:space="preserve">   Class 2</t>
  </si>
  <si>
    <t xml:space="preserve">   Class 3</t>
  </si>
  <si>
    <t xml:space="preserve">   Class 4</t>
  </si>
  <si>
    <t xml:space="preserve">   Class 5</t>
  </si>
  <si>
    <t>General Liability</t>
  </si>
  <si>
    <t>Prof. Indemnity Insurance</t>
  </si>
  <si>
    <t>Crime Insurance</t>
  </si>
  <si>
    <t>Special Risks</t>
  </si>
  <si>
    <t>Agricultural Insurance</t>
  </si>
  <si>
    <r>
      <t xml:space="preserve">Miscellaneous </t>
    </r>
    <r>
      <rPr>
        <sz val="10"/>
        <color indexed="10"/>
        <rFont val="Arial"/>
        <family val="2"/>
      </rPr>
      <t>**</t>
    </r>
  </si>
  <si>
    <t>Life (for Professional Reinsurer only)</t>
  </si>
  <si>
    <r>
      <rPr>
        <b/>
        <i/>
        <sz val="10"/>
        <color indexed="10"/>
        <rFont val="Arial"/>
        <family val="2"/>
      </rPr>
      <t>*</t>
    </r>
    <r>
      <rPr>
        <b/>
        <i/>
        <sz val="10"/>
        <rFont val="Arial"/>
        <family val="2"/>
      </rPr>
      <t xml:space="preserve"> Enumerate Breakdown of Miscellaneous</t>
    </r>
  </si>
  <si>
    <t>Total Miscellaneous</t>
  </si>
  <si>
    <r>
      <t xml:space="preserve">Instruction: Add rows if necessary; The totals for Miscellaneous should be reflected on </t>
    </r>
    <r>
      <rPr>
        <b/>
        <i/>
        <sz val="10"/>
        <color indexed="10"/>
        <rFont val="Arial"/>
        <family val="2"/>
      </rPr>
      <t>item 25</t>
    </r>
    <r>
      <rPr>
        <i/>
        <sz val="10"/>
        <color indexed="10"/>
        <rFont val="Arial"/>
        <family val="2"/>
      </rPr>
      <t xml:space="preserve"> of the Recapitulation</t>
    </r>
  </si>
  <si>
    <r>
      <t xml:space="preserve">If applicable, please provide information/data for rows in Columns 3 and 4 that are not </t>
    </r>
    <r>
      <rPr>
        <sz val="10"/>
        <color rgb="FFFF0000"/>
        <rFont val="Arial"/>
        <family val="2"/>
      </rPr>
      <t>marked with X.</t>
    </r>
  </si>
  <si>
    <t>Put numeric values only on cells that do not have formula. Do not alter/delete/replace the formulas.</t>
  </si>
  <si>
    <t xml:space="preserve">Do not alter/revise the template. </t>
  </si>
  <si>
    <t>For the Motor Line – Other Than CMVL-LTO and Other Than CMVL Non-LTO - to avoid double counting, the highest number of policies in the coverages enumerated shall be treated as total number policies per sub-line. Hence, the formula for the number of policies should use "max" (or the maximum) per sub-lines a.1 to a.6, b.1 to b.6, and so on.., rather than getting its sum.</t>
  </si>
  <si>
    <t>* For Microinsurance: (a) If a policy covers both health and accident, data should be put in either of the two to avoid duplication; (b) For Flood/Typhoon/Earthquake sub-line, it refers to insurance cover not endorsement from Fire Insurance Policy</t>
  </si>
  <si>
    <t>** The totals for Miscellaneous should be reflected on item 25 of the Recapitulation</t>
  </si>
  <si>
    <t>RECAPITULATION II: LOSSES PAID AND INCURRED</t>
  </si>
  <si>
    <t>No. 
of
Claims</t>
  </si>
  <si>
    <t>Losses on Direct Business</t>
  </si>
  <si>
    <t>Losses Ceded</t>
  </si>
  <si>
    <r>
      <t xml:space="preserve">Loss Retained on Direct Business
</t>
    </r>
    <r>
      <rPr>
        <sz val="10"/>
        <rFont val="Arial"/>
        <family val="2"/>
      </rPr>
      <t>(3-4-5-6)</t>
    </r>
  </si>
  <si>
    <t>Losses Assumed</t>
  </si>
  <si>
    <t>Losses Retroceded</t>
  </si>
  <si>
    <r>
      <t xml:space="preserve">Net Losses Paid
</t>
    </r>
    <r>
      <rPr>
        <sz val="10"/>
        <rFont val="Arial"/>
        <family val="2"/>
      </rPr>
      <t>(7+8-9+10-11-12-13)</t>
    </r>
  </si>
  <si>
    <t>Losses Unpaid
Current Year</t>
  </si>
  <si>
    <t>Losses Unpaid
Previous Year</t>
  </si>
  <si>
    <r>
      <t xml:space="preserve">Losses Incurred
</t>
    </r>
    <r>
      <rPr>
        <sz val="10"/>
        <rFont val="Arial"/>
        <family val="2"/>
      </rPr>
      <t>(14+15-16)</t>
    </r>
  </si>
  <si>
    <t>Premiums Earned</t>
  </si>
  <si>
    <r>
      <t xml:space="preserve">Loss Ratio
</t>
    </r>
    <r>
      <rPr>
        <sz val="10"/>
        <rFont val="Arial"/>
        <family val="2"/>
      </rPr>
      <t>(17/18*100)</t>
    </r>
  </si>
  <si>
    <t>Loss Adjustment Expense</t>
  </si>
  <si>
    <t>(20)</t>
  </si>
  <si>
    <t>Metro Manila</t>
  </si>
  <si>
    <t xml:space="preserve">Micro Insurance </t>
  </si>
  <si>
    <r>
      <t xml:space="preserve">Miscellaneous </t>
    </r>
    <r>
      <rPr>
        <sz val="10"/>
        <color indexed="10"/>
        <rFont val="Arial"/>
        <family val="2"/>
      </rPr>
      <t>*</t>
    </r>
  </si>
  <si>
    <t>Note: Number of Claims indicated in Column 2 refers to Coulmn 3 (Losses on Direct Business)</t>
  </si>
  <si>
    <t>Kindly provide an explanation on the data with negative figures.</t>
  </si>
  <si>
    <t>RECAPITULATION III: COMMISSIONS</t>
  </si>
  <si>
    <t>Commission Expenses on Direct Business</t>
  </si>
  <si>
    <t>Commission Income on Ceded Business</t>
  </si>
  <si>
    <t>Net Commission Expense on Direct Business</t>
  </si>
  <si>
    <t>Commission Expenses on Assumed Business</t>
  </si>
  <si>
    <t>Commission Income from Retroceded Business</t>
  </si>
  <si>
    <t>Net Commission Expenses
(6+7+8+9-10-11-12)</t>
  </si>
  <si>
    <t>(2-3-4-5)</t>
  </si>
  <si>
    <r>
      <t xml:space="preserve">Miscellaneous </t>
    </r>
    <r>
      <rPr>
        <sz val="10"/>
        <color rgb="FFFF0000"/>
        <rFont val="Arial"/>
        <family val="2"/>
      </rPr>
      <t>*</t>
    </r>
  </si>
  <si>
    <t>Breakdown of Miscellaneous</t>
  </si>
  <si>
    <t xml:space="preserve">Commission Expenses on Assumed should tally with Page 13, Exhibit X:  Assumed Business - Commissions, Treaty plus Facultative </t>
  </si>
  <si>
    <t xml:space="preserve">Commission Income on Ceded Business should tally with Page 13, Exhibit X:  Ceded Business - Commissions, Treaty plus Facultative </t>
  </si>
  <si>
    <t xml:space="preserve">Commission Income from Retroceded Business should tally with Page 13, Exhibit X:  Retroceded Business - Commissions, Treaty plus Facultative </t>
  </si>
  <si>
    <t>RECAPITULATION IV: RISKS IN FORCE</t>
  </si>
  <si>
    <t>Risk Written on Direct Business</t>
  </si>
  <si>
    <t>Risks Ceded</t>
  </si>
  <si>
    <t>Retained on Direct Business</t>
  </si>
  <si>
    <t>Risks Assumed</t>
  </si>
  <si>
    <t>Risks Retroceded</t>
  </si>
  <si>
    <t>Net Risks Written
(6+7+8+9-10-11-12)</t>
  </si>
  <si>
    <t>Risks in Force</t>
  </si>
  <si>
    <t>RECAPITULATION V: LOSSES AND CLAIMS PAYABLE</t>
  </si>
  <si>
    <t>Losses and Claims Payable on Direct Business</t>
  </si>
  <si>
    <t>Losses and Claims Recoverable on Ceded Business</t>
  </si>
  <si>
    <r>
      <t xml:space="preserve">Net Losses Payable on Direct Bussiness 
</t>
    </r>
    <r>
      <rPr>
        <sz val="10"/>
        <rFont val="Arial"/>
        <family val="2"/>
      </rPr>
      <t>(2-3-4-5)</t>
    </r>
  </si>
  <si>
    <t>Losses and Assumed Business</t>
  </si>
  <si>
    <t>Losses and Claims Recoverable on Retroceded Business</t>
  </si>
  <si>
    <r>
      <t xml:space="preserve">Net Losses Payable 
</t>
    </r>
    <r>
      <rPr>
        <sz val="10"/>
        <rFont val="Arial"/>
        <family val="2"/>
      </rPr>
      <t>(7+8-9+10-11-12-13)</t>
    </r>
  </si>
  <si>
    <t>RECAPITULATION Vl - PREMIUMS AND CLAIMS BY MARKET SEGMENT</t>
  </si>
  <si>
    <t>Location</t>
  </si>
  <si>
    <t>Non-Financial</t>
  </si>
  <si>
    <t>Financial</t>
  </si>
  <si>
    <t>General Government</t>
  </si>
  <si>
    <t>Households</t>
  </si>
  <si>
    <t>NPISHs</t>
  </si>
  <si>
    <t>#</t>
  </si>
  <si>
    <t>City/Municipality</t>
  </si>
  <si>
    <r>
      <t>Number of policies</t>
    </r>
    <r>
      <rPr>
        <b/>
        <sz val="8"/>
        <color rgb="FFFF0000"/>
        <rFont val="Arial"/>
        <family val="2"/>
      </rPr>
      <t>*</t>
    </r>
  </si>
  <si>
    <r>
      <t>Direct Premiums Written</t>
    </r>
    <r>
      <rPr>
        <b/>
        <sz val="8"/>
        <color rgb="FFFF0000"/>
        <rFont val="Arial"/>
        <family val="2"/>
      </rPr>
      <t>**</t>
    </r>
  </si>
  <si>
    <r>
      <t>Social Insurance Direct Premiums Written</t>
    </r>
    <r>
      <rPr>
        <b/>
        <sz val="8"/>
        <color rgb="FFFF0000"/>
        <rFont val="Arial"/>
        <family val="2"/>
      </rPr>
      <t>**</t>
    </r>
  </si>
  <si>
    <r>
      <t>Direct Losses Paid</t>
    </r>
    <r>
      <rPr>
        <b/>
        <sz val="8"/>
        <color rgb="FFFF0000"/>
        <rFont val="Arial"/>
        <family val="2"/>
      </rPr>
      <t>***</t>
    </r>
  </si>
  <si>
    <t>By Province / HUC/ Independent Component Cities</t>
  </si>
  <si>
    <t>Institutional Segments</t>
  </si>
  <si>
    <t>Non-Financial - are corporations whose principal activity is the production of market goods or non-financial services intermediation</t>
  </si>
  <si>
    <t xml:space="preserve">                (ex.: Manufacturing, agriculture, mining, marine, government-owned and controlled corporations and other corporations which are not involved in financial intermediation)</t>
  </si>
  <si>
    <t>Financial - are corporations consisting of all resident corporations that are principally engaged in providing financial services, including insurance and pension funding services, to other institutional units</t>
  </si>
  <si>
    <t xml:space="preserve">                (ex.: Banks, investment corporation, insurance corporation, pawnshops and other financial intermediations)</t>
  </si>
  <si>
    <t>Household - is a group of persons who share the same living accommodation, who pool some, or all, of their income and wealth and who consume certain type of goods and services collectively, mainly housing and food</t>
  </si>
  <si>
    <t>Government - are units with unique kinds of legal entities established by political processes that have legislative, judicial or executive authority over other institutional units within a given area. (ex: National Government , excluding GOCCs)</t>
  </si>
  <si>
    <t>NPISHs (Non-Profit Institutions Serving Households) - All provide goods and services free or at prices that are not economically significant (ex.: Red Cross, charitable institutions, NGOs, cooperatives, etc.)</t>
  </si>
  <si>
    <t>The Premiums and Claims per Market Segment Template intends to capture information on Premiums sold and Claims paid per indicated Province/Region.</t>
  </si>
  <si>
    <t>1. *   Totals should tally with Column 2 of Recapitulation I: Premiums Written and Premiums Earned</t>
  </si>
  <si>
    <t>2. **   Totals of Direct Premiums Written and Social Insurance Direct Premiums Written should tally with Column 5 (Premiums on Direct Business) of Recapitulation I: Premiums Written and Premiums Earned</t>
  </si>
  <si>
    <t>3. *** Totals should tally with Column 3 of Recapitulation II: Losses Paid and Losses Incurred</t>
  </si>
  <si>
    <t>RECAPITULATION VII - DISTRIBUTION METHOD BY LINE OF BUSINESS</t>
  </si>
  <si>
    <t>Appendix B - Non-life Insurance</t>
  </si>
  <si>
    <r>
      <t xml:space="preserve">DISTRIBUTION METHOD / CHANNEL </t>
    </r>
    <r>
      <rPr>
        <b/>
        <sz val="10"/>
        <color rgb="FFFF0000"/>
        <rFont val="Arial"/>
        <family val="2"/>
      </rPr>
      <t>(note 1)</t>
    </r>
  </si>
  <si>
    <r>
      <t>PREMIUMS ON DIRECT BUSINESS</t>
    </r>
    <r>
      <rPr>
        <b/>
        <vertAlign val="superscript"/>
        <sz val="10"/>
        <rFont val="Arial"/>
        <family val="2"/>
      </rPr>
      <t xml:space="preserve"> </t>
    </r>
  </si>
  <si>
    <r>
      <t xml:space="preserve">TOTAL PREMIUMS ON DIRECT BUSINESS 
</t>
    </r>
    <r>
      <rPr>
        <b/>
        <sz val="10"/>
        <color rgb="FFFF0000"/>
        <rFont val="Arial"/>
        <family val="2"/>
      </rPr>
      <t>(note 5)</t>
    </r>
  </si>
  <si>
    <t>MARINE</t>
  </si>
  <si>
    <t>MOTOR CAR</t>
  </si>
  <si>
    <t>BONDS/ SURETYSHIP</t>
  </si>
  <si>
    <r>
      <t xml:space="preserve">Fire 
</t>
    </r>
    <r>
      <rPr>
        <b/>
        <sz val="10"/>
        <color rgb="FFFF0000"/>
        <rFont val="Arial"/>
        <family val="2"/>
      </rPr>
      <t>(note 2)</t>
    </r>
  </si>
  <si>
    <r>
      <rPr>
        <b/>
        <sz val="10"/>
        <rFont val="Arial"/>
        <family val="2"/>
      </rPr>
      <t xml:space="preserve">Allied Perils </t>
    </r>
    <r>
      <rPr>
        <b/>
        <vertAlign val="superscript"/>
        <sz val="10"/>
        <rFont val="Arial"/>
        <family val="2"/>
      </rPr>
      <t xml:space="preserve">
</t>
    </r>
    <r>
      <rPr>
        <b/>
        <vertAlign val="superscript"/>
        <sz val="10"/>
        <color rgb="FFFF0000"/>
        <rFont val="Arial"/>
        <family val="2"/>
      </rPr>
      <t>(note 3)</t>
    </r>
  </si>
  <si>
    <t>CMVL (LTO &amp; Non-LTO)</t>
  </si>
  <si>
    <t>NON- CMVL (LTO &amp; Non-LTO)</t>
  </si>
  <si>
    <r>
      <t xml:space="preserve">Other Lines 
</t>
    </r>
    <r>
      <rPr>
        <b/>
        <sz val="10"/>
        <color rgb="FFFF0000"/>
        <rFont val="Arial"/>
        <family val="2"/>
      </rPr>
      <t>(note 4)</t>
    </r>
  </si>
  <si>
    <t>Micro-Fire</t>
  </si>
  <si>
    <t>Micro-Health</t>
  </si>
  <si>
    <t>Micro-Accident</t>
  </si>
  <si>
    <t xml:space="preserve">Micro-Agri </t>
  </si>
  <si>
    <t>(21)</t>
  </si>
  <si>
    <t>1. Ordinary Agents</t>
  </si>
  <si>
    <t xml:space="preserve">  1.1 Traditional Selling</t>
  </si>
  <si>
    <t xml:space="preserve">  1.2 Digital Channel</t>
  </si>
  <si>
    <t xml:space="preserve">     1.2.1 Partial Digital Channel</t>
  </si>
  <si>
    <t xml:space="preserve">          1.2.2 Full Digital Channel</t>
  </si>
  <si>
    <t>2. General Agents</t>
  </si>
  <si>
    <t xml:space="preserve">  2.1 Traditional Selling</t>
  </si>
  <si>
    <t xml:space="preserve">  2.2 Digital Channel</t>
  </si>
  <si>
    <t xml:space="preserve">          2.2.1 Partial Digital Channel</t>
  </si>
  <si>
    <t xml:space="preserve">          2.2.2 Full Digital Channel</t>
  </si>
  <si>
    <t>3. Brokers</t>
  </si>
  <si>
    <t xml:space="preserve">  3.1 Traditional Selling</t>
  </si>
  <si>
    <t xml:space="preserve">  3.2 Digital Channel</t>
  </si>
  <si>
    <t xml:space="preserve">          3.2.1 Partial Digital Channel</t>
  </si>
  <si>
    <t xml:space="preserve">          3.2.2 Full Digital Channel</t>
  </si>
  <si>
    <t>4. Bancassurance (Commercial Banks)</t>
  </si>
  <si>
    <t xml:space="preserve">  4.1 Traditional Selling</t>
  </si>
  <si>
    <t xml:space="preserve">  4.2 Digital Channel</t>
  </si>
  <si>
    <t xml:space="preserve">          4.2.1 Partial Digital Channel</t>
  </si>
  <si>
    <t xml:space="preserve">          4.2.2 Full Digital Channel</t>
  </si>
  <si>
    <t>5. Bancassurance (Cooperative,  Rural, and Thrift Banks)</t>
  </si>
  <si>
    <t xml:space="preserve">  5.1 Traditional Selling</t>
  </si>
  <si>
    <t xml:space="preserve">  5.2 Digital Channel</t>
  </si>
  <si>
    <t xml:space="preserve">          5.2.1 Partial Digital Channel</t>
  </si>
  <si>
    <t xml:space="preserve">          5.2.2 Full Digital Channel</t>
  </si>
  <si>
    <t>6. Direct Marketing</t>
  </si>
  <si>
    <t xml:space="preserve">  6.1 Traditional Selling</t>
  </si>
  <si>
    <t xml:space="preserve">  6.2 Digital Channel</t>
  </si>
  <si>
    <t xml:space="preserve">          6.2.1 Partial Digital Channel</t>
  </si>
  <si>
    <t xml:space="preserve">          6.2.2 Full Digital Channel</t>
  </si>
  <si>
    <r>
      <t xml:space="preserve">7. Others </t>
    </r>
    <r>
      <rPr>
        <sz val="10"/>
        <rFont val="Arial"/>
        <family val="2"/>
      </rPr>
      <t>(Please specify)</t>
    </r>
  </si>
  <si>
    <t xml:space="preserve">  7.1 Traditional Selling</t>
  </si>
  <si>
    <t xml:space="preserve">  7.2 Digital Channel</t>
  </si>
  <si>
    <t xml:space="preserve">          7.2.1 Partial Digital Channel</t>
  </si>
  <si>
    <t xml:space="preserve">          7.2.2 Full Digital Channel</t>
  </si>
  <si>
    <t xml:space="preserve">  TOTAL</t>
  </si>
  <si>
    <t xml:space="preserve">  Total Traditional Selling</t>
  </si>
  <si>
    <t xml:space="preserve">  Total Digital Channel</t>
  </si>
  <si>
    <t xml:space="preserve">          Total Partial Digital Channel</t>
  </si>
  <si>
    <t xml:space="preserve">          Total Full Digital Channel</t>
  </si>
  <si>
    <t>1) Distribution methods will vary by company.</t>
  </si>
  <si>
    <r>
      <t xml:space="preserve">2) </t>
    </r>
    <r>
      <rPr>
        <sz val="10"/>
        <color rgb="FFFF0000"/>
        <rFont val="Arial"/>
        <family val="2"/>
      </rPr>
      <t>Fire</t>
    </r>
    <r>
      <rPr>
        <sz val="10"/>
        <rFont val="Arial"/>
        <family val="2"/>
      </rPr>
      <t xml:space="preserve"> = Residential+Warehouse+Industrial+General</t>
    </r>
  </si>
  <si>
    <t>3) Allied Perils = Earthquake Fire/Shock + Typhoon + Flood + Extended Coverage</t>
  </si>
  <si>
    <t>4) Other Business Lines includes Miscellaneous Insurance.</t>
  </si>
  <si>
    <t>5) Should tally with the corresponding lines, Column 5 of P16, R1 - Premiums (Recapitulation I: Premiums Written and Premiums Earned)</t>
  </si>
  <si>
    <r>
      <t xml:space="preserve">6) Cells </t>
    </r>
    <r>
      <rPr>
        <b/>
        <sz val="10"/>
        <rFont val="Arial"/>
        <family val="2"/>
      </rPr>
      <t xml:space="preserve">with </t>
    </r>
    <r>
      <rPr>
        <sz val="10"/>
        <rFont val="Arial"/>
        <family val="2"/>
      </rPr>
      <t>formulas should not be altered.</t>
    </r>
  </si>
  <si>
    <t>7) Alteration/revision of forms is subject to penalties as specified under CL 2014-15.</t>
  </si>
  <si>
    <t>8) Totals should tally with other AS templates (Recap 1 - Premiums, Recap 6 - Premiums and Claims)</t>
  </si>
  <si>
    <t>SURVEY ON SUSTAINABLE INSURANCE PRODUCT</t>
  </si>
  <si>
    <t>Table A. Sustainable Insurance Products Sold as of 31 December 2023</t>
  </si>
  <si>
    <t>Building on the insights gained from our previous survey focused on enhancing awareness among IC-regulated entities regarding sustainable insurance products, this follow-up initiative seeks to assess, where applicable, the potential impact of these products on the Philippines' Nationally Determined Contributions (NDCs) and to explore considerations related to Environmental, Social, and Governance (ESG) factors in the context of sustainable insurance. 
To reiterate, while the Commission does not yet have formal criteria for identifying these products, it is guided by 'The Philippine Sustainable Finance Roadmap' and 'The Philippine Sustainable Finance Guiding Principles,' rooted in 'The Philippines' Nationally Determined Contributions,' which may be accessed below.</t>
  </si>
  <si>
    <t>Name of Sustainable Insurance Product</t>
  </si>
  <si>
    <t>No. of Policies Sold</t>
  </si>
  <si>
    <t>Premium Income</t>
  </si>
  <si>
    <t>Total Sum Assured</t>
  </si>
  <si>
    <t>NDC Contribution</t>
  </si>
  <si>
    <t>ESG Consideration</t>
  </si>
  <si>
    <t>Response</t>
  </si>
  <si>
    <r>
      <t xml:space="preserve">Is your company/association aware of sustainable insurance products? </t>
    </r>
    <r>
      <rPr>
        <b/>
        <sz val="10"/>
        <color theme="1"/>
        <rFont val="Arial"/>
        <family val="2"/>
      </rPr>
      <t>(Yes/No/NA)</t>
    </r>
  </si>
  <si>
    <r>
      <t xml:space="preserve">Does your company/association have an approved sustainable insurance product? </t>
    </r>
    <r>
      <rPr>
        <b/>
        <sz val="10"/>
        <color theme="1"/>
        <rFont val="Arial"/>
        <family val="2"/>
      </rPr>
      <t>(Yes/No/NA)</t>
    </r>
  </si>
  <si>
    <r>
      <t xml:space="preserve">Have you assessed how your sustainable insurance products align with environment-related goals and sustainability targets within your company? </t>
    </r>
    <r>
      <rPr>
        <b/>
        <sz val="10"/>
        <color theme="1"/>
        <rFont val="Arial"/>
        <family val="2"/>
      </rPr>
      <t>(Yes/No/NA)</t>
    </r>
  </si>
  <si>
    <r>
      <t xml:space="preserve">Does your sustainable insurance product align with nationally recognized environmental and sustainability goals, such as the Philippines' NDCs (i.e. Reduction of GHG emissions; Adaptation measures; Energy Transition; Sustainable Transport; or Sustainable Agriculture)? </t>
    </r>
    <r>
      <rPr>
        <b/>
        <sz val="10"/>
        <color theme="1"/>
        <rFont val="Arial"/>
        <family val="2"/>
      </rPr>
      <t>(Yes/No/NA)</t>
    </r>
  </si>
  <si>
    <r>
      <t xml:space="preserve">Kindly provide information on approved sustainable insurance products of the company/association in 
</t>
    </r>
    <r>
      <rPr>
        <b/>
        <sz val="10"/>
        <color theme="1"/>
        <rFont val="Arial"/>
        <family val="2"/>
      </rPr>
      <t>Table A.</t>
    </r>
  </si>
  <si>
    <t>Please encode response in Table A</t>
  </si>
  <si>
    <t>Questions 6 to 12 are applicable only to regulated entities WITHOUT sustainable insurance products.</t>
  </si>
  <si>
    <r>
      <t xml:space="preserve">Is your company/association considering to sell sustainable insurance products to your members? 
</t>
    </r>
    <r>
      <rPr>
        <b/>
        <sz val="10"/>
        <color theme="1"/>
        <rFont val="Arial"/>
        <family val="2"/>
      </rPr>
      <t>(Yes/No/NA)</t>
    </r>
  </si>
  <si>
    <t>What is/are preventing the company/association from developing/selling 'sustainable insurance products?  
Alternatively, what will push the company/association to develop and sell 'sustainable insurance products?</t>
  </si>
  <si>
    <t xml:space="preserve">
</t>
  </si>
  <si>
    <r>
      <t xml:space="preserve">Has your company received inquiries or requests from customers regarding sustainable insurance products? </t>
    </r>
    <r>
      <rPr>
        <b/>
        <sz val="10"/>
        <color theme="1"/>
        <rFont val="Arial"/>
        <family val="2"/>
      </rPr>
      <t>(Yes/No/NA)</t>
    </r>
  </si>
  <si>
    <r>
      <t xml:space="preserve">Does your company see potential benefits from offering sustainable insurance products? </t>
    </r>
    <r>
      <rPr>
        <b/>
        <sz val="10"/>
        <color theme="1"/>
        <rFont val="Arial"/>
        <family val="2"/>
      </rPr>
      <t>(Yes/No/NA)</t>
    </r>
  </si>
  <si>
    <r>
      <t xml:space="preserve">Will you consider selling sustainable insurance products if there are incentives? </t>
    </r>
    <r>
      <rPr>
        <b/>
        <sz val="10"/>
        <color theme="1"/>
        <rFont val="Arial"/>
        <family val="2"/>
      </rPr>
      <t>(Yes/No/NA)</t>
    </r>
  </si>
  <si>
    <r>
      <t xml:space="preserve">Has your company considered the regulatory landscape and requirements related to sustainable insurance offerings? </t>
    </r>
    <r>
      <rPr>
        <b/>
        <sz val="10"/>
        <color theme="1"/>
        <rFont val="Arial"/>
        <family val="2"/>
      </rPr>
      <t>(Yes/No/NA)</t>
    </r>
  </si>
  <si>
    <t>If your company/association plans to have a sustainable insurance product in the future, 
please specify the target year.</t>
  </si>
  <si>
    <t>Kindly input the appropriate answers under the 'Response' column opposite the question except for # 4 where response should be encoded in Table A.</t>
  </si>
  <si>
    <t>For year format, use YYYY e.g., 2023</t>
  </si>
  <si>
    <t>For Column J on NDC Contribution in Table A, please refer to the following definitions for the drop-down list:</t>
  </si>
  <si>
    <r>
      <rPr>
        <b/>
        <sz val="10"/>
        <color theme="1"/>
        <rFont val="Arial"/>
        <family val="2"/>
      </rPr>
      <t>Reduction of GHG Emissions</t>
    </r>
    <r>
      <rPr>
        <sz val="10"/>
        <color theme="1"/>
        <rFont val="Arial"/>
        <family val="2"/>
      </rPr>
      <t xml:space="preserve">: Sustainable insurance products in this category provide coverage for businesses and individuals adopting practices that actively reduce their carbon footprint. </t>
    </r>
  </si>
  <si>
    <r>
      <rPr>
        <b/>
        <sz val="10"/>
        <color theme="1"/>
        <rFont val="Arial"/>
        <family val="2"/>
      </rPr>
      <t>Adaptation Measures</t>
    </r>
    <r>
      <rPr>
        <sz val="10"/>
        <color theme="1"/>
        <rFont val="Arial"/>
        <family val="2"/>
      </rPr>
      <t>: These insurance products focus on supporting communities and industries in adapting to the impacts of climate change. Coverage may include protection against climate-related risks such as extreme weather events, sea-level rise, and other environmental challenges.</t>
    </r>
  </si>
  <si>
    <r>
      <rPr>
        <b/>
        <sz val="10"/>
        <color theme="1"/>
        <rFont val="Arial"/>
        <family val="2"/>
      </rPr>
      <t>Energy Transition</t>
    </r>
    <r>
      <rPr>
        <sz val="10"/>
        <color theme="1"/>
        <rFont val="Arial"/>
        <family val="2"/>
      </rPr>
      <t xml:space="preserve">: Sustainable insurance products promoting energy transition offering coverage for clean energy projects, such as solar and wind farms. </t>
    </r>
  </si>
  <si>
    <r>
      <rPr>
        <b/>
        <sz val="10"/>
        <color theme="1"/>
        <rFont val="Arial"/>
        <family val="2"/>
      </rPr>
      <t>Sustainable Transport</t>
    </r>
    <r>
      <rPr>
        <sz val="10"/>
        <color theme="1"/>
        <rFont val="Arial"/>
        <family val="2"/>
      </rPr>
      <t>: Insurance products in this category encourage environmentally friendly
transportation practices such as coverage for electric/hybrid vehicles</t>
    </r>
  </si>
  <si>
    <r>
      <rPr>
        <b/>
        <sz val="10"/>
        <color theme="1"/>
        <rFont val="Arial"/>
        <family val="2"/>
      </rPr>
      <t>Sustainable Agriculture</t>
    </r>
    <r>
      <rPr>
        <sz val="10"/>
        <color theme="1"/>
        <rFont val="Arial"/>
        <family val="2"/>
      </rPr>
      <t>: These insurance products are tailored to support sustainable farming practices.</t>
    </r>
  </si>
  <si>
    <r>
      <rPr>
        <b/>
        <sz val="10"/>
        <color theme="1"/>
        <rFont val="Arial"/>
        <family val="2"/>
      </rPr>
      <t>NA</t>
    </r>
    <r>
      <rPr>
        <sz val="10"/>
        <color theme="1"/>
        <rFont val="Arial"/>
        <family val="2"/>
      </rPr>
      <t>: Not Applicable</t>
    </r>
  </si>
  <si>
    <t>For Column K on ESG Consideration in Table A, please refer to the following definitions for the drop-down list:</t>
  </si>
  <si>
    <r>
      <rPr>
        <b/>
        <sz val="10"/>
        <color theme="1"/>
        <rFont val="Arial"/>
        <family val="2"/>
      </rPr>
      <t>Environmental</t>
    </r>
    <r>
      <rPr>
        <sz val="10"/>
        <color theme="1"/>
        <rFont val="Arial"/>
        <family val="2"/>
      </rPr>
      <t>: Environmental factors in insurance products pertain to considerations of the ecological impact of insured activities. This may include policies that address risks associated with climate change, natural disasters, pollution, and other environmental challenges.</t>
    </r>
  </si>
  <si>
    <r>
      <t xml:space="preserve">Social: </t>
    </r>
    <r>
      <rPr>
        <sz val="10"/>
        <color theme="1"/>
        <rFont val="Arial"/>
        <family val="2"/>
      </rPr>
      <t>Social factors in insurance products focus on the societal impact of insured activities. These policies address risks related to human well-being, community development, and inclusivity.</t>
    </r>
  </si>
  <si>
    <r>
      <t xml:space="preserve">Governance: </t>
    </r>
    <r>
      <rPr>
        <sz val="10"/>
        <color theme="1"/>
        <rFont val="Arial"/>
        <family val="2"/>
      </rPr>
      <t>Governance factors in insurance products involve considerations of the internal and external governance practices of the insurance company. This may include cyber risk insurance and D&amp;O insurance among others</t>
    </r>
  </si>
  <si>
    <t>If there are multiple applicable options for both the drop-down lists for NDC Contribution and ESG Consideration, please select the most relevant one.</t>
  </si>
  <si>
    <t>LINKS TO THE NATIONALLY DETERMINED CONTRIBUTIONS, ROADMAP, AND GUIDING PRINCIPLES:</t>
  </si>
  <si>
    <t>Nationally Determined Contributions</t>
  </si>
  <si>
    <t>Roadmap</t>
  </si>
  <si>
    <t>Guiding Principles</t>
  </si>
  <si>
    <t>I. Fire and Allied Perils</t>
  </si>
  <si>
    <t>Name of Product</t>
  </si>
  <si>
    <t>Sub-line</t>
  </si>
  <si>
    <t>Total Direct Premiums</t>
  </si>
  <si>
    <t>Total Sum Insured</t>
  </si>
  <si>
    <t>Status</t>
  </si>
  <si>
    <t>II. Marine and Aviation</t>
  </si>
  <si>
    <t>III. Total Motor</t>
  </si>
  <si>
    <t>IV. Total Others</t>
  </si>
  <si>
    <t>NOTES:</t>
  </si>
  <si>
    <t>The template aims to create a comprehensive listing of all products offered by the company, including the categorization per major line of business. This will form part of the inputs in ensuring a more standardized and aligned reporting of statistics for the industry.</t>
  </si>
  <si>
    <t>The list should enumerate ALL products including cancelled and/or discontinued.</t>
  </si>
  <si>
    <t>All figures (number of policies, premiums and sum insured should tally with all other templates in the AS including but not limited to the Statement of Comprehensive Income, Recapitulations, etc.</t>
  </si>
  <si>
    <t>The major lines of business (Fire and Allied Perils, Marine and Aviation, Motor, and Others) follow the same classification as the templates on Recaps (P17 to P23)</t>
  </si>
  <si>
    <t>Please indicate in the Remarks column if the product is microinsurance.</t>
  </si>
  <si>
    <t>Name of Product - Actual name of product approved by IC. The product should be categorized based on how the premiums/claims are categorized in other AS templates</t>
  </si>
  <si>
    <t>Sub-line - Refers to the sub-category of the product based on the lines and sub-lines enumerated in P17, R1 of the AS. Examples include Fire, Earthquake, Typhoon, etc for Fire and Allied Perils; Marine Hull, Marine Cargo, etc for Marine and Aviation; PPAI, CMVL-LTO for Motor; and Health, Accident, Bonds for Others.</t>
  </si>
  <si>
    <t xml:space="preserve">Description - Explanation or summary of the characteristics, features, and coverage scope of the product </t>
  </si>
  <si>
    <t>Number of Policies Sold - The total count of insurance policies issued and sold for the specified product</t>
  </si>
  <si>
    <t>Total Direct Premiums - The aggregate amount of premiums received directly by the insurance company for the specified product, excluding any reinsurance transactions</t>
  </si>
  <si>
    <t>Total Sum Insured - The cumulative monetary value that represents the total coverage provided by the policies sold for the specified product</t>
  </si>
  <si>
    <t>Date of IC Approval - The specific date on which the IC officially approved the product for sale in the market</t>
  </si>
  <si>
    <t>Status - The current condition or state of the insurance product, indicating whether it is actively being sold in the market, temporarily suspended, or withdrawn</t>
  </si>
  <si>
    <t>Remarks - Additional comments or notes that provide context, explanations, or details regarding the product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</si>
</sst>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_);_(* \(#,##0\);_(* &quot;-&quot;??_);_(@_)"/>
    <numFmt numFmtId="167" formatCode="_(* #,##0.0000_);_(* \(#,##0.0000\);_(* &quot;-&quot;??_);_(@_)"/>
    <numFmt numFmtId="168" formatCode="_(* #,##0.00_);_(* \(#,##0.00\);_(* \-??_);_(@_)"/>
    <numFmt numFmtId="169" formatCode="_(* #,##0_);_(* \(#,##0\);_(* \-??_);_(@_)"/>
    <numFmt numFmtId="170" formatCode="0_);\(0\)"/>
    <numFmt numFmtId="171" formatCode="General_)"/>
    <numFmt numFmtId="172" formatCode="mm/dd/yy"/>
    <numFmt numFmtId="173" formatCode="0.0"/>
    <numFmt numFmtId="174" formatCode="[$-409]mmmm\ d\,\ yyyy;@"/>
    <numFmt numFmtId="175" formatCode="[$-409]d\-mmm\-yy;@"/>
    <numFmt numFmtId="176" formatCode="0.00_)"/>
    <numFmt numFmtId="177" formatCode="_-* #,##0.000_-;\-* #,##0.000_-;_-* &quot;-&quot;??_-;_-@_-"/>
    <numFmt numFmtId="178" formatCode="[$-3409]dd\-mmm\-yy;@"/>
    <numFmt numFmtId="179" formatCode="mm/dd/yy;@"/>
    <numFmt numFmtId="180" formatCode="#,##0.00\ ;&quot; (&quot;#,##0.00\);&quot; -&quot;#\ ;@\ "/>
    <numFmt numFmtId="181" formatCode="[$-409]d\-mmm\-yyyy;@"/>
    <numFmt numFmtId="182" formatCode="0.0%"/>
    <numFmt numFmtId="183" formatCode="yyyy\-mm\-dd;@"/>
    <numFmt numFmtId="184" formatCode="[$-3409]dd\ mmmm\,\ yyyy;@"/>
    <numFmt numFmtId="185" formatCode="[$-409]dd\-mmm\-yy;@"/>
    <numFmt numFmtId="186" formatCode="[$-3409]mmmm\ dd\,\ yyyy;@"/>
    <numFmt numFmtId="187" formatCode="dd\-mmm\-yyyy"/>
  </numFmts>
  <fonts count="153">
    <font>
      <sz val="11"/>
      <color theme="1"/>
      <name val="Calibri"/>
      <family val="2"/>
      <scheme val="minor"/>
    </font>
    <font>
      <sz val="11"/>
      <color indexed="8"/>
      <name val="Calibri"/>
      <family val="2"/>
    </font>
    <font>
      <b/>
      <sz val="10"/>
      <name val="Arial"/>
      <family val="2"/>
    </font>
    <font>
      <b/>
      <u/>
      <sz val="10"/>
      <name val="Arial"/>
      <family val="2"/>
    </font>
    <font>
      <sz val="10"/>
      <name val="Arial"/>
      <family val="2"/>
    </font>
    <font>
      <u/>
      <sz val="10"/>
      <name val="Arial"/>
      <family val="2"/>
    </font>
    <font>
      <sz val="12"/>
      <name val="Arial"/>
      <family val="2"/>
    </font>
    <font>
      <sz val="10"/>
      <color indexed="10"/>
      <name val="Arial"/>
      <family val="2"/>
    </font>
    <font>
      <b/>
      <sz val="10"/>
      <color indexed="10"/>
      <name val="Arial"/>
      <family val="2"/>
    </font>
    <font>
      <b/>
      <i/>
      <sz val="10"/>
      <name val="Arial"/>
      <family val="2"/>
    </font>
    <font>
      <i/>
      <sz val="10"/>
      <name val="Arial"/>
      <family val="2"/>
    </font>
    <font>
      <sz val="10"/>
      <color indexed="8"/>
      <name val="Arial"/>
      <family val="2"/>
    </font>
    <font>
      <b/>
      <sz val="10"/>
      <color indexed="8"/>
      <name val="Arial"/>
      <family val="2"/>
    </font>
    <font>
      <b/>
      <u/>
      <sz val="10"/>
      <color indexed="8"/>
      <name val="Arial"/>
      <family val="2"/>
    </font>
    <font>
      <b/>
      <sz val="10"/>
      <color indexed="9"/>
      <name val="Arial"/>
      <family val="2"/>
    </font>
    <font>
      <i/>
      <u/>
      <sz val="10"/>
      <name val="Arial"/>
      <family val="2"/>
    </font>
    <font>
      <sz val="11"/>
      <color indexed="8"/>
      <name val="Calibri"/>
      <family val="2"/>
    </font>
    <font>
      <i/>
      <sz val="10"/>
      <color indexed="8"/>
      <name val="Arial"/>
      <family val="2"/>
    </font>
    <font>
      <i/>
      <sz val="10"/>
      <color indexed="18"/>
      <name val="Arial"/>
      <family val="2"/>
    </font>
    <font>
      <sz val="10"/>
      <color indexed="49"/>
      <name val="Arial"/>
      <family val="2"/>
    </font>
    <font>
      <u/>
      <sz val="10"/>
      <color indexed="49"/>
      <name val="Arial"/>
      <family val="2"/>
    </font>
    <font>
      <sz val="11"/>
      <color theme="1"/>
      <name val="Calibri"/>
      <family val="2"/>
      <scheme val="minor"/>
    </font>
    <font>
      <u/>
      <sz val="9"/>
      <color theme="10"/>
      <name val="Arial"/>
      <family val="2"/>
    </font>
    <font>
      <sz val="10"/>
      <color theme="1"/>
      <name val="Tahoma"/>
      <family val="2"/>
    </font>
    <font>
      <i/>
      <sz val="10"/>
      <color rgb="FFFF0000"/>
      <name val="Arial"/>
      <family val="2"/>
    </font>
    <font>
      <b/>
      <sz val="10"/>
      <color theme="1"/>
      <name val="Arial"/>
      <family val="2"/>
    </font>
    <font>
      <sz val="8"/>
      <name val="Calibri"/>
      <family val="2"/>
      <scheme val="minor"/>
    </font>
    <font>
      <sz val="10"/>
      <color rgb="FFFF0000"/>
      <name val="Arial"/>
      <family val="2"/>
    </font>
    <font>
      <b/>
      <sz val="10"/>
      <color rgb="FFFF0000"/>
      <name val="Arial"/>
      <family val="2"/>
    </font>
    <font>
      <sz val="10"/>
      <color theme="1"/>
      <name val="Arial"/>
      <family val="2"/>
    </font>
    <font>
      <b/>
      <sz val="10"/>
      <color rgb="FF000000"/>
      <name val="Arial"/>
      <family val="2"/>
    </font>
    <font>
      <sz val="11"/>
      <color theme="1"/>
      <name val="Arial"/>
      <family val="2"/>
    </font>
    <font>
      <i/>
      <sz val="10"/>
      <color theme="1"/>
      <name val="Arial"/>
      <family val="2"/>
    </font>
    <font>
      <b/>
      <i/>
      <sz val="10"/>
      <color theme="1"/>
      <name val="Arial"/>
      <family val="2"/>
    </font>
    <font>
      <u/>
      <sz val="10"/>
      <color theme="1"/>
      <name val="Arial"/>
      <family val="2"/>
    </font>
    <font>
      <b/>
      <u/>
      <sz val="10"/>
      <color theme="1"/>
      <name val="Arial"/>
      <family val="2"/>
    </font>
    <font>
      <b/>
      <u/>
      <sz val="10"/>
      <color rgb="FFFF0000"/>
      <name val="Arial"/>
      <family val="2"/>
    </font>
    <font>
      <sz val="10"/>
      <color rgb="FF000000"/>
      <name val="Arial"/>
      <family val="2"/>
    </font>
    <font>
      <strike/>
      <sz val="10"/>
      <name val="Arial"/>
      <family val="2"/>
    </font>
    <font>
      <b/>
      <i/>
      <sz val="10"/>
      <color indexed="10"/>
      <name val="Arial"/>
      <family val="2"/>
    </font>
    <font>
      <i/>
      <sz val="10"/>
      <color indexed="10"/>
      <name val="Arial"/>
      <family val="2"/>
    </font>
    <font>
      <u/>
      <sz val="11"/>
      <color theme="10"/>
      <name val="Calibri"/>
      <family val="2"/>
      <scheme val="minor"/>
    </font>
    <font>
      <strike/>
      <sz val="10"/>
      <color theme="1"/>
      <name val="Arial"/>
      <family val="2"/>
    </font>
    <font>
      <b/>
      <sz val="10"/>
      <color theme="0"/>
      <name val="Arial"/>
      <family val="2"/>
    </font>
    <font>
      <sz val="10"/>
      <color theme="0"/>
      <name val="Arial"/>
      <family val="2"/>
    </font>
    <font>
      <u/>
      <sz val="10"/>
      <color theme="10"/>
      <name val="Arial"/>
      <family val="2"/>
    </font>
    <font>
      <sz val="9"/>
      <color theme="1"/>
      <name val="Arial"/>
      <family val="2"/>
    </font>
    <font>
      <b/>
      <u val="singleAccounting"/>
      <sz val="10"/>
      <color indexed="8"/>
      <name val="Arial"/>
      <family val="2"/>
    </font>
    <font>
      <u/>
      <sz val="10"/>
      <color rgb="FF0563C1"/>
      <name val="Arial"/>
      <family val="2"/>
    </font>
    <font>
      <u/>
      <sz val="10"/>
      <color rgb="FFFF0000"/>
      <name val="Arial"/>
      <family val="2"/>
    </font>
    <font>
      <b/>
      <sz val="10"/>
      <color rgb="FF0563C1"/>
      <name val="Arial"/>
      <family val="2"/>
    </font>
    <font>
      <b/>
      <sz val="10"/>
      <color rgb="FFFFCCFF"/>
      <name val="Arial"/>
      <family val="2"/>
    </font>
    <font>
      <sz val="10"/>
      <color rgb="FFFFCCFF"/>
      <name val="Arial"/>
      <family val="2"/>
    </font>
    <font>
      <b/>
      <sz val="10"/>
      <color rgb="FFFFC000"/>
      <name val="Arial"/>
      <family val="2"/>
    </font>
    <font>
      <sz val="9"/>
      <color indexed="81"/>
      <name val="Tahoma"/>
      <family val="2"/>
    </font>
    <font>
      <b/>
      <sz val="10"/>
      <name val="Arial Narrow"/>
      <family val="2"/>
    </font>
    <font>
      <b/>
      <sz val="10"/>
      <color theme="1"/>
      <name val="Arial Narrow"/>
      <family val="2"/>
    </font>
    <font>
      <sz val="10"/>
      <color theme="1"/>
      <name val="Dax-Regular"/>
      <family val="2"/>
    </font>
    <font>
      <u/>
      <sz val="10"/>
      <color indexed="12"/>
      <name val="Arial"/>
      <family val="2"/>
    </font>
    <font>
      <sz val="10"/>
      <name val="Arial Narrow"/>
      <family val="2"/>
    </font>
    <font>
      <sz val="10"/>
      <color theme="1"/>
      <name val="Arial Narrow"/>
      <family val="2"/>
    </font>
    <font>
      <sz val="9.5"/>
      <name val="Helvetica"/>
      <family val="2"/>
    </font>
    <font>
      <sz val="11"/>
      <color theme="1"/>
      <name val="Book Antiqua"/>
      <family val="2"/>
    </font>
    <font>
      <sz val="11"/>
      <color theme="1"/>
      <name val="Book Antiqua"/>
      <family val="1"/>
    </font>
    <font>
      <b/>
      <sz val="9"/>
      <color indexed="81"/>
      <name val="Tahoma"/>
      <family val="2"/>
    </font>
    <font>
      <sz val="11"/>
      <name val="Calibri"/>
      <family val="2"/>
    </font>
    <font>
      <b/>
      <sz val="11"/>
      <color theme="1"/>
      <name val="Calibri"/>
      <family val="2"/>
      <scheme val="minor"/>
    </font>
    <font>
      <b/>
      <i/>
      <sz val="10"/>
      <color rgb="FFFF0000"/>
      <name val="Arial"/>
      <family val="2"/>
    </font>
    <font>
      <b/>
      <i/>
      <sz val="10"/>
      <color rgb="FF000000"/>
      <name val="Arial"/>
      <family val="2"/>
    </font>
    <font>
      <sz val="10"/>
      <color rgb="FF000099"/>
      <name val="Arial"/>
      <family val="2"/>
    </font>
    <font>
      <b/>
      <sz val="10"/>
      <color rgb="FF000099"/>
      <name val="Arial"/>
      <family val="2"/>
    </font>
    <font>
      <sz val="11"/>
      <color theme="1"/>
      <name val="Calibri"/>
      <family val="2"/>
      <charset val="1"/>
      <scheme val="minor"/>
    </font>
    <font>
      <sz val="11"/>
      <color indexed="8"/>
      <name val="Arial1"/>
      <charset val="134"/>
    </font>
    <font>
      <sz val="10"/>
      <color indexed="8"/>
      <name val="MS Sans Serif"/>
      <family val="2"/>
    </font>
    <font>
      <sz val="11"/>
      <color rgb="FF9C0006"/>
      <name val="Calibri"/>
      <family val="2"/>
      <charset val="1"/>
      <scheme val="minor"/>
    </font>
    <font>
      <sz val="8"/>
      <name val="Arial"/>
      <family val="2"/>
    </font>
    <font>
      <sz val="8"/>
      <color indexed="8"/>
      <name val="Arial"/>
      <family val="2"/>
    </font>
    <font>
      <sz val="8"/>
      <color indexed="9"/>
      <name val="Arial"/>
      <family val="2"/>
    </font>
    <font>
      <sz val="8"/>
      <color indexed="20"/>
      <name val="Arial"/>
      <family val="2"/>
    </font>
    <font>
      <b/>
      <sz val="8"/>
      <color indexed="52"/>
      <name val="Arial"/>
      <family val="2"/>
    </font>
    <font>
      <b/>
      <sz val="8"/>
      <color indexed="9"/>
      <name val="Arial"/>
      <family val="2"/>
    </font>
    <font>
      <sz val="10"/>
      <name val="Times New Roman"/>
      <family val="1"/>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i/>
      <sz val="16"/>
      <name val="Helv"/>
    </font>
    <font>
      <b/>
      <sz val="8"/>
      <color indexed="63"/>
      <name val="Arial"/>
      <family val="2"/>
    </font>
    <font>
      <b/>
      <sz val="18"/>
      <color indexed="56"/>
      <name val="Cambria"/>
      <family val="2"/>
    </font>
    <font>
      <b/>
      <sz val="8"/>
      <color indexed="8"/>
      <name val="Arial"/>
      <family val="2"/>
    </font>
    <font>
      <sz val="8"/>
      <color indexed="10"/>
      <name val="Arial"/>
      <family val="2"/>
    </font>
    <font>
      <b/>
      <i/>
      <sz val="10"/>
      <color rgb="FF009900"/>
      <name val="Arial"/>
      <family val="2"/>
    </font>
    <font>
      <i/>
      <sz val="10"/>
      <color theme="8"/>
      <name val="Arial"/>
      <family val="2"/>
    </font>
    <font>
      <sz val="10"/>
      <color theme="8"/>
      <name val="Arial"/>
      <family val="2"/>
    </font>
    <font>
      <b/>
      <u val="singleAccounting"/>
      <sz val="10"/>
      <color rgb="FF000000"/>
      <name val="Arial"/>
      <family val="2"/>
    </font>
    <font>
      <sz val="11"/>
      <name val="Calibri"/>
      <family val="2"/>
      <scheme val="minor"/>
    </font>
    <font>
      <b/>
      <sz val="10"/>
      <color rgb="FFED0000"/>
      <name val="Arial"/>
      <family val="2"/>
    </font>
    <font>
      <b/>
      <sz val="10"/>
      <color rgb="FF0070C0"/>
      <name val="Arial"/>
      <family val="2"/>
    </font>
    <font>
      <b/>
      <sz val="26"/>
      <color theme="0" tint="-0.14990691854609822"/>
      <name val="Calibri"/>
      <family val="2"/>
      <scheme val="minor"/>
    </font>
    <font>
      <sz val="11"/>
      <color theme="2"/>
      <name val="Calibri"/>
      <family val="2"/>
      <scheme val="minor"/>
    </font>
    <font>
      <sz val="26"/>
      <color theme="2"/>
      <name val="Calibri"/>
      <family val="2"/>
      <scheme val="minor"/>
    </font>
    <font>
      <b/>
      <sz val="26"/>
      <color theme="4"/>
      <name val="Calibri Light"/>
      <family val="2"/>
      <scheme val="major"/>
    </font>
    <font>
      <sz val="15"/>
      <color theme="0" tint="-0.14996795556505021"/>
      <name val="Calibri"/>
      <family val="2"/>
      <scheme val="minor"/>
    </font>
    <font>
      <sz val="13"/>
      <color theme="0"/>
      <name val="Calibri"/>
      <family val="2"/>
      <scheme val="minor"/>
    </font>
    <font>
      <b/>
      <u/>
      <sz val="10"/>
      <color rgb="FFFFCCFF"/>
      <name val="Arial"/>
      <family val="2"/>
    </font>
    <font>
      <b/>
      <vertAlign val="superscript"/>
      <sz val="10"/>
      <name val="Arial"/>
      <family val="2"/>
    </font>
    <font>
      <b/>
      <vertAlign val="superscript"/>
      <sz val="10"/>
      <color rgb="FFFF0000"/>
      <name val="Arial"/>
      <family val="2"/>
    </font>
    <font>
      <b/>
      <i/>
      <sz val="10"/>
      <color indexed="8"/>
      <name val="Arial"/>
      <family val="2"/>
    </font>
    <font>
      <b/>
      <i/>
      <u/>
      <sz val="10"/>
      <color indexed="8"/>
      <name val="Arial"/>
      <family val="2"/>
    </font>
    <font>
      <u/>
      <sz val="10"/>
      <color indexed="8"/>
      <name val="Arial"/>
      <family val="2"/>
    </font>
    <font>
      <b/>
      <u/>
      <sz val="10"/>
      <color theme="4" tint="-0.249977111117893"/>
      <name val="Arial"/>
      <family val="2"/>
    </font>
    <font>
      <sz val="10"/>
      <color rgb="FF003399"/>
      <name val="Arial"/>
      <family val="2"/>
    </font>
    <font>
      <b/>
      <sz val="10"/>
      <color rgb="FF003399"/>
      <name val="Arial"/>
      <family val="2"/>
    </font>
    <font>
      <b/>
      <sz val="8"/>
      <name val="Arial Narrow"/>
      <family val="2"/>
    </font>
    <font>
      <b/>
      <sz val="10"/>
      <color theme="8"/>
      <name val="Arial"/>
      <family val="2"/>
    </font>
    <font>
      <sz val="10"/>
      <color rgb="FF0070C0"/>
      <name val="Arial"/>
      <family val="2"/>
    </font>
    <font>
      <u/>
      <sz val="10"/>
      <color theme="8"/>
      <name val="Arial"/>
      <family val="2"/>
    </font>
    <font>
      <b/>
      <i/>
      <sz val="10"/>
      <color theme="1"/>
      <name val="Arial Narrow"/>
      <family val="2"/>
    </font>
    <font>
      <i/>
      <sz val="10"/>
      <color theme="1"/>
      <name val="Arial Narrow"/>
      <family val="2"/>
    </font>
    <font>
      <b/>
      <sz val="10"/>
      <color theme="0"/>
      <name val="Arial Narrow"/>
      <family val="2"/>
    </font>
    <font>
      <u/>
      <sz val="10"/>
      <color theme="1"/>
      <name val="Arial Narrow"/>
      <family val="2"/>
    </font>
    <font>
      <b/>
      <sz val="10"/>
      <color rgb="FF000099"/>
      <name val="Arial Narrow"/>
      <family val="2"/>
    </font>
    <font>
      <u/>
      <sz val="10"/>
      <color rgb="FF004F88"/>
      <name val="Arial"/>
      <family val="2"/>
    </font>
    <font>
      <sz val="11"/>
      <color theme="0" tint="-0.249977111117893"/>
      <name val="Arial"/>
      <family val="2"/>
    </font>
    <font>
      <b/>
      <sz val="11"/>
      <color theme="1"/>
      <name val="Arial"/>
      <family val="2"/>
    </font>
    <font>
      <b/>
      <sz val="9"/>
      <name val="Arial"/>
      <family val="2"/>
    </font>
    <font>
      <b/>
      <i/>
      <sz val="9"/>
      <color rgb="FF000000"/>
      <name val="Arial"/>
      <family val="2"/>
    </font>
    <font>
      <b/>
      <sz val="10"/>
      <color indexed="8"/>
      <name val="Arial"/>
      <family val="2"/>
    </font>
    <font>
      <b/>
      <sz val="8"/>
      <name val="Arial"/>
      <family val="2"/>
    </font>
    <font>
      <b/>
      <sz val="10"/>
      <name val="Arial"/>
      <family val="2"/>
    </font>
    <font>
      <sz val="10"/>
      <color indexed="8"/>
      <name val="Arial"/>
      <family val="2"/>
    </font>
    <font>
      <b/>
      <sz val="10"/>
      <name val="Arial"/>
    </font>
    <font>
      <sz val="10"/>
      <name val="Arial"/>
    </font>
    <font>
      <b/>
      <sz val="10"/>
      <color rgb="FF003399"/>
      <name val="Arial"/>
    </font>
    <font>
      <b/>
      <sz val="10"/>
      <color indexed="8"/>
      <name val="Arial"/>
    </font>
    <font>
      <i/>
      <sz val="10"/>
      <color rgb="FFFF0000"/>
      <name val="Arial"/>
    </font>
    <font>
      <b/>
      <sz val="10"/>
      <color theme="0"/>
      <name val="Arial"/>
    </font>
    <font>
      <sz val="10"/>
      <color indexed="8"/>
      <name val="Arial"/>
    </font>
    <font>
      <b/>
      <sz val="10"/>
      <color theme="1"/>
      <name val="Arial"/>
    </font>
    <font>
      <sz val="10"/>
      <color theme="1"/>
      <name val="Arial Narrow"/>
    </font>
    <font>
      <sz val="10"/>
      <color theme="1"/>
      <name val="Arial"/>
    </font>
    <font>
      <u/>
      <sz val="9"/>
      <color theme="10"/>
      <name val="Arial"/>
    </font>
    <font>
      <sz val="10"/>
      <color rgb="FFFF0000"/>
      <name val="Arial"/>
    </font>
    <font>
      <b/>
      <sz val="10"/>
      <color rgb="FF000099"/>
      <name val="Arial"/>
    </font>
    <font>
      <sz val="10"/>
      <color rgb="FF000099"/>
      <name val="Arial"/>
    </font>
    <font>
      <b/>
      <sz val="11"/>
      <name val="Arial"/>
    </font>
    <font>
      <b/>
      <sz val="8"/>
      <color theme="1"/>
      <name val="Arial"/>
      <family val="2"/>
    </font>
    <font>
      <b/>
      <sz val="8"/>
      <color rgb="FFFF0000"/>
      <name val="Arial"/>
      <family val="2"/>
    </font>
    <font>
      <sz val="8"/>
      <color rgb="FF000000"/>
      <name val="Segoe UI"/>
      <family val="2"/>
    </font>
  </fonts>
  <fills count="101">
    <fill>
      <patternFill patternType="none"/>
    </fill>
    <fill>
      <patternFill patternType="gray125"/>
    </fill>
    <fill>
      <patternFill patternType="solid">
        <fgColor indexed="9"/>
        <bgColor indexed="64"/>
      </patternFill>
    </fill>
    <fill>
      <patternFill patternType="solid">
        <fgColor indexed="45"/>
        <bgColor indexed="64"/>
      </patternFill>
    </fill>
    <fill>
      <patternFill patternType="solid">
        <fgColor indexed="9"/>
        <bgColor indexed="26"/>
      </patternFill>
    </fill>
    <fill>
      <patternFill patternType="solid">
        <fgColor theme="0"/>
        <bgColor indexed="64"/>
      </patternFill>
    </fill>
    <fill>
      <gradientFill degree="90">
        <stop position="0">
          <color rgb="FFFFCCFF"/>
        </stop>
        <stop position="1">
          <color rgb="FFFF99CC"/>
        </stop>
      </gradientFill>
    </fill>
    <fill>
      <patternFill patternType="solid">
        <fgColor rgb="FFFFFF00"/>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tint="-0.14999847407452621"/>
        <bgColor indexed="64"/>
      </patternFill>
    </fill>
    <fill>
      <gradientFill degree="90">
        <stop position="0">
          <color theme="0" tint="-5.0965910824915313E-2"/>
        </stop>
        <stop position="1">
          <color theme="0" tint="-0.25098422193060094"/>
        </stop>
      </gradientFill>
    </fill>
    <fill>
      <patternFill patternType="solid">
        <fgColor rgb="FFFFFFCC"/>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rgb="FF808080"/>
        <bgColor rgb="FF000000"/>
      </patternFill>
    </fill>
    <fill>
      <patternFill patternType="solid">
        <fgColor rgb="FFFFC7CE"/>
      </patternFill>
    </fill>
    <fill>
      <gradientFill degree="90">
        <stop position="0">
          <color theme="0" tint="-5.0965910824915313E-2"/>
        </stop>
        <stop position="1">
          <color theme="0" tint="-0.1490218817712943"/>
        </stop>
      </gradientFill>
    </fill>
    <fill>
      <patternFill patternType="solid">
        <fgColor theme="0" tint="-0.4999847407452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gradientFill degree="90">
        <stop position="0">
          <color theme="0" tint="-0.1490218817712943"/>
        </stop>
        <stop position="1">
          <color theme="0" tint="-0.25098422193060094"/>
        </stop>
      </gradientFill>
    </fill>
    <fill>
      <patternFill patternType="solid">
        <fgColor theme="2" tint="-9.9978637043366805E-2"/>
        <bgColor indexed="64"/>
      </patternFill>
    </fill>
    <fill>
      <patternFill patternType="solid">
        <fgColor theme="2"/>
        <bgColor indexed="64"/>
      </patternFill>
    </fill>
    <fill>
      <gradientFill degree="90">
        <stop position="0">
          <color theme="0"/>
        </stop>
        <stop position="1">
          <color rgb="FFFCCDCC"/>
        </stop>
      </gradientFill>
    </fill>
    <fill>
      <patternFill patternType="solid">
        <fgColor theme="1"/>
        <bgColor indexed="64"/>
      </patternFill>
    </fill>
    <fill>
      <patternFill patternType="solid">
        <fgColor theme="3"/>
        <bgColor indexed="64"/>
      </patternFill>
    </fill>
    <fill>
      <patternFill patternType="solid">
        <fgColor rgb="FFFBFDD3"/>
        <bgColor indexed="64"/>
      </patternFill>
    </fill>
    <fill>
      <patternFill patternType="solid">
        <fgColor rgb="FFFBFDCF"/>
        <bgColor indexed="64"/>
      </patternFill>
    </fill>
    <fill>
      <patternFill patternType="solid">
        <fgColor rgb="FFFBFDCF"/>
        <bgColor indexed="26"/>
      </patternFill>
    </fill>
    <fill>
      <patternFill patternType="solid">
        <fgColor rgb="FFFF7C80"/>
        <bgColor indexed="64"/>
      </patternFill>
    </fill>
    <fill>
      <patternFill patternType="solid">
        <fgColor theme="9" tint="0.79998168889431442"/>
        <bgColor indexed="64"/>
      </patternFill>
    </fill>
    <fill>
      <patternFill patternType="solid">
        <fgColor rgb="FFDA9694"/>
        <bgColor indexed="64"/>
      </patternFill>
    </fill>
    <fill>
      <patternFill patternType="solid">
        <fgColor rgb="FFC5D9F1"/>
        <bgColor indexed="64"/>
      </patternFill>
    </fill>
    <fill>
      <patternFill patternType="solid">
        <fgColor rgb="FFE7E6E6"/>
        <bgColor indexed="64"/>
      </patternFill>
    </fill>
    <fill>
      <patternFill patternType="solid">
        <fgColor rgb="FFC4D79B"/>
        <bgColor indexed="64"/>
      </patternFill>
    </fill>
    <fill>
      <patternFill patternType="solid">
        <fgColor rgb="FFFCD5B4"/>
        <bgColor indexed="64"/>
      </patternFill>
    </fill>
    <fill>
      <patternFill patternType="solid">
        <fgColor rgb="FFE6B8B7"/>
        <bgColor indexed="64"/>
      </patternFill>
    </fill>
    <fill>
      <patternFill patternType="solid">
        <fgColor rgb="FFFFFFCC"/>
        <bgColor indexed="26"/>
      </patternFill>
    </fill>
    <fill>
      <patternFill patternType="solid">
        <fgColor rgb="FFDA9694"/>
        <bgColor rgb="FF000000"/>
      </patternFill>
    </fill>
    <fill>
      <patternFill patternType="solid">
        <fgColor rgb="FFC4D79B"/>
        <bgColor auto="1"/>
      </patternFill>
    </fill>
    <fill>
      <gradientFill degree="90">
        <stop position="0">
          <color theme="4" tint="-0.49803155613879818"/>
        </stop>
        <stop position="1">
          <color theme="8" tint="-0.49803155613879818"/>
        </stop>
      </gradientFill>
    </fill>
    <fill>
      <gradientFill degree="90">
        <stop position="0">
          <color theme="8" tint="-0.25098422193060094"/>
        </stop>
        <stop position="1">
          <color theme="8" tint="-0.49803155613879818"/>
        </stop>
      </gradientFill>
    </fill>
    <fill>
      <gradientFill degree="90">
        <stop position="0">
          <color theme="0" tint="-0.1490218817712943"/>
        </stop>
        <stop position="1">
          <color theme="0" tint="-0.34900967436750391"/>
        </stop>
      </gradientFill>
    </fill>
    <fill>
      <patternFill patternType="solid">
        <fgColor theme="8" tint="0.59999389629810485"/>
        <bgColor indexed="64"/>
      </patternFill>
    </fill>
    <fill>
      <patternFill patternType="solid">
        <fgColor theme="4" tint="-0.499984740745262"/>
        <bgColor indexed="64"/>
      </patternFill>
    </fill>
    <fill>
      <patternFill patternType="solid">
        <fgColor rgb="FFC5D9F1"/>
        <bgColor rgb="FF000000"/>
      </patternFill>
    </fill>
    <fill>
      <patternFill patternType="solid">
        <fgColor theme="4" tint="-0.499984740745262"/>
        <bgColor auto="1"/>
      </patternFill>
    </fill>
    <fill>
      <patternFill patternType="solid">
        <fgColor theme="6" tint="0.59999389629810485"/>
        <bgColor indexed="64"/>
      </patternFill>
    </fill>
    <fill>
      <patternFill patternType="solid">
        <fgColor rgb="FF1F4E78"/>
        <bgColor indexed="64"/>
      </patternFill>
    </fill>
    <fill>
      <patternFill patternType="solid">
        <fgColor rgb="FFC4DCF4"/>
        <bgColor indexed="64"/>
      </patternFill>
    </fill>
    <fill>
      <patternFill patternType="solid">
        <fgColor theme="8" tint="0.59999389629810485"/>
        <bgColor auto="1"/>
      </patternFill>
    </fill>
    <fill>
      <patternFill patternType="solid">
        <fgColor theme="0" tint="-0.14999847407452621"/>
        <bgColor auto="1"/>
      </patternFill>
    </fill>
    <fill>
      <gradientFill degree="90">
        <stop position="0">
          <color theme="0"/>
        </stop>
        <stop position="1">
          <color theme="2" tint="-0.25098422193060094"/>
        </stop>
      </gradientFill>
    </fill>
    <fill>
      <patternFill patternType="solid">
        <fgColor theme="0" tint="-0.249977111117893"/>
        <bgColor indexed="64"/>
      </patternFill>
    </fill>
    <fill>
      <patternFill patternType="solid">
        <fgColor rgb="FF808080"/>
        <bgColor indexed="64"/>
      </patternFill>
    </fill>
    <fill>
      <gradientFill degree="90">
        <stop position="0">
          <color theme="0"/>
        </stop>
        <stop position="1">
          <color theme="0" tint="-0.25098422193060094"/>
        </stop>
      </gradientFill>
    </fill>
    <fill>
      <patternFill patternType="solid">
        <fgColor rgb="FF1F4E78"/>
        <bgColor auto="1"/>
      </patternFill>
    </fill>
    <fill>
      <patternFill patternType="solid">
        <fgColor rgb="FF244062"/>
        <bgColor auto="1"/>
      </patternFill>
    </fill>
    <fill>
      <patternFill patternType="solid">
        <fgColor theme="0" tint="-4.9989318521683403E-2"/>
        <bgColor auto="1"/>
      </patternFill>
    </fill>
    <fill>
      <patternFill patternType="solid">
        <fgColor theme="2" tint="-0.499984740745262"/>
        <bgColor indexed="64"/>
      </patternFill>
    </fill>
    <fill>
      <gradientFill degree="270">
        <stop position="0">
          <color theme="0" tint="-0.25098422193060094"/>
        </stop>
        <stop position="1">
          <color theme="0" tint="-5.0965910824915313E-2"/>
        </stop>
      </gradientFill>
    </fill>
    <fill>
      <patternFill patternType="solid">
        <fgColor theme="0" tint="-4.9989318521683403E-2"/>
        <bgColor indexed="64"/>
      </patternFill>
    </fill>
    <fill>
      <patternFill patternType="solid">
        <fgColor rgb="FFDA9694"/>
        <bgColor indexed="26"/>
      </patternFill>
    </fill>
    <fill>
      <patternFill patternType="solid">
        <fgColor rgb="FFE6B8B7"/>
        <bgColor indexed="26"/>
      </patternFill>
    </fill>
    <fill>
      <patternFill patternType="solid">
        <fgColor theme="4" tint="0.59999389629810485"/>
        <bgColor auto="1"/>
      </patternFill>
    </fill>
    <fill>
      <patternFill patternType="solid">
        <fgColor theme="7" tint="0.399975585192419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rgb="FFC5D3FF"/>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E163"/>
        <bgColor indexed="64"/>
      </patternFill>
    </fill>
  </fills>
  <borders count="2456">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indexed="64"/>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right style="thin">
        <color theme="0" tint="-0.24994659260841701"/>
      </right>
      <top style="thin">
        <color theme="0" tint="-0.24994659260841701"/>
      </top>
      <bottom/>
      <diagonal/>
    </border>
    <border>
      <left style="medium">
        <color indexed="64"/>
      </left>
      <right style="thin">
        <color theme="0" tint="-0.24994659260841701"/>
      </right>
      <top/>
      <bottom style="thin">
        <color theme="0" tint="-0.24994659260841701"/>
      </bottom>
      <diagonal/>
    </border>
    <border>
      <left style="medium">
        <color indexed="64"/>
      </left>
      <right style="thin">
        <color indexed="64"/>
      </right>
      <top style="thin">
        <color theme="0" tint="-0.14996795556505021"/>
      </top>
      <bottom style="thin">
        <color theme="0" tint="-0.14996795556505021"/>
      </bottom>
      <diagonal/>
    </border>
    <border>
      <left style="medium">
        <color indexed="8"/>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medium">
        <color indexed="8"/>
      </left>
      <right/>
      <top style="thin">
        <color theme="0" tint="-0.14996795556505021"/>
      </top>
      <bottom style="medium">
        <color indexed="8"/>
      </bottom>
      <diagonal/>
    </border>
    <border>
      <left/>
      <right/>
      <top style="thin">
        <color theme="0" tint="-0.14996795556505021"/>
      </top>
      <bottom style="medium">
        <color indexed="8"/>
      </bottom>
      <diagonal/>
    </border>
    <border>
      <left style="thin">
        <color auto="1"/>
      </left>
      <right style="thin">
        <color auto="1"/>
      </right>
      <top style="thin">
        <color theme="0" tint="-0.14996795556505021"/>
      </top>
      <bottom style="medium">
        <color indexed="8"/>
      </bottom>
      <diagonal/>
    </border>
    <border>
      <left style="thin">
        <color auto="1"/>
      </left>
      <right style="thin">
        <color auto="1"/>
      </right>
      <top style="thin">
        <color theme="0" tint="-0.14996795556505021"/>
      </top>
      <bottom style="thin">
        <color theme="0" tint="-0.24994659260841701"/>
      </bottom>
      <diagonal/>
    </border>
    <border>
      <left style="thin">
        <color auto="1"/>
      </left>
      <right style="thin">
        <color auto="1"/>
      </right>
      <top style="thin">
        <color theme="0" tint="-0.24994659260841701"/>
      </top>
      <bottom/>
      <diagonal/>
    </border>
    <border>
      <left style="thin">
        <color theme="1"/>
      </left>
      <right style="thin">
        <color theme="1"/>
      </right>
      <top style="thin">
        <color theme="0" tint="-0.14996795556505021"/>
      </top>
      <bottom style="thin">
        <color theme="0" tint="-0.14996795556505021"/>
      </bottom>
      <diagonal/>
    </border>
    <border>
      <left style="thin">
        <color theme="1"/>
      </left>
      <right style="medium">
        <color indexed="64"/>
      </right>
      <top style="thin">
        <color theme="0" tint="-0.14996795556505021"/>
      </top>
      <bottom style="thin">
        <color theme="0" tint="-0.14996795556505021"/>
      </bottom>
      <diagonal/>
    </border>
    <border>
      <left style="thin">
        <color theme="1"/>
      </left>
      <right style="thin">
        <color theme="1"/>
      </right>
      <top style="thin">
        <color theme="0" tint="-0.14996795556505021"/>
      </top>
      <bottom style="medium">
        <color indexed="64"/>
      </bottom>
      <diagonal/>
    </border>
    <border>
      <left style="thin">
        <color theme="1"/>
      </left>
      <right style="medium">
        <color indexed="64"/>
      </right>
      <top style="thin">
        <color theme="0" tint="-0.14996795556505021"/>
      </top>
      <bottom style="medium">
        <color indexed="64"/>
      </bottom>
      <diagonal/>
    </border>
    <border>
      <left style="medium">
        <color indexed="64"/>
      </left>
      <right/>
      <top style="thin">
        <color theme="0" tint="-0.14996795556505021"/>
      </top>
      <bottom style="thin">
        <color theme="0" tint="-0.14996795556505021"/>
      </bottom>
      <diagonal/>
    </border>
    <border>
      <left/>
      <right style="thin">
        <color theme="1"/>
      </right>
      <top style="thin">
        <color theme="0" tint="-0.14996795556505021"/>
      </top>
      <bottom style="thin">
        <color theme="0" tint="-0.14996795556505021"/>
      </bottom>
      <diagonal/>
    </border>
    <border>
      <left style="medium">
        <color indexed="64"/>
      </left>
      <right/>
      <top style="thin">
        <color theme="0" tint="-0.14996795556505021"/>
      </top>
      <bottom style="medium">
        <color indexed="64"/>
      </bottom>
      <diagonal/>
    </border>
    <border>
      <left/>
      <right/>
      <top style="thin">
        <color theme="0" tint="-0.14996795556505021"/>
      </top>
      <bottom style="medium">
        <color indexed="64"/>
      </bottom>
      <diagonal/>
    </border>
    <border>
      <left/>
      <right style="thin">
        <color theme="1"/>
      </right>
      <top style="thin">
        <color theme="0" tint="-0.14996795556505021"/>
      </top>
      <bottom style="medium">
        <color indexed="64"/>
      </bottom>
      <diagonal/>
    </border>
    <border>
      <left style="thin">
        <color theme="1"/>
      </left>
      <right style="medium">
        <color indexed="64"/>
      </right>
      <top style="thin">
        <color theme="0" tint="-0.14996795556505021"/>
      </top>
      <bottom style="thin">
        <color theme="1"/>
      </bottom>
      <diagonal/>
    </border>
    <border>
      <left style="thin">
        <color theme="1"/>
      </left>
      <right style="thin">
        <color theme="1"/>
      </right>
      <top/>
      <bottom style="thin">
        <color theme="0" tint="-0.14996795556505021"/>
      </bottom>
      <diagonal/>
    </border>
    <border>
      <left style="thin">
        <color theme="1"/>
      </left>
      <right style="thin">
        <color theme="1"/>
      </right>
      <top style="thin">
        <color theme="0" tint="-0.1499679555650502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n">
        <color theme="1"/>
      </left>
      <right style="thin">
        <color theme="1"/>
      </right>
      <top style="medium">
        <color theme="1"/>
      </top>
      <bottom style="thin">
        <color theme="1"/>
      </bottom>
      <diagonal/>
    </border>
    <border>
      <left/>
      <right style="thin">
        <color auto="1"/>
      </right>
      <top style="thin">
        <color theme="0" tint="-0.14996795556505021"/>
      </top>
      <bottom style="medium">
        <color indexed="8"/>
      </bottom>
      <diagonal/>
    </border>
    <border>
      <left/>
      <right style="medium">
        <color indexed="8"/>
      </right>
      <top style="thin">
        <color theme="0" tint="-0.14996795556505021"/>
      </top>
      <bottom style="thin">
        <color theme="0" tint="-0.14996795556505021"/>
      </bottom>
      <diagonal/>
    </border>
    <border>
      <left style="medium">
        <color indexed="8"/>
      </left>
      <right style="thin">
        <color theme="1"/>
      </right>
      <top style="thin">
        <color theme="0" tint="-0.14996795556505021"/>
      </top>
      <bottom style="thin">
        <color theme="0" tint="-0.14996795556505021"/>
      </bottom>
      <diagonal/>
    </border>
    <border>
      <left style="thin">
        <color theme="1"/>
      </left>
      <right style="medium">
        <color indexed="8"/>
      </right>
      <top style="thin">
        <color theme="0" tint="-0.14996795556505021"/>
      </top>
      <bottom style="thin">
        <color theme="0" tint="-0.14996795556505021"/>
      </bottom>
      <diagonal/>
    </border>
    <border>
      <left style="medium">
        <color indexed="8"/>
      </left>
      <right style="thin">
        <color theme="1"/>
      </right>
      <top style="thin">
        <color theme="0" tint="-0.14996795556505021"/>
      </top>
      <bottom style="medium">
        <color indexed="8"/>
      </bottom>
      <diagonal/>
    </border>
    <border>
      <left style="thin">
        <color theme="1"/>
      </left>
      <right style="medium">
        <color indexed="8"/>
      </right>
      <top style="thin">
        <color theme="0" tint="-0.14996795556505021"/>
      </top>
      <bottom style="thin">
        <color theme="1"/>
      </bottom>
      <diagonal/>
    </border>
    <border>
      <left style="thin">
        <color theme="1"/>
      </left>
      <right style="medium">
        <color indexed="8"/>
      </right>
      <top/>
      <bottom style="thin">
        <color theme="0" tint="-0.14996795556505021"/>
      </bottom>
      <diagonal/>
    </border>
    <border>
      <left style="thin">
        <color theme="1"/>
      </left>
      <right style="medium">
        <color indexed="8"/>
      </right>
      <top style="thin">
        <color theme="1"/>
      </top>
      <bottom style="thin">
        <color theme="1"/>
      </bottom>
      <diagonal/>
    </border>
    <border>
      <left style="thin">
        <color theme="1"/>
      </left>
      <right style="medium">
        <color indexed="8"/>
      </right>
      <top style="medium">
        <color theme="1"/>
      </top>
      <bottom style="thin">
        <color theme="1"/>
      </bottom>
      <diagonal/>
    </border>
    <border>
      <left style="thin">
        <color theme="1"/>
      </left>
      <right style="thin">
        <color theme="1"/>
      </right>
      <top style="thin">
        <color theme="1"/>
      </top>
      <bottom/>
      <diagonal/>
    </border>
    <border>
      <left style="thin">
        <color theme="1"/>
      </left>
      <right style="medium">
        <color indexed="8"/>
      </right>
      <top style="thin">
        <color theme="1"/>
      </top>
      <bottom/>
      <diagonal/>
    </border>
    <border>
      <left style="thin">
        <color indexed="64"/>
      </left>
      <right style="thin">
        <color indexed="64"/>
      </right>
      <top style="thin">
        <color theme="0" tint="-0.14996795556505021"/>
      </top>
      <bottom style="medium">
        <color indexed="64"/>
      </bottom>
      <diagonal/>
    </border>
    <border>
      <left/>
      <right style="thin">
        <color indexed="64"/>
      </right>
      <top style="thin">
        <color theme="0" tint="-0.14996795556505021"/>
      </top>
      <bottom style="medium">
        <color indexed="64"/>
      </bottom>
      <diagonal/>
    </border>
    <border>
      <left style="thin">
        <color theme="1"/>
      </left>
      <right style="thin">
        <color theme="1"/>
      </right>
      <top style="thin">
        <color theme="0" tint="-0.14996795556505021"/>
      </top>
      <bottom style="thin">
        <color theme="0" tint="-0.499984740745262"/>
      </bottom>
      <diagonal/>
    </border>
    <border>
      <left style="thin">
        <color theme="1"/>
      </left>
      <right style="thin">
        <color theme="1"/>
      </right>
      <top style="thin">
        <color theme="0" tint="-0.499984740745262"/>
      </top>
      <bottom style="thin">
        <color theme="0" tint="-0.499984740745262"/>
      </bottom>
      <diagonal/>
    </border>
    <border>
      <left style="thin">
        <color indexed="64"/>
      </left>
      <right style="medium">
        <color indexed="64"/>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style="medium">
        <color indexed="64"/>
      </left>
      <right/>
      <top style="thin">
        <color theme="0" tint="-0.14996795556505021"/>
      </top>
      <bottom style="thin">
        <color indexed="64"/>
      </bottom>
      <diagonal/>
    </border>
    <border>
      <left style="medium">
        <color indexed="64"/>
      </left>
      <right/>
      <top style="thin">
        <color theme="0" tint="-0.14996795556505021"/>
      </top>
      <bottom/>
      <diagonal/>
    </border>
    <border>
      <left/>
      <right/>
      <top style="thin">
        <color theme="0" tint="-0.14996795556505021"/>
      </top>
      <bottom/>
      <diagonal/>
    </border>
    <border>
      <left/>
      <right style="thin">
        <color indexed="64"/>
      </right>
      <top style="thin">
        <color theme="0" tint="-0.14996795556505021"/>
      </top>
      <bottom/>
      <diagonal/>
    </border>
    <border>
      <left style="thin">
        <color theme="1"/>
      </left>
      <right style="thin">
        <color theme="1"/>
      </right>
      <top/>
      <bottom style="thin">
        <color theme="0" tint="-0.499984740745262"/>
      </bottom>
      <diagonal/>
    </border>
    <border>
      <left style="medium">
        <color indexed="64"/>
      </left>
      <right/>
      <top style="thin">
        <color theme="0" tint="-0.14996795556505021"/>
      </top>
      <bottom style="medium">
        <color indexed="8"/>
      </bottom>
      <diagonal/>
    </border>
    <border>
      <left style="thin">
        <color indexed="64"/>
      </left>
      <right style="medium">
        <color indexed="64"/>
      </right>
      <top style="thin">
        <color theme="0" tint="-0.14996795556505021"/>
      </top>
      <bottom style="thin">
        <color theme="0" tint="-0.499984740745262"/>
      </bottom>
      <diagonal/>
    </border>
    <border>
      <left style="thin">
        <color indexed="64"/>
      </left>
      <right style="thin">
        <color indexed="64"/>
      </right>
      <top style="thin">
        <color theme="0" tint="-0.14996795556505021"/>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medium">
        <color indexed="64"/>
      </right>
      <top style="thin">
        <color theme="0" tint="-0.499984740745262"/>
      </top>
      <bottom style="thin">
        <color theme="0" tint="-0.499984740745262"/>
      </bottom>
      <diagonal/>
    </border>
    <border>
      <left/>
      <right style="thin">
        <color theme="1"/>
      </right>
      <top style="thin">
        <color theme="0" tint="-0.14996795556505021"/>
      </top>
      <bottom style="medium">
        <color indexed="8"/>
      </bottom>
      <diagonal/>
    </border>
    <border>
      <left style="thin">
        <color theme="1"/>
      </left>
      <right style="medium">
        <color indexed="64"/>
      </right>
      <top/>
      <bottom style="thin">
        <color theme="0" tint="-0.14996795556505021"/>
      </bottom>
      <diagonal/>
    </border>
    <border>
      <left style="thin">
        <color theme="1"/>
      </left>
      <right style="medium">
        <color indexed="64"/>
      </right>
      <top style="thin">
        <color theme="0" tint="-0.14996795556505021"/>
      </top>
      <bottom style="thin">
        <color theme="0" tint="-0.499984740745262"/>
      </bottom>
      <diagonal/>
    </border>
    <border>
      <left style="thin">
        <color theme="1"/>
      </left>
      <right style="medium">
        <color indexed="64"/>
      </right>
      <top style="thin">
        <color theme="0" tint="-0.499984740745262"/>
      </top>
      <bottom style="thin">
        <color theme="0" tint="-0.499984740745262"/>
      </bottom>
      <diagonal/>
    </border>
    <border>
      <left style="thin">
        <color theme="1"/>
      </left>
      <right style="thin">
        <color theme="1"/>
      </right>
      <top style="thin">
        <color theme="0" tint="-0.34998626667073579"/>
      </top>
      <bottom style="thin">
        <color theme="0" tint="-0.34998626667073579"/>
      </bottom>
      <diagonal/>
    </border>
    <border>
      <left style="thin">
        <color theme="1"/>
      </left>
      <right style="medium">
        <color indexed="64"/>
      </right>
      <top style="thin">
        <color theme="0" tint="-0.34998626667073579"/>
      </top>
      <bottom style="thin">
        <color theme="0" tint="-0.34998626667073579"/>
      </bottom>
      <diagonal/>
    </border>
    <border>
      <left/>
      <right style="thin">
        <color indexed="8"/>
      </right>
      <top style="thin">
        <color theme="0" tint="-0.14996795556505021"/>
      </top>
      <bottom style="thin">
        <color theme="0" tint="-0.14996795556505021"/>
      </bottom>
      <diagonal/>
    </border>
    <border>
      <left/>
      <right style="thin">
        <color indexed="8"/>
      </right>
      <top style="thin">
        <color theme="0" tint="-0.14996795556505021"/>
      </top>
      <bottom style="medium">
        <color indexed="8"/>
      </bottom>
      <diagonal/>
    </border>
    <border>
      <left style="thin">
        <color indexed="8"/>
      </left>
      <right style="thin">
        <color indexed="8"/>
      </right>
      <top style="thin">
        <color theme="0" tint="-0.34998626667073579"/>
      </top>
      <bottom/>
      <diagonal/>
    </border>
    <border>
      <left style="thin">
        <color indexed="8"/>
      </left>
      <right style="medium">
        <color indexed="8"/>
      </right>
      <top style="thin">
        <color theme="0" tint="-0.34998626667073579"/>
      </top>
      <bottom/>
      <diagonal/>
    </border>
    <border>
      <left/>
      <right style="thin">
        <color indexed="8"/>
      </right>
      <top style="thin">
        <color theme="0" tint="-0.14996795556505021"/>
      </top>
      <bottom style="thin">
        <color theme="0" tint="-0.34998626667073579"/>
      </bottom>
      <diagonal/>
    </border>
    <border>
      <left/>
      <right style="thin">
        <color indexed="8"/>
      </right>
      <top/>
      <bottom style="thin">
        <color theme="0" tint="-0.14996795556505021"/>
      </bottom>
      <diagonal/>
    </border>
    <border>
      <left/>
      <right style="thin">
        <color indexed="64"/>
      </right>
      <top style="thin">
        <color theme="0" tint="-0.14996795556505021"/>
      </top>
      <bottom style="thin">
        <color theme="0" tint="-0.14996795556505021"/>
      </bottom>
      <diagonal/>
    </border>
    <border>
      <left style="thin">
        <color indexed="64"/>
      </left>
      <right style="medium">
        <color indexed="64"/>
      </right>
      <top style="thin">
        <color theme="0" tint="-0.14996795556505021"/>
      </top>
      <bottom style="thin">
        <color theme="0" tint="-0.34998626667073579"/>
      </bottom>
      <diagonal/>
    </border>
    <border>
      <left/>
      <right style="thin">
        <color indexed="64"/>
      </right>
      <top/>
      <bottom style="thin">
        <color theme="0" tint="-0.14996795556505021"/>
      </bottom>
      <diagonal/>
    </border>
    <border>
      <left/>
      <right/>
      <top style="thin">
        <color theme="0" tint="-0.14996795556505021"/>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theme="1"/>
      </left>
      <right style="thin">
        <color theme="1"/>
      </right>
      <top style="thin">
        <color theme="0" tint="-0.14996795556505021"/>
      </top>
      <bottom style="medium">
        <color indexed="8"/>
      </bottom>
      <diagonal/>
    </border>
    <border>
      <left/>
      <right style="thin">
        <color theme="1"/>
      </right>
      <top/>
      <bottom style="thin">
        <color theme="0" tint="-0.14996795556505021"/>
      </bottom>
      <diagonal/>
    </border>
    <border>
      <left/>
      <right style="thin">
        <color theme="1"/>
      </right>
      <top style="thin">
        <color theme="0" tint="-0.14996795556505021"/>
      </top>
      <bottom style="thin">
        <color theme="0" tint="-0.34998626667073579"/>
      </bottom>
      <diagonal/>
    </border>
    <border>
      <left style="thin">
        <color theme="1"/>
      </left>
      <right style="thin">
        <color theme="1"/>
      </right>
      <top style="thin">
        <color theme="0" tint="-0.14996795556505021"/>
      </top>
      <bottom style="thin">
        <color theme="0" tint="-0.34998626667073579"/>
      </bottom>
      <diagonal/>
    </border>
    <border>
      <left style="thin">
        <color theme="1"/>
      </left>
      <right style="medium">
        <color indexed="8"/>
      </right>
      <top style="thin">
        <color theme="0" tint="-0.14996795556505021"/>
      </top>
      <bottom style="thin">
        <color theme="0" tint="-0.34998626667073579"/>
      </bottom>
      <diagonal/>
    </border>
    <border>
      <left/>
      <right style="thin">
        <color theme="1"/>
      </right>
      <top style="thin">
        <color theme="0" tint="-0.34998626667073579"/>
      </top>
      <bottom style="thin">
        <color theme="0" tint="-0.34998626667073579"/>
      </bottom>
      <diagonal/>
    </border>
    <border>
      <left style="thin">
        <color theme="1"/>
      </left>
      <right style="medium">
        <color indexed="8"/>
      </right>
      <top style="thin">
        <color theme="0" tint="-0.34998626667073579"/>
      </top>
      <bottom style="thin">
        <color theme="0" tint="-0.34998626667073579"/>
      </bottom>
      <diagonal/>
    </border>
    <border>
      <left style="thin">
        <color theme="1"/>
      </left>
      <right style="thin">
        <color theme="1"/>
      </right>
      <top style="thin">
        <color theme="0" tint="-0.14996795556505021"/>
      </top>
      <bottom/>
      <diagonal/>
    </border>
    <border>
      <left style="medium">
        <color indexed="8"/>
      </left>
      <right/>
      <top style="thin">
        <color theme="0" tint="-0.14996795556505021"/>
      </top>
      <bottom/>
      <diagonal/>
    </border>
    <border>
      <left/>
      <right style="thin">
        <color theme="1"/>
      </right>
      <top style="thin">
        <color theme="0" tint="-0.14996795556505021"/>
      </top>
      <bottom/>
      <diagonal/>
    </border>
    <border>
      <left style="thin">
        <color theme="1"/>
      </left>
      <right style="medium">
        <color indexed="64"/>
      </right>
      <top style="thin">
        <color theme="0" tint="-0.14996795556505021"/>
      </top>
      <bottom style="thin">
        <color theme="0" tint="-0.34998626667073579"/>
      </bottom>
      <diagonal/>
    </border>
    <border>
      <left style="thin">
        <color indexed="64"/>
      </left>
      <right style="thin">
        <color indexed="64"/>
      </right>
      <top style="thin">
        <color theme="0" tint="-0.34998626667073579"/>
      </top>
      <bottom/>
      <diagonal/>
    </border>
    <border>
      <left/>
      <right style="thin">
        <color indexed="64"/>
      </right>
      <top style="thin">
        <color theme="0" tint="-0.14996795556505021"/>
      </top>
      <bottom style="thin">
        <color theme="0" tint="-0.34998626667073579"/>
      </bottom>
      <diagonal/>
    </border>
    <border>
      <left style="thin">
        <color indexed="8"/>
      </left>
      <right style="thin">
        <color indexed="8"/>
      </right>
      <top style="thin">
        <color theme="0" tint="-0.14996795556505021"/>
      </top>
      <bottom style="medium">
        <color indexed="64"/>
      </bottom>
      <diagonal/>
    </border>
    <border>
      <left style="thin">
        <color indexed="8"/>
      </left>
      <right style="medium">
        <color indexed="8"/>
      </right>
      <top style="thin">
        <color theme="0" tint="-0.14996795556505021"/>
      </top>
      <bottom style="medium">
        <color indexed="64"/>
      </bottom>
      <diagonal/>
    </border>
    <border>
      <left/>
      <right/>
      <top/>
      <bottom style="thin">
        <color theme="0" tint="-0.14996795556505021"/>
      </bottom>
      <diagonal/>
    </border>
    <border>
      <left style="thin">
        <color indexed="64"/>
      </left>
      <right style="medium">
        <color indexed="64"/>
      </right>
      <top style="thin">
        <color theme="0" tint="-0.34998626667073579"/>
      </top>
      <bottom/>
      <diagonal/>
    </border>
    <border>
      <left style="medium">
        <color indexed="8"/>
      </left>
      <right/>
      <top/>
      <bottom style="thin">
        <color theme="0" tint="-0.14996795556505021"/>
      </bottom>
      <diagonal/>
    </border>
    <border>
      <left style="medium">
        <color theme="1"/>
      </left>
      <right/>
      <top style="thin">
        <color theme="0" tint="-0.14996795556505021"/>
      </top>
      <bottom style="thin">
        <color theme="0" tint="-0.14996795556505021"/>
      </bottom>
      <diagonal/>
    </border>
    <border>
      <left style="medium">
        <color theme="1"/>
      </left>
      <right/>
      <top style="thin">
        <color theme="0" tint="-0.14996795556505021"/>
      </top>
      <bottom style="medium">
        <color indexed="8"/>
      </bottom>
      <diagonal/>
    </border>
    <border>
      <left style="thick">
        <color rgb="FF000099"/>
      </left>
      <right style="thick">
        <color rgb="FF000099"/>
      </right>
      <top style="thick">
        <color rgb="FF000099"/>
      </top>
      <bottom style="thick">
        <color rgb="FF000099"/>
      </bottom>
      <diagonal/>
    </border>
    <border>
      <left style="thin">
        <color theme="1"/>
      </left>
      <right style="thin">
        <color theme="1"/>
      </right>
      <top style="thin">
        <color theme="0" tint="-0.499984740745262"/>
      </top>
      <bottom/>
      <diagonal/>
    </border>
    <border>
      <left style="medium">
        <color indexed="64"/>
      </left>
      <right style="thin">
        <color indexed="55"/>
      </right>
      <top/>
      <bottom style="double">
        <color indexed="64"/>
      </bottom>
      <diagonal/>
    </border>
    <border>
      <left style="thin">
        <color indexed="64"/>
      </left>
      <right style="thin">
        <color indexed="64"/>
      </right>
      <top style="thin">
        <color theme="0" tint="-0.499984740745262"/>
      </top>
      <bottom/>
      <diagonal/>
    </border>
    <border>
      <left style="thin">
        <color indexed="64"/>
      </left>
      <right style="medium">
        <color indexed="64"/>
      </right>
      <top style="thin">
        <color theme="0" tint="-0.499984740745262"/>
      </top>
      <bottom/>
      <diagonal/>
    </border>
    <border>
      <left style="medium">
        <color indexed="64"/>
      </left>
      <right/>
      <top/>
      <bottom style="thin">
        <color theme="0" tint="-0.14996795556505021"/>
      </bottom>
      <diagonal/>
    </border>
    <border>
      <left style="thin">
        <color theme="1"/>
      </left>
      <right style="medium">
        <color indexed="64"/>
      </right>
      <top/>
      <bottom style="thin">
        <color theme="0" tint="-0.499984740745262"/>
      </bottom>
      <diagonal/>
    </border>
    <border>
      <left style="thin">
        <color theme="1"/>
      </left>
      <right style="medium">
        <color indexed="64"/>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double">
        <color theme="1"/>
      </top>
      <bottom style="thin">
        <color theme="1"/>
      </bottom>
      <diagonal/>
    </border>
    <border>
      <left/>
      <right/>
      <top style="double">
        <color theme="1"/>
      </top>
      <bottom style="thin">
        <color theme="1"/>
      </bottom>
      <diagonal/>
    </border>
    <border>
      <left/>
      <right style="thin">
        <color theme="1"/>
      </right>
      <top style="double">
        <color theme="1"/>
      </top>
      <bottom style="thin">
        <color theme="1"/>
      </bottom>
      <diagonal/>
    </border>
    <border>
      <left/>
      <right/>
      <top/>
      <bottom style="thick">
        <color indexed="64"/>
      </bottom>
      <diagonal/>
    </border>
    <border>
      <left style="medium">
        <color indexed="64"/>
      </left>
      <right style="thin">
        <color theme="0" tint="-0.499984740745262"/>
      </right>
      <top style="thin">
        <color theme="0" tint="-0.499984740745262"/>
      </top>
      <bottom style="thin">
        <color theme="0" tint="-0.499984740745262"/>
      </bottom>
      <diagonal/>
    </border>
    <border>
      <left style="thin">
        <color theme="0" tint="-0.499984740745262"/>
      </left>
      <right style="medium">
        <color indexed="64"/>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medium">
        <color indexed="64"/>
      </right>
      <top style="medium">
        <color theme="1"/>
      </top>
      <bottom style="double">
        <color theme="1"/>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diagonal/>
    </border>
    <border>
      <left style="thin">
        <color theme="0" tint="-0.499984740745262"/>
      </left>
      <right style="thin">
        <color theme="0" tint="-0.499984740745262"/>
      </right>
      <top style="medium">
        <color theme="1"/>
      </top>
      <bottom style="double">
        <color theme="1"/>
      </bottom>
      <diagonal/>
    </border>
    <border>
      <left/>
      <right/>
      <top/>
      <bottom style="thin">
        <color rgb="FF000000"/>
      </bottom>
      <diagonal/>
    </border>
    <border>
      <left style="thin">
        <color theme="1"/>
      </left>
      <right style="thin">
        <color theme="1"/>
      </right>
      <top style="thin">
        <color theme="1"/>
      </top>
      <bottom style="thin">
        <color rgb="FF000000"/>
      </bottom>
      <diagonal/>
    </border>
    <border>
      <left style="thin">
        <color theme="1"/>
      </left>
      <right style="medium">
        <color indexed="64"/>
      </right>
      <top style="thin">
        <color theme="0" tint="-0.14996795556505021"/>
      </top>
      <bottom/>
      <diagonal/>
    </border>
    <border>
      <left style="medium">
        <color indexed="64"/>
      </left>
      <right/>
      <top/>
      <bottom style="thin">
        <color theme="0" tint="-0.24994659260841701"/>
      </bottom>
      <diagonal/>
    </border>
    <border>
      <left/>
      <right style="medium">
        <color indexed="64"/>
      </right>
      <top/>
      <bottom style="thin">
        <color theme="0" tint="-0.24994659260841701"/>
      </bottom>
      <diagonal/>
    </border>
    <border>
      <left/>
      <right style="medium">
        <color indexed="64"/>
      </right>
      <top style="thin">
        <color theme="0" tint="-0.24994659260841701"/>
      </top>
      <bottom style="thin">
        <color theme="0" tint="-0.24994659260841701"/>
      </bottom>
      <diagonal/>
    </border>
    <border>
      <left style="thin">
        <color auto="1"/>
      </left>
      <right/>
      <top/>
      <bottom style="thin">
        <color theme="0" tint="-0.24994659260841701"/>
      </bottom>
      <diagonal/>
    </border>
    <border>
      <left style="thin">
        <color theme="1"/>
      </left>
      <right/>
      <top style="thin">
        <color theme="0" tint="-0.14996795556505021"/>
      </top>
      <bottom style="thin">
        <color theme="0" tint="-0.14996795556505021"/>
      </bottom>
      <diagonal/>
    </border>
    <border>
      <left style="medium">
        <color indexed="64"/>
      </left>
      <right style="thin">
        <color indexed="64"/>
      </right>
      <top style="thin">
        <color theme="0" tint="-0.24994659260841701"/>
      </top>
      <bottom style="medium">
        <color indexed="64"/>
      </bottom>
      <diagonal/>
    </border>
    <border>
      <left style="medium">
        <color indexed="64"/>
      </left>
      <right style="thin">
        <color indexed="64"/>
      </right>
      <top style="thin">
        <color theme="0" tint="-0.14996795556505021"/>
      </top>
      <bottom style="medium">
        <color indexed="64"/>
      </bottom>
      <diagonal/>
    </border>
    <border>
      <left style="medium">
        <color indexed="64"/>
      </left>
      <right style="thin">
        <color indexed="64"/>
      </right>
      <top/>
      <bottom style="thin">
        <color theme="0" tint="-0.14996795556505021"/>
      </bottom>
      <diagonal/>
    </border>
    <border>
      <left style="thin">
        <color indexed="64"/>
      </left>
      <right style="medium">
        <color indexed="64"/>
      </right>
      <top style="thin">
        <color theme="0" tint="-0.14996795556505021"/>
      </top>
      <bottom style="thin">
        <color theme="0" tint="-0.24994659260841701"/>
      </bottom>
      <diagonal/>
    </border>
    <border>
      <left style="medium">
        <color indexed="64"/>
      </left>
      <right style="thin">
        <color theme="0" tint="-0.24994659260841701"/>
      </right>
      <top style="thin">
        <color theme="0" tint="-0.24994659260841701"/>
      </top>
      <bottom style="medium">
        <color indexed="64"/>
      </bottom>
      <diagonal/>
    </border>
    <border>
      <left style="thin">
        <color theme="1"/>
      </left>
      <right/>
      <top style="thin">
        <color theme="0" tint="-0.14996795556505021"/>
      </top>
      <bottom style="thin">
        <color theme="0" tint="-0.34998626667073579"/>
      </bottom>
      <diagonal/>
    </border>
    <border>
      <left style="thin">
        <color theme="1"/>
      </left>
      <right/>
      <top style="thin">
        <color theme="0" tint="-0.34998626667073579"/>
      </top>
      <bottom style="thin">
        <color theme="0" tint="-0.34998626667073579"/>
      </bottom>
      <diagonal/>
    </border>
    <border>
      <left style="thin">
        <color theme="1"/>
      </left>
      <right/>
      <top/>
      <bottom style="thin">
        <color theme="0" tint="-0.14996795556505021"/>
      </bottom>
      <diagonal/>
    </border>
    <border>
      <left style="thin">
        <color theme="1"/>
      </left>
      <right/>
      <top style="thin">
        <color theme="0" tint="-0.14996795556505021"/>
      </top>
      <bottom/>
      <diagonal/>
    </border>
    <border>
      <left style="thin">
        <color indexed="64"/>
      </left>
      <right style="medium">
        <color indexed="64"/>
      </right>
      <top/>
      <bottom style="thin">
        <color theme="0" tint="-0.14996795556505021"/>
      </bottom>
      <diagonal/>
    </border>
    <border>
      <left/>
      <right style="thin">
        <color indexed="8"/>
      </right>
      <top style="thin">
        <color theme="0" tint="-0.14996795556505021"/>
      </top>
      <bottom/>
      <diagonal/>
    </border>
    <border>
      <left style="thin">
        <color indexed="8"/>
      </left>
      <right style="medium">
        <color indexed="8"/>
      </right>
      <top style="thin">
        <color theme="0" tint="-0.14996795556505021"/>
      </top>
      <bottom style="thin">
        <color indexed="64"/>
      </bottom>
      <diagonal/>
    </border>
    <border>
      <left/>
      <right style="thin">
        <color indexed="8"/>
      </right>
      <top style="thin">
        <color theme="0" tint="-0.14996795556505021"/>
      </top>
      <bottom style="medium">
        <color indexed="64"/>
      </bottom>
      <diagonal/>
    </border>
    <border>
      <left style="thin">
        <color indexed="8"/>
      </left>
      <right/>
      <top style="thin">
        <color theme="0" tint="-0.14996795556505021"/>
      </top>
      <bottom style="medium">
        <color indexed="64"/>
      </bottom>
      <diagonal/>
    </border>
    <border>
      <left style="thin">
        <color indexed="8"/>
      </left>
      <right style="medium">
        <color indexed="64"/>
      </right>
      <top style="thin">
        <color theme="0" tint="-0.14996795556505021"/>
      </top>
      <bottom style="medium">
        <color indexed="64"/>
      </bottom>
      <diagonal/>
    </border>
    <border>
      <left style="thin">
        <color theme="0" tint="-0.24994659260841701"/>
      </left>
      <right style="thin">
        <color theme="0" tint="-0.24994659260841701"/>
      </right>
      <top style="thin">
        <color theme="1"/>
      </top>
      <bottom style="thin">
        <color theme="1"/>
      </bottom>
      <diagonal/>
    </border>
    <border>
      <left/>
      <right/>
      <top style="thin">
        <color theme="1"/>
      </top>
      <bottom style="thin">
        <color theme="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medium">
        <color auto="1"/>
      </bottom>
      <diagonal/>
    </border>
    <border>
      <left/>
      <right style="medium">
        <color auto="1"/>
      </right>
      <top style="thin">
        <color theme="0" tint="-0.24994659260841701"/>
      </top>
      <bottom style="medium">
        <color auto="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1"/>
      </left>
      <right style="thin">
        <color indexed="64"/>
      </right>
      <top style="thin">
        <color theme="0" tint="-0.14996795556505021"/>
      </top>
      <bottom style="thin">
        <color theme="0" tint="-0.14996795556505021"/>
      </bottom>
      <diagonal/>
    </border>
    <border>
      <left style="thin">
        <color theme="1"/>
      </left>
      <right style="thin">
        <color indexed="64"/>
      </right>
      <top style="thin">
        <color theme="0" tint="-0.14996795556505021"/>
      </top>
      <bottom style="thin">
        <color theme="0" tint="-0.34998626667073579"/>
      </bottom>
      <diagonal/>
    </border>
    <border>
      <left style="thin">
        <color theme="1"/>
      </left>
      <right style="thin">
        <color indexed="64"/>
      </right>
      <top style="thin">
        <color theme="0" tint="-0.34998626667073579"/>
      </top>
      <bottom style="thin">
        <color theme="0" tint="-0.34998626667073579"/>
      </bottom>
      <diagonal/>
    </border>
    <border>
      <left style="thin">
        <color theme="1"/>
      </left>
      <right style="thin">
        <color indexed="64"/>
      </right>
      <top/>
      <bottom style="thin">
        <color theme="0" tint="-0.14996795556505021"/>
      </bottom>
      <diagonal/>
    </border>
    <border>
      <left style="thin">
        <color theme="1"/>
      </left>
      <right style="thin">
        <color indexed="64"/>
      </right>
      <top style="thin">
        <color theme="0" tint="-0.14996795556505021"/>
      </top>
      <bottom/>
      <diagonal/>
    </border>
    <border>
      <left style="thin">
        <color theme="1"/>
      </left>
      <right style="medium">
        <color indexed="64"/>
      </right>
      <top style="medium">
        <color theme="1"/>
      </top>
      <bottom style="thin">
        <color theme="1"/>
      </bottom>
      <diagonal/>
    </border>
    <border>
      <left style="medium">
        <color indexed="64"/>
      </left>
      <right style="thin">
        <color indexed="8"/>
      </right>
      <top/>
      <bottom style="thin">
        <color theme="0" tint="-0.14996795556505021"/>
      </bottom>
      <diagonal/>
    </border>
    <border>
      <left/>
      <right style="medium">
        <color indexed="8"/>
      </right>
      <top style="thin">
        <color theme="0" tint="-0.14996795556505021"/>
      </top>
      <bottom style="thin">
        <color theme="0" tint="-0.34998626667073579"/>
      </bottom>
      <diagonal/>
    </border>
    <border>
      <left style="thin">
        <color indexed="8"/>
      </left>
      <right/>
      <top style="thin">
        <color theme="0" tint="-0.34998626667073579"/>
      </top>
      <bottom/>
      <diagonal/>
    </border>
    <border>
      <left style="thin">
        <color indexed="8"/>
      </left>
      <right style="thin">
        <color indexed="64"/>
      </right>
      <top style="thin">
        <color theme="0" tint="-0.34998626667073579"/>
      </top>
      <bottom/>
      <diagonal/>
    </border>
    <border>
      <left/>
      <right style="thin">
        <color indexed="8"/>
      </right>
      <top/>
      <bottom/>
      <diagonal/>
    </border>
    <border>
      <left style="thin">
        <color theme="0" tint="-0.24994659260841701"/>
      </left>
      <right style="thin">
        <color theme="0" tint="-0.24994659260841701"/>
      </right>
      <top/>
      <bottom/>
      <diagonal/>
    </border>
    <border>
      <left/>
      <right style="thin">
        <color indexed="55"/>
      </right>
      <top/>
      <bottom/>
      <diagonal/>
    </border>
    <border>
      <left/>
      <right style="thin">
        <color indexed="64"/>
      </right>
      <top/>
      <bottom/>
      <diagonal/>
    </border>
    <border>
      <left/>
      <right style="medium">
        <color indexed="8"/>
      </right>
      <top style="thin">
        <color theme="0" tint="-0.34998626667073579"/>
      </top>
      <bottom style="thin">
        <color theme="0" tint="-0.34998626667073579"/>
      </bottom>
      <diagonal/>
    </border>
    <border>
      <left/>
      <right style="medium">
        <color indexed="64"/>
      </right>
      <top style="thin">
        <color theme="0" tint="-0.14996795556505021"/>
      </top>
      <bottom style="thin">
        <color theme="0" tint="-0.14996795556505021"/>
      </bottom>
      <diagonal/>
    </border>
    <border>
      <left/>
      <right style="medium">
        <color indexed="64"/>
      </right>
      <top style="thin">
        <color theme="0" tint="-0.14996795556505021"/>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bottom style="thin">
        <color theme="0" tint="-0.14996795556505021"/>
      </bottom>
      <diagonal/>
    </border>
    <border>
      <left style="medium">
        <color indexed="64"/>
      </left>
      <right style="thin">
        <color indexed="8"/>
      </right>
      <top style="thin">
        <color theme="0" tint="-0.14996795556505021"/>
      </top>
      <bottom style="thin">
        <color theme="0" tint="-0.14996795556505021"/>
      </bottom>
      <diagonal/>
    </border>
    <border>
      <left style="medium">
        <color indexed="64"/>
      </left>
      <right style="thin">
        <color indexed="8"/>
      </right>
      <top style="thin">
        <color theme="0" tint="-0.14996795556505021"/>
      </top>
      <bottom style="thin">
        <color theme="0" tint="-0.34998626667073579"/>
      </bottom>
      <diagonal/>
    </border>
    <border>
      <left style="medium">
        <color indexed="64"/>
      </left>
      <right style="thin">
        <color indexed="8"/>
      </right>
      <top style="thin">
        <color theme="0" tint="-0.34998626667073579"/>
      </top>
      <bottom style="thin">
        <color theme="0" tint="-0.34998626667073579"/>
      </bottom>
      <diagonal/>
    </border>
    <border>
      <left style="thin">
        <color indexed="8"/>
      </left>
      <right style="medium">
        <color indexed="64"/>
      </right>
      <top style="thin">
        <color theme="0" tint="-0.34998626667073579"/>
      </top>
      <bottom style="medium">
        <color indexed="64"/>
      </bottom>
      <diagonal/>
    </border>
    <border>
      <left style="medium">
        <color indexed="64"/>
      </left>
      <right style="thin">
        <color indexed="64"/>
      </right>
      <top style="thin">
        <color theme="0" tint="-0.14996795556505021"/>
      </top>
      <bottom style="thin">
        <color theme="0" tint="-0.34998626667073579"/>
      </bottom>
      <diagonal/>
    </border>
    <border>
      <left style="medium">
        <color indexed="64"/>
      </left>
      <right style="thin">
        <color indexed="64"/>
      </right>
      <top/>
      <bottom style="thin">
        <color theme="0" tint="-0.34998626667073579"/>
      </bottom>
      <diagonal/>
    </border>
    <border>
      <left style="medium">
        <color indexed="64"/>
      </left>
      <right style="thin">
        <color indexed="64"/>
      </right>
      <top style="thin">
        <color theme="0" tint="-0.34998626667073579"/>
      </top>
      <bottom style="thin">
        <color theme="0" tint="-0.34998626667073579"/>
      </bottom>
      <diagonal/>
    </border>
    <border>
      <left/>
      <right style="medium">
        <color indexed="64"/>
      </right>
      <top/>
      <bottom style="thin">
        <color theme="0" tint="-0.34998626667073579"/>
      </bottom>
      <diagonal/>
    </border>
    <border>
      <left style="medium">
        <color indexed="64"/>
      </left>
      <right/>
      <top style="thin">
        <color theme="0" tint="-0.14996795556505021"/>
      </top>
      <bottom style="thin">
        <color theme="0" tint="-0.34998626667073579"/>
      </bottom>
      <diagonal/>
    </border>
    <border>
      <left style="medium">
        <color indexed="64"/>
      </left>
      <right/>
      <top style="thin">
        <color theme="0" tint="-0.34998626667073579"/>
      </top>
      <bottom style="thin">
        <color theme="0" tint="-0.34998626667073579"/>
      </bottom>
      <diagonal/>
    </border>
    <border>
      <left style="medium">
        <color indexed="64"/>
      </left>
      <right style="thin">
        <color indexed="8"/>
      </right>
      <top style="thin">
        <color theme="0" tint="-0.14996795556505021"/>
      </top>
      <bottom/>
      <diagonal/>
    </border>
    <border>
      <left/>
      <right style="thin">
        <color indexed="8"/>
      </right>
      <top style="thin">
        <color theme="0" tint="-0.34998626667073579"/>
      </top>
      <bottom/>
      <diagonal/>
    </border>
    <border>
      <left/>
      <right style="thin">
        <color indexed="8"/>
      </right>
      <top/>
      <bottom style="thin">
        <color theme="0" tint="-0.34998626667073579"/>
      </bottom>
      <diagonal/>
    </border>
    <border>
      <left/>
      <right style="medium">
        <color indexed="8"/>
      </right>
      <top style="thin">
        <color theme="0" tint="-0.14996795556505021"/>
      </top>
      <bottom/>
      <diagonal/>
    </border>
    <border>
      <left style="thin">
        <color indexed="8"/>
      </left>
      <right style="medium">
        <color indexed="64"/>
      </right>
      <top style="thin">
        <color theme="0" tint="-0.34998626667073579"/>
      </top>
      <bottom/>
      <diagonal/>
    </border>
    <border>
      <left style="thin">
        <color indexed="8"/>
      </left>
      <right style="thin">
        <color indexed="8"/>
      </right>
      <top style="thin">
        <color theme="0" tint="-0.14996795556505021"/>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double">
        <color indexed="64"/>
      </bottom>
      <diagonal/>
    </border>
    <border>
      <left style="medium">
        <color theme="1"/>
      </left>
      <right/>
      <top style="medium">
        <color theme="1"/>
      </top>
      <bottom style="medium">
        <color theme="1"/>
      </bottom>
      <diagonal/>
    </border>
    <border>
      <left/>
      <right style="thin">
        <color indexed="8"/>
      </right>
      <top style="medium">
        <color theme="1"/>
      </top>
      <bottom style="medium">
        <color theme="1"/>
      </bottom>
      <diagonal/>
    </border>
    <border>
      <left style="thin">
        <color indexed="8"/>
      </left>
      <right style="thin">
        <color indexed="8"/>
      </right>
      <top style="medium">
        <color theme="1"/>
      </top>
      <bottom style="medium">
        <color theme="1"/>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8"/>
      </right>
      <top style="thin">
        <color theme="0" tint="-0.34998626667073579"/>
      </top>
      <bottom/>
      <diagonal/>
    </border>
    <border>
      <left style="thin">
        <color indexed="8"/>
      </left>
      <right style="thin">
        <color indexed="8"/>
      </right>
      <top style="thin">
        <color theme="0" tint="-0.34998626667073579"/>
      </top>
      <bottom style="medium">
        <color indexed="64"/>
      </bottom>
      <diagonal/>
    </border>
    <border>
      <left style="thin">
        <color theme="0" tint="-0.24994659260841701"/>
      </left>
      <right style="thin">
        <color indexed="64"/>
      </right>
      <top/>
      <bottom style="thin">
        <color theme="0" tint="-0.24994659260841701"/>
      </bottom>
      <diagonal/>
    </border>
    <border>
      <left style="medium">
        <color indexed="64"/>
      </left>
      <right/>
      <top/>
      <bottom style="double">
        <color indexed="64"/>
      </bottom>
      <diagonal/>
    </border>
    <border>
      <left style="thin">
        <color theme="1"/>
      </left>
      <right style="medium">
        <color indexed="8"/>
      </right>
      <top style="thin">
        <color theme="0" tint="-0.14996795556505021"/>
      </top>
      <bottom/>
      <diagonal/>
    </border>
    <border>
      <left style="thin">
        <color theme="1"/>
      </left>
      <right style="thin">
        <color theme="1"/>
      </right>
      <top/>
      <bottom/>
      <diagonal/>
    </border>
    <border>
      <left style="thin">
        <color theme="1"/>
      </left>
      <right/>
      <top/>
      <bottom/>
      <diagonal/>
    </border>
    <border>
      <left style="medium">
        <color indexed="64"/>
      </left>
      <right style="thin">
        <color indexed="64"/>
      </right>
      <top style="thin">
        <color theme="0" tint="-0.14996795556505021"/>
      </top>
      <bottom/>
      <diagonal/>
    </border>
    <border>
      <left/>
      <right style="thin">
        <color indexed="8"/>
      </right>
      <top style="thin">
        <color theme="0" tint="-0.34998626667073579"/>
      </top>
      <bottom style="thin">
        <color theme="0" tint="-0.34998626667073579"/>
      </bottom>
      <diagonal/>
    </border>
    <border>
      <left style="medium">
        <color indexed="64"/>
      </left>
      <right style="thin">
        <color indexed="8"/>
      </right>
      <top/>
      <bottom style="thin">
        <color theme="0" tint="-0.34998626667073579"/>
      </bottom>
      <diagonal/>
    </border>
    <border>
      <left style="thin">
        <color theme="1"/>
      </left>
      <right/>
      <top style="thin">
        <color theme="0" tint="-0.14996795556505021"/>
      </top>
      <bottom style="medium">
        <color indexed="64"/>
      </bottom>
      <diagonal/>
    </border>
    <border>
      <left style="medium">
        <color indexed="64"/>
      </left>
      <right style="thin">
        <color indexed="64"/>
      </right>
      <top/>
      <bottom style="double">
        <color indexed="64"/>
      </bottom>
      <diagonal/>
    </border>
    <border>
      <left style="thin">
        <color theme="1"/>
      </left>
      <right/>
      <top/>
      <bottom style="double">
        <color indexed="64"/>
      </bottom>
      <diagonal/>
    </border>
    <border>
      <left style="thin">
        <color theme="1"/>
      </left>
      <right style="medium">
        <color indexed="64"/>
      </right>
      <top/>
      <bottom style="double">
        <color indexed="64"/>
      </bottom>
      <diagonal/>
    </border>
    <border>
      <left style="medium">
        <color indexed="64"/>
      </left>
      <right style="thin">
        <color indexed="8"/>
      </right>
      <top/>
      <bottom style="thin">
        <color indexed="64"/>
      </bottom>
      <diagonal/>
    </border>
    <border>
      <left style="medium">
        <color indexed="64"/>
      </left>
      <right style="thin">
        <color indexed="8"/>
      </right>
      <top style="thin">
        <color theme="0" tint="-0.34998626667073579"/>
      </top>
      <bottom style="medium">
        <color indexed="64"/>
      </bottom>
      <diagonal/>
    </border>
    <border>
      <left style="thin">
        <color indexed="8"/>
      </left>
      <right style="medium">
        <color indexed="8"/>
      </right>
      <top style="thin">
        <color theme="0" tint="-0.14996795556505021"/>
      </top>
      <bottom style="thin">
        <color indexed="8"/>
      </bottom>
      <diagonal/>
    </border>
    <border>
      <left/>
      <right style="medium">
        <color auto="1"/>
      </right>
      <top/>
      <bottom/>
      <diagonal/>
    </border>
    <border>
      <left style="thin">
        <color indexed="8"/>
      </left>
      <right style="thin">
        <color indexed="8"/>
      </right>
      <top style="thin">
        <color theme="0" tint="-0.14996795556505021"/>
      </top>
      <bottom style="thin">
        <color indexed="8"/>
      </bottom>
      <diagonal/>
    </border>
    <border>
      <left style="thin">
        <color indexed="8"/>
      </left>
      <right/>
      <top style="thin">
        <color theme="0" tint="-0.14996795556505021"/>
      </top>
      <bottom style="thin">
        <color indexed="8"/>
      </bottom>
      <diagonal/>
    </border>
    <border>
      <left style="thin">
        <color indexed="8"/>
      </left>
      <right style="medium">
        <color indexed="64"/>
      </right>
      <top style="thin">
        <color theme="0" tint="-0.14996795556505021"/>
      </top>
      <bottom style="thin">
        <color indexed="8"/>
      </bottom>
      <diagonal/>
    </border>
    <border>
      <left/>
      <right style="thin">
        <color auto="1"/>
      </right>
      <top style="thin">
        <color theme="0" tint="-0.34998626667073579"/>
      </top>
      <bottom style="thin">
        <color theme="0" tint="-0.34998626667073579"/>
      </bottom>
      <diagonal/>
    </border>
    <border>
      <left style="medium">
        <color indexed="8"/>
      </left>
      <right/>
      <top style="thin">
        <color theme="0" tint="-0.14996795556505021"/>
      </top>
      <bottom style="thin">
        <color indexed="55"/>
      </bottom>
      <diagonal/>
    </border>
    <border>
      <left/>
      <right style="thin">
        <color indexed="8"/>
      </right>
      <top style="thin">
        <color theme="0" tint="-0.14996795556505021"/>
      </top>
      <bottom style="thin">
        <color indexed="55"/>
      </bottom>
      <diagonal/>
    </border>
    <border>
      <left style="thin">
        <color indexed="8"/>
      </left>
      <right style="thin">
        <color indexed="8"/>
      </right>
      <top style="thin">
        <color theme="0" tint="-0.14996795556505021"/>
      </top>
      <bottom style="thin">
        <color indexed="55"/>
      </bottom>
      <diagonal/>
    </border>
    <border>
      <left style="thin">
        <color indexed="64"/>
      </left>
      <right style="thin">
        <color indexed="64"/>
      </right>
      <top style="thin">
        <color theme="0" tint="-0.14996795556505021"/>
      </top>
      <bottom style="thin">
        <color indexed="55"/>
      </bottom>
      <diagonal/>
    </border>
    <border>
      <left/>
      <right style="medium">
        <color indexed="64"/>
      </right>
      <top style="thin">
        <color theme="0" tint="-0.14996795556505021"/>
      </top>
      <bottom style="medium">
        <color indexed="64"/>
      </bottom>
      <diagonal/>
    </border>
    <border>
      <left style="thin">
        <color indexed="64"/>
      </left>
      <right style="thin">
        <color theme="1"/>
      </right>
      <top style="thin">
        <color theme="1"/>
      </top>
      <bottom style="thin">
        <color auto="1"/>
      </bottom>
      <diagonal/>
    </border>
    <border>
      <left style="thin">
        <color indexed="64"/>
      </left>
      <right style="thin">
        <color theme="1"/>
      </right>
      <top/>
      <bottom style="thin">
        <color theme="1"/>
      </bottom>
      <diagonal/>
    </border>
    <border>
      <left/>
      <right/>
      <top style="thin">
        <color theme="1"/>
      </top>
      <bottom style="thin">
        <color theme="0" tint="-0.14996795556505021"/>
      </bottom>
      <diagonal/>
    </border>
    <border>
      <left/>
      <right style="medium">
        <color indexed="64"/>
      </right>
      <top style="thin">
        <color theme="1"/>
      </top>
      <bottom style="thin">
        <color theme="0" tint="-0.14996795556505021"/>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medium">
        <color indexed="64"/>
      </right>
      <top style="thin">
        <color theme="0" tint="-0.14996795556505021"/>
      </top>
      <bottom style="thin">
        <color indexed="64"/>
      </bottom>
      <diagonal/>
    </border>
    <border>
      <left/>
      <right/>
      <top style="thin">
        <color theme="0" tint="-0.14996795556505021"/>
      </top>
      <bottom style="thin">
        <color indexed="64"/>
      </bottom>
      <diagonal/>
    </border>
    <border>
      <left/>
      <right style="thin">
        <color theme="1"/>
      </right>
      <top style="thin">
        <color theme="0" tint="-0.14996795556505021"/>
      </top>
      <bottom style="thin">
        <color indexed="64"/>
      </bottom>
      <diagonal/>
    </border>
    <border>
      <left style="thin">
        <color theme="0" tint="-0.24994659260841701"/>
      </left>
      <right style="thin">
        <color indexed="8"/>
      </right>
      <top style="thin">
        <color theme="0" tint="-0.24994659260841701"/>
      </top>
      <bottom style="thin">
        <color theme="0" tint="-0.24994659260841701"/>
      </bottom>
      <diagonal/>
    </border>
    <border>
      <left style="medium">
        <color indexed="8"/>
      </left>
      <right style="thin">
        <color theme="0" tint="-0.24994659260841701"/>
      </right>
      <top style="thin">
        <color theme="0" tint="-0.24994659260841701"/>
      </top>
      <bottom style="thin">
        <color indexed="55"/>
      </bottom>
      <diagonal/>
    </border>
    <border>
      <left style="thin">
        <color theme="0" tint="-0.24994659260841701"/>
      </left>
      <right style="thin">
        <color theme="0" tint="-0.24994659260841701"/>
      </right>
      <top style="thin">
        <color theme="0" tint="-0.24994659260841701"/>
      </top>
      <bottom style="thin">
        <color indexed="55"/>
      </bottom>
      <diagonal/>
    </border>
    <border>
      <left style="thin">
        <color indexed="8"/>
      </left>
      <right/>
      <top style="medium">
        <color theme="1"/>
      </top>
      <bottom style="medium">
        <color theme="1"/>
      </bottom>
      <diagonal/>
    </border>
    <border>
      <left style="thin">
        <color indexed="8"/>
      </left>
      <right style="thin">
        <color indexed="8"/>
      </right>
      <top style="medium">
        <color theme="1"/>
      </top>
      <bottom style="double">
        <color indexed="64"/>
      </bottom>
      <diagonal/>
    </border>
    <border>
      <left style="medium">
        <color indexed="64"/>
      </left>
      <right style="thin">
        <color indexed="64"/>
      </right>
      <top style="thin">
        <color theme="0" tint="-0.24994659260841701"/>
      </top>
      <bottom/>
      <diagonal/>
    </border>
    <border>
      <left style="thin">
        <color indexed="64"/>
      </left>
      <right/>
      <top style="thin">
        <color theme="0" tint="-0.14996795556505021"/>
      </top>
      <bottom style="medium">
        <color indexed="64"/>
      </bottom>
      <diagonal/>
    </border>
    <border>
      <left/>
      <right style="thin">
        <color theme="1"/>
      </right>
      <top/>
      <bottom style="thin">
        <color theme="0" tint="-0.34998626667073579"/>
      </bottom>
      <diagonal/>
    </border>
    <border>
      <left style="thin">
        <color theme="1"/>
      </left>
      <right style="thin">
        <color theme="1"/>
      </right>
      <top/>
      <bottom style="thin">
        <color theme="0" tint="-0.34998626667073579"/>
      </bottom>
      <diagonal/>
    </border>
    <border>
      <left style="thin">
        <color theme="1"/>
      </left>
      <right/>
      <top style="thin">
        <color theme="0" tint="-0.14996795556505021"/>
      </top>
      <bottom style="medium">
        <color indexed="8"/>
      </bottom>
      <diagonal/>
    </border>
    <border>
      <left style="thin">
        <color indexed="64"/>
      </left>
      <right style="medium">
        <color indexed="8"/>
      </right>
      <top/>
      <bottom style="thin">
        <color theme="0" tint="-0.14996795556505021"/>
      </bottom>
      <diagonal/>
    </border>
    <border>
      <left style="thin">
        <color theme="1"/>
      </left>
      <right/>
      <top/>
      <bottom style="thin">
        <color theme="0" tint="-0.34998626667073579"/>
      </bottom>
      <diagonal/>
    </border>
    <border>
      <left style="thin">
        <color indexed="64"/>
      </left>
      <right style="medium">
        <color indexed="8"/>
      </right>
      <top style="thin">
        <color theme="0" tint="-0.34998626667073579"/>
      </top>
      <bottom style="medium">
        <color indexed="8"/>
      </bottom>
      <diagonal/>
    </border>
    <border>
      <left/>
      <right style="medium">
        <color indexed="8"/>
      </right>
      <top/>
      <bottom style="thin">
        <color theme="0" tint="-0.14996795556505021"/>
      </bottom>
      <diagonal/>
    </border>
    <border>
      <left/>
      <right style="medium">
        <color indexed="8"/>
      </right>
      <top/>
      <bottom style="thin">
        <color theme="0" tint="-0.34998626667073579"/>
      </bottom>
      <diagonal/>
    </border>
    <border>
      <left style="thin">
        <color indexed="64"/>
      </left>
      <right style="thin">
        <color indexed="64"/>
      </right>
      <top style="thin">
        <color theme="0" tint="-0.14996795556505021"/>
      </top>
      <bottom style="thin">
        <color indexed="8"/>
      </bottom>
      <diagonal/>
    </border>
    <border>
      <left/>
      <right style="thin">
        <color indexed="64"/>
      </right>
      <top style="thin">
        <color theme="0" tint="-0.14996795556505021"/>
      </top>
      <bottom style="thin">
        <color indexed="8"/>
      </bottom>
      <diagonal/>
    </border>
    <border>
      <left style="thin">
        <color indexed="64"/>
      </left>
      <right/>
      <top style="thin">
        <color theme="0" tint="-0.14996795556505021"/>
      </top>
      <bottom style="thin">
        <color indexed="8"/>
      </bottom>
      <diagonal/>
    </border>
    <border>
      <left/>
      <right style="thin">
        <color theme="1"/>
      </right>
      <top style="medium">
        <color theme="1"/>
      </top>
      <bottom style="thin">
        <color theme="1"/>
      </bottom>
      <diagonal/>
    </border>
    <border>
      <left style="thin">
        <color theme="1"/>
      </left>
      <right style="thin">
        <color theme="1"/>
      </right>
      <top style="medium">
        <color theme="1"/>
      </top>
      <bottom/>
      <diagonal/>
    </border>
    <border>
      <left style="thin">
        <color theme="1"/>
      </left>
      <right style="thin">
        <color theme="1"/>
      </right>
      <top style="thin">
        <color theme="1"/>
      </top>
      <bottom style="thin">
        <color theme="0" tint="-0.14996795556505021"/>
      </bottom>
      <diagonal/>
    </border>
    <border>
      <left style="thin">
        <color theme="1"/>
      </left>
      <right/>
      <top style="medium">
        <color theme="1"/>
      </top>
      <bottom style="thin">
        <color theme="1"/>
      </bottom>
      <diagonal/>
    </border>
    <border>
      <left style="thin">
        <color theme="1"/>
      </left>
      <right style="medium">
        <color indexed="64"/>
      </right>
      <top/>
      <bottom style="thin">
        <color theme="0" tint="-0.34998626667073579"/>
      </bottom>
      <diagonal/>
    </border>
    <border>
      <left/>
      <right style="thin">
        <color indexed="8"/>
      </right>
      <top style="thin">
        <color theme="0" tint="-0.14996795556505021"/>
      </top>
      <bottom style="thin">
        <color indexed="8"/>
      </bottom>
      <diagonal/>
    </border>
    <border>
      <left/>
      <right style="thin">
        <color indexed="8"/>
      </right>
      <top style="thin">
        <color theme="0" tint="-0.14996795556505021"/>
      </top>
      <bottom style="thin">
        <color theme="0" tint="-0.14993743705557422"/>
      </bottom>
      <diagonal/>
    </border>
    <border>
      <left/>
      <right style="thin">
        <color indexed="8"/>
      </right>
      <top style="thin">
        <color theme="0" tint="-0.14993743705557422"/>
      </top>
      <bottom style="thin">
        <color theme="0" tint="-0.14993743705557422"/>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style="medium">
        <color indexed="64"/>
      </left>
      <right style="thin">
        <color indexed="64"/>
      </right>
      <top style="thin">
        <color theme="0" tint="-0.34998626667073579"/>
      </top>
      <bottom/>
      <diagonal/>
    </border>
    <border>
      <left/>
      <right style="medium">
        <color indexed="64"/>
      </right>
      <top style="thin">
        <color theme="0" tint="-0.14996795556505021"/>
      </top>
      <bottom/>
      <diagonal/>
    </border>
    <border>
      <left/>
      <right style="medium">
        <color rgb="FF000000"/>
      </right>
      <top/>
      <bottom/>
      <diagonal/>
    </border>
    <border>
      <left style="medium">
        <color indexed="64"/>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indexed="64"/>
      </right>
      <top style="thin">
        <color indexed="64"/>
      </top>
      <bottom style="medium">
        <color rgb="FF000000"/>
      </bottom>
      <diagonal/>
    </border>
    <border>
      <left style="thin">
        <color indexed="8"/>
      </left>
      <right style="thin">
        <color indexed="8"/>
      </right>
      <top/>
      <bottom style="medium">
        <color rgb="FF000000"/>
      </bottom>
      <diagonal/>
    </border>
    <border>
      <left/>
      <right style="medium">
        <color indexed="8"/>
      </right>
      <top/>
      <bottom/>
      <diagonal/>
    </border>
    <border>
      <left style="thin">
        <color indexed="8"/>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8"/>
      </right>
      <top/>
      <bottom style="medium">
        <color rgb="FF000000"/>
      </bottom>
      <diagonal/>
    </border>
    <border>
      <left style="medium">
        <color indexed="8"/>
      </left>
      <right/>
      <top/>
      <bottom style="medium">
        <color rgb="FF000000"/>
      </bottom>
      <diagonal/>
    </border>
    <border>
      <left/>
      <right style="thin">
        <color indexed="8"/>
      </right>
      <top/>
      <bottom style="medium">
        <color rgb="FF000000"/>
      </bottom>
      <diagonal/>
    </border>
    <border>
      <left style="thin">
        <color indexed="64"/>
      </left>
      <right/>
      <top/>
      <bottom style="medium">
        <color rgb="FF000000"/>
      </bottom>
      <diagonal/>
    </border>
    <border>
      <left style="medium">
        <color rgb="FF000000"/>
      </left>
      <right style="thin">
        <color indexed="8"/>
      </right>
      <top/>
      <bottom/>
      <diagonal/>
    </border>
    <border>
      <left style="thin">
        <color indexed="8"/>
      </left>
      <right style="thin">
        <color auto="1"/>
      </right>
      <top style="thin">
        <color theme="0" tint="-0.14996795556505021"/>
      </top>
      <bottom style="medium">
        <color indexed="64"/>
      </bottom>
      <diagonal/>
    </border>
    <border>
      <left/>
      <right style="medium">
        <color indexed="64"/>
      </right>
      <top/>
      <bottom/>
      <diagonal/>
    </border>
    <border>
      <left style="thin">
        <color rgb="FF000000"/>
      </left>
      <right style="thin">
        <color indexed="8"/>
      </right>
      <top style="thin">
        <color theme="0" tint="-0.14996795556505021"/>
      </top>
      <bottom style="thin">
        <color theme="0" tint="-0.14996795556505021"/>
      </bottom>
      <diagonal/>
    </border>
    <border>
      <left style="medium">
        <color rgb="FF000000"/>
      </left>
      <right/>
      <top style="medium">
        <color rgb="FF000000"/>
      </top>
      <bottom/>
      <diagonal/>
    </border>
    <border>
      <left/>
      <right style="thin">
        <color indexed="8"/>
      </right>
      <top style="medium">
        <color rgb="FF000000"/>
      </top>
      <bottom/>
      <diagonal/>
    </border>
    <border>
      <left style="thin">
        <color indexed="8"/>
      </left>
      <right style="thin">
        <color indexed="8"/>
      </right>
      <top style="medium">
        <color rgb="FF000000"/>
      </top>
      <bottom/>
      <diagonal/>
    </border>
    <border>
      <left style="thin">
        <color indexed="8"/>
      </left>
      <right style="thin">
        <color indexed="8"/>
      </right>
      <top style="medium">
        <color rgb="FF000000"/>
      </top>
      <bottom style="thin">
        <color indexed="8"/>
      </bottom>
      <diagonal/>
    </border>
    <border>
      <left style="thin">
        <color indexed="8"/>
      </left>
      <right style="medium">
        <color rgb="FF000000"/>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thin">
        <color indexed="8"/>
      </left>
      <right style="medium">
        <color rgb="FF000000"/>
      </right>
      <top/>
      <bottom style="medium">
        <color rgb="FF000000"/>
      </bottom>
      <diagonal/>
    </border>
    <border>
      <left/>
      <right/>
      <top/>
      <bottom style="medium">
        <color rgb="FF000000"/>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bottom style="medium">
        <color rgb="FF000000"/>
      </bottom>
      <diagonal/>
    </border>
    <border>
      <left/>
      <right style="thin">
        <color rgb="FF000000"/>
      </right>
      <top/>
      <bottom style="thin">
        <color rgb="FFD9D9D9"/>
      </bottom>
      <diagonal/>
    </border>
    <border>
      <left style="medium">
        <color indexed="64"/>
      </left>
      <right/>
      <top/>
      <bottom style="thin">
        <color rgb="FFD9D9D9"/>
      </bottom>
      <diagonal/>
    </border>
    <border>
      <left/>
      <right style="thin">
        <color rgb="FF000000"/>
      </right>
      <top style="thin">
        <color rgb="FFD9D9D9"/>
      </top>
      <bottom style="thin">
        <color rgb="FFD9D9D9"/>
      </bottom>
      <diagonal/>
    </border>
    <border>
      <left/>
      <right style="medium">
        <color indexed="64"/>
      </right>
      <top/>
      <bottom style="thin">
        <color rgb="FFD9D9D9"/>
      </bottom>
      <diagonal/>
    </border>
    <border>
      <left/>
      <right style="thin">
        <color rgb="FF000000"/>
      </right>
      <top/>
      <bottom style="thin">
        <color rgb="FFA6A6A6"/>
      </bottom>
      <diagonal/>
    </border>
    <border>
      <left/>
      <right style="medium">
        <color indexed="64"/>
      </right>
      <top/>
      <bottom style="thin">
        <color rgb="FFA6A6A6"/>
      </bottom>
      <diagonal/>
    </border>
    <border>
      <left/>
      <right style="thin">
        <color rgb="FF000000"/>
      </right>
      <top/>
      <bottom/>
      <diagonal/>
    </border>
    <border>
      <left style="medium">
        <color indexed="64"/>
      </left>
      <right/>
      <top style="thin">
        <color rgb="FFD9D9D9"/>
      </top>
      <bottom style="thin">
        <color rgb="FFD9D9D9"/>
      </bottom>
      <diagonal/>
    </border>
    <border>
      <left/>
      <right style="medium">
        <color indexed="64"/>
      </right>
      <top style="thin">
        <color rgb="FFD9D9D9"/>
      </top>
      <bottom style="thin">
        <color rgb="FFD9D9D9"/>
      </bottom>
      <diagonal/>
    </border>
    <border>
      <left/>
      <right style="thin">
        <color indexed="64"/>
      </right>
      <top/>
      <bottom style="double">
        <color rgb="FF000000"/>
      </bottom>
      <diagonal/>
    </border>
    <border>
      <left style="thin">
        <color indexed="8"/>
      </left>
      <right/>
      <top style="medium">
        <color rgb="FF000000"/>
      </top>
      <bottom/>
      <diagonal/>
    </border>
    <border>
      <left style="thin">
        <color indexed="8"/>
      </left>
      <right/>
      <top style="medium">
        <color rgb="FF000000"/>
      </top>
      <bottom style="thin">
        <color indexed="64"/>
      </bottom>
      <diagonal/>
    </border>
    <border>
      <left style="thin">
        <color indexed="64"/>
      </left>
      <right style="thin">
        <color indexed="8"/>
      </right>
      <top style="medium">
        <color rgb="FF000000"/>
      </top>
      <bottom/>
      <diagonal/>
    </border>
    <border>
      <left/>
      <right/>
      <top style="medium">
        <color rgb="FF000000"/>
      </top>
      <bottom style="thin">
        <color indexed="64"/>
      </bottom>
      <diagonal/>
    </border>
    <border>
      <left style="thin">
        <color rgb="FF000000"/>
      </left>
      <right style="thin">
        <color indexed="8"/>
      </right>
      <top/>
      <bottom/>
      <diagonal/>
    </border>
    <border>
      <left/>
      <right style="thin">
        <color rgb="FF000000"/>
      </right>
      <top/>
      <bottom style="medium">
        <color rgb="FF000000"/>
      </bottom>
      <diagonal/>
    </border>
    <border>
      <left/>
      <right/>
      <top style="medium">
        <color rgb="FF000000"/>
      </top>
      <bottom style="medium">
        <color rgb="FF000000"/>
      </bottom>
      <diagonal/>
    </border>
    <border>
      <left style="thin">
        <color indexed="8"/>
      </left>
      <right style="medium">
        <color rgb="FF000000"/>
      </right>
      <top style="medium">
        <color rgb="FF000000"/>
      </top>
      <bottom style="thin">
        <color indexed="8"/>
      </bottom>
      <diagonal/>
    </border>
    <border>
      <left style="medium">
        <color rgb="FF000000"/>
      </left>
      <right style="thin">
        <color indexed="8"/>
      </right>
      <top style="medium">
        <color rgb="FF000000"/>
      </top>
      <bottom style="thin">
        <color indexed="8"/>
      </bottom>
      <diagonal/>
    </border>
    <border>
      <left/>
      <right style="thin">
        <color indexed="8"/>
      </right>
      <top style="medium">
        <color rgb="FF000000"/>
      </top>
      <bottom style="thin">
        <color indexed="64"/>
      </bottom>
      <diagonal/>
    </border>
    <border>
      <left style="medium">
        <color indexed="64"/>
      </left>
      <right/>
      <top style="medium">
        <color rgb="FF000000"/>
      </top>
      <bottom/>
      <diagonal/>
    </border>
    <border>
      <left style="medium">
        <color indexed="8"/>
      </left>
      <right style="thin">
        <color indexed="64"/>
      </right>
      <top style="medium">
        <color rgb="FF000000"/>
      </top>
      <bottom/>
      <diagonal/>
    </border>
    <border>
      <left style="thin">
        <color indexed="8"/>
      </left>
      <right/>
      <top style="medium">
        <color rgb="FF000000"/>
      </top>
      <bottom style="thin">
        <color indexed="8"/>
      </bottom>
      <diagonal/>
    </border>
    <border>
      <left style="thin">
        <color rgb="FF000000"/>
      </left>
      <right style="thin">
        <color rgb="FF000000"/>
      </right>
      <top style="medium">
        <color rgb="FF000000"/>
      </top>
      <bottom/>
      <diagonal/>
    </border>
    <border>
      <left/>
      <right/>
      <top style="thin">
        <color rgb="FFD9D9D9"/>
      </top>
      <bottom style="thin">
        <color rgb="FFD9D9D9"/>
      </bottom>
      <diagonal/>
    </border>
    <border>
      <left/>
      <right style="thin">
        <color rgb="FF000000"/>
      </right>
      <top style="thin">
        <color rgb="FFA6A6A6"/>
      </top>
      <bottom style="thin">
        <color rgb="FFA6A6A6"/>
      </bottom>
      <diagonal/>
    </border>
    <border>
      <left style="medium">
        <color indexed="64"/>
      </left>
      <right/>
      <top style="thin">
        <color rgb="FFD9D9D9"/>
      </top>
      <bottom style="medium">
        <color indexed="64"/>
      </bottom>
      <diagonal/>
    </border>
    <border>
      <left/>
      <right/>
      <top style="thin">
        <color rgb="FFD9D9D9"/>
      </top>
      <bottom style="medium">
        <color indexed="64"/>
      </bottom>
      <diagonal/>
    </border>
    <border>
      <left style="thin">
        <color rgb="FF000000"/>
      </left>
      <right/>
      <top style="medium">
        <color rgb="FF000000"/>
      </top>
      <bottom style="thin">
        <color indexed="64"/>
      </bottom>
      <diagonal/>
    </border>
    <border>
      <left style="thin">
        <color rgb="FF000000"/>
      </left>
      <right style="medium">
        <color rgb="FF000000"/>
      </right>
      <top style="medium">
        <color rgb="FF000000"/>
      </top>
      <bottom/>
      <diagonal/>
    </border>
    <border>
      <left style="thin">
        <color rgb="FF000000"/>
      </left>
      <right style="medium">
        <color rgb="FF000000"/>
      </right>
      <top/>
      <bottom style="medium">
        <color rgb="FF000000"/>
      </bottom>
      <diagonal/>
    </border>
    <border>
      <left style="thin">
        <color indexed="8"/>
      </left>
      <right style="thin">
        <color indexed="64"/>
      </right>
      <top style="medium">
        <color rgb="FF000000"/>
      </top>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indexed="64"/>
      </left>
      <right style="medium">
        <color indexed="8"/>
      </right>
      <top style="thin">
        <color theme="0" tint="-0.14996795556505021"/>
      </top>
      <bottom/>
      <diagonal/>
    </border>
    <border>
      <left style="thin">
        <color auto="1"/>
      </left>
      <right/>
      <top/>
      <bottom/>
      <diagonal/>
    </border>
    <border>
      <left/>
      <right/>
      <top style="double">
        <color theme="1"/>
      </top>
      <bottom style="thin">
        <color indexed="64"/>
      </bottom>
      <diagonal/>
    </border>
    <border>
      <left style="thin">
        <color auto="1"/>
      </left>
      <right style="thin">
        <color indexed="64"/>
      </right>
      <top style="thin">
        <color auto="1"/>
      </top>
      <bottom style="thin">
        <color auto="1"/>
      </bottom>
      <diagonal/>
    </border>
    <border>
      <left style="medium">
        <color indexed="64"/>
      </left>
      <right/>
      <top/>
      <bottom style="thin">
        <color theme="0" tint="-0.34998626667073579"/>
      </bottom>
      <diagonal/>
    </border>
    <border>
      <left style="thin">
        <color theme="0" tint="-0.24994659260841701"/>
      </left>
      <right style="medium">
        <color theme="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1"/>
      </bottom>
      <diagonal/>
    </border>
    <border>
      <left style="thin">
        <color theme="0" tint="-0.24994659260841701"/>
      </left>
      <right style="thin">
        <color theme="0" tint="-0.24994659260841701"/>
      </right>
      <top style="medium">
        <color theme="1"/>
      </top>
      <bottom style="double">
        <color theme="1"/>
      </bottom>
      <diagonal/>
    </border>
    <border>
      <left style="thin">
        <color theme="0" tint="-0.24994659260841701"/>
      </left>
      <right/>
      <top style="thin">
        <color theme="1"/>
      </top>
      <bottom style="thin">
        <color theme="1"/>
      </bottom>
      <diagonal/>
    </border>
    <border>
      <left/>
      <right style="thin">
        <color theme="0" tint="-0.24994659260841701"/>
      </right>
      <top style="thin">
        <color theme="1"/>
      </top>
      <bottom style="thin">
        <color theme="1"/>
      </bottom>
      <diagonal/>
    </border>
    <border>
      <left style="thin">
        <color theme="0" tint="-0.24994659260841701"/>
      </left>
      <right/>
      <top style="medium">
        <color theme="1"/>
      </top>
      <bottom style="double">
        <color theme="1"/>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bottom style="thin">
        <color theme="0" tint="-0.34998626667073579"/>
      </bottom>
      <diagonal/>
    </border>
    <border>
      <left/>
      <right style="thin">
        <color theme="0" tint="-0.24994659260841701"/>
      </right>
      <top style="thin">
        <color theme="0" tint="-0.24994659260841701"/>
      </top>
      <bottom style="medium">
        <color auto="1"/>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indexed="64"/>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double">
        <color indexed="64"/>
      </bottom>
      <diagonal/>
    </border>
    <border>
      <left style="thin">
        <color indexed="64"/>
      </left>
      <right style="thin">
        <color theme="0" tint="-0.499984740745262"/>
      </right>
      <top style="thin">
        <color theme="0" tint="-0.499984740745262"/>
      </top>
      <bottom style="double">
        <color indexed="64"/>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indexed="64"/>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style="double">
        <color indexed="64"/>
      </bottom>
      <diagonal/>
    </border>
    <border>
      <left style="thin">
        <color theme="0" tint="-0.499984740745262"/>
      </left>
      <right style="thin">
        <color theme="0" tint="-0.499984740745262"/>
      </right>
      <top/>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style="thin">
        <color indexed="64"/>
      </right>
      <top/>
      <bottom style="thin">
        <color theme="0" tint="-0.499984740745262"/>
      </bottom>
      <diagonal/>
    </border>
    <border>
      <left/>
      <right style="thin">
        <color theme="0" tint="-0.499984740745262"/>
      </right>
      <top style="thin">
        <color theme="0" tint="-0.499984740745262"/>
      </top>
      <bottom style="double">
        <color indexed="64"/>
      </bottom>
      <diagonal/>
    </border>
    <border>
      <left style="thin">
        <color indexed="64"/>
      </left>
      <right style="medium">
        <color indexed="64"/>
      </right>
      <top style="thin">
        <color theme="0" tint="-0.14996795556505021"/>
      </top>
      <bottom/>
      <diagonal/>
    </border>
    <border>
      <left/>
      <right/>
      <top style="hair">
        <color auto="1"/>
      </top>
      <bottom style="hair">
        <color auto="1"/>
      </bottom>
      <diagonal/>
    </border>
    <border>
      <left style="thin">
        <color auto="1"/>
      </left>
      <right style="thin">
        <color indexed="64"/>
      </right>
      <top/>
      <bottom/>
      <diagonal/>
    </border>
    <border>
      <left style="thin">
        <color auto="1"/>
      </left>
      <right/>
      <top style="thin">
        <color theme="0" tint="-0.24994659260841701"/>
      </top>
      <bottom/>
      <diagonal/>
    </border>
    <border>
      <left style="thin">
        <color indexed="8"/>
      </left>
      <right/>
      <top style="thin">
        <color theme="0" tint="-0.14996795556505021"/>
      </top>
      <bottom style="thin">
        <color theme="0" tint="-0.34998626667073579"/>
      </bottom>
      <diagonal/>
    </border>
    <border>
      <left style="thin">
        <color indexed="8"/>
      </left>
      <right style="medium">
        <color indexed="64"/>
      </right>
      <top style="thin">
        <color theme="0" tint="-0.14996795556505021"/>
      </top>
      <bottom style="thin">
        <color theme="0" tint="-0.34998626667073579"/>
      </bottom>
      <diagonal/>
    </border>
    <border>
      <left style="thin">
        <color indexed="8"/>
      </left>
      <right style="thin">
        <color indexed="8"/>
      </right>
      <top style="thin">
        <color theme="0" tint="-0.14996795556505021"/>
      </top>
      <bottom style="thin">
        <color theme="0" tint="-0.34998626667073579"/>
      </bottom>
      <diagonal/>
    </border>
    <border>
      <left style="thin">
        <color indexed="8"/>
      </left>
      <right style="medium">
        <color indexed="8"/>
      </right>
      <top style="thin">
        <color theme="0" tint="-0.14996795556505021"/>
      </top>
      <bottom style="thin">
        <color theme="0" tint="-0.34998626667073579"/>
      </bottom>
      <diagonal/>
    </border>
    <border>
      <left style="thin">
        <color indexed="64"/>
      </left>
      <right style="thin">
        <color indexed="64"/>
      </right>
      <top style="thin">
        <color theme="0" tint="-0.14996795556505021"/>
      </top>
      <bottom style="thin">
        <color theme="0" tint="-0.34998626667073579"/>
      </bottom>
      <diagonal/>
    </border>
    <border>
      <left style="thin">
        <color indexed="64"/>
      </left>
      <right/>
      <top style="thin">
        <color theme="0" tint="-0.14996795556505021"/>
      </top>
      <bottom style="thin">
        <color theme="0" tint="-0.34998626667073579"/>
      </bottom>
      <diagonal/>
    </border>
    <border>
      <left style="thin">
        <color indexed="8"/>
      </left>
      <right style="thin">
        <color indexed="64"/>
      </right>
      <top style="thin">
        <color theme="0" tint="-0.14996795556505021"/>
      </top>
      <bottom style="thin">
        <color theme="0" tint="-0.34998626667073579"/>
      </bottom>
      <diagonal/>
    </border>
    <border>
      <left style="thin">
        <color theme="1"/>
      </left>
      <right style="thin">
        <color theme="1"/>
      </right>
      <top style="thin">
        <color theme="1"/>
      </top>
      <bottom style="medium">
        <color theme="1"/>
      </bottom>
      <diagonal/>
    </border>
    <border>
      <left/>
      <right/>
      <top style="medium">
        <color theme="1"/>
      </top>
      <bottom style="thin">
        <color indexed="64"/>
      </bottom>
      <diagonal/>
    </border>
    <border>
      <left style="thin">
        <color indexed="8"/>
      </left>
      <right/>
      <top style="medium">
        <color rgb="FF000000"/>
      </top>
      <bottom style="medium">
        <color indexed="64"/>
      </bottom>
      <diagonal/>
    </border>
    <border>
      <left style="thin">
        <color rgb="FF000000"/>
      </left>
      <right style="medium">
        <color indexed="64"/>
      </right>
      <top style="medium">
        <color rgb="FF000000"/>
      </top>
      <bottom style="thin">
        <color indexed="64"/>
      </bottom>
      <diagonal/>
    </border>
    <border>
      <left style="hair">
        <color auto="1"/>
      </left>
      <right style="medium">
        <color auto="1"/>
      </right>
      <top style="hair">
        <color auto="1"/>
      </top>
      <bottom style="hair">
        <color auto="1"/>
      </bottom>
      <diagonal/>
    </border>
    <border>
      <left style="hair">
        <color auto="1"/>
      </left>
      <right style="medium">
        <color auto="1"/>
      </right>
      <top style="hair">
        <color auto="1"/>
      </top>
      <bottom style="medium">
        <color auto="1"/>
      </bottom>
      <diagonal/>
    </border>
    <border>
      <left/>
      <right/>
      <top/>
      <bottom style="thin">
        <color auto="1"/>
      </bottom>
      <diagonal/>
    </border>
    <border>
      <left style="thin">
        <color indexed="8"/>
      </left>
      <right/>
      <top style="thin">
        <color theme="0" tint="-0.34998626667073579"/>
      </top>
      <bottom style="medium">
        <color indexed="64"/>
      </bottom>
      <diagonal/>
    </border>
    <border>
      <left/>
      <right style="thin">
        <color indexed="64"/>
      </right>
      <top style="thin">
        <color theme="0" tint="-0.34998626667073579"/>
      </top>
      <bottom/>
      <diagonal/>
    </border>
    <border>
      <left style="thin">
        <color indexed="64"/>
      </left>
      <right style="thin">
        <color indexed="64"/>
      </right>
      <top style="thin">
        <color theme="0" tint="-0.14996795556505021"/>
      </top>
      <bottom/>
      <diagonal/>
    </border>
    <border>
      <left style="thin">
        <color indexed="8"/>
      </left>
      <right style="thin">
        <color indexed="8"/>
      </right>
      <top style="thin">
        <color theme="0" tint="-0.14996795556505021"/>
      </top>
      <bottom/>
      <diagonal/>
    </border>
    <border>
      <left style="thin">
        <color theme="0" tint="-0.499984740745262"/>
      </left>
      <right style="thin">
        <color theme="0" tint="-0.499984740745262"/>
      </right>
      <top/>
      <bottom style="double">
        <color indexed="64"/>
      </bottom>
      <diagonal/>
    </border>
    <border>
      <left style="thin">
        <color indexed="8"/>
      </left>
      <right style="medium">
        <color indexed="64"/>
      </right>
      <top/>
      <bottom style="medium">
        <color rgb="FF000000"/>
      </bottom>
      <diagonal/>
    </border>
    <border>
      <left/>
      <right style="thin">
        <color indexed="64"/>
      </right>
      <top style="medium">
        <color rgb="FF000000"/>
      </top>
      <bottom style="thin">
        <color theme="0" tint="-0.14996795556505021"/>
      </bottom>
      <diagonal/>
    </border>
    <border>
      <left/>
      <right style="medium">
        <color indexed="64"/>
      </right>
      <top style="thin">
        <color theme="0" tint="-0.499984740745262"/>
      </top>
      <bottom style="thin">
        <color theme="0" tint="-0.499984740745262"/>
      </bottom>
      <diagonal/>
    </border>
    <border>
      <left style="thin">
        <color theme="0" tint="-0.499984740745262"/>
      </left>
      <right/>
      <top style="thin">
        <color theme="0" tint="-0.499984740745262"/>
      </top>
      <bottom style="medium">
        <color indexed="64"/>
      </bottom>
      <diagonal/>
    </border>
    <border>
      <left/>
      <right style="medium">
        <color indexed="64"/>
      </right>
      <top style="thin">
        <color theme="0" tint="-0.499984740745262"/>
      </top>
      <bottom style="medium">
        <color indexed="64"/>
      </bottom>
      <diagonal/>
    </border>
    <border>
      <left style="medium">
        <color indexed="64"/>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style="thin">
        <color theme="0" tint="-0.499984740745262"/>
      </left>
      <right style="medium">
        <color indexed="64"/>
      </right>
      <top style="thin">
        <color theme="0" tint="-0.499984740745262"/>
      </top>
      <bottom style="medium">
        <color indexed="64"/>
      </bottom>
      <diagonal/>
    </border>
    <border>
      <left style="medium">
        <color indexed="64"/>
      </left>
      <right style="thin">
        <color theme="0" tint="-0.499984740745262"/>
      </right>
      <top/>
      <bottom style="thin">
        <color indexed="64"/>
      </bottom>
      <diagonal/>
    </border>
    <border>
      <left/>
      <right style="medium">
        <color indexed="64"/>
      </right>
      <top/>
      <bottom style="thin">
        <color theme="0" tint="-0.499984740745262"/>
      </bottom>
      <diagonal/>
    </border>
    <border>
      <left style="thin">
        <color theme="0" tint="-0.499984740745262"/>
      </left>
      <right style="medium">
        <color indexed="64"/>
      </right>
      <top style="thin">
        <color theme="0" tint="-0.499984740745262"/>
      </top>
      <bottom style="thin">
        <color indexed="64"/>
      </bottom>
      <diagonal/>
    </border>
    <border>
      <left style="thin">
        <color theme="0" tint="-0.499984740745262"/>
      </left>
      <right style="medium">
        <color indexed="64"/>
      </right>
      <top/>
      <bottom style="double">
        <color indexed="64"/>
      </bottom>
      <diagonal/>
    </border>
    <border>
      <left style="medium">
        <color indexed="64"/>
      </left>
      <right style="thin">
        <color theme="0" tint="-0.499984740745262"/>
      </right>
      <top/>
      <bottom style="double">
        <color indexed="64"/>
      </bottom>
      <diagonal/>
    </border>
    <border>
      <left/>
      <right style="thin">
        <color indexed="64"/>
      </right>
      <top style="thin">
        <color rgb="FFD9D9D9"/>
      </top>
      <bottom/>
      <diagonal/>
    </border>
    <border>
      <left style="medium">
        <color theme="1"/>
      </left>
      <right/>
      <top/>
      <bottom style="thin">
        <color theme="0" tint="-0.14996795556505021"/>
      </bottom>
      <diagonal/>
    </border>
    <border>
      <left style="thin">
        <color indexed="8"/>
      </left>
      <right style="medium">
        <color indexed="64"/>
      </right>
      <top style="thin">
        <color theme="0" tint="-0.14996795556505021"/>
      </top>
      <bottom/>
      <diagonal/>
    </border>
    <border>
      <left style="thin">
        <color indexed="8"/>
      </left>
      <right style="medium">
        <color indexed="8"/>
      </right>
      <top style="thin">
        <color theme="0" tint="-0.14996795556505021"/>
      </top>
      <bottom/>
      <diagonal/>
    </border>
    <border>
      <left style="thin">
        <color auto="1"/>
      </left>
      <right style="medium">
        <color indexed="64"/>
      </right>
      <top/>
      <bottom style="thin">
        <color theme="0" tint="-0.34998626667073579"/>
      </bottom>
      <diagonal/>
    </border>
    <border>
      <left style="thin">
        <color indexed="8"/>
      </left>
      <right/>
      <top style="thin">
        <color theme="0" tint="-0.14996795556505021"/>
      </top>
      <bottom/>
      <diagonal/>
    </border>
    <border>
      <left style="thin">
        <color indexed="8"/>
      </left>
      <right style="medium">
        <color indexed="64"/>
      </right>
      <top/>
      <bottom style="thin">
        <color theme="0" tint="-0.34998626667073579"/>
      </bottom>
      <diagonal/>
    </border>
    <border>
      <left style="thin">
        <color indexed="8"/>
      </left>
      <right style="thin">
        <color indexed="8"/>
      </right>
      <top/>
      <bottom style="thin">
        <color theme="0" tint="-0.34998626667073579"/>
      </bottom>
      <diagonal/>
    </border>
    <border>
      <left style="thin">
        <color indexed="64"/>
      </left>
      <right style="thin">
        <color indexed="64"/>
      </right>
      <top/>
      <bottom style="thin">
        <color theme="0" tint="-0.34998626667073579"/>
      </bottom>
      <diagonal/>
    </border>
    <border>
      <left style="thin">
        <color auto="1"/>
      </left>
      <right style="medium">
        <color auto="1"/>
      </right>
      <top style="thin">
        <color theme="0" tint="-0.14996795556505021"/>
      </top>
      <bottom/>
      <diagonal/>
    </border>
    <border>
      <left style="thin">
        <color auto="1"/>
      </left>
      <right style="thin">
        <color auto="1"/>
      </right>
      <top/>
      <bottom style="thin">
        <color theme="0" tint="-0.24994659260841701"/>
      </bottom>
      <diagonal/>
    </border>
    <border>
      <left style="thin">
        <color indexed="8"/>
      </left>
      <right style="medium">
        <color indexed="64"/>
      </right>
      <top/>
      <bottom/>
      <diagonal/>
    </border>
    <border>
      <left style="thin">
        <color indexed="8"/>
      </left>
      <right/>
      <top/>
      <bottom/>
      <diagonal/>
    </border>
    <border>
      <left style="thin">
        <color indexed="8"/>
      </left>
      <right style="thin">
        <color indexed="64"/>
      </right>
      <top style="thin">
        <color theme="0" tint="-0.14996795556505021"/>
      </top>
      <bottom/>
      <diagonal/>
    </border>
    <border>
      <left style="thin">
        <color indexed="8"/>
      </left>
      <right style="thin">
        <color indexed="64"/>
      </right>
      <top/>
      <bottom/>
      <diagonal/>
    </border>
    <border>
      <left style="thin">
        <color indexed="64"/>
      </left>
      <right style="medium">
        <color indexed="8"/>
      </right>
      <top/>
      <bottom/>
      <diagonal/>
    </border>
    <border>
      <left style="thin">
        <color indexed="55"/>
      </left>
      <right style="thin">
        <color indexed="55"/>
      </right>
      <top/>
      <bottom/>
      <diagonal/>
    </border>
    <border>
      <left style="thin">
        <color indexed="55"/>
      </left>
      <right style="medium">
        <color indexed="64"/>
      </right>
      <top/>
      <bottom/>
      <diagonal/>
    </border>
    <border>
      <left style="thin">
        <color indexed="55"/>
      </left>
      <right/>
      <top/>
      <bottom/>
      <diagonal/>
    </border>
    <border>
      <left style="thin">
        <color indexed="64"/>
      </left>
      <right style="thin">
        <color theme="1"/>
      </right>
      <top/>
      <bottom/>
      <diagonal/>
    </border>
    <border>
      <left style="thin">
        <color indexed="8"/>
      </left>
      <right/>
      <top style="thin">
        <color theme="0" tint="-0.34998626667073579"/>
      </top>
      <bottom style="thin">
        <color theme="0" tint="-0.34998626667073579"/>
      </bottom>
      <diagonal/>
    </border>
    <border>
      <left style="thin">
        <color indexed="8"/>
      </left>
      <right style="medium">
        <color indexed="64"/>
      </right>
      <top style="thin">
        <color theme="0" tint="-0.34998626667073579"/>
      </top>
      <bottom style="thin">
        <color theme="0" tint="-0.34998626667073579"/>
      </bottom>
      <diagonal/>
    </border>
    <border>
      <left style="thin">
        <color indexed="8"/>
      </left>
      <right style="thin">
        <color indexed="8"/>
      </right>
      <top style="thin">
        <color theme="0" tint="-0.34998626667073579"/>
      </top>
      <bottom style="thin">
        <color theme="0" tint="-0.34998626667073579"/>
      </bottom>
      <diagonal/>
    </border>
    <border>
      <left style="thin">
        <color indexed="8"/>
      </left>
      <right style="thin">
        <color indexed="64"/>
      </right>
      <top style="thin">
        <color theme="0" tint="-0.34998626667073579"/>
      </top>
      <bottom style="thin">
        <color theme="0" tint="-0.34998626667073579"/>
      </bottom>
      <diagonal/>
    </border>
    <border>
      <left style="thin">
        <color indexed="64"/>
      </left>
      <right/>
      <top style="thin">
        <color theme="0" tint="-0.34998626667073579"/>
      </top>
      <bottom style="thin">
        <color theme="0" tint="-0.34998626667073579"/>
      </bottom>
      <diagonal/>
    </border>
    <border>
      <left style="thin">
        <color indexed="64"/>
      </left>
      <right style="medium">
        <color indexed="64"/>
      </right>
      <top style="thin">
        <color theme="0" tint="-0.34998626667073579"/>
      </top>
      <bottom style="thin">
        <color theme="0" tint="-0.34998626667073579"/>
      </bottom>
      <diagonal/>
    </border>
    <border>
      <left style="thin">
        <color indexed="8"/>
      </left>
      <right style="medium">
        <color indexed="8"/>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indexed="64"/>
      </left>
      <right style="medium">
        <color indexed="8"/>
      </right>
      <top style="thin">
        <color theme="0" tint="-0.34998626667073579"/>
      </top>
      <bottom style="thin">
        <color theme="0" tint="-0.34998626667073579"/>
      </bottom>
      <diagonal/>
    </border>
    <border>
      <left style="thin">
        <color indexed="8"/>
      </left>
      <right style="thin">
        <color indexed="8"/>
      </right>
      <top/>
      <bottom/>
      <diagonal/>
    </border>
    <border>
      <left style="thin">
        <color indexed="8"/>
      </left>
      <right style="medium">
        <color indexed="8"/>
      </right>
      <top/>
      <bottom/>
      <diagonal/>
    </border>
    <border>
      <left style="thin">
        <color indexed="64"/>
      </left>
      <right style="medium">
        <color indexed="64"/>
      </right>
      <top/>
      <bottom/>
      <diagonal/>
    </border>
    <border>
      <left style="thin">
        <color indexed="64"/>
      </left>
      <right/>
      <top/>
      <bottom/>
      <diagonal/>
    </border>
    <border>
      <left style="thin">
        <color indexed="8"/>
      </left>
      <right style="medium">
        <color rgb="FF000000"/>
      </right>
      <top/>
      <bottom/>
      <diagonal/>
    </border>
    <border>
      <left style="thin">
        <color theme="0" tint="-0.499984740745262"/>
      </left>
      <right style="thin">
        <color theme="0" tint="-0.499984740745262"/>
      </right>
      <top style="thin">
        <color indexed="64"/>
      </top>
      <bottom style="double">
        <color indexed="64"/>
      </bottom>
      <diagonal/>
    </border>
    <border>
      <left style="medium">
        <color indexed="64"/>
      </left>
      <right style="thin">
        <color theme="0" tint="-0.499984740745262"/>
      </right>
      <top style="thin">
        <color theme="0" tint="-0.499984740745262"/>
      </top>
      <bottom/>
      <diagonal/>
    </border>
    <border>
      <left style="thin">
        <color theme="0" tint="-0.499984740745262"/>
      </left>
      <right style="medium">
        <color indexed="64"/>
      </right>
      <top/>
      <bottom/>
      <diagonal/>
    </border>
    <border>
      <left/>
      <right style="medium">
        <color indexed="64"/>
      </right>
      <top style="thin">
        <color theme="0" tint="-0.24994659260841701"/>
      </top>
      <bottom/>
      <diagonal/>
    </border>
    <border>
      <left style="medium">
        <color indexed="64"/>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style="medium">
        <color indexed="64"/>
      </right>
      <top style="thin">
        <color theme="0" tint="-0.24994659260841701"/>
      </top>
      <bottom style="thin">
        <color indexed="64"/>
      </bottom>
      <diagonal/>
    </border>
    <border>
      <left style="medium">
        <color rgb="FF502121"/>
      </left>
      <right/>
      <top style="medium">
        <color rgb="FF502121"/>
      </top>
      <bottom style="medium">
        <color rgb="FF502121"/>
      </bottom>
      <diagonal/>
    </border>
    <border>
      <left/>
      <right/>
      <top style="medium">
        <color rgb="FF502121"/>
      </top>
      <bottom style="medium">
        <color rgb="FF502121"/>
      </bottom>
      <diagonal/>
    </border>
    <border>
      <left/>
      <right style="medium">
        <color auto="1"/>
      </right>
      <top style="medium">
        <color rgb="FF502121"/>
      </top>
      <bottom style="medium">
        <color rgb="FF502121"/>
      </bottom>
      <diagonal/>
    </border>
    <border>
      <left/>
      <right style="medium">
        <color rgb="FF502121"/>
      </right>
      <top style="medium">
        <color rgb="FF502121"/>
      </top>
      <bottom style="medium">
        <color rgb="FF502121"/>
      </bottom>
      <diagonal/>
    </border>
    <border>
      <left/>
      <right/>
      <top/>
      <bottom style="hair">
        <color auto="1"/>
      </bottom>
      <diagonal/>
    </border>
    <border>
      <left style="medium">
        <color auto="1"/>
      </left>
      <right style="thin">
        <color theme="0" tint="-0.499984740745262"/>
      </right>
      <top style="thin">
        <color theme="0" tint="-0.499984740745262"/>
      </top>
      <bottom style="thin">
        <color indexed="64"/>
      </bottom>
      <diagonal/>
    </border>
    <border>
      <left style="thin">
        <color theme="0" tint="-0.24994659260841701"/>
      </left>
      <right/>
      <top style="medium">
        <color theme="1"/>
      </top>
      <bottom style="thin">
        <color theme="0" tint="-0.24994659260841701"/>
      </bottom>
      <diagonal/>
    </border>
    <border>
      <left/>
      <right/>
      <top style="medium">
        <color theme="1"/>
      </top>
      <bottom style="thin">
        <color theme="0" tint="-0.24994659260841701"/>
      </bottom>
      <diagonal/>
    </border>
    <border>
      <left/>
      <right style="medium">
        <color indexed="64"/>
      </right>
      <top style="medium">
        <color theme="1"/>
      </top>
      <bottom style="thin">
        <color theme="0" tint="-0.24994659260841701"/>
      </bottom>
      <diagonal/>
    </border>
    <border>
      <left style="thin">
        <color theme="0" tint="-0.24994659260841701"/>
      </left>
      <right/>
      <top style="thin">
        <color theme="0" tint="-0.24994659260841701"/>
      </top>
      <bottom style="medium">
        <color auto="1"/>
      </bottom>
      <diagonal/>
    </border>
    <border>
      <left/>
      <right style="medium">
        <color indexed="64"/>
      </right>
      <top style="thin">
        <color theme="0" tint="-0.499984740745262"/>
      </top>
      <bottom style="thin">
        <color indexed="64"/>
      </bottom>
      <diagonal/>
    </border>
    <border>
      <left style="thin">
        <color theme="0" tint="-0.24994659260841701"/>
      </left>
      <right style="thin">
        <color theme="0" tint="-0.24994659260841701"/>
      </right>
      <top style="medium">
        <color theme="1"/>
      </top>
      <bottom/>
      <diagonal/>
    </border>
    <border>
      <left style="thin">
        <color theme="0" tint="-0.24994659260841701"/>
      </left>
      <right style="thin">
        <color theme="0" tint="-0.24994659260841701"/>
      </right>
      <top style="thin">
        <color theme="0" tint="-0.24994659260841701"/>
      </top>
      <bottom style="double">
        <color auto="1"/>
      </bottom>
      <diagonal/>
    </border>
    <border>
      <left style="thin">
        <color theme="0" tint="-0.24994659260841701"/>
      </left>
      <right style="medium">
        <color auto="1"/>
      </right>
      <top style="thin">
        <color theme="0" tint="-0.24994659260841701"/>
      </top>
      <bottom style="double">
        <color indexed="64"/>
      </bottom>
      <diagonal/>
    </border>
    <border>
      <left style="medium">
        <color indexed="8"/>
      </left>
      <right style="thin">
        <color theme="0" tint="-0.24994659260841701"/>
      </right>
      <top style="thin">
        <color theme="0" tint="-0.24994659260841701"/>
      </top>
      <bottom/>
      <diagonal/>
    </border>
    <border>
      <left/>
      <right style="thin">
        <color indexed="8"/>
      </right>
      <top style="thin">
        <color theme="0" tint="-0.24994659260841701"/>
      </top>
      <bottom style="thin">
        <color theme="0" tint="-0.24994659260841701"/>
      </bottom>
      <diagonal/>
    </border>
    <border>
      <left/>
      <right style="thin">
        <color indexed="8"/>
      </right>
      <top style="thin">
        <color theme="0" tint="-0.24994659260841701"/>
      </top>
      <bottom style="thin">
        <color indexed="55"/>
      </bottom>
      <diagonal/>
    </border>
    <border>
      <left style="thin">
        <color theme="0" tint="-0.24994659260841701"/>
      </left>
      <right style="thin">
        <color indexed="8"/>
      </right>
      <top style="thin">
        <color theme="0" tint="-0.14996795556505021"/>
      </top>
      <bottom style="thin">
        <color theme="0" tint="-0.14996795556505021"/>
      </bottom>
      <diagonal/>
    </border>
    <border>
      <left style="thin">
        <color theme="0" tint="-0.24994659260841701"/>
      </left>
      <right style="thin">
        <color indexed="8"/>
      </right>
      <top style="thin">
        <color theme="0" tint="-0.14996795556505021"/>
      </top>
      <bottom style="medium">
        <color indexed="8"/>
      </bottom>
      <diagonal/>
    </border>
    <border>
      <left/>
      <right style="thin">
        <color theme="0" tint="-0.24994659260841701"/>
      </right>
      <top style="medium">
        <color theme="1"/>
      </top>
      <bottom style="double">
        <color theme="1"/>
      </bottom>
      <diagonal/>
    </border>
    <border>
      <left style="medium">
        <color auto="1"/>
      </left>
      <right/>
      <top style="thin">
        <color theme="0" tint="-0.24994659260841701"/>
      </top>
      <bottom style="medium">
        <color auto="1"/>
      </bottom>
      <diagonal/>
    </border>
    <border>
      <left/>
      <right style="medium">
        <color indexed="64"/>
      </right>
      <top style="thin">
        <color theme="0" tint="-0.34998626667073579"/>
      </top>
      <bottom/>
      <diagonal/>
    </border>
    <border>
      <left style="thin">
        <color indexed="64"/>
      </left>
      <right/>
      <top style="medium">
        <color rgb="FF000000"/>
      </top>
      <bottom/>
      <diagonal/>
    </border>
    <border>
      <left/>
      <right style="thin">
        <color indexed="64"/>
      </right>
      <top style="medium">
        <color rgb="FF000000"/>
      </top>
      <bottom/>
      <diagonal/>
    </border>
    <border>
      <left style="thin">
        <color indexed="64"/>
      </left>
      <right style="thin">
        <color indexed="64"/>
      </right>
      <top style="thin">
        <color theme="0" tint="-0.14996795556505021"/>
      </top>
      <bottom style="thin">
        <color theme="0" tint="-0.1499679555650502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8"/>
      </right>
      <top style="thin">
        <color theme="0" tint="-0.14996795556505021"/>
      </top>
      <bottom style="medium">
        <color indexed="64"/>
      </bottom>
      <diagonal/>
    </border>
    <border>
      <left style="thin">
        <color indexed="8"/>
      </left>
      <right style="medium">
        <color indexed="8"/>
      </right>
      <top/>
      <bottom style="thin">
        <color theme="0" tint="-0.34998626667073579"/>
      </bottom>
      <diagonal/>
    </border>
    <border>
      <left style="thin">
        <color rgb="FF808080"/>
      </left>
      <right style="thin">
        <color rgb="FF808080"/>
      </right>
      <top style="thin">
        <color rgb="FF808080"/>
      </top>
      <bottom style="thin">
        <color rgb="FF808080"/>
      </bottom>
      <diagonal/>
    </border>
    <border>
      <left style="thin">
        <color rgb="FF808080"/>
      </left>
      <right/>
      <top/>
      <bottom/>
      <diagonal/>
    </border>
    <border>
      <left style="thin">
        <color rgb="FF808080"/>
      </left>
      <right/>
      <top style="thin">
        <color rgb="FF808080"/>
      </top>
      <bottom style="thin">
        <color rgb="FF808080"/>
      </bottom>
      <diagonal/>
    </border>
    <border>
      <left style="thin">
        <color rgb="FF808080"/>
      </left>
      <right style="thin">
        <color rgb="FF808080"/>
      </right>
      <top/>
      <bottom/>
      <diagonal/>
    </border>
    <border>
      <left/>
      <right style="thin">
        <color rgb="FF808080"/>
      </right>
      <top/>
      <bottom/>
      <diagonal/>
    </border>
    <border>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theme="0" tint="-0.24994659260841701"/>
      </left>
      <right style="medium">
        <color indexed="64"/>
      </right>
      <top style="thin">
        <color theme="0" tint="-0.24994659260841701"/>
      </top>
      <bottom style="medium">
        <color indexed="64"/>
      </bottom>
      <diagonal/>
    </border>
    <border>
      <left/>
      <right/>
      <top/>
      <bottom style="double">
        <color auto="1"/>
      </bottom>
      <diagonal/>
    </border>
    <border>
      <left style="thin">
        <color indexed="8"/>
      </left>
      <right style="thin">
        <color indexed="8"/>
      </right>
      <top style="thin">
        <color theme="0" tint="-0.14996795556505021"/>
      </top>
      <bottom style="thin">
        <color theme="0" tint="-0.14996795556505021"/>
      </bottom>
      <diagonal/>
    </border>
    <border>
      <left style="thin">
        <color indexed="8"/>
      </left>
      <right style="medium">
        <color indexed="8"/>
      </right>
      <top style="thin">
        <color theme="0" tint="-0.14996795556505021"/>
      </top>
      <bottom style="thin">
        <color theme="0" tint="-0.14996795556505021"/>
      </bottom>
      <diagonal/>
    </border>
    <border>
      <left style="medium">
        <color indexed="8"/>
      </left>
      <right style="thin">
        <color theme="0" tint="-0.24994659260841701"/>
      </right>
      <top style="thin">
        <color theme="0" tint="-0.24994659260841701"/>
      </top>
      <bottom style="medium">
        <color indexed="8"/>
      </bottom>
      <diagonal/>
    </border>
    <border>
      <left style="thin">
        <color indexed="8"/>
      </left>
      <right style="medium">
        <color indexed="64"/>
      </right>
      <top style="thin">
        <color theme="0" tint="-0.14996795556505021"/>
      </top>
      <bottom style="thin">
        <color theme="0" tint="-0.14996795556505021"/>
      </bottom>
      <diagonal/>
    </border>
    <border>
      <left style="thin">
        <color indexed="8"/>
      </left>
      <right/>
      <top style="thin">
        <color theme="0" tint="-0.14996795556505021"/>
      </top>
      <bottom style="thin">
        <color theme="0" tint="-0.14996795556505021"/>
      </bottom>
      <diagonal/>
    </border>
    <border>
      <left style="thin">
        <color indexed="64"/>
      </left>
      <right/>
      <top style="thin">
        <color theme="0" tint="-0.14996795556505021"/>
      </top>
      <bottom style="thin">
        <color theme="0" tint="-0.14996795556505021"/>
      </bottom>
      <diagonal/>
    </border>
    <border>
      <left style="thin">
        <color indexed="8"/>
      </left>
      <right style="thin">
        <color indexed="64"/>
      </right>
      <top style="thin">
        <color theme="0" tint="-0.14996795556505021"/>
      </top>
      <bottom style="thin">
        <color theme="0" tint="-0.14996795556505021"/>
      </bottom>
      <diagonal/>
    </border>
    <border>
      <left style="thin">
        <color auto="1"/>
      </left>
      <right style="medium">
        <color indexed="8"/>
      </right>
      <top style="thin">
        <color theme="0" tint="-0.14996795556505021"/>
      </top>
      <bottom style="thin">
        <color theme="0" tint="-0.14996795556505021"/>
      </bottom>
      <diagonal/>
    </border>
    <border>
      <left/>
      <right style="thin">
        <color indexed="64"/>
      </right>
      <top style="medium">
        <color auto="1"/>
      </top>
      <bottom/>
      <diagonal/>
    </border>
    <border>
      <left/>
      <right/>
      <top style="medium">
        <color auto="1"/>
      </top>
      <bottom/>
      <diagonal/>
    </border>
    <border>
      <left style="thin">
        <color indexed="8"/>
      </left>
      <right style="medium">
        <color indexed="64"/>
      </right>
      <top style="medium">
        <color rgb="FF000000"/>
      </top>
      <bottom style="thin">
        <color indexed="8"/>
      </bottom>
      <diagonal/>
    </border>
    <border>
      <left style="medium">
        <color theme="1"/>
      </left>
      <right/>
      <top style="thin">
        <color theme="0" tint="-0.14996795556505021"/>
      </top>
      <bottom/>
      <diagonal/>
    </border>
    <border>
      <left style="medium">
        <color theme="1"/>
      </left>
      <right/>
      <top/>
      <bottom/>
      <diagonal/>
    </border>
    <border>
      <left/>
      <right/>
      <top/>
      <bottom style="thin">
        <color rgb="FF808080"/>
      </bottom>
      <diagonal/>
    </border>
    <border>
      <left style="thin">
        <color rgb="FF808080"/>
      </left>
      <right style="thin">
        <color rgb="FF808080"/>
      </right>
      <top style="thin">
        <color rgb="FF808080"/>
      </top>
      <bottom/>
      <diagonal/>
    </border>
    <border>
      <left style="thin">
        <color rgb="FF808080"/>
      </left>
      <right style="thin">
        <color rgb="FF808080"/>
      </right>
      <top/>
      <bottom style="thin">
        <color rgb="FF808080"/>
      </bottom>
      <diagonal/>
    </border>
    <border>
      <left style="thin">
        <color rgb="FF808080"/>
      </left>
      <right style="thin">
        <color rgb="FF808080"/>
      </right>
      <top style="thin">
        <color rgb="FF808080"/>
      </top>
      <bottom style="double">
        <color indexed="64"/>
      </bottom>
      <diagonal/>
    </border>
    <border>
      <left/>
      <right style="thin">
        <color rgb="FF808080"/>
      </right>
      <top style="thin">
        <color rgb="FF808080"/>
      </top>
      <bottom/>
      <diagonal/>
    </border>
    <border>
      <left/>
      <right style="thin">
        <color rgb="FF808080"/>
      </right>
      <top/>
      <bottom style="thin">
        <color rgb="FF808080"/>
      </bottom>
      <diagonal/>
    </border>
    <border>
      <left style="thin">
        <color rgb="FF808080"/>
      </left>
      <right/>
      <top style="thin">
        <color rgb="FF808080"/>
      </top>
      <bottom/>
      <diagonal/>
    </border>
    <border>
      <left style="thin">
        <color rgb="FF808080"/>
      </left>
      <right/>
      <top/>
      <bottom style="thin">
        <color rgb="FF808080"/>
      </bottom>
      <diagonal/>
    </border>
    <border>
      <left style="thin">
        <color indexed="64"/>
      </left>
      <right style="medium">
        <color indexed="8"/>
      </right>
      <top/>
      <bottom style="thin">
        <color theme="0" tint="-0.34998626667073579"/>
      </bottom>
      <diagonal/>
    </border>
    <border>
      <left/>
      <right/>
      <top style="thin">
        <color rgb="FF808080"/>
      </top>
      <bottom/>
      <diagonal/>
    </border>
    <border>
      <left style="thin">
        <color rgb="FF808080"/>
      </left>
      <right style="thin">
        <color rgb="FF808080"/>
      </right>
      <top style="thin">
        <color rgb="FF808080"/>
      </top>
      <bottom style="thin">
        <color indexed="64"/>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right style="medium">
        <color auto="1"/>
      </right>
      <top style="hair">
        <color auto="1"/>
      </top>
      <bottom/>
      <diagonal/>
    </border>
    <border>
      <left style="thin">
        <color indexed="64"/>
      </left>
      <right style="medium">
        <color indexed="64"/>
      </right>
      <top style="thin">
        <color theme="0" tint="-0.14996795556505021"/>
      </top>
      <bottom style="medium">
        <color indexed="8"/>
      </bottom>
      <diagonal/>
    </border>
    <border>
      <left style="thin">
        <color theme="1"/>
      </left>
      <right style="medium">
        <color indexed="64"/>
      </right>
      <top style="thin">
        <color theme="0" tint="-0.34998626667073579"/>
      </top>
      <bottom style="medium">
        <color indexed="8"/>
      </bottom>
      <diagonal/>
    </border>
    <border>
      <left/>
      <right style="medium">
        <color indexed="8"/>
      </right>
      <top style="thin">
        <color theme="0" tint="-0.34998626667073579"/>
      </top>
      <bottom/>
      <diagonal/>
    </border>
    <border>
      <left style="medium">
        <color theme="0" tint="-0.24994659260841701"/>
      </left>
      <right style="medium">
        <color auto="1"/>
      </right>
      <top style="medium">
        <color theme="0" tint="-0.24994659260841701"/>
      </top>
      <bottom style="medium">
        <color theme="0" tint="-0.24994659260841701"/>
      </bottom>
      <diagonal/>
    </border>
    <border>
      <left style="medium">
        <color theme="0" tint="-0.24994659260841701"/>
      </left>
      <right style="medium">
        <color theme="0" tint="-0.24994659260841701"/>
      </right>
      <top style="medium">
        <color theme="0" tint="-0.24994659260841701"/>
      </top>
      <bottom/>
      <diagonal/>
    </border>
    <border>
      <left style="medium">
        <color theme="0" tint="-0.24994659260841701"/>
      </left>
      <right style="medium">
        <color theme="0" tint="-0.24994659260841701"/>
      </right>
      <top style="medium">
        <color theme="1"/>
      </top>
      <bottom style="double">
        <color theme="1"/>
      </bottom>
      <diagonal/>
    </border>
    <border>
      <left/>
      <right style="medium">
        <color auto="1"/>
      </right>
      <top style="medium">
        <color theme="0" tint="-0.24994659260841701"/>
      </top>
      <bottom style="medium">
        <color auto="1"/>
      </bottom>
      <diagonal/>
    </border>
    <border>
      <left style="medium">
        <color auto="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medium">
        <color auto="1"/>
      </left>
      <right/>
      <top style="medium">
        <color theme="0" tint="-0.24994659260841701"/>
      </top>
      <bottom style="medium">
        <color auto="1"/>
      </bottom>
      <diagonal/>
    </border>
    <border>
      <left/>
      <right/>
      <top style="medium">
        <color theme="0" tint="-0.24994659260841701"/>
      </top>
      <bottom style="medium">
        <color auto="1"/>
      </bottom>
      <diagonal/>
    </border>
    <border>
      <left/>
      <right style="medium">
        <color theme="0" tint="-0.24994659260841701"/>
      </right>
      <top style="medium">
        <color theme="0" tint="-0.24994659260841701"/>
      </top>
      <bottom style="medium">
        <color auto="1"/>
      </bottom>
      <diagonal/>
    </border>
    <border>
      <left style="thin">
        <color theme="0" tint="-0.24994659260841701"/>
      </left>
      <right style="medium">
        <color indexed="64"/>
      </right>
      <top/>
      <bottom/>
      <diagonal/>
    </border>
    <border>
      <left style="thin">
        <color theme="0" tint="-0.24994659260841701"/>
      </left>
      <right style="thin">
        <color indexed="64"/>
      </right>
      <top style="thin">
        <color theme="0" tint="-0.24994659260841701"/>
      </top>
      <bottom/>
      <diagonal/>
    </border>
    <border>
      <left style="thin">
        <color auto="1"/>
      </left>
      <right style="thin">
        <color auto="1"/>
      </right>
      <top style="thin">
        <color theme="0" tint="-0.24994659260841701"/>
      </top>
      <bottom style="thin">
        <color theme="0" tint="-0.24994659260841701"/>
      </bottom>
      <diagonal/>
    </border>
    <border>
      <left/>
      <right style="thin">
        <color rgb="FF000000"/>
      </right>
      <top style="medium">
        <color auto="1"/>
      </top>
      <bottom/>
      <diagonal/>
    </border>
    <border>
      <left/>
      <right style="thin">
        <color indexed="8"/>
      </right>
      <top style="medium">
        <color auto="1"/>
      </top>
      <bottom/>
      <diagonal/>
    </border>
    <border>
      <left/>
      <right style="medium">
        <color indexed="64"/>
      </right>
      <top style="medium">
        <color auto="1"/>
      </top>
      <bottom/>
      <diagonal/>
    </border>
    <border>
      <left/>
      <right/>
      <top style="medium">
        <color rgb="FF000000"/>
      </top>
      <bottom style="medium">
        <color indexed="64"/>
      </bottom>
      <diagonal/>
    </border>
    <border>
      <left style="thin">
        <color indexed="8"/>
      </left>
      <right style="thin">
        <color indexed="8"/>
      </right>
      <top style="medium">
        <color rgb="FF000000"/>
      </top>
      <bottom style="thin">
        <color indexed="64"/>
      </bottom>
      <diagonal/>
    </border>
    <border>
      <left style="medium">
        <color rgb="FF000000"/>
      </left>
      <right/>
      <top style="medium">
        <color rgb="FF000000"/>
      </top>
      <bottom style="medium">
        <color indexed="64"/>
      </bottom>
      <diagonal/>
    </border>
    <border>
      <left style="thin">
        <color indexed="8"/>
      </left>
      <right style="thin">
        <color indexed="8"/>
      </right>
      <top style="medium">
        <color rgb="FF000000"/>
      </top>
      <bottom style="medium">
        <color indexed="64"/>
      </bottom>
      <diagonal/>
    </border>
    <border>
      <left/>
      <right style="thin">
        <color theme="0" tint="-0.499984740745262"/>
      </right>
      <top style="thin">
        <color theme="0" tint="-0.499984740745262"/>
      </top>
      <bottom style="medium">
        <color indexed="64"/>
      </bottom>
      <diagonal/>
    </border>
    <border>
      <left style="thin">
        <color indexed="64"/>
      </left>
      <right style="thin">
        <color indexed="64"/>
      </right>
      <top style="thin">
        <color theme="0" tint="-0.34998626667073579"/>
      </top>
      <bottom style="medium">
        <color indexed="8"/>
      </bottom>
      <diagonal/>
    </border>
    <border>
      <left style="thin">
        <color theme="1" tint="0.499984740745262"/>
      </left>
      <right/>
      <top/>
      <bottom style="thin">
        <color theme="0" tint="-0.499984740745262"/>
      </bottom>
      <diagonal/>
    </border>
    <border>
      <left style="thin">
        <color theme="0" tint="-0.499984740745262"/>
      </left>
      <right style="thin">
        <color theme="1" tint="0.499984740745262"/>
      </right>
      <top/>
      <bottom style="thin">
        <color theme="0" tint="-0.499984740745262"/>
      </bottom>
      <diagonal/>
    </border>
    <border>
      <left style="thin">
        <color theme="1" tint="0.499984740745262"/>
      </left>
      <right/>
      <top style="thin">
        <color theme="0" tint="-0.499984740745262"/>
      </top>
      <bottom style="thin">
        <color theme="0" tint="-0.499984740745262"/>
      </bottom>
      <diagonal/>
    </border>
    <border>
      <left style="thin">
        <color theme="0" tint="-0.499984740745262"/>
      </left>
      <right style="thin">
        <color theme="1" tint="0.499984740745262"/>
      </right>
      <top style="thin">
        <color theme="0" tint="-0.499984740745262"/>
      </top>
      <bottom style="thin">
        <color theme="0" tint="-0.499984740745262"/>
      </bottom>
      <diagonal/>
    </border>
    <border>
      <left style="thin">
        <color theme="1" tint="0.499984740745262"/>
      </left>
      <right style="thin">
        <color theme="0" tint="-0.499984740745262"/>
      </right>
      <top style="thin">
        <color theme="0" tint="-0.499984740745262"/>
      </top>
      <bottom style="thin">
        <color theme="0" tint="-0.499984740745262"/>
      </bottom>
      <diagonal/>
    </border>
    <border>
      <left style="thin">
        <color theme="1" tint="0.499984740745262"/>
      </left>
      <right/>
      <top style="thin">
        <color theme="0" tint="-0.499984740745262"/>
      </top>
      <bottom/>
      <diagonal/>
    </border>
    <border>
      <left style="thin">
        <color theme="0" tint="-0.499984740745262"/>
      </left>
      <right style="thin">
        <color theme="1" tint="0.499984740745262"/>
      </right>
      <top style="thin">
        <color theme="0" tint="-0.499984740745262"/>
      </top>
      <bottom/>
      <diagonal/>
    </border>
    <border>
      <left style="thin">
        <color indexed="8"/>
      </left>
      <right style="thin">
        <color indexed="8"/>
      </right>
      <top style="thin">
        <color theme="0" tint="-0.14996795556505021"/>
      </top>
      <bottom style="hair">
        <color indexed="64"/>
      </bottom>
      <diagonal/>
    </border>
    <border>
      <left/>
      <right/>
      <top style="thin">
        <color theme="2" tint="-9.9978637043366805E-2"/>
      </top>
      <bottom/>
      <diagonal/>
    </border>
    <border>
      <left style="thin">
        <color theme="0" tint="-0.24994659260841701"/>
      </left>
      <right style="thin">
        <color indexed="64"/>
      </right>
      <top style="thin">
        <color theme="1"/>
      </top>
      <bottom style="thin">
        <color theme="1"/>
      </bottom>
      <diagonal/>
    </border>
    <border>
      <left/>
      <right style="thin">
        <color theme="0" tint="-0.24994659260841701"/>
      </right>
      <top style="thin">
        <color theme="0" tint="-0.24994659260841701"/>
      </top>
      <bottom style="thin">
        <color theme="1"/>
      </bottom>
      <diagonal/>
    </border>
    <border>
      <left style="thin">
        <color theme="0" tint="-0.24994659260841701"/>
      </left>
      <right style="thin">
        <color indexed="64"/>
      </right>
      <top/>
      <bottom/>
      <diagonal/>
    </border>
    <border>
      <left style="thin">
        <color theme="0" tint="-0.24994659260841701"/>
      </left>
      <right style="thin">
        <color indexed="64"/>
      </right>
      <top style="thin">
        <color theme="1"/>
      </top>
      <bottom/>
      <diagonal/>
    </border>
    <border>
      <left style="thin">
        <color theme="0" tint="-0.24994659260841701"/>
      </left>
      <right style="thin">
        <color indexed="64"/>
      </right>
      <top style="thin">
        <color theme="1"/>
      </top>
      <bottom style="medium">
        <color auto="1"/>
      </bottom>
      <diagonal/>
    </border>
    <border>
      <left style="thin">
        <color theme="0" tint="-0.24994659260841701"/>
      </left>
      <right style="thin">
        <color indexed="64"/>
      </right>
      <top style="medium">
        <color theme="1"/>
      </top>
      <bottom style="double">
        <color theme="1"/>
      </bottom>
      <diagonal/>
    </border>
    <border>
      <left style="thin">
        <color theme="0" tint="-0.24994659260841701"/>
      </left>
      <right style="thin">
        <color indexed="64"/>
      </right>
      <top style="double">
        <color theme="1"/>
      </top>
      <bottom style="thin">
        <color theme="0" tint="-0.24994659260841701"/>
      </bottom>
      <diagonal/>
    </border>
    <border>
      <left style="thin">
        <color indexed="8"/>
      </left>
      <right style="thin">
        <color indexed="64"/>
      </right>
      <top style="thin">
        <color theme="0" tint="-0.14996795556505021"/>
      </top>
      <bottom style="thin">
        <color indexed="64"/>
      </bottom>
      <diagonal/>
    </border>
    <border>
      <left style="thin">
        <color indexed="64"/>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right style="thin">
        <color indexed="8"/>
      </right>
      <top style="thin">
        <color theme="0" tint="-0.14996795556505021"/>
      </top>
      <bottom style="thin">
        <color indexed="64"/>
      </bottom>
      <diagonal/>
    </border>
    <border>
      <left style="thin">
        <color indexed="8"/>
      </left>
      <right/>
      <top style="thin">
        <color theme="0" tint="-0.14996795556505021"/>
      </top>
      <bottom style="thin">
        <color indexed="64"/>
      </bottom>
      <diagonal/>
    </border>
    <border>
      <left style="thin">
        <color indexed="64"/>
      </left>
      <right style="thin">
        <color indexed="8"/>
      </right>
      <top style="thin">
        <color indexed="64"/>
      </top>
      <bottom style="double">
        <color indexed="64"/>
      </bottom>
      <diagonal/>
    </border>
    <border>
      <left/>
      <right/>
      <top style="thin">
        <color theme="0" tint="-0.14993743705557422"/>
      </top>
      <bottom style="thin">
        <color theme="0" tint="-0.14993743705557422"/>
      </bottom>
      <diagonal/>
    </border>
    <border>
      <left style="thin">
        <color indexed="64"/>
      </left>
      <right style="thin">
        <color indexed="64"/>
      </right>
      <top style="thin">
        <color theme="0" tint="-0.34998626667073579"/>
      </top>
      <bottom style="medium">
        <color indexed="64"/>
      </bottom>
      <diagonal/>
    </border>
    <border>
      <left/>
      <right style="thin">
        <color auto="1"/>
      </right>
      <top style="thin">
        <color theme="0" tint="-0.34998626667073579"/>
      </top>
      <bottom style="medium">
        <color indexed="64"/>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0" tint="-0.499984740745262"/>
      </left>
      <right style="thin">
        <color theme="0" tint="-0.499984740745262"/>
      </right>
      <top/>
      <bottom style="thin">
        <color rgb="FF808080"/>
      </bottom>
      <diagonal/>
    </border>
    <border>
      <left style="medium">
        <color indexed="64"/>
      </left>
      <right/>
      <top style="thin">
        <color theme="0" tint="-0.24994659260841701"/>
      </top>
      <bottom/>
      <diagonal/>
    </border>
    <border>
      <left style="thin">
        <color indexed="55"/>
      </left>
      <right style="thin">
        <color indexed="55"/>
      </right>
      <top style="medium">
        <color theme="1"/>
      </top>
      <bottom style="double">
        <color theme="1"/>
      </bottom>
      <diagonal/>
    </border>
    <border>
      <left style="thin">
        <color indexed="55"/>
      </left>
      <right style="thin">
        <color indexed="64"/>
      </right>
      <top style="medium">
        <color theme="1"/>
      </top>
      <bottom style="double">
        <color theme="1"/>
      </bottom>
      <diagonal/>
    </border>
    <border>
      <left style="thin">
        <color indexed="55"/>
      </left>
      <right/>
      <top style="medium">
        <color theme="1"/>
      </top>
      <bottom style="double">
        <color theme="1"/>
      </bottom>
      <diagonal/>
    </border>
    <border>
      <left style="thin">
        <color indexed="64"/>
      </left>
      <right style="thin">
        <color auto="1"/>
      </right>
      <top/>
      <bottom/>
      <diagonal/>
    </border>
    <border>
      <left style="thin">
        <color theme="0" tint="-0.499984740745262"/>
      </left>
      <right style="thin">
        <color theme="0" tint="-0.24994659260841701"/>
      </right>
      <top style="thin">
        <color theme="0" tint="-0.499984740745262"/>
      </top>
      <bottom style="thin">
        <color theme="0" tint="-0.24994659260841701"/>
      </bottom>
      <diagonal/>
    </border>
    <border>
      <left style="thin">
        <color theme="0" tint="-0.24994659260841701"/>
      </left>
      <right style="thin">
        <color theme="0" tint="-0.24994659260841701"/>
      </right>
      <top style="thin">
        <color theme="0" tint="-0.499984740745262"/>
      </top>
      <bottom style="thin">
        <color theme="0" tint="-0.24994659260841701"/>
      </bottom>
      <diagonal/>
    </border>
    <border>
      <left style="thin">
        <color theme="0" tint="-0.24994659260841701"/>
      </left>
      <right style="thin">
        <color theme="0" tint="-0.499984740745262"/>
      </right>
      <top style="thin">
        <color theme="0" tint="-0.499984740745262"/>
      </top>
      <bottom style="thin">
        <color theme="0" tint="-0.24994659260841701"/>
      </bottom>
      <diagonal/>
    </border>
    <border>
      <left style="thin">
        <color theme="0" tint="-0.499984740745262"/>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499984740745262"/>
      </right>
      <top style="thin">
        <color theme="0" tint="-0.24994659260841701"/>
      </top>
      <bottom style="thin">
        <color theme="0" tint="-0.24994659260841701"/>
      </bottom>
      <diagonal/>
    </border>
    <border>
      <left style="thin">
        <color theme="0" tint="-0.499984740745262"/>
      </left>
      <right style="thin">
        <color theme="0" tint="-0.24994659260841701"/>
      </right>
      <top style="thin">
        <color theme="0" tint="-0.24994659260841701"/>
      </top>
      <bottom style="thin">
        <color theme="0" tint="-0.499984740745262"/>
      </bottom>
      <diagonal/>
    </border>
    <border>
      <left style="thin">
        <color theme="0" tint="-0.24994659260841701"/>
      </left>
      <right style="thin">
        <color theme="0" tint="-0.24994659260841701"/>
      </right>
      <top style="thin">
        <color theme="0" tint="-0.24994659260841701"/>
      </top>
      <bottom style="thin">
        <color theme="0" tint="-0.499984740745262"/>
      </bottom>
      <diagonal/>
    </border>
    <border>
      <left style="thin">
        <color theme="0" tint="-0.499984740745262"/>
      </left>
      <right/>
      <top style="thin">
        <color theme="0" tint="-0.499984740745262"/>
      </top>
      <bottom style="thin">
        <color theme="0" tint="-0.24994659260841701"/>
      </bottom>
      <diagonal/>
    </border>
    <border>
      <left/>
      <right/>
      <top style="thin">
        <color theme="0" tint="-0.499984740745262"/>
      </top>
      <bottom style="thin">
        <color theme="0" tint="-0.24994659260841701"/>
      </bottom>
      <diagonal/>
    </border>
    <border>
      <left/>
      <right style="thin">
        <color theme="0" tint="-0.24994659260841701"/>
      </right>
      <top style="thin">
        <color theme="0" tint="-0.499984740745262"/>
      </top>
      <bottom style="thin">
        <color theme="0" tint="-0.24994659260841701"/>
      </bottom>
      <diagonal/>
    </border>
    <border>
      <left style="thin">
        <color theme="0" tint="-0.499984740745262"/>
      </left>
      <right/>
      <top style="thin">
        <color theme="0" tint="-0.24994659260841701"/>
      </top>
      <bottom style="thin">
        <color theme="0" tint="-0.24994659260841701"/>
      </bottom>
      <diagonal/>
    </border>
    <border>
      <left style="thin">
        <color theme="0" tint="-0.499984740745262"/>
      </left>
      <right/>
      <top style="thin">
        <color theme="0" tint="-0.24994659260841701"/>
      </top>
      <bottom style="thin">
        <color theme="0" tint="-0.499984740745262"/>
      </bottom>
      <diagonal/>
    </border>
    <border>
      <left/>
      <right/>
      <top style="thin">
        <color theme="0" tint="-0.24994659260841701"/>
      </top>
      <bottom style="thin">
        <color theme="0" tint="-0.499984740745262"/>
      </bottom>
      <diagonal/>
    </border>
    <border>
      <left/>
      <right style="thin">
        <color theme="0" tint="-0.24994659260841701"/>
      </right>
      <top style="thin">
        <color theme="0" tint="-0.24994659260841701"/>
      </top>
      <bottom style="thin">
        <color theme="0" tint="-0.499984740745262"/>
      </bottom>
      <diagonal/>
    </border>
    <border>
      <left style="thin">
        <color theme="0" tint="-0.24994659260841701"/>
      </left>
      <right style="thin">
        <color theme="0" tint="-0.24994659260841701"/>
      </right>
      <top style="thin">
        <color theme="1"/>
      </top>
      <bottom style="thin">
        <color theme="0" tint="-0.24994659260841701"/>
      </bottom>
      <diagonal/>
    </border>
    <border>
      <left/>
      <right style="thin">
        <color theme="0" tint="-0.499984740745262"/>
      </right>
      <top style="thin">
        <color theme="0" tint="-0.24994659260841701"/>
      </top>
      <bottom style="thin">
        <color theme="0" tint="-0.24994659260841701"/>
      </bottom>
      <diagonal/>
    </border>
    <border>
      <left/>
      <right style="thin">
        <color theme="0" tint="-0.24994659260841701"/>
      </right>
      <top/>
      <bottom style="thin">
        <color theme="0" tint="-0.499984740745262"/>
      </bottom>
      <diagonal/>
    </border>
    <border>
      <left style="thin">
        <color theme="0" tint="-0.24994659260841701"/>
      </left>
      <right/>
      <top style="thin">
        <color theme="0" tint="-0.499984740745262"/>
      </top>
      <bottom style="thin">
        <color theme="0" tint="-0.24994659260841701"/>
      </bottom>
      <diagonal/>
    </border>
    <border>
      <left style="thin">
        <color theme="0" tint="-0.24994659260841701"/>
      </left>
      <right/>
      <top style="thin">
        <color theme="0" tint="-0.24994659260841701"/>
      </top>
      <bottom style="thin">
        <color theme="0" tint="-0.499984740745262"/>
      </bottom>
      <diagonal/>
    </border>
    <border>
      <left style="thin">
        <color theme="0" tint="-0.24994659260841701"/>
      </left>
      <right style="thin">
        <color theme="0" tint="-0.24994659260841701"/>
      </right>
      <top style="medium">
        <color theme="1"/>
      </top>
      <bottom style="thin">
        <color theme="0" tint="-0.24994659260841701"/>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right>
      <top/>
      <bottom style="thin">
        <color theme="0" tint="-0.24994659260841701"/>
      </bottom>
      <diagonal/>
    </border>
    <border>
      <left style="medium">
        <color rgb="FF000000"/>
      </left>
      <right style="medium">
        <color rgb="FF000000"/>
      </right>
      <top style="medium">
        <color rgb="FF000000"/>
      </top>
      <bottom/>
      <diagonal/>
    </border>
    <border>
      <left style="medium">
        <color rgb="FF000000"/>
      </left>
      <right style="thin">
        <color indexed="64"/>
      </right>
      <top style="medium">
        <color rgb="FF000000"/>
      </top>
      <bottom/>
      <diagonal/>
    </border>
    <border>
      <left style="thin">
        <color indexed="64"/>
      </left>
      <right style="medium">
        <color rgb="FF000000"/>
      </right>
      <top style="medium">
        <color rgb="FF000000"/>
      </top>
      <bottom/>
      <diagonal/>
    </border>
    <border>
      <left style="thin">
        <color theme="0" tint="-0.24994659260841701"/>
      </left>
      <right style="thin">
        <color indexed="64"/>
      </right>
      <top style="thin">
        <color theme="0" tint="-0.14996795556505021"/>
      </top>
      <bottom style="thin">
        <color theme="0" tint="-0.14996795556505021"/>
      </bottom>
      <diagonal/>
    </border>
    <border>
      <left style="thin">
        <color theme="0" tint="-0.24994659260841701"/>
      </left>
      <right style="thin">
        <color indexed="8"/>
      </right>
      <top style="thin">
        <color theme="0" tint="-0.14996795556505021"/>
      </top>
      <bottom/>
      <diagonal/>
    </border>
    <border>
      <left style="thin">
        <color theme="0" tint="-0.24994659260841701"/>
      </left>
      <right style="thin">
        <color indexed="8"/>
      </right>
      <top/>
      <bottom style="thin">
        <color theme="0" tint="-0.14996795556505021"/>
      </bottom>
      <diagonal/>
    </border>
    <border>
      <left style="thin">
        <color theme="0" tint="-0.24994659260841701"/>
      </left>
      <right style="thin">
        <color theme="0" tint="-0.24994659260841701"/>
      </right>
      <top/>
      <bottom style="thin">
        <color theme="1"/>
      </bottom>
      <diagonal/>
    </border>
    <border>
      <left style="thin">
        <color theme="0" tint="-0.24994659260841701"/>
      </left>
      <right/>
      <top/>
      <bottom style="thin">
        <color theme="1"/>
      </bottom>
      <diagonal/>
    </border>
    <border>
      <left style="thin">
        <color theme="0" tint="-0.24994659260841701"/>
      </left>
      <right style="thin">
        <color indexed="64"/>
      </right>
      <top/>
      <bottom style="thin">
        <color theme="1"/>
      </bottom>
      <diagonal/>
    </border>
    <border>
      <left/>
      <right style="thin">
        <color theme="0" tint="-0.24994659260841701"/>
      </right>
      <top/>
      <bottom style="thin">
        <color theme="1"/>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style="thin">
        <color theme="0" tint="-0.24994659260841701"/>
      </right>
      <top style="thin">
        <color theme="0" tint="-0.24994659260841701"/>
      </top>
      <bottom style="thin">
        <color indexed="64"/>
      </bottom>
      <diagonal/>
    </border>
    <border>
      <left/>
      <right style="thin">
        <color theme="1"/>
      </right>
      <top/>
      <bottom/>
      <diagonal/>
    </border>
    <border>
      <left style="medium">
        <color indexed="8"/>
      </left>
      <right style="thin">
        <color theme="0" tint="-0.24994659260841701"/>
      </right>
      <top style="thin">
        <color theme="0" tint="-0.24994659260841701"/>
      </top>
      <bottom style="thin">
        <color theme="0" tint="-0.24994659260841701"/>
      </bottom>
      <diagonal/>
    </border>
    <border>
      <left style="thin">
        <color indexed="8"/>
      </left>
      <right style="medium">
        <color indexed="8"/>
      </right>
      <top style="thin">
        <color theme="0" tint="-0.14996795556505021"/>
      </top>
      <bottom style="medium">
        <color indexed="8"/>
      </bottom>
      <diagonal/>
    </border>
    <border>
      <left style="medium">
        <color indexed="8"/>
      </left>
      <right/>
      <top style="thin">
        <color theme="0" tint="-0.24994659260841701"/>
      </top>
      <bottom style="thin">
        <color theme="0" tint="-0.24994659260841701"/>
      </bottom>
      <diagonal/>
    </border>
    <border>
      <left style="medium">
        <color indexed="64"/>
      </left>
      <right style="medium">
        <color indexed="64"/>
      </right>
      <top/>
      <bottom/>
      <diagonal/>
    </border>
    <border>
      <left style="thin">
        <color theme="0" tint="-0.24994659260841701"/>
      </left>
      <right style="thin">
        <color theme="0" tint="-0.24994659260841701"/>
      </right>
      <top/>
      <bottom style="medium">
        <color auto="1"/>
      </bottom>
      <diagonal/>
    </border>
    <border>
      <left style="thin">
        <color theme="0" tint="-0.24994659260841701"/>
      </left>
      <right/>
      <top/>
      <bottom style="medium">
        <color auto="1"/>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auto="1"/>
      </left>
      <right style="medium">
        <color indexed="64"/>
      </right>
      <top style="thin">
        <color theme="0" tint="-0.24994659260841701"/>
      </top>
      <bottom style="thin">
        <color theme="0" tint="-0.24994659260841701"/>
      </bottom>
      <diagonal/>
    </border>
    <border>
      <left style="medium">
        <color indexed="64"/>
      </left>
      <right style="thin">
        <color indexed="64"/>
      </right>
      <top style="thin">
        <color theme="0" tint="-0.24994659260841701"/>
      </top>
      <bottom style="thin">
        <color theme="0" tint="-0.24994659260841701"/>
      </bottom>
      <diagonal/>
    </border>
    <border>
      <left style="thin">
        <color indexed="8"/>
      </left>
      <right style="thin">
        <color indexed="8"/>
      </right>
      <top style="thin">
        <color theme="0" tint="-0.24994659260841701"/>
      </top>
      <bottom style="thin">
        <color theme="0" tint="-0.24994659260841701"/>
      </bottom>
      <diagonal/>
    </border>
    <border>
      <left style="thin">
        <color indexed="8"/>
      </left>
      <right style="medium">
        <color indexed="8"/>
      </right>
      <top style="thin">
        <color theme="0" tint="-0.24994659260841701"/>
      </top>
      <bottom style="thin">
        <color theme="0" tint="-0.24994659260841701"/>
      </bottom>
      <diagonal/>
    </border>
    <border>
      <left style="thin">
        <color theme="0" tint="-0.24994659260841701"/>
      </left>
      <right style="thin">
        <color theme="0" tint="-0.24994659260841701"/>
      </right>
      <top style="double">
        <color auto="1"/>
      </top>
      <bottom style="double">
        <color indexed="64"/>
      </bottom>
      <diagonal/>
    </border>
    <border>
      <left style="thin">
        <color theme="0" tint="-0.24994659260841701"/>
      </left>
      <right style="medium">
        <color indexed="64"/>
      </right>
      <top style="double">
        <color auto="1"/>
      </top>
      <bottom style="double">
        <color indexed="64"/>
      </bottom>
      <diagonal/>
    </border>
    <border>
      <left style="medium">
        <color indexed="64"/>
      </left>
      <right/>
      <top/>
      <bottom style="thin">
        <color auto="1"/>
      </bottom>
      <diagonal/>
    </border>
    <border>
      <left style="thin">
        <color indexed="64"/>
      </left>
      <right style="thin">
        <color indexed="8"/>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auto="1"/>
      </left>
      <right style="medium">
        <color auto="1"/>
      </right>
      <top/>
      <bottom style="thin">
        <color theme="0" tint="-0.14996795556505021"/>
      </bottom>
      <diagonal/>
    </border>
    <border>
      <left style="thin">
        <color theme="0" tint="-0.24994659260841701"/>
      </left>
      <right style="thin">
        <color theme="0" tint="-0.24994659260841701"/>
      </right>
      <top style="thin">
        <color theme="0" tint="-0.24994659260841701"/>
      </top>
      <bottom style="medium">
        <color auto="1"/>
      </bottom>
      <diagonal/>
    </border>
    <border>
      <left/>
      <right/>
      <top style="double">
        <color indexed="64"/>
      </top>
      <bottom/>
      <diagonal/>
    </border>
    <border>
      <left style="thin">
        <color indexed="8"/>
      </left>
      <right style="thin">
        <color indexed="8"/>
      </right>
      <top/>
      <bottom style="thin">
        <color theme="0" tint="-0.14996795556505021"/>
      </bottom>
      <diagonal/>
    </border>
    <border>
      <left style="thin">
        <color indexed="8"/>
      </left>
      <right style="medium">
        <color indexed="64"/>
      </right>
      <top/>
      <bottom style="thin">
        <color theme="0" tint="-0.14996795556505021"/>
      </bottom>
      <diagonal/>
    </border>
    <border>
      <left style="thin">
        <color indexed="8"/>
      </left>
      <right style="medium">
        <color indexed="8"/>
      </right>
      <top/>
      <bottom style="thin">
        <color theme="0" tint="-0.14996795556505021"/>
      </bottom>
      <diagonal/>
    </border>
    <border>
      <left style="thin">
        <color indexed="8"/>
      </left>
      <right/>
      <top/>
      <bottom style="thin">
        <color theme="0" tint="-0.14996795556505021"/>
      </bottom>
      <diagonal/>
    </border>
    <border>
      <left style="thin">
        <color auto="1"/>
      </left>
      <right style="medium">
        <color indexed="64"/>
      </right>
      <top style="thin">
        <color auto="1"/>
      </top>
      <bottom/>
      <diagonal/>
    </border>
    <border>
      <left style="thin">
        <color indexed="64"/>
      </left>
      <right style="thin">
        <color indexed="64"/>
      </right>
      <top/>
      <bottom style="thin">
        <color theme="0" tint="-0.14996795556505021"/>
      </bottom>
      <diagonal/>
    </border>
    <border>
      <left style="thin">
        <color indexed="8"/>
      </left>
      <right style="thin">
        <color indexed="64"/>
      </right>
      <top/>
      <bottom style="medium">
        <color indexed="64"/>
      </bottom>
      <diagonal/>
    </border>
    <border>
      <left style="medium">
        <color indexed="64"/>
      </left>
      <right style="thin">
        <color indexed="64"/>
      </right>
      <top style="thin">
        <color auto="1"/>
      </top>
      <bottom/>
      <diagonal/>
    </border>
    <border>
      <left style="thin">
        <color indexed="8"/>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theme="0" tint="-0.14996795556505021"/>
      </bottom>
      <diagonal/>
    </border>
    <border>
      <left style="thin">
        <color indexed="8"/>
      </left>
      <right style="thin">
        <color indexed="64"/>
      </right>
      <top/>
      <bottom style="thin">
        <color theme="0" tint="-0.14996795556505021"/>
      </bottom>
      <diagonal/>
    </border>
    <border>
      <left style="medium">
        <color indexed="64"/>
      </left>
      <right/>
      <top/>
      <bottom/>
      <diagonal/>
    </border>
    <border>
      <left/>
      <right style="medium">
        <color indexed="64"/>
      </right>
      <top/>
      <bottom style="thin">
        <color indexed="64"/>
      </bottom>
      <diagonal/>
    </border>
    <border>
      <left style="medium">
        <color auto="1"/>
      </left>
      <right style="hair">
        <color auto="1"/>
      </right>
      <top/>
      <bottom/>
      <diagonal/>
    </border>
    <border>
      <left/>
      <right style="thin">
        <color rgb="FF000000"/>
      </right>
      <top/>
      <bottom style="medium">
        <color indexed="64"/>
      </bottom>
      <diagonal/>
    </border>
    <border>
      <left style="thin">
        <color indexed="8"/>
      </left>
      <right style="thin">
        <color indexed="8"/>
      </right>
      <top/>
      <bottom style="thin">
        <color indexed="8"/>
      </bottom>
      <diagonal/>
    </border>
    <border>
      <left style="medium">
        <color indexed="64"/>
      </left>
      <right style="thin">
        <color indexed="8"/>
      </right>
      <top/>
      <bottom/>
      <diagonal/>
    </border>
    <border>
      <left style="thin">
        <color indexed="64"/>
      </left>
      <right style="thin">
        <color indexed="64"/>
      </right>
      <top/>
      <bottom style="thin">
        <color indexed="8"/>
      </bottom>
      <diagonal/>
    </border>
    <border>
      <left/>
      <right/>
      <top/>
      <bottom style="thin">
        <color indexed="8"/>
      </bottom>
      <diagonal/>
    </border>
    <border>
      <left style="medium">
        <color indexed="8"/>
      </left>
      <right/>
      <top/>
      <bottom/>
      <diagonal/>
    </border>
    <border>
      <left/>
      <right/>
      <top/>
      <bottom style="thin">
        <color indexed="64"/>
      </bottom>
      <diagonal/>
    </border>
    <border>
      <left style="hair">
        <color auto="1"/>
      </left>
      <right style="medium">
        <color auto="1"/>
      </right>
      <top style="medium">
        <color auto="1"/>
      </top>
      <bottom style="hair">
        <color auto="1"/>
      </bottom>
      <diagonal/>
    </border>
    <border>
      <left style="medium">
        <color indexed="64"/>
      </left>
      <right style="thin">
        <color theme="0" tint="-0.499984740745262"/>
      </right>
      <top/>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right style="thin">
        <color indexed="8"/>
      </right>
      <top/>
      <bottom style="thin">
        <color indexed="8"/>
      </bottom>
      <diagonal/>
    </border>
    <border>
      <left style="thin">
        <color auto="1"/>
      </left>
      <right style="medium">
        <color indexed="8"/>
      </right>
      <top/>
      <bottom style="medium">
        <color indexed="8"/>
      </bottom>
      <diagonal/>
    </border>
    <border>
      <left style="thin">
        <color indexed="8"/>
      </left>
      <right style="thin">
        <color indexed="8"/>
      </right>
      <top/>
      <bottom style="thin">
        <color indexed="64"/>
      </bottom>
      <diagonal/>
    </border>
    <border>
      <left style="thin">
        <color indexed="8"/>
      </left>
      <right/>
      <top/>
      <bottom style="thin">
        <color indexed="64"/>
      </bottom>
      <diagonal/>
    </border>
    <border>
      <left style="thin">
        <color indexed="8"/>
      </left>
      <right style="medium">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64"/>
      </right>
      <top/>
      <bottom style="medium">
        <color indexed="8"/>
      </bottom>
      <diagonal/>
    </border>
    <border>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right/>
      <top/>
      <bottom style="medium">
        <color indexed="64"/>
      </bottom>
      <diagonal/>
    </border>
    <border>
      <left style="medium">
        <color indexed="64"/>
      </left>
      <right/>
      <top style="thin">
        <color theme="0" tint="-0.24994659260841701"/>
      </top>
      <bottom style="thin">
        <color theme="0" tint="-0.24994659260841701"/>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55"/>
      </right>
      <top style="thin">
        <color theme="0" tint="-0.24994659260841701"/>
      </top>
      <bottom style="medium">
        <color indexed="64"/>
      </bottom>
      <diagonal/>
    </border>
    <border>
      <left style="medium">
        <color indexed="64"/>
      </left>
      <right/>
      <top/>
      <bottom style="medium">
        <color indexed="64"/>
      </bottom>
      <diagonal/>
    </border>
    <border>
      <left/>
      <right/>
      <top/>
      <bottom style="medium">
        <color indexed="8"/>
      </bottom>
      <diagonal/>
    </border>
    <border>
      <left style="medium">
        <color indexed="64"/>
      </left>
      <right style="thin">
        <color indexed="55"/>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thin">
        <color indexed="64"/>
      </right>
      <top/>
      <bottom style="thin">
        <color indexed="8"/>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auto="1"/>
      </bottom>
      <diagonal/>
    </border>
    <border>
      <left/>
      <right/>
      <top style="medium">
        <color auto="1"/>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style="medium">
        <color auto="1"/>
      </top>
      <bottom/>
      <diagonal/>
    </border>
    <border>
      <left/>
      <right/>
      <top style="medium">
        <color auto="1"/>
      </top>
      <bottom style="thin">
        <color auto="1"/>
      </bottom>
      <diagonal/>
    </border>
    <border>
      <left style="thin">
        <color auto="1"/>
      </left>
      <right style="medium">
        <color auto="1"/>
      </right>
      <top style="medium">
        <color auto="1"/>
      </top>
      <bottom/>
      <diagonal/>
    </border>
    <border>
      <left style="medium">
        <color indexed="64"/>
      </left>
      <right style="thin">
        <color indexed="64"/>
      </right>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style="thin">
        <color auto="1"/>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auto="1"/>
      </left>
      <right/>
      <top style="medium">
        <color auto="1"/>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auto="1"/>
      </left>
      <right/>
      <top style="thin">
        <color auto="1"/>
      </top>
      <bottom style="thin">
        <color auto="1"/>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style="medium">
        <color indexed="64"/>
      </right>
      <top style="medium">
        <color auto="1"/>
      </top>
      <bottom style="thin">
        <color theme="0" tint="-0.24994659260841701"/>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theme="1"/>
      </left>
      <right/>
      <top style="medium">
        <color indexed="64"/>
      </top>
      <bottom style="medium">
        <color theme="1"/>
      </bottom>
      <diagonal/>
    </border>
    <border>
      <left/>
      <right/>
      <top style="medium">
        <color indexed="64"/>
      </top>
      <bottom style="medium">
        <color theme="1"/>
      </bottom>
      <diagonal/>
    </border>
    <border>
      <left/>
      <right style="medium">
        <color indexed="64"/>
      </right>
      <top style="medium">
        <color indexed="64"/>
      </top>
      <bottom style="medium">
        <color theme="1"/>
      </bottom>
      <diagonal/>
    </border>
    <border>
      <left/>
      <right style="thin">
        <color indexed="64"/>
      </right>
      <top style="medium">
        <color indexed="64"/>
      </top>
      <bottom style="medium">
        <color indexed="64"/>
      </bottom>
      <diagonal/>
    </border>
    <border>
      <left/>
      <right style="medium">
        <color auto="1"/>
      </right>
      <top style="medium">
        <color indexed="64"/>
      </top>
      <bottom style="medium">
        <color indexed="64"/>
      </bottom>
      <diagonal/>
    </border>
    <border>
      <left style="thin">
        <color theme="0" tint="-0.499984740745262"/>
      </left>
      <right/>
      <top style="medium">
        <color indexed="64"/>
      </top>
      <bottom style="thin">
        <color theme="0" tint="-0.499984740745262"/>
      </bottom>
      <diagonal/>
    </border>
    <border>
      <left/>
      <right style="thin">
        <color theme="0" tint="-0.499984740745262"/>
      </right>
      <top style="medium">
        <color indexed="64"/>
      </top>
      <bottom style="thin">
        <color theme="0" tint="-0.499984740745262"/>
      </bottom>
      <diagonal/>
    </border>
    <border>
      <left/>
      <right/>
      <top style="medium">
        <color indexed="64"/>
      </top>
      <bottom style="thin">
        <color theme="0" tint="-0.499984740745262"/>
      </bottom>
      <diagonal/>
    </border>
    <border>
      <left/>
      <right style="medium">
        <color indexed="64"/>
      </right>
      <top style="medium">
        <color indexed="64"/>
      </top>
      <bottom style="thin">
        <color theme="0" tint="-0.499984740745262"/>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theme="0" tint="-0.24994659260841701"/>
      </right>
      <top style="medium">
        <color indexed="64"/>
      </top>
      <bottom style="medium">
        <color indexed="64"/>
      </bottom>
      <diagonal/>
    </border>
    <border>
      <left/>
      <right/>
      <top style="medium">
        <color auto="1"/>
      </top>
      <bottom style="double">
        <color indexed="64"/>
      </bottom>
      <diagonal/>
    </border>
    <border>
      <left/>
      <right/>
      <top style="thin">
        <color indexed="64"/>
      </top>
      <bottom/>
      <diagonal/>
    </border>
    <border>
      <left style="medium">
        <color indexed="64"/>
      </left>
      <right style="thin">
        <color indexed="64"/>
      </right>
      <top style="medium">
        <color indexed="64"/>
      </top>
      <bottom style="thin">
        <color theme="0" tint="-0.24994659260841701"/>
      </bottom>
      <diagonal/>
    </border>
    <border>
      <left style="thin">
        <color indexed="64"/>
      </left>
      <right style="thin">
        <color indexed="64"/>
      </right>
      <top style="medium">
        <color indexed="64"/>
      </top>
      <bottom style="thin">
        <color theme="0" tint="-0.24994659260841701"/>
      </bottom>
      <diagonal/>
    </border>
    <border>
      <left style="thin">
        <color indexed="64"/>
      </left>
      <right/>
      <top style="medium">
        <color indexed="64"/>
      </top>
      <bottom style="thin">
        <color theme="0" tint="-0.24994659260841701"/>
      </bottom>
      <diagonal/>
    </border>
    <border>
      <left style="thin">
        <color indexed="64"/>
      </left>
      <right style="medium">
        <color indexed="64"/>
      </right>
      <top style="medium">
        <color indexed="64"/>
      </top>
      <bottom style="thin">
        <color theme="0" tint="-0.24994659260841701"/>
      </bottom>
      <diagonal/>
    </border>
    <border>
      <left style="thin">
        <color auto="1"/>
      </left>
      <right style="medium">
        <color indexed="64"/>
      </right>
      <top style="thin">
        <color theme="0" tint="-0.24994659260841701"/>
      </top>
      <bottom/>
      <diagonal/>
    </border>
    <border>
      <left style="medium">
        <color indexed="64"/>
      </left>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right style="medium">
        <color indexed="64"/>
      </right>
      <top style="thin">
        <color auto="1"/>
      </top>
      <bottom style="thin">
        <color theme="0" tint="-0.24994659260841701"/>
      </bottom>
      <diagonal/>
    </border>
    <border>
      <left style="medium">
        <color indexed="64"/>
      </left>
      <right style="thin">
        <color indexed="64"/>
      </right>
      <top style="thin">
        <color auto="1"/>
      </top>
      <bottom style="thin">
        <color theme="0" tint="-0.24994659260841701"/>
      </bottom>
      <diagonal/>
    </border>
    <border>
      <left style="thin">
        <color auto="1"/>
      </left>
      <right style="medium">
        <color indexed="64"/>
      </right>
      <top style="thin">
        <color auto="1"/>
      </top>
      <bottom style="thin">
        <color theme="0" tint="-0.24994659260841701"/>
      </bottom>
      <diagonal/>
    </border>
    <border>
      <left style="medium">
        <color indexed="64"/>
      </left>
      <right style="thin">
        <color indexed="55"/>
      </right>
      <top style="medium">
        <color indexed="64"/>
      </top>
      <bottom style="thin">
        <color indexed="55"/>
      </bottom>
      <diagonal/>
    </border>
    <border>
      <left style="thin">
        <color indexed="55"/>
      </left>
      <right style="thin">
        <color indexed="55"/>
      </right>
      <top style="medium">
        <color indexed="64"/>
      </top>
      <bottom style="thin">
        <color indexed="55"/>
      </bottom>
      <diagonal/>
    </border>
    <border>
      <left style="thin">
        <color indexed="55"/>
      </left>
      <right style="medium">
        <color indexed="64"/>
      </right>
      <top style="medium">
        <color indexed="64"/>
      </top>
      <bottom style="thin">
        <color indexed="55"/>
      </bottom>
      <diagonal/>
    </border>
    <border>
      <left style="thin">
        <color indexed="55"/>
      </left>
      <right style="medium">
        <color auto="1"/>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medium">
        <color indexed="64"/>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medium">
        <color indexed="64"/>
      </right>
      <top style="thin">
        <color indexed="55"/>
      </top>
      <bottom style="thin">
        <color indexed="55"/>
      </bottom>
      <diagonal/>
    </border>
    <border>
      <left style="medium">
        <color indexed="64"/>
      </left>
      <right style="thin">
        <color indexed="55"/>
      </right>
      <top style="thin">
        <color indexed="55"/>
      </top>
      <bottom style="medium">
        <color indexed="64"/>
      </bottom>
      <diagonal/>
    </border>
    <border>
      <left style="thin">
        <color indexed="55"/>
      </left>
      <right/>
      <top style="thin">
        <color indexed="55"/>
      </top>
      <bottom style="medium">
        <color indexed="64"/>
      </bottom>
      <diagonal/>
    </border>
    <border>
      <left/>
      <right style="thin">
        <color indexed="55"/>
      </right>
      <top style="thin">
        <color indexed="55"/>
      </top>
      <bottom style="medium">
        <color indexed="64"/>
      </bottom>
      <diagonal/>
    </border>
    <border>
      <left/>
      <right/>
      <top style="thin">
        <color indexed="55"/>
      </top>
      <bottom style="medium">
        <color indexed="64"/>
      </bottom>
      <diagonal/>
    </border>
    <border>
      <left/>
      <right style="medium">
        <color indexed="64"/>
      </right>
      <top style="thin">
        <color indexed="55"/>
      </top>
      <bottom style="medium">
        <color indexed="64"/>
      </bottom>
      <diagonal/>
    </border>
    <border>
      <left style="thin">
        <color auto="1"/>
      </left>
      <right/>
      <top style="medium">
        <color indexed="64"/>
      </top>
      <bottom style="thin">
        <color auto="1"/>
      </bottom>
      <diagonal/>
    </border>
    <border>
      <left style="thin">
        <color auto="1"/>
      </left>
      <right style="medium">
        <color auto="1"/>
      </right>
      <top style="medium">
        <color auto="1"/>
      </top>
      <bottom style="thin">
        <color auto="1"/>
      </bottom>
      <diagonal/>
    </border>
    <border>
      <left/>
      <right/>
      <top style="thin">
        <color indexed="64"/>
      </top>
      <bottom/>
      <diagonal/>
    </border>
    <border>
      <left/>
      <right/>
      <top/>
      <bottom style="double">
        <color indexed="8"/>
      </bottom>
      <diagonal/>
    </border>
    <border>
      <left/>
      <right/>
      <top style="thin">
        <color indexed="8"/>
      </top>
      <bottom style="thin">
        <color indexed="8"/>
      </bottom>
      <diagonal/>
    </border>
    <border>
      <left style="thin">
        <color indexed="64"/>
      </left>
      <right/>
      <top style="medium">
        <color indexed="64"/>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indexed="64"/>
      </left>
      <right/>
      <top style="medium">
        <color indexed="64"/>
      </top>
      <bottom style="thin">
        <color theme="0" tint="-0.14996795556505021"/>
      </bottom>
      <diagonal/>
    </border>
    <border>
      <left/>
      <right/>
      <top style="medium">
        <color indexed="64"/>
      </top>
      <bottom style="thin">
        <color theme="0" tint="-0.14996795556505021"/>
      </bottom>
      <diagonal/>
    </border>
    <border>
      <left/>
      <right style="thin">
        <color theme="1"/>
      </right>
      <top style="medium">
        <color indexed="64"/>
      </top>
      <bottom style="thin">
        <color theme="0" tint="-0.14996795556505021"/>
      </bottom>
      <diagonal/>
    </border>
    <border>
      <left style="thin">
        <color theme="1"/>
      </left>
      <right style="thin">
        <color theme="1"/>
      </right>
      <top style="medium">
        <color indexed="64"/>
      </top>
      <bottom style="thin">
        <color theme="0" tint="-0.14996795556505021"/>
      </bottom>
      <diagonal/>
    </border>
    <border>
      <left style="thin">
        <color theme="1"/>
      </left>
      <right style="medium">
        <color indexed="64"/>
      </right>
      <top style="medium">
        <color indexed="64"/>
      </top>
      <bottom style="thin">
        <color theme="0" tint="-0.14996795556505021"/>
      </bottom>
      <diagonal/>
    </border>
    <border>
      <left style="thin">
        <color indexed="64"/>
      </left>
      <right style="thin">
        <color theme="1"/>
      </right>
      <top/>
      <bottom style="thin">
        <color auto="1"/>
      </bottom>
      <diagonal/>
    </border>
    <border>
      <left style="thin">
        <color indexed="64"/>
      </left>
      <right style="thin">
        <color theme="1"/>
      </right>
      <top style="thin">
        <color auto="1"/>
      </top>
      <bottom style="thin">
        <color indexed="64"/>
      </bottom>
      <diagonal/>
    </border>
    <border>
      <left style="medium">
        <color indexed="64"/>
      </left>
      <right style="thin">
        <color auto="1"/>
      </right>
      <top style="thin">
        <color auto="1"/>
      </top>
      <bottom style="medium">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style="thin">
        <color auto="1"/>
      </left>
      <right style="thin">
        <color auto="1"/>
      </right>
      <top style="thin">
        <color auto="1"/>
      </top>
      <bottom style="medium">
        <color auto="1"/>
      </bottom>
      <diagonal/>
    </border>
    <border>
      <left/>
      <right style="medium">
        <color indexed="64"/>
      </right>
      <top style="thin">
        <color indexed="8"/>
      </top>
      <bottom style="medium">
        <color indexed="64"/>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8"/>
      </left>
      <right/>
      <top style="medium">
        <color indexed="64"/>
      </top>
      <bottom style="thin">
        <color indexed="64"/>
      </bottom>
      <diagonal/>
    </border>
    <border>
      <left/>
      <right/>
      <top style="medium">
        <color indexed="64"/>
      </top>
      <bottom style="thin">
        <color indexed="64"/>
      </bottom>
      <diagonal/>
    </border>
    <border>
      <left/>
      <right style="thin">
        <color indexed="8"/>
      </right>
      <top style="medium">
        <color indexed="64"/>
      </top>
      <bottom style="thin">
        <color indexed="64"/>
      </bottom>
      <diagonal/>
    </border>
    <border>
      <left style="medium">
        <color indexed="64"/>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64"/>
      </top>
      <bottom style="thin">
        <color indexed="64"/>
      </bottom>
      <diagonal/>
    </border>
    <border>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right style="medium">
        <color indexed="64"/>
      </right>
      <top style="thin">
        <color indexed="64"/>
      </top>
      <bottom style="thin">
        <color indexed="64"/>
      </bottom>
      <diagonal/>
    </border>
    <border>
      <left style="thin">
        <color indexed="8"/>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top style="thin">
        <color indexed="64"/>
      </top>
      <bottom style="medium">
        <color indexed="64"/>
      </bottom>
      <diagonal/>
    </border>
    <border>
      <left/>
      <right style="thin">
        <color indexed="8"/>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auto="1"/>
      </right>
      <top style="thin">
        <color auto="1"/>
      </top>
      <bottom style="medium">
        <color indexed="64"/>
      </bottom>
      <diagonal/>
    </border>
    <border>
      <left style="thin">
        <color auto="1"/>
      </left>
      <right style="thin">
        <color indexed="64"/>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64"/>
      </left>
      <right style="medium">
        <color indexed="8"/>
      </right>
      <top style="medium">
        <color indexed="8"/>
      </top>
      <bottom style="medium">
        <color indexed="8"/>
      </bottom>
      <diagonal/>
    </border>
    <border>
      <left style="medium">
        <color indexed="8"/>
      </left>
      <right style="thin">
        <color theme="0" tint="-0.24994659260841701"/>
      </right>
      <top style="medium">
        <color indexed="8"/>
      </top>
      <bottom style="thin">
        <color theme="0" tint="-0.24994659260841701"/>
      </bottom>
      <diagonal/>
    </border>
    <border>
      <left style="thin">
        <color theme="0" tint="-0.24994659260841701"/>
      </left>
      <right style="thin">
        <color theme="0" tint="-0.24994659260841701"/>
      </right>
      <top style="medium">
        <color indexed="8"/>
      </top>
      <bottom style="thin">
        <color theme="0" tint="-0.24994659260841701"/>
      </bottom>
      <diagonal/>
    </border>
    <border>
      <left style="thin">
        <color theme="0" tint="-0.24994659260841701"/>
      </left>
      <right style="thin">
        <color indexed="8"/>
      </right>
      <top style="medium">
        <color indexed="8"/>
      </top>
      <bottom style="thin">
        <color theme="0" tint="-0.24994659260841701"/>
      </bottom>
      <diagonal/>
    </border>
    <border>
      <left style="thin">
        <color indexed="8"/>
      </left>
      <right style="thin">
        <color indexed="8"/>
      </right>
      <top style="medium">
        <color indexed="8"/>
      </top>
      <bottom style="thin">
        <color theme="0" tint="-0.14996795556505021"/>
      </bottom>
      <diagonal/>
    </border>
    <border>
      <left style="thin">
        <color indexed="8"/>
      </left>
      <right style="medium">
        <color indexed="8"/>
      </right>
      <top style="medium">
        <color indexed="8"/>
      </top>
      <bottom style="thin">
        <color theme="0" tint="-0.14996795556505021"/>
      </bottom>
      <diagonal/>
    </border>
    <border>
      <left style="thin">
        <color indexed="8"/>
      </left>
      <right style="thin">
        <color indexed="8"/>
      </right>
      <top style="thin">
        <color indexed="8"/>
      </top>
      <bottom style="thin">
        <color theme="0" tint="-0.24994659260841701"/>
      </bottom>
      <diagonal/>
    </border>
    <border>
      <left style="thin">
        <color indexed="8"/>
      </left>
      <right style="medium">
        <color indexed="8"/>
      </right>
      <top style="thin">
        <color indexed="8"/>
      </top>
      <bottom style="thin">
        <color theme="0" tint="-0.24994659260841701"/>
      </bottom>
      <diagonal/>
    </border>
    <border>
      <left style="thin">
        <color indexed="8"/>
      </left>
      <right style="thin">
        <color indexed="8"/>
      </right>
      <top style="thin">
        <color theme="0" tint="-0.24994659260841701"/>
      </top>
      <bottom/>
      <diagonal/>
    </border>
    <border>
      <left style="thin">
        <color indexed="8"/>
      </left>
      <right style="medium">
        <color indexed="8"/>
      </right>
      <top style="thin">
        <color theme="0" tint="-0.24994659260841701"/>
      </top>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theme="0" tint="-0.14996795556505021"/>
      </top>
      <bottom style="medium">
        <color indexed="8"/>
      </bottom>
      <diagonal/>
    </border>
    <border>
      <left style="thin">
        <color indexed="8"/>
      </left>
      <right style="medium">
        <color indexed="8"/>
      </right>
      <top style="thin">
        <color theme="0" tint="-0.14996795556505021"/>
      </top>
      <bottom style="medium">
        <color indexed="8"/>
      </bottom>
      <diagonal/>
    </border>
    <border>
      <left style="medium">
        <color indexed="8"/>
      </left>
      <right style="thin">
        <color theme="0" tint="-0.24994659260841701"/>
      </right>
      <top style="thin">
        <color indexed="55"/>
      </top>
      <bottom style="medium">
        <color indexed="8"/>
      </bottom>
      <diagonal/>
    </border>
    <border>
      <left style="thin">
        <color theme="0" tint="-0.24994659260841701"/>
      </left>
      <right style="thin">
        <color indexed="55"/>
      </right>
      <top style="thin">
        <color indexed="55"/>
      </top>
      <bottom style="medium">
        <color indexed="64"/>
      </bottom>
      <diagonal/>
    </border>
    <border>
      <left style="thin">
        <color indexed="55"/>
      </left>
      <right style="thin">
        <color indexed="55"/>
      </right>
      <top/>
      <bottom style="double">
        <color indexed="8"/>
      </bottom>
      <diagonal/>
    </border>
    <border>
      <left style="thin">
        <color indexed="55"/>
      </left>
      <right/>
      <top/>
      <bottom style="double">
        <color indexed="8"/>
      </bottom>
      <diagonal/>
    </border>
    <border>
      <left style="thin">
        <color indexed="8"/>
      </left>
      <right style="medium">
        <color indexed="8"/>
      </right>
      <top/>
      <bottom style="double">
        <color indexed="8"/>
      </bottom>
      <diagonal/>
    </border>
    <border>
      <left style="thin">
        <color theme="0" tint="-0.24994659260841701"/>
      </left>
      <right style="thin">
        <color indexed="8"/>
      </right>
      <top style="medium">
        <color indexed="8"/>
      </top>
      <bottom style="thin">
        <color theme="0" tint="-0.14996795556505021"/>
      </bottom>
      <diagonal/>
    </border>
    <border>
      <left/>
      <right style="thin">
        <color indexed="8"/>
      </right>
      <top style="medium">
        <color indexed="8"/>
      </top>
      <bottom style="thin">
        <color theme="0" tint="-0.14996795556505021"/>
      </bottom>
      <diagonal/>
    </border>
    <border>
      <left style="thin">
        <color indexed="8"/>
      </left>
      <right style="thin">
        <color indexed="8"/>
      </right>
      <top style="thin">
        <color indexed="64"/>
      </top>
      <bottom style="thin">
        <color theme="0" tint="-0.24994659260841701"/>
      </bottom>
      <diagonal/>
    </border>
    <border>
      <left style="thin">
        <color indexed="8"/>
      </left>
      <right style="medium">
        <color indexed="8"/>
      </right>
      <top style="thin">
        <color indexed="64"/>
      </top>
      <bottom style="thin">
        <color theme="0" tint="-0.24994659260841701"/>
      </bottom>
      <diagonal/>
    </border>
    <border>
      <left style="thin">
        <color indexed="8"/>
      </left>
      <right style="medium">
        <color indexed="8"/>
      </right>
      <top style="thin">
        <color indexed="8"/>
      </top>
      <bottom/>
      <diagonal/>
    </border>
    <border>
      <left style="thin">
        <color indexed="8"/>
      </left>
      <right style="medium">
        <color indexed="8"/>
      </right>
      <top/>
      <bottom style="thin">
        <color indexed="64"/>
      </bottom>
      <diagonal/>
    </border>
    <border>
      <left style="thin">
        <color indexed="8"/>
      </left>
      <right style="thin">
        <color indexed="8"/>
      </right>
      <top/>
      <bottom style="thin">
        <color theme="0" tint="-0.24994659260841701"/>
      </bottom>
      <diagonal/>
    </border>
    <border>
      <left style="thin">
        <color indexed="8"/>
      </left>
      <right style="medium">
        <color indexed="8"/>
      </right>
      <top/>
      <bottom style="thin">
        <color theme="0" tint="-0.24994659260841701"/>
      </bottom>
      <diagonal/>
    </border>
    <border>
      <left style="thin">
        <color indexed="8"/>
      </left>
      <right style="thin">
        <color indexed="8"/>
      </right>
      <top style="thin">
        <color indexed="8"/>
      </top>
      <bottom style="thin">
        <color indexed="64"/>
      </bottom>
      <diagonal/>
    </border>
    <border>
      <left style="thin">
        <color indexed="8"/>
      </left>
      <right style="medium">
        <color indexed="8"/>
      </right>
      <top style="thin">
        <color indexed="8"/>
      </top>
      <bottom style="thin">
        <color indexed="64"/>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medium">
        <color indexed="8"/>
      </right>
      <top style="medium">
        <color indexed="8"/>
      </top>
      <bottom style="medium">
        <color indexed="8"/>
      </bottom>
      <diagonal/>
    </border>
    <border>
      <left style="medium">
        <color indexed="8"/>
      </left>
      <right/>
      <top/>
      <bottom style="medium">
        <color indexed="64"/>
      </bottom>
      <diagonal/>
    </border>
    <border>
      <left/>
      <right style="thin">
        <color indexed="55"/>
      </right>
      <top/>
      <bottom style="medium">
        <color indexed="64"/>
      </bottom>
      <diagonal/>
    </border>
    <border>
      <left/>
      <right style="thin">
        <color indexed="55"/>
      </right>
      <top style="medium">
        <color indexed="8"/>
      </top>
      <bottom style="medium">
        <color indexed="64"/>
      </bottom>
      <diagonal/>
    </border>
    <border>
      <left style="thin">
        <color indexed="55"/>
      </left>
      <right style="thin">
        <color indexed="55"/>
      </right>
      <top style="medium">
        <color indexed="8"/>
      </top>
      <bottom style="medium">
        <color indexed="64"/>
      </bottom>
      <diagonal/>
    </border>
    <border>
      <left style="thin">
        <color indexed="55"/>
      </left>
      <right/>
      <top style="medium">
        <color indexed="8"/>
      </top>
      <bottom style="medium">
        <color indexed="64"/>
      </bottom>
      <diagonal/>
    </border>
    <border>
      <left style="thin">
        <color indexed="55"/>
      </left>
      <right style="thin">
        <color indexed="55"/>
      </right>
      <top style="medium">
        <color indexed="8"/>
      </top>
      <bottom style="double">
        <color indexed="64"/>
      </bottom>
      <diagonal/>
    </border>
    <border>
      <left style="thin">
        <color indexed="55"/>
      </left>
      <right style="medium">
        <color indexed="8"/>
      </right>
      <top style="medium">
        <color indexed="8"/>
      </top>
      <bottom style="double">
        <color indexed="64"/>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thin">
        <color indexed="8"/>
      </right>
      <top style="medium">
        <color indexed="64"/>
      </top>
      <bottom style="medium">
        <color indexed="8"/>
      </bottom>
      <diagonal/>
    </border>
    <border>
      <left style="thin">
        <color indexed="8"/>
      </left>
      <right style="thin">
        <color indexed="8"/>
      </right>
      <top style="medium">
        <color indexed="64"/>
      </top>
      <bottom style="medium">
        <color indexed="8"/>
      </bottom>
      <diagonal/>
    </border>
    <border>
      <left style="thin">
        <color indexed="8"/>
      </left>
      <right style="medium">
        <color indexed="64"/>
      </right>
      <top style="medium">
        <color indexed="64"/>
      </top>
      <bottom style="medium">
        <color indexed="8"/>
      </bottom>
      <diagonal/>
    </border>
    <border>
      <left style="medium">
        <color indexed="64"/>
      </left>
      <right/>
      <top style="medium">
        <color indexed="8"/>
      </top>
      <bottom style="thin">
        <color theme="0" tint="-0.14996795556505021"/>
      </bottom>
      <diagonal/>
    </border>
    <border>
      <left/>
      <right/>
      <top style="medium">
        <color indexed="8"/>
      </top>
      <bottom style="thin">
        <color theme="0" tint="-0.14996795556505021"/>
      </bottom>
      <diagonal/>
    </border>
    <border>
      <left/>
      <right style="thin">
        <color indexed="64"/>
      </right>
      <top style="medium">
        <color indexed="8"/>
      </top>
      <bottom style="thin">
        <color theme="0" tint="-0.14996795556505021"/>
      </bottom>
      <diagonal/>
    </border>
    <border>
      <left style="thin">
        <color auto="1"/>
      </left>
      <right style="thin">
        <color auto="1"/>
      </right>
      <top style="medium">
        <color indexed="8"/>
      </top>
      <bottom style="thin">
        <color theme="0" tint="-0.14996795556505021"/>
      </bottom>
      <diagonal/>
    </border>
    <border>
      <left style="thin">
        <color auto="1"/>
      </left>
      <right style="medium">
        <color indexed="64"/>
      </right>
      <top style="medium">
        <color indexed="8"/>
      </top>
      <bottom style="thin">
        <color theme="0" tint="-0.14996795556505021"/>
      </bottom>
      <diagonal/>
    </border>
    <border>
      <left style="thin">
        <color auto="1"/>
      </left>
      <right style="medium">
        <color indexed="64"/>
      </right>
      <top/>
      <bottom style="thin">
        <color theme="0" tint="-0.24994659260841701"/>
      </bottom>
      <diagonal/>
    </border>
    <border>
      <left style="thin">
        <color auto="1"/>
      </left>
      <right style="thin">
        <color auto="1"/>
      </right>
      <top style="medium">
        <color auto="1"/>
      </top>
      <bottom style="medium">
        <color indexed="64"/>
      </bottom>
      <diagonal/>
    </border>
    <border>
      <left style="thin">
        <color auto="1"/>
      </left>
      <right style="medium">
        <color indexed="64"/>
      </right>
      <top style="medium">
        <color auto="1"/>
      </top>
      <bottom style="medium">
        <color indexed="64"/>
      </bottom>
      <diagonal/>
    </border>
    <border>
      <left style="thin">
        <color auto="1"/>
      </left>
      <right style="medium">
        <color indexed="64"/>
      </right>
      <top style="thin">
        <color theme="0" tint="-0.14996795556505021"/>
      </top>
      <bottom style="medium">
        <color indexed="8"/>
      </bottom>
      <diagonal/>
    </border>
    <border>
      <left style="medium">
        <color indexed="64"/>
      </left>
      <right/>
      <top style="medium">
        <color indexed="8"/>
      </top>
      <bottom/>
      <diagonal/>
    </border>
    <border>
      <left/>
      <right/>
      <top style="medium">
        <color indexed="8"/>
      </top>
      <bottom/>
      <diagonal/>
    </border>
    <border>
      <left style="thin">
        <color indexed="64"/>
      </left>
      <right style="thin">
        <color indexed="64"/>
      </right>
      <top style="medium">
        <color indexed="8"/>
      </top>
      <bottom style="double">
        <color indexed="64"/>
      </bottom>
      <diagonal/>
    </border>
    <border>
      <left style="thin">
        <color indexed="64"/>
      </left>
      <right style="medium">
        <color indexed="64"/>
      </right>
      <top style="medium">
        <color indexed="8"/>
      </top>
      <bottom style="double">
        <color indexed="64"/>
      </bottom>
      <diagonal/>
    </border>
    <border>
      <left style="thin">
        <color indexed="64"/>
      </left>
      <right style="thin">
        <color indexed="64"/>
      </right>
      <top/>
      <bottom style="medium">
        <color indexed="8"/>
      </bottom>
      <diagonal/>
    </border>
    <border>
      <left style="thin">
        <color indexed="64"/>
      </left>
      <right style="medium">
        <color indexed="64"/>
      </right>
      <top/>
      <bottom style="medium">
        <color indexed="8"/>
      </bottom>
      <diagonal/>
    </border>
    <border>
      <left style="thin">
        <color auto="1"/>
      </left>
      <right style="thin">
        <color auto="1"/>
      </right>
      <top style="medium">
        <color indexed="8"/>
      </top>
      <bottom style="double">
        <color indexed="8"/>
      </bottom>
      <diagonal/>
    </border>
    <border>
      <left style="thin">
        <color auto="1"/>
      </left>
      <right style="medium">
        <color indexed="64"/>
      </right>
      <top style="medium">
        <color indexed="8"/>
      </top>
      <bottom style="double">
        <color indexed="8"/>
      </bottom>
      <diagonal/>
    </border>
    <border>
      <left style="medium">
        <color indexed="64"/>
      </left>
      <right style="thin">
        <color indexed="55"/>
      </right>
      <top style="medium">
        <color indexed="8"/>
      </top>
      <bottom style="medium">
        <color indexed="64"/>
      </bottom>
      <diagonal/>
    </border>
    <border>
      <left/>
      <right/>
      <top style="medium">
        <color auto="1"/>
      </top>
      <bottom style="medium">
        <color indexed="64"/>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top style="medium">
        <color auto="1"/>
      </top>
      <bottom style="thin">
        <color theme="0" tint="-0.24994659260841701"/>
      </bottom>
      <diagonal/>
    </border>
    <border>
      <left/>
      <right style="thin">
        <color theme="0" tint="-0.24994659260841701"/>
      </right>
      <top style="medium">
        <color auto="1"/>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style="medium">
        <color indexed="64"/>
      </right>
      <top style="medium">
        <color auto="1"/>
      </top>
      <bottom style="thin">
        <color theme="0" tint="-0.24994659260841701"/>
      </bottom>
      <diagonal/>
    </border>
    <border>
      <left style="medium">
        <color auto="1"/>
      </left>
      <right style="hair">
        <color auto="1"/>
      </right>
      <top style="medium">
        <color auto="1"/>
      </top>
      <bottom/>
      <diagonal/>
    </border>
    <border>
      <left/>
      <right style="medium">
        <color auto="1"/>
      </right>
      <top style="medium">
        <color auto="1"/>
      </top>
      <bottom style="hair">
        <color auto="1"/>
      </bottom>
      <diagonal/>
    </border>
    <border>
      <left style="medium">
        <color indexed="64"/>
      </left>
      <right style="thin">
        <color theme="0" tint="-0.499984740745262"/>
      </right>
      <top style="medium">
        <color indexed="64"/>
      </top>
      <bottom style="thin">
        <color theme="0" tint="-0.499984740745262"/>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medium">
        <color indexed="64"/>
      </right>
      <top style="medium">
        <color indexed="64"/>
      </top>
      <bottom style="thin">
        <color theme="0" tint="-0.499984740745262"/>
      </bottom>
      <diagonal/>
    </border>
    <border>
      <left style="medium">
        <color indexed="64"/>
      </left>
      <right style="thin">
        <color theme="0" tint="-0.499984740745262"/>
      </right>
      <top style="medium">
        <color indexed="64"/>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style="medium">
        <color indexed="64"/>
      </left>
      <right style="thin">
        <color theme="0" tint="-0.499984740745262"/>
      </right>
      <top style="medium">
        <color indexed="64"/>
      </top>
      <bottom style="thin">
        <color indexed="64"/>
      </bottom>
      <diagonal/>
    </border>
    <border>
      <left style="thin">
        <color theme="0" tint="-0.499984740745262"/>
      </left>
      <right style="thin">
        <color theme="0" tint="-0.499984740745262"/>
      </right>
      <top style="medium">
        <color indexed="64"/>
      </top>
      <bottom style="thin">
        <color indexed="64"/>
      </bottom>
      <diagonal/>
    </border>
    <border>
      <left style="thin">
        <color theme="0" tint="-0.499984740745262"/>
      </left>
      <right style="thin">
        <color theme="0" tint="-0.499984740745262"/>
      </right>
      <top/>
      <bottom style="thin">
        <color indexed="64"/>
      </bottom>
      <diagonal/>
    </border>
    <border>
      <left style="medium">
        <color indexed="64"/>
      </left>
      <right style="thin">
        <color theme="0" tint="-0.499984740745262"/>
      </right>
      <top style="thin">
        <color indexed="64"/>
      </top>
      <bottom style="medium">
        <color indexed="64"/>
      </bottom>
      <diagonal/>
    </border>
    <border>
      <left style="thin">
        <color theme="0" tint="-0.499984740745262"/>
      </left>
      <right style="thin">
        <color theme="0" tint="-0.499984740745262"/>
      </right>
      <top style="thin">
        <color indexed="64"/>
      </top>
      <bottom style="medium">
        <color indexed="64"/>
      </bottom>
      <diagonal/>
    </border>
    <border>
      <left style="medium">
        <color indexed="64"/>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bottom style="medium">
        <color indexed="64"/>
      </bottom>
      <diagonal/>
    </border>
    <border>
      <left style="medium">
        <color auto="1"/>
      </left>
      <right style="hair">
        <color auto="1"/>
      </right>
      <top/>
      <bottom style="medium">
        <color auto="1"/>
      </bottom>
      <diagonal/>
    </border>
    <border>
      <left style="medium">
        <color auto="1"/>
      </left>
      <right style="hair">
        <color auto="1"/>
      </right>
      <top style="medium">
        <color auto="1"/>
      </top>
      <bottom style="medium">
        <color indexed="64"/>
      </bottom>
      <diagonal/>
    </border>
    <border>
      <left style="medium">
        <color auto="1"/>
      </left>
      <right style="thin">
        <color rgb="FF000000"/>
      </right>
      <top style="medium">
        <color auto="1"/>
      </top>
      <bottom/>
      <diagonal/>
    </border>
    <border>
      <left style="thin">
        <color indexed="8"/>
      </left>
      <right style="thin">
        <color rgb="FF000000"/>
      </right>
      <top style="medium">
        <color indexed="64"/>
      </top>
      <bottom style="thin">
        <color indexed="64"/>
      </bottom>
      <diagonal/>
    </border>
    <border>
      <left style="thin">
        <color indexed="8"/>
      </left>
      <right/>
      <top style="medium">
        <color indexed="64"/>
      </top>
      <bottom style="thin">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style="medium">
        <color rgb="FF000000"/>
      </right>
      <top style="medium">
        <color indexed="64"/>
      </top>
      <bottom style="thin">
        <color indexed="64"/>
      </bottom>
      <diagonal/>
    </border>
    <border>
      <left style="medium">
        <color indexed="64"/>
      </left>
      <right style="thin">
        <color rgb="FF000000"/>
      </right>
      <top style="thin">
        <color auto="1"/>
      </top>
      <bottom/>
      <diagonal/>
    </border>
    <border>
      <left/>
      <right style="medium">
        <color indexed="64"/>
      </right>
      <top style="thin">
        <color auto="1"/>
      </top>
      <bottom/>
      <diagonal/>
    </border>
    <border>
      <left style="medium">
        <color indexed="64"/>
      </left>
      <right/>
      <top/>
      <bottom style="medium">
        <color indexed="64"/>
      </bottom>
      <diagonal/>
    </border>
    <border>
      <left style="medium">
        <color indexed="8"/>
      </left>
      <right/>
      <top/>
      <bottom style="medium">
        <color indexed="64"/>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style="thin">
        <color indexed="8"/>
      </right>
      <top style="medium">
        <color indexed="8"/>
      </top>
      <bottom style="thin">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thin">
        <color indexed="8"/>
      </left>
      <right/>
      <top style="medium">
        <color indexed="8"/>
      </top>
      <bottom style="medium">
        <color indexed="64"/>
      </bottom>
      <diagonal/>
    </border>
    <border>
      <left style="thin">
        <color indexed="8"/>
      </left>
      <right style="thin">
        <color indexed="8"/>
      </right>
      <top style="medium">
        <color indexed="8"/>
      </top>
      <bottom style="medium">
        <color indexed="64"/>
      </bottom>
      <diagonal/>
    </border>
    <border>
      <left/>
      <right/>
      <top style="medium">
        <color indexed="64"/>
      </top>
      <bottom style="double">
        <color indexed="8"/>
      </bottom>
      <diagonal/>
    </border>
    <border>
      <left style="thin">
        <color indexed="8"/>
      </left>
      <right/>
      <top style="medium">
        <color indexed="64"/>
      </top>
      <bottom style="double">
        <color indexed="8"/>
      </bottom>
      <diagonal/>
    </border>
    <border>
      <left style="thin">
        <color auto="1"/>
      </left>
      <right style="medium">
        <color indexed="8"/>
      </right>
      <top style="medium">
        <color indexed="8"/>
      </top>
      <bottom style="medium">
        <color indexed="8"/>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double">
        <color indexed="64"/>
      </bottom>
      <diagonal/>
    </border>
    <border>
      <left style="hair">
        <color auto="1"/>
      </left>
      <right style="medium">
        <color auto="1"/>
      </right>
      <top style="medium">
        <color auto="1"/>
      </top>
      <bottom style="hair">
        <color auto="1"/>
      </bottom>
      <diagonal/>
    </border>
    <border>
      <left/>
      <right/>
      <top style="medium">
        <color auto="1"/>
      </top>
      <bottom style="medium">
        <color indexed="64"/>
      </bottom>
      <diagonal/>
    </border>
    <border>
      <left style="thin">
        <color indexed="8"/>
      </left>
      <right style="thin">
        <color indexed="64"/>
      </right>
      <top style="medium">
        <color indexed="64"/>
      </top>
      <bottom/>
      <diagonal/>
    </border>
    <border>
      <left style="thin">
        <color auto="1"/>
      </left>
      <right/>
      <top style="medium">
        <color indexed="64"/>
      </top>
      <bottom style="thin">
        <color auto="1"/>
      </bottom>
      <diagonal/>
    </border>
    <border>
      <left style="thin">
        <color auto="1"/>
      </left>
      <right/>
      <top style="medium">
        <color indexed="64"/>
      </top>
      <bottom style="medium">
        <color rgb="FF000000"/>
      </bottom>
      <diagonal/>
    </border>
    <border>
      <left style="medium">
        <color indexed="64"/>
      </left>
      <right/>
      <top style="medium">
        <color indexed="64"/>
      </top>
      <bottom style="thin">
        <color theme="0" tint="-0.14996795556505021"/>
      </bottom>
      <diagonal/>
    </border>
    <border>
      <left/>
      <right/>
      <top style="medium">
        <color indexed="64"/>
      </top>
      <bottom style="thin">
        <color theme="0" tint="-0.14996795556505021"/>
      </bottom>
      <diagonal/>
    </border>
    <border>
      <left/>
      <right style="thin">
        <color indexed="8"/>
      </right>
      <top style="medium">
        <color indexed="64"/>
      </top>
      <bottom style="thin">
        <color theme="0" tint="-0.14996795556505021"/>
      </bottom>
      <diagonal/>
    </border>
    <border>
      <left style="thin">
        <color indexed="8"/>
      </left>
      <right style="thin">
        <color indexed="8"/>
      </right>
      <top style="medium">
        <color indexed="64"/>
      </top>
      <bottom style="thin">
        <color theme="0" tint="-0.14996795556505021"/>
      </bottom>
      <diagonal/>
    </border>
    <border>
      <left style="thin">
        <color indexed="8"/>
      </left>
      <right/>
      <top style="medium">
        <color indexed="64"/>
      </top>
      <bottom style="thin">
        <color theme="0" tint="-0.14996795556505021"/>
      </bottom>
      <diagonal/>
    </border>
    <border>
      <left style="thin">
        <color indexed="64"/>
      </left>
      <right style="thin">
        <color indexed="64"/>
      </right>
      <top style="medium">
        <color indexed="64"/>
      </top>
      <bottom style="thin">
        <color theme="0" tint="-0.14996795556505021"/>
      </bottom>
      <diagonal/>
    </border>
    <border>
      <left/>
      <right style="thin">
        <color indexed="64"/>
      </right>
      <top style="medium">
        <color indexed="64"/>
      </top>
      <bottom style="thin">
        <color theme="0" tint="-0.14996795556505021"/>
      </bottom>
      <diagonal/>
    </border>
    <border>
      <left style="thin">
        <color indexed="64"/>
      </left>
      <right/>
      <top style="medium">
        <color indexed="64"/>
      </top>
      <bottom style="thin">
        <color theme="0" tint="-0.14996795556505021"/>
      </bottom>
      <diagonal/>
    </border>
    <border>
      <left style="thin">
        <color indexed="64"/>
      </left>
      <right style="medium">
        <color indexed="64"/>
      </right>
      <top style="medium">
        <color indexed="64"/>
      </top>
      <bottom style="thin">
        <color theme="0" tint="-0.34998626667073579"/>
      </bottom>
      <diagonal/>
    </border>
    <border>
      <left style="medium">
        <color indexed="64"/>
      </left>
      <right/>
      <top style="medium">
        <color indexed="64"/>
      </top>
      <bottom style="thin">
        <color indexed="64"/>
      </bottom>
      <diagonal/>
    </border>
    <border>
      <left/>
      <right style="thin">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8"/>
      </top>
      <bottom/>
      <diagonal/>
    </border>
    <border>
      <left/>
      <right style="thin">
        <color indexed="64"/>
      </right>
      <top style="thin">
        <color indexed="8"/>
      </top>
      <bottom/>
      <diagonal/>
    </border>
    <border>
      <left style="thin">
        <color indexed="64"/>
      </left>
      <right/>
      <top style="thin">
        <color indexed="8"/>
      </top>
      <bottom/>
      <diagonal/>
    </border>
    <border>
      <left/>
      <right style="thin">
        <color indexed="8"/>
      </right>
      <top style="thin">
        <color indexed="8"/>
      </top>
      <bottom style="thin">
        <color theme="0" tint="-0.34998626667073579"/>
      </bottom>
      <diagonal/>
    </border>
    <border>
      <left style="thin">
        <color indexed="8"/>
      </left>
      <right style="thin">
        <color indexed="8"/>
      </right>
      <top style="thin">
        <color indexed="8"/>
      </top>
      <bottom style="thin">
        <color theme="0" tint="-0.34998626667073579"/>
      </bottom>
      <diagonal/>
    </border>
    <border>
      <left style="thin">
        <color indexed="8"/>
      </left>
      <right/>
      <top style="thin">
        <color indexed="8"/>
      </top>
      <bottom style="thin">
        <color theme="0" tint="-0.34998626667073579"/>
      </bottom>
      <diagonal/>
    </border>
    <border>
      <left style="thin">
        <color indexed="64"/>
      </left>
      <right style="thin">
        <color indexed="64"/>
      </right>
      <top style="thin">
        <color indexed="8"/>
      </top>
      <bottom style="thin">
        <color theme="0" tint="-0.34998626667073579"/>
      </bottom>
      <diagonal/>
    </border>
    <border>
      <left/>
      <right style="thin">
        <color indexed="64"/>
      </right>
      <top style="thin">
        <color indexed="8"/>
      </top>
      <bottom style="thin">
        <color theme="0" tint="-0.34998626667073579"/>
      </bottom>
      <diagonal/>
    </border>
    <border>
      <left style="thin">
        <color indexed="64"/>
      </left>
      <right/>
      <top style="thin">
        <color indexed="8"/>
      </top>
      <bottom style="thin">
        <color theme="0" tint="-0.34998626667073579"/>
      </bottom>
      <diagonal/>
    </border>
    <border>
      <left style="thin">
        <color indexed="64"/>
      </left>
      <right/>
      <top/>
      <bottom style="thin">
        <color indexed="8"/>
      </bottom>
      <diagonal/>
    </border>
    <border>
      <left/>
      <right style="thin">
        <color indexed="8"/>
      </right>
      <top style="thin">
        <color indexed="8"/>
      </top>
      <bottom style="thin">
        <color theme="0" tint="-0.14996795556505021"/>
      </bottom>
      <diagonal/>
    </border>
    <border>
      <left style="thin">
        <color indexed="8"/>
      </left>
      <right style="thin">
        <color indexed="8"/>
      </right>
      <top style="thin">
        <color indexed="8"/>
      </top>
      <bottom style="thin">
        <color theme="0" tint="-0.14996795556505021"/>
      </bottom>
      <diagonal/>
    </border>
    <border>
      <left style="thin">
        <color indexed="8"/>
      </left>
      <right/>
      <top style="thin">
        <color indexed="8"/>
      </top>
      <bottom style="thin">
        <color theme="0" tint="-0.14996795556505021"/>
      </bottom>
      <diagonal/>
    </border>
    <border>
      <left style="thin">
        <color indexed="64"/>
      </left>
      <right style="thin">
        <color indexed="64"/>
      </right>
      <top style="thin">
        <color indexed="8"/>
      </top>
      <bottom style="thin">
        <color theme="0" tint="-0.14996795556505021"/>
      </bottom>
      <diagonal/>
    </border>
    <border>
      <left/>
      <right style="thin">
        <color indexed="64"/>
      </right>
      <top style="thin">
        <color indexed="8"/>
      </top>
      <bottom style="thin">
        <color theme="0" tint="-0.14996795556505021"/>
      </bottom>
      <diagonal/>
    </border>
    <border>
      <left style="thin">
        <color indexed="64"/>
      </left>
      <right/>
      <top style="thin">
        <color indexed="8"/>
      </top>
      <bottom style="thin">
        <color theme="0" tint="-0.14996795556505021"/>
      </bottom>
      <diagonal/>
    </border>
    <border>
      <left style="medium">
        <color indexed="64"/>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8"/>
      </right>
      <top style="thin">
        <color indexed="64"/>
      </top>
      <bottom style="medium">
        <color indexed="64"/>
      </bottom>
      <diagonal/>
    </border>
    <border>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top/>
      <bottom style="double">
        <color indexed="8"/>
      </bottom>
      <diagonal/>
    </border>
    <border>
      <left style="thin">
        <color auto="1"/>
      </left>
      <right style="medium">
        <color indexed="8"/>
      </right>
      <top style="medium">
        <color indexed="8"/>
      </top>
      <bottom style="medium">
        <color indexed="8"/>
      </bottom>
      <diagonal/>
    </border>
    <border>
      <left style="thin">
        <color indexed="64"/>
      </left>
      <right/>
      <top/>
      <bottom style="thin">
        <color indexed="64"/>
      </bottom>
      <diagonal/>
    </border>
    <border>
      <left style="hair">
        <color auto="1"/>
      </left>
      <right style="medium">
        <color auto="1"/>
      </right>
      <top style="medium">
        <color auto="1"/>
      </top>
      <bottom style="hair">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indexed="64"/>
      </right>
      <top style="thin">
        <color auto="1"/>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8"/>
      </right>
      <top style="medium">
        <color indexed="64"/>
      </top>
      <bottom style="medium">
        <color indexed="64"/>
      </bottom>
      <diagonal/>
    </border>
    <border>
      <left/>
      <right style="thin">
        <color indexed="8"/>
      </right>
      <top style="medium">
        <color indexed="64"/>
      </top>
      <bottom style="double">
        <color indexed="8"/>
      </bottom>
      <diagonal/>
    </border>
    <border>
      <left style="thin">
        <color indexed="8"/>
      </left>
      <right style="thin">
        <color indexed="8"/>
      </right>
      <top style="medium">
        <color indexed="64"/>
      </top>
      <bottom style="double">
        <color indexed="8"/>
      </bottom>
      <diagonal/>
    </border>
    <border>
      <left style="thin">
        <color indexed="8"/>
      </left>
      <right/>
      <top style="medium">
        <color indexed="64"/>
      </top>
      <bottom style="double">
        <color indexed="8"/>
      </bottom>
      <diagonal/>
    </border>
    <border>
      <left style="thin">
        <color auto="1"/>
      </left>
      <right style="medium">
        <color indexed="8"/>
      </right>
      <top style="medium">
        <color indexed="8"/>
      </top>
      <bottom style="medium">
        <color indexed="8"/>
      </bottom>
      <diagonal/>
    </border>
    <border>
      <left style="hair">
        <color auto="1"/>
      </left>
      <right style="medium">
        <color auto="1"/>
      </right>
      <top style="medium">
        <color auto="1"/>
      </top>
      <bottom style="hair">
        <color auto="1"/>
      </bottom>
      <diagonal/>
    </border>
    <border>
      <left style="thin">
        <color indexed="64"/>
      </left>
      <right style="medium">
        <color indexed="8"/>
      </right>
      <top style="thin">
        <color theme="0" tint="-0.14996795556505021"/>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auto="1"/>
      </right>
      <top style="medium">
        <color indexed="8"/>
      </top>
      <bottom style="medium">
        <color indexed="8"/>
      </bottom>
      <diagonal/>
    </border>
    <border>
      <left/>
      <right style="thin">
        <color indexed="64"/>
      </right>
      <top style="medium">
        <color indexed="8"/>
      </top>
      <bottom style="double">
        <color indexed="8"/>
      </bottom>
      <diagonal/>
    </border>
    <border>
      <left style="thin">
        <color indexed="64"/>
      </left>
      <right style="thin">
        <color indexed="64"/>
      </right>
      <top style="medium">
        <color indexed="8"/>
      </top>
      <bottom style="double">
        <color indexed="8"/>
      </bottom>
      <diagonal/>
    </border>
    <border>
      <left style="thin">
        <color auto="1"/>
      </left>
      <right style="medium">
        <color indexed="8"/>
      </right>
      <top style="medium">
        <color indexed="8"/>
      </top>
      <bottom style="medium">
        <color indexed="8"/>
      </bottom>
      <diagonal/>
    </border>
    <border>
      <left style="hair">
        <color auto="1"/>
      </left>
      <right style="medium">
        <color auto="1"/>
      </right>
      <top style="medium">
        <color auto="1"/>
      </top>
      <bottom style="hair">
        <color auto="1"/>
      </bottom>
      <diagonal/>
    </border>
    <border>
      <left/>
      <right/>
      <top style="medium">
        <color auto="1"/>
      </top>
      <bottom style="medium">
        <color indexed="64"/>
      </bottom>
      <diagonal/>
    </border>
    <border>
      <left style="medium">
        <color indexed="64"/>
      </left>
      <right style="hair">
        <color auto="1"/>
      </right>
      <top style="medium">
        <color auto="1"/>
      </top>
      <bottom style="medium">
        <color indexed="64"/>
      </bottom>
      <diagonal/>
    </border>
    <border>
      <left style="thin">
        <color indexed="8"/>
      </left>
      <right style="thin">
        <color indexed="8"/>
      </right>
      <top style="medium">
        <color indexed="64"/>
      </top>
      <bottom style="thin">
        <color indexed="8"/>
      </bottom>
      <diagonal/>
    </border>
    <border>
      <left style="thin">
        <color indexed="64"/>
      </left>
      <right style="thin">
        <color indexed="64"/>
      </right>
      <top style="medium">
        <color indexed="64"/>
      </top>
      <bottom style="thin">
        <color indexed="64"/>
      </bottom>
      <diagonal/>
    </border>
    <border>
      <left style="thin">
        <color auto="1"/>
      </left>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auto="1"/>
      </right>
      <top style="medium">
        <color indexed="8"/>
      </top>
      <bottom style="medium">
        <color indexed="8"/>
      </bottom>
      <diagonal/>
    </border>
    <border>
      <left/>
      <right style="thin">
        <color indexed="64"/>
      </right>
      <top style="medium">
        <color indexed="8"/>
      </top>
      <bottom style="double">
        <color indexed="8"/>
      </bottom>
      <diagonal/>
    </border>
    <border>
      <left style="thin">
        <color indexed="64"/>
      </left>
      <right style="thin">
        <color indexed="64"/>
      </right>
      <top style="medium">
        <color indexed="8"/>
      </top>
      <bottom style="double">
        <color indexed="8"/>
      </bottom>
      <diagonal/>
    </border>
    <border>
      <left style="hair">
        <color auto="1"/>
      </left>
      <right style="medium">
        <color auto="1"/>
      </right>
      <top style="medium">
        <color auto="1"/>
      </top>
      <bottom style="hair">
        <color auto="1"/>
      </bottom>
      <diagonal/>
    </border>
    <border>
      <left/>
      <right/>
      <top style="medium">
        <color auto="1"/>
      </top>
      <bottom style="medium">
        <color indexed="64"/>
      </bottom>
      <diagonal/>
    </border>
    <border>
      <left style="thin">
        <color indexed="8"/>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thin">
        <color indexed="64"/>
      </right>
      <top/>
      <bottom style="thin">
        <color indexed="8"/>
      </bottom>
      <diagonal/>
    </border>
    <border>
      <left style="thin">
        <color indexed="64"/>
      </left>
      <right style="thin">
        <color auto="1"/>
      </right>
      <top style="thin">
        <color indexed="64"/>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theme="0" tint="-0.24994659260841701"/>
      </left>
      <right style="thin">
        <color indexed="64"/>
      </right>
      <top style="thin">
        <color auto="1"/>
      </top>
      <bottom style="thin">
        <color auto="1"/>
      </bottom>
      <diagonal/>
    </border>
    <border>
      <left style="thin">
        <color indexed="64"/>
      </left>
      <right style="thin">
        <color theme="0" tint="-0.24994659260841701"/>
      </right>
      <top style="thin">
        <color indexed="64"/>
      </top>
      <bottom style="thin">
        <color indexed="64"/>
      </bottom>
      <diagonal/>
    </border>
    <border>
      <left/>
      <right style="thin">
        <color indexed="8"/>
      </right>
      <top style="thin">
        <color indexed="8"/>
      </top>
      <bottom/>
      <diagonal/>
    </border>
    <border>
      <left/>
      <right style="thin">
        <color indexed="8"/>
      </right>
      <top style="thin">
        <color indexed="8"/>
      </top>
      <bottom style="thin">
        <color indexed="8"/>
      </bottom>
      <diagonal/>
    </border>
    <border>
      <left style="medium">
        <color rgb="FF000000"/>
      </left>
      <right style="thin">
        <color indexed="64"/>
      </right>
      <top style="medium">
        <color indexed="64"/>
      </top>
      <bottom/>
      <diagonal/>
    </border>
    <border>
      <left style="thin">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thin">
        <color auto="1"/>
      </left>
      <right style="medium">
        <color indexed="64"/>
      </right>
      <top style="thin">
        <color auto="1"/>
      </top>
      <bottom/>
      <diagonal/>
    </border>
    <border>
      <left style="medium">
        <color indexed="64"/>
      </left>
      <right style="thin">
        <color auto="1"/>
      </right>
      <top style="thin">
        <color auto="1"/>
      </top>
      <bottom/>
      <diagonal/>
    </border>
    <border>
      <left style="thin">
        <color indexed="8"/>
      </left>
      <right/>
      <top style="thin">
        <color indexed="8"/>
      </top>
      <bottom style="thin">
        <color indexed="8"/>
      </bottom>
      <diagonal/>
    </border>
    <border>
      <left style="thin">
        <color theme="0" tint="-0.24994659260841701"/>
      </left>
      <right style="thin">
        <color indexed="64"/>
      </right>
      <top style="thin">
        <color auto="1"/>
      </top>
      <bottom/>
      <diagonal/>
    </border>
    <border>
      <left style="thin">
        <color auto="1"/>
      </left>
      <right style="thin">
        <color theme="0" tint="-0.24994659260841701"/>
      </right>
      <top style="thin">
        <color auto="1"/>
      </top>
      <bottom/>
      <diagonal/>
    </border>
    <border>
      <left style="thin">
        <color indexed="8"/>
      </left>
      <right style="thin">
        <color indexed="8"/>
      </right>
      <top style="thin">
        <color indexed="8"/>
      </top>
      <bottom style="medium">
        <color indexed="8"/>
      </bottom>
      <diagonal/>
    </border>
    <border>
      <left style="medium">
        <color rgb="FF000000"/>
      </left>
      <right style="thin">
        <color indexed="64"/>
      </right>
      <top style="medium">
        <color indexed="64"/>
      </top>
      <bottom style="medium">
        <color rgb="FF000000"/>
      </bottom>
      <diagonal/>
    </border>
    <border>
      <left style="thin">
        <color indexed="64"/>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style="thin">
        <color auto="1"/>
      </left>
      <right style="thin">
        <color auto="1"/>
      </right>
      <top style="thin">
        <color auto="1"/>
      </top>
      <bottom style="medium">
        <color auto="1"/>
      </bottom>
      <diagonal/>
    </border>
    <border>
      <left style="thin">
        <color theme="0" tint="-0.24994659260841701"/>
      </left>
      <right style="thin">
        <color indexed="64"/>
      </right>
      <top style="thin">
        <color indexed="64"/>
      </top>
      <bottom style="medium">
        <color indexed="64"/>
      </bottom>
      <diagonal/>
    </border>
    <border>
      <left style="medium">
        <color indexed="64"/>
      </left>
      <right/>
      <top style="medium">
        <color indexed="8"/>
      </top>
      <bottom style="thin">
        <color theme="0" tint="-0.14996795556505021"/>
      </bottom>
      <diagonal/>
    </border>
    <border>
      <left/>
      <right/>
      <top style="medium">
        <color indexed="8"/>
      </top>
      <bottom style="thin">
        <color theme="0" tint="-0.14996795556505021"/>
      </bottom>
      <diagonal/>
    </border>
    <border>
      <left style="thin">
        <color theme="1"/>
      </left>
      <right style="thin">
        <color theme="1"/>
      </right>
      <top style="medium">
        <color indexed="8"/>
      </top>
      <bottom style="thin">
        <color theme="0" tint="-0.14996795556505021"/>
      </bottom>
      <diagonal/>
    </border>
    <border>
      <left style="thin">
        <color theme="1"/>
      </left>
      <right/>
      <top style="medium">
        <color indexed="8"/>
      </top>
      <bottom style="thin">
        <color theme="0" tint="-0.14996795556505021"/>
      </bottom>
      <diagonal/>
    </border>
    <border>
      <left style="thin">
        <color theme="1"/>
      </left>
      <right style="thin">
        <color indexed="64"/>
      </right>
      <top style="medium">
        <color indexed="8"/>
      </top>
      <bottom style="thin">
        <color theme="0" tint="-0.14996795556505021"/>
      </bottom>
      <diagonal/>
    </border>
    <border>
      <left style="thin">
        <color theme="1"/>
      </left>
      <right style="medium">
        <color indexed="64"/>
      </right>
      <top style="medium">
        <color indexed="8"/>
      </top>
      <bottom style="thin">
        <color theme="0" tint="-0.14996795556505021"/>
      </bottom>
      <diagonal/>
    </border>
    <border>
      <left style="medium">
        <color indexed="64"/>
      </left>
      <right style="thin">
        <color indexed="64"/>
      </right>
      <top style="medium">
        <color indexed="8"/>
      </top>
      <bottom style="thin">
        <color theme="0" tint="-0.14996795556505021"/>
      </bottom>
      <diagonal/>
    </border>
    <border>
      <left/>
      <right style="thin">
        <color indexed="64"/>
      </right>
      <top style="medium">
        <color indexed="8"/>
      </top>
      <bottom style="thin">
        <color theme="0" tint="-0.14996795556505021"/>
      </bottom>
      <diagonal/>
    </border>
    <border>
      <left style="thin">
        <color auto="1"/>
      </left>
      <right style="medium">
        <color auto="1"/>
      </right>
      <top style="medium">
        <color indexed="8"/>
      </top>
      <bottom style="thin">
        <color theme="0" tint="-0.14996795556505021"/>
      </bottom>
      <diagonal/>
    </border>
    <border>
      <left style="thin">
        <color theme="0" tint="-0.24994659260841701"/>
      </left>
      <right/>
      <top style="medium">
        <color auto="1"/>
      </top>
      <bottom style="thin">
        <color theme="0" tint="-0.24994659260841701"/>
      </bottom>
      <diagonal/>
    </border>
    <border>
      <left/>
      <right style="thin">
        <color theme="0" tint="-0.24994659260841701"/>
      </right>
      <top style="medium">
        <color auto="1"/>
      </top>
      <bottom style="thin">
        <color theme="0" tint="-0.24994659260841701"/>
      </bottom>
      <diagonal/>
    </border>
    <border>
      <left style="thin">
        <color theme="0" tint="-0.24994659260841701"/>
      </left>
      <right style="thin">
        <color indexed="64"/>
      </right>
      <top style="medium">
        <color auto="1"/>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medium">
        <color indexed="64"/>
      </left>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thin">
        <color theme="1"/>
      </left>
      <right style="thin">
        <color theme="1"/>
      </right>
      <top style="medium">
        <color indexed="64"/>
      </top>
      <bottom style="thin">
        <color indexed="64"/>
      </bottom>
      <diagonal/>
    </border>
    <border>
      <left style="thin">
        <color theme="1"/>
      </left>
      <right/>
      <top style="medium">
        <color indexed="64"/>
      </top>
      <bottom style="thin">
        <color indexed="64"/>
      </bottom>
      <diagonal/>
    </border>
    <border>
      <left style="thin">
        <color theme="1"/>
      </left>
      <right style="medium">
        <color indexed="64"/>
      </right>
      <top style="medium">
        <color indexed="64"/>
      </top>
      <bottom style="thin">
        <color indexed="64"/>
      </bottom>
      <diagonal/>
    </border>
    <border>
      <left style="thin">
        <color theme="0" tint="-0.24994659260841701"/>
      </left>
      <right style="thin">
        <color theme="0" tint="-0.24994659260841701"/>
      </right>
      <top style="medium">
        <color auto="1"/>
      </top>
      <bottom style="double">
        <color theme="1"/>
      </bottom>
      <diagonal/>
    </border>
    <border>
      <left style="thin">
        <color theme="0" tint="-0.24994659260841701"/>
      </left>
      <right/>
      <top style="medium">
        <color auto="1"/>
      </top>
      <bottom style="double">
        <color theme="1"/>
      </bottom>
      <diagonal/>
    </border>
    <border>
      <left style="thin">
        <color theme="0" tint="-0.24994659260841701"/>
      </left>
      <right style="thin">
        <color indexed="64"/>
      </right>
      <top style="medium">
        <color auto="1"/>
      </top>
      <bottom style="double">
        <color theme="1"/>
      </bottom>
      <diagonal/>
    </border>
    <border>
      <left/>
      <right style="thin">
        <color theme="0" tint="-0.24994659260841701"/>
      </right>
      <top style="medium">
        <color auto="1"/>
      </top>
      <bottom style="double">
        <color theme="1"/>
      </bottom>
      <diagonal/>
    </border>
    <border>
      <left style="thin">
        <color theme="1"/>
      </left>
      <right style="thin">
        <color indexed="64"/>
      </right>
      <top style="medium">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top style="thin">
        <color auto="1"/>
      </top>
      <bottom style="thin">
        <color auto="1"/>
      </bottom>
      <diagonal/>
    </border>
    <border>
      <left style="thin">
        <color theme="0" tint="-0.24994659260841701"/>
      </left>
      <right style="thin">
        <color indexed="64"/>
      </right>
      <top style="thin">
        <color auto="1"/>
      </top>
      <bottom style="thin">
        <color auto="1"/>
      </bottom>
      <diagonal/>
    </border>
    <border>
      <left/>
      <right style="thin">
        <color theme="0" tint="-0.24994659260841701"/>
      </right>
      <top style="thin">
        <color auto="1"/>
      </top>
      <bottom style="thin">
        <color auto="1"/>
      </bottom>
      <diagonal/>
    </border>
    <border>
      <left style="medium">
        <color indexed="64"/>
      </left>
      <right style="thin">
        <color indexed="64"/>
      </right>
      <top style="thin">
        <color indexed="64"/>
      </top>
      <bottom style="thin">
        <color theme="0" tint="-0.14996795556505021"/>
      </bottom>
      <diagonal/>
    </border>
    <border>
      <left style="thin">
        <color indexed="64"/>
      </left>
      <right style="thin">
        <color indexed="64"/>
      </right>
      <top style="thin">
        <color indexed="64"/>
      </top>
      <bottom style="thin">
        <color theme="0" tint="-0.14996795556505021"/>
      </bottom>
      <diagonal/>
    </border>
    <border>
      <left style="thin">
        <color indexed="64"/>
      </left>
      <right style="medium">
        <color indexed="64"/>
      </right>
      <top style="thin">
        <color indexed="64"/>
      </top>
      <bottom style="thin">
        <color theme="0" tint="-0.14996795556505021"/>
      </bottom>
      <diagonal/>
    </border>
    <border>
      <left/>
      <right style="thin">
        <color theme="0" tint="-0.24994659260841701"/>
      </right>
      <top style="thin">
        <color auto="1"/>
      </top>
      <bottom style="thin">
        <color theme="0" tint="-0.24994659260841701"/>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style="double">
        <color indexed="64"/>
      </bottom>
      <diagonal/>
    </border>
    <border>
      <left style="thin">
        <color auto="1"/>
      </left>
      <right style="thin">
        <color auto="1"/>
      </right>
      <top style="medium">
        <color auto="1"/>
      </top>
      <bottom style="medium">
        <color indexed="64"/>
      </bottom>
      <diagonal/>
    </border>
    <border>
      <left/>
      <right style="medium">
        <color indexed="64"/>
      </right>
      <top/>
      <bottom style="double">
        <color indexed="64"/>
      </bottom>
      <diagonal/>
    </border>
    <border>
      <left style="thin">
        <color theme="0" tint="-0.24994659260841701"/>
      </left>
      <right style="thin">
        <color indexed="64"/>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auto="1"/>
      </bottom>
      <diagonal/>
    </border>
    <border>
      <left/>
      <right/>
      <top style="medium">
        <color auto="1"/>
      </top>
      <bottom style="double">
        <color indexed="64"/>
      </bottom>
      <diagonal/>
    </border>
    <border>
      <left/>
      <right style="thin">
        <color theme="0" tint="-0.24994659260841701"/>
      </right>
      <top style="medium">
        <color auto="1"/>
      </top>
      <bottom style="double">
        <color auto="1"/>
      </bottom>
      <diagonal/>
    </border>
    <border>
      <left style="thin">
        <color theme="0" tint="-0.24994659260841701"/>
      </left>
      <right style="thin">
        <color theme="0" tint="-0.24994659260841701"/>
      </right>
      <top style="medium">
        <color auto="1"/>
      </top>
      <bottom style="double">
        <color auto="1"/>
      </bottom>
      <diagonal/>
    </border>
    <border>
      <left/>
      <right/>
      <top style="thin">
        <color indexed="64"/>
      </top>
      <bottom/>
      <diagonal/>
    </border>
    <border>
      <left style="hair">
        <color auto="1"/>
      </left>
      <right style="medium">
        <color auto="1"/>
      </right>
      <top style="medium">
        <color auto="1"/>
      </top>
      <bottom style="hair">
        <color auto="1"/>
      </bottom>
      <diagonal/>
    </border>
    <border>
      <left style="medium">
        <color indexed="8"/>
      </left>
      <right/>
      <top style="medium">
        <color indexed="8"/>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diagonal/>
    </border>
    <border>
      <left style="medium">
        <color indexed="8"/>
      </left>
      <right/>
      <top style="medium">
        <color indexed="8"/>
      </top>
      <bottom style="thin">
        <color theme="0" tint="-0.14996795556505021"/>
      </bottom>
      <diagonal/>
    </border>
    <border>
      <left/>
      <right style="thin">
        <color indexed="8"/>
      </right>
      <top style="medium">
        <color indexed="8"/>
      </top>
      <bottom style="thin">
        <color theme="0" tint="-0.14996795556505021"/>
      </bottom>
      <diagonal/>
    </border>
    <border>
      <left style="thin">
        <color indexed="8"/>
      </left>
      <right style="thin">
        <color indexed="8"/>
      </right>
      <top style="medium">
        <color indexed="8"/>
      </top>
      <bottom style="thin">
        <color theme="0" tint="-0.14996795556505021"/>
      </bottom>
      <diagonal/>
    </border>
    <border>
      <left style="thin">
        <color indexed="8"/>
      </left>
      <right style="medium">
        <color indexed="8"/>
      </right>
      <top style="medium">
        <color indexed="8"/>
      </top>
      <bottom style="thin">
        <color theme="0" tint="-0.1499679555650502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auto="1"/>
      </right>
      <top style="medium">
        <color indexed="8"/>
      </top>
      <bottom style="medium">
        <color indexed="8"/>
      </bottom>
      <diagonal/>
    </border>
    <border>
      <left/>
      <right style="thin">
        <color indexed="64"/>
      </right>
      <top style="medium">
        <color indexed="8"/>
      </top>
      <bottom style="double">
        <color indexed="8"/>
      </bottom>
      <diagonal/>
    </border>
    <border>
      <left style="thin">
        <color indexed="64"/>
      </left>
      <right style="thin">
        <color indexed="64"/>
      </right>
      <top style="medium">
        <color indexed="8"/>
      </top>
      <bottom style="double">
        <color indexed="8"/>
      </bottom>
      <diagonal/>
    </border>
    <border>
      <left/>
      <right style="medium">
        <color indexed="8"/>
      </right>
      <top style="medium">
        <color indexed="8"/>
      </top>
      <bottom style="medium">
        <color indexed="8"/>
      </bottom>
      <diagonal/>
    </border>
    <border>
      <left style="medium">
        <color indexed="64"/>
      </left>
      <right style="hair">
        <color auto="1"/>
      </right>
      <top style="medium">
        <color auto="1"/>
      </top>
      <bottom style="medium">
        <color indexed="64"/>
      </bottom>
      <diagonal/>
    </border>
    <border>
      <left style="medium">
        <color indexed="64"/>
      </left>
      <right/>
      <top style="medium">
        <color indexed="8"/>
      </top>
      <bottom style="thin">
        <color theme="0" tint="-0.14996795556505021"/>
      </bottom>
      <diagonal/>
    </border>
    <border>
      <left/>
      <right style="thin">
        <color indexed="8"/>
      </right>
      <top style="medium">
        <color indexed="8"/>
      </top>
      <bottom style="thin">
        <color theme="0" tint="-0.14996795556505021"/>
      </bottom>
      <diagonal/>
    </border>
    <border>
      <left style="thin">
        <color indexed="8"/>
      </left>
      <right/>
      <top style="medium">
        <color indexed="8"/>
      </top>
      <bottom style="thin">
        <color theme="0" tint="-0.14996795556505021"/>
      </bottom>
      <diagonal/>
    </border>
    <border>
      <left style="thin">
        <color indexed="8"/>
      </left>
      <right style="medium">
        <color indexed="64"/>
      </right>
      <top style="medium">
        <color indexed="8"/>
      </top>
      <bottom style="thin">
        <color theme="0" tint="-0.14996795556505021"/>
      </bottom>
      <diagonal/>
    </border>
    <border>
      <left/>
      <right/>
      <top/>
      <bottom style="double">
        <color indexed="64"/>
      </bottom>
      <diagonal/>
    </border>
    <border>
      <left style="thin">
        <color theme="1" tint="0.499984740745262"/>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theme="1" tint="0.499984740745262"/>
      </right>
      <top style="thin">
        <color indexed="64"/>
      </top>
      <bottom style="thin">
        <color indexed="64"/>
      </bottom>
      <diagonal/>
    </border>
    <border>
      <left style="medium">
        <color auto="1"/>
      </left>
      <right style="hair">
        <color auto="1"/>
      </right>
      <top style="medium">
        <color auto="1"/>
      </top>
      <bottom/>
      <diagonal/>
    </border>
    <border>
      <left style="hair">
        <color auto="1"/>
      </left>
      <right style="medium">
        <color auto="1"/>
      </right>
      <top style="medium">
        <color auto="1"/>
      </top>
      <bottom style="hair">
        <color auto="1"/>
      </bottom>
      <diagonal/>
    </border>
    <border>
      <left/>
      <right/>
      <top style="medium">
        <color auto="1"/>
      </top>
      <bottom style="medium">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top style="medium">
        <color indexed="64"/>
      </top>
      <bottom style="thin">
        <color indexed="8"/>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top style="medium">
        <color indexed="64"/>
      </top>
      <bottom/>
      <diagonal/>
    </border>
    <border>
      <left style="thin">
        <color indexed="8"/>
      </left>
      <right style="medium">
        <color indexed="64"/>
      </right>
      <top style="medium">
        <color indexed="64"/>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bottom style="medium">
        <color indexed="64"/>
      </bottom>
      <diagonal/>
    </border>
    <border>
      <left style="thin">
        <color indexed="8"/>
      </left>
      <right style="medium">
        <color indexed="64"/>
      </right>
      <top style="medium">
        <color indexed="64"/>
      </top>
      <bottom style="thin">
        <color theme="0" tint="-0.14996795556505021"/>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thin">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right/>
      <top style="medium">
        <color indexed="8"/>
      </top>
      <bottom/>
      <diagonal/>
    </border>
    <border>
      <left style="thin">
        <color indexed="8"/>
      </left>
      <right/>
      <top style="medium">
        <color indexed="64"/>
      </top>
      <bottom style="thin">
        <color indexed="64"/>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auto="1"/>
      </left>
      <right style="thin">
        <color auto="1"/>
      </right>
      <top/>
      <bottom style="double">
        <color auto="1"/>
      </bottom>
      <diagonal/>
    </border>
    <border>
      <left/>
      <right style="thin">
        <color indexed="8"/>
      </right>
      <top/>
      <bottom style="double">
        <color indexed="64"/>
      </bottom>
      <diagonal/>
    </border>
    <border>
      <left style="medium">
        <color indexed="64"/>
      </left>
      <right style="thin">
        <color indexed="8"/>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auto="1"/>
      </left>
      <right style="hair">
        <color auto="1"/>
      </right>
      <top style="medium">
        <color auto="1"/>
      </top>
      <bottom/>
      <diagonal/>
    </border>
    <border>
      <left style="medium">
        <color indexed="64"/>
      </left>
      <right/>
      <top style="medium">
        <color indexed="64"/>
      </top>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8"/>
      </right>
      <top style="medium">
        <color indexed="64"/>
      </top>
      <bottom/>
      <diagonal/>
    </border>
    <border>
      <left/>
      <right/>
      <top/>
      <bottom style="thin">
        <color indexed="8"/>
      </bottom>
      <diagonal/>
    </border>
    <border>
      <left style="medium">
        <color indexed="64"/>
      </left>
      <right/>
      <top/>
      <bottom style="thin">
        <color indexed="8"/>
      </bottom>
      <diagonal/>
    </border>
    <border>
      <left style="medium">
        <color indexed="64"/>
      </left>
      <right style="thin">
        <color indexed="8"/>
      </right>
      <top/>
      <bottom style="medium">
        <color indexed="8"/>
      </bottom>
      <diagonal/>
    </border>
    <border>
      <left style="medium">
        <color indexed="64"/>
      </left>
      <right/>
      <top style="medium">
        <color indexed="8"/>
      </top>
      <bottom style="thin">
        <color theme="0" tint="-0.14996795556505021"/>
      </bottom>
      <diagonal/>
    </border>
    <border>
      <left/>
      <right style="thin">
        <color indexed="8"/>
      </right>
      <top style="medium">
        <color indexed="8"/>
      </top>
      <bottom style="thin">
        <color theme="0" tint="-0.14996795556505021"/>
      </bottom>
      <diagonal/>
    </border>
    <border>
      <left style="thin">
        <color indexed="8"/>
      </left>
      <right style="thin">
        <color indexed="8"/>
      </right>
      <top style="medium">
        <color indexed="8"/>
      </top>
      <bottom style="thin">
        <color theme="0" tint="-0.14996795556505021"/>
      </bottom>
      <diagonal/>
    </border>
    <border>
      <left style="thin">
        <color indexed="8"/>
      </left>
      <right/>
      <top style="medium">
        <color indexed="8"/>
      </top>
      <bottom style="thin">
        <color theme="0" tint="-0.14996795556505021"/>
      </bottom>
      <diagonal/>
    </border>
    <border>
      <left style="thin">
        <color indexed="8"/>
      </left>
      <right style="medium">
        <color indexed="64"/>
      </right>
      <top style="medium">
        <color indexed="8"/>
      </top>
      <bottom style="thin">
        <color theme="0" tint="-0.14996795556505021"/>
      </bottom>
      <diagonal/>
    </border>
    <border>
      <left style="medium">
        <color indexed="64"/>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top style="medium">
        <color indexed="8"/>
      </top>
      <bottom/>
      <diagonal/>
    </border>
    <border>
      <left/>
      <right/>
      <top style="medium">
        <color indexed="8"/>
      </top>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64"/>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64"/>
      </left>
      <right style="thin">
        <color indexed="8"/>
      </right>
      <top/>
      <bottom style="medium">
        <color indexed="64"/>
      </bottom>
      <diagonal/>
    </border>
    <border>
      <left style="thin">
        <color indexed="8"/>
      </left>
      <right style="thin">
        <color indexed="8"/>
      </right>
      <top/>
      <bottom style="double">
        <color indexed="64"/>
      </bottom>
      <diagonal/>
    </border>
    <border>
      <left style="medium">
        <color auto="1"/>
      </left>
      <right style="hair">
        <color auto="1"/>
      </right>
      <top style="medium">
        <color auto="1"/>
      </top>
      <bottom/>
      <diagonal/>
    </border>
    <border>
      <left style="hair">
        <color auto="1"/>
      </left>
      <right style="medium">
        <color auto="1"/>
      </right>
      <top style="medium">
        <color auto="1"/>
      </top>
      <bottom style="hair">
        <color auto="1"/>
      </bottom>
      <diagonal/>
    </border>
    <border>
      <left/>
      <right/>
      <top style="medium">
        <color auto="1"/>
      </top>
      <bottom style="medium">
        <color indexed="64"/>
      </bottom>
      <diagonal/>
    </border>
    <border>
      <left style="medium">
        <color indexed="64"/>
      </left>
      <right/>
      <top style="medium">
        <color indexed="64"/>
      </top>
      <bottom/>
      <diagonal/>
    </border>
    <border>
      <left style="medium">
        <color indexed="8"/>
      </left>
      <right/>
      <top style="medium">
        <color indexed="64"/>
      </top>
      <bottom/>
      <diagonal/>
    </border>
    <border>
      <left style="thin">
        <color indexed="8"/>
      </left>
      <right style="thin">
        <color indexed="8"/>
      </right>
      <top style="medium">
        <color indexed="64"/>
      </top>
      <bottom/>
      <diagonal/>
    </border>
    <border>
      <left style="thin">
        <color indexed="8"/>
      </left>
      <right/>
      <top style="medium">
        <color indexed="64"/>
      </top>
      <bottom style="thin">
        <color indexed="8"/>
      </bottom>
      <diagonal/>
    </border>
    <border>
      <left style="thin">
        <color indexed="8"/>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8"/>
      </top>
      <bottom/>
      <diagonal/>
    </border>
    <border>
      <left style="medium">
        <color indexed="8"/>
      </left>
      <right/>
      <top style="medium">
        <color indexed="8"/>
      </top>
      <bottom/>
      <diagonal/>
    </border>
    <border>
      <left style="thin">
        <color indexed="8"/>
      </left>
      <right style="thin">
        <color indexed="8"/>
      </right>
      <top style="medium">
        <color indexed="8"/>
      </top>
      <bottom/>
      <diagonal/>
    </border>
    <border>
      <left style="thin">
        <color indexed="8"/>
      </left>
      <right style="medium">
        <color indexed="64"/>
      </right>
      <top style="medium">
        <color indexed="8"/>
      </top>
      <bottom/>
      <diagonal/>
    </border>
    <border>
      <left style="medium">
        <color indexed="64"/>
      </left>
      <right/>
      <top style="medium">
        <color indexed="8"/>
      </top>
      <bottom style="thin">
        <color theme="0" tint="-0.14996795556505021"/>
      </bottom>
      <diagonal/>
    </border>
    <border>
      <left/>
      <right style="thin">
        <color indexed="64"/>
      </right>
      <top style="medium">
        <color indexed="8"/>
      </top>
      <bottom style="thin">
        <color theme="0" tint="-0.14996795556505021"/>
      </bottom>
      <diagonal/>
    </border>
    <border>
      <left/>
      <right style="thin">
        <color indexed="8"/>
      </right>
      <top style="medium">
        <color indexed="8"/>
      </top>
      <bottom style="thin">
        <color theme="0" tint="-0.14996795556505021"/>
      </bottom>
      <diagonal/>
    </border>
    <border>
      <left style="thin">
        <color indexed="8"/>
      </left>
      <right style="thin">
        <color indexed="8"/>
      </right>
      <top style="medium">
        <color indexed="8"/>
      </top>
      <bottom style="thin">
        <color theme="0" tint="-0.14996795556505021"/>
      </bottom>
      <diagonal/>
    </border>
    <border>
      <left style="thin">
        <color indexed="8"/>
      </left>
      <right style="medium">
        <color indexed="64"/>
      </right>
      <top style="medium">
        <color indexed="8"/>
      </top>
      <bottom style="thin">
        <color theme="0" tint="-0.14996795556505021"/>
      </bottom>
      <diagonal/>
    </border>
    <border>
      <left style="medium">
        <color indexed="64"/>
      </left>
      <right/>
      <top style="medium">
        <color indexed="8"/>
      </top>
      <bottom style="thin">
        <color indexed="8"/>
      </bottom>
      <diagonal/>
    </border>
    <border>
      <left/>
      <right style="thin">
        <color indexed="64"/>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thin">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style="medium">
        <color indexed="64"/>
      </left>
      <right style="thin">
        <color indexed="8"/>
      </right>
      <top style="medium">
        <color indexed="8"/>
      </top>
      <bottom style="thin">
        <color indexed="8"/>
      </bottom>
      <diagonal/>
    </border>
    <border>
      <left style="thin">
        <color indexed="8"/>
      </left>
      <right style="thin">
        <color indexed="64"/>
      </right>
      <top style="medium">
        <color indexed="8"/>
      </top>
      <bottom style="thin">
        <color indexed="8"/>
      </bottom>
      <diagonal/>
    </border>
    <border>
      <left style="medium">
        <color indexed="64"/>
      </left>
      <right/>
      <top style="thin">
        <color indexed="8"/>
      </top>
      <bottom style="medium">
        <color indexed="64"/>
      </bottom>
      <diagonal/>
    </border>
    <border>
      <left/>
      <right style="thin">
        <color indexed="64"/>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64"/>
      </right>
      <top style="thin">
        <color indexed="8"/>
      </top>
      <bottom style="medium">
        <color indexed="64"/>
      </bottom>
      <diagonal/>
    </border>
    <border>
      <left/>
      <right/>
      <top/>
      <bottom style="double">
        <color indexed="8"/>
      </bottom>
      <diagonal/>
    </border>
    <border>
      <left/>
      <right style="thin">
        <color indexed="8"/>
      </right>
      <top/>
      <bottom style="double">
        <color indexed="8"/>
      </bottom>
      <diagonal/>
    </border>
    <border>
      <left style="medium">
        <color auto="1"/>
      </left>
      <right style="hair">
        <color auto="1"/>
      </right>
      <top style="medium">
        <color auto="1"/>
      </top>
      <bottom/>
      <diagonal/>
    </border>
    <border>
      <left style="hair">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thin">
        <color indexed="64"/>
      </bottom>
      <diagonal/>
    </border>
    <border>
      <left style="thin">
        <color indexed="8"/>
      </left>
      <right style="medium">
        <color indexed="8"/>
      </right>
      <top style="medium">
        <color indexed="8"/>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8"/>
      </left>
      <right style="thin">
        <color indexed="8"/>
      </right>
      <top/>
      <bottom/>
      <diagonal/>
    </border>
    <border>
      <left style="thin">
        <color indexed="8"/>
      </left>
      <right style="thin">
        <color indexed="8"/>
      </right>
      <top style="thin">
        <color indexed="64"/>
      </top>
      <bottom/>
      <diagonal/>
    </border>
    <border>
      <left style="medium">
        <color indexed="64"/>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medium">
        <color indexed="64"/>
      </right>
      <top style="thin">
        <color auto="1"/>
      </top>
      <bottom/>
      <diagonal/>
    </border>
    <border>
      <left style="medium">
        <color auto="1"/>
      </left>
      <right style="thin">
        <color auto="1"/>
      </right>
      <top/>
      <bottom/>
      <diagonal/>
    </border>
    <border>
      <left style="medium">
        <color indexed="8"/>
      </left>
      <right style="thin">
        <color indexed="8"/>
      </right>
      <top/>
      <bottom style="thin">
        <color indexed="8"/>
      </bottom>
      <diagonal/>
    </border>
    <border>
      <left style="thin">
        <color indexed="8"/>
      </left>
      <right style="thin">
        <color indexed="8"/>
      </right>
      <top/>
      <bottom style="medium">
        <color indexed="8"/>
      </bottom>
      <diagonal/>
    </border>
    <border>
      <left style="thin">
        <color indexed="8"/>
      </left>
      <right style="medium">
        <color indexed="8"/>
      </right>
      <top/>
      <bottom style="thin">
        <color indexed="8"/>
      </bottom>
      <diagonal/>
    </border>
    <border>
      <left style="medium">
        <color indexed="64"/>
      </left>
      <right style="thin">
        <color indexed="64"/>
      </right>
      <top/>
      <bottom style="medium">
        <color indexed="8"/>
      </bottom>
      <diagonal/>
    </border>
    <border>
      <left style="thin">
        <color indexed="64"/>
      </left>
      <right style="thin">
        <color indexed="64"/>
      </right>
      <top/>
      <bottom style="medium">
        <color indexed="8"/>
      </bottom>
      <diagonal/>
    </border>
    <border>
      <left style="thin">
        <color indexed="64"/>
      </left>
      <right style="medium">
        <color indexed="64"/>
      </right>
      <top/>
      <bottom style="medium">
        <color indexed="8"/>
      </bottom>
      <diagonal/>
    </border>
    <border>
      <left style="medium">
        <color indexed="8"/>
      </left>
      <right/>
      <top style="medium">
        <color indexed="8"/>
      </top>
      <bottom style="thin">
        <color theme="0" tint="-0.14996795556505021"/>
      </bottom>
      <diagonal/>
    </border>
    <border>
      <left/>
      <right style="thin">
        <color indexed="8"/>
      </right>
      <top style="medium">
        <color indexed="8"/>
      </top>
      <bottom style="thin">
        <color theme="0" tint="-0.14996795556505021"/>
      </bottom>
      <diagonal/>
    </border>
    <border>
      <left style="thin">
        <color indexed="8"/>
      </left>
      <right style="thin">
        <color indexed="8"/>
      </right>
      <top style="medium">
        <color indexed="8"/>
      </top>
      <bottom style="thin">
        <color theme="0" tint="-0.14996795556505021"/>
      </bottom>
      <diagonal/>
    </border>
    <border>
      <left style="thin">
        <color indexed="8"/>
      </left>
      <right/>
      <top style="medium">
        <color indexed="8"/>
      </top>
      <bottom style="thin">
        <color theme="0" tint="-0.14996795556505021"/>
      </bottom>
      <diagonal/>
    </border>
    <border>
      <left style="thin">
        <color indexed="8"/>
      </left>
      <right style="medium">
        <color indexed="8"/>
      </right>
      <top style="medium">
        <color indexed="8"/>
      </top>
      <bottom style="thin">
        <color theme="0" tint="-0.14996795556505021"/>
      </bottom>
      <diagonal/>
    </border>
    <border>
      <left style="medium">
        <color indexed="64"/>
      </left>
      <right/>
      <top style="medium">
        <color indexed="8"/>
      </top>
      <bottom style="thin">
        <color theme="0" tint="-0.14996795556505021"/>
      </bottom>
      <diagonal/>
    </border>
    <border>
      <left style="thin">
        <color indexed="8"/>
      </left>
      <right style="medium">
        <color indexed="64"/>
      </right>
      <top style="medium">
        <color indexed="8"/>
      </top>
      <bottom style="thin">
        <color theme="0" tint="-0.14996795556505021"/>
      </bottom>
      <diagonal/>
    </border>
    <border>
      <left style="thin">
        <color indexed="8"/>
      </left>
      <right/>
      <top style="thin">
        <color theme="0" tint="-0.14996795556505021"/>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indexed="8"/>
      </right>
      <top style="medium">
        <color indexed="8"/>
      </top>
      <bottom style="medium">
        <color indexed="8"/>
      </bottom>
      <diagonal/>
    </border>
    <border>
      <left/>
      <right/>
      <top style="medium">
        <color indexed="8"/>
      </top>
      <bottom style="double">
        <color indexed="8"/>
      </bottom>
      <diagonal/>
    </border>
    <border>
      <left style="thin">
        <color auto="1"/>
      </left>
      <right/>
      <top style="medium">
        <color indexed="8"/>
      </top>
      <bottom style="medium">
        <color indexed="8"/>
      </bottom>
      <diagonal/>
    </border>
    <border>
      <left/>
      <right style="thin">
        <color auto="1"/>
      </right>
      <top style="medium">
        <color indexed="8"/>
      </top>
      <bottom style="medium">
        <color indexed="8"/>
      </bottom>
      <diagonal/>
    </border>
    <border>
      <left style="thin">
        <color indexed="64"/>
      </left>
      <right style="thin">
        <color indexed="64"/>
      </right>
      <top style="medium">
        <color indexed="8"/>
      </top>
      <bottom style="double">
        <color indexed="8"/>
      </bottom>
      <diagonal/>
    </border>
    <border>
      <left/>
      <right style="medium">
        <color indexed="8"/>
      </right>
      <top style="medium">
        <color indexed="8"/>
      </top>
      <bottom style="medium">
        <color indexed="8"/>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indexed="64"/>
      </right>
      <top/>
      <bottom style="medium">
        <color indexed="64"/>
      </bottom>
      <diagonal/>
    </border>
    <border>
      <left style="hair">
        <color auto="1"/>
      </left>
      <right style="medium">
        <color auto="1"/>
      </right>
      <top style="medium">
        <color auto="1"/>
      </top>
      <bottom style="hair">
        <color auto="1"/>
      </bottom>
      <diagonal/>
    </border>
    <border>
      <left/>
      <right/>
      <top/>
      <bottom style="medium">
        <color indexed="64"/>
      </bottom>
      <diagonal/>
    </border>
    <border>
      <left style="medium">
        <color auto="1"/>
      </left>
      <right style="hair">
        <color auto="1"/>
      </right>
      <top/>
      <bottom style="medium">
        <color auto="1"/>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bottom style="medium">
        <color indexed="8"/>
      </bottom>
      <diagonal/>
    </border>
    <border>
      <left style="medium">
        <color indexed="64"/>
      </left>
      <right style="thin">
        <color indexed="64"/>
      </right>
      <top style="thin">
        <color indexed="64"/>
      </top>
      <bottom style="medium">
        <color indexed="8"/>
      </bottom>
      <diagonal/>
    </border>
    <border>
      <left style="thin">
        <color indexed="64"/>
      </left>
      <right style="thin">
        <color indexed="64"/>
      </right>
      <top style="thin">
        <color indexed="64"/>
      </top>
      <bottom style="medium">
        <color indexed="8"/>
      </bottom>
      <diagonal/>
    </border>
    <border>
      <left style="thin">
        <color indexed="64"/>
      </left>
      <right style="medium">
        <color indexed="64"/>
      </right>
      <top style="thin">
        <color indexed="64"/>
      </top>
      <bottom style="medium">
        <color indexed="8"/>
      </bottom>
      <diagonal/>
    </border>
    <border>
      <left style="medium">
        <color indexed="64"/>
      </left>
      <right style="thin">
        <color indexed="8"/>
      </right>
      <top style="medium">
        <color indexed="8"/>
      </top>
      <bottom style="thin">
        <color theme="0" tint="-0.14996795556505021"/>
      </bottom>
      <diagonal/>
    </border>
    <border>
      <left style="medium">
        <color indexed="64"/>
      </left>
      <right/>
      <top style="medium">
        <color indexed="64"/>
      </top>
      <bottom style="thin">
        <color indexed="64"/>
      </bottom>
      <diagonal/>
    </border>
    <border>
      <left/>
      <right style="thin">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thin">
        <color indexed="8"/>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right style="thin">
        <color auto="1"/>
      </right>
      <top style="medium">
        <color indexed="8"/>
      </top>
      <bottom style="medium">
        <color indexed="64"/>
      </bottom>
      <diagonal/>
    </border>
    <border>
      <left style="thin">
        <color auto="1"/>
      </left>
      <right style="thin">
        <color auto="1"/>
      </right>
      <top style="medium">
        <color indexed="8"/>
      </top>
      <bottom style="double">
        <color auto="1"/>
      </bottom>
      <diagonal/>
    </border>
    <border>
      <left/>
      <right style="medium">
        <color indexed="64"/>
      </right>
      <top style="medium">
        <color indexed="8"/>
      </top>
      <bottom style="medium">
        <color indexed="64"/>
      </bottom>
      <diagonal/>
    </border>
    <border>
      <left style="medium">
        <color indexed="64"/>
      </left>
      <right style="thin">
        <color auto="1"/>
      </right>
      <top style="medium">
        <color indexed="8"/>
      </top>
      <bottom style="double">
        <color indexed="64"/>
      </bottom>
      <diagonal/>
    </border>
    <border>
      <left style="thin">
        <color auto="1"/>
      </left>
      <right style="medium">
        <color indexed="64"/>
      </right>
      <top style="medium">
        <color indexed="8"/>
      </top>
      <bottom style="medium">
        <color indexed="64"/>
      </bottom>
      <diagonal/>
    </border>
    <border>
      <left/>
      <right/>
      <top style="medium">
        <color auto="1"/>
      </top>
      <bottom style="medium">
        <color indexed="64"/>
      </bottom>
      <diagonal/>
    </border>
    <border>
      <left style="medium">
        <color indexed="64"/>
      </left>
      <right/>
      <top style="medium">
        <color indexed="64"/>
      </top>
      <bottom/>
      <diagonal/>
    </border>
    <border>
      <left style="medium">
        <color indexed="8"/>
      </left>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64"/>
      </left>
      <right/>
      <top style="medium">
        <color indexed="8"/>
      </top>
      <bottom/>
      <diagonal/>
    </border>
    <border>
      <left style="medium">
        <color indexed="8"/>
      </left>
      <right/>
      <top style="medium">
        <color indexed="8"/>
      </top>
      <bottom/>
      <diagonal/>
    </border>
    <border>
      <left style="medium">
        <color indexed="64"/>
      </left>
      <right/>
      <top style="medium">
        <color indexed="8"/>
      </top>
      <bottom style="thin">
        <color indexed="8"/>
      </bottom>
      <diagonal/>
    </border>
    <border>
      <left style="medium">
        <color indexed="8"/>
      </left>
      <right/>
      <top style="medium">
        <color indexed="8"/>
      </top>
      <bottom style="thin">
        <color indexed="8"/>
      </bottom>
      <diagonal/>
    </border>
    <border>
      <left style="thin">
        <color indexed="8"/>
      </left>
      <right style="medium">
        <color indexed="64"/>
      </right>
      <top/>
      <bottom style="thin">
        <color indexed="8"/>
      </bottom>
      <diagonal/>
    </border>
    <border>
      <left style="medium">
        <color indexed="64"/>
      </left>
      <right/>
      <top style="medium">
        <color indexed="8"/>
      </top>
      <bottom style="thin">
        <color theme="0" tint="-0.14996795556505021"/>
      </bottom>
      <diagonal/>
    </border>
    <border>
      <left/>
      <right/>
      <top style="medium">
        <color indexed="8"/>
      </top>
      <bottom style="thin">
        <color theme="0" tint="-0.14996795556505021"/>
      </bottom>
      <diagonal/>
    </border>
    <border>
      <left/>
      <right style="thin">
        <color indexed="8"/>
      </right>
      <top style="medium">
        <color indexed="8"/>
      </top>
      <bottom style="thin">
        <color theme="0" tint="-0.14996795556505021"/>
      </bottom>
      <diagonal/>
    </border>
    <border>
      <left style="thin">
        <color indexed="8"/>
      </left>
      <right/>
      <top style="medium">
        <color indexed="8"/>
      </top>
      <bottom style="thin">
        <color theme="0" tint="-0.14996795556505021"/>
      </bottom>
      <diagonal/>
    </border>
    <border>
      <left style="thin">
        <color indexed="8"/>
      </left>
      <right style="medium">
        <color indexed="64"/>
      </right>
      <top style="medium">
        <color indexed="8"/>
      </top>
      <bottom style="thin">
        <color theme="0" tint="-0.14996795556505021"/>
      </bottom>
      <diagonal/>
    </border>
    <border>
      <left style="medium">
        <color indexed="8"/>
      </left>
      <right/>
      <top style="medium">
        <color indexed="8"/>
      </top>
      <bottom style="medium">
        <color indexed="64"/>
      </bottom>
      <diagonal/>
    </border>
    <border>
      <left/>
      <right/>
      <top style="medium">
        <color indexed="8"/>
      </top>
      <bottom style="medium">
        <color indexed="64"/>
      </bottom>
      <diagonal/>
    </border>
    <border>
      <left/>
      <right/>
      <top style="medium">
        <color indexed="8"/>
      </top>
      <bottom style="double">
        <color indexed="64"/>
      </bottom>
      <diagonal/>
    </border>
    <border>
      <left/>
      <right style="medium">
        <color indexed="64"/>
      </right>
      <top style="medium">
        <color indexed="8"/>
      </top>
      <bottom style="double">
        <color indexed="64"/>
      </bottom>
      <diagonal/>
    </border>
    <border>
      <left style="medium">
        <color auto="1"/>
      </left>
      <right style="hair">
        <color auto="1"/>
      </right>
      <top style="medium">
        <color auto="1"/>
      </top>
      <bottom/>
      <diagonal/>
    </border>
    <border>
      <left style="hair">
        <color auto="1"/>
      </left>
      <right style="medium">
        <color auto="1"/>
      </right>
      <top style="medium">
        <color auto="1"/>
      </top>
      <bottom style="hair">
        <color auto="1"/>
      </bottom>
      <diagonal/>
    </border>
    <border>
      <left/>
      <right/>
      <top style="medium">
        <color auto="1"/>
      </top>
      <bottom style="medium">
        <color indexed="64"/>
      </bottom>
      <diagonal/>
    </border>
    <border>
      <left style="medium">
        <color auto="1"/>
      </left>
      <right/>
      <top style="medium">
        <color auto="1"/>
      </top>
      <bottom/>
      <diagonal/>
    </border>
    <border>
      <left style="thin">
        <color indexed="8"/>
      </left>
      <right style="thin">
        <color indexed="8"/>
      </right>
      <top style="medium">
        <color indexed="64"/>
      </top>
      <bottom/>
      <diagonal/>
    </border>
    <border>
      <left style="thin">
        <color indexed="8"/>
      </left>
      <right/>
      <top style="medium">
        <color indexed="64"/>
      </top>
      <bottom style="thin">
        <color indexed="64"/>
      </bottom>
      <diagonal/>
    </border>
    <border>
      <left style="thin">
        <color indexed="8"/>
      </left>
      <right style="thin">
        <color indexed="8"/>
      </right>
      <top style="medium">
        <color indexed="64"/>
      </top>
      <bottom style="thin">
        <color indexed="8"/>
      </bottom>
      <diagonal/>
    </border>
    <border>
      <left style="thin">
        <color indexed="8"/>
      </left>
      <right style="thin">
        <color indexed="64"/>
      </right>
      <top style="medium">
        <color indexed="64"/>
      </top>
      <bottom/>
      <diagonal/>
    </border>
    <border>
      <left style="thin">
        <color indexed="64"/>
      </left>
      <right style="thin">
        <color indexed="64"/>
      </right>
      <top style="medium">
        <color indexed="64"/>
      </top>
      <bottom/>
      <diagonal/>
    </border>
    <border>
      <left style="thin">
        <color indexed="8"/>
      </left>
      <right/>
      <top style="medium">
        <color indexed="64"/>
      </top>
      <bottom/>
      <diagonal/>
    </border>
    <border>
      <left style="thin">
        <color indexed="64"/>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auto="1"/>
      </top>
      <bottom/>
      <diagonal/>
    </border>
    <border>
      <left style="medium">
        <color indexed="64"/>
      </left>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style="thin">
        <color indexed="64"/>
      </right>
      <top style="medium">
        <color indexed="64"/>
      </top>
      <bottom style="medium">
        <color indexed="64"/>
      </bottom>
      <diagonal/>
    </border>
    <border>
      <left/>
      <right style="thin">
        <color auto="1"/>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style="thin">
        <color indexed="64"/>
      </right>
      <top style="thin">
        <color auto="1"/>
      </top>
      <bottom style="medium">
        <color indexed="64"/>
      </bottom>
      <diagonal/>
    </border>
    <border>
      <left/>
      <right style="medium">
        <color indexed="64"/>
      </right>
      <top style="thin">
        <color auto="1"/>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auto="1"/>
      </right>
      <top style="medium">
        <color indexed="8"/>
      </top>
      <bottom style="medium">
        <color indexed="8"/>
      </bottom>
      <diagonal/>
    </border>
    <border>
      <left style="thin">
        <color indexed="64"/>
      </left>
      <right style="thin">
        <color indexed="64"/>
      </right>
      <top style="medium">
        <color indexed="8"/>
      </top>
      <bottom style="double">
        <color indexed="8"/>
      </bottom>
      <diagonal/>
    </border>
    <border>
      <left style="thin">
        <color auto="1"/>
      </left>
      <right style="medium">
        <color indexed="64"/>
      </right>
      <top style="medium">
        <color indexed="8"/>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medium">
        <color indexed="64"/>
      </bottom>
      <diagonal/>
    </border>
    <border>
      <left style="medium">
        <color indexed="8"/>
      </left>
      <right/>
      <top style="medium">
        <color indexed="8"/>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8"/>
      </left>
      <right/>
      <top style="medium">
        <color indexed="8"/>
      </top>
      <bottom style="thin">
        <color theme="0" tint="-0.14996795556505021"/>
      </bottom>
      <diagonal/>
    </border>
    <border>
      <left/>
      <right style="thin">
        <color indexed="8"/>
      </right>
      <top style="medium">
        <color indexed="8"/>
      </top>
      <bottom style="thin">
        <color theme="0" tint="-0.14996795556505021"/>
      </bottom>
      <diagonal/>
    </border>
    <border>
      <left style="thin">
        <color indexed="8"/>
      </left>
      <right style="thin">
        <color indexed="8"/>
      </right>
      <top style="medium">
        <color indexed="8"/>
      </top>
      <bottom style="thin">
        <color theme="0" tint="-0.14996795556505021"/>
      </bottom>
      <diagonal/>
    </border>
    <border>
      <left style="thin">
        <color indexed="8"/>
      </left>
      <right/>
      <top style="medium">
        <color indexed="8"/>
      </top>
      <bottom style="thin">
        <color theme="0" tint="-0.14996795556505021"/>
      </bottom>
      <diagonal/>
    </border>
    <border>
      <left style="thin">
        <color indexed="8"/>
      </left>
      <right style="medium">
        <color indexed="8"/>
      </right>
      <top style="medium">
        <color indexed="8"/>
      </top>
      <bottom style="thin">
        <color theme="0" tint="-0.14996795556505021"/>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medium">
        <color auto="1"/>
      </right>
      <top style="medium">
        <color indexed="64"/>
      </top>
      <bottom style="medium">
        <color indexed="64"/>
      </bottom>
      <diagonal/>
    </border>
    <border>
      <left style="medium">
        <color auto="1"/>
      </left>
      <right style="hair">
        <color auto="1"/>
      </right>
      <top style="medium">
        <color auto="1"/>
      </top>
      <bottom/>
      <diagonal/>
    </border>
    <border>
      <left/>
      <right/>
      <top/>
      <bottom style="medium">
        <color indexed="8"/>
      </bottom>
      <diagonal/>
    </border>
    <border>
      <left style="medium">
        <color indexed="8"/>
      </left>
      <right/>
      <top style="medium">
        <color indexed="8"/>
      </top>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diagonal/>
    </border>
    <border>
      <left style="medium">
        <color indexed="64"/>
      </left>
      <right style="thin">
        <color indexed="64"/>
      </right>
      <top style="medium">
        <color indexed="64"/>
      </top>
      <bottom/>
      <diagonal/>
    </border>
    <border>
      <left style="thin">
        <color auto="1"/>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8"/>
      </left>
      <right/>
      <top/>
      <bottom/>
      <diagonal/>
    </border>
    <border>
      <left style="thin">
        <color auto="1"/>
      </left>
      <right style="thin">
        <color auto="1"/>
      </right>
      <top style="thin">
        <color auto="1"/>
      </top>
      <bottom style="medium">
        <color auto="1"/>
      </bottom>
      <diagonal/>
    </border>
    <border>
      <left/>
      <right style="medium">
        <color indexed="64"/>
      </right>
      <top style="thin">
        <color auto="1"/>
      </top>
      <bottom style="medium">
        <color indexed="64"/>
      </bottom>
      <diagonal/>
    </border>
    <border>
      <left style="thin">
        <color auto="1"/>
      </left>
      <right style="thin">
        <color auto="1"/>
      </right>
      <top style="medium">
        <color auto="1"/>
      </top>
      <bottom style="medium">
        <color indexed="64"/>
      </bottom>
      <diagonal/>
    </border>
    <border>
      <left style="medium">
        <color indexed="8"/>
      </left>
      <right/>
      <top/>
      <bottom style="thin">
        <color indexed="8"/>
      </bottom>
      <diagonal/>
    </border>
    <border>
      <left style="medium">
        <color indexed="8"/>
      </left>
      <right/>
      <top style="medium">
        <color indexed="8"/>
      </top>
      <bottom style="thin">
        <color theme="0" tint="-0.14996795556505021"/>
      </bottom>
      <diagonal/>
    </border>
    <border>
      <left/>
      <right style="thin">
        <color indexed="8"/>
      </right>
      <top style="medium">
        <color indexed="8"/>
      </top>
      <bottom style="thin">
        <color theme="0" tint="-0.14996795556505021"/>
      </bottom>
      <diagonal/>
    </border>
    <border>
      <left style="thin">
        <color indexed="8"/>
      </left>
      <right style="thin">
        <color indexed="8"/>
      </right>
      <top style="medium">
        <color indexed="8"/>
      </top>
      <bottom style="thin">
        <color theme="0" tint="-0.14996795556505021"/>
      </bottom>
      <diagonal/>
    </border>
    <border>
      <left style="thin">
        <color indexed="8"/>
      </left>
      <right/>
      <top style="medium">
        <color indexed="8"/>
      </top>
      <bottom style="thin">
        <color theme="0" tint="-0.14996795556505021"/>
      </bottom>
      <diagonal/>
    </border>
    <border>
      <left style="thin">
        <color indexed="8"/>
      </left>
      <right style="medium">
        <color indexed="8"/>
      </right>
      <top style="medium">
        <color indexed="8"/>
      </top>
      <bottom style="thin">
        <color theme="0" tint="-0.1499679555650502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auto="1"/>
      </right>
      <top style="medium">
        <color indexed="8"/>
      </top>
      <bottom style="medium">
        <color indexed="8"/>
      </bottom>
      <diagonal/>
    </border>
    <border>
      <left style="thin">
        <color indexed="64"/>
      </left>
      <right style="thin">
        <color indexed="64"/>
      </right>
      <top style="medium">
        <color indexed="8"/>
      </top>
      <bottom style="double">
        <color indexed="8"/>
      </bottom>
      <diagonal/>
    </border>
    <border>
      <left/>
      <right style="medium">
        <color indexed="8"/>
      </right>
      <top style="medium">
        <color indexed="8"/>
      </top>
      <bottom style="medium">
        <color indexed="64"/>
      </bottom>
      <diagonal/>
    </border>
    <border>
      <left style="medium">
        <color auto="1"/>
      </left>
      <right style="thin">
        <color auto="1"/>
      </right>
      <top style="medium">
        <color auto="1"/>
      </top>
      <bottom style="double">
        <color indexed="8"/>
      </bottom>
      <diagonal/>
    </border>
    <border>
      <left style="thin">
        <color indexed="64"/>
      </left>
      <right style="thin">
        <color indexed="64"/>
      </right>
      <top/>
      <bottom style="double">
        <color indexed="8"/>
      </bottom>
      <diagonal/>
    </border>
    <border>
      <left/>
      <right style="medium">
        <color indexed="8"/>
      </right>
      <top/>
      <bottom style="medium">
        <color indexed="64"/>
      </bottom>
      <diagonal/>
    </border>
    <border>
      <left style="hair">
        <color auto="1"/>
      </left>
      <right style="medium">
        <color auto="1"/>
      </right>
      <top style="medium">
        <color auto="1"/>
      </top>
      <bottom style="hair">
        <color auto="1"/>
      </bottom>
      <diagonal/>
    </border>
    <border>
      <left/>
      <right/>
      <top/>
      <bottom style="medium">
        <color indexed="64"/>
      </bottom>
      <diagonal/>
    </border>
    <border>
      <left style="medium">
        <color auto="1"/>
      </left>
      <right style="hair">
        <color auto="1"/>
      </right>
      <top/>
      <bottom style="medium">
        <color auto="1"/>
      </bottom>
      <diagonal/>
    </border>
    <border>
      <left style="thin">
        <color indexed="8"/>
      </left>
      <right style="thin">
        <color indexed="64"/>
      </right>
      <top style="medium">
        <color indexed="8"/>
      </top>
      <bottom/>
      <diagonal/>
    </border>
    <border>
      <left style="thin">
        <color indexed="64"/>
      </left>
      <right style="thin">
        <color indexed="64"/>
      </right>
      <top style="medium">
        <color indexed="8"/>
      </top>
      <bottom/>
      <diagonal/>
    </border>
    <border>
      <left/>
      <right style="medium">
        <color indexed="8"/>
      </right>
      <top style="medium">
        <color indexed="8"/>
      </top>
      <bottom/>
      <diagonal/>
    </border>
    <border>
      <left style="medium">
        <color indexed="64"/>
      </left>
      <right style="medium">
        <color indexed="64"/>
      </right>
      <top style="medium">
        <color indexed="64"/>
      </top>
      <bottom style="thin">
        <color auto="1"/>
      </bottom>
      <diagonal/>
    </border>
    <border>
      <left/>
      <right style="thin">
        <color theme="1"/>
      </right>
      <top style="medium">
        <color indexed="8"/>
      </top>
      <bottom style="thin">
        <color theme="0" tint="-0.14996795556505021"/>
      </bottom>
      <diagonal/>
    </border>
    <border>
      <left style="thin">
        <color theme="1"/>
      </left>
      <right style="thin">
        <color theme="1"/>
      </right>
      <top style="medium">
        <color indexed="8"/>
      </top>
      <bottom style="thin">
        <color theme="0" tint="-0.14996795556505021"/>
      </bottom>
      <diagonal/>
    </border>
    <border>
      <left style="thin">
        <color theme="1"/>
      </left>
      <right/>
      <top style="medium">
        <color indexed="8"/>
      </top>
      <bottom style="thin">
        <color theme="0" tint="-0.14996795556505021"/>
      </bottom>
      <diagonal/>
    </border>
    <border>
      <left style="thin">
        <color theme="1"/>
      </left>
      <right style="medium">
        <color indexed="8"/>
      </right>
      <top style="medium">
        <color indexed="8"/>
      </top>
      <bottom style="thin">
        <color theme="0" tint="-0.14996795556505021"/>
      </bottom>
      <diagonal/>
    </border>
    <border>
      <left/>
      <right style="thin">
        <color indexed="8"/>
      </right>
      <top style="medium">
        <color indexed="8"/>
      </top>
      <bottom/>
      <diagonal/>
    </border>
    <border>
      <left style="thin">
        <color indexed="8"/>
      </left>
      <right style="thin">
        <color indexed="8"/>
      </right>
      <top/>
      <bottom style="medium">
        <color indexed="8"/>
      </bottom>
      <diagonal/>
    </border>
    <border>
      <left style="medium">
        <color auto="1"/>
      </left>
      <right style="thin">
        <color indexed="64"/>
      </right>
      <top/>
      <bottom style="medium">
        <color auto="1"/>
      </bottom>
      <diagonal/>
    </border>
    <border>
      <left style="thin">
        <color auto="1"/>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8"/>
      </left>
      <right style="medium">
        <color indexed="64"/>
      </right>
      <top/>
      <bottom/>
      <diagonal/>
    </border>
    <border>
      <left style="thin">
        <color auto="1"/>
      </left>
      <right style="medium">
        <color indexed="64"/>
      </right>
      <top style="medium">
        <color indexed="8"/>
      </top>
      <bottom style="medium">
        <color auto="1"/>
      </bottom>
      <diagonal/>
    </border>
    <border>
      <left/>
      <right/>
      <top style="double">
        <color indexed="8"/>
      </top>
      <bottom style="thin">
        <color theme="0" tint="-0.14996795556505021"/>
      </bottom>
      <diagonal/>
    </border>
    <border>
      <left style="thin">
        <color indexed="8"/>
      </left>
      <right/>
      <top style="medium">
        <color indexed="8"/>
      </top>
      <bottom style="thin">
        <color indexed="64"/>
      </bottom>
      <diagonal/>
    </border>
    <border>
      <left/>
      <right style="thin">
        <color indexed="8"/>
      </right>
      <top style="medium">
        <color indexed="8"/>
      </top>
      <bottom style="thin">
        <color indexed="64"/>
      </bottom>
      <diagonal/>
    </border>
    <border>
      <left style="thin">
        <color indexed="64"/>
      </left>
      <right/>
      <top style="medium">
        <color indexed="8"/>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8"/>
      </left>
      <right/>
      <top style="thin">
        <color indexed="64"/>
      </top>
      <bottom/>
      <diagonal/>
    </border>
    <border>
      <left style="thin">
        <color indexed="64"/>
      </left>
      <right style="thin">
        <color indexed="8"/>
      </right>
      <top style="thin">
        <color indexed="64"/>
      </top>
      <bottom/>
      <diagonal/>
    </border>
    <border>
      <left style="thin">
        <color indexed="64"/>
      </left>
      <right style="thin">
        <color indexed="64"/>
      </right>
      <top style="thin">
        <color auto="1"/>
      </top>
      <bottom/>
      <diagonal/>
    </border>
    <border>
      <left style="thin">
        <color auto="1"/>
      </left>
      <right style="medium">
        <color indexed="64"/>
      </right>
      <top style="thin">
        <color auto="1"/>
      </top>
      <bottom/>
      <diagonal/>
    </border>
    <border>
      <left style="thin">
        <color indexed="8"/>
      </left>
      <right/>
      <top/>
      <bottom style="medium">
        <color indexed="8"/>
      </bottom>
      <diagonal/>
    </border>
    <border>
      <left style="thin">
        <color indexed="64"/>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64"/>
      </right>
      <top style="medium">
        <color indexed="8"/>
      </top>
      <bottom style="thin">
        <color theme="0" tint="-0.14996795556505021"/>
      </bottom>
      <diagonal/>
    </border>
    <border>
      <left/>
      <right style="thin">
        <color indexed="64"/>
      </right>
      <top style="medium">
        <color indexed="8"/>
      </top>
      <bottom style="double">
        <color indexed="8"/>
      </bottom>
      <diagonal/>
    </border>
    <border>
      <left style="thin">
        <color auto="1"/>
      </left>
      <right style="thin">
        <color indexed="8"/>
      </right>
      <top style="medium">
        <color indexed="8"/>
      </top>
      <bottom style="double">
        <color indexed="8"/>
      </bottom>
      <diagonal/>
    </border>
    <border>
      <left style="thin">
        <color indexed="8"/>
      </left>
      <right style="medium">
        <color indexed="8"/>
      </right>
      <top style="medium">
        <color indexed="8"/>
      </top>
      <bottom style="medium">
        <color indexed="8"/>
      </bottom>
      <diagonal/>
    </border>
    <border>
      <left/>
      <right style="medium">
        <color indexed="64"/>
      </right>
      <top style="thin">
        <color auto="1"/>
      </top>
      <bottom style="medium">
        <color indexed="64"/>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thin">
        <color indexed="64"/>
      </right>
      <top style="medium">
        <color indexed="64"/>
      </top>
      <bottom style="thin">
        <color indexed="64"/>
      </bottom>
      <diagonal/>
    </border>
    <border>
      <left style="thin">
        <color indexed="8"/>
      </left>
      <right style="thin">
        <color indexed="8"/>
      </right>
      <top style="medium">
        <color indexed="64"/>
      </top>
      <bottom style="thin">
        <color indexed="8"/>
      </bottom>
      <diagonal/>
    </border>
    <border>
      <left style="thin">
        <color indexed="8"/>
      </left>
      <right style="thin">
        <color indexed="8"/>
      </right>
      <top style="thin">
        <color indexed="64"/>
      </top>
      <bottom/>
      <diagonal/>
    </border>
    <border>
      <left style="thin">
        <color indexed="8"/>
      </left>
      <right style="thin">
        <color indexed="8"/>
      </right>
      <top style="thin">
        <color indexed="8"/>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top/>
      <bottom style="medium">
        <color indexed="64"/>
      </bottom>
      <diagonal/>
    </border>
    <border>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style="thin">
        <color auto="1"/>
      </right>
      <top style="thin">
        <color auto="1"/>
      </top>
      <bottom style="medium">
        <color auto="1"/>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auto="1"/>
      </right>
      <top style="medium">
        <color indexed="8"/>
      </top>
      <bottom style="medium">
        <color indexed="8"/>
      </bottom>
      <diagonal/>
    </border>
    <border>
      <left/>
      <right style="thin">
        <color indexed="64"/>
      </right>
      <top style="medium">
        <color indexed="8"/>
      </top>
      <bottom style="double">
        <color indexed="8"/>
      </bottom>
      <diagonal/>
    </border>
    <border>
      <left style="thin">
        <color indexed="64"/>
      </left>
      <right style="thin">
        <color indexed="64"/>
      </right>
      <top style="medium">
        <color indexed="8"/>
      </top>
      <bottom style="double">
        <color indexed="8"/>
      </bottom>
      <diagonal/>
    </border>
    <border>
      <left/>
      <right style="medium">
        <color indexed="8"/>
      </right>
      <top style="medium">
        <color indexed="8"/>
      </top>
      <bottom style="medium">
        <color indexed="8"/>
      </bottom>
      <diagonal/>
    </border>
    <border>
      <left style="medium">
        <color indexed="64"/>
      </left>
      <right style="thin">
        <color indexed="55"/>
      </right>
      <top style="medium">
        <color indexed="8"/>
      </top>
      <bottom style="double">
        <color indexed="64"/>
      </bottom>
      <diagonal/>
    </border>
    <border>
      <left style="thin">
        <color indexed="55"/>
      </left>
      <right style="thin">
        <color indexed="55"/>
      </right>
      <top style="medium">
        <color indexed="8"/>
      </top>
      <bottom style="double">
        <color indexed="64"/>
      </bottom>
      <diagonal/>
    </border>
    <border>
      <left/>
      <right style="medium">
        <color indexed="64"/>
      </right>
      <top style="medium">
        <color indexed="8"/>
      </top>
      <bottom style="medium">
        <color indexed="64"/>
      </bottom>
      <diagonal/>
    </border>
    <border>
      <left style="medium">
        <color auto="1"/>
      </left>
      <right style="hair">
        <color auto="1"/>
      </right>
      <top style="medium">
        <color auto="1"/>
      </top>
      <bottom/>
      <diagonal/>
    </border>
    <border>
      <left style="hair">
        <color auto="1"/>
      </left>
      <right style="medium">
        <color auto="1"/>
      </right>
      <top style="medium">
        <color auto="1"/>
      </top>
      <bottom style="hair">
        <color auto="1"/>
      </bottom>
      <diagonal/>
    </border>
    <border>
      <left style="thin">
        <color indexed="64"/>
      </left>
      <right style="medium">
        <color indexed="64"/>
      </right>
      <top style="thin">
        <color indexed="64"/>
      </top>
      <bottom style="thin">
        <color indexed="64"/>
      </bottom>
      <diagonal/>
    </border>
    <border>
      <left style="medium">
        <color indexed="8"/>
      </left>
      <right/>
      <top style="medium">
        <color indexed="64"/>
      </top>
      <bottom style="medium">
        <color indexed="8"/>
      </bottom>
      <diagonal/>
    </border>
    <border>
      <left/>
      <right/>
      <top style="medium">
        <color indexed="64"/>
      </top>
      <bottom style="medium">
        <color indexed="8"/>
      </bottom>
      <diagonal/>
    </border>
    <border>
      <left/>
      <right style="thin">
        <color auto="1"/>
      </right>
      <top style="medium">
        <color indexed="64"/>
      </top>
      <bottom style="medium">
        <color indexed="8"/>
      </bottom>
      <diagonal/>
    </border>
    <border>
      <left/>
      <right style="thin">
        <color auto="1"/>
      </right>
      <top style="medium">
        <color auto="1"/>
      </top>
      <bottom style="double">
        <color indexed="8"/>
      </bottom>
      <diagonal/>
    </border>
    <border>
      <left style="thin">
        <color auto="1"/>
      </left>
      <right style="thin">
        <color auto="1"/>
      </right>
      <top style="medium">
        <color auto="1"/>
      </top>
      <bottom style="double">
        <color indexed="8"/>
      </bottom>
      <diagonal/>
    </border>
    <border>
      <left style="thin">
        <color auto="1"/>
      </left>
      <right style="thin">
        <color indexed="8"/>
      </right>
      <top style="medium">
        <color indexed="64"/>
      </top>
      <bottom style="double">
        <color indexed="8"/>
      </bottom>
      <diagonal/>
    </border>
    <border>
      <left style="thin">
        <color indexed="8"/>
      </left>
      <right style="medium">
        <color indexed="64"/>
      </right>
      <top/>
      <bottom style="double">
        <color indexed="64"/>
      </bottom>
      <diagonal/>
    </border>
    <border>
      <left style="medium">
        <color indexed="64"/>
      </left>
      <right style="thin">
        <color auto="1"/>
      </right>
      <top style="medium">
        <color indexed="8"/>
      </top>
      <bottom style="double">
        <color indexed="64"/>
      </bottom>
      <diagonal/>
    </border>
    <border>
      <left style="thin">
        <color indexed="64"/>
      </left>
      <right style="thin">
        <color indexed="64"/>
      </right>
      <top style="medium">
        <color indexed="8"/>
      </top>
      <bottom style="double">
        <color indexed="64"/>
      </bottom>
      <diagonal/>
    </border>
    <border>
      <left/>
      <right style="medium">
        <color indexed="64"/>
      </right>
      <top style="medium">
        <color indexed="8"/>
      </top>
      <bottom style="medium">
        <color indexed="64"/>
      </bottom>
      <diagonal/>
    </border>
    <border>
      <left style="hair">
        <color auto="1"/>
      </left>
      <right style="medium">
        <color auto="1"/>
      </right>
      <top style="medium">
        <color auto="1"/>
      </top>
      <bottom style="hair">
        <color auto="1"/>
      </bottom>
      <diagonal/>
    </border>
    <border>
      <left style="thin">
        <color indexed="8"/>
      </left>
      <right style="thin">
        <color indexed="8"/>
      </right>
      <top style="thin">
        <color indexed="8"/>
      </top>
      <bottom/>
      <diagonal/>
    </border>
    <border>
      <left style="medium">
        <color indexed="8"/>
      </left>
      <right style="thin">
        <color indexed="55"/>
      </right>
      <top style="medium">
        <color indexed="8"/>
      </top>
      <bottom style="medium">
        <color indexed="8"/>
      </bottom>
      <diagonal/>
    </border>
    <border>
      <left/>
      <right style="thin">
        <color indexed="55"/>
      </right>
      <top style="medium">
        <color indexed="8"/>
      </top>
      <bottom style="medium">
        <color indexed="8"/>
      </bottom>
      <diagonal/>
    </border>
    <border>
      <left style="thin">
        <color indexed="55"/>
      </left>
      <right style="thin">
        <color indexed="55"/>
      </right>
      <top style="medium">
        <color indexed="8"/>
      </top>
      <bottom style="medium">
        <color indexed="8"/>
      </bottom>
      <diagonal/>
    </border>
    <border>
      <left style="thin">
        <color indexed="55"/>
      </left>
      <right/>
      <top style="medium">
        <color indexed="8"/>
      </top>
      <bottom style="medium">
        <color indexed="8"/>
      </bottom>
      <diagonal/>
    </border>
    <border>
      <left style="medium">
        <color indexed="64"/>
      </left>
      <right style="thin">
        <color auto="1"/>
      </right>
      <top style="medium">
        <color indexed="8"/>
      </top>
      <bottom style="double">
        <color indexed="64"/>
      </bottom>
      <diagonal/>
    </border>
    <border>
      <left style="thin">
        <color indexed="64"/>
      </left>
      <right style="thin">
        <color indexed="64"/>
      </right>
      <top style="medium">
        <color indexed="8"/>
      </top>
      <bottom style="double">
        <color indexed="64"/>
      </bottom>
      <diagonal/>
    </border>
    <border>
      <left style="medium">
        <color rgb="FF000000"/>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rgb="FF000000"/>
      </left>
      <right style="thin">
        <color indexed="8"/>
      </right>
      <top style="thin">
        <color indexed="8"/>
      </top>
      <bottom style="medium">
        <color rgb="FF000000"/>
      </bottom>
      <diagonal/>
    </border>
    <border>
      <left style="thin">
        <color indexed="8"/>
      </left>
      <right style="thin">
        <color indexed="8"/>
      </right>
      <top style="thin">
        <color indexed="8"/>
      </top>
      <bottom style="medium">
        <color rgb="FF000000"/>
      </bottom>
      <diagonal/>
    </border>
    <border>
      <left style="thin">
        <color indexed="8"/>
      </left>
      <right/>
      <top style="thin">
        <color indexed="8"/>
      </top>
      <bottom style="medium">
        <color rgb="FF000000"/>
      </bottom>
      <diagonal/>
    </border>
    <border>
      <left style="medium">
        <color indexed="64"/>
      </left>
      <right style="thin">
        <color indexed="64"/>
      </right>
      <top style="thin">
        <color indexed="64"/>
      </top>
      <bottom style="medium">
        <color indexed="8"/>
      </bottom>
      <diagonal/>
    </border>
    <border>
      <left style="thin">
        <color indexed="64"/>
      </left>
      <right style="thin">
        <color indexed="64"/>
      </right>
      <top style="thin">
        <color indexed="64"/>
      </top>
      <bottom style="medium">
        <color indexed="8"/>
      </bottom>
      <diagonal/>
    </border>
    <border>
      <left/>
      <right style="medium">
        <color indexed="64"/>
      </right>
      <top style="thin">
        <color indexed="64"/>
      </top>
      <bottom style="medium">
        <color indexed="8"/>
      </bottom>
      <diagonal/>
    </border>
    <border>
      <left style="medium">
        <color indexed="64"/>
      </left>
      <right style="thin">
        <color indexed="8"/>
      </right>
      <top style="medium">
        <color indexed="8"/>
      </top>
      <bottom style="thin">
        <color theme="0" tint="-0.14996795556505021"/>
      </bottom>
      <diagonal/>
    </border>
    <border>
      <left style="thin">
        <color indexed="8"/>
      </left>
      <right style="thin">
        <color indexed="8"/>
      </right>
      <top style="medium">
        <color indexed="8"/>
      </top>
      <bottom style="thin">
        <color theme="0" tint="-0.14996795556505021"/>
      </bottom>
      <diagonal/>
    </border>
    <border>
      <left style="thin">
        <color indexed="8"/>
      </left>
      <right style="medium">
        <color indexed="64"/>
      </right>
      <top style="medium">
        <color indexed="8"/>
      </top>
      <bottom style="thin">
        <color theme="0" tint="-0.14996795556505021"/>
      </bottom>
      <diagonal/>
    </border>
    <border>
      <left style="medium">
        <color indexed="8"/>
      </left>
      <right/>
      <top style="medium">
        <color indexed="64"/>
      </top>
      <bottom style="medium">
        <color indexed="8"/>
      </bottom>
      <diagonal/>
    </border>
    <border>
      <left/>
      <right/>
      <top style="medium">
        <color indexed="64"/>
      </top>
      <bottom style="medium">
        <color indexed="8"/>
      </bottom>
      <diagonal/>
    </border>
    <border>
      <left/>
      <right style="thin">
        <color auto="1"/>
      </right>
      <top style="medium">
        <color indexed="64"/>
      </top>
      <bottom style="medium">
        <color indexed="8"/>
      </bottom>
      <diagonal/>
    </border>
    <border>
      <left/>
      <right style="thin">
        <color indexed="64"/>
      </right>
      <top style="medium">
        <color indexed="64"/>
      </top>
      <bottom style="double">
        <color indexed="64"/>
      </bottom>
      <diagonal/>
    </border>
    <border>
      <left style="thin">
        <color auto="1"/>
      </left>
      <right/>
      <top style="medium">
        <color indexed="64"/>
      </top>
      <bottom style="double">
        <color indexed="64"/>
      </bottom>
      <diagonal/>
    </border>
    <border>
      <left style="thin">
        <color auto="1"/>
      </left>
      <right/>
      <top style="medium">
        <color indexed="64"/>
      </top>
      <bottom style="medium">
        <color indexed="8"/>
      </bottom>
      <diagonal/>
    </border>
    <border>
      <left style="thin">
        <color indexed="64"/>
      </left>
      <right style="thin">
        <color indexed="64"/>
      </right>
      <top style="medium">
        <color indexed="64"/>
      </top>
      <bottom style="double">
        <color indexed="64"/>
      </bottom>
      <diagonal/>
    </border>
    <border>
      <left/>
      <right style="medium">
        <color auto="1"/>
      </right>
      <top style="medium">
        <color indexed="64"/>
      </top>
      <bottom style="medium">
        <color auto="1"/>
      </bottom>
      <diagonal/>
    </border>
    <border>
      <left style="medium">
        <color indexed="64"/>
      </left>
      <right style="thin">
        <color auto="1"/>
      </right>
      <top style="medium">
        <color indexed="8"/>
      </top>
      <bottom style="double">
        <color indexed="64"/>
      </bottom>
      <diagonal/>
    </border>
    <border>
      <left style="thin">
        <color indexed="64"/>
      </left>
      <right style="thin">
        <color indexed="64"/>
      </right>
      <top style="medium">
        <color indexed="8"/>
      </top>
      <bottom style="double">
        <color indexed="64"/>
      </bottom>
      <diagonal/>
    </border>
    <border>
      <left/>
      <right style="medium">
        <color indexed="64"/>
      </right>
      <top style="medium">
        <color indexed="8"/>
      </top>
      <bottom style="medium">
        <color indexed="64"/>
      </bottom>
      <diagonal/>
    </border>
    <border>
      <left style="hair">
        <color auto="1"/>
      </left>
      <right style="medium">
        <color auto="1"/>
      </right>
      <top style="medium">
        <color auto="1"/>
      </top>
      <bottom style="hair">
        <color auto="1"/>
      </bottom>
      <diagonal/>
    </border>
    <border>
      <left/>
      <right/>
      <top style="medium">
        <color indexed="64"/>
      </top>
      <bottom style="medium">
        <color indexed="64"/>
      </bottom>
      <diagonal/>
    </border>
    <border>
      <left style="thin">
        <color auto="1"/>
      </left>
      <right style="thin">
        <color auto="1"/>
      </right>
      <top style="thin">
        <color auto="1"/>
      </top>
      <bottom style="medium">
        <color auto="1"/>
      </bottom>
      <diagonal/>
    </border>
    <border>
      <left/>
      <right style="medium">
        <color indexed="64"/>
      </right>
      <top style="thin">
        <color indexed="64"/>
      </top>
      <bottom style="medium">
        <color indexed="64"/>
      </bottom>
      <diagonal/>
    </border>
    <border>
      <left style="medium">
        <color indexed="8"/>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style="thin">
        <color indexed="8"/>
      </right>
      <top style="medium">
        <color indexed="8"/>
      </top>
      <bottom style="thin">
        <color indexed="8"/>
      </bottom>
      <diagonal/>
    </border>
    <border>
      <left style="medium">
        <color indexed="64"/>
      </left>
      <right style="thin">
        <color indexed="64"/>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auto="1"/>
      </right>
      <top style="medium">
        <color indexed="8"/>
      </top>
      <bottom style="medium">
        <color indexed="8"/>
      </bottom>
      <diagonal/>
    </border>
    <border>
      <left/>
      <right style="thin">
        <color indexed="64"/>
      </right>
      <top style="medium">
        <color indexed="8"/>
      </top>
      <bottom style="double">
        <color indexed="8"/>
      </bottom>
      <diagonal/>
    </border>
    <border>
      <left style="thin">
        <color indexed="64"/>
      </left>
      <right style="thin">
        <color indexed="64"/>
      </right>
      <top style="medium">
        <color indexed="8"/>
      </top>
      <bottom style="double">
        <color indexed="8"/>
      </bottom>
      <diagonal/>
    </border>
    <border>
      <left/>
      <right style="medium">
        <color indexed="8"/>
      </right>
      <top style="medium">
        <color indexed="8"/>
      </top>
      <bottom style="medium">
        <color indexed="8"/>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style="thin">
        <color indexed="64"/>
      </right>
      <top/>
      <bottom style="thin">
        <color indexed="64"/>
      </bottom>
      <diagonal/>
    </border>
    <border>
      <left style="hair">
        <color auto="1"/>
      </left>
      <right style="medium">
        <color auto="1"/>
      </right>
      <top style="medium">
        <color auto="1"/>
      </top>
      <bottom style="hair">
        <color auto="1"/>
      </bottom>
      <diagonal/>
    </border>
    <border>
      <left style="medium">
        <color auto="1"/>
      </left>
      <right style="hair">
        <color auto="1"/>
      </right>
      <top/>
      <bottom/>
      <diagonal/>
    </border>
    <border>
      <left/>
      <right/>
      <top style="medium">
        <color indexed="64"/>
      </top>
      <bottom style="medium">
        <color indexed="64"/>
      </bottom>
      <diagonal/>
    </border>
    <border>
      <left style="medium">
        <color indexed="64"/>
      </left>
      <right/>
      <top style="medium">
        <color indexed="64"/>
      </top>
      <bottom/>
      <diagonal/>
    </border>
    <border>
      <left style="thin">
        <color indexed="8"/>
      </left>
      <right style="thin">
        <color indexed="8"/>
      </right>
      <top style="medium">
        <color indexed="64"/>
      </top>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8"/>
      </left>
      <right style="thin">
        <color indexed="8"/>
      </right>
      <top style="thin">
        <color indexed="8"/>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auto="1"/>
      </top>
      <bottom/>
      <diagonal/>
    </border>
    <border>
      <left style="thin">
        <color indexed="8"/>
      </left>
      <right style="medium">
        <color indexed="64"/>
      </right>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auto="1"/>
      </right>
      <top style="medium">
        <color indexed="8"/>
      </top>
      <bottom style="medium">
        <color indexed="8"/>
      </bottom>
      <diagonal/>
    </border>
    <border>
      <left style="thin">
        <color indexed="64"/>
      </left>
      <right style="thin">
        <color indexed="64"/>
      </right>
      <top style="medium">
        <color indexed="8"/>
      </top>
      <bottom style="double">
        <color indexed="8"/>
      </bottom>
      <diagonal/>
    </border>
    <border>
      <left/>
      <right style="medium">
        <color indexed="8"/>
      </right>
      <top style="medium">
        <color indexed="8"/>
      </top>
      <bottom style="medium">
        <color indexed="8"/>
      </bottom>
      <diagonal/>
    </border>
    <border>
      <left style="medium">
        <color auto="1"/>
      </left>
      <right style="thin">
        <color auto="1"/>
      </right>
      <top style="medium">
        <color auto="1"/>
      </top>
      <bottom style="double">
        <color indexed="8"/>
      </bottom>
      <diagonal/>
    </border>
    <border>
      <left style="thin">
        <color auto="1"/>
      </left>
      <right style="thin">
        <color auto="1"/>
      </right>
      <top style="medium">
        <color auto="1"/>
      </top>
      <bottom style="double">
        <color indexed="8"/>
      </bottom>
      <diagonal/>
    </border>
    <border>
      <left/>
      <right style="medium">
        <color indexed="8"/>
      </right>
      <top/>
      <bottom style="medium">
        <color indexed="8"/>
      </bottom>
      <diagonal/>
    </border>
    <border>
      <left style="medium">
        <color auto="1"/>
      </left>
      <right style="hair">
        <color auto="1"/>
      </right>
      <top style="medium">
        <color auto="1"/>
      </top>
      <bottom/>
      <diagonal/>
    </border>
    <border>
      <left style="hair">
        <color auto="1"/>
      </left>
      <right style="medium">
        <color auto="1"/>
      </right>
      <top style="medium">
        <color auto="1"/>
      </top>
      <bottom style="hair">
        <color auto="1"/>
      </bottom>
      <diagonal/>
    </border>
    <border>
      <left style="medium">
        <color rgb="FF000000"/>
      </left>
      <right/>
      <top style="medium">
        <color indexed="64"/>
      </top>
      <bottom/>
      <diagonal/>
    </border>
    <border>
      <left style="medium">
        <color indexed="8"/>
      </left>
      <right style="thin">
        <color indexed="64"/>
      </right>
      <top style="medium">
        <color indexed="8"/>
      </top>
      <bottom/>
      <diagonal/>
    </border>
    <border>
      <left style="medium">
        <color rgb="FF000000"/>
      </left>
      <right/>
      <top style="medium">
        <color indexed="64"/>
      </top>
      <bottom style="medium">
        <color rgb="FF000000"/>
      </bottom>
      <diagonal/>
    </border>
    <border>
      <left style="medium">
        <color indexed="64"/>
      </left>
      <right/>
      <top style="medium">
        <color indexed="64"/>
      </top>
      <bottom style="medium">
        <color rgb="FF000000"/>
      </bottom>
      <diagonal/>
    </border>
    <border>
      <left style="medium">
        <color indexed="8"/>
      </left>
      <right style="thin">
        <color indexed="64"/>
      </right>
      <top style="medium">
        <color indexed="8"/>
      </top>
      <bottom style="medium">
        <color rgb="FF000000"/>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style="thin">
        <color indexed="8"/>
      </left>
      <right style="thin">
        <color indexed="8"/>
      </right>
      <top style="medium">
        <color indexed="8"/>
      </top>
      <bottom style="double">
        <color indexed="64"/>
      </bottom>
      <diagonal/>
    </border>
    <border>
      <left style="thin">
        <color indexed="8"/>
      </left>
      <right style="medium">
        <color indexed="64"/>
      </right>
      <top style="medium">
        <color indexed="8"/>
      </top>
      <bottom style="double">
        <color indexed="64"/>
      </bottom>
      <diagonal/>
    </border>
    <border>
      <left style="hair">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thin">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thin">
        <color indexed="8"/>
      </right>
      <top style="medium">
        <color indexed="8"/>
      </top>
      <bottom style="thin">
        <color indexed="8"/>
      </bottom>
      <diagonal/>
    </border>
    <border>
      <left/>
      <right style="thin">
        <color auto="1"/>
      </right>
      <top style="medium">
        <color indexed="8"/>
      </top>
      <bottom style="medium">
        <color indexed="64"/>
      </bottom>
      <diagonal/>
    </border>
    <border>
      <left/>
      <right style="thin">
        <color auto="1"/>
      </right>
      <top style="medium">
        <color indexed="8"/>
      </top>
      <bottom style="double">
        <color auto="1"/>
      </bottom>
      <diagonal/>
    </border>
    <border>
      <left style="thin">
        <color auto="1"/>
      </left>
      <right style="thin">
        <color auto="1"/>
      </right>
      <top style="medium">
        <color indexed="8"/>
      </top>
      <bottom style="double">
        <color auto="1"/>
      </bottom>
      <diagonal/>
    </border>
    <border>
      <left/>
      <right style="medium">
        <color indexed="64"/>
      </right>
      <top style="medium">
        <color indexed="8"/>
      </top>
      <bottom style="medium">
        <color indexed="64"/>
      </bottom>
      <diagonal/>
    </border>
    <border>
      <left/>
      <right style="medium">
        <color auto="1"/>
      </right>
      <top style="medium">
        <color indexed="64"/>
      </top>
      <bottom style="medium">
        <color indexed="64"/>
      </bottom>
      <diagonal/>
    </border>
    <border>
      <left/>
      <right style="medium">
        <color auto="1"/>
      </right>
      <top style="medium">
        <color auto="1"/>
      </top>
      <bottom style="hair">
        <color auto="1"/>
      </bottom>
      <diagonal/>
    </border>
    <border>
      <left style="medium">
        <color auto="1"/>
      </left>
      <right style="hair">
        <color auto="1"/>
      </right>
      <top style="medium">
        <color auto="1"/>
      </top>
      <bottom style="medium">
        <color indexed="64"/>
      </bottom>
      <diagonal/>
    </border>
    <border>
      <left style="thin">
        <color indexed="8"/>
      </left>
      <right style="thin">
        <color indexed="8"/>
      </right>
      <top style="thin">
        <color indexed="64"/>
      </top>
      <bottom/>
      <diagonal/>
    </border>
    <border>
      <left style="medium">
        <color indexed="64"/>
      </left>
      <right style="thin">
        <color indexed="8"/>
      </right>
      <top/>
      <bottom/>
      <diagonal/>
    </border>
    <border>
      <left style="thin">
        <color indexed="8"/>
      </left>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style="medium">
        <color indexed="8"/>
      </left>
      <right/>
      <top style="medium">
        <color indexed="64"/>
      </top>
      <bottom style="medium">
        <color indexed="8"/>
      </bottom>
      <diagonal/>
    </border>
    <border>
      <left/>
      <right/>
      <top style="medium">
        <color indexed="64"/>
      </top>
      <bottom style="medium">
        <color indexed="8"/>
      </bottom>
      <diagonal/>
    </border>
    <border>
      <left style="thin">
        <color indexed="8"/>
      </left>
      <right style="thin">
        <color indexed="8"/>
      </right>
      <top style="medium">
        <color indexed="64"/>
      </top>
      <bottom style="double">
        <color indexed="8"/>
      </bottom>
      <diagonal/>
    </border>
    <border>
      <left/>
      <right style="medium">
        <color auto="1"/>
      </right>
      <top style="medium">
        <color indexed="64"/>
      </top>
      <bottom style="medium">
        <color auto="1"/>
      </bottom>
      <diagonal/>
    </border>
    <border>
      <left style="medium">
        <color indexed="64"/>
      </left>
      <right style="thin">
        <color auto="1"/>
      </right>
      <top style="medium">
        <color indexed="8"/>
      </top>
      <bottom style="double">
        <color indexed="64"/>
      </bottom>
      <diagonal/>
    </border>
    <border>
      <left style="medium">
        <color indexed="64"/>
      </left>
      <right style="thin">
        <color indexed="64"/>
      </right>
      <top style="medium">
        <color indexed="64"/>
      </top>
      <bottom style="thin">
        <color rgb="FF000000"/>
      </bottom>
      <diagonal/>
    </border>
    <border>
      <left style="thin">
        <color indexed="64"/>
      </left>
      <right style="thin">
        <color indexed="64"/>
      </right>
      <top style="medium">
        <color indexed="64"/>
      </top>
      <bottom style="thin">
        <color rgb="FF000000"/>
      </bottom>
      <diagonal/>
    </border>
    <border>
      <left style="thin">
        <color indexed="64"/>
      </left>
      <right style="medium">
        <color indexed="64"/>
      </right>
      <top style="medium">
        <color indexed="64"/>
      </top>
      <bottom style="thin">
        <color rgb="FF000000"/>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64"/>
      </left>
      <right style="thin">
        <color indexed="8"/>
      </right>
      <top style="medium">
        <color indexed="8"/>
      </top>
      <bottom style="thin">
        <color indexed="8"/>
      </bottom>
      <diagonal/>
    </border>
    <border>
      <left style="thin">
        <color indexed="64"/>
      </left>
      <right style="thin">
        <color indexed="64"/>
      </right>
      <top style="medium">
        <color indexed="8"/>
      </top>
      <bottom style="thin">
        <color indexed="8"/>
      </bottom>
      <diagonal/>
    </border>
    <border>
      <left/>
      <right style="medium">
        <color indexed="64"/>
      </right>
      <top style="medium">
        <color indexed="8"/>
      </top>
      <bottom style="thin">
        <color indexed="8"/>
      </bottom>
      <diagonal/>
    </border>
    <border>
      <left/>
      <right style="medium">
        <color indexed="8"/>
      </right>
      <top style="medium">
        <color indexed="8"/>
      </top>
      <bottom style="medium">
        <color indexed="64"/>
      </bottom>
      <diagonal/>
    </border>
    <border>
      <left style="medium">
        <color indexed="64"/>
      </left>
      <right style="thin">
        <color indexed="8"/>
      </right>
      <top style="medium">
        <color indexed="8"/>
      </top>
      <bottom style="double">
        <color indexed="64"/>
      </bottom>
      <diagonal/>
    </border>
    <border>
      <left/>
      <right/>
      <top style="medium">
        <color indexed="8"/>
      </top>
      <bottom style="double">
        <color indexed="64"/>
      </bottom>
      <diagonal/>
    </border>
    <border>
      <left style="thin">
        <color auto="1"/>
      </left>
      <right style="thin">
        <color auto="1"/>
      </right>
      <top style="medium">
        <color indexed="8"/>
      </top>
      <bottom style="double">
        <color auto="1"/>
      </bottom>
      <diagonal/>
    </border>
    <border>
      <left/>
      <right style="medium">
        <color indexed="64"/>
      </right>
      <top style="medium">
        <color indexed="8"/>
      </top>
      <bottom style="medium">
        <color indexed="64"/>
      </bottom>
      <diagonal/>
    </border>
    <border>
      <left style="hair">
        <color auto="1"/>
      </left>
      <right style="medium">
        <color auto="1"/>
      </right>
      <top style="medium">
        <color auto="1"/>
      </top>
      <bottom style="hair">
        <color auto="1"/>
      </bottom>
      <diagonal/>
    </border>
    <border>
      <left style="medium">
        <color indexed="64"/>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64"/>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style="thin">
        <color indexed="8"/>
      </right>
      <top style="thin">
        <color indexed="8"/>
      </top>
      <bottom style="medium">
        <color rgb="FF000000"/>
      </bottom>
      <diagonal/>
    </border>
    <border>
      <left/>
      <right style="thin">
        <color indexed="8"/>
      </right>
      <top style="thin">
        <color indexed="8"/>
      </top>
      <bottom style="medium">
        <color rgb="FF000000"/>
      </bottom>
      <diagonal/>
    </border>
    <border>
      <left style="medium">
        <color auto="1"/>
      </left>
      <right style="hair">
        <color auto="1"/>
      </right>
      <top style="medium">
        <color auto="1"/>
      </top>
      <bottom/>
      <diagonal/>
    </border>
    <border>
      <left style="thin">
        <color indexed="8"/>
      </left>
      <right style="medium">
        <color rgb="FF000000"/>
      </right>
      <top style="thin">
        <color indexed="8"/>
      </top>
      <bottom style="thin">
        <color indexed="8"/>
      </bottom>
      <diagonal/>
    </border>
    <border>
      <left style="thin">
        <color indexed="8"/>
      </left>
      <right style="medium">
        <color rgb="FF000000"/>
      </right>
      <top style="thin">
        <color indexed="8"/>
      </top>
      <bottom style="medium">
        <color rgb="FF000000"/>
      </bottom>
      <diagonal/>
    </border>
    <border>
      <left style="medium">
        <color indexed="8"/>
      </left>
      <right/>
      <top style="medium">
        <color indexed="8"/>
      </top>
      <bottom style="thin">
        <color indexed="8"/>
      </bottom>
      <diagonal/>
    </border>
    <border>
      <left/>
      <right style="thin">
        <color indexed="64"/>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right style="thin">
        <color indexed="64"/>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auto="1"/>
      </right>
      <top style="medium">
        <color indexed="8"/>
      </top>
      <bottom style="medium">
        <color indexed="8"/>
      </bottom>
      <diagonal/>
    </border>
    <border>
      <left/>
      <right style="thin">
        <color auto="1"/>
      </right>
      <top style="medium">
        <color indexed="8"/>
      </top>
      <bottom style="double">
        <color indexed="8"/>
      </bottom>
      <diagonal/>
    </border>
    <border>
      <left style="thin">
        <color auto="1"/>
      </left>
      <right style="thin">
        <color auto="1"/>
      </right>
      <top style="medium">
        <color indexed="8"/>
      </top>
      <bottom style="double">
        <color indexed="8"/>
      </bottom>
      <diagonal/>
    </border>
    <border>
      <left/>
      <right style="medium">
        <color indexed="8"/>
      </right>
      <top style="medium">
        <color indexed="8"/>
      </top>
      <bottom style="medium">
        <color indexed="8"/>
      </bottom>
      <diagonal/>
    </border>
    <border>
      <left/>
      <right style="medium">
        <color auto="1"/>
      </right>
      <top style="medium">
        <color auto="1"/>
      </top>
      <bottom style="hair">
        <color auto="1"/>
      </bottom>
      <diagonal/>
    </border>
    <border>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8"/>
      </right>
      <top style="medium">
        <color indexed="64"/>
      </top>
      <bottom style="thin">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left style="thin">
        <color indexed="8"/>
      </left>
      <right style="medium">
        <color indexed="64"/>
      </right>
      <top style="thin">
        <color theme="0" tint="-0.14996795556505021"/>
      </top>
      <bottom style="medium">
        <color indexed="8"/>
      </bottom>
      <diagonal/>
    </border>
    <border>
      <left style="medium">
        <color indexed="64"/>
      </left>
      <right/>
      <top style="medium">
        <color indexed="8"/>
      </top>
      <bottom style="medium">
        <color indexed="64"/>
      </bottom>
      <diagonal/>
    </border>
    <border>
      <left/>
      <right/>
      <top style="medium">
        <color indexed="8"/>
      </top>
      <bottom style="medium">
        <color indexed="64"/>
      </bottom>
      <diagonal/>
    </border>
    <border>
      <left/>
      <right style="thin">
        <color auto="1"/>
      </right>
      <top style="medium">
        <color indexed="8"/>
      </top>
      <bottom style="medium">
        <color indexed="64"/>
      </bottom>
      <diagonal/>
    </border>
    <border>
      <left/>
      <right/>
      <top style="medium">
        <color indexed="8"/>
      </top>
      <bottom style="double">
        <color indexed="64"/>
      </bottom>
      <diagonal/>
    </border>
    <border>
      <left style="thin">
        <color auto="1"/>
      </left>
      <right/>
      <top style="medium">
        <color indexed="8"/>
      </top>
      <bottom style="medium">
        <color indexed="64"/>
      </bottom>
      <diagonal/>
    </border>
    <border>
      <left/>
      <right style="thin">
        <color auto="1"/>
      </right>
      <top style="medium">
        <color indexed="8"/>
      </top>
      <bottom style="double">
        <color indexed="64"/>
      </bottom>
      <diagonal/>
    </border>
    <border>
      <left style="thin">
        <color auto="1"/>
      </left>
      <right style="thin">
        <color auto="1"/>
      </right>
      <top style="medium">
        <color indexed="8"/>
      </top>
      <bottom style="double">
        <color auto="1"/>
      </bottom>
      <diagonal/>
    </border>
    <border>
      <left/>
      <right style="medium">
        <color indexed="64"/>
      </right>
      <top style="medium">
        <color indexed="8"/>
      </top>
      <bottom style="medium">
        <color indexed="64"/>
      </bottom>
      <diagonal/>
    </border>
    <border>
      <left style="hair">
        <color auto="1"/>
      </left>
      <right style="medium">
        <color auto="1"/>
      </right>
      <top style="medium">
        <color auto="1"/>
      </top>
      <bottom style="hair">
        <color auto="1"/>
      </bottom>
      <diagonal/>
    </border>
    <border>
      <left style="medium">
        <color auto="1"/>
      </left>
      <right style="hair">
        <color auto="1"/>
      </right>
      <top/>
      <bottom style="medium">
        <color auto="1"/>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8"/>
      </top>
      <bottom/>
      <diagonal/>
    </border>
    <border>
      <left style="thin">
        <color indexed="64"/>
      </left>
      <right style="medium">
        <color indexed="64"/>
      </right>
      <top style="medium">
        <color indexed="8"/>
      </top>
      <bottom/>
      <diagonal/>
    </border>
    <border>
      <left style="thin">
        <color indexed="64"/>
      </left>
      <right/>
      <top style="medium">
        <color indexed="64"/>
      </top>
      <bottom/>
      <diagonal/>
    </border>
    <border>
      <left/>
      <right/>
      <top style="medium">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auto="1"/>
      </top>
      <bottom/>
      <diagonal/>
    </border>
    <border>
      <left/>
      <right style="thin">
        <color indexed="64"/>
      </right>
      <top style="thin">
        <color auto="1"/>
      </top>
      <bottom/>
      <diagonal/>
    </border>
    <border>
      <left style="medium">
        <color indexed="64"/>
      </left>
      <right/>
      <top/>
      <bottom style="medium">
        <color indexed="64"/>
      </bottom>
      <diagonal/>
    </border>
    <border>
      <left/>
      <right style="thin">
        <color auto="1"/>
      </right>
      <top style="medium">
        <color indexed="8"/>
      </top>
      <bottom style="medium">
        <color indexed="64"/>
      </bottom>
      <diagonal/>
    </border>
    <border>
      <left/>
      <right style="thin">
        <color indexed="64"/>
      </right>
      <top/>
      <bottom style="medium">
        <color indexed="64"/>
      </bottom>
      <diagonal/>
    </border>
    <border>
      <left style="thin">
        <color auto="1"/>
      </left>
      <right style="medium">
        <color indexed="64"/>
      </right>
      <top style="medium">
        <color indexed="8"/>
      </top>
      <bottom style="medium">
        <color indexed="64"/>
      </bottom>
      <diagonal/>
    </border>
    <border>
      <left style="medium">
        <color indexed="64"/>
      </left>
      <right/>
      <top style="medium">
        <color indexed="64"/>
      </top>
      <bottom style="thin">
        <color theme="0" tint="-0.14996795556505021"/>
      </bottom>
      <diagonal/>
    </border>
    <border>
      <left/>
      <right style="thin">
        <color indexed="64"/>
      </right>
      <top style="medium">
        <color indexed="64"/>
      </top>
      <bottom style="thin">
        <color theme="0" tint="-0.14996795556505021"/>
      </bottom>
      <diagonal/>
    </border>
    <border>
      <left/>
      <right/>
      <top style="medium">
        <color indexed="64"/>
      </top>
      <bottom style="thin">
        <color theme="0" tint="-0.14996795556505021"/>
      </bottom>
      <diagonal/>
    </border>
    <border>
      <left style="thin">
        <color indexed="64"/>
      </left>
      <right style="medium">
        <color indexed="64"/>
      </right>
      <top style="medium">
        <color indexed="64"/>
      </top>
      <bottom style="thin">
        <color theme="0" tint="-0.14996795556505021"/>
      </bottom>
      <diagonal/>
    </border>
    <border>
      <left style="thin">
        <color indexed="64"/>
      </left>
      <right style="thin">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bottom style="double">
        <color indexed="64"/>
      </bottom>
      <diagonal/>
    </border>
    <border>
      <left/>
      <right style="thin">
        <color indexed="64"/>
      </right>
      <top/>
      <bottom style="double">
        <color auto="1"/>
      </bottom>
      <diagonal/>
    </border>
    <border>
      <left style="medium">
        <color indexed="64"/>
      </left>
      <right/>
      <top style="medium">
        <color indexed="64"/>
      </top>
      <bottom/>
      <diagonal/>
    </border>
    <border>
      <left style="medium">
        <color indexed="8"/>
      </left>
      <right/>
      <top style="medium">
        <color indexed="64"/>
      </top>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thin">
        <color indexed="8"/>
      </left>
      <right/>
      <top style="medium">
        <color indexed="64"/>
      </top>
      <bottom style="thin">
        <color indexed="64"/>
      </bottom>
      <diagonal/>
    </border>
    <border>
      <left style="thin">
        <color rgb="FF000000"/>
      </left>
      <right style="thin">
        <color indexed="8"/>
      </right>
      <top style="medium">
        <color indexed="64"/>
      </top>
      <bottom/>
      <diagonal/>
    </border>
    <border>
      <left style="thin">
        <color indexed="64"/>
      </left>
      <right style="thin">
        <color indexed="8"/>
      </right>
      <top style="medium">
        <color indexed="64"/>
      </top>
      <bottom/>
      <diagonal/>
    </border>
    <border>
      <left style="thin">
        <color rgb="FF000000"/>
      </left>
      <right/>
      <top style="medium">
        <color indexed="64"/>
      </top>
      <bottom style="thin">
        <color indexed="64"/>
      </bottom>
      <diagonal/>
    </border>
    <border>
      <left/>
      <right style="thin">
        <color indexed="8"/>
      </right>
      <top style="medium">
        <color indexed="64"/>
      </top>
      <bottom style="thin">
        <color indexed="64"/>
      </bottom>
      <diagonal/>
    </border>
    <border>
      <left style="thin">
        <color indexed="8"/>
      </left>
      <right style="medium">
        <color indexed="64"/>
      </right>
      <top style="medium">
        <color indexed="64"/>
      </top>
      <bottom/>
      <diagonal/>
    </border>
    <border>
      <left style="medium">
        <color indexed="64"/>
      </left>
      <right/>
      <top style="medium">
        <color indexed="8"/>
      </top>
      <bottom/>
      <diagonal/>
    </border>
    <border>
      <left style="medium">
        <color indexed="8"/>
      </left>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thin">
        <color indexed="8"/>
      </left>
      <right/>
      <top style="thin">
        <color indexed="64"/>
      </top>
      <bottom/>
      <diagonal/>
    </border>
    <border>
      <left style="thin">
        <color indexed="8"/>
      </left>
      <right style="thin">
        <color indexed="8"/>
      </right>
      <top style="thin">
        <color indexed="64"/>
      </top>
      <bottom/>
      <diagonal/>
    </border>
    <border>
      <left style="thin">
        <color indexed="8"/>
      </left>
      <right style="medium">
        <color indexed="64"/>
      </right>
      <top style="medium">
        <color indexed="8"/>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medium">
        <color indexed="64"/>
      </left>
      <right/>
      <top style="medium">
        <color indexed="8"/>
      </top>
      <bottom style="medium">
        <color indexed="64"/>
      </bottom>
      <diagonal/>
    </border>
    <border>
      <left style="medium">
        <color indexed="8"/>
      </left>
      <right/>
      <top style="medium">
        <color indexed="8"/>
      </top>
      <bottom style="medium">
        <color indexed="64"/>
      </bottom>
      <diagonal/>
    </border>
    <border>
      <left style="thin">
        <color indexed="8"/>
      </left>
      <right style="thin">
        <color indexed="8"/>
      </right>
      <top style="medium">
        <color indexed="8"/>
      </top>
      <bottom style="medium">
        <color indexed="64"/>
      </bottom>
      <diagonal/>
    </border>
    <border>
      <left style="thin">
        <color indexed="8"/>
      </left>
      <right style="thin">
        <color indexed="8"/>
      </right>
      <top/>
      <bottom style="medium">
        <color indexed="64"/>
      </bottom>
      <diagonal/>
    </border>
    <border>
      <left style="thin">
        <color indexed="8"/>
      </left>
      <right/>
      <top style="medium">
        <color indexed="8"/>
      </top>
      <bottom style="medium">
        <color indexed="64"/>
      </bottom>
      <diagonal/>
    </border>
    <border>
      <left style="thin">
        <color indexed="8"/>
      </left>
      <right/>
      <top/>
      <bottom style="medium">
        <color indexed="64"/>
      </bottom>
      <diagonal/>
    </border>
    <border>
      <left style="thin">
        <color rgb="FF000000"/>
      </left>
      <right style="thin">
        <color indexed="8"/>
      </right>
      <top/>
      <bottom style="medium">
        <color indexed="64"/>
      </bottom>
      <diagonal/>
    </border>
    <border>
      <left style="thin">
        <color indexed="64"/>
      </left>
      <right style="thin">
        <color indexed="8"/>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medium">
        <color indexed="8"/>
      </top>
      <bottom style="medium">
        <color indexed="64"/>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64"/>
      </right>
      <top style="medium">
        <color indexed="8"/>
      </top>
      <bottom style="thin">
        <color indexed="8"/>
      </bottom>
      <diagonal/>
    </border>
    <border>
      <left/>
      <right style="thin">
        <color indexed="64"/>
      </right>
      <top style="medium">
        <color indexed="8"/>
      </top>
      <bottom style="thin">
        <color indexed="8"/>
      </bottom>
      <diagonal/>
    </border>
    <border>
      <left/>
      <right style="thin">
        <color indexed="64"/>
      </right>
      <top style="thin">
        <color indexed="8"/>
      </top>
      <bottom style="thin">
        <color theme="0" tint="-0.14996795556505021"/>
      </bottom>
      <diagonal/>
    </border>
    <border>
      <left/>
      <right style="medium">
        <color indexed="8"/>
      </right>
      <top style="medium">
        <color indexed="8"/>
      </top>
      <bottom style="thin">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indexed="8"/>
      </right>
      <top style="medium">
        <color indexed="8"/>
      </top>
      <bottom style="medium">
        <color indexed="8"/>
      </bottom>
      <diagonal/>
    </border>
    <border>
      <left/>
      <right/>
      <top style="medium">
        <color indexed="8"/>
      </top>
      <bottom style="double">
        <color indexed="8"/>
      </bottom>
      <diagonal/>
    </border>
    <border>
      <left style="thin">
        <color auto="1"/>
      </left>
      <right style="thin">
        <color auto="1"/>
      </right>
      <top style="medium">
        <color indexed="8"/>
      </top>
      <bottom style="double">
        <color indexed="8"/>
      </bottom>
      <diagonal/>
    </border>
    <border>
      <left style="thin">
        <color auto="1"/>
      </left>
      <right/>
      <top style="medium">
        <color indexed="8"/>
      </top>
      <bottom style="medium">
        <color indexed="64"/>
      </bottom>
      <diagonal/>
    </border>
    <border>
      <left/>
      <right/>
      <top style="medium">
        <color indexed="8"/>
      </top>
      <bottom/>
      <diagonal/>
    </border>
    <border>
      <left/>
      <right style="medium">
        <color indexed="8"/>
      </right>
      <top style="medium">
        <color indexed="8"/>
      </top>
      <bottom style="medium">
        <color indexed="8"/>
      </bottom>
      <diagonal/>
    </border>
    <border>
      <left/>
      <right style="thin">
        <color indexed="64"/>
      </right>
      <top style="medium">
        <color indexed="8"/>
      </top>
      <bottom style="double">
        <color indexed="64"/>
      </bottom>
      <diagonal/>
    </border>
    <border>
      <left style="thin">
        <color auto="1"/>
      </left>
      <right style="thin">
        <color auto="1"/>
      </right>
      <top style="medium">
        <color indexed="8"/>
      </top>
      <bottom style="double">
        <color auto="1"/>
      </bottom>
      <diagonal/>
    </border>
    <border>
      <left/>
      <right/>
      <top style="medium">
        <color indexed="8"/>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auto="1"/>
      </top>
      <bottom style="thin">
        <color indexed="64"/>
      </bottom>
      <diagonal/>
    </border>
    <border>
      <left/>
      <right style="medium">
        <color auto="1"/>
      </right>
      <top style="medium">
        <color auto="1"/>
      </top>
      <bottom style="thin">
        <color indexed="64"/>
      </bottom>
      <diagonal/>
    </border>
    <border>
      <left style="medium">
        <color indexed="64"/>
      </left>
      <right/>
      <top style="medium">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auto="1"/>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medium">
        <color indexed="64"/>
      </top>
      <bottom style="double">
        <color indexed="64"/>
      </bottom>
      <diagonal/>
    </border>
    <border>
      <left/>
      <right/>
      <top style="medium">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auto="1"/>
      </top>
      <bottom style="hair">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style="thin">
        <color theme="0" tint="-0.24994659260841701"/>
      </right>
      <top style="medium">
        <color auto="1"/>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style="medium">
        <color indexed="64"/>
      </right>
      <top style="medium">
        <color auto="1"/>
      </top>
      <bottom style="thin">
        <color theme="0" tint="-0.24994659260841701"/>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right style="medium">
        <color auto="1"/>
      </right>
      <top style="medium">
        <color auto="1"/>
      </top>
      <bottom style="thin">
        <color indexed="64"/>
      </bottom>
      <diagonal/>
    </border>
    <border>
      <left style="medium">
        <color indexed="64"/>
      </left>
      <right/>
      <top style="medium">
        <color indexed="64"/>
      </top>
      <bottom style="medium">
        <color indexed="64"/>
      </bottom>
      <diagonal/>
    </border>
    <border>
      <left/>
      <right style="thin">
        <color rgb="FF000000"/>
      </right>
      <top style="medium">
        <color indexed="64"/>
      </top>
      <bottom style="medium">
        <color indexed="64"/>
      </bottom>
      <diagonal/>
    </border>
    <border>
      <left/>
      <right style="thin">
        <color rgb="FF000000"/>
      </right>
      <top/>
      <bottom style="medium">
        <color indexed="64"/>
      </bottom>
      <diagonal/>
    </border>
    <border>
      <left style="medium">
        <color indexed="64"/>
      </left>
      <right/>
      <top style="medium">
        <color indexed="64"/>
      </top>
      <bottom style="medium">
        <color rgb="FF000000"/>
      </bottom>
      <diagonal/>
    </border>
    <border>
      <left/>
      <right/>
      <top/>
      <bottom style="medium">
        <color indexed="8"/>
      </bottom>
      <diagonal/>
    </border>
    <border>
      <left style="medium">
        <color indexed="64"/>
      </left>
      <right/>
      <top style="medium">
        <color indexed="64"/>
      </top>
      <bottom style="thin">
        <color rgb="FFD9D9D9"/>
      </bottom>
      <diagonal/>
    </border>
    <border>
      <left/>
      <right style="thin">
        <color rgb="FF000000"/>
      </right>
      <top style="medium">
        <color indexed="64"/>
      </top>
      <bottom style="thin">
        <color rgb="FFD9D9D9"/>
      </bottom>
      <diagonal/>
    </border>
    <border>
      <left/>
      <right style="medium">
        <color auto="1"/>
      </right>
      <top style="medium">
        <color auto="1"/>
      </top>
      <bottom style="hair">
        <color auto="1"/>
      </bottom>
      <diagonal/>
    </border>
    <border>
      <left style="medium">
        <color indexed="64"/>
      </left>
      <right style="hair">
        <color auto="1"/>
      </right>
      <top style="medium">
        <color auto="1"/>
      </top>
      <bottom style="medium">
        <color indexed="64"/>
      </bottom>
      <diagonal/>
    </border>
    <border>
      <left style="thin">
        <color indexed="8"/>
      </left>
      <right style="thin">
        <color indexed="8"/>
      </right>
      <top style="thin">
        <color indexed="64"/>
      </top>
      <bottom/>
      <diagonal/>
    </border>
    <border>
      <left style="thin">
        <color indexed="8"/>
      </left>
      <right style="thin">
        <color indexed="8"/>
      </right>
      <top/>
      <bottom style="thin">
        <color indexed="8"/>
      </bottom>
      <diagonal/>
    </border>
    <border>
      <left style="thin">
        <color indexed="64"/>
      </left>
      <right/>
      <top style="thin">
        <color indexed="64"/>
      </top>
      <bottom style="thin">
        <color indexed="64"/>
      </bottom>
      <diagonal/>
    </border>
    <border>
      <left style="thin">
        <color indexed="8"/>
      </left>
      <right style="thin">
        <color indexed="64"/>
      </right>
      <top style="thin">
        <color indexed="64"/>
      </top>
      <bottom style="thin">
        <color theme="0" tint="-0.14996795556505021"/>
      </bottom>
      <diagonal/>
    </border>
    <border>
      <left style="thin">
        <color indexed="64"/>
      </left>
      <right style="thin">
        <color auto="1"/>
      </right>
      <top style="thin">
        <color indexed="64"/>
      </top>
      <bottom style="thin">
        <color theme="0" tint="-0.14996795556505021"/>
      </bottom>
      <diagonal/>
    </border>
    <border>
      <left style="medium">
        <color indexed="64"/>
      </left>
      <right style="thin">
        <color indexed="8"/>
      </right>
      <top style="medium">
        <color indexed="64"/>
      </top>
      <bottom style="thin">
        <color indexed="64"/>
      </bottom>
      <diagonal/>
    </border>
    <border>
      <left style="thin">
        <color indexed="8"/>
      </left>
      <right/>
      <top style="medium">
        <color indexed="8"/>
      </top>
      <bottom style="thin">
        <color indexed="8"/>
      </bottom>
      <diagonal/>
    </border>
    <border>
      <left style="thin">
        <color indexed="64"/>
      </left>
      <right style="thin">
        <color indexed="64"/>
      </right>
      <top style="medium">
        <color indexed="8"/>
      </top>
      <bottom style="thin">
        <color indexed="8"/>
      </bottom>
      <diagonal/>
    </border>
    <border>
      <left style="thin">
        <color indexed="64"/>
      </left>
      <right style="thin">
        <color indexed="8"/>
      </right>
      <top style="medium">
        <color indexed="8"/>
      </top>
      <bottom style="thin">
        <color indexed="8"/>
      </bottom>
      <diagonal/>
    </border>
    <border>
      <left style="thin">
        <color indexed="8"/>
      </left>
      <right style="medium">
        <color indexed="8"/>
      </right>
      <top style="medium">
        <color indexed="64"/>
      </top>
      <bottom style="thin">
        <color indexed="64"/>
      </bottom>
      <diagonal/>
    </border>
    <border>
      <left style="thin">
        <color indexed="8"/>
      </left>
      <right style="thin">
        <color indexed="64"/>
      </right>
      <top style="medium">
        <color indexed="8"/>
      </top>
      <bottom/>
      <diagonal/>
    </border>
    <border>
      <left style="thin">
        <color indexed="64"/>
      </left>
      <right style="thin">
        <color indexed="64"/>
      </right>
      <top/>
      <bottom style="thin">
        <color indexed="8"/>
      </bottom>
      <diagonal/>
    </border>
    <border>
      <left style="thin">
        <color indexed="8"/>
      </left>
      <right style="thin">
        <color indexed="64"/>
      </right>
      <top style="thin">
        <color indexed="8"/>
      </top>
      <bottom style="thin">
        <color theme="0" tint="-0.14996795556505021"/>
      </bottom>
      <diagonal/>
    </border>
    <border>
      <left/>
      <right style="thin">
        <color indexed="8"/>
      </right>
      <top style="medium">
        <color indexed="8"/>
      </top>
      <bottom/>
      <diagonal/>
    </border>
    <border>
      <left style="thin">
        <color indexed="64"/>
      </left>
      <right style="thin">
        <color auto="1"/>
      </right>
      <top style="medium">
        <color indexed="8"/>
      </top>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thin">
        <color indexed="64"/>
      </right>
      <top style="medium">
        <color indexed="64"/>
      </top>
      <bottom style="medium">
        <color indexed="64"/>
      </bottom>
      <diagonal/>
    </border>
    <border>
      <left/>
      <right style="thin">
        <color auto="1"/>
      </right>
      <top style="medium">
        <color indexed="8"/>
      </top>
      <bottom style="medium">
        <color indexed="8"/>
      </bottom>
      <diagonal/>
    </border>
    <border>
      <left/>
      <right style="thin">
        <color auto="1"/>
      </right>
      <top style="medium">
        <color indexed="8"/>
      </top>
      <bottom style="double">
        <color indexed="8"/>
      </bottom>
      <diagonal/>
    </border>
    <border>
      <left style="thin">
        <color auto="1"/>
      </left>
      <right/>
      <top style="medium">
        <color indexed="8"/>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top/>
      <bottom style="thin">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auto="1"/>
      </right>
      <top style="medium">
        <color indexed="8"/>
      </top>
      <bottom style="medium">
        <color indexed="8"/>
      </bottom>
      <diagonal/>
    </border>
    <border>
      <left/>
      <right style="thin">
        <color indexed="64"/>
      </right>
      <top style="medium">
        <color indexed="8"/>
      </top>
      <bottom style="double">
        <color indexed="64"/>
      </bottom>
      <diagonal/>
    </border>
    <border>
      <left style="thin">
        <color auto="1"/>
      </left>
      <right style="thin">
        <color auto="1"/>
      </right>
      <top style="medium">
        <color indexed="8"/>
      </top>
      <bottom style="double">
        <color auto="1"/>
      </bottom>
      <diagonal/>
    </border>
    <border>
      <left/>
      <right style="medium">
        <color indexed="8"/>
      </right>
      <top style="medium">
        <color indexed="8"/>
      </top>
      <bottom style="medium">
        <color indexed="64"/>
      </bottom>
      <diagonal/>
    </border>
    <border>
      <left style="hair">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thin">
        <color auto="1"/>
      </right>
      <top style="medium">
        <color indexed="8"/>
      </top>
      <bottom style="medium">
        <color indexed="8"/>
      </bottom>
      <diagonal/>
    </border>
    <border>
      <left/>
      <right style="thin">
        <color auto="1"/>
      </right>
      <top style="medium">
        <color indexed="8"/>
      </top>
      <bottom style="double">
        <color indexed="8"/>
      </bottom>
      <diagonal/>
    </border>
    <border>
      <left style="thin">
        <color auto="1"/>
      </left>
      <right style="thin">
        <color auto="1"/>
      </right>
      <top style="medium">
        <color indexed="8"/>
      </top>
      <bottom style="double">
        <color indexed="8"/>
      </bottom>
      <diagonal/>
    </border>
    <border>
      <left/>
      <right style="medium">
        <color indexed="8"/>
      </right>
      <top style="medium">
        <color indexed="8"/>
      </top>
      <bottom style="medium">
        <color indexed="8"/>
      </bottom>
      <diagonal/>
    </border>
    <border>
      <left style="hair">
        <color auto="1"/>
      </left>
      <right style="medium">
        <color auto="1"/>
      </right>
      <top style="medium">
        <color auto="1"/>
      </top>
      <bottom style="hair">
        <color auto="1"/>
      </bottom>
      <diagonal/>
    </border>
    <border>
      <left style="medium">
        <color rgb="FF000000"/>
      </left>
      <right style="thin">
        <color indexed="8"/>
      </right>
      <top/>
      <bottom style="thin">
        <color indexed="8"/>
      </bottom>
      <diagonal/>
    </border>
    <border>
      <left style="thin">
        <color indexed="8"/>
      </left>
      <right style="medium">
        <color rgb="FF000000"/>
      </right>
      <top/>
      <bottom style="thin">
        <color indexed="8"/>
      </bottom>
      <diagonal/>
    </border>
    <border>
      <left style="medium">
        <color rgb="FF000000"/>
      </left>
      <right style="thin">
        <color indexed="8"/>
      </right>
      <top style="thin">
        <color indexed="8"/>
      </top>
      <bottom style="medium">
        <color rgb="FF000000"/>
      </bottom>
      <diagonal/>
    </border>
    <border>
      <left style="thin">
        <color indexed="8"/>
      </left>
      <right style="thin">
        <color indexed="8"/>
      </right>
      <top style="thin">
        <color indexed="8"/>
      </top>
      <bottom style="medium">
        <color rgb="FF000000"/>
      </bottom>
      <diagonal/>
    </border>
    <border>
      <left style="thin">
        <color indexed="8"/>
      </left>
      <right style="medium">
        <color rgb="FF000000"/>
      </right>
      <top style="thin">
        <color indexed="8"/>
      </top>
      <bottom style="medium">
        <color rgb="FF000000"/>
      </bottom>
      <diagonal/>
    </border>
    <border>
      <left style="medium">
        <color indexed="8"/>
      </left>
      <right/>
      <top style="medium">
        <color indexed="8"/>
      </top>
      <bottom style="thin">
        <color indexed="8"/>
      </bottom>
      <diagonal/>
    </border>
    <border>
      <left/>
      <right style="thin">
        <color indexed="64"/>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double">
        <color indexed="8"/>
      </bottom>
      <diagonal/>
    </border>
    <border>
      <left/>
      <right style="medium">
        <color indexed="8"/>
      </right>
      <top style="medium">
        <color indexed="8"/>
      </top>
      <bottom style="medium">
        <color theme="1"/>
      </bottom>
      <diagonal/>
    </border>
    <border>
      <left/>
      <right/>
      <top style="medium">
        <color indexed="64"/>
      </top>
      <bottom style="medium">
        <color indexed="64"/>
      </bottom>
      <diagonal/>
    </border>
    <border>
      <left style="thin">
        <color theme="0" tint="-0.24994659260841701"/>
      </left>
      <right style="thin">
        <color theme="0" tint="-0.24994659260841701"/>
      </right>
      <top style="medium">
        <color indexed="8"/>
      </top>
      <bottom style="thin">
        <color indexed="8"/>
      </bottom>
      <diagonal/>
    </border>
    <border>
      <left style="thin">
        <color indexed="8"/>
      </left>
      <right style="thin">
        <color indexed="8"/>
      </right>
      <top style="thin">
        <color indexed="8"/>
      </top>
      <bottom style="thin">
        <color theme="0" tint="-0.14996795556505021"/>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diagonal/>
    </border>
    <border>
      <left/>
      <right/>
      <top style="thin">
        <color indexed="8"/>
      </top>
      <bottom style="medium">
        <color indexed="8"/>
      </bottom>
      <diagonal/>
    </border>
    <border>
      <left style="medium">
        <color indexed="8"/>
      </left>
      <right style="thin">
        <color indexed="55"/>
      </right>
      <top style="medium">
        <color indexed="8"/>
      </top>
      <bottom style="medium">
        <color indexed="8"/>
      </bottom>
      <diagonal/>
    </border>
    <border>
      <left style="thin">
        <color indexed="55"/>
      </left>
      <right/>
      <top style="medium">
        <color indexed="8"/>
      </top>
      <bottom style="medium">
        <color indexed="8"/>
      </bottom>
      <diagonal/>
    </border>
    <border>
      <left style="thin">
        <color auto="1"/>
      </left>
      <right style="thin">
        <color auto="1"/>
      </right>
      <top style="medium">
        <color indexed="8"/>
      </top>
      <bottom style="medium">
        <color indexed="8"/>
      </bottom>
      <diagonal/>
    </border>
    <border>
      <left style="thin">
        <color auto="1"/>
      </left>
      <right style="thin">
        <color auto="1"/>
      </right>
      <top style="medium">
        <color indexed="8"/>
      </top>
      <bottom style="double">
        <color indexed="8"/>
      </bottom>
      <diagonal/>
    </border>
    <border>
      <left/>
      <right style="medium">
        <color indexed="8"/>
      </right>
      <top style="medium">
        <color indexed="8"/>
      </top>
      <bottom style="medium">
        <color indexed="64"/>
      </bottom>
      <diagonal/>
    </border>
    <border>
      <left/>
      <right/>
      <top/>
      <bottom style="thin">
        <color indexed="64"/>
      </bottom>
      <diagonal/>
    </border>
    <border>
      <left style="hair">
        <color auto="1"/>
      </left>
      <right style="medium">
        <color auto="1"/>
      </right>
      <top style="medium">
        <color auto="1"/>
      </top>
      <bottom style="hair">
        <color auto="1"/>
      </bottom>
      <diagonal/>
    </border>
    <border>
      <left/>
      <right/>
      <top style="medium">
        <color auto="1"/>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thin">
        <color auto="1"/>
      </left>
      <right style="medium">
        <color indexed="64"/>
      </right>
      <top style="thin">
        <color auto="1"/>
      </top>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theme="0" tint="-0.24994659260841701"/>
      </left>
      <right style="thin">
        <color theme="0" tint="-0.24994659260841701"/>
      </right>
      <top style="medium">
        <color auto="1"/>
      </top>
      <bottom style="double">
        <color theme="1"/>
      </bottom>
      <diagonal/>
    </border>
    <border>
      <left style="thin">
        <color theme="0" tint="-0.24994659260841701"/>
      </left>
      <right style="medium">
        <color indexed="64"/>
      </right>
      <top style="medium">
        <color indexed="64"/>
      </top>
      <bottom style="double">
        <color theme="1"/>
      </bottom>
      <diagonal/>
    </border>
    <border>
      <left style="medium">
        <color indexed="64"/>
      </left>
      <right style="thin">
        <color theme="0" tint="-0.499984740745262"/>
      </right>
      <top style="medium">
        <color indexed="64"/>
      </top>
      <bottom style="thin">
        <color theme="0" tint="-0.499984740745262"/>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medium">
        <color indexed="64"/>
      </right>
      <top style="medium">
        <color indexed="64"/>
      </top>
      <bottom style="thin">
        <color theme="0" tint="-0.499984740745262"/>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thin">
        <color theme="0" tint="-0.24994659260841701"/>
      </right>
      <top style="medium">
        <color auto="1"/>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style="thin">
        <color indexed="64"/>
      </right>
      <top style="medium">
        <color auto="1"/>
      </top>
      <bottom style="thin">
        <color theme="0" tint="-0.24994659260841701"/>
      </bottom>
      <diagonal/>
    </border>
    <border>
      <left style="medium">
        <color indexed="64"/>
      </left>
      <right style="thin">
        <color theme="0" tint="-0.24994659260841701"/>
      </right>
      <top style="medium">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8"/>
      </left>
      <right/>
      <top style="medium">
        <color indexed="8"/>
      </top>
      <bottom/>
      <diagonal/>
    </border>
    <border>
      <left/>
      <right style="thin">
        <color indexed="8"/>
      </right>
      <top style="medium">
        <color indexed="8"/>
      </top>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diagonal/>
    </border>
    <border>
      <left style="thin">
        <color indexed="8"/>
      </left>
      <right style="thin">
        <color indexed="8"/>
      </right>
      <top style="thin">
        <color indexed="8"/>
      </top>
      <bottom style="thin">
        <color indexed="8"/>
      </bottom>
      <diagonal/>
    </border>
    <border>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style="medium">
        <color indexed="8"/>
      </left>
      <right/>
      <top style="medium">
        <color indexed="8"/>
      </top>
      <bottom style="thin">
        <color theme="0" tint="-0.14996795556505021"/>
      </bottom>
      <diagonal/>
    </border>
    <border>
      <left/>
      <right style="thin">
        <color indexed="8"/>
      </right>
      <top style="medium">
        <color indexed="8"/>
      </top>
      <bottom style="thin">
        <color theme="0" tint="-0.14996795556505021"/>
      </bottom>
      <diagonal/>
    </border>
    <border>
      <left style="thin">
        <color indexed="8"/>
      </left>
      <right style="thin">
        <color indexed="8"/>
      </right>
      <top style="medium">
        <color indexed="8"/>
      </top>
      <bottom style="thin">
        <color theme="0" tint="-0.14996795556505021"/>
      </bottom>
      <diagonal/>
    </border>
    <border>
      <left style="thin">
        <color indexed="8"/>
      </left>
      <right style="medium">
        <color indexed="8"/>
      </right>
      <top style="medium">
        <color indexed="8"/>
      </top>
      <bottom style="thin">
        <color theme="0" tint="-0.14996795556505021"/>
      </bottom>
      <diagonal/>
    </border>
    <border>
      <left style="thin">
        <color indexed="8"/>
      </left>
      <right style="medium">
        <color indexed="64"/>
      </right>
      <top style="medium">
        <color indexed="8"/>
      </top>
      <bottom style="thin">
        <color indexed="8"/>
      </bottom>
      <diagonal/>
    </border>
    <border>
      <left/>
      <right style="medium">
        <color indexed="64"/>
      </right>
      <top style="thin">
        <color indexed="8"/>
      </top>
      <bottom/>
      <diagonal/>
    </border>
    <border>
      <left style="thin">
        <color indexed="8"/>
      </left>
      <right style="medium">
        <color indexed="64"/>
      </right>
      <top style="thin">
        <color indexed="8"/>
      </top>
      <bottom style="thin">
        <color theme="0" tint="-0.14996795556505021"/>
      </bottom>
      <diagonal/>
    </border>
    <border>
      <left style="thin">
        <color indexed="8"/>
      </left>
      <right style="medium">
        <color indexed="64"/>
      </right>
      <top/>
      <bottom style="medium">
        <color indexed="8"/>
      </bottom>
      <diagonal/>
    </border>
    <border>
      <left style="medium">
        <color indexed="8"/>
      </left>
      <right/>
      <top style="medium">
        <color indexed="8"/>
      </top>
      <bottom style="medium">
        <color indexed="8"/>
      </bottom>
      <diagonal/>
    </border>
    <border>
      <left/>
      <right style="thin">
        <color indexed="55"/>
      </right>
      <top style="medium">
        <color indexed="8"/>
      </top>
      <bottom style="medium">
        <color indexed="8"/>
      </bottom>
      <diagonal/>
    </border>
    <border>
      <left style="thin">
        <color indexed="55"/>
      </left>
      <right style="thin">
        <color indexed="55"/>
      </right>
      <top style="medium">
        <color indexed="8"/>
      </top>
      <bottom style="medium">
        <color indexed="8"/>
      </bottom>
      <diagonal/>
    </border>
    <border>
      <left style="thin">
        <color indexed="55"/>
      </left>
      <right style="thin">
        <color indexed="55"/>
      </right>
      <top style="medium">
        <color indexed="8"/>
      </top>
      <bottom style="double">
        <color indexed="8"/>
      </bottom>
      <diagonal/>
    </border>
    <border>
      <left style="thin">
        <color indexed="55"/>
      </left>
      <right style="medium">
        <color indexed="8"/>
      </right>
      <top style="medium">
        <color indexed="8"/>
      </top>
      <bottom style="double">
        <color indexed="8"/>
      </bottom>
      <diagonal/>
    </border>
    <border>
      <left style="thin">
        <color indexed="8"/>
      </left>
      <right style="thin">
        <color indexed="8"/>
      </right>
      <top style="thin">
        <color indexed="8"/>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8"/>
      </left>
      <right style="thin">
        <color indexed="55"/>
      </right>
      <top style="thin">
        <color indexed="55"/>
      </top>
      <bottom style="medium">
        <color indexed="8"/>
      </bottom>
      <diagonal/>
    </border>
    <border>
      <left style="thin">
        <color indexed="55"/>
      </left>
      <right style="thin">
        <color indexed="55"/>
      </right>
      <top style="thin">
        <color indexed="55"/>
      </top>
      <bottom style="medium">
        <color indexed="8"/>
      </bottom>
      <diagonal/>
    </border>
    <border>
      <left style="thin">
        <color indexed="55"/>
      </left>
      <right style="thin">
        <color indexed="55"/>
      </right>
      <top/>
      <bottom style="double">
        <color indexed="64"/>
      </bottom>
      <diagonal/>
    </border>
    <border>
      <left style="thin">
        <color indexed="55"/>
      </left>
      <right style="medium">
        <color indexed="8"/>
      </right>
      <top/>
      <bottom style="double">
        <color indexed="64"/>
      </bottom>
      <diagonal/>
    </border>
    <border>
      <left/>
      <right/>
      <top style="thin">
        <color indexed="55"/>
      </top>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medium">
        <color indexed="8"/>
      </top>
      <bottom style="thin">
        <color theme="0" tint="-0.14996795556505021"/>
      </bottom>
      <diagonal/>
    </border>
    <border>
      <left/>
      <right style="thin">
        <color indexed="64"/>
      </right>
      <top style="medium">
        <color indexed="8"/>
      </top>
      <bottom style="thin">
        <color theme="0" tint="-0.14996795556505021"/>
      </bottom>
      <diagonal/>
    </border>
    <border>
      <left style="thin">
        <color indexed="64"/>
      </left>
      <right style="thin">
        <color indexed="64"/>
      </right>
      <top style="medium">
        <color indexed="8"/>
      </top>
      <bottom style="thin">
        <color theme="0" tint="-0.14996795556505021"/>
      </bottom>
      <diagonal/>
    </border>
    <border>
      <left style="thin">
        <color indexed="64"/>
      </left>
      <right style="medium">
        <color indexed="64"/>
      </right>
      <top style="medium">
        <color indexed="8"/>
      </top>
      <bottom style="thin">
        <color theme="0" tint="-0.14996795556505021"/>
      </bottom>
      <diagonal/>
    </border>
    <border>
      <left style="medium">
        <color indexed="64"/>
      </left>
      <right style="thin">
        <color indexed="55"/>
      </right>
      <top style="thin">
        <color indexed="55"/>
      </top>
      <bottom style="medium">
        <color indexed="64"/>
      </bottom>
      <diagonal/>
    </border>
    <border>
      <left style="thin">
        <color indexed="55"/>
      </left>
      <right style="thin">
        <color indexed="55"/>
      </right>
      <top style="thin">
        <color indexed="55"/>
      </top>
      <bottom style="medium">
        <color indexed="64"/>
      </bottom>
      <diagonal/>
    </border>
    <border>
      <left style="thin">
        <color indexed="55"/>
      </left>
      <right style="medium">
        <color indexed="64"/>
      </right>
      <top/>
      <bottom style="double">
        <color indexed="64"/>
      </bottom>
      <diagonal/>
    </border>
    <border>
      <left style="medium">
        <color auto="1"/>
      </left>
      <right style="hair">
        <color auto="1"/>
      </right>
      <top style="medium">
        <color auto="1"/>
      </top>
      <bottom/>
      <diagonal/>
    </border>
    <border>
      <left style="hair">
        <color auto="1"/>
      </left>
      <right style="medium">
        <color auto="1"/>
      </right>
      <top style="medium">
        <color auto="1"/>
      </top>
      <bottom style="hair">
        <color auto="1"/>
      </bottom>
      <diagonal/>
    </border>
    <border>
      <left/>
      <right/>
      <top style="medium">
        <color auto="1"/>
      </top>
      <bottom style="medium">
        <color indexed="64"/>
      </bottom>
      <diagonal/>
    </border>
    <border>
      <left style="thin">
        <color indexed="8"/>
      </left>
      <right style="medium">
        <color indexed="8"/>
      </right>
      <top style="medium">
        <color indexed="8"/>
      </top>
      <bottom/>
      <diagonal/>
    </border>
    <border>
      <left style="thin">
        <color indexed="8"/>
      </left>
      <right style="thin">
        <color indexed="8"/>
      </right>
      <top/>
      <bottom style="medium">
        <color indexed="8"/>
      </bottom>
      <diagonal/>
    </border>
    <border>
      <left style="medium">
        <color indexed="8"/>
      </left>
      <right/>
      <top style="medium">
        <color indexed="8"/>
      </top>
      <bottom style="thin">
        <color theme="0" tint="-0.14996795556505021"/>
      </bottom>
      <diagonal/>
    </border>
    <border>
      <left/>
      <right style="thin">
        <color indexed="8"/>
      </right>
      <top style="medium">
        <color indexed="8"/>
      </top>
      <bottom style="thin">
        <color theme="0" tint="-0.14996795556505021"/>
      </bottom>
      <diagonal/>
    </border>
    <border>
      <left style="thin">
        <color indexed="8"/>
      </left>
      <right style="thin">
        <color indexed="8"/>
      </right>
      <top style="medium">
        <color indexed="8"/>
      </top>
      <bottom style="thin">
        <color theme="0" tint="-0.14996795556505021"/>
      </bottom>
      <diagonal/>
    </border>
    <border>
      <left style="thin">
        <color indexed="8"/>
      </left>
      <right style="medium">
        <color indexed="8"/>
      </right>
      <top style="medium">
        <color indexed="8"/>
      </top>
      <bottom style="thin">
        <color theme="0" tint="-0.14996795556505021"/>
      </bottom>
      <diagonal/>
    </border>
    <border>
      <left/>
      <right style="thin">
        <color indexed="55"/>
      </right>
      <top style="medium">
        <color indexed="8"/>
      </top>
      <bottom style="medium">
        <color indexed="8"/>
      </bottom>
      <diagonal/>
    </border>
    <border>
      <left style="thin">
        <color indexed="55"/>
      </left>
      <right style="thin">
        <color indexed="55"/>
      </right>
      <top style="medium">
        <color indexed="8"/>
      </top>
      <bottom style="medium">
        <color indexed="8"/>
      </bottom>
      <diagonal/>
    </border>
    <border>
      <left style="thin">
        <color indexed="55"/>
      </left>
      <right/>
      <top style="medium">
        <color indexed="8"/>
      </top>
      <bottom style="double">
        <color indexed="8"/>
      </bottom>
      <diagonal/>
    </border>
    <border>
      <left style="thin">
        <color indexed="55"/>
      </left>
      <right style="medium">
        <color indexed="8"/>
      </right>
      <top style="medium">
        <color indexed="8"/>
      </top>
      <bottom style="medium">
        <color auto="1"/>
      </bottom>
      <diagonal/>
    </border>
    <border>
      <left/>
      <right/>
      <top/>
      <bottom style="medium">
        <color indexed="64"/>
      </bottom>
      <diagonal/>
    </border>
    <border>
      <left style="medium">
        <color auto="1"/>
      </left>
      <right style="hair">
        <color auto="1"/>
      </right>
      <top/>
      <bottom style="medium">
        <color auto="1"/>
      </bottom>
      <diagonal/>
    </border>
    <border>
      <left style="medium">
        <color indexed="64"/>
      </left>
      <right style="thin">
        <color theme="0" tint="-0.24994659260841701"/>
      </right>
      <top style="medium">
        <color indexed="64"/>
      </top>
      <bottom style="thin">
        <color indexed="8"/>
      </bottom>
      <diagonal/>
    </border>
    <border>
      <left style="thin">
        <color theme="0" tint="-0.24994659260841701"/>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top style="medium">
        <color indexed="8"/>
      </top>
      <bottom style="thin">
        <color theme="0" tint="-0.14996795556505021"/>
      </bottom>
      <diagonal/>
    </border>
    <border>
      <left/>
      <right style="thin">
        <color indexed="8"/>
      </right>
      <top style="medium">
        <color indexed="8"/>
      </top>
      <bottom style="thin">
        <color theme="0" tint="-0.14996795556505021"/>
      </bottom>
      <diagonal/>
    </border>
    <border>
      <left style="thin">
        <color indexed="8"/>
      </left>
      <right style="thin">
        <color indexed="8"/>
      </right>
      <top style="medium">
        <color indexed="8"/>
      </top>
      <bottom style="thin">
        <color theme="0" tint="-0.14996795556505021"/>
      </bottom>
      <diagonal/>
    </border>
    <border>
      <left style="thin">
        <color indexed="8"/>
      </left>
      <right/>
      <top style="medium">
        <color indexed="8"/>
      </top>
      <bottom style="thin">
        <color theme="0" tint="-0.14996795556505021"/>
      </bottom>
      <diagonal/>
    </border>
    <border>
      <left style="thin">
        <color indexed="8"/>
      </left>
      <right style="medium">
        <color indexed="64"/>
      </right>
      <top style="medium">
        <color indexed="8"/>
      </top>
      <bottom style="thin">
        <color theme="0" tint="-0.14996795556505021"/>
      </bottom>
      <diagonal/>
    </border>
    <border>
      <left style="medium">
        <color indexed="64"/>
      </left>
      <right style="thin">
        <color theme="0" tint="-0.24994659260841701"/>
      </right>
      <top style="medium">
        <color indexed="64"/>
      </top>
      <bottom style="thin">
        <color indexed="64"/>
      </bottom>
      <diagonal/>
    </border>
    <border>
      <left style="thin">
        <color theme="0" tint="-0.24994659260841701"/>
      </left>
      <right style="thin">
        <color indexed="55"/>
      </right>
      <top style="medium">
        <color indexed="64"/>
      </top>
      <bottom style="thin">
        <color indexed="64"/>
      </bottom>
      <diagonal/>
    </border>
    <border>
      <left style="thin">
        <color indexed="55"/>
      </left>
      <right/>
      <top style="medium">
        <color indexed="64"/>
      </top>
      <bottom style="thin">
        <color indexed="64"/>
      </bottom>
      <diagonal/>
    </border>
    <border>
      <left style="thin">
        <color indexed="64"/>
      </left>
      <right style="medium">
        <color indexed="64"/>
      </right>
      <top style="medium">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auto="1"/>
      </left>
      <right/>
      <top style="medium">
        <color auto="1"/>
      </top>
      <bottom style="medium">
        <color theme="0" tint="-0.24994659260841701"/>
      </bottom>
      <diagonal/>
    </border>
    <border>
      <left/>
      <right/>
      <top style="medium">
        <color auto="1"/>
      </top>
      <bottom style="medium">
        <color theme="0" tint="-0.24994659260841701"/>
      </bottom>
      <diagonal/>
    </border>
    <border>
      <left/>
      <right style="medium">
        <color auto="1"/>
      </right>
      <top style="medium">
        <color auto="1"/>
      </top>
      <bottom style="medium">
        <color theme="0" tint="-0.24994659260841701"/>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style="thin">
        <color indexed="64"/>
      </bottom>
      <diagonal/>
    </border>
    <border>
      <left/>
      <right/>
      <top style="medium">
        <color indexed="8"/>
      </top>
      <bottom style="thin">
        <color indexed="64"/>
      </bottom>
      <diagonal/>
    </border>
    <border>
      <left/>
      <right style="thin">
        <color indexed="8"/>
      </right>
      <top style="medium">
        <color indexed="8"/>
      </top>
      <bottom style="thin">
        <color indexed="64"/>
      </bottom>
      <diagonal/>
    </border>
    <border>
      <left style="thin">
        <color indexed="8"/>
      </left>
      <right/>
      <top style="medium">
        <color indexed="8"/>
      </top>
      <bottom/>
      <diagonal/>
    </border>
    <border>
      <left style="thin">
        <color indexed="64"/>
      </left>
      <right style="medium">
        <color indexed="8"/>
      </right>
      <top style="medium">
        <color indexed="8"/>
      </top>
      <bottom/>
      <diagonal/>
    </border>
    <border>
      <left style="medium">
        <color indexed="8"/>
      </left>
      <right style="thin">
        <color indexed="8"/>
      </right>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bottom style="medium">
        <color indexed="8"/>
      </bottom>
      <diagonal/>
    </border>
    <border>
      <left/>
      <right style="thin">
        <color indexed="8"/>
      </right>
      <top/>
      <bottom style="medium">
        <color indexed="64"/>
      </bottom>
      <diagonal/>
    </border>
    <border>
      <left style="thin">
        <color auto="1"/>
      </left>
      <right style="medium">
        <color indexed="8"/>
      </right>
      <top/>
      <bottom style="medium">
        <color indexed="8"/>
      </bottom>
      <diagonal/>
    </border>
    <border>
      <left style="medium">
        <color indexed="8"/>
      </left>
      <right/>
      <top style="medium">
        <color indexed="8"/>
      </top>
      <bottom style="thin">
        <color theme="0" tint="-0.14996795556505021"/>
      </bottom>
      <diagonal/>
    </border>
    <border>
      <left/>
      <right/>
      <top style="medium">
        <color indexed="8"/>
      </top>
      <bottom style="thin">
        <color theme="0" tint="-0.14996795556505021"/>
      </bottom>
      <diagonal/>
    </border>
    <border>
      <left/>
      <right style="thin">
        <color indexed="8"/>
      </right>
      <top style="medium">
        <color indexed="8"/>
      </top>
      <bottom style="thin">
        <color theme="0" tint="-0.14996795556505021"/>
      </bottom>
      <diagonal/>
    </border>
    <border>
      <left style="thin">
        <color indexed="8"/>
      </left>
      <right style="thin">
        <color indexed="8"/>
      </right>
      <top style="medium">
        <color indexed="8"/>
      </top>
      <bottom style="medium">
        <color indexed="64"/>
      </bottom>
      <diagonal/>
    </border>
    <border>
      <left style="thin">
        <color indexed="8"/>
      </left>
      <right style="thin">
        <color indexed="8"/>
      </right>
      <top/>
      <bottom style="medium">
        <color indexed="64"/>
      </bottom>
      <diagonal/>
    </border>
    <border>
      <left style="thin">
        <color indexed="8"/>
      </left>
      <right/>
      <top style="medium">
        <color indexed="8"/>
      </top>
      <bottom style="medium">
        <color indexed="64"/>
      </bottom>
      <diagonal/>
    </border>
    <border>
      <left style="thin">
        <color indexed="64"/>
      </left>
      <right style="medium">
        <color indexed="8"/>
      </right>
      <top style="medium">
        <color indexed="8"/>
      </top>
      <bottom style="thin">
        <color theme="0" tint="-0.14996795556505021"/>
      </bottom>
      <diagonal/>
    </border>
    <border>
      <left style="thin">
        <color indexed="8"/>
      </left>
      <right/>
      <top/>
      <bottom style="thin">
        <color indexed="64"/>
      </bottom>
      <diagonal/>
    </border>
    <border>
      <left style="thin">
        <color indexed="8"/>
      </left>
      <right/>
      <top/>
      <bottom style="medium">
        <color indexed="64"/>
      </bottom>
      <diagonal/>
    </border>
    <border>
      <left style="thin">
        <color indexed="8"/>
      </left>
      <right/>
      <top style="medium">
        <color indexed="64"/>
      </top>
      <bottom style="thin">
        <color indexed="64"/>
      </bottom>
      <diagonal/>
    </border>
    <border>
      <left/>
      <right style="thin">
        <color indexed="55"/>
      </right>
      <top style="medium">
        <color indexed="8"/>
      </top>
      <bottom style="medium">
        <color indexed="8"/>
      </bottom>
      <diagonal/>
    </border>
    <border>
      <left style="thin">
        <color indexed="55"/>
      </left>
      <right style="thin">
        <color indexed="55"/>
      </right>
      <top style="medium">
        <color indexed="8"/>
      </top>
      <bottom style="double">
        <color indexed="8"/>
      </bottom>
      <diagonal/>
    </border>
    <border>
      <left style="thin">
        <color indexed="55"/>
      </left>
      <right style="thin">
        <color indexed="55"/>
      </right>
      <top style="medium">
        <color indexed="8"/>
      </top>
      <bottom style="medium">
        <color indexed="64"/>
      </bottom>
      <diagonal/>
    </border>
    <border>
      <left style="medium">
        <color auto="1"/>
      </left>
      <right style="thin">
        <color auto="1"/>
      </right>
      <top style="thin">
        <color auto="1"/>
      </top>
      <bottom style="thin">
        <color auto="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indexed="64"/>
      </left>
      <right style="thin">
        <color auto="1"/>
      </right>
      <top/>
      <bottom style="double">
        <color auto="1"/>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auto="1"/>
      </left>
      <right style="hair">
        <color auto="1"/>
      </right>
      <top style="medium">
        <color auto="1"/>
      </top>
      <bottom/>
      <diagonal/>
    </border>
    <border>
      <left/>
      <right/>
      <top/>
      <bottom style="medium">
        <color indexed="64"/>
      </bottom>
      <diagonal/>
    </border>
    <border>
      <left style="medium">
        <color auto="1"/>
      </left>
      <right style="hair">
        <color auto="1"/>
      </right>
      <top/>
      <bottom style="medium">
        <color auto="1"/>
      </bottom>
      <diagonal/>
    </border>
    <border>
      <left style="medium">
        <color indexed="8"/>
      </left>
      <right/>
      <top style="medium">
        <color indexed="8"/>
      </top>
      <bottom/>
      <diagonal/>
    </border>
    <border>
      <left/>
      <right style="thin">
        <color indexed="8"/>
      </right>
      <top style="medium">
        <color indexed="8"/>
      </top>
      <bottom/>
      <diagonal/>
    </border>
    <border>
      <left style="thin">
        <color indexed="8"/>
      </left>
      <right style="thin">
        <color indexed="64"/>
      </right>
      <top style="medium">
        <color indexed="8"/>
      </top>
      <bottom/>
      <diagonal/>
    </border>
    <border>
      <left/>
      <right style="medium">
        <color indexed="64"/>
      </right>
      <top style="medium">
        <color indexed="64"/>
      </top>
      <bottom/>
      <diagonal/>
    </border>
    <border>
      <left style="medium">
        <color indexed="8"/>
      </left>
      <right/>
      <top/>
      <bottom/>
      <diagonal/>
    </border>
    <border>
      <left style="medium">
        <color indexed="8"/>
      </left>
      <right/>
      <top/>
      <bottom style="medium">
        <color indexed="8"/>
      </bottom>
      <diagonal/>
    </border>
    <border>
      <left/>
      <right style="thin">
        <color indexed="8"/>
      </right>
      <top/>
      <bottom style="medium">
        <color indexed="8"/>
      </bottom>
      <diagonal/>
    </border>
    <border>
      <left style="thin">
        <color indexed="8"/>
      </left>
      <right style="thin">
        <color indexed="64"/>
      </right>
      <top/>
      <bottom style="medium">
        <color indexed="8"/>
      </bottom>
      <diagonal/>
    </border>
    <border>
      <left/>
      <right style="medium">
        <color indexed="64"/>
      </right>
      <top/>
      <bottom style="medium">
        <color indexed="8"/>
      </bottom>
      <diagonal/>
    </border>
    <border>
      <left style="thin">
        <color indexed="8"/>
      </left>
      <right style="thin">
        <color indexed="8"/>
      </right>
      <top style="medium">
        <color indexed="8"/>
      </top>
      <bottom style="thin">
        <color theme="0" tint="-0.14996795556505021"/>
      </bottom>
      <diagonal/>
    </border>
    <border>
      <left style="thin">
        <color indexed="8"/>
      </left>
      <right style="thin">
        <color indexed="64"/>
      </right>
      <top style="medium">
        <color indexed="8"/>
      </top>
      <bottom style="thin">
        <color theme="0" tint="-0.14996795556505021"/>
      </bottom>
      <diagonal/>
    </border>
    <border>
      <left/>
      <right style="medium">
        <color indexed="64"/>
      </right>
      <top style="medium">
        <color indexed="8"/>
      </top>
      <bottom style="thin">
        <color theme="0" tint="-0.14996795556505021"/>
      </bottom>
      <diagonal/>
    </border>
    <border>
      <left style="thin">
        <color indexed="8"/>
      </left>
      <right style="thin">
        <color indexed="64"/>
      </right>
      <top style="thin">
        <color theme="0" tint="-0.14996795556505021"/>
      </top>
      <bottom style="medium">
        <color indexed="8"/>
      </bottom>
      <diagonal/>
    </border>
    <border>
      <left style="thin">
        <color indexed="55"/>
      </left>
      <right style="thin">
        <color indexed="55"/>
      </right>
      <top style="medium">
        <color indexed="8"/>
      </top>
      <bottom style="medium">
        <color indexed="8"/>
      </bottom>
      <diagonal/>
    </border>
    <border>
      <left style="thin">
        <color indexed="55"/>
      </left>
      <right style="medium">
        <color indexed="64"/>
      </right>
      <top style="medium">
        <color indexed="8"/>
      </top>
      <bottom style="double">
        <color indexed="8"/>
      </bottom>
      <diagonal/>
    </border>
    <border>
      <left/>
      <right/>
      <top/>
      <bottom style="medium">
        <color indexed="8"/>
      </bottom>
      <diagonal/>
    </border>
    <border>
      <left style="medium">
        <color indexed="64"/>
      </left>
      <right/>
      <top style="medium">
        <color indexed="64"/>
      </top>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thin">
        <color indexed="64"/>
      </right>
      <top style="medium">
        <color indexed="8"/>
      </top>
      <bottom/>
      <diagonal/>
    </border>
    <border>
      <left/>
      <right style="medium">
        <color indexed="8"/>
      </right>
      <top style="medium">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8"/>
      </right>
      <top/>
      <bottom style="medium">
        <color indexed="8"/>
      </bottom>
      <diagonal/>
    </border>
    <border>
      <left style="thin">
        <color theme="1"/>
      </left>
      <right style="thin">
        <color theme="1"/>
      </right>
      <top style="medium">
        <color indexed="8"/>
      </top>
      <bottom style="thin">
        <color theme="0" tint="-0.14996795556505021"/>
      </bottom>
      <diagonal/>
    </border>
    <border>
      <left style="thin">
        <color theme="1"/>
      </left>
      <right style="thin">
        <color indexed="64"/>
      </right>
      <top style="medium">
        <color indexed="8"/>
      </top>
      <bottom style="thin">
        <color theme="0" tint="-0.14996795556505021"/>
      </bottom>
      <diagonal/>
    </border>
    <border>
      <left/>
      <right style="medium">
        <color indexed="8"/>
      </right>
      <top style="medium">
        <color indexed="8"/>
      </top>
      <bottom style="thin">
        <color theme="0" tint="-0.14996795556505021"/>
      </bottom>
      <diagonal/>
    </border>
    <border>
      <left/>
      <right style="thin">
        <color theme="1"/>
      </right>
      <top/>
      <bottom style="medium">
        <color indexed="8"/>
      </bottom>
      <diagonal/>
    </border>
    <border>
      <left style="thin">
        <color theme="1"/>
      </left>
      <right style="thin">
        <color theme="1"/>
      </right>
      <top/>
      <bottom style="medium">
        <color indexed="8"/>
      </bottom>
      <diagonal/>
    </border>
    <border>
      <left style="thin">
        <color theme="1"/>
      </left>
      <right style="thin">
        <color indexed="64"/>
      </right>
      <top/>
      <bottom style="medium">
        <color indexed="8"/>
      </bottom>
      <diagonal/>
    </border>
    <border>
      <left style="medium">
        <color theme="1"/>
      </left>
      <right style="thin">
        <color theme="0" tint="-0.24994659260841701"/>
      </right>
      <top style="medium">
        <color indexed="8"/>
      </top>
      <bottom style="medium">
        <color indexed="8"/>
      </bottom>
      <diagonal/>
    </border>
    <border>
      <left style="thin">
        <color theme="0" tint="-0.24994659260841701"/>
      </left>
      <right style="thin">
        <color indexed="55"/>
      </right>
      <top style="medium">
        <color indexed="8"/>
      </top>
      <bottom style="medium">
        <color indexed="8"/>
      </bottom>
      <diagonal/>
    </border>
    <border>
      <left style="thin">
        <color indexed="55"/>
      </left>
      <right style="thin">
        <color indexed="55"/>
      </right>
      <top style="medium">
        <color indexed="8"/>
      </top>
      <bottom style="medium">
        <color indexed="8"/>
      </bottom>
      <diagonal/>
    </border>
    <border>
      <left style="thin">
        <color indexed="55"/>
      </left>
      <right style="thin">
        <color indexed="55"/>
      </right>
      <top style="medium">
        <color indexed="8"/>
      </top>
      <bottom style="double">
        <color indexed="8"/>
      </bottom>
      <diagonal/>
    </border>
    <border>
      <left style="thin">
        <color indexed="55"/>
      </left>
      <right style="medium">
        <color indexed="64"/>
      </right>
      <top style="medium">
        <color indexed="8"/>
      </top>
      <bottom style="double">
        <color indexed="8"/>
      </bottom>
      <diagonal/>
    </border>
    <border>
      <left style="medium">
        <color auto="1"/>
      </left>
      <right style="hair">
        <color auto="1"/>
      </right>
      <top style="medium">
        <color auto="1"/>
      </top>
      <bottom/>
      <diagonal/>
    </border>
    <border>
      <left style="hair">
        <color auto="1"/>
      </left>
      <right style="medium">
        <color auto="1"/>
      </right>
      <top style="medium">
        <color auto="1"/>
      </top>
      <bottom style="hair">
        <color auto="1"/>
      </bottom>
      <diagonal/>
    </border>
    <border>
      <left/>
      <right/>
      <top style="medium">
        <color auto="1"/>
      </top>
      <bottom style="medium">
        <color indexed="64"/>
      </bottom>
      <diagonal/>
    </border>
    <border>
      <left style="medium">
        <color indexed="8"/>
      </left>
      <right/>
      <top style="medium">
        <color indexed="8"/>
      </top>
      <bottom/>
      <diagonal/>
    </border>
    <border>
      <left/>
      <right style="medium">
        <color indexed="64"/>
      </right>
      <top style="medium">
        <color indexed="64"/>
      </top>
      <bottom/>
      <diagonal/>
    </border>
    <border>
      <left style="medium">
        <color indexed="8"/>
      </left>
      <right/>
      <top style="medium">
        <color indexed="8"/>
      </top>
      <bottom style="thin">
        <color theme="0" tint="-0.14996795556505021"/>
      </bottom>
      <diagonal/>
    </border>
    <border>
      <left/>
      <right style="thin">
        <color indexed="8"/>
      </right>
      <top style="medium">
        <color indexed="8"/>
      </top>
      <bottom style="thin">
        <color theme="0" tint="-0.14996795556505021"/>
      </bottom>
      <diagonal/>
    </border>
    <border>
      <left style="thin">
        <color indexed="8"/>
      </left>
      <right style="thin">
        <color indexed="8"/>
      </right>
      <top style="medium">
        <color indexed="8"/>
      </top>
      <bottom style="thin">
        <color theme="0" tint="-0.14996795556505021"/>
      </bottom>
      <diagonal/>
    </border>
    <border>
      <left style="thin">
        <color indexed="8"/>
      </left>
      <right style="thin">
        <color indexed="64"/>
      </right>
      <top style="medium">
        <color indexed="8"/>
      </top>
      <bottom style="thin">
        <color theme="0" tint="-0.14996795556505021"/>
      </bottom>
      <diagonal/>
    </border>
    <border>
      <left/>
      <right style="medium">
        <color indexed="64"/>
      </right>
      <top style="medium">
        <color indexed="8"/>
      </top>
      <bottom style="thin">
        <color theme="0" tint="-0.14996795556505021"/>
      </bottom>
      <diagonal/>
    </border>
    <border>
      <left style="medium">
        <color indexed="8"/>
      </left>
      <right/>
      <top style="medium">
        <color indexed="8"/>
      </top>
      <bottom style="medium">
        <color auto="1"/>
      </bottom>
      <diagonal/>
    </border>
    <border>
      <left/>
      <right style="thin">
        <color indexed="64"/>
      </right>
      <top style="medium">
        <color indexed="8"/>
      </top>
      <bottom style="medium">
        <color auto="1"/>
      </bottom>
      <diagonal/>
    </border>
    <border>
      <left/>
      <right style="thin">
        <color indexed="64"/>
      </right>
      <top style="medium">
        <color indexed="8"/>
      </top>
      <bottom style="double">
        <color indexed="8"/>
      </bottom>
      <diagonal/>
    </border>
    <border>
      <left/>
      <right style="medium">
        <color indexed="64"/>
      </right>
      <top style="medium">
        <color indexed="8"/>
      </top>
      <bottom style="medium">
        <color indexed="64"/>
      </bottom>
      <diagonal/>
    </border>
    <border>
      <left style="medium">
        <color indexed="8"/>
      </left>
      <right/>
      <top/>
      <bottom style="medium">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thin">
        <color indexed="64"/>
      </right>
      <top/>
      <bottom style="medium">
        <color indexed="8"/>
      </bottom>
      <diagonal/>
    </border>
    <border>
      <left/>
      <right style="medium">
        <color indexed="64"/>
      </right>
      <top/>
      <bottom style="medium">
        <color indexed="8"/>
      </bottom>
      <diagonal/>
    </border>
    <border>
      <left/>
      <right style="thin">
        <color indexed="64"/>
      </right>
      <top style="medium">
        <color indexed="8"/>
      </top>
      <bottom style="thin">
        <color theme="0" tint="-0.14996795556505021"/>
      </bottom>
      <diagonal/>
    </border>
    <border>
      <left style="medium">
        <color indexed="8"/>
      </left>
      <right/>
      <top style="thin">
        <color indexed="55"/>
      </top>
      <bottom style="medium">
        <color indexed="8"/>
      </bottom>
      <diagonal/>
    </border>
    <border>
      <left/>
      <right style="thin">
        <color indexed="64"/>
      </right>
      <top style="thin">
        <color indexed="55"/>
      </top>
      <bottom style="medium">
        <color indexed="8"/>
      </bottom>
      <diagonal/>
    </border>
    <border>
      <left/>
      <right/>
      <top style="thin">
        <color indexed="55"/>
      </top>
      <bottom style="medium">
        <color indexed="8"/>
      </bottom>
      <diagonal/>
    </border>
    <border>
      <left style="thin">
        <color indexed="64"/>
      </left>
      <right style="medium">
        <color indexed="64"/>
      </right>
      <top style="thin">
        <color indexed="55"/>
      </top>
      <bottom style="medium">
        <color indexed="8"/>
      </bottom>
      <diagonal/>
    </border>
    <border>
      <left style="medium">
        <color indexed="8"/>
      </left>
      <right/>
      <top style="medium">
        <color indexed="8"/>
      </top>
      <bottom style="medium">
        <color auto="1"/>
      </bottom>
      <diagonal/>
    </border>
    <border>
      <left/>
      <right/>
      <top style="medium">
        <color indexed="8"/>
      </top>
      <bottom style="double">
        <color indexed="8"/>
      </bottom>
      <diagonal/>
    </border>
    <border>
      <left style="thin">
        <color indexed="64"/>
      </left>
      <right style="medium">
        <color indexed="64"/>
      </right>
      <top style="medium">
        <color indexed="8"/>
      </top>
      <bottom style="double">
        <color indexed="8"/>
      </bottom>
      <diagonal/>
    </border>
    <border>
      <left/>
      <right/>
      <top/>
      <bottom style="medium">
        <color indexed="64"/>
      </bottom>
      <diagonal/>
    </border>
    <border>
      <left style="medium">
        <color auto="1"/>
      </left>
      <right style="hair">
        <color auto="1"/>
      </right>
      <top/>
      <bottom style="medium">
        <color auto="1"/>
      </bottom>
      <diagonal/>
    </border>
    <border>
      <left style="medium">
        <color indexed="64"/>
      </left>
      <right/>
      <top style="medium">
        <color indexed="64"/>
      </top>
      <bottom/>
      <diagonal/>
    </border>
    <border>
      <left style="thin">
        <color indexed="8"/>
      </left>
      <right style="thin">
        <color indexed="8"/>
      </right>
      <top style="medium">
        <color indexed="64"/>
      </top>
      <bottom/>
      <diagonal/>
    </border>
    <border>
      <left style="thin">
        <color indexed="8"/>
      </left>
      <right style="thin">
        <color indexed="64"/>
      </right>
      <top style="medium">
        <color indexed="64"/>
      </top>
      <bottom/>
      <diagonal/>
    </border>
    <border>
      <left style="medium">
        <color indexed="64"/>
      </left>
      <right/>
      <top style="medium">
        <color indexed="8"/>
      </top>
      <bottom style="thin">
        <color theme="0" tint="-0.14996795556505021"/>
      </bottom>
      <diagonal/>
    </border>
    <border>
      <left/>
      <right/>
      <top style="medium">
        <color indexed="8"/>
      </top>
      <bottom style="thin">
        <color theme="0" tint="-0.14996795556505021"/>
      </bottom>
      <diagonal/>
    </border>
    <border>
      <left/>
      <right style="thin">
        <color indexed="8"/>
      </right>
      <top style="medium">
        <color indexed="8"/>
      </top>
      <bottom style="thin">
        <color theme="0" tint="-0.14996795556505021"/>
      </bottom>
      <diagonal/>
    </border>
    <border>
      <left style="thin">
        <color indexed="8"/>
      </left>
      <right style="thin">
        <color indexed="8"/>
      </right>
      <top style="medium">
        <color indexed="8"/>
      </top>
      <bottom style="thin">
        <color theme="0" tint="-0.14996795556505021"/>
      </bottom>
      <diagonal/>
    </border>
    <border>
      <left style="thin">
        <color indexed="8"/>
      </left>
      <right/>
      <top style="medium">
        <color indexed="8"/>
      </top>
      <bottom style="thin">
        <color theme="0" tint="-0.14996795556505021"/>
      </bottom>
      <diagonal/>
    </border>
    <border>
      <left style="thin">
        <color indexed="8"/>
      </left>
      <right style="thin">
        <color indexed="64"/>
      </right>
      <top style="medium">
        <color indexed="8"/>
      </top>
      <bottom style="thin">
        <color theme="0" tint="-0.14996795556505021"/>
      </bottom>
      <diagonal/>
    </border>
    <border>
      <left/>
      <right style="medium">
        <color indexed="64"/>
      </right>
      <top style="medium">
        <color indexed="8"/>
      </top>
      <bottom style="thin">
        <color theme="0" tint="-0.14996795556505021"/>
      </bottom>
      <diagonal/>
    </border>
    <border>
      <left style="medium">
        <color indexed="64"/>
      </left>
      <right/>
      <top style="medium">
        <color indexed="8"/>
      </top>
      <bottom style="medium">
        <color indexed="64"/>
      </bottom>
      <diagonal/>
    </border>
    <border>
      <left style="thin">
        <color indexed="55"/>
      </left>
      <right style="thin">
        <color indexed="55"/>
      </right>
      <top style="medium">
        <color indexed="8"/>
      </top>
      <bottom style="medium">
        <color indexed="64"/>
      </bottom>
      <diagonal/>
    </border>
    <border>
      <left style="thin">
        <color indexed="55"/>
      </left>
      <right style="thin">
        <color indexed="64"/>
      </right>
      <top style="medium">
        <color indexed="8"/>
      </top>
      <bottom style="double">
        <color indexed="64"/>
      </bottom>
      <diagonal/>
    </border>
    <border>
      <left/>
      <right style="medium">
        <color indexed="64"/>
      </right>
      <top/>
      <bottom style="medium">
        <color indexed="64"/>
      </bottom>
      <diagonal/>
    </border>
    <border>
      <left style="medium">
        <color auto="1"/>
      </left>
      <right style="hair">
        <color auto="1"/>
      </right>
      <top style="medium">
        <color auto="1"/>
      </top>
      <bottom/>
      <diagonal/>
    </border>
    <border>
      <left style="hair">
        <color auto="1"/>
      </left>
      <right style="medium">
        <color auto="1"/>
      </right>
      <top style="medium">
        <color auto="1"/>
      </top>
      <bottom style="hair">
        <color auto="1"/>
      </bottom>
      <diagonal/>
    </border>
    <border>
      <left/>
      <right/>
      <top style="medium">
        <color auto="1"/>
      </top>
      <bottom style="medium">
        <color indexed="64"/>
      </bottom>
      <diagonal/>
    </border>
    <border>
      <left style="medium">
        <color indexed="8"/>
      </left>
      <right/>
      <top style="medium">
        <color indexed="8"/>
      </top>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medium">
        <color indexed="8"/>
      </right>
      <top/>
      <bottom style="medium">
        <color indexed="8"/>
      </bottom>
      <diagonal/>
    </border>
    <border>
      <left style="medium">
        <color indexed="8"/>
      </left>
      <right/>
      <top style="medium">
        <color indexed="8"/>
      </top>
      <bottom style="medium">
        <color indexed="8"/>
      </bottom>
      <diagonal/>
    </border>
    <border>
      <left/>
      <right style="thin">
        <color indexed="64"/>
      </right>
      <top style="medium">
        <color indexed="8"/>
      </top>
      <bottom style="medium">
        <color indexed="8"/>
      </bottom>
      <diagonal/>
    </border>
    <border>
      <left/>
      <right style="thin">
        <color indexed="64"/>
      </right>
      <top style="medium">
        <color indexed="8"/>
      </top>
      <bottom style="double">
        <color indexed="8"/>
      </bottom>
      <diagonal/>
    </border>
    <border>
      <left/>
      <right style="medium">
        <color indexed="8"/>
      </right>
      <top style="medium">
        <color indexed="8"/>
      </top>
      <bottom style="medium">
        <color indexed="64"/>
      </bottom>
      <diagonal/>
    </border>
    <border>
      <left/>
      <right/>
      <top/>
      <bottom style="medium">
        <color indexed="8"/>
      </bottom>
      <diagonal/>
    </border>
    <border>
      <left style="thin">
        <color indexed="8"/>
      </left>
      <right/>
      <top style="medium">
        <color indexed="8"/>
      </top>
      <bottom/>
      <diagonal/>
    </border>
    <border>
      <left style="thin">
        <color indexed="8"/>
      </left>
      <right style="thin">
        <color indexed="64"/>
      </right>
      <top style="medium">
        <color indexed="8"/>
      </top>
      <bottom/>
      <diagonal/>
    </border>
    <border>
      <left/>
      <right style="medium">
        <color indexed="8"/>
      </right>
      <top style="medium">
        <color indexed="8"/>
      </top>
      <bottom/>
      <diagonal/>
    </border>
    <border>
      <left style="medium">
        <color indexed="8"/>
      </left>
      <right/>
      <top style="medium">
        <color indexed="8"/>
      </top>
      <bottom style="thin">
        <color theme="0" tint="-0.14996795556505021"/>
      </bottom>
      <diagonal/>
    </border>
    <border>
      <left style="thin">
        <color indexed="8"/>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thin">
        <color indexed="8"/>
      </left>
      <right/>
      <top style="medium">
        <color indexed="8"/>
      </top>
      <bottom style="thin">
        <color indexed="8"/>
      </bottom>
      <diagonal/>
    </border>
    <border>
      <left style="thin">
        <color indexed="8"/>
      </left>
      <right style="thin">
        <color indexed="64"/>
      </right>
      <top style="medium">
        <color indexed="8"/>
      </top>
      <bottom style="thin">
        <color indexed="8"/>
      </bottom>
      <diagonal/>
    </border>
    <border>
      <left/>
      <right/>
      <top style="medium">
        <color indexed="8"/>
      </top>
      <bottom style="medium">
        <color indexed="8"/>
      </bottom>
      <diagonal/>
    </border>
    <border>
      <left/>
      <right style="thin">
        <color indexed="55"/>
      </right>
      <top style="medium">
        <color indexed="8"/>
      </top>
      <bottom style="medium">
        <color indexed="8"/>
      </bottom>
      <diagonal/>
    </border>
    <border>
      <left style="thin">
        <color indexed="55"/>
      </left>
      <right style="thin">
        <color indexed="55"/>
      </right>
      <top style="medium">
        <color indexed="8"/>
      </top>
      <bottom style="double">
        <color indexed="8"/>
      </bottom>
      <diagonal/>
    </border>
    <border>
      <left style="thin">
        <color indexed="55"/>
      </left>
      <right style="thin">
        <color indexed="55"/>
      </right>
      <top style="medium">
        <color indexed="8"/>
      </top>
      <bottom style="medium">
        <color theme="1"/>
      </bottom>
      <diagonal/>
    </border>
    <border>
      <left style="thin">
        <color indexed="55"/>
      </left>
      <right style="medium">
        <color indexed="64"/>
      </right>
      <top style="medium">
        <color indexed="8"/>
      </top>
      <bottom style="double">
        <color indexed="8"/>
      </bottom>
      <diagonal/>
    </border>
    <border>
      <left/>
      <right/>
      <top style="medium">
        <color indexed="8"/>
      </top>
      <bottom/>
      <diagonal/>
    </border>
    <border>
      <left style="medium">
        <color auto="1"/>
      </left>
      <right/>
      <top style="medium">
        <color auto="1"/>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64"/>
      </left>
      <right/>
      <top/>
      <bottom style="medium">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64"/>
      </right>
      <top/>
      <bottom style="medium">
        <color indexed="8"/>
      </bottom>
      <diagonal/>
    </border>
    <border>
      <left style="medium">
        <color indexed="64"/>
      </left>
      <right/>
      <top style="medium">
        <color indexed="8"/>
      </top>
      <bottom style="thin">
        <color theme="0" tint="-0.14996795556505021"/>
      </bottom>
      <diagonal/>
    </border>
    <border>
      <left/>
      <right style="thin">
        <color indexed="8"/>
      </right>
      <top style="medium">
        <color indexed="8"/>
      </top>
      <bottom style="thin">
        <color theme="0" tint="-0.14996795556505021"/>
      </bottom>
      <diagonal/>
    </border>
    <border>
      <left style="thin">
        <color indexed="8"/>
      </left>
      <right style="thin">
        <color indexed="8"/>
      </right>
      <top style="medium">
        <color indexed="8"/>
      </top>
      <bottom style="thin">
        <color theme="0" tint="-0.14996795556505021"/>
      </bottom>
      <diagonal/>
    </border>
    <border>
      <left style="thin">
        <color indexed="8"/>
      </left>
      <right/>
      <top style="medium">
        <color indexed="8"/>
      </top>
      <bottom style="thin">
        <color theme="0" tint="-0.14996795556505021"/>
      </bottom>
      <diagonal/>
    </border>
    <border>
      <left style="thin">
        <color indexed="8"/>
      </left>
      <right style="medium">
        <color indexed="64"/>
      </right>
      <top style="medium">
        <color indexed="8"/>
      </top>
      <bottom style="thin">
        <color theme="0" tint="-0.14996795556505021"/>
      </bottom>
      <diagonal/>
    </border>
    <border>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style="medium">
        <color indexed="8"/>
      </left>
      <right/>
      <top/>
      <bottom style="medium">
        <color indexed="8"/>
      </bottom>
      <diagonal/>
    </border>
    <border>
      <left/>
      <right style="thin">
        <color indexed="55"/>
      </right>
      <top/>
      <bottom style="medium">
        <color indexed="8"/>
      </bottom>
      <diagonal/>
    </border>
    <border>
      <left style="thin">
        <color indexed="55"/>
      </left>
      <right style="thin">
        <color indexed="55"/>
      </right>
      <top/>
      <bottom style="medium">
        <color indexed="8"/>
      </bottom>
      <diagonal/>
    </border>
    <border>
      <left style="thin">
        <color indexed="55"/>
      </left>
      <right/>
      <top/>
      <bottom style="medium">
        <color indexed="8"/>
      </bottom>
      <diagonal/>
    </border>
    <border>
      <left style="thin">
        <color indexed="55"/>
      </left>
      <right/>
      <top style="medium">
        <color indexed="64"/>
      </top>
      <bottom style="double">
        <color indexed="64"/>
      </bottom>
      <diagonal/>
    </border>
    <border>
      <left style="thin">
        <color indexed="55"/>
      </left>
      <right style="medium">
        <color theme="1"/>
      </right>
      <top style="medium">
        <color indexed="64"/>
      </top>
      <bottom style="medium">
        <color auto="1"/>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auto="1"/>
      </right>
      <top style="medium">
        <color indexed="64"/>
      </top>
      <bottom style="thin">
        <color auto="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medium">
        <color indexed="64"/>
      </bottom>
      <diagonal/>
    </border>
    <border>
      <left style="thin">
        <color indexed="64"/>
      </left>
      <right style="thin">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thin">
        <color auto="1"/>
      </top>
      <bottom style="medium">
        <color auto="1"/>
      </bottom>
      <diagonal/>
    </border>
    <border>
      <left/>
      <right style="medium">
        <color indexed="64"/>
      </right>
      <top/>
      <bottom style="thin">
        <color indexed="64"/>
      </bottom>
      <diagonal/>
    </border>
    <border>
      <left style="medium">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style="medium">
        <color indexed="64"/>
      </right>
      <top style="thin">
        <color auto="1"/>
      </top>
      <bottom style="thin">
        <color auto="1"/>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style="thin">
        <color auto="1"/>
      </top>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diagonal/>
    </border>
    <border>
      <left style="thin">
        <color indexed="64"/>
      </left>
      <right style="thin">
        <color indexed="55"/>
      </right>
      <top style="thin">
        <color theme="0" tint="-0.24994659260841701"/>
      </top>
      <bottom style="medium">
        <color indexed="64"/>
      </bottom>
      <diagonal/>
    </border>
    <border>
      <left style="thin">
        <color indexed="64"/>
      </left>
      <right style="medium">
        <color auto="1"/>
      </right>
      <top style="medium">
        <color indexed="64"/>
      </top>
      <bottom style="double">
        <color indexed="64"/>
      </bottom>
      <diagonal/>
    </border>
    <border>
      <left/>
      <right/>
      <top style="medium">
        <color auto="1"/>
      </top>
      <bottom style="thin">
        <color auto="1"/>
      </bottom>
      <diagonal/>
    </border>
    <border>
      <left style="medium">
        <color auto="1"/>
      </left>
      <right style="thin">
        <color theme="0" tint="-0.24994659260841701"/>
      </right>
      <top style="thin">
        <color auto="1"/>
      </top>
      <bottom style="medium">
        <color auto="1"/>
      </bottom>
      <diagonal/>
    </border>
    <border>
      <left style="thin">
        <color theme="0" tint="-0.24994659260841701"/>
      </left>
      <right style="thin">
        <color theme="0" tint="-0.24994659260841701"/>
      </right>
      <top style="thin">
        <color auto="1"/>
      </top>
      <bottom style="medium">
        <color indexed="64"/>
      </bottom>
      <diagonal/>
    </border>
    <border>
      <left style="thin">
        <color theme="0" tint="-0.24994659260841701"/>
      </left>
      <right style="medium">
        <color indexed="64"/>
      </right>
      <top style="thin">
        <color auto="1"/>
      </top>
      <bottom style="medium">
        <color indexed="64"/>
      </bottom>
      <diagonal/>
    </border>
    <border>
      <left style="medium">
        <color indexed="64"/>
      </left>
      <right/>
      <top/>
      <bottom style="medium">
        <color indexed="64"/>
      </bottom>
      <diagonal/>
    </border>
    <border>
      <left/>
      <right style="medium">
        <color auto="1"/>
      </right>
      <top style="medium">
        <color auto="1"/>
      </top>
      <bottom style="double">
        <color auto="1"/>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theme="1"/>
      </right>
      <top style="medium">
        <color indexed="8"/>
      </top>
      <bottom style="thin">
        <color theme="0" tint="-0.14996795556505021"/>
      </bottom>
      <diagonal/>
    </border>
    <border>
      <left style="thin">
        <color theme="1"/>
      </left>
      <right style="thin">
        <color theme="1"/>
      </right>
      <top style="medium">
        <color indexed="8"/>
      </top>
      <bottom style="thin">
        <color theme="0" tint="-0.14996795556505021"/>
      </bottom>
      <diagonal/>
    </border>
    <border>
      <left style="thin">
        <color theme="1"/>
      </left>
      <right style="medium">
        <color indexed="8"/>
      </right>
      <top style="medium">
        <color indexed="8"/>
      </top>
      <bottom style="thin">
        <color theme="0" tint="-0.14996795556505021"/>
      </bottom>
      <diagonal/>
    </border>
    <border>
      <left style="thin">
        <color theme="1"/>
      </left>
      <right style="thin">
        <color theme="1"/>
      </right>
      <top/>
      <bottom style="medium">
        <color indexed="8"/>
      </bottom>
      <diagonal/>
    </border>
    <border>
      <left style="thin">
        <color theme="1"/>
      </left>
      <right style="medium">
        <color indexed="8"/>
      </right>
      <top/>
      <bottom style="medium">
        <color indexed="8"/>
      </bottom>
      <diagonal/>
    </border>
    <border>
      <left/>
      <right/>
      <top style="medium">
        <color indexed="8"/>
      </top>
      <bottom/>
      <diagonal/>
    </border>
    <border>
      <left style="medium">
        <color auto="1"/>
      </left>
      <right/>
      <top style="medium">
        <color auto="1"/>
      </top>
      <bottom/>
      <diagonal/>
    </border>
    <border>
      <left style="thin">
        <color indexed="8"/>
      </left>
      <right style="thin">
        <color indexed="8"/>
      </right>
      <top style="medium">
        <color indexed="64"/>
      </top>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64"/>
      </right>
      <top style="thin">
        <color indexed="8"/>
      </top>
      <bottom style="thin">
        <color indexed="8"/>
      </bottom>
      <diagonal/>
    </border>
    <border>
      <left style="medium">
        <color auto="1"/>
      </left>
      <right/>
      <top/>
      <bottom style="medium">
        <color indexed="8"/>
      </bottom>
      <diagonal/>
    </border>
    <border>
      <left style="thin">
        <color indexed="8"/>
      </left>
      <right style="medium">
        <color indexed="64"/>
      </right>
      <top style="thin">
        <color indexed="8"/>
      </top>
      <bottom style="medium">
        <color indexed="8"/>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55"/>
      </right>
      <top style="medium">
        <color indexed="64"/>
      </top>
      <bottom style="medium">
        <color indexed="64"/>
      </bottom>
      <diagonal/>
    </border>
    <border>
      <left/>
      <right style="thin">
        <color indexed="55"/>
      </right>
      <top style="medium">
        <color indexed="64"/>
      </top>
      <bottom style="medium">
        <color indexed="64"/>
      </bottom>
      <diagonal/>
    </border>
    <border>
      <left style="thin">
        <color indexed="55"/>
      </left>
      <right style="thin">
        <color indexed="55"/>
      </right>
      <top style="medium">
        <color indexed="64"/>
      </top>
      <bottom style="medium">
        <color indexed="64"/>
      </bottom>
      <diagonal/>
    </border>
    <border>
      <left style="thin">
        <color indexed="55"/>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medium">
        <color indexed="8"/>
      </bottom>
      <diagonal/>
    </border>
    <border>
      <left style="thin">
        <color indexed="8"/>
      </left>
      <right/>
      <top/>
      <bottom style="medium">
        <color indexed="8"/>
      </bottom>
      <diagonal/>
    </border>
    <border>
      <left style="medium">
        <color indexed="64"/>
      </left>
      <right style="thin">
        <color indexed="55"/>
      </right>
      <top/>
      <bottom style="thin">
        <color indexed="55"/>
      </bottom>
      <diagonal/>
    </border>
    <border>
      <left style="thin">
        <color indexed="55"/>
      </left>
      <right style="thin">
        <color indexed="55"/>
      </right>
      <top/>
      <bottom style="thin">
        <color indexed="55"/>
      </bottom>
      <diagonal/>
    </border>
    <border>
      <left style="thin">
        <color indexed="55"/>
      </left>
      <right style="medium">
        <color indexed="64"/>
      </right>
      <top/>
      <bottom style="thin">
        <color indexed="55"/>
      </bottom>
      <diagonal/>
    </border>
    <border>
      <left style="medium">
        <color indexed="64"/>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style="thin">
        <color indexed="8"/>
      </bottom>
      <diagonal/>
    </border>
    <border>
      <left style="thin">
        <color indexed="55"/>
      </left>
      <right style="medium">
        <color indexed="64"/>
      </right>
      <top style="thin">
        <color indexed="55"/>
      </top>
      <bottom style="thin">
        <color indexed="8"/>
      </bottom>
      <diagonal/>
    </border>
    <border>
      <left style="thin">
        <color indexed="55"/>
      </left>
      <right style="thin">
        <color indexed="55"/>
      </right>
      <top style="thin">
        <color indexed="8"/>
      </top>
      <bottom style="thin">
        <color indexed="8"/>
      </bottom>
      <diagonal/>
    </border>
    <border>
      <left/>
      <right style="thin">
        <color indexed="55"/>
      </right>
      <top style="thin">
        <color indexed="55"/>
      </top>
      <bottom style="thin">
        <color indexed="55"/>
      </bottom>
      <diagonal/>
    </border>
    <border>
      <left style="medium">
        <color indexed="64"/>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style="medium">
        <color indexed="64"/>
      </right>
      <top style="thin">
        <color indexed="8"/>
      </top>
      <bottom style="medium">
        <color indexed="64"/>
      </bottom>
      <diagonal/>
    </border>
    <border>
      <left style="thin">
        <color indexed="55"/>
      </left>
      <right style="thin">
        <color indexed="55"/>
      </right>
      <top style="medium">
        <color indexed="8"/>
      </top>
      <bottom style="medium">
        <color indexed="8"/>
      </bottom>
      <diagonal/>
    </border>
    <border>
      <left style="thin">
        <color indexed="55"/>
      </left>
      <right style="medium">
        <color indexed="64"/>
      </right>
      <top/>
      <bottom style="medium">
        <color indexed="64"/>
      </bottom>
      <diagonal/>
    </border>
    <border>
      <left/>
      <right style="thin">
        <color indexed="55"/>
      </right>
      <top style="thin">
        <color indexed="55"/>
      </top>
      <bottom style="thin">
        <color indexed="64"/>
      </bottom>
      <diagonal/>
    </border>
    <border>
      <left style="medium">
        <color indexed="64"/>
      </left>
      <right style="thin">
        <color indexed="55"/>
      </right>
      <top style="medium">
        <color indexed="8"/>
      </top>
      <bottom style="thin">
        <color indexed="64"/>
      </bottom>
      <diagonal/>
    </border>
    <border>
      <left/>
      <right style="thin">
        <color indexed="55"/>
      </right>
      <top style="medium">
        <color indexed="8"/>
      </top>
      <bottom style="thin">
        <color indexed="64"/>
      </bottom>
      <diagonal/>
    </border>
    <border>
      <left style="thin">
        <color indexed="55"/>
      </left>
      <right style="thin">
        <color indexed="55"/>
      </right>
      <top style="medium">
        <color indexed="8"/>
      </top>
      <bottom style="thin">
        <color indexed="64"/>
      </bottom>
      <diagonal/>
    </border>
    <border>
      <left style="thin">
        <color indexed="55"/>
      </left>
      <right style="medium">
        <color indexed="64"/>
      </right>
      <top style="thin">
        <color indexed="8"/>
      </top>
      <bottom style="thin">
        <color indexed="8"/>
      </bottom>
      <diagonal/>
    </border>
    <border>
      <left/>
      <right style="thin">
        <color indexed="55"/>
      </right>
      <top/>
      <bottom style="thin">
        <color indexed="55"/>
      </bottom>
      <diagonal/>
    </border>
    <border>
      <left style="medium">
        <color auto="1"/>
      </left>
      <right style="medium">
        <color auto="1"/>
      </right>
      <top style="medium">
        <color auto="1"/>
      </top>
      <bottom style="medium">
        <color auto="1"/>
      </bottom>
      <diagonal/>
    </border>
    <border>
      <left style="thin">
        <color indexed="55"/>
      </left>
      <right style="thin">
        <color indexed="55"/>
      </right>
      <top style="thin">
        <color indexed="8"/>
      </top>
      <bottom/>
      <diagonal/>
    </border>
    <border>
      <left style="thin">
        <color indexed="55"/>
      </left>
      <right style="medium">
        <color indexed="64"/>
      </right>
      <top style="thin">
        <color indexed="8"/>
      </top>
      <bottom/>
      <diagonal/>
    </border>
    <border>
      <left style="medium">
        <color auto="1"/>
      </left>
      <right style="thin">
        <color indexed="55"/>
      </right>
      <top style="medium">
        <color auto="1"/>
      </top>
      <bottom style="medium">
        <color indexed="8"/>
      </bottom>
      <diagonal/>
    </border>
    <border>
      <left style="thin">
        <color indexed="55"/>
      </left>
      <right style="thin">
        <color indexed="55"/>
      </right>
      <top style="medium">
        <color auto="1"/>
      </top>
      <bottom style="medium">
        <color indexed="8"/>
      </bottom>
      <diagonal/>
    </border>
    <border>
      <left style="thin">
        <color indexed="55"/>
      </left>
      <right style="medium">
        <color auto="1"/>
      </right>
      <top style="medium">
        <color auto="1"/>
      </top>
      <bottom style="medium">
        <color auto="1"/>
      </bottom>
      <diagonal/>
    </border>
    <border>
      <left style="thin">
        <color indexed="55"/>
      </left>
      <right style="medium">
        <color indexed="64"/>
      </right>
      <top/>
      <bottom style="thin">
        <color indexed="64"/>
      </bottom>
      <diagonal/>
    </border>
    <border>
      <left style="medium">
        <color indexed="64"/>
      </left>
      <right style="thin">
        <color indexed="55"/>
      </right>
      <top style="medium">
        <color indexed="64"/>
      </top>
      <bottom style="double">
        <color indexed="64"/>
      </bottom>
      <diagonal/>
    </border>
    <border>
      <left style="thin">
        <color indexed="55"/>
      </left>
      <right style="thin">
        <color indexed="55"/>
      </right>
      <top style="medium">
        <color indexed="64"/>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55"/>
      </right>
      <top style="medium">
        <color indexed="64"/>
      </top>
      <bottom style="thin">
        <color indexed="8"/>
      </bottom>
      <diagonal/>
    </border>
    <border>
      <left style="thin">
        <color indexed="55"/>
      </left>
      <right style="thin">
        <color indexed="55"/>
      </right>
      <top style="medium">
        <color indexed="64"/>
      </top>
      <bottom style="thin">
        <color indexed="8"/>
      </bottom>
      <diagonal/>
    </border>
    <border>
      <left style="thin">
        <color indexed="55"/>
      </left>
      <right style="thin">
        <color indexed="55"/>
      </right>
      <top style="medium">
        <color indexed="64"/>
      </top>
      <bottom style="thin">
        <color indexed="64"/>
      </bottom>
      <diagonal/>
    </border>
    <border>
      <left style="thin">
        <color indexed="55"/>
      </left>
      <right style="medium">
        <color indexed="64"/>
      </right>
      <top style="medium">
        <color indexed="64"/>
      </top>
      <bottom style="thin">
        <color indexed="8"/>
      </bottom>
      <diagonal/>
    </border>
    <border>
      <left style="thin">
        <color auto="1"/>
      </left>
      <right/>
      <top style="thin">
        <color auto="1"/>
      </top>
      <bottom style="thin">
        <color auto="1"/>
      </bottom>
      <diagonal/>
    </border>
    <border>
      <left/>
      <right style="thin">
        <color indexed="55"/>
      </right>
      <top style="thin">
        <color indexed="8"/>
      </top>
      <bottom style="thin">
        <color indexed="8"/>
      </bottom>
      <diagonal/>
    </border>
    <border>
      <left style="thin">
        <color indexed="55"/>
      </left>
      <right style="thin">
        <color indexed="55"/>
      </right>
      <top style="thin">
        <color indexed="8"/>
      </top>
      <bottom style="thin">
        <color indexed="64"/>
      </bottom>
      <diagonal/>
    </border>
    <border>
      <left style="medium">
        <color indexed="64"/>
      </left>
      <right style="thin">
        <color auto="1"/>
      </right>
      <top style="thin">
        <color auto="1"/>
      </top>
      <bottom style="medium">
        <color indexed="64"/>
      </bottom>
      <diagonal/>
    </border>
    <border>
      <left style="thin">
        <color indexed="64"/>
      </left>
      <right style="thin">
        <color indexed="55"/>
      </right>
      <top style="thin">
        <color indexed="8"/>
      </top>
      <bottom style="medium">
        <color indexed="64"/>
      </bottom>
      <diagonal/>
    </border>
    <border>
      <left style="thin">
        <color indexed="55"/>
      </left>
      <right style="thin">
        <color indexed="55"/>
      </right>
      <top style="thin">
        <color indexed="8"/>
      </top>
      <bottom style="medium">
        <color indexed="64"/>
      </bottom>
      <diagonal/>
    </border>
    <border>
      <left style="thin">
        <color indexed="55"/>
      </left>
      <right style="thin">
        <color indexed="55"/>
      </right>
      <top style="thin">
        <color indexed="55"/>
      </top>
      <bottom style="medium">
        <color indexed="64"/>
      </bottom>
      <diagonal/>
    </border>
    <border>
      <left style="thin">
        <color indexed="55"/>
      </left>
      <right style="medium">
        <color indexed="64"/>
      </right>
      <top style="thin">
        <color indexed="8"/>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auto="1"/>
      </left>
      <right/>
      <top style="medium">
        <color auto="1"/>
      </top>
      <bottom/>
      <diagonal/>
    </border>
    <border>
      <left style="thin">
        <color indexed="8"/>
      </left>
      <right style="thin">
        <color indexed="8"/>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top style="medium">
        <color indexed="64"/>
      </top>
      <bottom style="thin">
        <color indexed="8"/>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medium">
        <color auto="1"/>
      </right>
      <top style="thin">
        <color auto="1"/>
      </top>
      <bottom style="thin">
        <color auto="1"/>
      </bottom>
      <diagonal/>
    </border>
    <border>
      <left style="medium">
        <color indexed="64"/>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64"/>
      </top>
      <bottom style="medium">
        <color indexed="8"/>
      </bottom>
      <diagonal/>
    </border>
    <border>
      <left style="medium">
        <color indexed="64"/>
      </left>
      <right/>
      <top style="medium">
        <color indexed="8"/>
      </top>
      <bottom style="thin">
        <color indexed="64"/>
      </bottom>
      <diagonal/>
    </border>
    <border>
      <left/>
      <right/>
      <top style="medium">
        <color indexed="8"/>
      </top>
      <bottom style="thin">
        <color indexed="64"/>
      </bottom>
      <diagonal/>
    </border>
    <border>
      <left/>
      <right style="thin">
        <color indexed="55"/>
      </right>
      <top style="medium">
        <color indexed="8"/>
      </top>
      <bottom style="thin">
        <color indexed="64"/>
      </bottom>
      <diagonal/>
    </border>
    <border>
      <left style="thin">
        <color indexed="55"/>
      </left>
      <right style="thin">
        <color indexed="64"/>
      </right>
      <top style="medium">
        <color indexed="8"/>
      </top>
      <bottom style="thin">
        <color indexed="64"/>
      </bottom>
      <diagonal/>
    </border>
    <border>
      <left style="thin">
        <color indexed="64"/>
      </left>
      <right style="medium">
        <color indexed="64"/>
      </right>
      <top style="medium">
        <color indexed="8"/>
      </top>
      <bottom style="thin">
        <color indexed="64"/>
      </bottom>
      <diagonal/>
    </border>
    <border>
      <left style="thin">
        <color indexed="55"/>
      </left>
      <right style="thin">
        <color indexed="55"/>
      </right>
      <top/>
      <bottom style="thin">
        <color indexed="8"/>
      </bottom>
      <diagonal/>
    </border>
    <border>
      <left style="thin">
        <color indexed="55"/>
      </left>
      <right/>
      <top/>
      <bottom style="thin">
        <color indexed="8"/>
      </bottom>
      <diagonal/>
    </border>
    <border>
      <left style="thin">
        <color indexed="64"/>
      </left>
      <right style="medium">
        <color indexed="64"/>
      </right>
      <top/>
      <bottom style="thin">
        <color indexed="8"/>
      </bottom>
      <diagonal/>
    </border>
    <border>
      <left style="medium">
        <color indexed="64"/>
      </left>
      <right style="thin">
        <color indexed="55"/>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8"/>
      </top>
      <bottom style="thin">
        <color indexed="8"/>
      </bottom>
      <diagonal/>
    </border>
    <border>
      <left style="thin">
        <color indexed="55"/>
      </left>
      <right style="thin">
        <color indexed="55"/>
      </right>
      <top style="thin">
        <color indexed="55"/>
      </top>
      <bottom style="thin">
        <color indexed="8"/>
      </bottom>
      <diagonal/>
    </border>
    <border>
      <left style="thin">
        <color indexed="55"/>
      </left>
      <right/>
      <top style="thin">
        <color indexed="8"/>
      </top>
      <bottom style="thin">
        <color indexed="8"/>
      </bottom>
      <diagonal/>
    </border>
    <border>
      <left style="thin">
        <color indexed="64"/>
      </left>
      <right style="medium">
        <color indexed="64"/>
      </right>
      <top style="thin">
        <color indexed="8"/>
      </top>
      <bottom style="thin">
        <color indexed="8"/>
      </bottom>
      <diagonal/>
    </border>
    <border>
      <left/>
      <right style="thin">
        <color indexed="55"/>
      </right>
      <top style="thin">
        <color indexed="55"/>
      </top>
      <bottom style="thin">
        <color indexed="55"/>
      </bottom>
      <diagonal/>
    </border>
    <border>
      <left style="medium">
        <color indexed="64"/>
      </left>
      <right style="thin">
        <color indexed="55"/>
      </right>
      <top style="thin">
        <color indexed="55"/>
      </top>
      <bottom style="thin">
        <color indexed="64"/>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style="medium">
        <color indexed="8"/>
      </top>
      <bottom style="medium">
        <color indexed="8"/>
      </bottom>
      <diagonal/>
    </border>
    <border>
      <left style="thin">
        <color indexed="55"/>
      </left>
      <right/>
      <top style="medium">
        <color indexed="8"/>
      </top>
      <bottom style="medium">
        <color indexed="8"/>
      </bottom>
      <diagonal/>
    </border>
    <border>
      <left style="thin">
        <color indexed="64"/>
      </left>
      <right style="medium">
        <color indexed="64"/>
      </right>
      <top style="medium">
        <color indexed="8"/>
      </top>
      <bottom style="medium">
        <color indexed="8"/>
      </bottom>
      <diagonal/>
    </border>
    <border>
      <left style="thin">
        <color indexed="55"/>
      </left>
      <right style="thin">
        <color indexed="55"/>
      </right>
      <top style="medium">
        <color indexed="8"/>
      </top>
      <bottom style="thin">
        <color indexed="64"/>
      </bottom>
      <diagonal/>
    </border>
    <border>
      <left/>
      <right style="medium">
        <color auto="1"/>
      </right>
      <top style="medium">
        <color indexed="8"/>
      </top>
      <bottom style="thin">
        <color indexed="64"/>
      </bottom>
      <diagonal/>
    </border>
    <border>
      <left/>
      <right style="thin">
        <color indexed="55"/>
      </right>
      <top style="thin">
        <color indexed="55"/>
      </top>
      <bottom style="thin">
        <color indexed="64"/>
      </bottom>
      <diagonal/>
    </border>
    <border>
      <left style="thin">
        <color indexed="55"/>
      </left>
      <right style="thin">
        <color indexed="55"/>
      </right>
      <top style="thin">
        <color indexed="8"/>
      </top>
      <bottom style="thin">
        <color indexed="64"/>
      </bottom>
      <diagonal/>
    </border>
    <border>
      <left style="thin">
        <color indexed="55"/>
      </left>
      <right/>
      <top style="thin">
        <color indexed="8"/>
      </top>
      <bottom style="thin">
        <color indexed="64"/>
      </bottom>
      <diagonal/>
    </border>
    <border>
      <left style="thin">
        <color indexed="64"/>
      </left>
      <right style="medium">
        <color indexed="64"/>
      </right>
      <top style="thin">
        <color indexed="8"/>
      </top>
      <bottom style="thin">
        <color indexed="64"/>
      </bottom>
      <diagonal/>
    </border>
    <border>
      <left style="thin">
        <color indexed="55"/>
      </left>
      <right style="thin">
        <color indexed="55"/>
      </right>
      <top style="thin">
        <color indexed="8"/>
      </top>
      <bottom/>
      <diagonal/>
    </border>
    <border>
      <left style="thin">
        <color indexed="55"/>
      </left>
      <right style="thin">
        <color indexed="55"/>
      </right>
      <top/>
      <bottom style="thin">
        <color indexed="64"/>
      </bottom>
      <diagonal/>
    </border>
    <border>
      <left style="thin">
        <color indexed="55"/>
      </left>
      <right/>
      <top/>
      <bottom style="thin">
        <color indexed="64"/>
      </bottom>
      <diagonal/>
    </border>
    <border>
      <left style="medium">
        <color indexed="64"/>
      </left>
      <right style="thin">
        <color indexed="55"/>
      </right>
      <top style="thin">
        <color indexed="64"/>
      </top>
      <bottom style="medium">
        <color indexed="64"/>
      </bottom>
      <diagonal/>
    </border>
    <border>
      <left style="thin">
        <color indexed="55"/>
      </left>
      <right style="thin">
        <color indexed="55"/>
      </right>
      <top style="thin">
        <color indexed="64"/>
      </top>
      <bottom style="medium">
        <color indexed="64"/>
      </bottom>
      <diagonal/>
    </border>
    <border>
      <left/>
      <right style="medium">
        <color indexed="64"/>
      </right>
      <top/>
      <bottom style="medium">
        <color indexed="8"/>
      </bottom>
      <diagonal/>
    </border>
    <border>
      <left style="thin">
        <color indexed="55"/>
      </left>
      <right style="thin">
        <color indexed="55"/>
      </right>
      <top style="medium">
        <color indexed="8"/>
      </top>
      <bottom style="double">
        <color indexed="8"/>
      </bottom>
      <diagonal/>
    </border>
    <border>
      <left style="thin">
        <color indexed="55"/>
      </left>
      <right/>
      <top style="medium">
        <color indexed="8"/>
      </top>
      <bottom style="double">
        <color indexed="8"/>
      </bottom>
      <diagonal/>
    </border>
    <border>
      <left style="thin">
        <color indexed="55"/>
      </left>
      <right style="medium">
        <color indexed="64"/>
      </right>
      <top style="medium">
        <color indexed="8"/>
      </top>
      <bottom style="double">
        <color indexed="8"/>
      </bottom>
      <diagonal/>
    </border>
    <border>
      <left/>
      <right/>
      <top style="double">
        <color indexed="8"/>
      </top>
      <bottom/>
      <diagonal/>
    </border>
    <border>
      <left/>
      <right/>
      <top style="medium">
        <color indexed="64"/>
      </top>
      <bottom style="thin">
        <color indexed="64"/>
      </bottom>
      <diagonal/>
    </border>
    <border>
      <left style="thin">
        <color indexed="55"/>
      </left>
      <right/>
      <top style="medium">
        <color indexed="64"/>
      </top>
      <bottom style="thin">
        <color indexed="8"/>
      </bottom>
      <diagonal/>
    </border>
    <border>
      <left style="thin">
        <color indexed="64"/>
      </left>
      <right style="medium">
        <color indexed="64"/>
      </right>
      <top style="medium">
        <color indexed="64"/>
      </top>
      <bottom style="thin">
        <color indexed="8"/>
      </bottom>
      <diagonal/>
    </border>
    <border>
      <left style="medium">
        <color indexed="64"/>
      </left>
      <right style="thin">
        <color indexed="64"/>
      </right>
      <top style="thin">
        <color indexed="64"/>
      </top>
      <bottom style="thin">
        <color indexed="64"/>
      </bottom>
      <diagonal/>
    </border>
    <border>
      <left style="thin">
        <color indexed="55"/>
      </left>
      <right/>
      <top style="thin">
        <color indexed="8"/>
      </top>
      <bottom style="medium">
        <color indexed="64"/>
      </bottom>
      <diagonal/>
    </border>
    <border>
      <left style="thin">
        <color indexed="64"/>
      </left>
      <right style="medium">
        <color indexed="64"/>
      </right>
      <top style="thin">
        <color indexed="8"/>
      </top>
      <bottom style="medium">
        <color indexed="64"/>
      </bottom>
      <diagonal/>
    </border>
    <border>
      <left style="thin">
        <color auto="1"/>
      </left>
      <right style="thin">
        <color auto="1"/>
      </right>
      <top style="medium">
        <color auto="1"/>
      </top>
      <bottom style="thin">
        <color auto="1"/>
      </bottom>
      <diagonal/>
    </border>
    <border>
      <left style="thin">
        <color indexed="64"/>
      </left>
      <right style="thin">
        <color indexed="64"/>
      </right>
      <top style="medium">
        <color indexed="64"/>
      </top>
      <bottom/>
      <diagonal/>
    </border>
    <border>
      <left/>
      <right style="thin">
        <color indexed="64"/>
      </right>
      <top/>
      <bottom style="thin">
        <color indexed="8"/>
      </bottom>
      <diagonal/>
    </border>
    <border>
      <left style="thin">
        <color indexed="64"/>
      </left>
      <right style="thin">
        <color indexed="64"/>
      </right>
      <top/>
      <bottom style="thin">
        <color indexed="8"/>
      </bottom>
      <diagonal/>
    </border>
    <border>
      <left/>
      <right style="medium">
        <color indexed="64"/>
      </right>
      <top/>
      <bottom style="thin">
        <color indexed="8"/>
      </bottom>
      <diagonal/>
    </border>
    <border>
      <left style="thin">
        <color indexed="8"/>
      </left>
      <right style="medium">
        <color indexed="64"/>
      </right>
      <top style="thin">
        <color indexed="8"/>
      </top>
      <bottom style="medium">
        <color indexed="8"/>
      </bottom>
      <diagonal/>
    </border>
    <border>
      <left style="medium">
        <color auto="1"/>
      </left>
      <right/>
      <top/>
      <bottom style="thin">
        <color indexed="55"/>
      </bottom>
      <diagonal/>
    </border>
    <border>
      <left/>
      <right/>
      <top style="medium">
        <color indexed="8"/>
      </top>
      <bottom style="thin">
        <color indexed="55"/>
      </bottom>
      <diagonal/>
    </border>
    <border>
      <left style="thin">
        <color indexed="55"/>
      </left>
      <right style="medium">
        <color indexed="64"/>
      </right>
      <top style="medium">
        <color indexed="8"/>
      </top>
      <bottom style="thin">
        <color indexed="55"/>
      </bottom>
      <diagonal/>
    </border>
    <border>
      <left style="medium">
        <color indexed="64"/>
      </left>
      <right/>
      <top style="thin">
        <color indexed="64"/>
      </top>
      <bottom style="thin">
        <color indexed="64"/>
      </bottom>
      <diagonal/>
    </border>
    <border>
      <left/>
      <right style="thin">
        <color indexed="55"/>
      </right>
      <top style="thin">
        <color indexed="64"/>
      </top>
      <bottom style="thin">
        <color indexed="64"/>
      </bottom>
      <diagonal/>
    </border>
    <border>
      <left style="thin">
        <color indexed="55"/>
      </left>
      <right style="medium">
        <color auto="1"/>
      </right>
      <top style="thin">
        <color auto="1"/>
      </top>
      <bottom style="thin">
        <color auto="1"/>
      </bottom>
      <diagonal/>
    </border>
    <border>
      <left style="thin">
        <color indexed="55"/>
      </left>
      <right/>
      <top style="medium">
        <color indexed="8"/>
      </top>
      <bottom style="medium">
        <color indexed="8"/>
      </bottom>
      <diagonal/>
    </border>
    <border>
      <left/>
      <right style="thin">
        <color indexed="55"/>
      </right>
      <top style="medium">
        <color indexed="8"/>
      </top>
      <bottom style="medium">
        <color indexed="8"/>
      </bottom>
      <diagonal/>
    </border>
    <border>
      <left style="thin">
        <color indexed="55"/>
      </left>
      <right style="thin">
        <color indexed="55"/>
      </right>
      <top style="medium">
        <color indexed="8"/>
      </top>
      <bottom style="medium">
        <color indexed="8"/>
      </bottom>
      <diagonal/>
    </border>
    <border>
      <left style="thin">
        <color indexed="55"/>
      </left>
      <right style="medium">
        <color indexed="64"/>
      </right>
      <top style="medium">
        <color indexed="8"/>
      </top>
      <bottom style="medium">
        <color indexed="8"/>
      </bottom>
      <diagonal/>
    </border>
    <border>
      <left style="thin">
        <color indexed="55"/>
      </left>
      <right style="thin">
        <color indexed="55"/>
      </right>
      <top style="thin">
        <color indexed="55"/>
      </top>
      <bottom style="thin">
        <color indexed="55"/>
      </bottom>
      <diagonal/>
    </border>
    <border>
      <left style="medium">
        <color indexed="64"/>
      </left>
      <right style="thin">
        <color indexed="55"/>
      </right>
      <top style="medium">
        <color indexed="8"/>
      </top>
      <bottom style="double">
        <color indexed="64"/>
      </bottom>
      <diagonal/>
    </border>
    <border>
      <left style="thin">
        <color indexed="55"/>
      </left>
      <right style="thin">
        <color indexed="55"/>
      </right>
      <top style="medium">
        <color indexed="8"/>
      </top>
      <bottom style="double">
        <color indexed="64"/>
      </bottom>
      <diagonal/>
    </border>
    <border>
      <left style="thin">
        <color indexed="55"/>
      </left>
      <right style="medium">
        <color indexed="64"/>
      </right>
      <top style="medium">
        <color indexed="8"/>
      </top>
      <bottom style="double">
        <color indexed="64"/>
      </bottom>
      <diagonal/>
    </border>
    <border>
      <left style="medium">
        <color indexed="64"/>
      </left>
      <right/>
      <top style="medium">
        <color indexed="64"/>
      </top>
      <bottom style="thin">
        <color theme="0" tint="-0.14996795556505021"/>
      </bottom>
      <diagonal/>
    </border>
    <border>
      <left/>
      <right/>
      <top style="medium">
        <color indexed="64"/>
      </top>
      <bottom style="thin">
        <color theme="0" tint="-0.14996795556505021"/>
      </bottom>
      <diagonal/>
    </border>
    <border>
      <left/>
      <right style="thin">
        <color theme="1"/>
      </right>
      <top style="medium">
        <color indexed="64"/>
      </top>
      <bottom style="thin">
        <color theme="0" tint="-0.14996795556505021"/>
      </bottom>
      <diagonal/>
    </border>
    <border>
      <left style="thin">
        <color theme="1"/>
      </left>
      <right style="thin">
        <color theme="1"/>
      </right>
      <top style="medium">
        <color indexed="64"/>
      </top>
      <bottom style="thin">
        <color theme="0" tint="-0.14996795556505021"/>
      </bottom>
      <diagonal/>
    </border>
    <border>
      <left style="thin">
        <color theme="1"/>
      </left>
      <right style="medium">
        <color indexed="64"/>
      </right>
      <top style="medium">
        <color indexed="64"/>
      </top>
      <bottom style="thin">
        <color theme="0" tint="-0.1499679555650502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medium">
        <color auto="1"/>
      </top>
      <bottom style="medium">
        <color auto="1"/>
      </bottom>
      <diagonal/>
    </border>
    <border>
      <left/>
      <right/>
      <top style="medium">
        <color auto="1"/>
      </top>
      <bottom style="medium">
        <color indexed="64"/>
      </bottom>
      <diagonal/>
    </border>
    <border>
      <left style="medium">
        <color auto="1"/>
      </left>
      <right/>
      <top style="medium">
        <color auto="1"/>
      </top>
      <bottom/>
      <diagonal/>
    </border>
    <border>
      <left style="thin">
        <color indexed="8"/>
      </left>
      <right style="thin">
        <color indexed="8"/>
      </right>
      <top style="medium">
        <color indexed="64"/>
      </top>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64"/>
      </left>
      <right style="thin">
        <color indexed="64"/>
      </right>
      <top style="medium">
        <color indexed="64"/>
      </top>
      <bottom/>
      <diagonal/>
    </border>
    <border>
      <left style="thin">
        <color indexed="8"/>
      </left>
      <right/>
      <top style="thin">
        <color indexed="8"/>
      </top>
      <bottom style="thin">
        <color indexed="8"/>
      </bottom>
      <diagonal/>
    </border>
    <border>
      <left style="medium">
        <color indexed="64"/>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style="thin">
        <color indexed="8"/>
      </right>
      <top style="thin">
        <color indexed="8"/>
      </top>
      <bottom/>
      <diagonal/>
    </border>
    <border>
      <left style="thin">
        <color indexed="64"/>
      </left>
      <right style="thin">
        <color indexed="64"/>
      </right>
      <top style="thin">
        <color indexed="8"/>
      </top>
      <bottom/>
      <diagonal/>
    </border>
    <border>
      <left/>
      <right style="medium">
        <color indexed="64"/>
      </right>
      <top style="thin">
        <color indexed="8"/>
      </top>
      <bottom/>
      <diagonal/>
    </border>
    <border>
      <left style="thin">
        <color indexed="55"/>
      </left>
      <right/>
      <top/>
      <bottom style="thin">
        <color indexed="55"/>
      </bottom>
      <diagonal/>
    </border>
    <border>
      <left style="thin">
        <color indexed="55"/>
      </left>
      <right/>
      <top style="thin">
        <color indexed="55"/>
      </top>
      <bottom style="thin">
        <color indexed="55"/>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style="thin">
        <color indexed="55"/>
      </right>
      <top style="thin">
        <color indexed="55"/>
      </top>
      <bottom/>
      <diagonal/>
    </border>
    <border>
      <left style="thin">
        <color indexed="55"/>
      </left>
      <right style="thin">
        <color indexed="55"/>
      </right>
      <top style="thin">
        <color indexed="55"/>
      </top>
      <bottom/>
      <diagonal/>
    </border>
    <border>
      <left style="thin">
        <color indexed="55"/>
      </left>
      <right/>
      <top style="thin">
        <color indexed="55"/>
      </top>
      <bottom/>
      <diagonal/>
    </border>
    <border>
      <left style="medium">
        <color indexed="64"/>
      </left>
      <right/>
      <top style="thin">
        <color indexed="64"/>
      </top>
      <bottom/>
      <diagonal/>
    </border>
    <border>
      <left/>
      <right style="thin">
        <color indexed="55"/>
      </right>
      <top style="thin">
        <color indexed="64"/>
      </top>
      <bottom style="thin">
        <color indexed="64"/>
      </bottom>
      <diagonal/>
    </border>
    <border>
      <left style="thin">
        <color indexed="55"/>
      </left>
      <right style="thin">
        <color indexed="64"/>
      </right>
      <top/>
      <bottom style="thin">
        <color indexed="55"/>
      </bottom>
      <diagonal/>
    </border>
    <border>
      <left style="thin">
        <color indexed="64"/>
      </left>
      <right/>
      <top/>
      <bottom style="thin">
        <color indexed="55"/>
      </bottom>
      <diagonal/>
    </border>
    <border>
      <left style="thin">
        <color indexed="64"/>
      </left>
      <right style="thin">
        <color indexed="64"/>
      </right>
      <top/>
      <bottom style="thin">
        <color indexed="55"/>
      </bottom>
      <diagonal/>
    </border>
    <border>
      <left/>
      <right style="thin">
        <color indexed="64"/>
      </right>
      <top/>
      <bottom style="thin">
        <color indexed="55"/>
      </bottom>
      <diagonal/>
    </border>
    <border>
      <left/>
      <right style="medium">
        <color auto="1"/>
      </right>
      <top/>
      <bottom style="thin">
        <color indexed="55"/>
      </bottom>
      <diagonal/>
    </border>
    <border>
      <left style="medium">
        <color indexed="64"/>
      </left>
      <right style="thin">
        <color indexed="55"/>
      </right>
      <top style="thin">
        <color indexed="64"/>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64"/>
      </right>
      <top style="thin">
        <color indexed="64"/>
      </top>
      <bottom style="thin">
        <color indexed="64"/>
      </bottom>
      <diagonal/>
    </border>
    <border>
      <left style="medium">
        <color indexed="64"/>
      </left>
      <right/>
      <top/>
      <bottom style="thin">
        <color auto="1"/>
      </bottom>
      <diagonal/>
    </border>
    <border>
      <left/>
      <right style="thin">
        <color indexed="64"/>
      </right>
      <top/>
      <bottom style="thin">
        <color indexed="64"/>
      </bottom>
      <diagonal/>
    </border>
    <border>
      <left style="medium">
        <color indexed="64"/>
      </left>
      <right style="thin">
        <color indexed="55"/>
      </right>
      <top style="thin">
        <color indexed="55"/>
      </top>
      <bottom style="thin">
        <color indexed="55"/>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55"/>
      </left>
      <right style="thin">
        <color indexed="55"/>
      </right>
      <top/>
      <bottom style="thin">
        <color indexed="55"/>
      </bottom>
      <diagonal/>
    </border>
    <border>
      <left style="thin">
        <color indexed="55"/>
      </left>
      <right/>
      <top/>
      <bottom style="thin">
        <color indexed="55"/>
      </bottom>
      <diagonal/>
    </border>
    <border>
      <left style="thin">
        <color indexed="55"/>
      </left>
      <right/>
      <top style="thin">
        <color indexed="64"/>
      </top>
      <bottom style="thin">
        <color indexed="64"/>
      </bottom>
      <diagonal/>
    </border>
    <border>
      <left style="medium">
        <color indexed="64"/>
      </left>
      <right style="thin">
        <color indexed="55"/>
      </right>
      <top style="thin">
        <color indexed="55"/>
      </top>
      <bottom style="thin">
        <color indexed="64"/>
      </bottom>
      <diagonal/>
    </border>
    <border>
      <left style="medium">
        <color indexed="64"/>
      </left>
      <right style="thin">
        <color indexed="55"/>
      </right>
      <top style="medium">
        <color indexed="8"/>
      </top>
      <bottom style="double">
        <color indexed="64"/>
      </bottom>
      <diagonal/>
    </border>
    <border>
      <left style="thin">
        <color indexed="55"/>
      </left>
      <right style="thin">
        <color indexed="55"/>
      </right>
      <top style="medium">
        <color indexed="8"/>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55"/>
      </left>
      <right style="thin">
        <color indexed="55"/>
      </right>
      <top style="medium">
        <color indexed="64"/>
      </top>
      <bottom style="thin">
        <color indexed="8"/>
      </bottom>
      <diagonal/>
    </border>
    <border>
      <left style="thin">
        <color indexed="55"/>
      </left>
      <right style="medium">
        <color indexed="64"/>
      </right>
      <top style="medium">
        <color indexed="64"/>
      </top>
      <bottom style="thin">
        <color indexed="8"/>
      </bottom>
      <diagonal/>
    </border>
    <border>
      <left style="thin">
        <color indexed="55"/>
      </left>
      <right style="medium">
        <color indexed="64"/>
      </right>
      <top style="thin">
        <color indexed="8"/>
      </top>
      <bottom style="thin">
        <color indexed="8"/>
      </bottom>
      <diagonal/>
    </border>
    <border>
      <left style="medium">
        <color indexed="64"/>
      </left>
      <right style="thin">
        <color indexed="64"/>
      </right>
      <top style="thin">
        <color indexed="64"/>
      </top>
      <bottom/>
      <diagonal/>
    </border>
    <border>
      <left style="thin">
        <color indexed="64"/>
      </left>
      <right style="thin">
        <color indexed="55"/>
      </right>
      <top style="thin">
        <color indexed="8"/>
      </top>
      <bottom/>
      <diagonal/>
    </border>
    <border>
      <left style="thin">
        <color indexed="55"/>
      </left>
      <right style="medium">
        <color indexed="64"/>
      </right>
      <top style="thin">
        <color indexed="8"/>
      </top>
      <bottom/>
      <diagonal/>
    </border>
    <border>
      <left/>
      <right style="medium">
        <color indexed="64"/>
      </right>
      <top style="thin">
        <color auto="1"/>
      </top>
      <bottom style="thin">
        <color auto="1"/>
      </bottom>
      <diagonal/>
    </border>
    <border>
      <left style="medium">
        <color auto="1"/>
      </left>
      <right/>
      <top style="medium">
        <color auto="1"/>
      </top>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medium">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top style="medium">
        <color indexed="8"/>
      </top>
      <bottom style="thin">
        <color indexed="64"/>
      </bottom>
      <diagonal/>
    </border>
    <border>
      <left/>
      <right/>
      <top style="medium">
        <color indexed="8"/>
      </top>
      <bottom style="thin">
        <color indexed="64"/>
      </bottom>
      <diagonal/>
    </border>
    <border>
      <left/>
      <right style="medium">
        <color auto="1"/>
      </right>
      <top style="medium">
        <color indexed="8"/>
      </top>
      <bottom style="thin">
        <color indexed="64"/>
      </bottom>
      <diagonal/>
    </border>
    <border>
      <left/>
      <right style="thin">
        <color indexed="55"/>
      </right>
      <top style="thin">
        <color indexed="64"/>
      </top>
      <bottom/>
      <diagonal/>
    </border>
    <border>
      <left style="thin">
        <color indexed="55"/>
      </left>
      <right/>
      <top style="thin">
        <color indexed="64"/>
      </top>
      <bottom/>
      <diagonal/>
    </border>
    <border>
      <left/>
      <right style="medium">
        <color indexed="64"/>
      </right>
      <top style="thin">
        <color indexed="64"/>
      </top>
      <bottom/>
      <diagonal/>
    </border>
    <border>
      <left/>
      <right style="thin">
        <color indexed="55"/>
      </right>
      <top/>
      <bottom style="thin">
        <color indexed="64"/>
      </bottom>
      <diagonal/>
    </border>
    <border>
      <left style="thin">
        <color theme="1"/>
      </left>
      <right style="medium">
        <color indexed="64"/>
      </right>
      <top/>
      <bottom style="medium">
        <color indexed="8"/>
      </bottom>
      <diagonal/>
    </border>
    <border>
      <left style="medium">
        <color indexed="64"/>
      </left>
      <right style="thin">
        <color indexed="55"/>
      </right>
      <top style="medium">
        <color indexed="8"/>
      </top>
      <bottom style="double">
        <color indexed="64"/>
      </bottom>
      <diagonal/>
    </border>
    <border>
      <left style="thin">
        <color indexed="55"/>
      </left>
      <right style="thin">
        <color indexed="55"/>
      </right>
      <top style="medium">
        <color indexed="8"/>
      </top>
      <bottom style="double">
        <color indexed="64"/>
      </bottom>
      <diagonal/>
    </border>
    <border>
      <left style="thin">
        <color indexed="55"/>
      </left>
      <right style="medium">
        <color indexed="64"/>
      </right>
      <top style="medium">
        <color indexed="8"/>
      </top>
      <bottom style="double">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auto="1"/>
      </left>
      <right style="thin">
        <color auto="1"/>
      </right>
      <top style="medium">
        <color auto="1"/>
      </top>
      <bottom/>
      <diagonal/>
    </border>
    <border>
      <left/>
      <right/>
      <top style="medium">
        <color auto="1"/>
      </top>
      <bottom style="thin">
        <color auto="1"/>
      </bottom>
      <diagonal/>
    </border>
    <border>
      <left style="thin">
        <color auto="1"/>
      </left>
      <right style="medium">
        <color auto="1"/>
      </right>
      <top style="medium">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s>
  <cellStyleXfs count="424">
    <xf numFmtId="0" fontId="0" fillId="0" borderId="0"/>
    <xf numFmtId="165" fontId="16"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0" fontId="22" fillId="0" borderId="0" applyNumberFormat="0" applyFill="0" applyBorder="0" applyAlignment="0" applyProtection="0"/>
    <xf numFmtId="0" fontId="21" fillId="0" borderId="0"/>
    <xf numFmtId="0" fontId="21" fillId="0" borderId="0"/>
    <xf numFmtId="0" fontId="23" fillId="0" borderId="0"/>
    <xf numFmtId="0" fontId="21" fillId="0" borderId="0"/>
    <xf numFmtId="0" fontId="6" fillId="0" borderId="0" applyProtection="0"/>
    <xf numFmtId="9" fontId="16"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0" fontId="4" fillId="0" borderId="0"/>
    <xf numFmtId="0" fontId="41" fillId="0" borderId="0" applyNumberFormat="0" applyFill="0" applyBorder="0" applyAlignment="0" applyProtection="0"/>
    <xf numFmtId="165" fontId="21" fillId="0" borderId="0" applyFont="0" applyFill="0" applyBorder="0" applyAlignment="0" applyProtection="0"/>
    <xf numFmtId="165" fontId="4" fillId="0" borderId="0" applyFont="0" applyFill="0" applyBorder="0" applyAlignment="0" applyProtection="0"/>
    <xf numFmtId="0" fontId="46" fillId="0" borderId="0"/>
    <xf numFmtId="43" fontId="21" fillId="0" borderId="0" applyFont="0" applyFill="0" applyBorder="0" applyAlignment="0" applyProtection="0"/>
    <xf numFmtId="0" fontId="46" fillId="0" borderId="0"/>
    <xf numFmtId="0" fontId="21" fillId="0" borderId="0"/>
    <xf numFmtId="43" fontId="46" fillId="0" borderId="0" applyFont="0" applyFill="0" applyBorder="0" applyAlignment="0" applyProtection="0"/>
    <xf numFmtId="0" fontId="21" fillId="0" borderId="0"/>
    <xf numFmtId="43" fontId="21" fillId="0" borderId="0" applyFont="0" applyFill="0" applyBorder="0" applyAlignment="0" applyProtection="0"/>
    <xf numFmtId="9" fontId="21" fillId="0" borderId="0" applyFont="0" applyFill="0" applyBorder="0" applyAlignment="0" applyProtection="0"/>
    <xf numFmtId="0" fontId="57" fillId="0" borderId="0"/>
    <xf numFmtId="0" fontId="4" fillId="0" borderId="0"/>
    <xf numFmtId="0" fontId="58" fillId="0" borderId="0" applyNumberFormat="0" applyFill="0" applyBorder="0" applyAlignment="0" applyProtection="0">
      <alignment vertical="top"/>
      <protection locked="0"/>
    </xf>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4" fillId="0" borderId="0"/>
    <xf numFmtId="0" fontId="29" fillId="0" borderId="0"/>
    <xf numFmtId="43" fontId="29" fillId="0" borderId="0" applyFont="0" applyFill="0" applyBorder="0" applyAlignment="0" applyProtection="0"/>
    <xf numFmtId="0" fontId="4" fillId="0" borderId="0"/>
    <xf numFmtId="43" fontId="4" fillId="0" borderId="0" applyFont="0" applyFill="0" applyBorder="0" applyAlignment="0" applyProtection="0"/>
    <xf numFmtId="43" fontId="29" fillId="0" borderId="0" applyFont="0" applyFill="0" applyBorder="0" applyAlignment="0" applyProtection="0"/>
    <xf numFmtId="9" fontId="29" fillId="0" borderId="0" applyFont="0" applyFill="0" applyBorder="0" applyAlignment="0" applyProtection="0"/>
    <xf numFmtId="0" fontId="21" fillId="0" borderId="0"/>
    <xf numFmtId="43" fontId="21" fillId="0" borderId="0" applyFont="0" applyFill="0" applyBorder="0" applyAlignment="0" applyProtection="0"/>
    <xf numFmtId="0" fontId="1" fillId="0" borderId="0"/>
    <xf numFmtId="43" fontId="46" fillId="0" borderId="0" applyFont="0" applyFill="0" applyBorder="0" applyAlignment="0" applyProtection="0"/>
    <xf numFmtId="180" fontId="1" fillId="0" borderId="0"/>
    <xf numFmtId="43" fontId="4" fillId="0" borderId="0" applyFont="0" applyFill="0" applyBorder="0" applyAlignment="0" applyProtection="0"/>
    <xf numFmtId="9"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1" fillId="0" borderId="0" applyNumberFormat="0" applyFill="0" applyBorder="0" applyAlignment="0" applyProtection="0"/>
    <xf numFmtId="43" fontId="21" fillId="0" borderId="0" applyFont="0" applyFill="0" applyBorder="0" applyAlignment="0" applyProtection="0"/>
    <xf numFmtId="0" fontId="46" fillId="0" borderId="0"/>
    <xf numFmtId="0" fontId="61" fillId="0" borderId="0"/>
    <xf numFmtId="0" fontId="4" fillId="0" borderId="0"/>
    <xf numFmtId="0" fontId="41" fillId="0" borderId="0" applyNumberFormat="0" applyFill="0" applyBorder="0" applyAlignment="0" applyProtection="0"/>
    <xf numFmtId="43" fontId="62" fillId="0" borderId="0" applyFont="0" applyFill="0" applyBorder="0" applyAlignment="0" applyProtection="0"/>
    <xf numFmtId="0" fontId="6" fillId="0" borderId="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9"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29"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xf numFmtId="43" fontId="21" fillId="0" borderId="0" applyFont="0" applyFill="0" applyBorder="0" applyAlignment="0" applyProtection="0"/>
    <xf numFmtId="43" fontId="46" fillId="0" borderId="0" applyFont="0" applyFill="0" applyBorder="0" applyAlignment="0" applyProtection="0"/>
    <xf numFmtId="0" fontId="4" fillId="0" borderId="0"/>
    <xf numFmtId="9" fontId="4" fillId="0" borderId="0" applyFont="0" applyFill="0" applyBorder="0" applyAlignment="0" applyProtection="0"/>
    <xf numFmtId="164" fontId="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46" fillId="0" borderId="0"/>
    <xf numFmtId="165" fontId="21" fillId="0" borderId="0" applyFont="0" applyFill="0" applyBorder="0" applyAlignment="0" applyProtection="0"/>
    <xf numFmtId="43" fontId="21" fillId="0" borderId="0" applyFont="0" applyFill="0" applyBorder="0" applyAlignment="0" applyProtection="0"/>
    <xf numFmtId="165" fontId="4" fillId="0" borderId="0" applyFont="0" applyFill="0" applyBorder="0" applyAlignment="0" applyProtection="0"/>
    <xf numFmtId="43" fontId="21" fillId="0" borderId="0" applyFont="0" applyFill="0" applyBorder="0" applyAlignment="0" applyProtection="0"/>
    <xf numFmtId="0" fontId="21" fillId="0" borderId="0"/>
    <xf numFmtId="43" fontId="21" fillId="0" borderId="0" applyFont="0" applyFill="0" applyBorder="0" applyAlignment="0" applyProtection="0"/>
    <xf numFmtId="0" fontId="21" fillId="0" borderId="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applyFont="0" applyFill="0" applyBorder="0" applyAlignment="0" applyProtection="0"/>
    <xf numFmtId="0" fontId="21" fillId="0" borderId="0"/>
    <xf numFmtId="0" fontId="4" fillId="0" borderId="0"/>
    <xf numFmtId="165" fontId="31" fillId="0" borderId="0" applyFont="0" applyFill="0" applyBorder="0" applyAlignment="0" applyProtection="0"/>
    <xf numFmtId="165" fontId="21" fillId="0" borderId="0" applyFont="0" applyFill="0" applyBorder="0" applyAlignment="0" applyProtection="0"/>
    <xf numFmtId="165" fontId="46" fillId="0" borderId="0" applyFont="0" applyFill="0" applyBorder="0" applyAlignment="0" applyProtection="0"/>
    <xf numFmtId="165" fontId="21" fillId="0" borderId="0" applyFont="0" applyFill="0" applyBorder="0" applyAlignment="0" applyProtection="0"/>
    <xf numFmtId="165" fontId="4" fillId="0" borderId="0" applyFont="0" applyFill="0" applyBorder="0" applyAlignment="0" applyProtection="0"/>
    <xf numFmtId="165" fontId="21" fillId="0" borderId="0" applyFont="0" applyFill="0" applyBorder="0" applyAlignment="0" applyProtection="0"/>
    <xf numFmtId="165" fontId="29" fillId="0" borderId="0" applyFont="0" applyFill="0" applyBorder="0" applyAlignment="0" applyProtection="0"/>
    <xf numFmtId="165" fontId="4"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9" fontId="4"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0" fontId="72" fillId="0" borderId="0"/>
    <xf numFmtId="0" fontId="21" fillId="0" borderId="0"/>
    <xf numFmtId="0" fontId="21" fillId="0" borderId="0"/>
    <xf numFmtId="0" fontId="21" fillId="0" borderId="0"/>
    <xf numFmtId="0" fontId="21" fillId="0" borderId="0"/>
    <xf numFmtId="0" fontId="72" fillId="0" borderId="0"/>
    <xf numFmtId="0" fontId="72" fillId="0" borderId="0"/>
    <xf numFmtId="0" fontId="72" fillId="0" borderId="0"/>
    <xf numFmtId="0" fontId="21" fillId="0" borderId="0">
      <alignment vertical="center"/>
    </xf>
    <xf numFmtId="0" fontId="72" fillId="0" borderId="0"/>
    <xf numFmtId="0" fontId="21" fillId="0" borderId="0">
      <alignment vertical="center"/>
    </xf>
    <xf numFmtId="0" fontId="71" fillId="0" borderId="0"/>
    <xf numFmtId="0" fontId="71" fillId="0" borderId="0"/>
    <xf numFmtId="0" fontId="71" fillId="0" borderId="0"/>
    <xf numFmtId="0" fontId="71" fillId="0" borderId="0"/>
    <xf numFmtId="0" fontId="72" fillId="0" borderId="0"/>
    <xf numFmtId="0" fontId="71" fillId="0" borderId="0"/>
    <xf numFmtId="0" fontId="71" fillId="0" borderId="0"/>
    <xf numFmtId="0" fontId="72" fillId="0" borderId="0"/>
    <xf numFmtId="0" fontId="71" fillId="0" borderId="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21" fillId="0" borderId="0">
      <alignment vertical="center"/>
    </xf>
    <xf numFmtId="0" fontId="72" fillId="0" borderId="0"/>
    <xf numFmtId="0" fontId="21" fillId="0" borderId="0">
      <alignment vertical="center"/>
    </xf>
    <xf numFmtId="0" fontId="21" fillId="0" borderId="0">
      <alignment vertical="center"/>
    </xf>
    <xf numFmtId="0" fontId="71" fillId="0" borderId="0"/>
    <xf numFmtId="0" fontId="71" fillId="0" borderId="0"/>
    <xf numFmtId="0" fontId="71" fillId="0" borderId="0"/>
    <xf numFmtId="0" fontId="72" fillId="0" borderId="0"/>
    <xf numFmtId="0" fontId="71" fillId="0" borderId="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21" fillId="0" borderId="0"/>
    <xf numFmtId="43" fontId="21" fillId="0" borderId="0" applyFont="0" applyFill="0" applyBorder="0" applyAlignment="0" applyProtection="0"/>
    <xf numFmtId="0" fontId="73" fillId="0" borderId="0"/>
    <xf numFmtId="0" fontId="29" fillId="0" borderId="0"/>
    <xf numFmtId="0" fontId="74" fillId="18" borderId="0" applyNumberFormat="0" applyBorder="0" applyAlignment="0" applyProtection="0"/>
    <xf numFmtId="0" fontId="73" fillId="0" borderId="0"/>
    <xf numFmtId="0" fontId="73" fillId="0" borderId="0"/>
    <xf numFmtId="165" fontId="21" fillId="0" borderId="0" applyFont="0" applyFill="0" applyBorder="0" applyAlignment="0" applyProtection="0"/>
    <xf numFmtId="165" fontId="4" fillId="0" borderId="0" applyFont="0" applyFill="0" applyBorder="0" applyAlignment="0" applyProtection="0"/>
    <xf numFmtId="164" fontId="21" fillId="0" borderId="0" applyFont="0" applyFill="0" applyBorder="0" applyAlignment="0" applyProtection="0">
      <alignment vertical="center"/>
    </xf>
    <xf numFmtId="165" fontId="1" fillId="0" borderId="0" applyFont="0" applyFill="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4" borderId="0" applyNumberFormat="0" applyBorder="0" applyAlignment="0" applyProtection="0"/>
    <xf numFmtId="0" fontId="76" fillId="27" borderId="0" applyNumberFormat="0" applyBorder="0" applyAlignment="0" applyProtection="0"/>
    <xf numFmtId="0" fontId="76" fillId="30" borderId="0" applyNumberFormat="0" applyBorder="0" applyAlignment="0" applyProtection="0"/>
    <xf numFmtId="0" fontId="77" fillId="31"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8" borderId="0" applyNumberFormat="0" applyBorder="0" applyAlignment="0" applyProtection="0"/>
    <xf numFmtId="0" fontId="78" fillId="22" borderId="0" applyNumberFormat="0" applyBorder="0" applyAlignment="0" applyProtection="0"/>
    <xf numFmtId="0" fontId="79" fillId="39" borderId="344" applyNumberFormat="0" applyAlignment="0" applyProtection="0"/>
    <xf numFmtId="0" fontId="80" fillId="40" borderId="345" applyNumberFormat="0" applyAlignment="0" applyProtection="0"/>
    <xf numFmtId="43" fontId="81" fillId="0" borderId="0" applyFont="0" applyFill="0" applyBorder="0" applyAlignment="0" applyProtection="0"/>
    <xf numFmtId="43" fontId="4" fillId="0" borderId="0" applyFont="0" applyFill="0" applyBorder="0" applyAlignment="0" applyProtection="0"/>
    <xf numFmtId="0" fontId="82" fillId="0" borderId="0" applyNumberFormat="0" applyFill="0" applyBorder="0" applyAlignment="0" applyProtection="0"/>
    <xf numFmtId="0" fontId="83" fillId="23" borderId="0" applyNumberFormat="0" applyBorder="0" applyAlignment="0" applyProtection="0"/>
    <xf numFmtId="38" fontId="75" fillId="41" borderId="0" applyNumberFormat="0" applyBorder="0" applyAlignment="0" applyProtection="0"/>
    <xf numFmtId="0" fontId="84" fillId="0" borderId="346" applyNumberFormat="0" applyFill="0" applyAlignment="0" applyProtection="0"/>
    <xf numFmtId="0" fontId="85" fillId="0" borderId="347" applyNumberFormat="0" applyFill="0" applyAlignment="0" applyProtection="0"/>
    <xf numFmtId="0" fontId="86" fillId="0" borderId="348" applyNumberFormat="0" applyFill="0" applyAlignment="0" applyProtection="0"/>
    <xf numFmtId="0" fontId="86" fillId="0" borderId="0" applyNumberFormat="0" applyFill="0" applyBorder="0" applyAlignment="0" applyProtection="0"/>
    <xf numFmtId="0" fontId="87" fillId="26" borderId="344" applyNumberFormat="0" applyAlignment="0" applyProtection="0"/>
    <xf numFmtId="10" fontId="75" fillId="42" borderId="331" applyNumberFormat="0" applyBorder="0" applyAlignment="0" applyProtection="0"/>
    <xf numFmtId="0" fontId="88" fillId="0" borderId="349" applyNumberFormat="0" applyFill="0" applyAlignment="0" applyProtection="0"/>
    <xf numFmtId="0" fontId="89" fillId="43" borderId="0" applyNumberFormat="0" applyBorder="0" applyAlignment="0" applyProtection="0"/>
    <xf numFmtId="176" fontId="90" fillId="0" borderId="0"/>
    <xf numFmtId="0" fontId="81" fillId="0" borderId="0"/>
    <xf numFmtId="0" fontId="76" fillId="44" borderId="350" applyNumberFormat="0" applyFont="0" applyAlignment="0" applyProtection="0"/>
    <xf numFmtId="0" fontId="91" fillId="39" borderId="351" applyNumberFormat="0" applyAlignment="0" applyProtection="0"/>
    <xf numFmtId="9" fontId="4" fillId="0" borderId="0" applyFont="0" applyFill="0" applyBorder="0" applyAlignment="0" applyProtection="0"/>
    <xf numFmtId="10" fontId="4" fillId="0" borderId="0" applyFont="0" applyFill="0" applyBorder="0" applyAlignment="0" applyProtection="0"/>
    <xf numFmtId="0" fontId="92" fillId="0" borderId="0" applyNumberFormat="0" applyFill="0" applyBorder="0" applyAlignment="0" applyProtection="0"/>
    <xf numFmtId="0" fontId="93" fillId="0" borderId="352" applyNumberFormat="0" applyFill="0" applyAlignment="0" applyProtection="0"/>
    <xf numFmtId="0" fontId="94" fillId="0" borderId="0" applyNumberFormat="0" applyFill="0" applyBorder="0" applyAlignment="0" applyProtection="0"/>
    <xf numFmtId="165" fontId="21" fillId="0" borderId="0" applyFont="0" applyFill="0" applyBorder="0" applyAlignment="0" applyProtection="0"/>
    <xf numFmtId="10" fontId="75" fillId="42" borderId="331" applyNumberFormat="0" applyBorder="0" applyAlignment="0" applyProtection="0"/>
    <xf numFmtId="0" fontId="87" fillId="26" borderId="344" applyNumberFormat="0" applyAlignment="0" applyProtection="0"/>
    <xf numFmtId="0" fontId="86" fillId="0" borderId="348" applyNumberFormat="0" applyFill="0" applyAlignment="0" applyProtection="0"/>
    <xf numFmtId="0" fontId="79" fillId="39" borderId="344" applyNumberFormat="0" applyAlignment="0" applyProtection="0"/>
    <xf numFmtId="0" fontId="79" fillId="39" borderId="344" applyNumberFormat="0" applyAlignment="0" applyProtection="0"/>
    <xf numFmtId="0" fontId="86" fillId="0" borderId="348" applyNumberFormat="0" applyFill="0" applyAlignment="0" applyProtection="0"/>
    <xf numFmtId="0" fontId="87" fillId="26" borderId="344" applyNumberFormat="0" applyAlignment="0" applyProtection="0"/>
    <xf numFmtId="10" fontId="75" fillId="42" borderId="331" applyNumberFormat="0" applyBorder="0" applyAlignment="0" applyProtection="0"/>
    <xf numFmtId="0" fontId="76" fillId="44" borderId="350" applyNumberFormat="0" applyFont="0" applyAlignment="0" applyProtection="0"/>
    <xf numFmtId="0" fontId="91" fillId="39" borderId="351" applyNumberFormat="0" applyAlignment="0" applyProtection="0"/>
    <xf numFmtId="0" fontId="93" fillId="0" borderId="352" applyNumberFormat="0" applyFill="0" applyAlignment="0" applyProtection="0"/>
    <xf numFmtId="0" fontId="76" fillId="44" borderId="350" applyNumberFormat="0" applyFont="0" applyAlignment="0" applyProtection="0"/>
    <xf numFmtId="0" fontId="91" fillId="39" borderId="351" applyNumberFormat="0" applyAlignment="0" applyProtection="0"/>
    <xf numFmtId="0" fontId="93" fillId="0" borderId="352" applyNumberFormat="0" applyFill="0" applyAlignment="0" applyProtection="0"/>
    <xf numFmtId="43" fontId="21" fillId="0" borderId="0" applyFont="0" applyFill="0" applyBorder="0" applyAlignment="0" applyProtection="0"/>
    <xf numFmtId="0" fontId="22" fillId="0" borderId="0" applyNumberFormat="0" applyFill="0" applyBorder="0" applyAlignment="0" applyProtection="0"/>
    <xf numFmtId="10" fontId="75" fillId="42" borderId="357" applyNumberFormat="0" applyBorder="0" applyAlignment="0" applyProtection="0"/>
    <xf numFmtId="0" fontId="87" fillId="26" borderId="353" applyNumberFormat="0" applyAlignment="0" applyProtection="0"/>
    <xf numFmtId="0" fontId="86" fillId="0" borderId="348" applyNumberFormat="0" applyFill="0" applyAlignment="0" applyProtection="0"/>
    <xf numFmtId="0" fontId="79" fillId="39" borderId="353" applyNumberFormat="0" applyAlignment="0" applyProtection="0"/>
    <xf numFmtId="0" fontId="79" fillId="39" borderId="353" applyNumberFormat="0" applyAlignment="0" applyProtection="0"/>
    <xf numFmtId="0" fontId="86" fillId="0" borderId="348" applyNumberFormat="0" applyFill="0" applyAlignment="0" applyProtection="0"/>
    <xf numFmtId="0" fontId="87" fillId="26" borderId="353" applyNumberFormat="0" applyAlignment="0" applyProtection="0"/>
    <xf numFmtId="0" fontId="76" fillId="44" borderId="354" applyNumberFormat="0" applyFont="0" applyAlignment="0" applyProtection="0"/>
    <xf numFmtId="0" fontId="91" fillId="39" borderId="355" applyNumberFormat="0" applyAlignment="0" applyProtection="0"/>
    <xf numFmtId="0" fontId="93" fillId="0" borderId="356" applyNumberFormat="0" applyFill="0" applyAlignment="0" applyProtection="0"/>
    <xf numFmtId="0" fontId="87" fillId="26" borderId="353" applyNumberFormat="0" applyAlignment="0" applyProtection="0"/>
    <xf numFmtId="0" fontId="86" fillId="0" borderId="348" applyNumberFormat="0" applyFill="0" applyAlignment="0" applyProtection="0"/>
    <xf numFmtId="0" fontId="79" fillId="39" borderId="353" applyNumberFormat="0" applyAlignment="0" applyProtection="0"/>
    <xf numFmtId="0" fontId="79" fillId="39" borderId="353" applyNumberFormat="0" applyAlignment="0" applyProtection="0"/>
    <xf numFmtId="0" fontId="86" fillId="0" borderId="348" applyNumberFormat="0" applyFill="0" applyAlignment="0" applyProtection="0"/>
    <xf numFmtId="0" fontId="87" fillId="26" borderId="353" applyNumberFormat="0" applyAlignment="0" applyProtection="0"/>
    <xf numFmtId="10" fontId="75" fillId="42" borderId="331" applyNumberFormat="0" applyBorder="0" applyAlignment="0" applyProtection="0"/>
    <xf numFmtId="0" fontId="76" fillId="44" borderId="354" applyNumberFormat="0" applyFont="0" applyAlignment="0" applyProtection="0"/>
    <xf numFmtId="0" fontId="91" fillId="39" borderId="355" applyNumberFormat="0" applyAlignment="0" applyProtection="0"/>
    <xf numFmtId="0" fontId="93" fillId="0" borderId="356" applyNumberFormat="0" applyFill="0" applyAlignment="0" applyProtection="0"/>
    <xf numFmtId="0" fontId="76" fillId="44" borderId="354" applyNumberFormat="0" applyFont="0" applyAlignment="0" applyProtection="0"/>
    <xf numFmtId="0" fontId="91" fillId="39" borderId="355" applyNumberFormat="0" applyAlignment="0" applyProtection="0"/>
    <xf numFmtId="0" fontId="93" fillId="0" borderId="356" applyNumberFormat="0" applyFill="0" applyAlignment="0" applyProtection="0"/>
    <xf numFmtId="0" fontId="76" fillId="44" borderId="354" applyNumberFormat="0" applyFont="0" applyAlignment="0" applyProtection="0"/>
    <xf numFmtId="0" fontId="91" fillId="39" borderId="355" applyNumberFormat="0" applyAlignment="0" applyProtection="0"/>
    <xf numFmtId="0" fontId="93" fillId="0" borderId="356" applyNumberFormat="0" applyFill="0" applyAlignment="0" applyProtection="0"/>
    <xf numFmtId="10" fontId="75" fillId="42" borderId="357" applyNumberFormat="0" applyBorder="0" applyAlignment="0" applyProtection="0"/>
    <xf numFmtId="0" fontId="87" fillId="26" borderId="353" applyNumberFormat="0" applyAlignment="0" applyProtection="0"/>
    <xf numFmtId="0" fontId="86" fillId="0" borderId="348" applyNumberFormat="0" applyFill="0" applyAlignment="0" applyProtection="0"/>
    <xf numFmtId="0" fontId="79" fillId="39" borderId="353" applyNumberFormat="0" applyAlignment="0" applyProtection="0"/>
    <xf numFmtId="0" fontId="79" fillId="39" borderId="353" applyNumberFormat="0" applyAlignment="0" applyProtection="0"/>
    <xf numFmtId="0" fontId="86" fillId="0" borderId="348" applyNumberFormat="0" applyFill="0" applyAlignment="0" applyProtection="0"/>
    <xf numFmtId="0" fontId="87" fillId="26" borderId="353" applyNumberFormat="0" applyAlignment="0" applyProtection="0"/>
    <xf numFmtId="10" fontId="75" fillId="42" borderId="357" applyNumberFormat="0" applyBorder="0" applyAlignment="0" applyProtection="0"/>
    <xf numFmtId="0" fontId="76" fillId="44" borderId="354" applyNumberFormat="0" applyFont="0" applyAlignment="0" applyProtection="0"/>
    <xf numFmtId="0" fontId="91" fillId="39" borderId="355" applyNumberFormat="0" applyAlignment="0" applyProtection="0"/>
    <xf numFmtId="0" fontId="93" fillId="0" borderId="356" applyNumberFormat="0" applyFill="0" applyAlignment="0" applyProtection="0"/>
    <xf numFmtId="0" fontId="76" fillId="44" borderId="354" applyNumberFormat="0" applyFont="0" applyAlignment="0" applyProtection="0"/>
    <xf numFmtId="0" fontId="91" fillId="39" borderId="355" applyNumberFormat="0" applyAlignment="0" applyProtection="0"/>
    <xf numFmtId="0" fontId="93" fillId="0" borderId="356" applyNumberFormat="0" applyFill="0" applyAlignment="0" applyProtection="0"/>
    <xf numFmtId="9" fontId="21" fillId="0" borderId="0" applyFont="0" applyFill="0" applyBorder="0" applyAlignment="0" applyProtection="0"/>
    <xf numFmtId="9" fontId="21" fillId="0" borderId="0" applyFont="0" applyFill="0" applyBorder="0" applyAlignment="0" applyProtection="0"/>
    <xf numFmtId="0" fontId="91" fillId="39" borderId="367" applyNumberFormat="0" applyAlignment="0" applyProtection="0"/>
    <xf numFmtId="0" fontId="76" fillId="44" borderId="366" applyNumberFormat="0" applyFont="0" applyAlignment="0" applyProtection="0"/>
    <xf numFmtId="0" fontId="87" fillId="26" borderId="365" applyNumberFormat="0" applyAlignment="0" applyProtection="0"/>
    <xf numFmtId="0" fontId="79" fillId="39" borderId="365" applyNumberFormat="0" applyAlignment="0" applyProtection="0"/>
    <xf numFmtId="0" fontId="79" fillId="39" borderId="358" applyNumberFormat="0" applyAlignment="0" applyProtection="0"/>
    <xf numFmtId="0" fontId="86" fillId="0" borderId="359" applyNumberFormat="0" applyFill="0" applyAlignment="0" applyProtection="0"/>
    <xf numFmtId="0" fontId="87" fillId="26" borderId="358" applyNumberFormat="0" applyAlignment="0" applyProtection="0"/>
    <xf numFmtId="0" fontId="88" fillId="0" borderId="360" applyNumberFormat="0" applyFill="0" applyAlignment="0" applyProtection="0"/>
    <xf numFmtId="0" fontId="76" fillId="44" borderId="361" applyNumberFormat="0" applyFont="0" applyAlignment="0" applyProtection="0"/>
    <xf numFmtId="0" fontId="91" fillId="39" borderId="362" applyNumberFormat="0" applyAlignment="0" applyProtection="0"/>
    <xf numFmtId="0" fontId="93" fillId="0" borderId="363" applyNumberFormat="0" applyFill="0" applyAlignment="0" applyProtection="0"/>
    <xf numFmtId="10" fontId="75" fillId="42" borderId="364" applyNumberFormat="0" applyBorder="0" applyAlignment="0" applyProtection="0"/>
    <xf numFmtId="0" fontId="87" fillId="26" borderId="358" applyNumberFormat="0" applyAlignment="0" applyProtection="0"/>
    <xf numFmtId="0" fontId="86" fillId="0" borderId="359" applyNumberFormat="0" applyFill="0" applyAlignment="0" applyProtection="0"/>
    <xf numFmtId="0" fontId="79" fillId="39" borderId="358" applyNumberFormat="0" applyAlignment="0" applyProtection="0"/>
    <xf numFmtId="0" fontId="79" fillId="39" borderId="358" applyNumberFormat="0" applyAlignment="0" applyProtection="0"/>
    <xf numFmtId="0" fontId="86" fillId="0" borderId="359" applyNumberFormat="0" applyFill="0" applyAlignment="0" applyProtection="0"/>
    <xf numFmtId="0" fontId="87" fillId="26" borderId="358" applyNumberFormat="0" applyAlignment="0" applyProtection="0"/>
    <xf numFmtId="0" fontId="76" fillId="44" borderId="361" applyNumberFormat="0" applyFont="0" applyAlignment="0" applyProtection="0"/>
    <xf numFmtId="0" fontId="91" fillId="39" borderId="362" applyNumberFormat="0" applyAlignment="0" applyProtection="0"/>
    <xf numFmtId="0" fontId="93" fillId="0" borderId="363" applyNumberFormat="0" applyFill="0" applyAlignment="0" applyProtection="0"/>
    <xf numFmtId="0" fontId="76" fillId="44" borderId="361" applyNumberFormat="0" applyFont="0" applyAlignment="0" applyProtection="0"/>
    <xf numFmtId="0" fontId="91" fillId="39" borderId="362" applyNumberFormat="0" applyAlignment="0" applyProtection="0"/>
    <xf numFmtId="0" fontId="93" fillId="0" borderId="363" applyNumberFormat="0" applyFill="0" applyAlignment="0" applyProtection="0"/>
    <xf numFmtId="0" fontId="87" fillId="26" borderId="358" applyNumberFormat="0" applyAlignment="0" applyProtection="0"/>
    <xf numFmtId="0" fontId="86" fillId="0" borderId="359" applyNumberFormat="0" applyFill="0" applyAlignment="0" applyProtection="0"/>
    <xf numFmtId="0" fontId="79" fillId="39" borderId="358" applyNumberFormat="0" applyAlignment="0" applyProtection="0"/>
    <xf numFmtId="0" fontId="79" fillId="39" borderId="358" applyNumberFormat="0" applyAlignment="0" applyProtection="0"/>
    <xf numFmtId="0" fontId="86" fillId="0" borderId="359" applyNumberFormat="0" applyFill="0" applyAlignment="0" applyProtection="0"/>
    <xf numFmtId="0" fontId="87" fillId="26" borderId="358" applyNumberFormat="0" applyAlignment="0" applyProtection="0"/>
    <xf numFmtId="0" fontId="76" fillId="44" borderId="361" applyNumberFormat="0" applyFont="0" applyAlignment="0" applyProtection="0"/>
    <xf numFmtId="0" fontId="91" fillId="39" borderId="362" applyNumberFormat="0" applyAlignment="0" applyProtection="0"/>
    <xf numFmtId="0" fontId="93" fillId="0" borderId="363" applyNumberFormat="0" applyFill="0" applyAlignment="0" applyProtection="0"/>
    <xf numFmtId="0" fontId="87" fillId="26" borderId="358" applyNumberFormat="0" applyAlignment="0" applyProtection="0"/>
    <xf numFmtId="0" fontId="86" fillId="0" borderId="359" applyNumberFormat="0" applyFill="0" applyAlignment="0" applyProtection="0"/>
    <xf numFmtId="0" fontId="79" fillId="39" borderId="358" applyNumberFormat="0" applyAlignment="0" applyProtection="0"/>
    <xf numFmtId="0" fontId="79" fillId="39" borderId="358" applyNumberFormat="0" applyAlignment="0" applyProtection="0"/>
    <xf numFmtId="0" fontId="86" fillId="0" borderId="359" applyNumberFormat="0" applyFill="0" applyAlignment="0" applyProtection="0"/>
    <xf numFmtId="0" fontId="87" fillId="26" borderId="358" applyNumberFormat="0" applyAlignment="0" applyProtection="0"/>
    <xf numFmtId="10" fontId="75" fillId="42" borderId="364" applyNumberFormat="0" applyBorder="0" applyAlignment="0" applyProtection="0"/>
    <xf numFmtId="0" fontId="76" fillId="44" borderId="361" applyNumberFormat="0" applyFont="0" applyAlignment="0" applyProtection="0"/>
    <xf numFmtId="0" fontId="91" fillId="39" borderId="362" applyNumberFormat="0" applyAlignment="0" applyProtection="0"/>
    <xf numFmtId="0" fontId="93" fillId="0" borderId="363" applyNumberFormat="0" applyFill="0" applyAlignment="0" applyProtection="0"/>
    <xf numFmtId="0" fontId="76" fillId="44" borderId="361" applyNumberFormat="0" applyFont="0" applyAlignment="0" applyProtection="0"/>
    <xf numFmtId="0" fontId="91" fillId="39" borderId="362" applyNumberFormat="0" applyAlignment="0" applyProtection="0"/>
    <xf numFmtId="0" fontId="93" fillId="0" borderId="363" applyNumberFormat="0" applyFill="0" applyAlignment="0" applyProtection="0"/>
    <xf numFmtId="0" fontId="76" fillId="44" borderId="361" applyNumberFormat="0" applyFont="0" applyAlignment="0" applyProtection="0"/>
    <xf numFmtId="0" fontId="91" fillId="39" borderId="362" applyNumberFormat="0" applyAlignment="0" applyProtection="0"/>
    <xf numFmtId="0" fontId="93" fillId="0" borderId="363" applyNumberFormat="0" applyFill="0" applyAlignment="0" applyProtection="0"/>
    <xf numFmtId="0" fontId="87" fillId="26" borderId="358" applyNumberFormat="0" applyAlignment="0" applyProtection="0"/>
    <xf numFmtId="0" fontId="86" fillId="0" borderId="359" applyNumberFormat="0" applyFill="0" applyAlignment="0" applyProtection="0"/>
    <xf numFmtId="0" fontId="79" fillId="39" borderId="358" applyNumberFormat="0" applyAlignment="0" applyProtection="0"/>
    <xf numFmtId="0" fontId="79" fillId="39" borderId="358" applyNumberFormat="0" applyAlignment="0" applyProtection="0"/>
    <xf numFmtId="0" fontId="86" fillId="0" borderId="359" applyNumberFormat="0" applyFill="0" applyAlignment="0" applyProtection="0"/>
    <xf numFmtId="0" fontId="87" fillId="26" borderId="358" applyNumberFormat="0" applyAlignment="0" applyProtection="0"/>
    <xf numFmtId="0" fontId="76" fillId="44" borderId="361" applyNumberFormat="0" applyFont="0" applyAlignment="0" applyProtection="0"/>
    <xf numFmtId="0" fontId="91" fillId="39" borderId="362" applyNumberFormat="0" applyAlignment="0" applyProtection="0"/>
    <xf numFmtId="0" fontId="93" fillId="0" borderId="363" applyNumberFormat="0" applyFill="0" applyAlignment="0" applyProtection="0"/>
    <xf numFmtId="0" fontId="76" fillId="44" borderId="361" applyNumberFormat="0" applyFont="0" applyAlignment="0" applyProtection="0"/>
    <xf numFmtId="0" fontId="91" fillId="39" borderId="362" applyNumberFormat="0" applyAlignment="0" applyProtection="0"/>
    <xf numFmtId="0" fontId="93" fillId="0" borderId="363" applyNumberFormat="0" applyFill="0" applyAlignment="0" applyProtection="0"/>
    <xf numFmtId="0" fontId="93" fillId="0" borderId="368" applyNumberFormat="0" applyFill="0" applyAlignment="0" applyProtection="0"/>
    <xf numFmtId="10" fontId="75" fillId="42" borderId="369" applyNumberFormat="0" applyBorder="0" applyAlignment="0" applyProtection="0"/>
    <xf numFmtId="0" fontId="87" fillId="26" borderId="365" applyNumberFormat="0" applyAlignment="0" applyProtection="0"/>
    <xf numFmtId="0" fontId="79" fillId="39" borderId="365" applyNumberFormat="0" applyAlignment="0" applyProtection="0"/>
    <xf numFmtId="0" fontId="79" fillId="39" borderId="365" applyNumberFormat="0" applyAlignment="0" applyProtection="0"/>
    <xf numFmtId="0" fontId="87" fillId="26" borderId="365" applyNumberFormat="0" applyAlignment="0" applyProtection="0"/>
    <xf numFmtId="0" fontId="76" fillId="44" borderId="366" applyNumberFormat="0" applyFont="0" applyAlignment="0" applyProtection="0"/>
    <xf numFmtId="0" fontId="91" fillId="39" borderId="367" applyNumberFormat="0" applyAlignment="0" applyProtection="0"/>
    <xf numFmtId="0" fontId="93" fillId="0" borderId="368" applyNumberFormat="0" applyFill="0" applyAlignment="0" applyProtection="0"/>
    <xf numFmtId="0" fontId="76" fillId="44" borderId="366" applyNumberFormat="0" applyFont="0" applyAlignment="0" applyProtection="0"/>
    <xf numFmtId="0" fontId="91" fillId="39" borderId="367" applyNumberFormat="0" applyAlignment="0" applyProtection="0"/>
    <xf numFmtId="0" fontId="93" fillId="0" borderId="368" applyNumberFormat="0" applyFill="0" applyAlignment="0" applyProtection="0"/>
    <xf numFmtId="0" fontId="87" fillId="26" borderId="365" applyNumberFormat="0" applyAlignment="0" applyProtection="0"/>
    <xf numFmtId="0" fontId="79" fillId="39" borderId="365" applyNumberFormat="0" applyAlignment="0" applyProtection="0"/>
    <xf numFmtId="0" fontId="79" fillId="39" borderId="365" applyNumberFormat="0" applyAlignment="0" applyProtection="0"/>
    <xf numFmtId="0" fontId="87" fillId="26" borderId="365" applyNumberFormat="0" applyAlignment="0" applyProtection="0"/>
    <xf numFmtId="0" fontId="76" fillId="44" borderId="366" applyNumberFormat="0" applyFont="0" applyAlignment="0" applyProtection="0"/>
    <xf numFmtId="0" fontId="91" fillId="39" borderId="367" applyNumberFormat="0" applyAlignment="0" applyProtection="0"/>
    <xf numFmtId="0" fontId="93" fillId="0" borderId="368" applyNumberFormat="0" applyFill="0" applyAlignment="0" applyProtection="0"/>
    <xf numFmtId="0" fontId="87" fillId="26" borderId="365" applyNumberFormat="0" applyAlignment="0" applyProtection="0"/>
    <xf numFmtId="0" fontId="79" fillId="39" borderId="365" applyNumberFormat="0" applyAlignment="0" applyProtection="0"/>
    <xf numFmtId="0" fontId="79" fillId="39" borderId="365" applyNumberFormat="0" applyAlignment="0" applyProtection="0"/>
    <xf numFmtId="0" fontId="87" fillId="26" borderId="365" applyNumberFormat="0" applyAlignment="0" applyProtection="0"/>
    <xf numFmtId="10" fontId="75" fillId="42" borderId="369" applyNumberFormat="0" applyBorder="0" applyAlignment="0" applyProtection="0"/>
    <xf numFmtId="0" fontId="76" fillId="44" borderId="366" applyNumberFormat="0" applyFont="0" applyAlignment="0" applyProtection="0"/>
    <xf numFmtId="0" fontId="91" fillId="39" borderId="367" applyNumberFormat="0" applyAlignment="0" applyProtection="0"/>
    <xf numFmtId="0" fontId="93" fillId="0" borderId="368" applyNumberFormat="0" applyFill="0" applyAlignment="0" applyProtection="0"/>
    <xf numFmtId="0" fontId="76" fillId="44" borderId="366" applyNumberFormat="0" applyFont="0" applyAlignment="0" applyProtection="0"/>
    <xf numFmtId="0" fontId="91" fillId="39" borderId="367" applyNumberFormat="0" applyAlignment="0" applyProtection="0"/>
    <xf numFmtId="0" fontId="93" fillId="0" borderId="368" applyNumberFormat="0" applyFill="0" applyAlignment="0" applyProtection="0"/>
    <xf numFmtId="0" fontId="76" fillId="44" borderId="366" applyNumberFormat="0" applyFont="0" applyAlignment="0" applyProtection="0"/>
    <xf numFmtId="0" fontId="91" fillId="39" borderId="367" applyNumberFormat="0" applyAlignment="0" applyProtection="0"/>
    <xf numFmtId="0" fontId="93" fillId="0" borderId="368" applyNumberFormat="0" applyFill="0" applyAlignment="0" applyProtection="0"/>
    <xf numFmtId="0" fontId="87" fillId="26" borderId="365" applyNumberFormat="0" applyAlignment="0" applyProtection="0"/>
    <xf numFmtId="0" fontId="79" fillId="39" borderId="365" applyNumberFormat="0" applyAlignment="0" applyProtection="0"/>
    <xf numFmtId="0" fontId="79" fillId="39" borderId="365" applyNumberFormat="0" applyAlignment="0" applyProtection="0"/>
    <xf numFmtId="0" fontId="87" fillId="26" borderId="365" applyNumberFormat="0" applyAlignment="0" applyProtection="0"/>
    <xf numFmtId="0" fontId="76" fillId="44" borderId="366" applyNumberFormat="0" applyFont="0" applyAlignment="0" applyProtection="0"/>
    <xf numFmtId="0" fontId="91" fillId="39" borderId="367" applyNumberFormat="0" applyAlignment="0" applyProtection="0"/>
    <xf numFmtId="0" fontId="93" fillId="0" borderId="368" applyNumberFormat="0" applyFill="0" applyAlignment="0" applyProtection="0"/>
    <xf numFmtId="0" fontId="76" fillId="44" borderId="366" applyNumberFormat="0" applyFont="0" applyAlignment="0" applyProtection="0"/>
    <xf numFmtId="0" fontId="91" fillId="39" borderId="367" applyNumberFormat="0" applyAlignment="0" applyProtection="0"/>
    <xf numFmtId="0" fontId="93" fillId="0" borderId="368" applyNumberFormat="0" applyFill="0" applyAlignment="0" applyProtection="0"/>
    <xf numFmtId="14" fontId="99" fillId="0" borderId="0">
      <alignment wrapText="1"/>
    </xf>
    <xf numFmtId="0" fontId="103" fillId="49" borderId="0">
      <alignment horizontal="left" vertical="top" wrapText="1" indent="1"/>
    </xf>
    <xf numFmtId="0" fontId="21" fillId="49" borderId="0">
      <alignment vertical="top" wrapText="1"/>
    </xf>
    <xf numFmtId="0" fontId="105" fillId="0" borderId="0" applyFill="0">
      <alignment horizontal="right"/>
    </xf>
    <xf numFmtId="0" fontId="102" fillId="0" borderId="0" applyFill="0">
      <alignment horizontal="left"/>
    </xf>
    <xf numFmtId="0" fontId="106" fillId="0" borderId="0" applyFill="0">
      <alignment horizontal="right"/>
    </xf>
    <xf numFmtId="0" fontId="103" fillId="0" borderId="0" applyFill="0">
      <alignment horizontal="right" vertical="center"/>
    </xf>
    <xf numFmtId="0" fontId="107" fillId="50" borderId="0" applyNumberFormat="0" applyBorder="0" applyProtection="0">
      <alignment horizontal="left" indent="1"/>
    </xf>
    <xf numFmtId="1" fontId="104" fillId="0" borderId="0" applyFill="0" applyBorder="0" applyProtection="0">
      <alignment horizontal="center" vertical="top"/>
    </xf>
    <xf numFmtId="0" fontId="4" fillId="0" borderId="0"/>
  </cellStyleXfs>
  <cellXfs count="9110">
    <xf numFmtId="0" fontId="0" fillId="0" borderId="0" xfId="0"/>
    <xf numFmtId="0" fontId="4" fillId="0" borderId="0" xfId="0" applyFont="1"/>
    <xf numFmtId="165" fontId="4" fillId="0" borderId="0" xfId="1" applyFont="1"/>
    <xf numFmtId="0" fontId="2" fillId="0" borderId="0" xfId="0" applyFont="1"/>
    <xf numFmtId="0" fontId="4" fillId="0" borderId="0" xfId="0" applyFont="1" applyAlignment="1">
      <alignment horizontal="center"/>
    </xf>
    <xf numFmtId="165" fontId="4" fillId="0" borderId="0" xfId="0" applyNumberFormat="1" applyFont="1"/>
    <xf numFmtId="169" fontId="4" fillId="0" borderId="0" xfId="1" applyNumberFormat="1" applyFont="1"/>
    <xf numFmtId="169" fontId="4" fillId="0" borderId="0" xfId="0" applyNumberFormat="1" applyFont="1"/>
    <xf numFmtId="0" fontId="4" fillId="0" borderId="0" xfId="0" applyFont="1" applyAlignment="1">
      <alignment horizontal="left"/>
    </xf>
    <xf numFmtId="0" fontId="4" fillId="0" borderId="0" xfId="0" applyFont="1" applyAlignment="1">
      <alignment wrapText="1"/>
    </xf>
    <xf numFmtId="0" fontId="2" fillId="0" borderId="0" xfId="0" applyFont="1" applyAlignment="1">
      <alignment horizontal="center"/>
    </xf>
    <xf numFmtId="0" fontId="4" fillId="0" borderId="0" xfId="9" applyFont="1"/>
    <xf numFmtId="0" fontId="4" fillId="0" borderId="0" xfId="9" applyFont="1" applyAlignment="1">
      <alignment horizontal="right"/>
    </xf>
    <xf numFmtId="0" fontId="2" fillId="0" borderId="0" xfId="9" applyFont="1"/>
    <xf numFmtId="0" fontId="10" fillId="0" borderId="0" xfId="9" applyFont="1"/>
    <xf numFmtId="0" fontId="9" fillId="0" borderId="0" xfId="9" applyFont="1"/>
    <xf numFmtId="14" fontId="4" fillId="0" borderId="0" xfId="9" applyNumberFormat="1" applyFont="1"/>
    <xf numFmtId="165" fontId="2" fillId="0" borderId="0" xfId="1" applyFont="1"/>
    <xf numFmtId="0" fontId="4" fillId="0" borderId="0" xfId="0" applyFont="1" applyProtection="1">
      <protection locked="0"/>
    </xf>
    <xf numFmtId="49" fontId="4" fillId="0" borderId="0" xfId="0" applyNumberFormat="1" applyFont="1" applyAlignment="1" applyProtection="1">
      <alignment horizontal="center"/>
      <protection locked="0"/>
    </xf>
    <xf numFmtId="0" fontId="4" fillId="0" borderId="0" xfId="0" applyFont="1" applyAlignment="1">
      <alignment vertical="center"/>
    </xf>
    <xf numFmtId="0" fontId="4" fillId="0" borderId="0" xfId="0" applyFont="1" applyAlignment="1">
      <alignment horizontal="left" vertical="top" wrapText="1"/>
    </xf>
    <xf numFmtId="0" fontId="2" fillId="0" borderId="0" xfId="0" applyFont="1" applyAlignment="1">
      <alignment vertical="center" wrapText="1"/>
    </xf>
    <xf numFmtId="0" fontId="4" fillId="0" borderId="0" xfId="0" applyFont="1" applyAlignment="1" applyProtection="1">
      <alignment horizontal="center"/>
      <protection locked="0"/>
    </xf>
    <xf numFmtId="0" fontId="4" fillId="0" borderId="0" xfId="0" applyFont="1" applyAlignment="1" applyProtection="1">
      <alignment horizontal="left"/>
      <protection locked="0"/>
    </xf>
    <xf numFmtId="165" fontId="4" fillId="0" borderId="0" xfId="1" applyFont="1" applyProtection="1">
      <protection locked="0"/>
    </xf>
    <xf numFmtId="0" fontId="7" fillId="0" borderId="0" xfId="0" applyFont="1" applyProtection="1">
      <protection locked="0"/>
    </xf>
    <xf numFmtId="0" fontId="2" fillId="0" borderId="0" xfId="0" applyFont="1" applyAlignment="1">
      <alignment wrapText="1"/>
    </xf>
    <xf numFmtId="0" fontId="2" fillId="0" borderId="0" xfId="0" applyFont="1" applyAlignment="1">
      <alignment horizontal="left"/>
    </xf>
    <xf numFmtId="0" fontId="2" fillId="0" borderId="0" xfId="0" applyFont="1" applyAlignment="1">
      <alignment vertical="center"/>
    </xf>
    <xf numFmtId="0" fontId="4" fillId="0" borderId="0" xfId="9" applyFont="1" applyAlignment="1">
      <alignment vertical="top"/>
    </xf>
    <xf numFmtId="0" fontId="4" fillId="0" borderId="0" xfId="9" applyFont="1" applyAlignment="1">
      <alignment horizontal="left"/>
    </xf>
    <xf numFmtId="0" fontId="4" fillId="2" borderId="0" xfId="0" applyFont="1" applyFill="1"/>
    <xf numFmtId="0" fontId="2" fillId="2" borderId="0" xfId="0" applyFont="1" applyFill="1"/>
    <xf numFmtId="0" fontId="4" fillId="2" borderId="0" xfId="0" applyFont="1" applyFill="1" applyAlignment="1">
      <alignment horizontal="center"/>
    </xf>
    <xf numFmtId="0" fontId="2" fillId="0" borderId="0" xfId="0" applyFont="1" applyAlignment="1">
      <alignment horizontal="center" vertical="center"/>
    </xf>
    <xf numFmtId="0" fontId="4" fillId="0" borderId="0" xfId="0" applyFont="1" applyAlignment="1">
      <alignment horizontal="center" vertical="center" wrapText="1"/>
    </xf>
    <xf numFmtId="0" fontId="17" fillId="0" borderId="0" xfId="0" applyFont="1"/>
    <xf numFmtId="0" fontId="14" fillId="0" borderId="0" xfId="9" applyFont="1"/>
    <xf numFmtId="0" fontId="18" fillId="0" borderId="0" xfId="9" applyFont="1" applyAlignment="1">
      <alignment horizontal="right"/>
    </xf>
    <xf numFmtId="165" fontId="4" fillId="0" borderId="0" xfId="2" applyFont="1"/>
    <xf numFmtId="165" fontId="4" fillId="0" borderId="0" xfId="2" applyFont="1" applyAlignment="1">
      <alignment horizontal="center"/>
    </xf>
    <xf numFmtId="166" fontId="4" fillId="0" borderId="0" xfId="2" applyNumberFormat="1" applyFont="1"/>
    <xf numFmtId="0" fontId="11" fillId="0" borderId="0" xfId="0" applyFont="1"/>
    <xf numFmtId="0" fontId="11" fillId="0" borderId="0" xfId="0" applyFont="1" applyAlignment="1">
      <alignment vertical="center"/>
    </xf>
    <xf numFmtId="0" fontId="12" fillId="0" borderId="0" xfId="0" applyFont="1"/>
    <xf numFmtId="165" fontId="11" fillId="0" borderId="0" xfId="0" applyNumberFormat="1" applyFont="1"/>
    <xf numFmtId="0" fontId="4" fillId="0" borderId="2" xfId="0" applyFont="1" applyBorder="1"/>
    <xf numFmtId="0" fontId="9" fillId="0" borderId="0" xfId="0" applyFont="1" applyAlignment="1">
      <alignment horizontal="left"/>
    </xf>
    <xf numFmtId="0" fontId="24" fillId="0" borderId="0" xfId="0" applyFont="1"/>
    <xf numFmtId="0" fontId="27" fillId="0" borderId="0" xfId="0" applyFont="1"/>
    <xf numFmtId="0" fontId="25" fillId="0" borderId="0" xfId="0" applyFont="1"/>
    <xf numFmtId="0" fontId="29" fillId="0" borderId="0" xfId="0" applyFont="1"/>
    <xf numFmtId="0" fontId="25" fillId="0" borderId="0" xfId="0" applyFont="1" applyAlignment="1">
      <alignment horizontal="center" vertical="center" wrapText="1"/>
    </xf>
    <xf numFmtId="0" fontId="29" fillId="2" borderId="0" xfId="0" applyFont="1" applyFill="1" applyAlignment="1">
      <alignment vertical="top"/>
    </xf>
    <xf numFmtId="0" fontId="25" fillId="2" borderId="0" xfId="0" applyFont="1" applyFill="1" applyAlignment="1">
      <alignment horizontal="left" vertical="top"/>
    </xf>
    <xf numFmtId="0" fontId="25" fillId="0" borderId="0" xfId="0" applyFont="1" applyAlignment="1">
      <alignment horizontal="center" vertical="top" wrapText="1"/>
    </xf>
    <xf numFmtId="0" fontId="29" fillId="0" borderId="0" xfId="0" applyFont="1" applyAlignment="1">
      <alignment horizontal="center" vertical="top"/>
    </xf>
    <xf numFmtId="0" fontId="29" fillId="0" borderId="0" xfId="0" applyFont="1" applyAlignment="1">
      <alignment vertical="top"/>
    </xf>
    <xf numFmtId="0" fontId="25" fillId="4" borderId="0" xfId="0" applyFont="1" applyFill="1" applyAlignment="1">
      <alignment horizontal="left" vertical="top"/>
    </xf>
    <xf numFmtId="0" fontId="29" fillId="4" borderId="0" xfId="0" applyFont="1" applyFill="1" applyAlignment="1">
      <alignment vertical="top"/>
    </xf>
    <xf numFmtId="0" fontId="25" fillId="2" borderId="0" xfId="0" applyFont="1" applyFill="1" applyAlignment="1">
      <alignment vertical="top" wrapText="1"/>
    </xf>
    <xf numFmtId="0" fontId="25" fillId="4" borderId="0" xfId="0" applyFont="1" applyFill="1" applyAlignment="1">
      <alignment vertical="top"/>
    </xf>
    <xf numFmtId="0" fontId="29" fillId="4" borderId="0" xfId="0" applyFont="1" applyFill="1" applyAlignment="1">
      <alignment horizontal="left" vertical="top"/>
    </xf>
    <xf numFmtId="0" fontId="29" fillId="4" borderId="0" xfId="0" applyFont="1" applyFill="1" applyAlignment="1" applyProtection="1">
      <alignment vertical="top"/>
      <protection locked="0"/>
    </xf>
    <xf numFmtId="0" fontId="33" fillId="4" borderId="0" xfId="0" applyFont="1" applyFill="1" applyAlignment="1">
      <alignment horizontal="left" vertical="top"/>
    </xf>
    <xf numFmtId="0" fontId="25" fillId="4" borderId="0" xfId="0" applyFont="1" applyFill="1" applyAlignment="1">
      <alignment horizontal="center" vertical="top"/>
    </xf>
    <xf numFmtId="0" fontId="29" fillId="4" borderId="0" xfId="0" applyFont="1" applyFill="1" applyAlignment="1">
      <alignment horizontal="center" vertical="top"/>
    </xf>
    <xf numFmtId="0" fontId="29" fillId="4" borderId="0" xfId="0" applyFont="1" applyFill="1" applyAlignment="1">
      <alignment vertical="center" wrapText="1"/>
    </xf>
    <xf numFmtId="0" fontId="25" fillId="4" borderId="0" xfId="0" applyFont="1" applyFill="1" applyAlignment="1">
      <alignment vertical="center" wrapText="1"/>
    </xf>
    <xf numFmtId="0" fontId="29" fillId="2" borderId="0" xfId="0" applyFont="1" applyFill="1" applyAlignment="1">
      <alignment vertical="center" wrapText="1"/>
    </xf>
    <xf numFmtId="0" fontId="28" fillId="0" borderId="0" xfId="0" applyFont="1"/>
    <xf numFmtId="0" fontId="25" fillId="4" borderId="0" xfId="0" applyFont="1" applyFill="1" applyAlignment="1">
      <alignment horizontal="right" vertical="top"/>
    </xf>
    <xf numFmtId="0" fontId="29" fillId="2" borderId="0" xfId="0" applyFont="1" applyFill="1" applyAlignment="1">
      <alignment horizontal="center" vertical="top"/>
    </xf>
    <xf numFmtId="0" fontId="29" fillId="4" borderId="0" xfId="0" applyFont="1" applyFill="1" applyAlignment="1" applyProtection="1">
      <alignment horizontal="left" vertical="top"/>
      <protection locked="0"/>
    </xf>
    <xf numFmtId="165" fontId="2" fillId="0" borderId="0" xfId="1" applyFont="1" applyBorder="1" applyAlignment="1">
      <alignment horizontal="center"/>
    </xf>
    <xf numFmtId="165" fontId="4" fillId="0" borderId="0" xfId="1" applyFont="1" applyBorder="1"/>
    <xf numFmtId="0" fontId="4" fillId="0" borderId="0" xfId="0" quotePrefix="1" applyFont="1"/>
    <xf numFmtId="165" fontId="8" fillId="0" borderId="0" xfId="1" applyFont="1" applyBorder="1"/>
    <xf numFmtId="49" fontId="12" fillId="0" borderId="17" xfId="0" applyNumberFormat="1" applyFont="1" applyBorder="1" applyAlignment="1">
      <alignment horizontal="left" vertical="top"/>
    </xf>
    <xf numFmtId="49" fontId="11" fillId="0" borderId="17" xfId="0" applyNumberFormat="1" applyFont="1" applyBorder="1" applyAlignment="1">
      <alignment horizontal="left" vertical="top"/>
    </xf>
    <xf numFmtId="49" fontId="11" fillId="0" borderId="19" xfId="0" applyNumberFormat="1" applyFont="1" applyBorder="1" applyAlignment="1">
      <alignment horizontal="left" vertical="top"/>
    </xf>
    <xf numFmtId="165" fontId="29" fillId="4" borderId="0" xfId="2" applyFont="1" applyFill="1" applyAlignment="1" applyProtection="1">
      <alignment horizontal="center" vertical="top"/>
      <protection locked="0"/>
    </xf>
    <xf numFmtId="15" fontId="29" fillId="2" borderId="0" xfId="0" applyNumberFormat="1" applyFont="1" applyFill="1" applyAlignment="1" applyProtection="1">
      <alignment horizontal="left" vertical="top"/>
      <protection locked="0"/>
    </xf>
    <xf numFmtId="0" fontId="29" fillId="2" borderId="0" xfId="0" applyFont="1" applyFill="1" applyAlignment="1" applyProtection="1">
      <alignment horizontal="left" vertical="top"/>
      <protection locked="0"/>
    </xf>
    <xf numFmtId="0" fontId="29" fillId="2" borderId="0" xfId="0" applyFont="1" applyFill="1" applyAlignment="1" applyProtection="1">
      <alignment horizontal="center" vertical="top"/>
      <protection locked="0"/>
    </xf>
    <xf numFmtId="0" fontId="29" fillId="0" borderId="23" xfId="0" applyFont="1" applyBorder="1" applyAlignment="1" applyProtection="1">
      <alignment horizontal="left" vertical="top"/>
      <protection locked="0"/>
    </xf>
    <xf numFmtId="0" fontId="4" fillId="0" borderId="0" xfId="0" quotePrefix="1" applyFont="1" applyAlignment="1">
      <alignment horizontal="left"/>
    </xf>
    <xf numFmtId="0" fontId="2" fillId="0" borderId="40" xfId="0" applyFont="1" applyBorder="1"/>
    <xf numFmtId="165" fontId="4" fillId="0" borderId="23" xfId="1" applyFont="1" applyBorder="1"/>
    <xf numFmtId="0" fontId="4" fillId="0" borderId="23" xfId="0" applyFont="1" applyBorder="1"/>
    <xf numFmtId="165" fontId="4" fillId="0" borderId="41" xfId="1" applyFont="1" applyBorder="1"/>
    <xf numFmtId="0" fontId="4" fillId="0" borderId="40" xfId="0" applyFont="1" applyBorder="1"/>
    <xf numFmtId="165" fontId="4" fillId="0" borderId="23" xfId="1" applyFont="1" applyFill="1" applyBorder="1"/>
    <xf numFmtId="165" fontId="4" fillId="0" borderId="41" xfId="1" applyFont="1" applyFill="1" applyBorder="1"/>
    <xf numFmtId="169" fontId="4" fillId="0" borderId="23" xfId="1" applyNumberFormat="1" applyFont="1" applyBorder="1"/>
    <xf numFmtId="169" fontId="4" fillId="0" borderId="41" xfId="1" applyNumberFormat="1" applyFont="1" applyBorder="1"/>
    <xf numFmtId="0" fontId="4" fillId="0" borderId="42" xfId="0" applyFont="1" applyBorder="1"/>
    <xf numFmtId="169" fontId="4" fillId="0" borderId="33" xfId="1" applyNumberFormat="1" applyFont="1" applyBorder="1"/>
    <xf numFmtId="169" fontId="4" fillId="0" borderId="44" xfId="1" applyNumberFormat="1" applyFont="1" applyBorder="1"/>
    <xf numFmtId="169" fontId="4" fillId="0" borderId="35" xfId="1" applyNumberFormat="1" applyFont="1" applyFill="1" applyBorder="1"/>
    <xf numFmtId="165" fontId="4" fillId="0" borderId="0" xfId="1" quotePrefix="1" applyFont="1" applyBorder="1" applyAlignment="1">
      <alignment horizontal="left" vertical="top"/>
    </xf>
    <xf numFmtId="165" fontId="4" fillId="0" borderId="0" xfId="1" quotePrefix="1" applyFont="1" applyBorder="1" applyAlignment="1">
      <alignment horizontal="left"/>
    </xf>
    <xf numFmtId="165" fontId="4" fillId="0" borderId="0" xfId="1" applyFont="1" applyBorder="1" applyAlignment="1">
      <alignment horizontal="left"/>
    </xf>
    <xf numFmtId="0" fontId="4" fillId="0" borderId="49" xfId="0" applyFont="1" applyBorder="1"/>
    <xf numFmtId="169" fontId="4" fillId="0" borderId="49" xfId="1" applyNumberFormat="1" applyFont="1" applyBorder="1"/>
    <xf numFmtId="0" fontId="2" fillId="0" borderId="27" xfId="0" applyFont="1" applyBorder="1"/>
    <xf numFmtId="0" fontId="2" fillId="0" borderId="17" xfId="0" applyFont="1" applyBorder="1"/>
    <xf numFmtId="0" fontId="4" fillId="0" borderId="27" xfId="0" applyFont="1" applyBorder="1"/>
    <xf numFmtId="0" fontId="4" fillId="0" borderId="17" xfId="0" applyFont="1" applyBorder="1"/>
    <xf numFmtId="0" fontId="7" fillId="0" borderId="27" xfId="0" applyFont="1" applyBorder="1"/>
    <xf numFmtId="0" fontId="7" fillId="0" borderId="17" xfId="0" applyFont="1" applyBorder="1"/>
    <xf numFmtId="0" fontId="4" fillId="0" borderId="29" xfId="0" applyFont="1" applyBorder="1"/>
    <xf numFmtId="0" fontId="4" fillId="0" borderId="30" xfId="0" applyFont="1" applyBorder="1"/>
    <xf numFmtId="0" fontId="4" fillId="0" borderId="50" xfId="0" applyFont="1" applyBorder="1"/>
    <xf numFmtId="0" fontId="36" fillId="2" borderId="0" xfId="0" applyFont="1" applyFill="1" applyAlignment="1">
      <alignment horizontal="left" vertical="top"/>
    </xf>
    <xf numFmtId="0" fontId="29" fillId="0" borderId="0" xfId="0" applyFont="1" applyAlignment="1">
      <alignment vertical="center"/>
    </xf>
    <xf numFmtId="0" fontId="29" fillId="0" borderId="0" xfId="0" applyFont="1" applyAlignment="1">
      <alignment vertical="center" wrapText="1"/>
    </xf>
    <xf numFmtId="0" fontId="4" fillId="0" borderId="0" xfId="0" applyFont="1" applyAlignment="1">
      <alignment vertical="top" wrapText="1"/>
    </xf>
    <xf numFmtId="0" fontId="4" fillId="0" borderId="0" xfId="0" applyFont="1" applyAlignment="1">
      <alignment horizontal="left" wrapText="1"/>
    </xf>
    <xf numFmtId="0" fontId="29" fillId="0" borderId="0" xfId="9" applyFont="1"/>
    <xf numFmtId="0" fontId="28" fillId="0" borderId="0" xfId="0" applyFont="1" applyAlignment="1">
      <alignment horizontal="left"/>
    </xf>
    <xf numFmtId="0" fontId="4" fillId="0" borderId="17" xfId="0" applyFont="1" applyBorder="1" applyAlignment="1">
      <alignment horizontal="center"/>
    </xf>
    <xf numFmtId="0" fontId="4" fillId="0" borderId="19" xfId="0" applyFont="1" applyBorder="1"/>
    <xf numFmtId="0" fontId="4" fillId="0" borderId="28" xfId="0" applyFont="1" applyBorder="1"/>
    <xf numFmtId="0" fontId="4" fillId="0" borderId="28" xfId="0" applyFont="1" applyBorder="1" applyAlignment="1">
      <alignment horizontal="left"/>
    </xf>
    <xf numFmtId="0" fontId="2" fillId="0" borderId="65" xfId="0" applyFont="1" applyBorder="1"/>
    <xf numFmtId="0" fontId="9" fillId="0" borderId="0" xfId="0" applyFont="1"/>
    <xf numFmtId="0" fontId="2" fillId="0" borderId="77" xfId="0" applyFont="1" applyBorder="1"/>
    <xf numFmtId="0" fontId="4" fillId="0" borderId="77" xfId="0" applyFont="1" applyBorder="1"/>
    <xf numFmtId="0" fontId="4" fillId="0" borderId="83" xfId="0" applyFont="1" applyBorder="1"/>
    <xf numFmtId="165" fontId="4" fillId="0" borderId="0" xfId="1" applyFont="1" applyFill="1" applyBorder="1"/>
    <xf numFmtId="171" fontId="4" fillId="0" borderId="71" xfId="0" applyNumberFormat="1" applyFont="1" applyBorder="1" applyAlignment="1" applyProtection="1">
      <alignment horizontal="left"/>
      <protection locked="0"/>
    </xf>
    <xf numFmtId="0" fontId="4" fillId="0" borderId="3" xfId="0" applyFont="1" applyBorder="1"/>
    <xf numFmtId="0" fontId="11" fillId="0" borderId="71" xfId="0" applyFont="1" applyBorder="1"/>
    <xf numFmtId="169" fontId="2" fillId="0" borderId="53" xfId="1" applyNumberFormat="1" applyFont="1" applyBorder="1"/>
    <xf numFmtId="169" fontId="4" fillId="0" borderId="53" xfId="1" applyNumberFormat="1" applyFont="1" applyBorder="1"/>
    <xf numFmtId="0" fontId="12" fillId="0" borderId="17" xfId="0" applyFont="1" applyBorder="1"/>
    <xf numFmtId="0" fontId="12" fillId="0" borderId="16" xfId="0" applyFont="1" applyBorder="1"/>
    <xf numFmtId="0" fontId="12" fillId="0" borderId="17" xfId="0" applyFont="1" applyBorder="1" applyAlignment="1">
      <alignment horizontal="left"/>
    </xf>
    <xf numFmtId="0" fontId="11" fillId="0" borderId="17" xfId="0" applyFont="1" applyBorder="1"/>
    <xf numFmtId="0" fontId="25" fillId="0" borderId="17" xfId="0" applyFont="1" applyBorder="1" applyAlignment="1">
      <alignment horizontal="left" vertical="top"/>
    </xf>
    <xf numFmtId="0" fontId="38" fillId="0" borderId="0" xfId="0" applyFont="1" applyAlignment="1">
      <alignment horizontal="right"/>
    </xf>
    <xf numFmtId="0" fontId="38" fillId="5" borderId="0" xfId="0" applyFont="1" applyFill="1" applyAlignment="1">
      <alignment horizontal="right"/>
    </xf>
    <xf numFmtId="49" fontId="12" fillId="0" borderId="0" xfId="1" applyNumberFormat="1" applyFont="1" applyBorder="1" applyAlignment="1">
      <alignment horizontal="left" vertical="center"/>
    </xf>
    <xf numFmtId="49" fontId="11" fillId="0" borderId="0" xfId="0" applyNumberFormat="1" applyFont="1" applyAlignment="1">
      <alignment horizontal="left" vertical="center"/>
    </xf>
    <xf numFmtId="49" fontId="12" fillId="0" borderId="0" xfId="0" applyNumberFormat="1" applyFont="1" applyAlignment="1">
      <alignment horizontal="left" vertical="center"/>
    </xf>
    <xf numFmtId="165" fontId="24" fillId="0" borderId="0" xfId="2" applyFont="1"/>
    <xf numFmtId="43" fontId="4" fillId="0" borderId="0" xfId="11" applyFont="1"/>
    <xf numFmtId="43" fontId="11" fillId="0" borderId="0" xfId="11" applyFont="1" applyFill="1" applyBorder="1"/>
    <xf numFmtId="43" fontId="11" fillId="0" borderId="0" xfId="11" applyFont="1" applyFill="1"/>
    <xf numFmtId="0" fontId="4" fillId="0" borderId="27" xfId="0" applyFont="1" applyBorder="1" applyAlignment="1">
      <alignment horizontal="center"/>
    </xf>
    <xf numFmtId="171" fontId="4" fillId="0" borderId="17" xfId="0" applyNumberFormat="1" applyFont="1" applyBorder="1" applyAlignment="1">
      <alignment horizontal="left"/>
    </xf>
    <xf numFmtId="0" fontId="4" fillId="0" borderId="56" xfId="0" applyFont="1" applyBorder="1" applyAlignment="1">
      <alignment horizontal="center"/>
    </xf>
    <xf numFmtId="0" fontId="4" fillId="0" borderId="57" xfId="0" applyFont="1" applyBorder="1"/>
    <xf numFmtId="0" fontId="4" fillId="0" borderId="58" xfId="0" applyFont="1" applyBorder="1"/>
    <xf numFmtId="0" fontId="2" fillId="0" borderId="27" xfId="0" applyFont="1" applyBorder="1" applyAlignment="1">
      <alignment horizontal="center"/>
    </xf>
    <xf numFmtId="0" fontId="4" fillId="0" borderId="97" xfId="0" applyFont="1" applyBorder="1"/>
    <xf numFmtId="0" fontId="4" fillId="0" borderId="55" xfId="0" applyFont="1" applyBorder="1" applyAlignment="1">
      <alignment horizontal="center"/>
    </xf>
    <xf numFmtId="0" fontId="4" fillId="0" borderId="107" xfId="0" applyFont="1" applyBorder="1" applyAlignment="1">
      <alignment horizontal="center"/>
    </xf>
    <xf numFmtId="0" fontId="4" fillId="0" borderId="91" xfId="0" applyFont="1" applyBorder="1"/>
    <xf numFmtId="0" fontId="4" fillId="0" borderId="28" xfId="0" quotePrefix="1" applyFont="1" applyBorder="1" applyAlignment="1">
      <alignment horizontal="left"/>
    </xf>
    <xf numFmtId="0" fontId="4" fillId="0" borderId="60" xfId="0" applyFont="1" applyBorder="1" applyAlignment="1">
      <alignment horizontal="center"/>
    </xf>
    <xf numFmtId="0" fontId="3" fillId="0" borderId="0" xfId="13" applyFont="1"/>
    <xf numFmtId="49" fontId="11" fillId="0" borderId="17" xfId="0" applyNumberFormat="1" applyFont="1" applyBorder="1"/>
    <xf numFmtId="0" fontId="12" fillId="0" borderId="17" xfId="0" applyFont="1" applyBorder="1" applyAlignment="1">
      <alignment horizontal="left" vertical="top"/>
    </xf>
    <xf numFmtId="0" fontId="11" fillId="0" borderId="17" xfId="0" applyFont="1" applyBorder="1" applyAlignment="1">
      <alignment horizontal="left" vertical="top"/>
    </xf>
    <xf numFmtId="49" fontId="12" fillId="0" borderId="19" xfId="0" applyNumberFormat="1" applyFont="1" applyBorder="1" applyAlignment="1">
      <alignment horizontal="left" vertical="top"/>
    </xf>
    <xf numFmtId="49" fontId="12" fillId="0" borderId="38" xfId="0" applyNumberFormat="1" applyFont="1" applyBorder="1" applyAlignment="1">
      <alignment horizontal="left" vertical="top"/>
    </xf>
    <xf numFmtId="0" fontId="11" fillId="0" borderId="19" xfId="0" applyFont="1" applyBorder="1" applyAlignment="1">
      <alignment horizontal="left" vertical="top"/>
    </xf>
    <xf numFmtId="0" fontId="11" fillId="0" borderId="19" xfId="0" applyFont="1" applyBorder="1"/>
    <xf numFmtId="0" fontId="11" fillId="0" borderId="38" xfId="0" applyFont="1" applyBorder="1"/>
    <xf numFmtId="0" fontId="12" fillId="0" borderId="27" xfId="0" applyFont="1" applyBorder="1"/>
    <xf numFmtId="0" fontId="11" fillId="0" borderId="27" xfId="0" applyFont="1" applyBorder="1"/>
    <xf numFmtId="0" fontId="12" fillId="0" borderId="71" xfId="0" applyFont="1" applyBorder="1"/>
    <xf numFmtId="0" fontId="11" fillId="0" borderId="16" xfId="0" applyFont="1" applyBorder="1"/>
    <xf numFmtId="165" fontId="11" fillId="0" borderId="0" xfId="1" applyFont="1" applyBorder="1"/>
    <xf numFmtId="0" fontId="12" fillId="0" borderId="76" xfId="0" applyFont="1" applyBorder="1"/>
    <xf numFmtId="165" fontId="11" fillId="0" borderId="0" xfId="1" applyFont="1"/>
    <xf numFmtId="0" fontId="11" fillId="0" borderId="0" xfId="0" applyFont="1" applyAlignment="1">
      <alignment horizontal="right"/>
    </xf>
    <xf numFmtId="0" fontId="11" fillId="0" borderId="76" xfId="0" applyFont="1" applyBorder="1"/>
    <xf numFmtId="165" fontId="11" fillId="0" borderId="95" xfId="1" applyFont="1" applyBorder="1"/>
    <xf numFmtId="165" fontId="11" fillId="0" borderId="96" xfId="1" applyFont="1" applyBorder="1"/>
    <xf numFmtId="0" fontId="12" fillId="0" borderId="0" xfId="0" applyFont="1" applyAlignment="1">
      <alignment vertical="center"/>
    </xf>
    <xf numFmtId="0" fontId="12" fillId="0" borderId="27" xfId="0" applyFont="1" applyBorder="1" applyAlignment="1">
      <alignment horizontal="right"/>
    </xf>
    <xf numFmtId="0" fontId="12" fillId="0" borderId="77" xfId="0" applyFont="1" applyBorder="1"/>
    <xf numFmtId="165" fontId="11" fillId="0" borderId="53" xfId="1" applyFont="1" applyBorder="1"/>
    <xf numFmtId="0" fontId="11" fillId="0" borderId="77" xfId="0" applyFont="1" applyBorder="1"/>
    <xf numFmtId="165" fontId="11" fillId="0" borderId="49" xfId="1" applyFont="1" applyBorder="1"/>
    <xf numFmtId="165" fontId="11" fillId="0" borderId="54" xfId="1" applyFont="1" applyBorder="1"/>
    <xf numFmtId="0" fontId="11" fillId="0" borderId="0" xfId="0" applyFont="1" applyAlignment="1">
      <alignment horizontal="center" vertical="center"/>
    </xf>
    <xf numFmtId="0" fontId="11" fillId="0" borderId="17" xfId="0" applyFont="1" applyBorder="1" applyAlignment="1">
      <alignment horizontal="left" vertical="top" wrapText="1"/>
    </xf>
    <xf numFmtId="0" fontId="4" fillId="0" borderId="0" xfId="0" applyFont="1" applyAlignment="1">
      <alignment horizontal="center" vertical="center"/>
    </xf>
    <xf numFmtId="0" fontId="32" fillId="0" borderId="0" xfId="0" applyFont="1"/>
    <xf numFmtId="0" fontId="42" fillId="0" borderId="0" xfId="0" applyFont="1" applyAlignment="1">
      <alignment horizontal="right"/>
    </xf>
    <xf numFmtId="0" fontId="2" fillId="0" borderId="0" xfId="0" applyFont="1" applyAlignment="1">
      <alignment horizontal="left" vertical="center"/>
    </xf>
    <xf numFmtId="166" fontId="2" fillId="0" borderId="0" xfId="2" applyNumberFormat="1" applyFont="1" applyFill="1" applyBorder="1" applyAlignment="1">
      <alignment vertical="center"/>
    </xf>
    <xf numFmtId="0" fontId="13" fillId="0" borderId="0" xfId="0" applyFont="1" applyAlignment="1">
      <alignment horizontal="center" vertical="center"/>
    </xf>
    <xf numFmtId="166" fontId="2" fillId="0" borderId="0" xfId="2" applyNumberFormat="1" applyFont="1" applyFill="1" applyBorder="1"/>
    <xf numFmtId="3" fontId="4" fillId="0" borderId="0" xfId="0" applyNumberFormat="1" applyFont="1" applyAlignment="1">
      <alignment horizontal="center" vertical="center"/>
    </xf>
    <xf numFmtId="3" fontId="4" fillId="0" borderId="0" xfId="0" applyNumberFormat="1" applyFont="1" applyAlignment="1">
      <alignment horizontal="left" vertical="center" indent="2"/>
    </xf>
    <xf numFmtId="0" fontId="35" fillId="0" borderId="0" xfId="0" applyFont="1" applyAlignment="1">
      <alignment horizontal="left"/>
    </xf>
    <xf numFmtId="0" fontId="27" fillId="0" borderId="0" xfId="0" applyFont="1" applyAlignment="1">
      <alignment horizontal="left"/>
    </xf>
    <xf numFmtId="0" fontId="29" fillId="0" borderId="0" xfId="0" applyFont="1" applyAlignment="1">
      <alignment horizontal="left"/>
    </xf>
    <xf numFmtId="0" fontId="2" fillId="0" borderId="0" xfId="0" applyFont="1" applyAlignment="1">
      <alignment horizontal="center" vertical="top"/>
    </xf>
    <xf numFmtId="0" fontId="29" fillId="0" borderId="0" xfId="0" quotePrefix="1" applyFont="1" applyAlignment="1">
      <alignment horizontal="center" vertical="center"/>
    </xf>
    <xf numFmtId="0" fontId="29" fillId="0" borderId="0" xfId="0" applyFont="1" applyAlignment="1">
      <alignment horizontal="center" vertical="center"/>
    </xf>
    <xf numFmtId="3" fontId="2" fillId="0" borderId="118" xfId="0" applyNumberFormat="1" applyFont="1" applyBorder="1" applyAlignment="1">
      <alignment horizontal="left" vertical="center"/>
    </xf>
    <xf numFmtId="3" fontId="4" fillId="0" borderId="110" xfId="0" applyNumberFormat="1" applyFont="1" applyBorder="1" applyAlignment="1">
      <alignment horizontal="center" vertical="center"/>
    </xf>
    <xf numFmtId="0" fontId="29" fillId="0" borderId="110" xfId="0" applyFont="1" applyBorder="1"/>
    <xf numFmtId="0" fontId="29" fillId="0" borderId="119" xfId="0" applyFont="1" applyBorder="1"/>
    <xf numFmtId="3" fontId="4" fillId="0" borderId="118" xfId="0" applyNumberFormat="1" applyFont="1" applyBorder="1" applyAlignment="1">
      <alignment horizontal="left" vertical="center" indent="2"/>
    </xf>
    <xf numFmtId="3" fontId="4" fillId="0" borderId="110" xfId="0" applyNumberFormat="1" applyFont="1" applyBorder="1" applyAlignment="1">
      <alignment horizontal="left" vertical="center" indent="2"/>
    </xf>
    <xf numFmtId="0" fontId="43" fillId="9" borderId="0" xfId="5" applyFont="1" applyFill="1"/>
    <xf numFmtId="0" fontId="44" fillId="9" borderId="0" xfId="5" applyFont="1" applyFill="1"/>
    <xf numFmtId="0" fontId="29" fillId="0" borderId="0" xfId="5" applyFont="1"/>
    <xf numFmtId="0" fontId="25" fillId="0" borderId="0" xfId="5" applyFont="1"/>
    <xf numFmtId="0" fontId="29" fillId="0" borderId="0" xfId="5" applyFont="1" applyAlignment="1">
      <alignment horizontal="left" vertical="top" wrapText="1"/>
    </xf>
    <xf numFmtId="0" fontId="29" fillId="0" borderId="0" xfId="5" applyFont="1" applyAlignment="1">
      <alignment vertical="top" wrapText="1"/>
    </xf>
    <xf numFmtId="0" fontId="25" fillId="0" borderId="0" xfId="5" applyFont="1" applyAlignment="1">
      <alignment horizontal="center" vertical="center" wrapText="1"/>
    </xf>
    <xf numFmtId="1" fontId="29" fillId="0" borderId="0" xfId="5" applyNumberFormat="1" applyFont="1"/>
    <xf numFmtId="2" fontId="29" fillId="0" borderId="0" xfId="5" applyNumberFormat="1" applyFont="1"/>
    <xf numFmtId="0" fontId="29" fillId="0" borderId="0" xfId="5" applyFont="1" applyAlignment="1">
      <alignment horizontal="center" vertical="top"/>
    </xf>
    <xf numFmtId="0" fontId="29" fillId="0" borderId="0" xfId="5" applyFont="1" applyAlignment="1">
      <alignment vertical="top"/>
    </xf>
    <xf numFmtId="0" fontId="28" fillId="0" borderId="0" xfId="5" applyFont="1" applyAlignment="1">
      <alignment vertical="top"/>
    </xf>
    <xf numFmtId="0" fontId="29" fillId="0" borderId="0" xfId="5" applyFont="1" applyAlignment="1">
      <alignment horizontal="left" wrapText="1" indent="4"/>
    </xf>
    <xf numFmtId="0" fontId="25" fillId="0" borderId="0" xfId="5" applyFont="1" applyAlignment="1">
      <alignment horizontal="left" wrapText="1" indent="4"/>
    </xf>
    <xf numFmtId="0" fontId="4" fillId="0" borderId="0" xfId="5" applyFont="1" applyAlignment="1">
      <alignment horizontal="left" wrapText="1"/>
    </xf>
    <xf numFmtId="0" fontId="45" fillId="0" borderId="0" xfId="14" applyFont="1"/>
    <xf numFmtId="49" fontId="12" fillId="0" borderId="17" xfId="0" applyNumberFormat="1" applyFont="1" applyBorder="1" applyAlignment="1">
      <alignment vertical="top"/>
    </xf>
    <xf numFmtId="49" fontId="11" fillId="0" borderId="17" xfId="0" applyNumberFormat="1" applyFont="1" applyBorder="1" applyAlignment="1">
      <alignment vertical="top"/>
    </xf>
    <xf numFmtId="49" fontId="12" fillId="0" borderId="19" xfId="0" applyNumberFormat="1" applyFont="1" applyBorder="1" applyAlignment="1">
      <alignment vertical="top"/>
    </xf>
    <xf numFmtId="0" fontId="11" fillId="0" borderId="0" xfId="0" applyFont="1" applyAlignment="1">
      <alignment horizontal="left"/>
    </xf>
    <xf numFmtId="0" fontId="29" fillId="0" borderId="0" xfId="0" quotePrefix="1" applyFont="1" applyAlignment="1">
      <alignment horizontal="left"/>
    </xf>
    <xf numFmtId="0" fontId="35" fillId="0" borderId="0" xfId="0" applyFont="1"/>
    <xf numFmtId="0" fontId="29" fillId="0" borderId="0" xfId="0" applyFont="1" applyAlignment="1">
      <alignment horizontal="right"/>
    </xf>
    <xf numFmtId="43" fontId="29" fillId="0" borderId="0" xfId="11" applyFont="1" applyBorder="1"/>
    <xf numFmtId="0" fontId="29" fillId="0" borderId="0" xfId="0" applyFont="1" applyAlignment="1">
      <alignment horizontal="center"/>
    </xf>
    <xf numFmtId="165" fontId="29" fillId="0" borderId="5" xfId="15" applyFont="1" applyFill="1" applyBorder="1"/>
    <xf numFmtId="178" fontId="29" fillId="0" borderId="4" xfId="16" applyNumberFormat="1" applyFont="1" applyFill="1" applyBorder="1"/>
    <xf numFmtId="166" fontId="11" fillId="0" borderId="0" xfId="12" applyNumberFormat="1" applyFont="1" applyBorder="1"/>
    <xf numFmtId="166" fontId="29" fillId="0" borderId="0" xfId="0" applyNumberFormat="1" applyFont="1"/>
    <xf numFmtId="0" fontId="29" fillId="0" borderId="0" xfId="0" quotePrefix="1" applyFont="1" applyAlignment="1">
      <alignment horizontal="center"/>
    </xf>
    <xf numFmtId="166" fontId="11" fillId="0" borderId="0" xfId="12" applyNumberFormat="1" applyFont="1"/>
    <xf numFmtId="0" fontId="29" fillId="0" borderId="0" xfId="17" applyFont="1" applyAlignment="1">
      <alignment vertical="center" wrapText="1"/>
    </xf>
    <xf numFmtId="0" fontId="29" fillId="0" borderId="0" xfId="17" applyFont="1" applyAlignment="1">
      <alignment vertical="center"/>
    </xf>
    <xf numFmtId="0" fontId="45" fillId="0" borderId="0" xfId="4" applyFont="1"/>
    <xf numFmtId="0" fontId="43" fillId="10" borderId="111" xfId="0" applyFont="1" applyFill="1" applyBorder="1"/>
    <xf numFmtId="0" fontId="43" fillId="10" borderId="112" xfId="0" applyFont="1" applyFill="1" applyBorder="1"/>
    <xf numFmtId="0" fontId="43" fillId="10" borderId="112" xfId="0" applyFont="1" applyFill="1" applyBorder="1" applyAlignment="1">
      <alignment horizontal="center"/>
    </xf>
    <xf numFmtId="0" fontId="43" fillId="10" borderId="113" xfId="0" applyFont="1" applyFill="1" applyBorder="1"/>
    <xf numFmtId="0" fontId="29" fillId="11" borderId="111" xfId="0" applyFont="1" applyFill="1" applyBorder="1"/>
    <xf numFmtId="0" fontId="29" fillId="11" borderId="112" xfId="0" applyFont="1" applyFill="1" applyBorder="1"/>
    <xf numFmtId="0" fontId="29" fillId="11" borderId="113" xfId="0" applyFont="1" applyFill="1" applyBorder="1"/>
    <xf numFmtId="0" fontId="43" fillId="10" borderId="113" xfId="0" applyFont="1" applyFill="1" applyBorder="1" applyAlignment="1">
      <alignment horizontal="center"/>
    </xf>
    <xf numFmtId="43" fontId="29" fillId="0" borderId="0" xfId="11" applyFont="1"/>
    <xf numFmtId="0" fontId="29" fillId="0" borderId="0" xfId="11" applyNumberFormat="1" applyFont="1" applyAlignment="1">
      <alignment horizontal="center"/>
    </xf>
    <xf numFmtId="0" fontId="29" fillId="0" borderId="0" xfId="0" applyFont="1" applyAlignment="1">
      <alignment horizontal="center" vertical="center" wrapText="1"/>
    </xf>
    <xf numFmtId="0" fontId="25" fillId="0" borderId="0" xfId="0" applyFont="1" applyAlignment="1">
      <alignment horizontal="right"/>
    </xf>
    <xf numFmtId="165" fontId="29" fillId="0" borderId="0" xfId="1" applyFont="1"/>
    <xf numFmtId="169" fontId="4" fillId="0" borderId="143" xfId="1" applyNumberFormat="1" applyFont="1" applyBorder="1"/>
    <xf numFmtId="169" fontId="4" fillId="0" borderId="54" xfId="1" applyNumberFormat="1" applyFont="1" applyBorder="1"/>
    <xf numFmtId="165" fontId="11" fillId="0" borderId="143" xfId="1" applyFont="1" applyBorder="1"/>
    <xf numFmtId="0" fontId="33" fillId="6" borderId="102" xfId="4" applyFont="1" applyFill="1" applyBorder="1" applyAlignment="1" applyProtection="1">
      <alignment horizontal="center"/>
      <protection locked="0"/>
    </xf>
    <xf numFmtId="0" fontId="2" fillId="0" borderId="0" xfId="0" applyFont="1" applyAlignment="1" applyProtection="1">
      <alignment horizontal="center"/>
      <protection locked="0"/>
    </xf>
    <xf numFmtId="0" fontId="2" fillId="0" borderId="0" xfId="0" applyFont="1" applyProtection="1">
      <protection locked="0"/>
    </xf>
    <xf numFmtId="165" fontId="2" fillId="0" borderId="0" xfId="1" applyFont="1" applyBorder="1" applyProtection="1">
      <protection locked="0"/>
    </xf>
    <xf numFmtId="0" fontId="2" fillId="0" borderId="0" xfId="0" applyFont="1" applyAlignment="1" applyProtection="1">
      <alignment vertical="center" wrapText="1"/>
      <protection locked="0"/>
    </xf>
    <xf numFmtId="169" fontId="4" fillId="0" borderId="0" xfId="1" applyNumberFormat="1" applyFont="1" applyProtection="1">
      <protection locked="0"/>
    </xf>
    <xf numFmtId="0" fontId="4" fillId="0" borderId="19" xfId="0" applyFont="1" applyBorder="1" applyAlignment="1" applyProtection="1">
      <alignment horizontal="left"/>
      <protection locked="0"/>
    </xf>
    <xf numFmtId="0" fontId="4" fillId="0" borderId="72" xfId="0" applyFont="1" applyBorder="1" applyProtection="1">
      <protection locked="0"/>
    </xf>
    <xf numFmtId="169" fontId="2" fillId="0" borderId="0" xfId="1" applyNumberFormat="1" applyFont="1" applyProtection="1">
      <protection locked="0"/>
    </xf>
    <xf numFmtId="165" fontId="4" fillId="0" borderId="0" xfId="1" applyFont="1" applyBorder="1" applyProtection="1">
      <protection locked="0"/>
    </xf>
    <xf numFmtId="169" fontId="4" fillId="0" borderId="0" xfId="1" applyNumberFormat="1" applyFont="1" applyBorder="1" applyProtection="1">
      <protection locked="0"/>
    </xf>
    <xf numFmtId="0" fontId="28" fillId="0" borderId="0" xfId="0" applyFont="1" applyAlignment="1" applyProtection="1">
      <alignment horizontal="center"/>
      <protection locked="0"/>
    </xf>
    <xf numFmtId="49" fontId="12" fillId="0" borderId="77" xfId="0" applyNumberFormat="1" applyFont="1" applyBorder="1" applyAlignment="1">
      <alignment horizontal="left" vertical="top"/>
    </xf>
    <xf numFmtId="0" fontId="12" fillId="0" borderId="77" xfId="0" applyFont="1" applyBorder="1" applyAlignment="1">
      <alignment horizontal="left" vertical="top"/>
    </xf>
    <xf numFmtId="0" fontId="11" fillId="0" borderId="77" xfId="0" applyFont="1" applyBorder="1" applyAlignment="1">
      <alignment horizontal="left" vertical="top" wrapText="1"/>
    </xf>
    <xf numFmtId="0" fontId="11" fillId="0" borderId="77" xfId="0" applyFont="1" applyBorder="1" applyAlignment="1">
      <alignment horizontal="left" vertical="top"/>
    </xf>
    <xf numFmtId="0" fontId="11" fillId="0" borderId="53" xfId="0" applyFont="1" applyBorder="1" applyAlignment="1">
      <alignment horizontal="left" vertical="top"/>
    </xf>
    <xf numFmtId="165" fontId="12" fillId="0" borderId="53" xfId="0" applyNumberFormat="1" applyFont="1" applyBorder="1" applyAlignment="1" applyProtection="1">
      <alignment horizontal="left" vertical="top"/>
      <protection hidden="1"/>
    </xf>
    <xf numFmtId="0" fontId="59" fillId="0" borderId="5" xfId="0" applyFont="1" applyBorder="1"/>
    <xf numFmtId="0" fontId="4" fillId="0" borderId="167" xfId="0" applyFont="1" applyBorder="1" applyAlignment="1">
      <alignment horizontal="center"/>
    </xf>
    <xf numFmtId="0" fontId="11" fillId="0" borderId="167" xfId="0" applyFont="1" applyBorder="1"/>
    <xf numFmtId="0" fontId="28" fillId="0" borderId="0" xfId="0" applyFont="1" applyProtection="1">
      <protection locked="0"/>
    </xf>
    <xf numFmtId="165" fontId="2" fillId="0" borderId="0" xfId="0" applyNumberFormat="1" applyFont="1"/>
    <xf numFmtId="0" fontId="2" fillId="0" borderId="4" xfId="0" applyFont="1" applyBorder="1"/>
    <xf numFmtId="0" fontId="4" fillId="0" borderId="4" xfId="0" applyFont="1" applyBorder="1"/>
    <xf numFmtId="0" fontId="2" fillId="0" borderId="154" xfId="0" applyFont="1" applyBorder="1"/>
    <xf numFmtId="0" fontId="4" fillId="0" borderId="154" xfId="0" applyFont="1" applyBorder="1"/>
    <xf numFmtId="0" fontId="2" fillId="0" borderId="6" xfId="0" applyFont="1" applyBorder="1" applyAlignment="1">
      <alignment horizontal="center" vertical="center" wrapText="1"/>
    </xf>
    <xf numFmtId="0" fontId="2" fillId="0" borderId="199" xfId="0" applyFont="1" applyBorder="1" applyAlignment="1">
      <alignment horizontal="center" vertical="center" wrapText="1"/>
    </xf>
    <xf numFmtId="0" fontId="2" fillId="0" borderId="131" xfId="0" applyFont="1" applyBorder="1" applyAlignment="1">
      <alignment horizontal="center" vertical="center" wrapText="1"/>
    </xf>
    <xf numFmtId="0" fontId="2" fillId="0" borderId="131" xfId="0" applyFont="1" applyBorder="1"/>
    <xf numFmtId="0" fontId="4" fillId="0" borderId="131" xfId="0" applyFont="1" applyBorder="1"/>
    <xf numFmtId="17" fontId="29" fillId="0" borderId="14" xfId="0" applyNumberFormat="1" applyFont="1" applyBorder="1" applyAlignment="1">
      <alignment horizontal="left"/>
    </xf>
    <xf numFmtId="178" fontId="29" fillId="0" borderId="6" xfId="16" applyNumberFormat="1" applyFont="1" applyFill="1" applyBorder="1"/>
    <xf numFmtId="165" fontId="29" fillId="0" borderId="7" xfId="15" applyFont="1" applyFill="1" applyBorder="1"/>
    <xf numFmtId="0" fontId="67" fillId="0" borderId="0" xfId="0" applyFont="1" applyAlignment="1" applyProtection="1">
      <alignment horizontal="right"/>
      <protection locked="0"/>
    </xf>
    <xf numFmtId="165" fontId="28" fillId="0" borderId="0" xfId="1" applyFont="1" applyBorder="1" applyProtection="1">
      <protection locked="0"/>
    </xf>
    <xf numFmtId="165" fontId="4" fillId="0" borderId="0" xfId="1" applyFont="1" applyFill="1"/>
    <xf numFmtId="0" fontId="2" fillId="0" borderId="1" xfId="0" applyFont="1" applyBorder="1" applyAlignment="1">
      <alignment horizontal="center" vertical="center" wrapText="1"/>
    </xf>
    <xf numFmtId="169" fontId="4" fillId="0" borderId="0" xfId="1" applyNumberFormat="1" applyFont="1" applyFill="1" applyProtection="1">
      <protection locked="0"/>
    </xf>
    <xf numFmtId="0" fontId="2" fillId="0" borderId="56" xfId="0" applyFont="1" applyBorder="1" applyAlignment="1" applyProtection="1">
      <alignment horizontal="center"/>
      <protection locked="0"/>
    </xf>
    <xf numFmtId="0" fontId="4" fillId="0" borderId="60" xfId="0" applyFont="1" applyBorder="1" applyAlignment="1" applyProtection="1">
      <alignment horizontal="center"/>
      <protection locked="0"/>
    </xf>
    <xf numFmtId="165" fontId="4" fillId="0" borderId="144" xfId="1" applyFont="1" applyBorder="1" applyProtection="1">
      <protection locked="0"/>
    </xf>
    <xf numFmtId="0" fontId="2" fillId="0" borderId="27" xfId="0" applyFont="1" applyBorder="1" applyAlignment="1" applyProtection="1">
      <alignment horizontal="left"/>
      <protection locked="0"/>
    </xf>
    <xf numFmtId="0" fontId="2" fillId="0" borderId="56" xfId="0" applyFont="1" applyBorder="1" applyAlignment="1" applyProtection="1">
      <alignment horizontal="left"/>
      <protection locked="0"/>
    </xf>
    <xf numFmtId="0" fontId="2" fillId="0" borderId="57" xfId="0" quotePrefix="1" applyFont="1" applyBorder="1" applyAlignment="1" applyProtection="1">
      <alignment horizontal="left"/>
      <protection locked="0"/>
    </xf>
    <xf numFmtId="0" fontId="2" fillId="0" borderId="17" xfId="0" quotePrefix="1" applyFont="1" applyBorder="1" applyAlignment="1" applyProtection="1">
      <alignment horizontal="left"/>
      <protection locked="0"/>
    </xf>
    <xf numFmtId="165" fontId="2" fillId="0" borderId="0" xfId="1" applyFont="1" applyProtection="1">
      <protection locked="0"/>
    </xf>
    <xf numFmtId="0" fontId="2" fillId="0" borderId="57" xfId="0" applyFont="1" applyBorder="1" applyAlignment="1" applyProtection="1">
      <alignment horizontal="left"/>
      <protection locked="0"/>
    </xf>
    <xf numFmtId="0" fontId="4" fillId="0" borderId="27" xfId="0" applyFont="1" applyBorder="1" applyAlignment="1" applyProtection="1">
      <alignment horizontal="left"/>
      <protection locked="0"/>
    </xf>
    <xf numFmtId="0" fontId="7" fillId="0" borderId="77" xfId="0" applyFont="1" applyBorder="1"/>
    <xf numFmtId="0" fontId="4" fillId="0" borderId="77" xfId="0" applyFont="1" applyBorder="1" applyAlignment="1">
      <alignment horizontal="left"/>
    </xf>
    <xf numFmtId="0" fontId="4" fillId="0" borderId="77" xfId="0" quotePrefix="1" applyFont="1" applyBorder="1" applyAlignment="1">
      <alignment horizontal="left"/>
    </xf>
    <xf numFmtId="0" fontId="11" fillId="0" borderId="205" xfId="0" applyFont="1" applyBorder="1"/>
    <xf numFmtId="0" fontId="11" fillId="0" borderId="220" xfId="0" applyFont="1" applyBorder="1"/>
    <xf numFmtId="0" fontId="11" fillId="0" borderId="221" xfId="0" applyFont="1" applyBorder="1"/>
    <xf numFmtId="0" fontId="11" fillId="0" borderId="222" xfId="0" applyFont="1" applyBorder="1"/>
    <xf numFmtId="165" fontId="2" fillId="0" borderId="2" xfId="0" applyNumberFormat="1" applyFont="1" applyBorder="1"/>
    <xf numFmtId="0" fontId="29" fillId="0" borderId="23" xfId="0" applyFont="1" applyBorder="1" applyAlignment="1" applyProtection="1">
      <alignment horizontal="center" vertical="top"/>
      <protection locked="0"/>
    </xf>
    <xf numFmtId="0" fontId="29" fillId="0" borderId="27" xfId="0" applyFont="1" applyBorder="1" applyAlignment="1" applyProtection="1">
      <alignment vertical="top"/>
      <protection locked="0"/>
    </xf>
    <xf numFmtId="0" fontId="29" fillId="0" borderId="17" xfId="0" applyFont="1" applyBorder="1" applyAlignment="1" applyProtection="1">
      <alignment vertical="top"/>
      <protection locked="0"/>
    </xf>
    <xf numFmtId="0" fontId="29" fillId="0" borderId="0" xfId="0" applyFont="1" applyAlignment="1" applyProtection="1">
      <alignment horizontal="center" vertical="top"/>
      <protection locked="0"/>
    </xf>
    <xf numFmtId="0" fontId="28" fillId="4" borderId="0" xfId="0" applyFont="1" applyFill="1" applyAlignment="1">
      <alignment vertical="top"/>
    </xf>
    <xf numFmtId="0" fontId="27" fillId="4" borderId="0" xfId="0" applyFont="1" applyFill="1" applyAlignment="1">
      <alignment vertical="top"/>
    </xf>
    <xf numFmtId="0" fontId="27" fillId="4" borderId="0" xfId="0" applyFont="1" applyFill="1" applyAlignment="1">
      <alignment horizontal="center" vertical="top"/>
    </xf>
    <xf numFmtId="0" fontId="4" fillId="4" borderId="0" xfId="0" applyFont="1" applyFill="1" applyAlignment="1">
      <alignment vertical="top"/>
    </xf>
    <xf numFmtId="0" fontId="12" fillId="2" borderId="0" xfId="0" applyFont="1" applyFill="1" applyAlignment="1">
      <alignment vertical="center"/>
    </xf>
    <xf numFmtId="165" fontId="12" fillId="0" borderId="20" xfId="2" applyFont="1" applyBorder="1" applyAlignment="1" applyProtection="1">
      <alignment horizontal="left" vertical="top"/>
      <protection locked="0"/>
    </xf>
    <xf numFmtId="0" fontId="27" fillId="0" borderId="0" xfId="0" applyFont="1" applyAlignment="1">
      <alignment horizontal="center"/>
    </xf>
    <xf numFmtId="0" fontId="2" fillId="0" borderId="0" xfId="13" applyFont="1" applyAlignment="1">
      <alignment horizontal="left"/>
    </xf>
    <xf numFmtId="0" fontId="2" fillId="0" borderId="0" xfId="13" applyFont="1" applyAlignment="1">
      <alignment horizontal="right"/>
    </xf>
    <xf numFmtId="0" fontId="11" fillId="0" borderId="17" xfId="0" applyFont="1" applyBorder="1" applyAlignment="1">
      <alignment horizontal="left" vertical="top" indent="2"/>
    </xf>
    <xf numFmtId="0" fontId="11" fillId="0" borderId="17" xfId="0" applyFont="1" applyBorder="1" applyAlignment="1">
      <alignment horizontal="left" vertical="top" indent="4"/>
    </xf>
    <xf numFmtId="0" fontId="11" fillId="0" borderId="17" xfId="0" applyFont="1" applyBorder="1" applyAlignment="1">
      <alignment horizontal="left" vertical="top" indent="6"/>
    </xf>
    <xf numFmtId="0" fontId="11" fillId="0" borderId="19" xfId="0" applyFont="1" applyBorder="1" applyAlignment="1">
      <alignment horizontal="left" vertical="top" indent="2"/>
    </xf>
    <xf numFmtId="0" fontId="33" fillId="0" borderId="0" xfId="4" applyFont="1" applyFill="1" applyBorder="1" applyAlignment="1">
      <alignment horizontal="center"/>
    </xf>
    <xf numFmtId="165" fontId="4" fillId="0" borderId="71" xfId="1" applyFont="1" applyFill="1" applyBorder="1" applyProtection="1">
      <protection locked="0"/>
    </xf>
    <xf numFmtId="165" fontId="4" fillId="0" borderId="144" xfId="1" applyFont="1" applyFill="1" applyBorder="1" applyProtection="1">
      <protection locked="0"/>
    </xf>
    <xf numFmtId="49" fontId="12" fillId="0" borderId="0" xfId="1" applyNumberFormat="1" applyFont="1" applyBorder="1" applyAlignment="1">
      <alignment vertical="center"/>
    </xf>
    <xf numFmtId="0" fontId="32" fillId="0" borderId="0" xfId="17" applyFont="1" applyAlignment="1">
      <alignment vertical="center"/>
    </xf>
    <xf numFmtId="0" fontId="25" fillId="0" borderId="0" xfId="17" applyFont="1" applyAlignment="1">
      <alignment vertical="center"/>
    </xf>
    <xf numFmtId="0" fontId="25" fillId="0" borderId="0" xfId="17" applyFont="1" applyAlignment="1">
      <alignment horizontal="center" vertical="center"/>
    </xf>
    <xf numFmtId="0" fontId="29" fillId="0" borderId="0" xfId="17" applyFont="1" applyAlignment="1">
      <alignment horizontal="center" vertical="center"/>
    </xf>
    <xf numFmtId="0" fontId="28" fillId="0" borderId="0" xfId="0" applyFont="1" applyAlignment="1" applyProtection="1">
      <alignment horizontal="left"/>
      <protection locked="0"/>
    </xf>
    <xf numFmtId="0" fontId="4" fillId="0" borderId="97" xfId="0" applyFont="1" applyBorder="1" applyAlignment="1" applyProtection="1">
      <alignment horizontal="left"/>
      <protection locked="0"/>
    </xf>
    <xf numFmtId="165" fontId="4" fillId="0" borderId="76" xfId="1" applyFont="1" applyBorder="1" applyProtection="1">
      <protection locked="0"/>
    </xf>
    <xf numFmtId="178" fontId="4" fillId="0" borderId="0" xfId="0" applyNumberFormat="1" applyFont="1" applyAlignment="1" applyProtection="1">
      <alignment horizontal="center"/>
      <protection locked="0"/>
    </xf>
    <xf numFmtId="171" fontId="4" fillId="0" borderId="76" xfId="0" applyNumberFormat="1" applyFont="1" applyBorder="1" applyAlignment="1" applyProtection="1">
      <alignment horizontal="left"/>
      <protection locked="0"/>
    </xf>
    <xf numFmtId="175" fontId="11" fillId="0" borderId="0" xfId="0" applyNumberFormat="1" applyFont="1"/>
    <xf numFmtId="0" fontId="10" fillId="0" borderId="0" xfId="0" applyFont="1" applyProtection="1">
      <protection locked="0"/>
    </xf>
    <xf numFmtId="165" fontId="10" fillId="0" borderId="0" xfId="1" applyFont="1" applyBorder="1" applyProtection="1">
      <protection locked="0"/>
    </xf>
    <xf numFmtId="0" fontId="10" fillId="0" borderId="0" xfId="0" applyFont="1"/>
    <xf numFmtId="165" fontId="10" fillId="0" borderId="0" xfId="0" applyNumberFormat="1" applyFont="1"/>
    <xf numFmtId="165" fontId="10" fillId="0" borderId="0" xfId="0" applyNumberFormat="1" applyFont="1" applyProtection="1">
      <protection locked="0"/>
    </xf>
    <xf numFmtId="165" fontId="4" fillId="0" borderId="76" xfId="1" applyFont="1" applyBorder="1" applyAlignment="1" applyProtection="1">
      <alignment horizontal="left"/>
      <protection locked="0"/>
    </xf>
    <xf numFmtId="165" fontId="4" fillId="0" borderId="71" xfId="1" applyFont="1" applyBorder="1" applyAlignment="1" applyProtection="1">
      <alignment horizontal="left"/>
      <protection locked="0"/>
    </xf>
    <xf numFmtId="0" fontId="4" fillId="0" borderId="107" xfId="0" applyFont="1" applyBorder="1" applyAlignment="1" applyProtection="1">
      <alignment horizontal="center"/>
      <protection locked="0"/>
    </xf>
    <xf numFmtId="0" fontId="29" fillId="0" borderId="241" xfId="17" applyFont="1" applyBorder="1" applyAlignment="1">
      <alignment vertical="center" wrapText="1"/>
    </xf>
    <xf numFmtId="49" fontId="12" fillId="0" borderId="0" xfId="2" applyNumberFormat="1" applyFont="1" applyBorder="1" applyAlignment="1">
      <alignment horizontal="left" vertical="center"/>
    </xf>
    <xf numFmtId="49" fontId="11" fillId="0" borderId="0" xfId="0" applyNumberFormat="1" applyFont="1" applyAlignment="1">
      <alignment vertical="center"/>
    </xf>
    <xf numFmtId="49" fontId="12" fillId="0" borderId="27" xfId="2" applyNumberFormat="1" applyFont="1" applyBorder="1" applyAlignment="1">
      <alignment horizontal="left" vertical="top"/>
    </xf>
    <xf numFmtId="49" fontId="12" fillId="0" borderId="27" xfId="0" applyNumberFormat="1" applyFont="1" applyBorder="1" applyAlignment="1">
      <alignment horizontal="left" vertical="top"/>
    </xf>
    <xf numFmtId="49" fontId="11" fillId="0" borderId="27" xfId="0" applyNumberFormat="1" applyFont="1" applyBorder="1" applyAlignment="1">
      <alignment horizontal="left" vertical="top" indent="1"/>
    </xf>
    <xf numFmtId="49" fontId="11" fillId="0" borderId="27" xfId="0" applyNumberFormat="1" applyFont="1" applyBorder="1" applyAlignment="1">
      <alignment horizontal="left" vertical="top" indent="2"/>
    </xf>
    <xf numFmtId="49" fontId="11" fillId="0" borderId="27" xfId="0" applyNumberFormat="1" applyFont="1" applyBorder="1" applyAlignment="1">
      <alignment horizontal="left" vertical="top" indent="3"/>
    </xf>
    <xf numFmtId="49" fontId="12" fillId="0" borderId="60" xfId="0" applyNumberFormat="1" applyFont="1" applyBorder="1" applyAlignment="1">
      <alignment horizontal="left" vertical="top"/>
    </xf>
    <xf numFmtId="49" fontId="11" fillId="0" borderId="60" xfId="0" applyNumberFormat="1" applyFont="1" applyBorder="1" applyAlignment="1">
      <alignment horizontal="left" vertical="top" indent="2"/>
    </xf>
    <xf numFmtId="165" fontId="11" fillId="0" borderId="280" xfId="2" applyFont="1" applyFill="1" applyBorder="1"/>
    <xf numFmtId="0" fontId="29" fillId="0" borderId="280" xfId="0" applyFont="1" applyBorder="1" applyAlignment="1">
      <alignment horizontal="center" vertical="center"/>
    </xf>
    <xf numFmtId="0" fontId="29" fillId="0" borderId="280" xfId="0" applyFont="1" applyBorder="1"/>
    <xf numFmtId="0" fontId="60" fillId="0" borderId="4" xfId="0" applyFont="1" applyBorder="1"/>
    <xf numFmtId="165" fontId="4" fillId="0" borderId="0" xfId="111" applyFont="1" applyFill="1"/>
    <xf numFmtId="165" fontId="60" fillId="0" borderId="5" xfId="15" applyFont="1" applyBorder="1"/>
    <xf numFmtId="0" fontId="60" fillId="0" borderId="0" xfId="0" applyFont="1"/>
    <xf numFmtId="0" fontId="33" fillId="0" borderId="0" xfId="4" applyFont="1" applyFill="1" applyBorder="1" applyAlignment="1" applyProtection="1">
      <alignment horizontal="center"/>
      <protection locked="0"/>
    </xf>
    <xf numFmtId="171" fontId="4" fillId="0" borderId="110" xfId="0" applyNumberFormat="1" applyFont="1" applyBorder="1" applyAlignment="1" applyProtection="1">
      <alignment horizontal="left"/>
      <protection locked="0"/>
    </xf>
    <xf numFmtId="165" fontId="4" fillId="0" borderId="110" xfId="1" applyFont="1" applyBorder="1" applyProtection="1">
      <protection locked="0"/>
    </xf>
    <xf numFmtId="165" fontId="4" fillId="0" borderId="110" xfId="1" applyFont="1" applyFill="1" applyBorder="1" applyProtection="1">
      <protection locked="0"/>
    </xf>
    <xf numFmtId="0" fontId="56" fillId="0" borderId="0" xfId="0" applyFont="1" applyAlignment="1">
      <alignment horizontal="center" vertical="center"/>
    </xf>
    <xf numFmtId="179" fontId="60" fillId="0" borderId="0" xfId="0" applyNumberFormat="1" applyFont="1" applyAlignment="1">
      <alignment horizontal="center" vertical="center"/>
    </xf>
    <xf numFmtId="165" fontId="60" fillId="0" borderId="0" xfId="15" applyFont="1"/>
    <xf numFmtId="0" fontId="56" fillId="0" borderId="0" xfId="7" applyFont="1"/>
    <xf numFmtId="165" fontId="56" fillId="0" borderId="398" xfId="7" applyNumberFormat="1" applyFont="1" applyBorder="1" applyAlignment="1">
      <alignment horizontal="left"/>
    </xf>
    <xf numFmtId="14" fontId="60" fillId="0" borderId="0" xfId="0" applyNumberFormat="1" applyFont="1"/>
    <xf numFmtId="17" fontId="60" fillId="0" borderId="0" xfId="0" applyNumberFormat="1" applyFont="1"/>
    <xf numFmtId="0" fontId="59" fillId="0" borderId="0" xfId="0" applyFont="1" applyAlignment="1">
      <alignment horizontal="right"/>
    </xf>
    <xf numFmtId="165" fontId="60" fillId="14" borderId="0" xfId="16" applyFont="1" applyFill="1" applyAlignment="1">
      <alignment horizontal="right"/>
    </xf>
    <xf numFmtId="165" fontId="60" fillId="0" borderId="0" xfId="16" applyFont="1" applyAlignment="1">
      <alignment horizontal="left"/>
    </xf>
    <xf numFmtId="0" fontId="60" fillId="0" borderId="0" xfId="0" applyFont="1" applyAlignment="1">
      <alignment horizontal="right"/>
    </xf>
    <xf numFmtId="165" fontId="60" fillId="14" borderId="0" xfId="15" applyFont="1" applyFill="1"/>
    <xf numFmtId="14" fontId="60" fillId="14" borderId="0" xfId="0" applyNumberFormat="1" applyFont="1" applyFill="1" applyAlignment="1">
      <alignment horizontal="right"/>
    </xf>
    <xf numFmtId="14" fontId="60" fillId="0" borderId="0" xfId="0" applyNumberFormat="1" applyFont="1" applyAlignment="1">
      <alignment horizontal="left"/>
    </xf>
    <xf numFmtId="178" fontId="60" fillId="14" borderId="0" xfId="15" applyNumberFormat="1" applyFont="1" applyFill="1"/>
    <xf numFmtId="14" fontId="60" fillId="0" borderId="0" xfId="15" applyNumberFormat="1" applyFont="1"/>
    <xf numFmtId="0" fontId="59" fillId="14" borderId="0" xfId="0" applyFont="1" applyFill="1" applyAlignment="1">
      <alignment horizontal="right"/>
    </xf>
    <xf numFmtId="43" fontId="60" fillId="0" borderId="0" xfId="90" applyFont="1"/>
    <xf numFmtId="165" fontId="60" fillId="0" borderId="0" xfId="0" applyNumberFormat="1" applyFont="1"/>
    <xf numFmtId="13" fontId="60" fillId="14" borderId="0" xfId="15" applyNumberFormat="1" applyFont="1" applyFill="1"/>
    <xf numFmtId="0" fontId="59" fillId="0" borderId="0" xfId="0" applyFont="1"/>
    <xf numFmtId="0" fontId="60" fillId="0" borderId="14" xfId="0" applyFont="1" applyBorder="1"/>
    <xf numFmtId="0" fontId="60" fillId="0" borderId="6" xfId="0" applyFont="1" applyBorder="1"/>
    <xf numFmtId="0" fontId="59" fillId="0" borderId="6" xfId="0" applyFont="1" applyBorder="1" applyAlignment="1">
      <alignment wrapText="1"/>
    </xf>
    <xf numFmtId="0" fontId="60" fillId="0" borderId="7" xfId="0" applyFont="1" applyBorder="1"/>
    <xf numFmtId="14" fontId="60" fillId="14" borderId="4" xfId="0" applyNumberFormat="1" applyFont="1" applyFill="1" applyBorder="1"/>
    <xf numFmtId="165" fontId="60" fillId="0" borderId="4" xfId="16" applyFont="1" applyBorder="1"/>
    <xf numFmtId="165" fontId="60" fillId="0" borderId="4" xfId="0" applyNumberFormat="1" applyFont="1" applyBorder="1"/>
    <xf numFmtId="0" fontId="60" fillId="14" borderId="4" xfId="0" applyFont="1" applyFill="1" applyBorder="1"/>
    <xf numFmtId="0" fontId="60" fillId="0" borderId="5" xfId="0" applyFont="1" applyBorder="1"/>
    <xf numFmtId="14" fontId="60" fillId="14" borderId="0" xfId="0" applyNumberFormat="1" applyFont="1" applyFill="1"/>
    <xf numFmtId="43" fontId="60" fillId="0" borderId="0" xfId="0" applyNumberFormat="1" applyFont="1"/>
    <xf numFmtId="0" fontId="59" fillId="0" borderId="4" xfId="0" applyFont="1" applyBorder="1"/>
    <xf numFmtId="14" fontId="60" fillId="0" borderId="4" xfId="0" applyNumberFormat="1" applyFont="1" applyBorder="1"/>
    <xf numFmtId="0" fontId="59" fillId="14" borderId="4" xfId="0" applyFont="1" applyFill="1" applyBorder="1"/>
    <xf numFmtId="165" fontId="59" fillId="0" borderId="4" xfId="16" applyFont="1" applyBorder="1"/>
    <xf numFmtId="0" fontId="60" fillId="0" borderId="138" xfId="0" applyFont="1" applyBorder="1"/>
    <xf numFmtId="165" fontId="2" fillId="0" borderId="0" xfId="0" applyNumberFormat="1" applyFont="1" applyProtection="1">
      <protection locked="0"/>
    </xf>
    <xf numFmtId="165" fontId="12" fillId="0" borderId="397" xfId="0" applyNumberFormat="1" applyFont="1" applyBorder="1" applyAlignment="1">
      <alignment horizontal="left" vertical="top"/>
    </xf>
    <xf numFmtId="169" fontId="4" fillId="0" borderId="397" xfId="1" applyNumberFormat="1" applyFont="1" applyBorder="1"/>
    <xf numFmtId="0" fontId="4" fillId="0" borderId="76" xfId="0" applyFont="1" applyBorder="1" applyProtection="1">
      <protection locked="0"/>
    </xf>
    <xf numFmtId="165" fontId="4" fillId="0" borderId="71" xfId="1" applyFont="1" applyBorder="1" applyProtection="1">
      <protection locked="0"/>
    </xf>
    <xf numFmtId="165" fontId="29" fillId="14" borderId="5" xfId="15" applyFont="1" applyFill="1" applyBorder="1"/>
    <xf numFmtId="0" fontId="4" fillId="0" borderId="0" xfId="13"/>
    <xf numFmtId="0" fontId="4" fillId="7" borderId="0" xfId="13" applyFill="1"/>
    <xf numFmtId="0" fontId="25" fillId="0" borderId="0" xfId="0" applyFont="1" applyAlignment="1">
      <alignment vertical="top"/>
    </xf>
    <xf numFmtId="43" fontId="2" fillId="0" borderId="0" xfId="11" applyFont="1"/>
    <xf numFmtId="0" fontId="3" fillId="0" borderId="0" xfId="0" applyFont="1" applyAlignment="1">
      <alignment horizontal="center"/>
    </xf>
    <xf numFmtId="0" fontId="29" fillId="0" borderId="14" xfId="0" applyFont="1" applyBorder="1"/>
    <xf numFmtId="0" fontId="29" fillId="0" borderId="138" xfId="0" applyFont="1" applyBorder="1" applyAlignment="1">
      <alignment wrapText="1"/>
    </xf>
    <xf numFmtId="0" fontId="45" fillId="0" borderId="0" xfId="4" applyFont="1" applyFill="1"/>
    <xf numFmtId="0" fontId="12" fillId="0" borderId="0" xfId="0" applyFont="1" applyAlignment="1">
      <alignment wrapText="1"/>
    </xf>
    <xf numFmtId="0" fontId="13" fillId="0" borderId="0" xfId="0" applyFont="1"/>
    <xf numFmtId="0" fontId="3" fillId="0" borderId="0" xfId="0" applyFont="1"/>
    <xf numFmtId="165" fontId="25" fillId="0" borderId="110" xfId="12" applyFont="1" applyFill="1" applyBorder="1" applyProtection="1"/>
    <xf numFmtId="165" fontId="27" fillId="0" borderId="110" xfId="12" applyFont="1" applyFill="1" applyBorder="1" applyProtection="1">
      <protection locked="0"/>
    </xf>
    <xf numFmtId="0" fontId="25" fillId="0" borderId="0" xfId="0" applyFont="1" applyAlignment="1">
      <alignment horizontal="left" vertical="top"/>
    </xf>
    <xf numFmtId="165" fontId="2" fillId="0" borderId="0" xfId="1" applyFont="1" applyFill="1" applyBorder="1" applyProtection="1">
      <protection locked="0"/>
    </xf>
    <xf numFmtId="0" fontId="2" fillId="0" borderId="0" xfId="0" applyFont="1" applyAlignment="1" applyProtection="1">
      <alignment horizontal="right" textRotation="180"/>
      <protection locked="0"/>
    </xf>
    <xf numFmtId="0" fontId="10" fillId="0" borderId="0" xfId="107" applyFont="1"/>
    <xf numFmtId="0" fontId="2" fillId="0" borderId="0" xfId="13" applyFont="1"/>
    <xf numFmtId="0" fontId="2" fillId="2" borderId="0" xfId="0" applyFont="1" applyFill="1" applyAlignment="1">
      <alignment horizontal="center"/>
    </xf>
    <xf numFmtId="37" fontId="4" fillId="2" borderId="0" xfId="0" applyNumberFormat="1" applyFont="1" applyFill="1" applyAlignment="1">
      <alignment horizontal="fill"/>
    </xf>
    <xf numFmtId="37" fontId="4" fillId="2" borderId="0" xfId="0" quotePrefix="1" applyNumberFormat="1" applyFont="1" applyFill="1" applyAlignment="1">
      <alignment horizontal="fill"/>
    </xf>
    <xf numFmtId="176" fontId="4" fillId="2" borderId="0" xfId="0" applyNumberFormat="1" applyFont="1" applyFill="1" applyAlignment="1">
      <alignment horizontal="fill"/>
    </xf>
    <xf numFmtId="0" fontId="8" fillId="0" borderId="0" xfId="0" applyFont="1"/>
    <xf numFmtId="0" fontId="2" fillId="0" borderId="0" xfId="0" quotePrefix="1" applyFont="1" applyAlignment="1">
      <alignment horizontal="left" vertical="center"/>
    </xf>
    <xf numFmtId="0" fontId="2" fillId="0" borderId="0" xfId="0" quotePrefix="1" applyFont="1" applyAlignment="1">
      <alignment horizontal="left"/>
    </xf>
    <xf numFmtId="0" fontId="8" fillId="0" borderId="0" xfId="0" applyFont="1" applyAlignment="1">
      <alignment wrapText="1"/>
    </xf>
    <xf numFmtId="165" fontId="2" fillId="0" borderId="0" xfId="1" applyFont="1" applyBorder="1" applyAlignment="1"/>
    <xf numFmtId="0" fontId="8" fillId="0" borderId="0" xfId="0" applyFont="1" applyAlignment="1">
      <alignment horizontal="left"/>
    </xf>
    <xf numFmtId="49" fontId="14" fillId="0" borderId="0" xfId="8" applyNumberFormat="1" applyFont="1" applyAlignment="1">
      <alignment horizontal="left" vertical="center"/>
    </xf>
    <xf numFmtId="0" fontId="14" fillId="0" borderId="0" xfId="8" applyFont="1" applyAlignment="1">
      <alignment vertical="center"/>
    </xf>
    <xf numFmtId="49" fontId="12" fillId="0" borderId="0" xfId="2" applyNumberFormat="1" applyFont="1" applyBorder="1" applyAlignment="1">
      <alignment vertical="center"/>
    </xf>
    <xf numFmtId="0" fontId="29" fillId="0" borderId="138" xfId="0" applyFont="1" applyBorder="1"/>
    <xf numFmtId="166" fontId="11" fillId="2" borderId="0" xfId="2" applyNumberFormat="1" applyFont="1" applyFill="1" applyBorder="1" applyAlignment="1">
      <alignment vertical="center"/>
    </xf>
    <xf numFmtId="0" fontId="2" fillId="2" borderId="0" xfId="0" applyFont="1" applyFill="1" applyAlignment="1">
      <alignment horizontal="left" vertical="center"/>
    </xf>
    <xf numFmtId="166" fontId="2" fillId="2" borderId="0" xfId="2" applyNumberFormat="1" applyFont="1" applyFill="1" applyBorder="1" applyAlignment="1">
      <alignment vertical="center"/>
    </xf>
    <xf numFmtId="0" fontId="112" fillId="2" borderId="0" xfId="0" applyFont="1" applyFill="1" applyAlignment="1">
      <alignment horizontal="left" vertical="center"/>
    </xf>
    <xf numFmtId="0" fontId="112" fillId="2" borderId="0" xfId="0" applyFont="1" applyFill="1" applyAlignment="1">
      <alignment vertical="center"/>
    </xf>
    <xf numFmtId="43" fontId="29" fillId="0" borderId="0" xfId="90" applyFont="1"/>
    <xf numFmtId="43" fontId="29" fillId="0" borderId="0" xfId="90" applyFont="1" applyFill="1" applyBorder="1"/>
    <xf numFmtId="0" fontId="113" fillId="0" borderId="0" xfId="0" applyFont="1"/>
    <xf numFmtId="0" fontId="25" fillId="46" borderId="0" xfId="17" applyFont="1" applyFill="1" applyAlignment="1">
      <alignment vertical="center"/>
    </xf>
    <xf numFmtId="165" fontId="4" fillId="0" borderId="402" xfId="1" applyFont="1" applyBorder="1" applyProtection="1">
      <protection locked="0"/>
    </xf>
    <xf numFmtId="0" fontId="3" fillId="0" borderId="0" xfId="0" applyFont="1" applyAlignment="1" applyProtection="1">
      <alignment horizontal="center"/>
      <protection locked="0"/>
    </xf>
    <xf numFmtId="0" fontId="2" fillId="0" borderId="0" xfId="0" applyFont="1" applyAlignment="1" applyProtection="1">
      <alignment horizontal="left"/>
      <protection locked="0"/>
    </xf>
    <xf numFmtId="165" fontId="11" fillId="57" borderId="145" xfId="1" applyFont="1" applyFill="1" applyBorder="1" applyAlignment="1" applyProtection="1">
      <alignment vertical="center"/>
      <protection locked="0"/>
    </xf>
    <xf numFmtId="165" fontId="12" fillId="60" borderId="53" xfId="2" applyFont="1" applyFill="1" applyBorder="1" applyAlignment="1" applyProtection="1">
      <alignment horizontal="left" vertical="top"/>
      <protection locked="0"/>
    </xf>
    <xf numFmtId="165" fontId="12" fillId="57" borderId="397" xfId="0" applyNumberFormat="1" applyFont="1" applyFill="1" applyBorder="1" applyAlignment="1" applyProtection="1">
      <alignment horizontal="left" vertical="top"/>
      <protection hidden="1"/>
    </xf>
    <xf numFmtId="165" fontId="12" fillId="57" borderId="232" xfId="0" applyNumberFormat="1" applyFont="1" applyFill="1" applyBorder="1" applyAlignment="1" applyProtection="1">
      <alignment horizontal="left" vertical="top"/>
      <protection hidden="1"/>
    </xf>
    <xf numFmtId="165" fontId="12" fillId="57" borderId="233" xfId="0" applyNumberFormat="1" applyFont="1" applyFill="1" applyBorder="1" applyAlignment="1" applyProtection="1">
      <alignment horizontal="left" vertical="top"/>
      <protection hidden="1"/>
    </xf>
    <xf numFmtId="49" fontId="12" fillId="56" borderId="27" xfId="0" applyNumberFormat="1" applyFont="1" applyFill="1" applyBorder="1" applyAlignment="1">
      <alignment horizontal="left" vertical="top"/>
    </xf>
    <xf numFmtId="49" fontId="12" fillId="56" borderId="17" xfId="0" applyNumberFormat="1" applyFont="1" applyFill="1" applyBorder="1" applyAlignment="1">
      <alignment horizontal="left" vertical="top"/>
    </xf>
    <xf numFmtId="49" fontId="12" fillId="56" borderId="77" xfId="0" applyNumberFormat="1" applyFont="1" applyFill="1" applyBorder="1" applyAlignment="1">
      <alignment horizontal="left" vertical="top"/>
    </xf>
    <xf numFmtId="49" fontId="12" fillId="61" borderId="27" xfId="0" applyNumberFormat="1" applyFont="1" applyFill="1" applyBorder="1" applyAlignment="1">
      <alignment horizontal="left" vertical="top"/>
    </xf>
    <xf numFmtId="49" fontId="12" fillId="61" borderId="17" xfId="0" applyNumberFormat="1" applyFont="1" applyFill="1" applyBorder="1" applyAlignment="1">
      <alignment horizontal="left" vertical="top"/>
    </xf>
    <xf numFmtId="49" fontId="12" fillId="61" borderId="77" xfId="0" applyNumberFormat="1" applyFont="1" applyFill="1" applyBorder="1" applyAlignment="1">
      <alignment horizontal="left" vertical="top"/>
    </xf>
    <xf numFmtId="165" fontId="12" fillId="14" borderId="53" xfId="2" applyFont="1" applyFill="1" applyBorder="1" applyAlignment="1" applyProtection="1">
      <alignment horizontal="left" vertical="top"/>
      <protection locked="0"/>
    </xf>
    <xf numFmtId="165" fontId="12" fillId="14" borderId="22" xfId="2" applyFont="1" applyFill="1" applyBorder="1" applyAlignment="1" applyProtection="1">
      <alignment horizontal="left" vertical="top"/>
      <protection locked="0"/>
    </xf>
    <xf numFmtId="165" fontId="12" fillId="14" borderId="21" xfId="2" applyFont="1" applyFill="1" applyBorder="1" applyAlignment="1" applyProtection="1">
      <alignment horizontal="left" vertical="top"/>
      <protection locked="0"/>
    </xf>
    <xf numFmtId="165" fontId="12" fillId="14" borderId="137" xfId="2" applyFont="1" applyFill="1" applyBorder="1" applyAlignment="1" applyProtection="1">
      <alignment horizontal="left" vertical="top"/>
      <protection locked="0"/>
    </xf>
    <xf numFmtId="165" fontId="12" fillId="60" borderId="22" xfId="2" applyFont="1" applyFill="1" applyBorder="1" applyAlignment="1" applyProtection="1">
      <alignment horizontal="left" vertical="top"/>
      <protection locked="0"/>
    </xf>
    <xf numFmtId="165" fontId="4" fillId="14" borderId="0" xfId="1" applyFont="1" applyFill="1"/>
    <xf numFmtId="165" fontId="4" fillId="57" borderId="402" xfId="1" applyFont="1" applyFill="1" applyBorder="1" applyProtection="1">
      <protection locked="0"/>
    </xf>
    <xf numFmtId="0" fontId="29" fillId="14" borderId="7" xfId="0" applyFont="1" applyFill="1" applyBorder="1"/>
    <xf numFmtId="0" fontId="29" fillId="14" borderId="5" xfId="0" applyFont="1" applyFill="1" applyBorder="1"/>
    <xf numFmtId="0" fontId="29" fillId="14" borderId="35" xfId="0" applyFont="1" applyFill="1" applyBorder="1" applyAlignment="1" applyProtection="1">
      <alignment vertical="top"/>
      <protection locked="0"/>
    </xf>
    <xf numFmtId="0" fontId="29" fillId="14" borderId="35" xfId="0" applyFont="1" applyFill="1" applyBorder="1" applyAlignment="1" applyProtection="1">
      <alignment horizontal="center" vertical="top"/>
      <protection locked="0"/>
    </xf>
    <xf numFmtId="14" fontId="29" fillId="14" borderId="34" xfId="0" applyNumberFormat="1" applyFont="1" applyFill="1" applyBorder="1" applyAlignment="1" applyProtection="1">
      <alignment horizontal="center" vertical="center"/>
      <protection locked="0"/>
    </xf>
    <xf numFmtId="0" fontId="29" fillId="14" borderId="34" xfId="0" applyFont="1" applyFill="1" applyBorder="1" applyAlignment="1" applyProtection="1">
      <alignment horizontal="center" vertical="top"/>
      <protection locked="0"/>
    </xf>
    <xf numFmtId="179" fontId="4" fillId="14" borderId="224" xfId="106" applyNumberFormat="1" applyFont="1" applyFill="1" applyBorder="1" applyAlignment="1" applyProtection="1">
      <alignment horizontal="center"/>
      <protection locked="0"/>
    </xf>
    <xf numFmtId="14" fontId="29" fillId="14" borderId="34" xfId="0" applyNumberFormat="1" applyFont="1" applyFill="1" applyBorder="1" applyAlignment="1" applyProtection="1">
      <alignment horizontal="center" vertical="top"/>
      <protection locked="0"/>
    </xf>
    <xf numFmtId="179" fontId="4" fillId="14" borderId="225" xfId="106" applyNumberFormat="1" applyFont="1" applyFill="1" applyBorder="1" applyAlignment="1" applyProtection="1">
      <alignment horizontal="center"/>
      <protection locked="0"/>
    </xf>
    <xf numFmtId="0" fontId="29" fillId="62" borderId="228" xfId="0" applyFont="1" applyFill="1" applyBorder="1" applyAlignment="1" applyProtection="1">
      <alignment horizontal="center" vertical="top"/>
      <protection locked="0"/>
    </xf>
    <xf numFmtId="0" fontId="29" fillId="14" borderId="228" xfId="0" applyFont="1" applyFill="1" applyBorder="1" applyAlignment="1" applyProtection="1">
      <alignment horizontal="center" vertical="top"/>
      <protection locked="0"/>
    </xf>
    <xf numFmtId="0" fontId="29" fillId="62" borderId="35" xfId="0" applyFont="1" applyFill="1" applyBorder="1" applyAlignment="1" applyProtection="1">
      <alignment horizontal="center" vertical="center"/>
      <protection locked="0"/>
    </xf>
    <xf numFmtId="0" fontId="29" fillId="62" borderId="89" xfId="0" applyFont="1" applyFill="1" applyBorder="1" applyAlignment="1" applyProtection="1">
      <alignment horizontal="center" vertical="top"/>
      <protection locked="0"/>
    </xf>
    <xf numFmtId="0" fontId="29" fillId="14" borderId="47" xfId="0" applyFont="1" applyFill="1" applyBorder="1" applyAlignment="1" applyProtection="1">
      <alignment horizontal="center" vertical="top"/>
      <protection locked="0"/>
    </xf>
    <xf numFmtId="0" fontId="29" fillId="62" borderId="228" xfId="0" applyFont="1" applyFill="1" applyBorder="1" applyAlignment="1" applyProtection="1">
      <alignment horizontal="center" vertical="center"/>
      <protection locked="0"/>
    </xf>
    <xf numFmtId="0" fontId="29" fillId="62" borderId="34" xfId="0" applyFont="1" applyFill="1" applyBorder="1" applyAlignment="1" applyProtection="1">
      <alignment horizontal="center" vertical="top"/>
      <protection locked="0"/>
    </xf>
    <xf numFmtId="0" fontId="29" fillId="62" borderId="35" xfId="0" applyFont="1" applyFill="1" applyBorder="1" applyAlignment="1" applyProtection="1">
      <alignment vertical="top"/>
      <protection locked="0"/>
    </xf>
    <xf numFmtId="14" fontId="29" fillId="14" borderId="35" xfId="0" quotePrefix="1" applyNumberFormat="1" applyFont="1" applyFill="1" applyBorder="1" applyAlignment="1" applyProtection="1">
      <alignment horizontal="center" vertical="top"/>
      <protection locked="0"/>
    </xf>
    <xf numFmtId="14" fontId="29" fillId="62" borderId="35" xfId="0" applyNumberFormat="1" applyFont="1" applyFill="1" applyBorder="1" applyAlignment="1" applyProtection="1">
      <alignment horizontal="center" vertical="top"/>
      <protection locked="0"/>
    </xf>
    <xf numFmtId="14" fontId="29" fillId="62" borderId="231" xfId="0" applyNumberFormat="1" applyFont="1" applyFill="1" applyBorder="1" applyAlignment="1" applyProtection="1">
      <alignment horizontal="center" vertical="top"/>
      <protection locked="0"/>
    </xf>
    <xf numFmtId="0" fontId="29" fillId="62" borderId="231" xfId="0" applyFont="1" applyFill="1" applyBorder="1" applyAlignment="1" applyProtection="1">
      <alignment horizontal="center" vertical="center"/>
      <protection locked="0"/>
    </xf>
    <xf numFmtId="0" fontId="29" fillId="62" borderId="126" xfId="0" applyFont="1" applyFill="1" applyBorder="1" applyAlignment="1">
      <alignment vertical="top"/>
    </xf>
    <xf numFmtId="165" fontId="11" fillId="14" borderId="403" xfId="1" applyFont="1" applyFill="1" applyBorder="1"/>
    <xf numFmtId="0" fontId="11" fillId="14" borderId="403" xfId="0" applyFont="1" applyFill="1" applyBorder="1"/>
    <xf numFmtId="0" fontId="11" fillId="0" borderId="0" xfId="0" applyFont="1" applyProtection="1">
      <protection locked="0"/>
    </xf>
    <xf numFmtId="0" fontId="11" fillId="0" borderId="0" xfId="0" applyFont="1" applyAlignment="1" applyProtection="1">
      <alignment horizontal="left"/>
      <protection locked="0"/>
    </xf>
    <xf numFmtId="0" fontId="11" fillId="0" borderId="0" xfId="0" applyFont="1" applyAlignment="1" applyProtection="1">
      <alignment horizontal="center"/>
      <protection locked="0"/>
    </xf>
    <xf numFmtId="165" fontId="11" fillId="0" borderId="0" xfId="1" applyFont="1" applyProtection="1">
      <protection locked="0"/>
    </xf>
    <xf numFmtId="165" fontId="12" fillId="0" borderId="0" xfId="1" applyFont="1" applyProtection="1">
      <protection locked="0"/>
    </xf>
    <xf numFmtId="165" fontId="12" fillId="0" borderId="0" xfId="1" applyFont="1" applyBorder="1" applyProtection="1">
      <protection locked="0"/>
    </xf>
    <xf numFmtId="165" fontId="11" fillId="0" borderId="0" xfId="1" applyFont="1" applyBorder="1" applyProtection="1">
      <protection locked="0"/>
    </xf>
    <xf numFmtId="0" fontId="2" fillId="0" borderId="0" xfId="0" applyFont="1" applyAlignment="1" applyProtection="1">
      <alignment vertical="center"/>
      <protection locked="0"/>
    </xf>
    <xf numFmtId="0" fontId="12" fillId="0" borderId="0" xfId="0" applyFont="1" applyAlignment="1" applyProtection="1">
      <alignment horizontal="left"/>
      <protection locked="0"/>
    </xf>
    <xf numFmtId="0" fontId="12" fillId="0" borderId="0" xfId="0" applyFont="1" applyAlignment="1" applyProtection="1">
      <alignment horizontal="center"/>
      <protection locked="0"/>
    </xf>
    <xf numFmtId="0" fontId="11" fillId="0" borderId="0" xfId="0" applyFont="1" applyAlignment="1" applyProtection="1">
      <alignment wrapText="1"/>
      <protection locked="0"/>
    </xf>
    <xf numFmtId="0" fontId="12" fillId="0" borderId="4" xfId="0" applyFont="1" applyBorder="1" applyAlignment="1" applyProtection="1">
      <alignment vertical="center" wrapText="1"/>
      <protection locked="0"/>
    </xf>
    <xf numFmtId="0" fontId="12" fillId="0" borderId="236" xfId="0" applyFont="1" applyBorder="1" applyAlignment="1" applyProtection="1">
      <alignment horizontal="center" vertical="center" wrapText="1"/>
      <protection locked="0"/>
    </xf>
    <xf numFmtId="165" fontId="48" fillId="0" borderId="236" xfId="4" applyNumberFormat="1" applyFont="1" applyBorder="1" applyAlignment="1" applyProtection="1">
      <alignment horizontal="center" vertical="center" wrapText="1"/>
      <protection locked="0"/>
    </xf>
    <xf numFmtId="0" fontId="12" fillId="0" borderId="0" xfId="0" applyFont="1" applyProtection="1">
      <protection locked="0"/>
    </xf>
    <xf numFmtId="0" fontId="45" fillId="0" borderId="236" xfId="4" applyFont="1" applyBorder="1" applyAlignment="1" applyProtection="1">
      <alignment horizontal="center"/>
      <protection locked="0"/>
    </xf>
    <xf numFmtId="165" fontId="12" fillId="57" borderId="215" xfId="1" applyFont="1" applyFill="1" applyBorder="1" applyAlignment="1" applyProtection="1">
      <alignment vertical="center" wrapText="1"/>
      <protection locked="0"/>
    </xf>
    <xf numFmtId="165" fontId="12" fillId="57" borderId="213" xfId="1" applyFont="1" applyFill="1" applyBorder="1" applyAlignment="1" applyProtection="1">
      <alignment vertical="center" wrapText="1"/>
      <protection locked="0"/>
    </xf>
    <xf numFmtId="0" fontId="11" fillId="0" borderId="4" xfId="0" applyFont="1" applyBorder="1" applyAlignment="1" applyProtection="1">
      <alignment horizontal="left" vertical="center" wrapText="1" indent="2"/>
      <protection locked="0"/>
    </xf>
    <xf numFmtId="0" fontId="12" fillId="0" borderId="4" xfId="0" applyFont="1" applyBorder="1" applyAlignment="1" applyProtection="1">
      <alignment horizontal="left" vertical="center" wrapText="1"/>
      <protection locked="0"/>
    </xf>
    <xf numFmtId="0" fontId="4" fillId="0" borderId="4" xfId="0" applyFont="1" applyBorder="1" applyAlignment="1" applyProtection="1">
      <alignment horizontal="left" vertical="center" wrapText="1" indent="2"/>
      <protection locked="0"/>
    </xf>
    <xf numFmtId="0" fontId="11" fillId="0" borderId="4" xfId="0" applyFont="1" applyBorder="1" applyAlignment="1" applyProtection="1">
      <alignment horizontal="left" vertical="center" wrapText="1" indent="4"/>
      <protection locked="0"/>
    </xf>
    <xf numFmtId="0" fontId="4" fillId="0" borderId="4" xfId="0" applyFont="1" applyBorder="1" applyAlignment="1" applyProtection="1">
      <alignment horizontal="left" vertical="center" wrapText="1" indent="4"/>
      <protection locked="0"/>
    </xf>
    <xf numFmtId="0" fontId="11" fillId="0" borderId="4" xfId="0" applyFont="1" applyBorder="1" applyAlignment="1" applyProtection="1">
      <alignment horizontal="left" vertical="center" wrapText="1" indent="6"/>
      <protection locked="0"/>
    </xf>
    <xf numFmtId="0" fontId="11" fillId="0" borderId="4" xfId="0" applyFont="1" applyBorder="1" applyAlignment="1" applyProtection="1">
      <alignment horizontal="left" vertical="center" indent="4"/>
      <protection locked="0"/>
    </xf>
    <xf numFmtId="0" fontId="11" fillId="5" borderId="4" xfId="0" applyFont="1" applyFill="1" applyBorder="1" applyAlignment="1" applyProtection="1">
      <alignment horizontal="left" vertical="center" wrapText="1" indent="6"/>
      <protection locked="0"/>
    </xf>
    <xf numFmtId="0" fontId="11" fillId="5" borderId="4" xfId="0" applyFont="1" applyFill="1" applyBorder="1" applyAlignment="1" applyProtection="1">
      <alignment horizontal="left" vertical="center" wrapText="1" indent="4"/>
      <protection locked="0"/>
    </xf>
    <xf numFmtId="0" fontId="4" fillId="5" borderId="4" xfId="0" applyFont="1" applyFill="1" applyBorder="1" applyAlignment="1" applyProtection="1">
      <alignment horizontal="left" vertical="center" wrapText="1" indent="6"/>
      <protection locked="0"/>
    </xf>
    <xf numFmtId="0" fontId="4" fillId="5" borderId="4" xfId="0" applyFont="1" applyFill="1" applyBorder="1" applyAlignment="1" applyProtection="1">
      <alignment horizontal="left" vertical="center" wrapText="1" indent="2"/>
      <protection locked="0"/>
    </xf>
    <xf numFmtId="0" fontId="4" fillId="5" borderId="4" xfId="0" applyFont="1" applyFill="1" applyBorder="1" applyAlignment="1" applyProtection="1">
      <alignment horizontal="left" vertical="center" wrapText="1" indent="4"/>
      <protection locked="0"/>
    </xf>
    <xf numFmtId="0" fontId="29" fillId="0" borderId="0" xfId="0" applyFont="1" applyProtection="1">
      <protection locked="0"/>
    </xf>
    <xf numFmtId="0" fontId="29" fillId="5" borderId="4" xfId="0" applyFont="1" applyFill="1" applyBorder="1" applyAlignment="1" applyProtection="1">
      <alignment horizontal="left" vertical="center" wrapText="1" indent="4"/>
      <protection locked="0"/>
    </xf>
    <xf numFmtId="165" fontId="34" fillId="0" borderId="236" xfId="4" applyNumberFormat="1" applyFont="1" applyBorder="1" applyAlignment="1" applyProtection="1">
      <alignment horizontal="center" vertical="center" wrapText="1"/>
      <protection locked="0"/>
    </xf>
    <xf numFmtId="0" fontId="11" fillId="5" borderId="4" xfId="0" applyFont="1" applyFill="1" applyBorder="1" applyAlignment="1" applyProtection="1">
      <alignment horizontal="left" vertical="center" wrapText="1" indent="2"/>
      <protection locked="0"/>
    </xf>
    <xf numFmtId="0" fontId="12" fillId="5" borderId="4" xfId="0" applyFont="1" applyFill="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12" fillId="0" borderId="237" xfId="0" applyFont="1" applyBorder="1" applyAlignment="1" applyProtection="1">
      <alignment horizontal="left" vertical="center" wrapText="1"/>
      <protection locked="0"/>
    </xf>
    <xf numFmtId="0" fontId="12" fillId="0" borderId="238" xfId="0" applyFont="1" applyBorder="1" applyAlignment="1" applyProtection="1">
      <alignment horizontal="left" vertical="center" wrapText="1"/>
      <protection locked="0"/>
    </xf>
    <xf numFmtId="165" fontId="11" fillId="0" borderId="0" xfId="1" applyFont="1" applyFill="1" applyProtection="1"/>
    <xf numFmtId="165" fontId="12" fillId="0" borderId="0" xfId="1" applyFont="1" applyFill="1" applyProtection="1"/>
    <xf numFmtId="0" fontId="33" fillId="64" borderId="412" xfId="4" applyFont="1" applyFill="1" applyBorder="1" applyAlignment="1" applyProtection="1">
      <alignment horizontal="center"/>
      <protection locked="0"/>
    </xf>
    <xf numFmtId="0" fontId="33" fillId="64" borderId="413" xfId="4" applyFont="1" applyFill="1" applyBorder="1" applyAlignment="1" applyProtection="1">
      <alignment horizontal="center"/>
      <protection locked="0"/>
    </xf>
    <xf numFmtId="165" fontId="11" fillId="14" borderId="4" xfId="1" applyFont="1" applyFill="1" applyBorder="1" applyAlignment="1" applyProtection="1">
      <alignment vertical="center"/>
      <protection locked="0"/>
    </xf>
    <xf numFmtId="165" fontId="11" fillId="14" borderId="8" xfId="1" applyFont="1" applyFill="1" applyBorder="1" applyAlignment="1" applyProtection="1">
      <alignment vertical="center"/>
      <protection locked="0"/>
    </xf>
    <xf numFmtId="165" fontId="11" fillId="14" borderId="6" xfId="1" applyFont="1" applyFill="1" applyBorder="1" applyAlignment="1" applyProtection="1">
      <alignment vertical="center"/>
      <protection locked="0"/>
    </xf>
    <xf numFmtId="165" fontId="11" fillId="14" borderId="9" xfId="1" applyFont="1" applyFill="1" applyBorder="1" applyAlignment="1" applyProtection="1">
      <alignment vertical="center"/>
      <protection locked="0"/>
    </xf>
    <xf numFmtId="165" fontId="11" fillId="57" borderId="9" xfId="1" applyFont="1" applyFill="1" applyBorder="1" applyAlignment="1" applyProtection="1">
      <alignment vertical="center"/>
      <protection locked="0"/>
    </xf>
    <xf numFmtId="165" fontId="11" fillId="57" borderId="4" xfId="1" applyFont="1" applyFill="1" applyBorder="1" applyAlignment="1" applyProtection="1">
      <alignment vertical="center"/>
      <protection locked="0"/>
    </xf>
    <xf numFmtId="165" fontId="11" fillId="14" borderId="13" xfId="1" applyFont="1" applyFill="1" applyBorder="1" applyAlignment="1" applyProtection="1">
      <alignment vertical="center"/>
      <protection locked="0"/>
    </xf>
    <xf numFmtId="165" fontId="11" fillId="14" borderId="11" xfId="1" applyFont="1" applyFill="1" applyBorder="1" applyAlignment="1" applyProtection="1">
      <alignment vertical="center"/>
      <protection locked="0"/>
    </xf>
    <xf numFmtId="0" fontId="11" fillId="14" borderId="75" xfId="0" applyFont="1" applyFill="1" applyBorder="1"/>
    <xf numFmtId="175" fontId="11" fillId="14" borderId="403" xfId="0" applyNumberFormat="1" applyFont="1" applyFill="1" applyBorder="1"/>
    <xf numFmtId="14" fontId="11" fillId="14" borderId="403" xfId="1" applyNumberFormat="1" applyFont="1" applyFill="1" applyBorder="1"/>
    <xf numFmtId="0" fontId="11" fillId="14" borderId="205" xfId="0" applyFont="1" applyFill="1" applyBorder="1"/>
    <xf numFmtId="165" fontId="11" fillId="14" borderId="73" xfId="1" applyFont="1" applyFill="1" applyBorder="1"/>
    <xf numFmtId="165" fontId="11" fillId="57" borderId="403" xfId="1" applyFont="1" applyFill="1" applyBorder="1"/>
    <xf numFmtId="165" fontId="11" fillId="57" borderId="404" xfId="1" applyFont="1" applyFill="1" applyBorder="1"/>
    <xf numFmtId="165" fontId="11" fillId="57" borderId="73" xfId="1" applyFont="1" applyFill="1" applyBorder="1"/>
    <xf numFmtId="165" fontId="11" fillId="57" borderId="74" xfId="1" applyFont="1" applyFill="1" applyBorder="1"/>
    <xf numFmtId="165" fontId="11" fillId="14" borderId="404" xfId="1" applyFont="1" applyFill="1" applyBorder="1"/>
    <xf numFmtId="165" fontId="4" fillId="0" borderId="0" xfId="1" applyFont="1" applyFill="1" applyBorder="1" applyProtection="1">
      <protection locked="0"/>
    </xf>
    <xf numFmtId="165" fontId="4" fillId="0" borderId="0" xfId="1" applyFont="1" applyFill="1" applyProtection="1">
      <protection locked="0"/>
    </xf>
    <xf numFmtId="178" fontId="29" fillId="0" borderId="0" xfId="0" applyNumberFormat="1" applyFont="1" applyAlignment="1">
      <alignment horizontal="centerContinuous" vertical="top"/>
    </xf>
    <xf numFmtId="0" fontId="4" fillId="0" borderId="110" xfId="1" applyNumberFormat="1" applyFont="1" applyBorder="1" applyProtection="1">
      <protection locked="0"/>
    </xf>
    <xf numFmtId="165" fontId="10" fillId="0" borderId="110" xfId="1" applyFont="1" applyBorder="1" applyAlignment="1" applyProtection="1">
      <alignment horizontal="left" indent="2"/>
      <protection locked="0"/>
    </xf>
    <xf numFmtId="0" fontId="4" fillId="14" borderId="110" xfId="1" applyNumberFormat="1" applyFont="1" applyFill="1" applyBorder="1" applyProtection="1">
      <protection locked="0"/>
    </xf>
    <xf numFmtId="165" fontId="4" fillId="14" borderId="110" xfId="1" applyFont="1" applyFill="1" applyBorder="1" applyProtection="1">
      <protection locked="0"/>
    </xf>
    <xf numFmtId="181" fontId="4" fillId="14" borderId="110" xfId="1" applyNumberFormat="1" applyFont="1" applyFill="1" applyBorder="1" applyProtection="1">
      <protection locked="0"/>
    </xf>
    <xf numFmtId="186" fontId="25" fillId="55" borderId="390" xfId="0" applyNumberFormat="1" applyFont="1" applyFill="1" applyBorder="1" applyAlignment="1">
      <alignment horizontal="left" vertical="top"/>
    </xf>
    <xf numFmtId="178" fontId="29" fillId="55" borderId="390" xfId="0" applyNumberFormat="1" applyFont="1" applyFill="1" applyBorder="1" applyAlignment="1">
      <alignment horizontal="centerContinuous" vertical="top"/>
    </xf>
    <xf numFmtId="0" fontId="11" fillId="14" borderId="405" xfId="0" applyFont="1" applyFill="1" applyBorder="1"/>
    <xf numFmtId="165" fontId="11" fillId="14" borderId="405" xfId="1" applyFont="1" applyFill="1" applyBorder="1"/>
    <xf numFmtId="165" fontId="11" fillId="14" borderId="78" xfId="1" applyFont="1" applyFill="1" applyBorder="1"/>
    <xf numFmtId="165" fontId="11" fillId="14" borderId="93" xfId="1" applyFont="1" applyFill="1" applyBorder="1"/>
    <xf numFmtId="165" fontId="11" fillId="14" borderId="98" xfId="1" applyFont="1" applyFill="1" applyBorder="1"/>
    <xf numFmtId="0" fontId="11" fillId="14" borderId="0" xfId="0" applyFont="1" applyFill="1"/>
    <xf numFmtId="0" fontId="29" fillId="62" borderId="414" xfId="0" applyFont="1" applyFill="1" applyBorder="1" applyAlignment="1">
      <alignment vertical="top"/>
    </xf>
    <xf numFmtId="0" fontId="29" fillId="14" borderId="414" xfId="0" applyFont="1" applyFill="1" applyBorder="1" applyAlignment="1">
      <alignment vertical="top"/>
    </xf>
    <xf numFmtId="0" fontId="29" fillId="62" borderId="414" xfId="0" applyFont="1" applyFill="1" applyBorder="1" applyAlignment="1" applyProtection="1">
      <alignment vertical="top"/>
      <protection locked="0"/>
    </xf>
    <xf numFmtId="0" fontId="4" fillId="14" borderId="414" xfId="106" applyFont="1" applyFill="1" applyBorder="1" applyProtection="1">
      <protection locked="0"/>
    </xf>
    <xf numFmtId="0" fontId="29" fillId="4" borderId="414" xfId="0" applyFont="1" applyFill="1" applyBorder="1" applyAlignment="1" applyProtection="1">
      <alignment vertical="top"/>
      <protection locked="0"/>
    </xf>
    <xf numFmtId="0" fontId="29" fillId="0" borderId="414" xfId="0" applyFont="1" applyBorder="1" applyAlignment="1" applyProtection="1">
      <alignment horizontal="center" vertical="top"/>
      <protection locked="0"/>
    </xf>
    <xf numFmtId="165" fontId="2" fillId="56" borderId="419" xfId="1" applyFont="1" applyFill="1" applyBorder="1" applyProtection="1">
      <protection locked="0"/>
    </xf>
    <xf numFmtId="0" fontId="3" fillId="0" borderId="0" xfId="0" applyFont="1" applyAlignment="1" applyProtection="1">
      <alignment horizontal="centerContinuous"/>
      <protection locked="0"/>
    </xf>
    <xf numFmtId="0" fontId="3" fillId="0" borderId="0" xfId="0" applyFont="1" applyAlignment="1">
      <alignment horizontal="centerContinuous"/>
    </xf>
    <xf numFmtId="165" fontId="2" fillId="0" borderId="110" xfId="1" applyFont="1" applyBorder="1" applyProtection="1">
      <protection locked="0"/>
    </xf>
    <xf numFmtId="0" fontId="2" fillId="0" borderId="56" xfId="0" quotePrefix="1" applyFont="1" applyBorder="1" applyAlignment="1" applyProtection="1">
      <alignment horizontal="left" indent="2"/>
      <protection locked="0"/>
    </xf>
    <xf numFmtId="0" fontId="2" fillId="0" borderId="56" xfId="0" applyFont="1" applyBorder="1" applyAlignment="1" applyProtection="1">
      <alignment horizontal="left" indent="2"/>
      <protection locked="0"/>
    </xf>
    <xf numFmtId="171" fontId="2" fillId="0" borderId="71" xfId="0" applyNumberFormat="1" applyFont="1" applyBorder="1" applyAlignment="1" applyProtection="1">
      <alignment horizontal="left"/>
      <protection locked="0"/>
    </xf>
    <xf numFmtId="0" fontId="4" fillId="0" borderId="119" xfId="0" applyFont="1" applyBorder="1" applyProtection="1">
      <protection locked="0"/>
    </xf>
    <xf numFmtId="0" fontId="2" fillId="0" borderId="118" xfId="0" applyFont="1" applyBorder="1" applyAlignment="1" applyProtection="1">
      <alignment horizontal="left"/>
      <protection locked="0"/>
    </xf>
    <xf numFmtId="169" fontId="4" fillId="0" borderId="119" xfId="1" applyNumberFormat="1" applyFont="1" applyBorder="1" applyProtection="1">
      <protection locked="0"/>
    </xf>
    <xf numFmtId="0" fontId="4" fillId="0" borderId="118" xfId="0" applyFont="1" applyBorder="1" applyAlignment="1" applyProtection="1">
      <alignment horizontal="left" indent="2"/>
      <protection locked="0"/>
    </xf>
    <xf numFmtId="0" fontId="4" fillId="14" borderId="119" xfId="0" applyFont="1" applyFill="1" applyBorder="1" applyProtection="1">
      <protection locked="0"/>
    </xf>
    <xf numFmtId="169" fontId="4" fillId="14" borderId="119" xfId="1" applyNumberFormat="1" applyFont="1" applyFill="1" applyBorder="1" applyProtection="1">
      <protection locked="0"/>
    </xf>
    <xf numFmtId="169" fontId="4" fillId="0" borderId="422" xfId="1" applyNumberFormat="1" applyFont="1" applyBorder="1" applyProtection="1">
      <protection locked="0"/>
    </xf>
    <xf numFmtId="0" fontId="2" fillId="56" borderId="121" xfId="0" applyFont="1" applyFill="1" applyBorder="1" applyProtection="1">
      <protection locked="0"/>
    </xf>
    <xf numFmtId="169" fontId="2" fillId="56" borderId="424" xfId="1" applyNumberFormat="1" applyFont="1" applyFill="1" applyBorder="1" applyProtection="1">
      <protection locked="0"/>
    </xf>
    <xf numFmtId="165" fontId="4" fillId="0" borderId="372" xfId="1" applyFont="1" applyBorder="1" applyProtection="1">
      <protection locked="0"/>
    </xf>
    <xf numFmtId="0" fontId="2" fillId="0" borderId="425" xfId="0" applyFont="1" applyBorder="1" applyAlignment="1" applyProtection="1">
      <alignment horizontal="left"/>
      <protection locked="0"/>
    </xf>
    <xf numFmtId="165" fontId="2" fillId="0" borderId="372" xfId="1" applyFont="1" applyBorder="1" applyProtection="1">
      <protection locked="0"/>
    </xf>
    <xf numFmtId="0" fontId="4" fillId="0" borderId="372" xfId="1" applyNumberFormat="1" applyFont="1" applyBorder="1" applyProtection="1">
      <protection locked="0"/>
    </xf>
    <xf numFmtId="0" fontId="4" fillId="0" borderId="422" xfId="0" applyFont="1" applyBorder="1" applyProtection="1">
      <protection locked="0"/>
    </xf>
    <xf numFmtId="0" fontId="2" fillId="0" borderId="428" xfId="0" applyFont="1" applyBorder="1" applyAlignment="1" applyProtection="1">
      <alignment horizontal="left"/>
      <protection locked="0"/>
    </xf>
    <xf numFmtId="0" fontId="4" fillId="14" borderId="422" xfId="0" applyFont="1" applyFill="1" applyBorder="1" applyProtection="1">
      <protection locked="0"/>
    </xf>
    <xf numFmtId="0" fontId="4" fillId="0" borderId="120" xfId="0" applyFont="1" applyBorder="1" applyAlignment="1" applyProtection="1">
      <alignment horizontal="left" indent="2"/>
      <protection locked="0"/>
    </xf>
    <xf numFmtId="165" fontId="10" fillId="0" borderId="121" xfId="1" applyFont="1" applyBorder="1" applyAlignment="1" applyProtection="1">
      <alignment horizontal="left" indent="2"/>
      <protection locked="0"/>
    </xf>
    <xf numFmtId="0" fontId="4" fillId="14" borderId="121" xfId="1" applyNumberFormat="1" applyFont="1" applyFill="1" applyBorder="1" applyProtection="1">
      <protection locked="0"/>
    </xf>
    <xf numFmtId="165" fontId="4" fillId="14" borderId="121" xfId="1" applyFont="1" applyFill="1" applyBorder="1" applyProtection="1">
      <protection locked="0"/>
    </xf>
    <xf numFmtId="0" fontId="4" fillId="0" borderId="429" xfId="0" applyFont="1" applyBorder="1" applyProtection="1">
      <protection locked="0"/>
    </xf>
    <xf numFmtId="169" fontId="4" fillId="14" borderId="422" xfId="1" applyNumberFormat="1" applyFont="1" applyFill="1" applyBorder="1" applyProtection="1">
      <protection locked="0"/>
    </xf>
    <xf numFmtId="0" fontId="4" fillId="0" borderId="428" xfId="0" applyFont="1" applyBorder="1" applyAlignment="1" applyProtection="1">
      <alignment horizontal="left"/>
      <protection locked="0"/>
    </xf>
    <xf numFmtId="169" fontId="4" fillId="0" borderId="426" xfId="1" applyNumberFormat="1" applyFont="1" applyBorder="1" applyProtection="1">
      <protection locked="0"/>
    </xf>
    <xf numFmtId="169" fontId="4" fillId="0" borderId="430" xfId="1" applyNumberFormat="1" applyFont="1" applyBorder="1" applyProtection="1">
      <protection locked="0"/>
    </xf>
    <xf numFmtId="165" fontId="4" fillId="0" borderId="118" xfId="1" applyFont="1" applyBorder="1" applyProtection="1">
      <protection locked="0"/>
    </xf>
    <xf numFmtId="165" fontId="4" fillId="57" borderId="119" xfId="1" applyFont="1" applyFill="1" applyBorder="1" applyProtection="1">
      <protection locked="0"/>
    </xf>
    <xf numFmtId="165" fontId="4" fillId="0" borderId="120" xfId="1" applyFont="1" applyBorder="1" applyProtection="1">
      <protection locked="0"/>
    </xf>
    <xf numFmtId="0" fontId="4" fillId="0" borderId="121" xfId="1" applyNumberFormat="1" applyFont="1" applyBorder="1" applyProtection="1">
      <protection locked="0"/>
    </xf>
    <xf numFmtId="165" fontId="4" fillId="0" borderId="121" xfId="1" applyFont="1" applyBorder="1" applyProtection="1">
      <protection locked="0"/>
    </xf>
    <xf numFmtId="181" fontId="4" fillId="0" borderId="423" xfId="1" applyNumberFormat="1" applyFont="1" applyBorder="1" applyProtection="1">
      <protection locked="0"/>
    </xf>
    <xf numFmtId="165" fontId="4" fillId="0" borderId="425" xfId="1" applyFont="1" applyBorder="1" applyProtection="1">
      <protection locked="0"/>
    </xf>
    <xf numFmtId="0" fontId="4" fillId="14" borderId="372" xfId="1" applyNumberFormat="1" applyFont="1" applyFill="1" applyBorder="1" applyProtection="1">
      <protection locked="0"/>
    </xf>
    <xf numFmtId="165" fontId="4" fillId="14" borderId="372" xfId="1" applyFont="1" applyFill="1" applyBorder="1" applyProtection="1">
      <protection locked="0"/>
    </xf>
    <xf numFmtId="181" fontId="4" fillId="14" borderId="372" xfId="1" applyNumberFormat="1" applyFont="1" applyFill="1" applyBorder="1" applyProtection="1">
      <protection locked="0"/>
    </xf>
    <xf numFmtId="165" fontId="4" fillId="57" borderId="426" xfId="1" applyFont="1" applyFill="1" applyBorder="1" applyProtection="1">
      <protection locked="0"/>
    </xf>
    <xf numFmtId="165" fontId="4" fillId="56" borderId="419" xfId="1" applyFont="1" applyFill="1" applyBorder="1" applyProtection="1">
      <protection locked="0"/>
    </xf>
    <xf numFmtId="165" fontId="4" fillId="56" borderId="431" xfId="1" applyFont="1" applyFill="1" applyBorder="1" applyProtection="1">
      <protection locked="0"/>
    </xf>
    <xf numFmtId="181" fontId="4" fillId="14" borderId="380" xfId="1" applyNumberFormat="1" applyFont="1" applyFill="1" applyBorder="1" applyProtection="1">
      <protection locked="0"/>
    </xf>
    <xf numFmtId="165" fontId="4" fillId="57" borderId="427" xfId="1" applyFont="1" applyFill="1" applyBorder="1" applyProtection="1">
      <protection locked="0"/>
    </xf>
    <xf numFmtId="0" fontId="4" fillId="0" borderId="118" xfId="0" applyFont="1" applyBorder="1" applyProtection="1">
      <protection locked="0"/>
    </xf>
    <xf numFmtId="165" fontId="4" fillId="55" borderId="119" xfId="1" applyFont="1" applyFill="1" applyBorder="1" applyProtection="1">
      <protection locked="0"/>
    </xf>
    <xf numFmtId="0" fontId="4" fillId="0" borderId="120" xfId="0" applyFont="1" applyBorder="1" applyProtection="1">
      <protection locked="0"/>
    </xf>
    <xf numFmtId="165" fontId="4" fillId="16" borderId="427" xfId="1" applyFont="1" applyFill="1" applyBorder="1" applyProtection="1">
      <protection locked="0"/>
    </xf>
    <xf numFmtId="0" fontId="2" fillId="56" borderId="120" xfId="0" applyFont="1" applyFill="1" applyBorder="1" applyProtection="1">
      <protection locked="0"/>
    </xf>
    <xf numFmtId="185" fontId="2" fillId="56" borderId="121" xfId="0" applyNumberFormat="1" applyFont="1" applyFill="1" applyBorder="1" applyProtection="1">
      <protection locked="0"/>
    </xf>
    <xf numFmtId="0" fontId="2" fillId="56" borderId="424" xfId="1" applyNumberFormat="1" applyFont="1" applyFill="1" applyBorder="1" applyProtection="1">
      <protection locked="0"/>
    </xf>
    <xf numFmtId="165" fontId="2" fillId="68" borderId="375" xfId="0" applyNumberFormat="1" applyFont="1" applyFill="1" applyBorder="1" applyProtection="1">
      <protection locked="0"/>
    </xf>
    <xf numFmtId="0" fontId="4" fillId="0" borderId="0" xfId="0" applyFont="1" applyAlignment="1">
      <alignment vertical="top"/>
    </xf>
    <xf numFmtId="165" fontId="2" fillId="68" borderId="374" xfId="0" applyNumberFormat="1" applyFont="1" applyFill="1" applyBorder="1" applyProtection="1">
      <protection locked="0"/>
    </xf>
    <xf numFmtId="0" fontId="13" fillId="0" borderId="0" xfId="0" applyFont="1" applyAlignment="1">
      <alignment horizontal="centerContinuous"/>
    </xf>
    <xf numFmtId="49" fontId="13" fillId="0" borderId="0" xfId="1" applyNumberFormat="1" applyFont="1" applyBorder="1" applyAlignment="1">
      <alignment horizontal="centerContinuous" vertical="center"/>
    </xf>
    <xf numFmtId="0" fontId="29" fillId="14" borderId="129" xfId="0" applyFont="1" applyFill="1" applyBorder="1"/>
    <xf numFmtId="43" fontId="29" fillId="14" borderId="132" xfId="11" applyFont="1" applyFill="1" applyBorder="1"/>
    <xf numFmtId="165" fontId="29" fillId="14" borderId="130" xfId="1" applyFont="1" applyFill="1" applyBorder="1"/>
    <xf numFmtId="165" fontId="29" fillId="14" borderId="131" xfId="1" applyFont="1" applyFill="1" applyBorder="1"/>
    <xf numFmtId="165" fontId="29" fillId="14" borderId="153" xfId="1" applyFont="1" applyFill="1" applyBorder="1"/>
    <xf numFmtId="0" fontId="2" fillId="14" borderId="4" xfId="0" applyFont="1" applyFill="1" applyBorder="1"/>
    <xf numFmtId="0" fontId="2" fillId="14" borderId="154" xfId="0" applyFont="1" applyFill="1" applyBorder="1"/>
    <xf numFmtId="165" fontId="4" fillId="14" borderId="154" xfId="1" applyFont="1" applyFill="1" applyBorder="1"/>
    <xf numFmtId="165" fontId="4" fillId="14" borderId="2" xfId="1" applyFont="1" applyFill="1" applyBorder="1"/>
    <xf numFmtId="0" fontId="2" fillId="14" borderId="131" xfId="0" applyFont="1" applyFill="1" applyBorder="1"/>
    <xf numFmtId="165" fontId="2" fillId="57" borderId="154" xfId="0" applyNumberFormat="1" applyFont="1" applyFill="1" applyBorder="1"/>
    <xf numFmtId="178" fontId="29" fillId="14" borderId="4" xfId="16" applyNumberFormat="1" applyFont="1" applyFill="1" applyBorder="1" applyAlignment="1">
      <alignment horizontal="center"/>
    </xf>
    <xf numFmtId="178" fontId="29" fillId="14" borderId="4" xfId="16" applyNumberFormat="1" applyFont="1" applyFill="1" applyBorder="1"/>
    <xf numFmtId="0" fontId="29" fillId="14" borderId="190" xfId="0" applyFont="1" applyFill="1" applyBorder="1"/>
    <xf numFmtId="43" fontId="29" fillId="14" borderId="190" xfId="11" applyFont="1" applyFill="1" applyBorder="1"/>
    <xf numFmtId="43" fontId="29" fillId="0" borderId="0" xfId="11" applyFont="1" applyFill="1" applyBorder="1"/>
    <xf numFmtId="169" fontId="4" fillId="57" borderId="43" xfId="1" applyNumberFormat="1" applyFont="1" applyFill="1" applyBorder="1"/>
    <xf numFmtId="169" fontId="4" fillId="57" borderId="35" xfId="1" applyNumberFormat="1" applyFont="1" applyFill="1" applyBorder="1"/>
    <xf numFmtId="169" fontId="4" fillId="57" borderId="45" xfId="1" applyNumberFormat="1" applyFont="1" applyFill="1" applyBorder="1"/>
    <xf numFmtId="169" fontId="4" fillId="57" borderId="48" xfId="1" applyNumberFormat="1" applyFont="1" applyFill="1" applyBorder="1"/>
    <xf numFmtId="169" fontId="2" fillId="56" borderId="37" xfId="1" applyNumberFormat="1" applyFont="1" applyFill="1" applyBorder="1"/>
    <xf numFmtId="169" fontId="4" fillId="56" borderId="46" xfId="1" applyNumberFormat="1" applyFont="1" applyFill="1" applyBorder="1"/>
    <xf numFmtId="169" fontId="25" fillId="56" borderId="37" xfId="1" applyNumberFormat="1" applyFont="1" applyFill="1" applyBorder="1"/>
    <xf numFmtId="169" fontId="25" fillId="56" borderId="46" xfId="1" applyNumberFormat="1" applyFont="1" applyFill="1" applyBorder="1"/>
    <xf numFmtId="169" fontId="4" fillId="14" borderId="35" xfId="1" applyNumberFormat="1" applyFont="1" applyFill="1" applyBorder="1"/>
    <xf numFmtId="169" fontId="4" fillId="14" borderId="34" xfId="1" applyNumberFormat="1" applyFont="1" applyFill="1" applyBorder="1"/>
    <xf numFmtId="169" fontId="4" fillId="14" borderId="47" xfId="1" applyNumberFormat="1" applyFont="1" applyFill="1" applyBorder="1"/>
    <xf numFmtId="0" fontId="12" fillId="0" borderId="16" xfId="0" quotePrefix="1" applyFont="1" applyBorder="1" applyAlignment="1">
      <alignment horizontal="left"/>
    </xf>
    <xf numFmtId="0" fontId="11" fillId="0" borderId="16" xfId="0" applyFont="1" applyBorder="1" applyAlignment="1">
      <alignment horizontal="left" indent="1"/>
    </xf>
    <xf numFmtId="0" fontId="11" fillId="0" borderId="16" xfId="0" applyFont="1" applyBorder="1" applyAlignment="1">
      <alignment horizontal="left" indent="2"/>
    </xf>
    <xf numFmtId="0" fontId="12" fillId="0" borderId="16" xfId="0" applyFont="1" applyBorder="1" applyAlignment="1">
      <alignment horizontal="left" indent="1"/>
    </xf>
    <xf numFmtId="0" fontId="11" fillId="0" borderId="219" xfId="0" applyFont="1" applyBorder="1" applyAlignment="1">
      <alignment horizontal="left" indent="1"/>
    </xf>
    <xf numFmtId="0" fontId="12" fillId="0" borderId="16" xfId="0" applyFont="1" applyBorder="1" applyAlignment="1">
      <alignment horizontal="left" indent="2"/>
    </xf>
    <xf numFmtId="0" fontId="12" fillId="0" borderId="16" xfId="0" applyFont="1" applyBorder="1" applyAlignment="1">
      <alignment horizontal="left" indent="3"/>
    </xf>
    <xf numFmtId="0" fontId="11" fillId="0" borderId="16" xfId="0" applyFont="1" applyBorder="1" applyAlignment="1">
      <alignment horizontal="left" indent="4"/>
    </xf>
    <xf numFmtId="0" fontId="12" fillId="0" borderId="16" xfId="0" applyFont="1" applyBorder="1" applyAlignment="1">
      <alignment horizontal="left" indent="4"/>
    </xf>
    <xf numFmtId="0" fontId="11" fillId="0" borderId="16" xfId="0" applyFont="1" applyBorder="1" applyAlignment="1">
      <alignment horizontal="left" indent="6"/>
    </xf>
    <xf numFmtId="0" fontId="12" fillId="0" borderId="16" xfId="0" applyFont="1" applyBorder="1" applyAlignment="1">
      <alignment horizontal="left" indent="6"/>
    </xf>
    <xf numFmtId="0" fontId="4" fillId="14" borderId="17" xfId="0" applyFont="1" applyFill="1" applyBorder="1"/>
    <xf numFmtId="0" fontId="4" fillId="14" borderId="77" xfId="0" applyFont="1" applyFill="1" applyBorder="1"/>
    <xf numFmtId="169" fontId="4" fillId="14" borderId="53" xfId="1" applyNumberFormat="1" applyFont="1" applyFill="1" applyBorder="1"/>
    <xf numFmtId="0" fontId="11" fillId="14" borderId="17" xfId="0" applyFont="1" applyFill="1" applyBorder="1"/>
    <xf numFmtId="0" fontId="11" fillId="14" borderId="77" xfId="0" applyFont="1" applyFill="1" applyBorder="1"/>
    <xf numFmtId="0" fontId="2" fillId="61" borderId="27" xfId="0" applyFont="1" applyFill="1" applyBorder="1"/>
    <xf numFmtId="0" fontId="2" fillId="61" borderId="17" xfId="0" applyFont="1" applyFill="1" applyBorder="1"/>
    <xf numFmtId="0" fontId="2" fillId="61" borderId="77" xfId="0" applyFont="1" applyFill="1" applyBorder="1"/>
    <xf numFmtId="0" fontId="12" fillId="61" borderId="27" xfId="0" applyFont="1" applyFill="1" applyBorder="1"/>
    <xf numFmtId="0" fontId="12" fillId="61" borderId="17" xfId="0" applyFont="1" applyFill="1" applyBorder="1"/>
    <xf numFmtId="0" fontId="12" fillId="61" borderId="77" xfId="0" applyFont="1" applyFill="1" applyBorder="1"/>
    <xf numFmtId="0" fontId="2" fillId="56" borderId="27" xfId="0" applyFont="1" applyFill="1" applyBorder="1"/>
    <xf numFmtId="0" fontId="2" fillId="56" borderId="17" xfId="0" applyFont="1" applyFill="1" applyBorder="1"/>
    <xf numFmtId="0" fontId="2" fillId="56" borderId="77" xfId="0" applyFont="1" applyFill="1" applyBorder="1"/>
    <xf numFmtId="165" fontId="11" fillId="0" borderId="418" xfId="1" applyFont="1" applyBorder="1" applyAlignment="1" applyProtection="1">
      <alignment vertical="center"/>
      <protection locked="0"/>
    </xf>
    <xf numFmtId="165" fontId="11" fillId="0" borderId="436" xfId="1" applyFont="1" applyBorder="1" applyAlignment="1" applyProtection="1">
      <alignment vertical="center"/>
      <protection locked="0"/>
    </xf>
    <xf numFmtId="165" fontId="12" fillId="57" borderId="417" xfId="0" applyNumberFormat="1" applyFont="1" applyFill="1" applyBorder="1" applyAlignment="1" applyProtection="1">
      <alignment horizontal="left" vertical="top"/>
      <protection hidden="1"/>
    </xf>
    <xf numFmtId="165" fontId="12" fillId="0" borderId="417" xfId="0" applyNumberFormat="1" applyFont="1" applyBorder="1" applyAlignment="1">
      <alignment horizontal="left" vertical="top"/>
    </xf>
    <xf numFmtId="0" fontId="4" fillId="0" borderId="417" xfId="0" applyFont="1" applyBorder="1"/>
    <xf numFmtId="165" fontId="12" fillId="14" borderId="443" xfId="2" applyFont="1" applyFill="1" applyBorder="1" applyAlignment="1" applyProtection="1">
      <alignment horizontal="left" vertical="top"/>
      <protection locked="0"/>
    </xf>
    <xf numFmtId="165" fontId="12" fillId="0" borderId="443" xfId="2" applyFont="1" applyBorder="1" applyAlignment="1" applyProtection="1">
      <alignment horizontal="left" vertical="top"/>
      <protection locked="0"/>
    </xf>
    <xf numFmtId="165" fontId="12" fillId="60" borderId="443" xfId="2" applyFont="1" applyFill="1" applyBorder="1" applyAlignment="1" applyProtection="1">
      <alignment horizontal="left" vertical="top"/>
      <protection locked="0"/>
    </xf>
    <xf numFmtId="165" fontId="29" fillId="14" borderId="443" xfId="1" applyFont="1" applyFill="1" applyBorder="1"/>
    <xf numFmtId="169" fontId="4" fillId="0" borderId="417" xfId="1" applyNumberFormat="1" applyFont="1" applyBorder="1"/>
    <xf numFmtId="166" fontId="4" fillId="0" borderId="449" xfId="3" applyNumberFormat="1" applyFont="1" applyFill="1" applyBorder="1"/>
    <xf numFmtId="165" fontId="4" fillId="0" borderId="449" xfId="2" applyFont="1" applyFill="1" applyBorder="1"/>
    <xf numFmtId="0" fontId="2" fillId="0" borderId="449" xfId="0" applyFont="1" applyBorder="1"/>
    <xf numFmtId="0" fontId="4" fillId="0" borderId="449" xfId="0" applyFont="1" applyBorder="1"/>
    <xf numFmtId="165" fontId="4" fillId="0" borderId="450" xfId="2" applyFont="1" applyFill="1" applyBorder="1"/>
    <xf numFmtId="166" fontId="4" fillId="0" borderId="449" xfId="2" applyNumberFormat="1" applyFont="1" applyFill="1" applyBorder="1"/>
    <xf numFmtId="165" fontId="2" fillId="0" borderId="449" xfId="2" applyFont="1" applyFill="1" applyBorder="1"/>
    <xf numFmtId="165" fontId="4" fillId="0" borderId="451" xfId="3" applyFont="1" applyFill="1" applyBorder="1"/>
    <xf numFmtId="0" fontId="4" fillId="0" borderId="450" xfId="0" applyFont="1" applyBorder="1" applyAlignment="1">
      <alignment horizontal="center"/>
    </xf>
    <xf numFmtId="166" fontId="2" fillId="0" borderId="449" xfId="3" applyNumberFormat="1" applyFont="1" applyFill="1" applyBorder="1"/>
    <xf numFmtId="179" fontId="4" fillId="14" borderId="452" xfId="106" applyNumberFormat="1" applyFont="1" applyFill="1" applyBorder="1" applyAlignment="1" applyProtection="1">
      <alignment horizontal="center"/>
      <protection locked="0"/>
    </xf>
    <xf numFmtId="165" fontId="4" fillId="0" borderId="455" xfId="1" applyFont="1" applyFill="1" applyBorder="1" applyProtection="1">
      <protection locked="0"/>
    </xf>
    <xf numFmtId="165" fontId="4" fillId="0" borderId="453" xfId="1" applyFont="1" applyFill="1" applyBorder="1" applyProtection="1">
      <protection locked="0"/>
    </xf>
    <xf numFmtId="165" fontId="4" fillId="0" borderId="454" xfId="1" applyFont="1" applyFill="1" applyBorder="1" applyProtection="1">
      <protection locked="0"/>
    </xf>
    <xf numFmtId="165" fontId="4" fillId="59" borderId="455" xfId="1" applyFont="1" applyFill="1" applyBorder="1" applyProtection="1">
      <protection locked="0"/>
    </xf>
    <xf numFmtId="165" fontId="4" fillId="59" borderId="453" xfId="1" applyFont="1" applyFill="1" applyBorder="1" applyProtection="1">
      <protection locked="0"/>
    </xf>
    <xf numFmtId="165" fontId="4" fillId="0" borderId="455" xfId="1" applyFont="1" applyBorder="1" applyProtection="1">
      <protection locked="0"/>
    </xf>
    <xf numFmtId="165" fontId="4" fillId="0" borderId="453" xfId="1" applyFont="1" applyBorder="1" applyProtection="1">
      <protection locked="0"/>
    </xf>
    <xf numFmtId="165" fontId="4" fillId="57" borderId="454" xfId="1" applyFont="1" applyFill="1" applyBorder="1" applyProtection="1">
      <protection locked="0"/>
    </xf>
    <xf numFmtId="165" fontId="11" fillId="14" borderId="455" xfId="1" applyFont="1" applyFill="1" applyBorder="1"/>
    <xf numFmtId="0" fontId="11" fillId="14" borderId="455" xfId="0" applyFont="1" applyFill="1" applyBorder="1"/>
    <xf numFmtId="175" fontId="11" fillId="14" borderId="455" xfId="0" applyNumberFormat="1" applyFont="1" applyFill="1" applyBorder="1"/>
    <xf numFmtId="14" fontId="11" fillId="14" borderId="455" xfId="1" applyNumberFormat="1" applyFont="1" applyFill="1" applyBorder="1"/>
    <xf numFmtId="165" fontId="11" fillId="57" borderId="455" xfId="1" applyFont="1" applyFill="1" applyBorder="1"/>
    <xf numFmtId="165" fontId="11" fillId="57" borderId="459" xfId="1" applyFont="1" applyFill="1" applyBorder="1"/>
    <xf numFmtId="0" fontId="11" fillId="0" borderId="455" xfId="0" applyFont="1" applyBorder="1"/>
    <xf numFmtId="175" fontId="11" fillId="0" borderId="455" xfId="0" applyNumberFormat="1" applyFont="1" applyBorder="1"/>
    <xf numFmtId="165" fontId="11" fillId="14" borderId="459" xfId="1" applyFont="1" applyFill="1" applyBorder="1"/>
    <xf numFmtId="0" fontId="11" fillId="0" borderId="460" xfId="0" applyFont="1" applyBorder="1"/>
    <xf numFmtId="165" fontId="11" fillId="14" borderId="460" xfId="1" applyFont="1" applyFill="1" applyBorder="1"/>
    <xf numFmtId="165" fontId="11" fillId="14" borderId="458" xfId="1" applyFont="1" applyFill="1" applyBorder="1"/>
    <xf numFmtId="165" fontId="11" fillId="60" borderId="462" xfId="1" applyFont="1" applyFill="1" applyBorder="1" applyAlignment="1" applyProtection="1">
      <alignment vertical="center" wrapText="1"/>
      <protection locked="0"/>
    </xf>
    <xf numFmtId="165" fontId="11" fillId="60" borderId="462" xfId="1" applyFont="1" applyFill="1" applyBorder="1" applyAlignment="1" applyProtection="1">
      <alignment vertical="center"/>
      <protection locked="0"/>
    </xf>
    <xf numFmtId="165" fontId="12" fillId="57" borderId="462" xfId="1" applyFont="1" applyFill="1" applyBorder="1" applyAlignment="1" applyProtection="1">
      <alignment vertical="center" wrapText="1"/>
      <protection locked="0"/>
    </xf>
    <xf numFmtId="165" fontId="11" fillId="60" borderId="463" xfId="1" applyFont="1" applyFill="1" applyBorder="1" applyAlignment="1" applyProtection="1">
      <alignment vertical="center" wrapText="1"/>
      <protection locked="0"/>
    </xf>
    <xf numFmtId="165" fontId="11" fillId="60" borderId="463" xfId="1" applyFont="1" applyFill="1" applyBorder="1" applyAlignment="1" applyProtection="1">
      <alignment vertical="center"/>
      <protection locked="0"/>
    </xf>
    <xf numFmtId="165" fontId="11" fillId="57" borderId="463" xfId="1" applyFont="1" applyFill="1" applyBorder="1" applyAlignment="1" applyProtection="1">
      <alignment vertical="center"/>
      <protection locked="0"/>
    </xf>
    <xf numFmtId="165" fontId="11" fillId="14" borderId="462" xfId="1" applyFont="1" applyFill="1" applyBorder="1" applyAlignment="1" applyProtection="1">
      <alignment vertical="center"/>
      <protection locked="0"/>
    </xf>
    <xf numFmtId="165" fontId="11" fillId="14" borderId="462" xfId="1" applyFont="1" applyFill="1" applyBorder="1" applyAlignment="1" applyProtection="1">
      <alignment horizontal="center" vertical="center" wrapText="1"/>
      <protection locked="0"/>
    </xf>
    <xf numFmtId="165" fontId="11" fillId="57" borderId="462" xfId="1" applyFont="1" applyFill="1" applyBorder="1" applyAlignment="1" applyProtection="1">
      <alignment horizontal="center" vertical="center" wrapText="1"/>
      <protection locked="0"/>
    </xf>
    <xf numFmtId="165" fontId="11" fillId="14" borderId="463" xfId="1" applyFont="1" applyFill="1" applyBorder="1" applyAlignment="1" applyProtection="1">
      <alignment vertical="center"/>
      <protection locked="0"/>
    </xf>
    <xf numFmtId="165" fontId="11" fillId="57" borderId="462" xfId="1" applyFont="1" applyFill="1" applyBorder="1" applyAlignment="1" applyProtection="1">
      <alignment vertical="center"/>
      <protection locked="0"/>
    </xf>
    <xf numFmtId="0" fontId="11" fillId="0" borderId="465" xfId="0" applyFont="1" applyBorder="1"/>
    <xf numFmtId="165" fontId="101" fillId="68" borderId="375" xfId="0" applyNumberFormat="1" applyFont="1" applyFill="1" applyBorder="1" applyProtection="1">
      <protection locked="0"/>
    </xf>
    <xf numFmtId="0" fontId="101" fillId="68" borderId="380" xfId="0" applyFont="1" applyFill="1" applyBorder="1" applyProtection="1">
      <protection locked="0"/>
    </xf>
    <xf numFmtId="0" fontId="101" fillId="68" borderId="387" xfId="0" applyFont="1" applyFill="1" applyBorder="1" applyProtection="1">
      <protection locked="0"/>
    </xf>
    <xf numFmtId="0" fontId="25" fillId="0" borderId="110" xfId="0" applyFont="1" applyBorder="1"/>
    <xf numFmtId="165" fontId="29" fillId="0" borderId="110" xfId="15" applyFont="1" applyFill="1" applyBorder="1"/>
    <xf numFmtId="165" fontId="29" fillId="14" borderId="110" xfId="15" applyFont="1" applyFill="1" applyBorder="1"/>
    <xf numFmtId="165" fontId="25" fillId="0" borderId="110" xfId="15" applyFont="1" applyBorder="1"/>
    <xf numFmtId="165" fontId="29" fillId="0" borderId="110" xfId="15" applyFont="1" applyBorder="1"/>
    <xf numFmtId="165" fontId="2" fillId="68" borderId="375" xfId="1" applyFont="1" applyFill="1" applyBorder="1" applyProtection="1">
      <protection locked="0"/>
    </xf>
    <xf numFmtId="0" fontId="4" fillId="17" borderId="298" xfId="0" applyFont="1" applyFill="1" applyBorder="1" applyAlignment="1">
      <alignment horizontal="center"/>
    </xf>
    <xf numFmtId="0" fontId="2" fillId="56" borderId="104" xfId="0" quotePrefix="1" applyFont="1" applyFill="1" applyBorder="1" applyAlignment="1">
      <alignment horizontal="left"/>
    </xf>
    <xf numFmtId="0" fontId="29" fillId="0" borderId="22" xfId="17" applyFont="1" applyBorder="1" applyAlignment="1">
      <alignment horizontal="left" vertical="center" wrapText="1"/>
    </xf>
    <xf numFmtId="0" fontId="29" fillId="0" borderId="400" xfId="17" applyFont="1" applyBorder="1" applyAlignment="1">
      <alignment horizontal="left" vertical="center" wrapText="1"/>
    </xf>
    <xf numFmtId="165" fontId="4" fillId="74" borderId="62" xfId="2" applyFont="1" applyFill="1" applyBorder="1"/>
    <xf numFmtId="165" fontId="4" fillId="74" borderId="61" xfId="2" applyFont="1" applyFill="1" applyBorder="1"/>
    <xf numFmtId="165" fontId="4" fillId="74" borderId="63" xfId="2" applyFont="1" applyFill="1" applyBorder="1"/>
    <xf numFmtId="165" fontId="4" fillId="74" borderId="105" xfId="2" applyFont="1" applyFill="1" applyBorder="1"/>
    <xf numFmtId="165" fontId="4" fillId="74" borderId="64" xfId="2" applyFont="1" applyFill="1" applyBorder="1"/>
    <xf numFmtId="165" fontId="4" fillId="74" borderId="106" xfId="2" applyFont="1" applyFill="1" applyBorder="1"/>
    <xf numFmtId="165" fontId="4" fillId="14" borderId="63" xfId="2" applyFont="1" applyFill="1" applyBorder="1"/>
    <xf numFmtId="165" fontId="4" fillId="14" borderId="105" xfId="2" applyFont="1" applyFill="1" applyBorder="1"/>
    <xf numFmtId="165" fontId="4" fillId="14" borderId="62" xfId="2" applyFont="1" applyFill="1" applyBorder="1"/>
    <xf numFmtId="166" fontId="4" fillId="74" borderId="63" xfId="3" applyNumberFormat="1" applyFont="1" applyFill="1" applyBorder="1"/>
    <xf numFmtId="0" fontId="11" fillId="14" borderId="63" xfId="0" applyFont="1" applyFill="1" applyBorder="1"/>
    <xf numFmtId="0" fontId="29" fillId="0" borderId="470" xfId="17" applyFont="1" applyBorder="1" applyAlignment="1">
      <alignment horizontal="center" vertical="center" wrapText="1"/>
    </xf>
    <xf numFmtId="0" fontId="4" fillId="0" borderId="22" xfId="0" applyFont="1" applyBorder="1" applyAlignment="1">
      <alignment horizontal="left" vertical="center" wrapText="1"/>
    </xf>
    <xf numFmtId="0" fontId="29" fillId="0" borderId="472" xfId="17" applyFont="1" applyBorder="1" applyAlignment="1">
      <alignment horizontal="left" vertical="center" wrapText="1"/>
    </xf>
    <xf numFmtId="0" fontId="29" fillId="0" borderId="473" xfId="17" applyFont="1" applyBorder="1" applyAlignment="1">
      <alignment horizontal="center" vertical="center" wrapText="1"/>
    </xf>
    <xf numFmtId="0" fontId="29" fillId="0" borderId="472" xfId="17" applyFont="1" applyBorder="1" applyAlignment="1">
      <alignment vertical="center" wrapText="1"/>
    </xf>
    <xf numFmtId="0" fontId="29" fillId="0" borderId="472" xfId="17" applyFont="1" applyBorder="1" applyAlignment="1">
      <alignment vertical="center"/>
    </xf>
    <xf numFmtId="0" fontId="29" fillId="0" borderId="214" xfId="17" applyFont="1" applyBorder="1" applyAlignment="1">
      <alignment horizontal="center" vertical="center" wrapText="1"/>
    </xf>
    <xf numFmtId="0" fontId="37" fillId="0" borderId="22" xfId="0" applyFont="1" applyBorder="1" applyAlignment="1">
      <alignment vertical="center"/>
    </xf>
    <xf numFmtId="0" fontId="37" fillId="0" borderId="472" xfId="0" applyFont="1" applyBorder="1" applyAlignment="1">
      <alignment horizontal="left" vertical="center" wrapText="1"/>
    </xf>
    <xf numFmtId="165" fontId="4" fillId="74" borderId="23" xfId="2" applyFont="1" applyFill="1" applyBorder="1"/>
    <xf numFmtId="165" fontId="4" fillId="74" borderId="25" xfId="2" applyFont="1" applyFill="1" applyBorder="1"/>
    <xf numFmtId="166" fontId="4" fillId="14" borderId="23" xfId="2" applyNumberFormat="1" applyFont="1" applyFill="1" applyBorder="1"/>
    <xf numFmtId="165" fontId="4" fillId="14" borderId="23" xfId="2" applyFont="1" applyFill="1" applyBorder="1"/>
    <xf numFmtId="166" fontId="4" fillId="14" borderId="25" xfId="2" applyNumberFormat="1" applyFont="1" applyFill="1" applyBorder="1"/>
    <xf numFmtId="165" fontId="4" fillId="14" borderId="25" xfId="2" applyFont="1" applyFill="1" applyBorder="1"/>
    <xf numFmtId="165" fontId="4" fillId="74" borderId="24" xfId="2" applyFont="1" applyFill="1" applyBorder="1"/>
    <xf numFmtId="165" fontId="4" fillId="74" borderId="26" xfId="2" applyFont="1" applyFill="1" applyBorder="1"/>
    <xf numFmtId="0" fontId="60" fillId="5" borderId="0" xfId="0" applyFont="1" applyFill="1"/>
    <xf numFmtId="0" fontId="56" fillId="0" borderId="0" xfId="0" applyFont="1"/>
    <xf numFmtId="0" fontId="60" fillId="5" borderId="0" xfId="19" applyFont="1" applyFill="1"/>
    <xf numFmtId="0" fontId="121" fillId="0" borderId="0" xfId="19" applyFont="1" applyAlignment="1">
      <alignment horizontal="centerContinuous"/>
    </xf>
    <xf numFmtId="0" fontId="122" fillId="0" borderId="0" xfId="0" applyFont="1" applyAlignment="1">
      <alignment horizontal="centerContinuous"/>
    </xf>
    <xf numFmtId="187" fontId="122" fillId="0" borderId="0" xfId="19" applyNumberFormat="1" applyFont="1" applyAlignment="1">
      <alignment horizontal="left"/>
    </xf>
    <xf numFmtId="0" fontId="60" fillId="0" borderId="0" xfId="0" applyFont="1" applyAlignment="1">
      <alignment vertical="top" wrapText="1"/>
    </xf>
    <xf numFmtId="0" fontId="56" fillId="0" borderId="0" xfId="20" applyFont="1" applyAlignment="1">
      <alignment horizontal="centerContinuous" vertical="top"/>
    </xf>
    <xf numFmtId="0" fontId="60" fillId="0" borderId="0" xfId="19" applyFont="1"/>
    <xf numFmtId="0" fontId="56" fillId="0" borderId="0" xfId="19" applyFont="1"/>
    <xf numFmtId="0" fontId="60" fillId="0" borderId="0" xfId="0" applyFont="1" applyAlignment="1">
      <alignment horizontal="distributed"/>
    </xf>
    <xf numFmtId="49" fontId="56" fillId="14" borderId="398" xfId="19" applyNumberFormat="1" applyFont="1" applyFill="1" applyBorder="1" applyAlignment="1">
      <alignment horizontal="distributed"/>
    </xf>
    <xf numFmtId="0" fontId="60" fillId="14" borderId="398" xfId="0" applyFont="1" applyFill="1" applyBorder="1" applyAlignment="1">
      <alignment horizontal="distributed"/>
    </xf>
    <xf numFmtId="186" fontId="56" fillId="14" borderId="398" xfId="19" applyNumberFormat="1" applyFont="1" applyFill="1" applyBorder="1" applyAlignment="1">
      <alignment horizontal="distributed"/>
    </xf>
    <xf numFmtId="0" fontId="60" fillId="0" borderId="0" xfId="111" applyNumberFormat="1" applyFont="1" applyAlignment="1">
      <alignment horizontal="center" vertical="center" wrapText="1"/>
    </xf>
    <xf numFmtId="0" fontId="124" fillId="0" borderId="0" xfId="4" applyFont="1" applyAlignment="1" applyProtection="1">
      <alignment vertical="center" wrapText="1"/>
      <protection locked="0"/>
    </xf>
    <xf numFmtId="0" fontId="56" fillId="0" borderId="0" xfId="0" applyFont="1" applyAlignment="1">
      <alignment wrapText="1"/>
    </xf>
    <xf numFmtId="0" fontId="60" fillId="0" borderId="0" xfId="0" applyFont="1" applyAlignment="1">
      <alignment horizontal="left" vertical="justify" wrapText="1"/>
    </xf>
    <xf numFmtId="44" fontId="121" fillId="0" borderId="0" xfId="90" applyNumberFormat="1" applyFont="1" applyAlignment="1">
      <alignment horizontal="centerContinuous" vertical="top" wrapText="1"/>
    </xf>
    <xf numFmtId="0" fontId="121" fillId="0" borderId="0" xfId="0" applyFont="1" applyAlignment="1">
      <alignment horizontal="left" vertical="top" wrapText="1"/>
    </xf>
    <xf numFmtId="0" fontId="60" fillId="5" borderId="0" xfId="0" applyFont="1" applyFill="1" applyAlignment="1">
      <alignment vertical="top" wrapText="1"/>
    </xf>
    <xf numFmtId="0" fontId="60" fillId="0" borderId="0" xfId="0" applyFont="1" applyAlignment="1">
      <alignment vertical="top"/>
    </xf>
    <xf numFmtId="0" fontId="56" fillId="0" borderId="0" xfId="0" applyFont="1" applyAlignment="1">
      <alignment horizontal="center"/>
    </xf>
    <xf numFmtId="0" fontId="60" fillId="0" borderId="0" xfId="0" applyFont="1" applyAlignment="1">
      <alignment horizontal="left"/>
    </xf>
    <xf numFmtId="0" fontId="56" fillId="14" borderId="372" xfId="0" applyFont="1" applyFill="1" applyBorder="1" applyAlignment="1">
      <alignment vertical="center"/>
    </xf>
    <xf numFmtId="0" fontId="60" fillId="14" borderId="118" xfId="0" applyFont="1" applyFill="1" applyBorder="1" applyAlignment="1">
      <alignment vertical="center" wrapText="1"/>
    </xf>
    <xf numFmtId="0" fontId="60" fillId="14" borderId="479" xfId="0" applyFont="1" applyFill="1" applyBorder="1" applyAlignment="1">
      <alignment vertical="center" wrapText="1"/>
    </xf>
    <xf numFmtId="0" fontId="56" fillId="14" borderId="373" xfId="0" applyFont="1" applyFill="1" applyBorder="1" applyAlignment="1">
      <alignment vertical="center"/>
    </xf>
    <xf numFmtId="186" fontId="121" fillId="14" borderId="0" xfId="0" applyNumberFormat="1" applyFont="1" applyFill="1" applyAlignment="1">
      <alignment horizontal="left" vertical="top" wrapText="1"/>
    </xf>
    <xf numFmtId="0" fontId="56" fillId="55" borderId="478" xfId="19" applyFont="1" applyFill="1" applyBorder="1" applyAlignment="1">
      <alignment horizontal="left"/>
    </xf>
    <xf numFmtId="0" fontId="56" fillId="55" borderId="478" xfId="19" applyFont="1" applyFill="1" applyBorder="1" applyAlignment="1">
      <alignment horizontal="distributed"/>
    </xf>
    <xf numFmtId="0" fontId="60" fillId="55" borderId="478" xfId="0" applyFont="1" applyFill="1" applyBorder="1" applyAlignment="1">
      <alignment horizontal="distributed"/>
    </xf>
    <xf numFmtId="49" fontId="56" fillId="55" borderId="398" xfId="19" applyNumberFormat="1" applyFont="1" applyFill="1" applyBorder="1" applyAlignment="1">
      <alignment horizontal="distributed"/>
    </xf>
    <xf numFmtId="0" fontId="60" fillId="55" borderId="398" xfId="0" applyFont="1" applyFill="1" applyBorder="1" applyAlignment="1">
      <alignment horizontal="distributed"/>
    </xf>
    <xf numFmtId="0" fontId="122" fillId="0" borderId="0" xfId="19" applyFont="1" applyAlignment="1">
      <alignment horizontal="left"/>
    </xf>
    <xf numFmtId="0" fontId="56" fillId="14" borderId="0" xfId="0" applyFont="1" applyFill="1" applyAlignment="1">
      <alignment horizontal="left" vertical="top" wrapText="1"/>
    </xf>
    <xf numFmtId="0" fontId="123" fillId="73" borderId="474" xfId="20" applyFont="1" applyFill="1" applyBorder="1" applyAlignment="1">
      <alignment horizontal="centerContinuous" vertical="top" wrapText="1"/>
    </xf>
    <xf numFmtId="0" fontId="123" fillId="73" borderId="475" xfId="20" applyFont="1" applyFill="1" applyBorder="1" applyAlignment="1">
      <alignment horizontal="centerContinuous" vertical="top"/>
    </xf>
    <xf numFmtId="0" fontId="123" fillId="73" borderId="476" xfId="20" applyFont="1" applyFill="1" applyBorder="1" applyAlignment="1">
      <alignment horizontal="centerContinuous" vertical="top"/>
    </xf>
    <xf numFmtId="0" fontId="123" fillId="73" borderId="477" xfId="20" applyFont="1" applyFill="1" applyBorder="1" applyAlignment="1">
      <alignment horizontal="centerContinuous" vertical="top"/>
    </xf>
    <xf numFmtId="0" fontId="60" fillId="12" borderId="0" xfId="0" applyFont="1" applyFill="1"/>
    <xf numFmtId="0" fontId="56" fillId="12" borderId="0" xfId="0" applyFont="1" applyFill="1"/>
    <xf numFmtId="0" fontId="56" fillId="12" borderId="0" xfId="0" applyFont="1" applyFill="1" applyAlignment="1">
      <alignment wrapText="1"/>
    </xf>
    <xf numFmtId="0" fontId="121" fillId="14" borderId="0" xfId="0" applyFont="1" applyFill="1" applyAlignment="1">
      <alignment horizontal="left" vertical="top"/>
    </xf>
    <xf numFmtId="0" fontId="56" fillId="12" borderId="0" xfId="0" applyFont="1" applyFill="1" applyAlignment="1">
      <alignment horizontal="left" readingOrder="1"/>
    </xf>
    <xf numFmtId="0" fontId="56" fillId="12" borderId="0" xfId="0" applyFont="1" applyFill="1" applyAlignment="1">
      <alignment horizontal="centerContinuous" wrapText="1" readingOrder="1"/>
    </xf>
    <xf numFmtId="0" fontId="123" fillId="81" borderId="477" xfId="20" applyFont="1" applyFill="1" applyBorder="1" applyAlignment="1">
      <alignment horizontal="centerContinuous" vertical="top"/>
    </xf>
    <xf numFmtId="0" fontId="125" fillId="12" borderId="0" xfId="0" applyFont="1" applyFill="1" applyAlignment="1">
      <alignment horizontal="right"/>
    </xf>
    <xf numFmtId="0" fontId="22" fillId="12" borderId="0" xfId="4" applyFill="1"/>
    <xf numFmtId="0" fontId="60" fillId="14" borderId="14" xfId="0" applyFont="1" applyFill="1" applyBorder="1" applyAlignment="1">
      <alignment vertical="center" wrapText="1"/>
    </xf>
    <xf numFmtId="0" fontId="56" fillId="14" borderId="6" xfId="0" applyFont="1" applyFill="1" applyBorder="1" applyAlignment="1">
      <alignment horizontal="left" vertical="center"/>
    </xf>
    <xf numFmtId="0" fontId="56" fillId="14" borderId="4" xfId="0" applyFont="1" applyFill="1" applyBorder="1" applyAlignment="1">
      <alignment horizontal="left" vertical="center"/>
    </xf>
    <xf numFmtId="0" fontId="60" fillId="14" borderId="138" xfId="0" applyFont="1" applyFill="1" applyBorder="1" applyAlignment="1">
      <alignment vertical="center"/>
    </xf>
    <xf numFmtId="0" fontId="60" fillId="14" borderId="468" xfId="0" applyFont="1" applyFill="1" applyBorder="1" applyAlignment="1">
      <alignment vertical="center" wrapText="1"/>
    </xf>
    <xf numFmtId="0" fontId="60" fillId="0" borderId="138" xfId="0" applyFont="1" applyBorder="1" applyAlignment="1">
      <alignment vertical="center"/>
    </xf>
    <xf numFmtId="0" fontId="60" fillId="14" borderId="14" xfId="0" applyFont="1" applyFill="1" applyBorder="1" applyAlignment="1">
      <alignment vertical="center"/>
    </xf>
    <xf numFmtId="0" fontId="60" fillId="14" borderId="6" xfId="0" applyFont="1" applyFill="1" applyBorder="1" applyAlignment="1">
      <alignment vertical="center"/>
    </xf>
    <xf numFmtId="43" fontId="60" fillId="14" borderId="6" xfId="0" applyNumberFormat="1" applyFont="1" applyFill="1" applyBorder="1" applyAlignment="1">
      <alignment vertical="center"/>
    </xf>
    <xf numFmtId="0" fontId="60" fillId="14" borderId="4" xfId="0" applyFont="1" applyFill="1" applyBorder="1" applyAlignment="1">
      <alignment vertical="center"/>
    </xf>
    <xf numFmtId="43" fontId="60" fillId="14" borderId="4" xfId="0" applyNumberFormat="1" applyFont="1" applyFill="1" applyBorder="1" applyAlignment="1">
      <alignment vertical="center"/>
    </xf>
    <xf numFmtId="43" fontId="56" fillId="14" borderId="4" xfId="0" applyNumberFormat="1" applyFont="1" applyFill="1" applyBorder="1" applyAlignment="1">
      <alignment vertical="center"/>
    </xf>
    <xf numFmtId="43" fontId="60" fillId="14" borderId="11" xfId="0" applyNumberFormat="1" applyFont="1" applyFill="1" applyBorder="1" applyAlignment="1">
      <alignment vertical="center"/>
    </xf>
    <xf numFmtId="178" fontId="122" fillId="0" borderId="0" xfId="19" applyNumberFormat="1" applyFont="1" applyAlignment="1">
      <alignment horizontal="left"/>
    </xf>
    <xf numFmtId="165" fontId="2" fillId="75" borderId="375" xfId="0" applyNumberFormat="1" applyFont="1" applyFill="1" applyBorder="1" applyProtection="1">
      <protection locked="0"/>
    </xf>
    <xf numFmtId="0" fontId="43" fillId="82" borderId="382" xfId="0" applyFont="1" applyFill="1" applyBorder="1" applyAlignment="1" applyProtection="1">
      <alignment horizontal="centerContinuous"/>
      <protection locked="0"/>
    </xf>
    <xf numFmtId="0" fontId="43" fillId="82" borderId="390" xfId="0" applyFont="1" applyFill="1" applyBorder="1" applyAlignment="1" applyProtection="1">
      <alignment horizontal="centerContinuous"/>
      <protection locked="0"/>
    </xf>
    <xf numFmtId="0" fontId="60" fillId="59" borderId="4" xfId="0" applyFont="1" applyFill="1" applyBorder="1" applyAlignment="1">
      <alignment horizontal="left" vertical="center"/>
    </xf>
    <xf numFmtId="0" fontId="60" fillId="59" borderId="5" xfId="0" applyFont="1" applyFill="1" applyBorder="1" applyAlignment="1">
      <alignment horizontal="left" vertical="center"/>
    </xf>
    <xf numFmtId="0" fontId="60" fillId="59" borderId="138" xfId="0" applyFont="1" applyFill="1" applyBorder="1" applyAlignment="1">
      <alignment horizontal="left" vertical="center"/>
    </xf>
    <xf numFmtId="43" fontId="56" fillId="74" borderId="335" xfId="0" applyNumberFormat="1" applyFont="1" applyFill="1" applyBorder="1" applyAlignment="1">
      <alignment vertical="center"/>
    </xf>
    <xf numFmtId="0" fontId="60" fillId="0" borderId="10" xfId="0" applyFont="1" applyBorder="1" applyAlignment="1">
      <alignment vertical="center"/>
    </xf>
    <xf numFmtId="0" fontId="60" fillId="0" borderId="11" xfId="0" applyFont="1" applyBorder="1" applyAlignment="1">
      <alignment vertical="center"/>
    </xf>
    <xf numFmtId="0" fontId="56" fillId="0" borderId="341" xfId="0" applyFont="1" applyBorder="1" applyAlignment="1">
      <alignment vertical="center"/>
    </xf>
    <xf numFmtId="43" fontId="56" fillId="74" borderId="485" xfId="0" applyNumberFormat="1" applyFont="1" applyFill="1" applyBorder="1" applyAlignment="1">
      <alignment vertical="center"/>
    </xf>
    <xf numFmtId="0" fontId="4" fillId="0" borderId="110" xfId="0" applyFont="1" applyBorder="1" applyProtection="1">
      <protection locked="0"/>
    </xf>
    <xf numFmtId="165" fontId="25" fillId="55" borderId="0" xfId="1" applyFont="1" applyFill="1" applyAlignment="1">
      <alignment horizontal="left" vertical="top"/>
    </xf>
    <xf numFmtId="165" fontId="29" fillId="55" borderId="0" xfId="1" applyFont="1" applyFill="1" applyAlignment="1">
      <alignment horizontal="centerContinuous" vertical="top"/>
    </xf>
    <xf numFmtId="0" fontId="31" fillId="0" borderId="0" xfId="0" applyFont="1"/>
    <xf numFmtId="165" fontId="29" fillId="0" borderId="4" xfId="91" applyFont="1" applyBorder="1" applyAlignment="1">
      <alignment horizontal="left"/>
    </xf>
    <xf numFmtId="165" fontId="29" fillId="0" borderId="5" xfId="91" applyFont="1" applyBorder="1" applyAlignment="1">
      <alignment horizontal="center"/>
    </xf>
    <xf numFmtId="0" fontId="28" fillId="0" borderId="10" xfId="13" applyFont="1" applyBorder="1" applyAlignment="1">
      <alignment horizontal="right"/>
    </xf>
    <xf numFmtId="165" fontId="29" fillId="0" borderId="11" xfId="91" applyFont="1" applyBorder="1" applyAlignment="1">
      <alignment horizontal="left"/>
    </xf>
    <xf numFmtId="165" fontId="29" fillId="0" borderId="12" xfId="91" applyFont="1" applyBorder="1" applyAlignment="1">
      <alignment horizontal="center"/>
    </xf>
    <xf numFmtId="165" fontId="29" fillId="0" borderId="486" xfId="91" applyFont="1" applyBorder="1" applyAlignment="1">
      <alignment horizontal="left"/>
    </xf>
    <xf numFmtId="165" fontId="29" fillId="0" borderId="487" xfId="91" applyFont="1" applyBorder="1" applyAlignment="1">
      <alignment horizontal="center"/>
    </xf>
    <xf numFmtId="0" fontId="28" fillId="0" borderId="138" xfId="13" applyFont="1" applyBorder="1" applyAlignment="1">
      <alignment horizontal="right"/>
    </xf>
    <xf numFmtId="0" fontId="11" fillId="0" borderId="488" xfId="0" applyFont="1" applyBorder="1" applyAlignment="1" applyProtection="1">
      <alignment horizontal="left" vertical="center" wrapText="1" indent="1"/>
      <protection locked="0"/>
    </xf>
    <xf numFmtId="0" fontId="11" fillId="0" borderId="11" xfId="0" applyFont="1" applyBorder="1" applyAlignment="1" applyProtection="1">
      <alignment horizontal="left" vertical="center" wrapText="1" indent="2"/>
      <protection locked="0"/>
    </xf>
    <xf numFmtId="0" fontId="12" fillId="0" borderId="489" xfId="0" applyFont="1" applyBorder="1" applyAlignment="1" applyProtection="1">
      <alignment horizontal="center" vertical="center" wrapText="1"/>
      <protection locked="0"/>
    </xf>
    <xf numFmtId="165" fontId="48" fillId="0" borderId="489" xfId="4" applyNumberFormat="1" applyFont="1" applyBorder="1" applyAlignment="1" applyProtection="1">
      <alignment horizontal="center" vertical="center" wrapText="1"/>
      <protection locked="0"/>
    </xf>
    <xf numFmtId="165" fontId="20" fillId="0" borderId="489" xfId="4" applyNumberFormat="1" applyFont="1" applyBorder="1" applyAlignment="1" applyProtection="1">
      <alignment horizontal="center" vertical="center" wrapText="1"/>
      <protection locked="0"/>
    </xf>
    <xf numFmtId="165" fontId="2" fillId="0" borderId="490" xfId="1" applyFont="1" applyBorder="1" applyAlignment="1" applyProtection="1">
      <alignment horizontal="center" vertical="center" wrapText="1"/>
      <protection locked="0"/>
    </xf>
    <xf numFmtId="0" fontId="25" fillId="0" borderId="0" xfId="13" applyFont="1" applyAlignment="1">
      <alignment horizontal="centerContinuous" vertical="center"/>
    </xf>
    <xf numFmtId="0" fontId="2" fillId="0" borderId="0" xfId="13" applyFont="1" applyAlignment="1">
      <alignment horizontal="center" vertical="center"/>
    </xf>
    <xf numFmtId="0" fontId="25" fillId="0" borderId="0" xfId="13" applyFont="1" applyAlignment="1">
      <alignment horizontal="center" vertical="center"/>
    </xf>
    <xf numFmtId="0" fontId="4" fillId="0" borderId="0" xfId="13" applyAlignment="1">
      <alignment horizontal="center" vertical="center"/>
    </xf>
    <xf numFmtId="0" fontId="4" fillId="0" borderId="0" xfId="13" applyAlignment="1">
      <alignment vertical="center"/>
    </xf>
    <xf numFmtId="0" fontId="29" fillId="0" borderId="0" xfId="13" applyFont="1" applyAlignment="1">
      <alignment vertical="center"/>
    </xf>
    <xf numFmtId="0" fontId="4" fillId="0" borderId="0" xfId="13" applyAlignment="1">
      <alignment vertical="center" wrapText="1"/>
    </xf>
    <xf numFmtId="165" fontId="4" fillId="0" borderId="0" xfId="13" applyNumberFormat="1" applyAlignment="1">
      <alignment horizontal="center" vertical="center"/>
    </xf>
    <xf numFmtId="0" fontId="32" fillId="14" borderId="0" xfId="13" applyFont="1" applyFill="1" applyAlignment="1">
      <alignment vertical="center" wrapText="1"/>
    </xf>
    <xf numFmtId="0" fontId="4" fillId="0" borderId="0" xfId="13" applyAlignment="1">
      <alignment horizontal="center" vertical="center" wrapText="1"/>
    </xf>
    <xf numFmtId="165" fontId="29" fillId="0" borderId="0" xfId="13" applyNumberFormat="1" applyFont="1" applyAlignment="1">
      <alignment vertical="center"/>
    </xf>
    <xf numFmtId="0" fontId="4" fillId="0" borderId="0" xfId="25" applyFont="1" applyAlignment="1">
      <alignment vertical="center"/>
    </xf>
    <xf numFmtId="0" fontId="4" fillId="0" borderId="0" xfId="13" applyAlignment="1">
      <alignment horizontal="left" vertical="center" wrapText="1"/>
    </xf>
    <xf numFmtId="0" fontId="4" fillId="5" borderId="0" xfId="13" applyFill="1" applyAlignment="1">
      <alignment horizontal="center" vertical="center"/>
    </xf>
    <xf numFmtId="0" fontId="0" fillId="5" borderId="0" xfId="0" applyFill="1"/>
    <xf numFmtId="0" fontId="2" fillId="86" borderId="0" xfId="13" applyFont="1" applyFill="1" applyAlignment="1">
      <alignment horizontal="centerContinuous" vertical="center"/>
    </xf>
    <xf numFmtId="0" fontId="25" fillId="86" borderId="0" xfId="13" applyFont="1" applyFill="1" applyAlignment="1">
      <alignment horizontal="centerContinuous" vertical="center"/>
    </xf>
    <xf numFmtId="165" fontId="4" fillId="0" borderId="0" xfId="1" applyFont="1" applyAlignment="1">
      <alignment horizontal="center" vertical="center"/>
    </xf>
    <xf numFmtId="165" fontId="2" fillId="0" borderId="0" xfId="1" applyFont="1" applyAlignment="1">
      <alignment horizontal="center" vertical="center"/>
    </xf>
    <xf numFmtId="165" fontId="2" fillId="86" borderId="0" xfId="1" applyFont="1" applyFill="1" applyAlignment="1">
      <alignment horizontal="centerContinuous" vertical="center"/>
    </xf>
    <xf numFmtId="165" fontId="4" fillId="0" borderId="0" xfId="1" applyFont="1" applyAlignment="1">
      <alignment vertical="center"/>
    </xf>
    <xf numFmtId="165" fontId="0" fillId="0" borderId="0" xfId="1" applyFont="1"/>
    <xf numFmtId="165" fontId="4" fillId="14" borderId="0" xfId="1" applyFont="1" applyFill="1" applyAlignment="1">
      <alignment horizontal="center" vertical="center"/>
    </xf>
    <xf numFmtId="165" fontId="2" fillId="0" borderId="0" xfId="1" applyFont="1" applyAlignment="1">
      <alignment vertical="center"/>
    </xf>
    <xf numFmtId="165" fontId="4" fillId="74" borderId="59" xfId="2" applyFont="1" applyFill="1" applyBorder="1"/>
    <xf numFmtId="165" fontId="4" fillId="74" borderId="108" xfId="2" applyFont="1" applyFill="1" applyBorder="1"/>
    <xf numFmtId="165" fontId="4" fillId="74" borderId="68" xfId="2" applyFont="1" applyFill="1" applyBorder="1"/>
    <xf numFmtId="165" fontId="4" fillId="74" borderId="109" xfId="2" applyFont="1" applyFill="1" applyBorder="1"/>
    <xf numFmtId="0" fontId="4" fillId="0" borderId="0" xfId="13" applyAlignment="1">
      <alignment horizontal="center"/>
    </xf>
    <xf numFmtId="40" fontId="2" fillId="0" borderId="0" xfId="423" applyNumberFormat="1" applyFont="1" applyAlignment="1">
      <alignment horizontal="center"/>
    </xf>
    <xf numFmtId="40" fontId="4" fillId="0" borderId="0" xfId="423" applyNumberFormat="1" applyAlignment="1">
      <alignment horizontal="center"/>
    </xf>
    <xf numFmtId="40" fontId="4" fillId="0" borderId="0" xfId="423" applyNumberFormat="1" applyAlignment="1">
      <alignment horizontal="center" vertical="center"/>
    </xf>
    <xf numFmtId="165" fontId="4" fillId="0" borderId="0" xfId="423" applyNumberFormat="1" applyAlignment="1">
      <alignment horizontal="center"/>
    </xf>
    <xf numFmtId="40" fontId="2" fillId="0" borderId="0" xfId="423" applyNumberFormat="1" applyFont="1" applyAlignment="1">
      <alignment horizontal="left"/>
    </xf>
    <xf numFmtId="40" fontId="4" fillId="0" borderId="0" xfId="423" applyNumberFormat="1" applyAlignment="1">
      <alignment horizontal="left"/>
    </xf>
    <xf numFmtId="0" fontId="2" fillId="0" borderId="0" xfId="423" applyFont="1" applyAlignment="1">
      <alignment horizontal="center"/>
    </xf>
    <xf numFmtId="0" fontId="4" fillId="0" borderId="0" xfId="423"/>
    <xf numFmtId="40" fontId="3" fillId="0" borderId="0" xfId="423" applyNumberFormat="1" applyFont="1" applyAlignment="1">
      <alignment vertical="center"/>
    </xf>
    <xf numFmtId="165" fontId="4" fillId="0" borderId="0" xfId="112" applyFont="1" applyFill="1"/>
    <xf numFmtId="40" fontId="4" fillId="0" borderId="0" xfId="423" applyNumberFormat="1"/>
    <xf numFmtId="165" fontId="2" fillId="0" borderId="0" xfId="112" applyFont="1" applyFill="1" applyAlignment="1">
      <alignment vertical="center"/>
    </xf>
    <xf numFmtId="0" fontId="4" fillId="0" borderId="0" xfId="423" applyAlignment="1">
      <alignment wrapText="1"/>
    </xf>
    <xf numFmtId="165" fontId="4" fillId="0" borderId="0" xfId="111" applyFont="1" applyFill="1" applyAlignment="1">
      <alignment vertical="center"/>
    </xf>
    <xf numFmtId="0" fontId="2" fillId="0" borderId="0" xfId="423" applyFont="1" applyAlignment="1">
      <alignment horizontal="left" vertical="center"/>
    </xf>
    <xf numFmtId="165" fontId="4" fillId="0" borderId="0" xfId="0" applyNumberFormat="1" applyFont="1" applyAlignment="1">
      <alignment vertical="center"/>
    </xf>
    <xf numFmtId="0" fontId="3" fillId="0" borderId="0" xfId="0" applyFont="1" applyAlignment="1">
      <alignment vertical="center"/>
    </xf>
    <xf numFmtId="40" fontId="4" fillId="0" borderId="0" xfId="423" applyNumberFormat="1" applyAlignment="1">
      <alignment vertical="center"/>
    </xf>
    <xf numFmtId="165" fontId="4" fillId="0" borderId="0" xfId="111" applyFont="1" applyFill="1" applyAlignment="1">
      <alignment horizontal="right" vertical="center"/>
    </xf>
    <xf numFmtId="0" fontId="4" fillId="0" borderId="0" xfId="0" applyFont="1" applyAlignment="1">
      <alignment horizontal="right" vertical="center" wrapText="1"/>
    </xf>
    <xf numFmtId="0" fontId="2" fillId="0" borderId="0" xfId="0" applyFont="1" applyAlignment="1">
      <alignment horizontal="left" vertical="center" wrapText="1"/>
    </xf>
    <xf numFmtId="0" fontId="4" fillId="0" borderId="0" xfId="13" applyAlignment="1">
      <alignment horizontal="center" vertical="top"/>
    </xf>
    <xf numFmtId="165" fontId="4" fillId="0" borderId="0" xfId="0" applyNumberFormat="1" applyFont="1" applyAlignment="1">
      <alignment vertical="top"/>
    </xf>
    <xf numFmtId="165" fontId="4" fillId="0" borderId="0" xfId="13" applyNumberFormat="1" applyAlignment="1">
      <alignment horizontal="center" vertical="top"/>
    </xf>
    <xf numFmtId="9" fontId="2" fillId="0" borderId="0" xfId="24" applyFont="1" applyFill="1" applyBorder="1" applyAlignment="1">
      <alignment vertical="center"/>
    </xf>
    <xf numFmtId="165" fontId="4" fillId="74" borderId="51" xfId="2" applyFont="1" applyFill="1" applyBorder="1"/>
    <xf numFmtId="165" fontId="4" fillId="74" borderId="67" xfId="2" applyFont="1" applyFill="1" applyBorder="1"/>
    <xf numFmtId="165" fontId="4" fillId="74" borderId="52" xfId="2" applyFont="1" applyFill="1" applyBorder="1"/>
    <xf numFmtId="166" fontId="4" fillId="74" borderId="52" xfId="3" applyNumberFormat="1" applyFont="1" applyFill="1" applyBorder="1"/>
    <xf numFmtId="40" fontId="10" fillId="0" borderId="0" xfId="423" applyNumberFormat="1" applyFont="1" applyAlignment="1">
      <alignment horizontal="center"/>
    </xf>
    <xf numFmtId="165" fontId="4" fillId="74" borderId="103" xfId="2" applyFont="1" applyFill="1" applyBorder="1"/>
    <xf numFmtId="165" fontId="4" fillId="14" borderId="52" xfId="2" applyFont="1" applyFill="1" applyBorder="1"/>
    <xf numFmtId="165" fontId="4" fillId="14" borderId="103" xfId="2" applyFont="1" applyFill="1" applyBorder="1"/>
    <xf numFmtId="165" fontId="4" fillId="14" borderId="51" xfId="2" applyFont="1" applyFill="1" applyBorder="1"/>
    <xf numFmtId="0" fontId="11" fillId="14" borderId="52" xfId="0" applyFont="1" applyFill="1" applyBorder="1"/>
    <xf numFmtId="0" fontId="29" fillId="74" borderId="110" xfId="0" applyFont="1" applyFill="1" applyBorder="1"/>
    <xf numFmtId="0" fontId="29" fillId="74" borderId="119" xfId="0" applyFont="1" applyFill="1" applyBorder="1"/>
    <xf numFmtId="3" fontId="2" fillId="56" borderId="118" xfId="0" applyNumberFormat="1" applyFont="1" applyFill="1" applyBorder="1" applyAlignment="1">
      <alignment horizontal="left" vertical="center"/>
    </xf>
    <xf numFmtId="3" fontId="4" fillId="56" borderId="110" xfId="0" applyNumberFormat="1" applyFont="1" applyFill="1" applyBorder="1" applyAlignment="1">
      <alignment horizontal="center" vertical="center"/>
    </xf>
    <xf numFmtId="0" fontId="25" fillId="56" borderId="125" xfId="0" applyFont="1" applyFill="1" applyBorder="1"/>
    <xf numFmtId="0" fontId="25" fillId="56" borderId="122" xfId="0" applyFont="1" applyFill="1" applyBorder="1"/>
    <xf numFmtId="0" fontId="29" fillId="74" borderId="123" xfId="0" applyFont="1" applyFill="1" applyBorder="1"/>
    <xf numFmtId="3" fontId="2" fillId="56" borderId="120" xfId="0" applyNumberFormat="1" applyFont="1" applyFill="1" applyBorder="1" applyAlignment="1">
      <alignment horizontal="left" vertical="center"/>
    </xf>
    <xf numFmtId="3" fontId="4" fillId="56" borderId="121" xfId="0" applyNumberFormat="1" applyFont="1" applyFill="1" applyBorder="1" applyAlignment="1">
      <alignment horizontal="center" vertical="center"/>
    </xf>
    <xf numFmtId="0" fontId="29" fillId="14" borderId="110" xfId="0" applyFont="1" applyFill="1" applyBorder="1"/>
    <xf numFmtId="0" fontId="29" fillId="14" borderId="119" xfId="0" applyFont="1" applyFill="1" applyBorder="1"/>
    <xf numFmtId="0" fontId="29" fillId="14" borderId="123" xfId="0" applyFont="1" applyFill="1" applyBorder="1"/>
    <xf numFmtId="0" fontId="29" fillId="14" borderId="124" xfId="0" applyFont="1" applyFill="1" applyBorder="1"/>
    <xf numFmtId="165" fontId="4" fillId="0" borderId="0" xfId="1" applyFont="1" applyAlignment="1">
      <alignment horizontal="center"/>
    </xf>
    <xf numFmtId="165" fontId="4" fillId="0" borderId="0" xfId="1" applyFont="1" applyFill="1" applyAlignment="1">
      <alignment vertical="center"/>
    </xf>
    <xf numFmtId="165" fontId="2" fillId="0" borderId="0" xfId="1" applyFont="1" applyFill="1" applyAlignment="1">
      <alignment vertical="center"/>
    </xf>
    <xf numFmtId="165" fontId="4" fillId="0" borderId="0" xfId="1" applyFont="1" applyAlignment="1">
      <alignment vertical="top"/>
    </xf>
    <xf numFmtId="165" fontId="4" fillId="0" borderId="0" xfId="1" applyFont="1" applyFill="1" applyAlignment="1">
      <alignment horizontal="center" vertical="center"/>
    </xf>
    <xf numFmtId="165" fontId="4" fillId="0" borderId="0" xfId="1" applyFont="1" applyFill="1" applyBorder="1" applyAlignment="1">
      <alignment horizontal="center" vertical="center"/>
    </xf>
    <xf numFmtId="165" fontId="4" fillId="0" borderId="0" xfId="1" applyFont="1" applyFill="1" applyAlignment="1">
      <alignment vertical="top"/>
    </xf>
    <xf numFmtId="165" fontId="2" fillId="0" borderId="343" xfId="1" applyFont="1" applyFill="1" applyBorder="1" applyAlignment="1">
      <alignment vertical="center"/>
    </xf>
    <xf numFmtId="165" fontId="4" fillId="0" borderId="0" xfId="1" applyFont="1" applyAlignment="1">
      <alignment wrapText="1"/>
    </xf>
    <xf numFmtId="165" fontId="4" fillId="0" borderId="0" xfId="1" applyFont="1" applyAlignment="1">
      <alignment vertical="center" wrapText="1"/>
    </xf>
    <xf numFmtId="165" fontId="2" fillId="0" borderId="0" xfId="1" applyFont="1" applyAlignment="1">
      <alignment horizontal="center"/>
    </xf>
    <xf numFmtId="165" fontId="2" fillId="0" borderId="343" xfId="1" applyFont="1" applyBorder="1"/>
    <xf numFmtId="0" fontId="4" fillId="0" borderId="0" xfId="423" applyAlignment="1">
      <alignment vertical="center"/>
    </xf>
    <xf numFmtId="0" fontId="4" fillId="0" borderId="0" xfId="423" applyAlignment="1">
      <alignment vertical="center" wrapText="1"/>
    </xf>
    <xf numFmtId="0" fontId="0" fillId="0" borderId="0" xfId="0" applyAlignment="1">
      <alignment vertical="center"/>
    </xf>
    <xf numFmtId="165" fontId="4" fillId="14" borderId="0" xfId="1" applyFont="1" applyFill="1" applyAlignment="1">
      <alignment vertical="center"/>
    </xf>
    <xf numFmtId="0" fontId="4" fillId="0" borderId="372" xfId="0" applyFont="1" applyBorder="1" applyProtection="1">
      <protection locked="0"/>
    </xf>
    <xf numFmtId="165" fontId="4" fillId="14" borderId="0" xfId="1" applyFont="1" applyFill="1" applyAlignment="1">
      <alignment vertical="top"/>
    </xf>
    <xf numFmtId="165" fontId="4" fillId="14" borderId="0" xfId="1" applyFont="1" applyFill="1" applyBorder="1"/>
    <xf numFmtId="9" fontId="2" fillId="0" borderId="0" xfId="10" applyFont="1" applyFill="1" applyBorder="1" applyAlignment="1">
      <alignment vertical="center"/>
    </xf>
    <xf numFmtId="9" fontId="4" fillId="0" borderId="0" xfId="10" applyFont="1" applyAlignment="1">
      <alignment wrapText="1"/>
    </xf>
    <xf numFmtId="9" fontId="4" fillId="0" borderId="0" xfId="10" applyFont="1"/>
    <xf numFmtId="9" fontId="2" fillId="0" borderId="0" xfId="10" applyFont="1"/>
    <xf numFmtId="0" fontId="2" fillId="0" borderId="0" xfId="25" applyFont="1" applyAlignment="1">
      <alignment horizontal="centerContinuous"/>
    </xf>
    <xf numFmtId="0" fontId="4" fillId="0" borderId="0" xfId="25" applyFont="1"/>
    <xf numFmtId="0" fontId="4" fillId="0" borderId="0" xfId="25" applyFont="1" applyAlignment="1">
      <alignment horizontal="right"/>
    </xf>
    <xf numFmtId="0" fontId="2" fillId="0" borderId="0" xfId="25" applyFont="1" applyAlignment="1">
      <alignment horizontal="center"/>
    </xf>
    <xf numFmtId="0" fontId="2" fillId="0" borderId="0" xfId="25" applyFont="1" applyAlignment="1">
      <alignment horizontal="right"/>
    </xf>
    <xf numFmtId="165" fontId="4" fillId="0" borderId="0" xfId="25" applyNumberFormat="1" applyFont="1"/>
    <xf numFmtId="165" fontId="4" fillId="0" borderId="0" xfId="25" applyNumberFormat="1" applyFont="1" applyAlignment="1">
      <alignment horizontal="right"/>
    </xf>
    <xf numFmtId="165" fontId="4" fillId="0" borderId="0" xfId="90" applyNumberFormat="1" applyFont="1" applyFill="1"/>
    <xf numFmtId="165" fontId="2" fillId="0" borderId="0" xfId="25" applyNumberFormat="1" applyFont="1"/>
    <xf numFmtId="165" fontId="2" fillId="0" borderId="0" xfId="25" applyNumberFormat="1" applyFont="1" applyAlignment="1">
      <alignment horizontal="right"/>
    </xf>
    <xf numFmtId="165" fontId="2" fillId="0" borderId="0" xfId="25" applyNumberFormat="1" applyFont="1" applyAlignment="1">
      <alignment horizontal="centerContinuous"/>
    </xf>
    <xf numFmtId="165" fontId="2" fillId="0" borderId="0" xfId="25" applyNumberFormat="1" applyFont="1" applyAlignment="1">
      <alignment horizontal="center"/>
    </xf>
    <xf numFmtId="0" fontId="25" fillId="0" borderId="0" xfId="0" applyFont="1" applyAlignment="1">
      <alignment horizontal="center"/>
    </xf>
    <xf numFmtId="0" fontId="25" fillId="0" borderId="0" xfId="0" applyFont="1" applyAlignment="1">
      <alignment horizontal="centerContinuous"/>
    </xf>
    <xf numFmtId="0" fontId="10" fillId="0" borderId="0" xfId="25" applyFont="1" applyAlignment="1">
      <alignment horizontal="centerContinuous" wrapText="1"/>
    </xf>
    <xf numFmtId="165" fontId="4" fillId="0" borderId="0" xfId="25" applyNumberFormat="1" applyFont="1" applyAlignment="1">
      <alignment horizontal="left" indent="3"/>
    </xf>
    <xf numFmtId="0" fontId="25" fillId="0" borderId="0" xfId="0" applyFont="1" applyAlignment="1" applyProtection="1">
      <alignment horizontal="left" vertical="top"/>
      <protection locked="0"/>
    </xf>
    <xf numFmtId="0" fontId="29" fillId="14" borderId="0" xfId="5" applyFont="1" applyFill="1"/>
    <xf numFmtId="1" fontId="29" fillId="14" borderId="0" xfId="5" applyNumberFormat="1" applyFont="1" applyFill="1"/>
    <xf numFmtId="2" fontId="29" fillId="14" borderId="0" xfId="5" applyNumberFormat="1" applyFont="1" applyFill="1"/>
    <xf numFmtId="0" fontId="25" fillId="56" borderId="114" xfId="0" applyFont="1" applyFill="1" applyBorder="1"/>
    <xf numFmtId="0" fontId="25" fillId="56" borderId="115" xfId="0" applyFont="1" applyFill="1" applyBorder="1"/>
    <xf numFmtId="43" fontId="2" fillId="56" borderId="330" xfId="90" applyFont="1" applyFill="1" applyBorder="1"/>
    <xf numFmtId="0" fontId="25" fillId="56" borderId="116" xfId="0" applyFont="1" applyFill="1" applyBorder="1"/>
    <xf numFmtId="0" fontId="29" fillId="14" borderId="111" xfId="0" applyFont="1" applyFill="1" applyBorder="1"/>
    <xf numFmtId="0" fontId="29" fillId="14" borderId="112" xfId="0" applyFont="1" applyFill="1" applyBorder="1"/>
    <xf numFmtId="0" fontId="29" fillId="14" borderId="113" xfId="0" applyFont="1" applyFill="1" applyBorder="1"/>
    <xf numFmtId="0" fontId="25" fillId="61" borderId="114" xfId="0" applyFont="1" applyFill="1" applyBorder="1"/>
    <xf numFmtId="0" fontId="25" fillId="61" borderId="115" xfId="0" applyFont="1" applyFill="1" applyBorder="1"/>
    <xf numFmtId="0" fontId="25" fillId="61" borderId="116" xfId="0" applyFont="1" applyFill="1" applyBorder="1"/>
    <xf numFmtId="0" fontId="2" fillId="0" borderId="17" xfId="0" applyFont="1" applyBorder="1" applyAlignment="1" applyProtection="1">
      <alignment horizontal="center"/>
      <protection locked="0"/>
    </xf>
    <xf numFmtId="0" fontId="2" fillId="0" borderId="71" xfId="0" applyFont="1" applyBorder="1" applyAlignment="1" applyProtection="1">
      <alignment horizontal="center"/>
      <protection locked="0"/>
    </xf>
    <xf numFmtId="0" fontId="2" fillId="0" borderId="77" xfId="0" quotePrefix="1" applyFont="1" applyBorder="1" applyAlignment="1" applyProtection="1">
      <alignment horizontal="center"/>
      <protection locked="0"/>
    </xf>
    <xf numFmtId="0" fontId="4" fillId="0" borderId="78" xfId="0" applyFont="1" applyBorder="1" applyProtection="1">
      <protection locked="0"/>
    </xf>
    <xf numFmtId="0" fontId="2" fillId="0" borderId="27" xfId="0" applyFont="1" applyBorder="1" applyAlignment="1" applyProtection="1">
      <alignment horizontal="left" indent="1"/>
      <protection locked="0"/>
    </xf>
    <xf numFmtId="0" fontId="2" fillId="0" borderId="17" xfId="0" applyFont="1" applyBorder="1" applyProtection="1">
      <protection locked="0"/>
    </xf>
    <xf numFmtId="0" fontId="2" fillId="0" borderId="71" xfId="0" applyFont="1" applyBorder="1" applyProtection="1">
      <protection locked="0"/>
    </xf>
    <xf numFmtId="165" fontId="4" fillId="14" borderId="77" xfId="1" applyFont="1" applyFill="1" applyBorder="1" applyProtection="1">
      <protection locked="0"/>
    </xf>
    <xf numFmtId="0" fontId="4" fillId="14" borderId="78" xfId="0" applyFont="1" applyFill="1" applyBorder="1" applyProtection="1">
      <protection locked="0"/>
    </xf>
    <xf numFmtId="0" fontId="2" fillId="0" borderId="56" xfId="0" applyFont="1" applyBorder="1" applyAlignment="1" applyProtection="1">
      <alignment horizontal="left" indent="1"/>
      <protection locked="0"/>
    </xf>
    <xf numFmtId="0" fontId="2" fillId="0" borderId="57" xfId="0" applyFont="1" applyBorder="1" applyProtection="1">
      <protection locked="0"/>
    </xf>
    <xf numFmtId="165" fontId="4" fillId="14" borderId="418" xfId="1" applyFont="1" applyFill="1" applyBorder="1" applyProtection="1">
      <protection locked="0"/>
    </xf>
    <xf numFmtId="0" fontId="4" fillId="0" borderId="165" xfId="0" applyFont="1" applyBorder="1" applyProtection="1">
      <protection locked="0"/>
    </xf>
    <xf numFmtId="0" fontId="2" fillId="0" borderId="107" xfId="0" applyFont="1" applyBorder="1" applyAlignment="1" applyProtection="1">
      <alignment horizontal="left"/>
      <protection locked="0"/>
    </xf>
    <xf numFmtId="0" fontId="4" fillId="0" borderId="97" xfId="0" applyFont="1" applyBorder="1" applyProtection="1">
      <protection locked="0"/>
    </xf>
    <xf numFmtId="4" fontId="4" fillId="0" borderId="0" xfId="0" applyNumberFormat="1" applyFont="1" applyProtection="1">
      <protection locked="0"/>
    </xf>
    <xf numFmtId="0" fontId="2" fillId="5" borderId="27" xfId="0" applyFont="1" applyFill="1" applyBorder="1" applyAlignment="1" applyProtection="1">
      <alignment horizontal="left"/>
      <protection locked="0"/>
    </xf>
    <xf numFmtId="0" fontId="2" fillId="5" borderId="17" xfId="0" applyFont="1" applyFill="1" applyBorder="1" applyProtection="1">
      <protection locked="0"/>
    </xf>
    <xf numFmtId="0" fontId="4" fillId="5" borderId="260" xfId="0" applyFont="1" applyFill="1" applyBorder="1" applyProtection="1">
      <protection locked="0"/>
    </xf>
    <xf numFmtId="0" fontId="4" fillId="5" borderId="27" xfId="0" applyFont="1" applyFill="1" applyBorder="1" applyAlignment="1" applyProtection="1">
      <alignment horizontal="left" indent="2"/>
      <protection locked="0"/>
    </xf>
    <xf numFmtId="0" fontId="4" fillId="5" borderId="17" xfId="0" applyFont="1" applyFill="1" applyBorder="1" applyAlignment="1" applyProtection="1">
      <alignment horizontal="left"/>
      <protection locked="0"/>
    </xf>
    <xf numFmtId="0" fontId="4" fillId="5" borderId="261" xfId="0" applyFont="1" applyFill="1" applyBorder="1" applyProtection="1">
      <protection locked="0"/>
    </xf>
    <xf numFmtId="165" fontId="4" fillId="14" borderId="205" xfId="1" applyFont="1" applyFill="1" applyBorder="1" applyProtection="1">
      <protection locked="0"/>
    </xf>
    <xf numFmtId="165" fontId="4" fillId="14" borderId="455" xfId="1" applyFont="1" applyFill="1" applyBorder="1" applyProtection="1">
      <protection locked="0"/>
    </xf>
    <xf numFmtId="165" fontId="4" fillId="14" borderId="453" xfId="1" applyFont="1" applyFill="1" applyBorder="1" applyProtection="1">
      <protection locked="0"/>
    </xf>
    <xf numFmtId="165" fontId="4" fillId="60" borderId="460" xfId="1" applyFont="1" applyFill="1" applyBorder="1" applyProtection="1">
      <protection locked="0"/>
    </xf>
    <xf numFmtId="165" fontId="4" fillId="14" borderId="460" xfId="1" applyFont="1" applyFill="1" applyBorder="1" applyProtection="1">
      <protection locked="0"/>
    </xf>
    <xf numFmtId="165" fontId="4" fillId="14" borderId="218" xfId="1" applyFont="1" applyFill="1" applyBorder="1" applyProtection="1">
      <protection locked="0"/>
    </xf>
    <xf numFmtId="165" fontId="4" fillId="14" borderId="457" xfId="1" applyFont="1" applyFill="1" applyBorder="1" applyProtection="1">
      <protection locked="0"/>
    </xf>
    <xf numFmtId="165" fontId="4" fillId="0" borderId="418" xfId="1" applyFont="1" applyBorder="1" applyProtection="1">
      <protection locked="0"/>
    </xf>
    <xf numFmtId="0" fontId="4" fillId="0" borderId="261" xfId="0" applyFont="1" applyBorder="1" applyProtection="1">
      <protection locked="0"/>
    </xf>
    <xf numFmtId="165" fontId="4" fillId="14" borderId="259" xfId="1" applyFont="1" applyFill="1" applyBorder="1" applyProtection="1">
      <protection locked="0"/>
    </xf>
    <xf numFmtId="165" fontId="4" fillId="14" borderId="215" xfId="1" applyFont="1" applyFill="1" applyBorder="1" applyProtection="1">
      <protection locked="0"/>
    </xf>
    <xf numFmtId="165" fontId="4" fillId="14" borderId="216" xfId="1" applyFont="1" applyFill="1" applyBorder="1" applyProtection="1">
      <protection locked="0"/>
    </xf>
    <xf numFmtId="165" fontId="4" fillId="60" borderId="251" xfId="1" applyFont="1" applyFill="1" applyBorder="1" applyProtection="1">
      <protection locked="0"/>
    </xf>
    <xf numFmtId="165" fontId="4" fillId="14" borderId="251" xfId="1" applyFont="1" applyFill="1" applyBorder="1" applyProtection="1">
      <protection locked="0"/>
    </xf>
    <xf numFmtId="165" fontId="4" fillId="14" borderId="252" xfId="1" applyFont="1" applyFill="1" applyBorder="1" applyProtection="1">
      <protection locked="0"/>
    </xf>
    <xf numFmtId="165" fontId="4" fillId="14" borderId="253" xfId="1" applyFont="1" applyFill="1" applyBorder="1" applyProtection="1">
      <protection locked="0"/>
    </xf>
    <xf numFmtId="0" fontId="4" fillId="0" borderId="17" xfId="0" applyFont="1" applyBorder="1" applyProtection="1">
      <protection locked="0"/>
    </xf>
    <xf numFmtId="0" fontId="4" fillId="5" borderId="27" xfId="0" applyFont="1" applyFill="1" applyBorder="1" applyAlignment="1" applyProtection="1">
      <alignment horizontal="left"/>
      <protection locked="0"/>
    </xf>
    <xf numFmtId="0" fontId="4" fillId="5" borderId="17" xfId="0" applyFont="1" applyFill="1" applyBorder="1" applyProtection="1">
      <protection locked="0"/>
    </xf>
    <xf numFmtId="165" fontId="4" fillId="0" borderId="205" xfId="1" applyFont="1" applyBorder="1" applyProtection="1">
      <protection locked="0"/>
    </xf>
    <xf numFmtId="165" fontId="4" fillId="0" borderId="460" xfId="1" applyFont="1" applyBorder="1" applyProtection="1">
      <protection locked="0"/>
    </xf>
    <xf numFmtId="165" fontId="4" fillId="0" borderId="218" xfId="1" applyFont="1" applyBorder="1" applyProtection="1">
      <protection locked="0"/>
    </xf>
    <xf numFmtId="165" fontId="4" fillId="0" borderId="457" xfId="1" applyFont="1" applyBorder="1" applyProtection="1">
      <protection locked="0"/>
    </xf>
    <xf numFmtId="0" fontId="2" fillId="0" borderId="97" xfId="0" applyFont="1" applyBorder="1" applyProtection="1">
      <protection locked="0"/>
    </xf>
    <xf numFmtId="0" fontId="4" fillId="0" borderId="250" xfId="0" applyFont="1" applyBorder="1" applyProtection="1">
      <protection locked="0"/>
    </xf>
    <xf numFmtId="0" fontId="28" fillId="0" borderId="0" xfId="0" applyFont="1" applyAlignment="1" applyProtection="1">
      <alignment horizontal="left" indent="3"/>
      <protection locked="0"/>
    </xf>
    <xf numFmtId="0" fontId="37" fillId="0" borderId="0" xfId="0" applyFont="1" applyAlignment="1" applyProtection="1">
      <alignment horizontal="left" indent="3"/>
      <protection locked="0"/>
    </xf>
    <xf numFmtId="0" fontId="4" fillId="0" borderId="0" xfId="0" applyFont="1" applyAlignment="1" applyProtection="1">
      <alignment horizontal="left" indent="3"/>
      <protection locked="0"/>
    </xf>
    <xf numFmtId="0" fontId="10" fillId="0" borderId="0" xfId="0" applyFont="1" applyAlignment="1" applyProtection="1">
      <alignment horizontal="left"/>
      <protection locked="0"/>
    </xf>
    <xf numFmtId="0" fontId="4" fillId="0" borderId="0" xfId="0" quotePrefix="1" applyFont="1" applyAlignment="1" applyProtection="1">
      <alignment horizontal="center"/>
      <protection locked="0"/>
    </xf>
    <xf numFmtId="0" fontId="25" fillId="90" borderId="0" xfId="0" applyFont="1" applyFill="1"/>
    <xf numFmtId="0" fontId="2" fillId="90" borderId="0" xfId="0" applyFont="1" applyFill="1"/>
    <xf numFmtId="0" fontId="12" fillId="0" borderId="0" xfId="0" applyFont="1" applyAlignment="1">
      <alignment horizontal="left"/>
    </xf>
    <xf numFmtId="186" fontId="25" fillId="0" borderId="0" xfId="0" applyNumberFormat="1" applyFont="1" applyAlignment="1">
      <alignment horizontal="left" vertical="top"/>
    </xf>
    <xf numFmtId="0" fontId="55" fillId="14" borderId="0" xfId="0" applyFont="1" applyFill="1"/>
    <xf numFmtId="165" fontId="25" fillId="0" borderId="123" xfId="15" applyFont="1" applyBorder="1"/>
    <xf numFmtId="165" fontId="12" fillId="45" borderId="372" xfId="1" applyFont="1" applyFill="1" applyBorder="1" applyAlignment="1" applyProtection="1">
      <alignment horizontal="center" vertical="center" wrapText="1"/>
    </xf>
    <xf numFmtId="165" fontId="12" fillId="45" borderId="110" xfId="1" applyFont="1" applyFill="1" applyBorder="1" applyAlignment="1" applyProtection="1">
      <alignment horizontal="center" vertical="center" wrapText="1"/>
    </xf>
    <xf numFmtId="165" fontId="43" fillId="81" borderId="123" xfId="1" applyFont="1" applyFill="1" applyBorder="1" applyAlignment="1" applyProtection="1">
      <alignment vertical="center" wrapText="1"/>
    </xf>
    <xf numFmtId="0" fontId="2" fillId="0" borderId="0" xfId="0" applyFont="1" applyAlignment="1" applyProtection="1">
      <alignment horizontal="center" vertical="center"/>
      <protection locked="0"/>
    </xf>
    <xf numFmtId="9" fontId="11" fillId="14" borderId="9" xfId="10" applyFont="1" applyFill="1" applyBorder="1" applyAlignment="1" applyProtection="1">
      <alignment vertical="center"/>
      <protection locked="0"/>
    </xf>
    <xf numFmtId="9" fontId="11" fillId="14" borderId="4" xfId="10" applyFont="1" applyFill="1" applyBorder="1" applyAlignment="1" applyProtection="1">
      <alignment vertical="center"/>
      <protection locked="0"/>
    </xf>
    <xf numFmtId="14" fontId="4" fillId="0" borderId="0" xfId="0" applyNumberFormat="1" applyFont="1" applyAlignment="1" applyProtection="1">
      <alignment horizontal="center"/>
      <protection locked="0"/>
    </xf>
    <xf numFmtId="167" fontId="4" fillId="0" borderId="0" xfId="1" applyNumberFormat="1" applyFont="1" applyProtection="1">
      <protection locked="0"/>
    </xf>
    <xf numFmtId="166" fontId="4" fillId="0" borderId="0" xfId="1" applyNumberFormat="1" applyFont="1" applyProtection="1">
      <protection locked="0"/>
    </xf>
    <xf numFmtId="0" fontId="4" fillId="0" borderId="0" xfId="0" applyFont="1" applyAlignment="1" applyProtection="1">
      <alignment vertical="center"/>
      <protection locked="0"/>
    </xf>
    <xf numFmtId="0" fontId="4" fillId="0" borderId="0" xfId="0" applyFont="1" applyAlignment="1" applyProtection="1">
      <alignment horizontal="center" vertical="center"/>
      <protection locked="0"/>
    </xf>
    <xf numFmtId="167" fontId="4" fillId="0" borderId="0" xfId="1" applyNumberFormat="1" applyFont="1" applyBorder="1" applyAlignment="1" applyProtection="1">
      <alignment vertical="center"/>
      <protection locked="0"/>
    </xf>
    <xf numFmtId="166" fontId="4" fillId="0" borderId="0" xfId="1" applyNumberFormat="1" applyFont="1" applyBorder="1" applyAlignment="1" applyProtection="1">
      <alignment vertical="center"/>
      <protection locked="0"/>
    </xf>
    <xf numFmtId="0" fontId="3" fillId="0" borderId="0" xfId="0" applyFont="1" applyAlignment="1" applyProtection="1">
      <alignment horizontal="centerContinuous" vertical="center" wrapText="1"/>
      <protection locked="0"/>
    </xf>
    <xf numFmtId="167" fontId="4" fillId="0" borderId="0" xfId="1" applyNumberFormat="1" applyFont="1" applyBorder="1" applyProtection="1">
      <protection locked="0"/>
    </xf>
    <xf numFmtId="166" fontId="4" fillId="0" borderId="0" xfId="1" applyNumberFormat="1" applyFont="1" applyBorder="1" applyProtection="1">
      <protection locked="0"/>
    </xf>
    <xf numFmtId="0" fontId="4" fillId="0" borderId="0" xfId="0" applyFont="1" applyAlignment="1" applyProtection="1">
      <alignment vertical="center" wrapText="1"/>
      <protection locked="0"/>
    </xf>
    <xf numFmtId="165" fontId="4" fillId="0" borderId="161" xfId="1" applyFont="1" applyBorder="1" applyProtection="1">
      <protection locked="0"/>
    </xf>
    <xf numFmtId="0" fontId="2" fillId="0" borderId="27" xfId="0" quotePrefix="1" applyFont="1" applyBorder="1" applyAlignment="1" applyProtection="1">
      <alignment horizontal="left"/>
      <protection locked="0"/>
    </xf>
    <xf numFmtId="0" fontId="2" fillId="0" borderId="77" xfId="0" applyFont="1" applyBorder="1" applyProtection="1">
      <protection locked="0"/>
    </xf>
    <xf numFmtId="165" fontId="4" fillId="0" borderId="174" xfId="1" applyFont="1" applyBorder="1" applyProtection="1">
      <protection locked="0"/>
    </xf>
    <xf numFmtId="0" fontId="4" fillId="0" borderId="27" xfId="0" applyFont="1" applyBorder="1" applyAlignment="1" applyProtection="1">
      <alignment horizontal="center"/>
      <protection locked="0"/>
    </xf>
    <xf numFmtId="0" fontId="4" fillId="0" borderId="77" xfId="0" applyFont="1" applyBorder="1" applyProtection="1">
      <protection locked="0"/>
    </xf>
    <xf numFmtId="0" fontId="4" fillId="0" borderId="71" xfId="0" applyFont="1" applyBorder="1" applyProtection="1">
      <protection locked="0"/>
    </xf>
    <xf numFmtId="0" fontId="4" fillId="0" borderId="27" xfId="0" applyFont="1" applyBorder="1" applyAlignment="1" applyProtection="1">
      <alignment horizontal="left" indent="4"/>
      <protection locked="0"/>
    </xf>
    <xf numFmtId="0" fontId="4" fillId="14" borderId="94" xfId="0" applyFont="1" applyFill="1" applyBorder="1" applyAlignment="1" applyProtection="1">
      <alignment horizontal="left" indent="8"/>
      <protection locked="0"/>
    </xf>
    <xf numFmtId="0" fontId="4" fillId="14" borderId="75" xfId="0" applyFont="1" applyFill="1" applyBorder="1" applyAlignment="1" applyProtection="1">
      <alignment horizontal="left" indent="8"/>
      <protection locked="0"/>
    </xf>
    <xf numFmtId="0" fontId="4" fillId="14" borderId="75" xfId="0" applyFont="1" applyFill="1" applyBorder="1" applyProtection="1">
      <protection locked="0"/>
    </xf>
    <xf numFmtId="0" fontId="4" fillId="14" borderId="403" xfId="0" applyFont="1" applyFill="1" applyBorder="1" applyAlignment="1" applyProtection="1">
      <alignment horizontal="left" indent="8"/>
      <protection locked="0"/>
    </xf>
    <xf numFmtId="167" fontId="4" fillId="14" borderId="403" xfId="1" applyNumberFormat="1" applyFont="1" applyFill="1" applyBorder="1" applyAlignment="1" applyProtection="1">
      <alignment horizontal="center"/>
      <protection locked="0"/>
    </xf>
    <xf numFmtId="0" fontId="4" fillId="14" borderId="403" xfId="1" applyNumberFormat="1" applyFont="1" applyFill="1" applyBorder="1" applyAlignment="1" applyProtection="1">
      <alignment horizontal="center"/>
      <protection locked="0"/>
    </xf>
    <xf numFmtId="165" fontId="4" fillId="14" borderId="403" xfId="1" applyFont="1" applyFill="1" applyBorder="1" applyAlignment="1" applyProtection="1">
      <alignment horizontal="center"/>
      <protection locked="0"/>
    </xf>
    <xf numFmtId="166" fontId="4" fillId="14" borderId="403" xfId="38" applyNumberFormat="1" applyFont="1" applyFill="1" applyBorder="1" applyProtection="1">
      <protection locked="0"/>
    </xf>
    <xf numFmtId="0" fontId="4" fillId="14" borderId="402" xfId="1" applyNumberFormat="1" applyFont="1" applyFill="1" applyBorder="1" applyAlignment="1" applyProtection="1">
      <alignment horizontal="center"/>
      <protection locked="0"/>
    </xf>
    <xf numFmtId="165" fontId="4" fillId="14" borderId="175" xfId="1" applyFont="1" applyFill="1" applyBorder="1" applyProtection="1">
      <protection locked="0"/>
    </xf>
    <xf numFmtId="165" fontId="4" fillId="14" borderId="403" xfId="1" applyFont="1" applyFill="1" applyBorder="1" applyProtection="1">
      <protection locked="0"/>
    </xf>
    <xf numFmtId="0" fontId="4" fillId="0" borderId="56" xfId="0" applyFont="1" applyBorder="1" applyAlignment="1" applyProtection="1">
      <alignment horizontal="left" indent="4"/>
      <protection locked="0"/>
    </xf>
    <xf numFmtId="0" fontId="4" fillId="14" borderId="416" xfId="0" applyFont="1" applyFill="1" applyBorder="1" applyAlignment="1" applyProtection="1">
      <alignment horizontal="left" indent="8"/>
      <protection locked="0"/>
    </xf>
    <xf numFmtId="0" fontId="4" fillId="14" borderId="185" xfId="0" applyFont="1" applyFill="1" applyBorder="1" applyAlignment="1" applyProtection="1">
      <alignment horizontal="left" indent="8"/>
      <protection locked="0"/>
    </xf>
    <xf numFmtId="0" fontId="4" fillId="14" borderId="144" xfId="0" applyFont="1" applyFill="1" applyBorder="1" applyProtection="1">
      <protection locked="0"/>
    </xf>
    <xf numFmtId="0" fontId="4" fillId="14" borderId="73" xfId="0" applyFont="1" applyFill="1" applyBorder="1" applyAlignment="1" applyProtection="1">
      <alignment horizontal="left" indent="8"/>
      <protection locked="0"/>
    </xf>
    <xf numFmtId="167" fontId="4" fillId="14" borderId="73" xfId="1" applyNumberFormat="1" applyFont="1" applyFill="1" applyBorder="1" applyAlignment="1" applyProtection="1">
      <alignment horizontal="center"/>
      <protection locked="0"/>
    </xf>
    <xf numFmtId="0" fontId="4" fillId="14" borderId="73" xfId="1" applyNumberFormat="1" applyFont="1" applyFill="1" applyBorder="1" applyAlignment="1" applyProtection="1">
      <alignment horizontal="center"/>
      <protection locked="0"/>
    </xf>
    <xf numFmtId="165" fontId="4" fillId="14" borderId="73" xfId="1" applyFont="1" applyFill="1" applyBorder="1" applyAlignment="1" applyProtection="1">
      <alignment horizontal="center"/>
      <protection locked="0"/>
    </xf>
    <xf numFmtId="166" fontId="4" fillId="14" borderId="73" xfId="38" applyNumberFormat="1" applyFont="1" applyFill="1" applyBorder="1" applyProtection="1">
      <protection locked="0"/>
    </xf>
    <xf numFmtId="0" fontId="4" fillId="14" borderId="188" xfId="1" applyNumberFormat="1" applyFont="1" applyFill="1" applyBorder="1" applyAlignment="1" applyProtection="1">
      <alignment horizontal="center"/>
      <protection locked="0"/>
    </xf>
    <xf numFmtId="165" fontId="4" fillId="14" borderId="197" xfId="1" applyFont="1" applyFill="1" applyBorder="1" applyProtection="1">
      <protection locked="0"/>
    </xf>
    <xf numFmtId="165" fontId="4" fillId="14" borderId="73" xfId="1" applyFont="1" applyFill="1" applyBorder="1" applyProtection="1">
      <protection locked="0"/>
    </xf>
    <xf numFmtId="0" fontId="4" fillId="0" borderId="107" xfId="0" applyFont="1" applyBorder="1" applyAlignment="1" applyProtection="1">
      <alignment horizontal="left" indent="1"/>
      <protection locked="0"/>
    </xf>
    <xf numFmtId="0" fontId="4" fillId="0" borderId="79" xfId="0" applyFont="1" applyBorder="1" applyAlignment="1" applyProtection="1">
      <alignment horizontal="left" indent="8"/>
      <protection locked="0"/>
    </xf>
    <xf numFmtId="0" fontId="4" fillId="0" borderId="76" xfId="0" applyFont="1" applyBorder="1" applyAlignment="1" applyProtection="1">
      <alignment horizontal="left" indent="8"/>
      <protection locked="0"/>
    </xf>
    <xf numFmtId="165" fontId="4" fillId="14" borderId="403" xfId="38" applyNumberFormat="1" applyFont="1" applyFill="1" applyBorder="1" applyProtection="1">
      <protection locked="0"/>
    </xf>
    <xf numFmtId="165" fontId="4" fillId="14" borderId="73" xfId="38" applyNumberFormat="1" applyFont="1" applyFill="1" applyBorder="1" applyProtection="1">
      <protection locked="0"/>
    </xf>
    <xf numFmtId="0" fontId="4" fillId="0" borderId="79" xfId="0" applyFont="1" applyBorder="1" applyProtection="1">
      <protection locked="0"/>
    </xf>
    <xf numFmtId="0" fontId="4" fillId="0" borderId="27" xfId="0" applyFont="1" applyBorder="1" applyAlignment="1" applyProtection="1">
      <alignment horizontal="left" indent="1"/>
      <protection locked="0"/>
    </xf>
    <xf numFmtId="0" fontId="2" fillId="0" borderId="27" xfId="0" applyFont="1" applyBorder="1" applyAlignment="1" applyProtection="1">
      <alignment horizontal="left" indent="2"/>
      <protection locked="0"/>
    </xf>
    <xf numFmtId="0" fontId="4" fillId="0" borderId="107" xfId="0" applyFont="1" applyBorder="1" applyAlignment="1" applyProtection="1">
      <alignment horizontal="left" indent="2"/>
      <protection locked="0"/>
    </xf>
    <xf numFmtId="0" fontId="2" fillId="0" borderId="79" xfId="0" applyFont="1" applyBorder="1" applyAlignment="1" applyProtection="1">
      <alignment vertical="top"/>
      <protection locked="0"/>
    </xf>
    <xf numFmtId="0" fontId="2" fillId="0" borderId="76" xfId="0" applyFont="1" applyBorder="1" applyAlignment="1" applyProtection="1">
      <alignment vertical="top"/>
      <protection locked="0"/>
    </xf>
    <xf numFmtId="165" fontId="2" fillId="0" borderId="161" xfId="1" applyFont="1" applyBorder="1" applyProtection="1">
      <protection locked="0"/>
    </xf>
    <xf numFmtId="0" fontId="2" fillId="0" borderId="168" xfId="0" applyFont="1" applyBorder="1" applyAlignment="1" applyProtection="1">
      <alignment vertical="top"/>
      <protection locked="0"/>
    </xf>
    <xf numFmtId="0" fontId="2" fillId="0" borderId="165" xfId="0" applyFont="1" applyBorder="1" applyAlignment="1" applyProtection="1">
      <alignment vertical="top"/>
      <protection locked="0"/>
    </xf>
    <xf numFmtId="0" fontId="4" fillId="0" borderId="462" xfId="0" applyFont="1" applyBorder="1" applyProtection="1">
      <protection locked="0"/>
    </xf>
    <xf numFmtId="0" fontId="2" fillId="0" borderId="462" xfId="0" applyFont="1" applyBorder="1" applyAlignment="1" applyProtection="1">
      <alignment vertical="top"/>
      <protection locked="0"/>
    </xf>
    <xf numFmtId="167" fontId="2" fillId="0" borderId="462" xfId="1" applyNumberFormat="1" applyFont="1" applyBorder="1" applyProtection="1">
      <protection locked="0"/>
    </xf>
    <xf numFmtId="0" fontId="2" fillId="0" borderId="462" xfId="1" applyNumberFormat="1" applyFont="1" applyBorder="1" applyProtection="1">
      <protection locked="0"/>
    </xf>
    <xf numFmtId="165" fontId="2" fillId="0" borderId="462" xfId="1" applyFont="1" applyBorder="1" applyProtection="1">
      <protection locked="0"/>
    </xf>
    <xf numFmtId="165" fontId="2" fillId="0" borderId="462" xfId="38" applyNumberFormat="1" applyFont="1" applyBorder="1" applyProtection="1">
      <protection locked="0"/>
    </xf>
    <xf numFmtId="166" fontId="2" fillId="0" borderId="462" xfId="38" applyNumberFormat="1" applyFont="1" applyBorder="1" applyProtection="1">
      <protection locked="0"/>
    </xf>
    <xf numFmtId="0" fontId="2" fillId="0" borderId="444" xfId="1" applyNumberFormat="1" applyFont="1" applyBorder="1" applyProtection="1">
      <protection locked="0"/>
    </xf>
    <xf numFmtId="165" fontId="4" fillId="0" borderId="462" xfId="1" applyFont="1" applyBorder="1" applyProtection="1">
      <protection locked="0"/>
    </xf>
    <xf numFmtId="0" fontId="2" fillId="0" borderId="27" xfId="0" quotePrefix="1" applyFont="1" applyBorder="1" applyAlignment="1" applyProtection="1">
      <alignment horizontal="left" vertical="center"/>
      <protection locked="0"/>
    </xf>
    <xf numFmtId="0" fontId="2" fillId="0" borderId="77" xfId="0" applyFont="1" applyBorder="1" applyAlignment="1" applyProtection="1">
      <alignment horizontal="left" vertical="center" wrapText="1"/>
      <protection locked="0"/>
    </xf>
    <xf numFmtId="0" fontId="2" fillId="0" borderId="71" xfId="0" applyFont="1" applyBorder="1" applyAlignment="1" applyProtection="1">
      <alignment horizontal="left" vertical="center" wrapText="1"/>
      <protection locked="0"/>
    </xf>
    <xf numFmtId="165" fontId="4" fillId="0" borderId="174" xfId="1" applyFont="1" applyBorder="1" applyAlignment="1" applyProtection="1">
      <alignment vertical="center"/>
      <protection locked="0"/>
    </xf>
    <xf numFmtId="0" fontId="45" fillId="0" borderId="0" xfId="4" applyFont="1" applyProtection="1">
      <protection locked="0"/>
    </xf>
    <xf numFmtId="165" fontId="2" fillId="0" borderId="174" xfId="1" applyFont="1" applyBorder="1" applyProtection="1">
      <protection locked="0"/>
    </xf>
    <xf numFmtId="167" fontId="2" fillId="0" borderId="447" xfId="1" applyNumberFormat="1" applyFont="1" applyBorder="1" applyProtection="1">
      <protection locked="0"/>
    </xf>
    <xf numFmtId="0" fontId="2" fillId="0" borderId="165" xfId="1" applyNumberFormat="1" applyFont="1" applyBorder="1" applyProtection="1">
      <protection locked="0"/>
    </xf>
    <xf numFmtId="14" fontId="2" fillId="0" borderId="0" xfId="0" applyNumberFormat="1" applyFont="1" applyAlignment="1" applyProtection="1">
      <alignment horizontal="center"/>
      <protection locked="0"/>
    </xf>
    <xf numFmtId="14" fontId="10" fillId="0" borderId="0" xfId="0" applyNumberFormat="1" applyFont="1" applyAlignment="1" applyProtection="1">
      <alignment horizontal="left"/>
      <protection locked="0"/>
    </xf>
    <xf numFmtId="165" fontId="10" fillId="0" borderId="0" xfId="38" applyNumberFormat="1" applyFont="1" applyBorder="1" applyProtection="1">
      <protection locked="0"/>
    </xf>
    <xf numFmtId="0" fontId="29" fillId="0" borderId="0" xfId="0" applyFont="1" applyAlignment="1" applyProtection="1">
      <alignment horizontal="center"/>
      <protection locked="0"/>
    </xf>
    <xf numFmtId="0" fontId="29" fillId="0" borderId="0" xfId="0" applyFont="1" applyAlignment="1" applyProtection="1">
      <alignment horizontal="left"/>
      <protection locked="0"/>
    </xf>
    <xf numFmtId="165" fontId="4" fillId="0" borderId="110" xfId="1" applyFont="1" applyFill="1" applyBorder="1" applyAlignment="1" applyProtection="1">
      <alignment horizontal="center"/>
    </xf>
    <xf numFmtId="165" fontId="4" fillId="14" borderId="110" xfId="1" applyFont="1" applyFill="1" applyBorder="1" applyProtection="1"/>
    <xf numFmtId="165" fontId="2" fillId="76" borderId="110" xfId="1" applyFont="1" applyFill="1" applyBorder="1" applyProtection="1"/>
    <xf numFmtId="165" fontId="4" fillId="0" borderId="110" xfId="1" applyFont="1" applyFill="1" applyBorder="1" applyProtection="1"/>
    <xf numFmtId="165" fontId="4" fillId="0" borderId="110" xfId="1" applyFont="1" applyBorder="1" applyProtection="1"/>
    <xf numFmtId="165" fontId="4" fillId="0" borderId="110" xfId="1" applyFont="1" applyFill="1" applyBorder="1" applyAlignment="1" applyProtection="1">
      <alignment vertical="center"/>
    </xf>
    <xf numFmtId="165" fontId="4" fillId="0" borderId="110" xfId="1" applyFont="1" applyBorder="1" applyAlignment="1" applyProtection="1">
      <alignment vertical="center"/>
    </xf>
    <xf numFmtId="165" fontId="4" fillId="14" borderId="110" xfId="1" applyFont="1" applyFill="1" applyBorder="1" applyAlignment="1" applyProtection="1">
      <alignment horizontal="center"/>
    </xf>
    <xf numFmtId="165" fontId="2" fillId="92" borderId="110" xfId="1" applyFont="1" applyFill="1" applyBorder="1" applyProtection="1"/>
    <xf numFmtId="165" fontId="2" fillId="56" borderId="200" xfId="1" applyFont="1" applyFill="1" applyBorder="1" applyAlignment="1" applyProtection="1">
      <alignment horizontal="left"/>
      <protection locked="0"/>
    </xf>
    <xf numFmtId="165" fontId="2" fillId="0" borderId="502" xfId="1" applyFont="1" applyBorder="1" applyProtection="1">
      <protection locked="0"/>
    </xf>
    <xf numFmtId="165" fontId="2" fillId="0" borderId="95" xfId="1" applyFont="1" applyBorder="1" applyProtection="1">
      <protection locked="0"/>
    </xf>
    <xf numFmtId="0" fontId="2" fillId="0" borderId="148" xfId="1" applyNumberFormat="1" applyFont="1" applyBorder="1" applyProtection="1">
      <protection locked="0"/>
    </xf>
    <xf numFmtId="0" fontId="12" fillId="0" borderId="0" xfId="0" applyFont="1" applyAlignment="1" applyProtection="1">
      <alignment horizontal="center" vertical="center" wrapText="1"/>
      <protection locked="0"/>
    </xf>
    <xf numFmtId="0" fontId="0" fillId="0" borderId="0" xfId="0" applyProtection="1">
      <protection locked="0"/>
    </xf>
    <xf numFmtId="165" fontId="4" fillId="0" borderId="161" xfId="1" applyFont="1" applyBorder="1" applyAlignment="1" applyProtection="1">
      <alignment horizontal="center"/>
      <protection locked="0"/>
    </xf>
    <xf numFmtId="0" fontId="2" fillId="0" borderId="71" xfId="0" applyFont="1" applyBorder="1" applyAlignment="1" applyProtection="1">
      <alignment vertical="center"/>
      <protection locked="0"/>
    </xf>
    <xf numFmtId="165" fontId="2" fillId="0" borderId="174" xfId="1" applyFont="1" applyBorder="1" applyAlignment="1" applyProtection="1">
      <alignment vertical="center"/>
      <protection locked="0"/>
    </xf>
    <xf numFmtId="0" fontId="2" fillId="0" borderId="56" xfId="0" applyFont="1" applyBorder="1" applyAlignment="1" applyProtection="1">
      <alignment horizontal="left" vertical="center" indent="1"/>
      <protection locked="0"/>
    </xf>
    <xf numFmtId="165" fontId="7" fillId="0" borderId="161" xfId="1" applyFont="1" applyBorder="1" applyProtection="1">
      <protection locked="0"/>
    </xf>
    <xf numFmtId="0" fontId="4" fillId="0" borderId="56" xfId="0" applyFont="1" applyBorder="1" applyAlignment="1" applyProtection="1">
      <alignment horizontal="left" vertical="center" indent="2"/>
      <protection locked="0"/>
    </xf>
    <xf numFmtId="0" fontId="4" fillId="14" borderId="71" xfId="0" applyFont="1" applyFill="1" applyBorder="1" applyProtection="1">
      <protection locked="0"/>
    </xf>
    <xf numFmtId="0" fontId="4" fillId="14" borderId="403" xfId="0" applyFont="1" applyFill="1" applyBorder="1" applyProtection="1">
      <protection locked="0"/>
    </xf>
    <xf numFmtId="0" fontId="4" fillId="14" borderId="403" xfId="0" applyFont="1" applyFill="1" applyBorder="1" applyAlignment="1" applyProtection="1">
      <alignment horizontal="center"/>
      <protection locked="0"/>
    </xf>
    <xf numFmtId="181" fontId="4" fillId="14" borderId="403" xfId="0" applyNumberFormat="1" applyFont="1" applyFill="1" applyBorder="1" applyAlignment="1" applyProtection="1">
      <alignment horizontal="center"/>
      <protection locked="0"/>
    </xf>
    <xf numFmtId="165" fontId="4" fillId="14" borderId="401" xfId="1" applyFont="1" applyFill="1" applyBorder="1" applyProtection="1">
      <protection locked="0"/>
    </xf>
    <xf numFmtId="0" fontId="4" fillId="14" borderId="404" xfId="0" applyFont="1" applyFill="1" applyBorder="1" applyProtection="1">
      <protection locked="0"/>
    </xf>
    <xf numFmtId="0" fontId="4" fillId="14" borderId="402" xfId="0" applyFont="1" applyFill="1" applyBorder="1" applyProtection="1">
      <protection locked="0"/>
    </xf>
    <xf numFmtId="0" fontId="4" fillId="14" borderId="455" xfId="0" applyFont="1" applyFill="1" applyBorder="1" applyProtection="1">
      <protection locked="0"/>
    </xf>
    <xf numFmtId="0" fontId="4" fillId="14" borderId="455" xfId="0" applyFont="1" applyFill="1" applyBorder="1" applyAlignment="1" applyProtection="1">
      <alignment horizontal="center"/>
      <protection locked="0"/>
    </xf>
    <xf numFmtId="181" fontId="4" fillId="14" borderId="455" xfId="0" applyNumberFormat="1" applyFont="1" applyFill="1" applyBorder="1" applyAlignment="1" applyProtection="1">
      <alignment horizontal="center"/>
      <protection locked="0"/>
    </xf>
    <xf numFmtId="0" fontId="4" fillId="14" borderId="459" xfId="0" applyFont="1" applyFill="1" applyBorder="1" applyProtection="1">
      <protection locked="0"/>
    </xf>
    <xf numFmtId="165" fontId="4" fillId="14" borderId="176" xfId="1" applyFont="1" applyFill="1" applyBorder="1" applyProtection="1">
      <protection locked="0"/>
    </xf>
    <xf numFmtId="0" fontId="4" fillId="14" borderId="454" xfId="0" applyFont="1" applyFill="1" applyBorder="1" applyProtection="1">
      <protection locked="0"/>
    </xf>
    <xf numFmtId="0" fontId="4" fillId="0" borderId="56" xfId="0" applyFont="1" applyBorder="1" applyAlignment="1" applyProtection="1">
      <alignment vertical="center" wrapText="1"/>
      <protection locked="0"/>
    </xf>
    <xf numFmtId="0" fontId="4" fillId="0" borderId="144" xfId="0" applyFont="1" applyBorder="1" applyProtection="1">
      <protection locked="0"/>
    </xf>
    <xf numFmtId="0" fontId="4" fillId="0" borderId="418" xfId="0" applyFont="1" applyBorder="1" applyProtection="1">
      <protection locked="0"/>
    </xf>
    <xf numFmtId="0" fontId="4" fillId="0" borderId="418" xfId="0" applyFont="1" applyBorder="1" applyAlignment="1" applyProtection="1">
      <alignment horizontal="center"/>
      <protection locked="0"/>
    </xf>
    <xf numFmtId="181" fontId="4" fillId="0" borderId="418" xfId="0" applyNumberFormat="1" applyFont="1" applyBorder="1" applyAlignment="1" applyProtection="1">
      <alignment horizontal="center"/>
      <protection locked="0"/>
    </xf>
    <xf numFmtId="165" fontId="7" fillId="0" borderId="462" xfId="1" applyFont="1" applyBorder="1" applyProtection="1">
      <protection locked="0"/>
    </xf>
    <xf numFmtId="165" fontId="7" fillId="0" borderId="445" xfId="1" applyFont="1" applyBorder="1" applyProtection="1">
      <protection locked="0"/>
    </xf>
    <xf numFmtId="0" fontId="4" fillId="0" borderId="436" xfId="0" applyFont="1" applyBorder="1" applyProtection="1">
      <protection locked="0"/>
    </xf>
    <xf numFmtId="0" fontId="4" fillId="0" borderId="435" xfId="0" applyFont="1" applyBorder="1" applyProtection="1">
      <protection locked="0"/>
    </xf>
    <xf numFmtId="0" fontId="4" fillId="0" borderId="107" xfId="0" applyFont="1" applyBorder="1" applyAlignment="1" applyProtection="1">
      <alignment vertical="center" wrapText="1"/>
      <protection locked="0"/>
    </xf>
    <xf numFmtId="0" fontId="4" fillId="0" borderId="27" xfId="0" applyFont="1" applyBorder="1" applyAlignment="1" applyProtection="1">
      <alignment vertical="center" wrapText="1"/>
      <protection locked="0"/>
    </xf>
    <xf numFmtId="0" fontId="2" fillId="0" borderId="27" xfId="0" quotePrefix="1" applyFont="1" applyBorder="1" applyAlignment="1" applyProtection="1">
      <alignment vertical="center"/>
      <protection locked="0"/>
    </xf>
    <xf numFmtId="0" fontId="2" fillId="0" borderId="71" xfId="0" applyFont="1" applyBorder="1" applyAlignment="1" applyProtection="1">
      <alignment horizontal="left" wrapText="1"/>
      <protection locked="0"/>
    </xf>
    <xf numFmtId="0" fontId="4" fillId="0" borderId="403" xfId="0" applyFont="1" applyBorder="1" applyProtection="1">
      <protection locked="0"/>
    </xf>
    <xf numFmtId="0" fontId="4" fillId="0" borderId="403" xfId="0" applyFont="1" applyBorder="1" applyAlignment="1" applyProtection="1">
      <alignment horizontal="center"/>
      <protection locked="0"/>
    </xf>
    <xf numFmtId="181" fontId="4" fillId="0" borderId="403" xfId="0" applyNumberFormat="1" applyFont="1" applyBorder="1" applyAlignment="1" applyProtection="1">
      <alignment horizontal="center"/>
      <protection locked="0"/>
    </xf>
    <xf numFmtId="165" fontId="4" fillId="0" borderId="403" xfId="1" applyFont="1" applyBorder="1" applyProtection="1">
      <protection locked="0"/>
    </xf>
    <xf numFmtId="165" fontId="4" fillId="0" borderId="401" xfId="1" applyFont="1" applyBorder="1" applyProtection="1">
      <protection locked="0"/>
    </xf>
    <xf numFmtId="0" fontId="4" fillId="0" borderId="404" xfId="0" applyFont="1" applyBorder="1" applyProtection="1">
      <protection locked="0"/>
    </xf>
    <xf numFmtId="165" fontId="4" fillId="0" borderId="175" xfId="1" applyFont="1" applyBorder="1" applyProtection="1">
      <protection locked="0"/>
    </xf>
    <xf numFmtId="0" fontId="4" fillId="0" borderId="402" xfId="0" applyFont="1" applyBorder="1" applyProtection="1">
      <protection locked="0"/>
    </xf>
    <xf numFmtId="0" fontId="2" fillId="0" borderId="56" xfId="0" applyFont="1" applyBorder="1" applyAlignment="1" applyProtection="1">
      <alignment vertical="center"/>
      <protection locked="0"/>
    </xf>
    <xf numFmtId="0" fontId="4" fillId="14" borderId="418" xfId="0" applyFont="1" applyFill="1" applyBorder="1" applyProtection="1">
      <protection locked="0"/>
    </xf>
    <xf numFmtId="165" fontId="4" fillId="0" borderId="440" xfId="1" applyFont="1" applyBorder="1" applyProtection="1">
      <protection locked="0"/>
    </xf>
    <xf numFmtId="165" fontId="4" fillId="0" borderId="445" xfId="1" applyFont="1" applyBorder="1" applyProtection="1">
      <protection locked="0"/>
    </xf>
    <xf numFmtId="0" fontId="4" fillId="0" borderId="463" xfId="0" applyFont="1" applyBorder="1" applyProtection="1">
      <protection locked="0"/>
    </xf>
    <xf numFmtId="0" fontId="4" fillId="0" borderId="0" xfId="0" applyFont="1" applyAlignment="1" applyProtection="1">
      <alignment vertical="top" wrapText="1"/>
      <protection locked="0"/>
    </xf>
    <xf numFmtId="0" fontId="2" fillId="0" borderId="0" xfId="0" applyFont="1" applyAlignment="1" applyProtection="1">
      <alignment textRotation="180"/>
      <protection locked="0"/>
    </xf>
    <xf numFmtId="165" fontId="4" fillId="0" borderId="0" xfId="1" applyFont="1" applyProtection="1"/>
    <xf numFmtId="165" fontId="4" fillId="0" borderId="123" xfId="1" applyFont="1" applyBorder="1" applyProtection="1"/>
    <xf numFmtId="165" fontId="2" fillId="75" borderId="375" xfId="1" applyFont="1" applyFill="1" applyBorder="1" applyProtection="1"/>
    <xf numFmtId="165" fontId="4" fillId="0" borderId="110" xfId="1" applyFont="1" applyBorder="1" applyAlignment="1" applyProtection="1">
      <alignment horizontal="center"/>
    </xf>
    <xf numFmtId="169" fontId="4" fillId="0" borderId="110" xfId="1" applyNumberFormat="1" applyFont="1" applyBorder="1" applyProtection="1"/>
    <xf numFmtId="169" fontId="4" fillId="0" borderId="110" xfId="1" applyNumberFormat="1" applyFont="1" applyBorder="1" applyAlignment="1" applyProtection="1">
      <alignment vertical="center"/>
    </xf>
    <xf numFmtId="165" fontId="4" fillId="92" borderId="110" xfId="1" applyFont="1" applyFill="1" applyBorder="1" applyProtection="1"/>
    <xf numFmtId="165" fontId="4" fillId="92" borderId="110" xfId="1" applyFont="1" applyFill="1" applyBorder="1" applyAlignment="1" applyProtection="1">
      <alignment horizontal="center"/>
    </xf>
    <xf numFmtId="0" fontId="24" fillId="0" borderId="0" xfId="0" applyFont="1" applyProtection="1">
      <protection locked="0"/>
    </xf>
    <xf numFmtId="0" fontId="2" fillId="0" borderId="507" xfId="0" applyFont="1" applyBorder="1" applyProtection="1">
      <protection locked="0"/>
    </xf>
    <xf numFmtId="0" fontId="2" fillId="0" borderId="505" xfId="0" applyFont="1" applyBorder="1" applyProtection="1">
      <protection locked="0"/>
    </xf>
    <xf numFmtId="0" fontId="2" fillId="0" borderId="508" xfId="0" applyFont="1" applyBorder="1" applyProtection="1">
      <protection locked="0"/>
    </xf>
    <xf numFmtId="0" fontId="45" fillId="0" borderId="380" xfId="4" applyFont="1" applyBorder="1" applyAlignment="1" applyProtection="1"/>
    <xf numFmtId="0" fontId="45" fillId="0" borderId="374" xfId="4" applyFont="1" applyBorder="1" applyAlignment="1" applyProtection="1"/>
    <xf numFmtId="0" fontId="2" fillId="45" borderId="110" xfId="0" applyFont="1" applyFill="1" applyBorder="1" applyAlignment="1">
      <alignment horizontal="center" vertical="center"/>
    </xf>
    <xf numFmtId="0" fontId="60" fillId="59" borderId="511" xfId="0" applyFont="1" applyFill="1" applyBorder="1" applyAlignment="1">
      <alignment horizontal="left" vertical="center"/>
    </xf>
    <xf numFmtId="165" fontId="2" fillId="0" borderId="512" xfId="25" applyNumberFormat="1" applyFont="1" applyBorder="1"/>
    <xf numFmtId="9" fontId="25" fillId="0" borderId="512" xfId="0" quotePrefix="1" applyNumberFormat="1" applyFont="1" applyBorder="1" applyAlignment="1">
      <alignment horizontal="center"/>
    </xf>
    <xf numFmtId="165" fontId="2" fillId="0" borderId="512" xfId="1" applyFont="1" applyBorder="1"/>
    <xf numFmtId="165" fontId="2" fillId="14" borderId="512" xfId="1" applyFont="1" applyFill="1" applyBorder="1" applyAlignment="1">
      <alignment vertical="center"/>
    </xf>
    <xf numFmtId="0" fontId="29" fillId="14" borderId="511" xfId="0" applyFont="1" applyFill="1" applyBorder="1"/>
    <xf numFmtId="165" fontId="12" fillId="0" borderId="513" xfId="1" applyFont="1" applyBorder="1" applyAlignment="1" applyProtection="1">
      <alignment vertical="center" wrapText="1"/>
      <protection locked="0"/>
    </xf>
    <xf numFmtId="165" fontId="12" fillId="0" borderId="514" xfId="1" applyFont="1" applyBorder="1" applyAlignment="1" applyProtection="1">
      <alignment vertical="center" wrapText="1"/>
      <protection locked="0"/>
    </xf>
    <xf numFmtId="165" fontId="45" fillId="14" borderId="513" xfId="4" applyNumberFormat="1" applyFont="1" applyFill="1" applyBorder="1" applyAlignment="1" applyProtection="1">
      <alignment horizontal="center" vertical="center" wrapText="1"/>
      <protection locked="0"/>
    </xf>
    <xf numFmtId="165" fontId="11" fillId="0" borderId="514" xfId="1" applyFont="1" applyBorder="1" applyAlignment="1" applyProtection="1">
      <alignment vertical="center"/>
      <protection locked="0"/>
    </xf>
    <xf numFmtId="0" fontId="11" fillId="0" borderId="498" xfId="0" applyFont="1" applyBorder="1" applyAlignment="1">
      <alignment horizontal="left" vertical="top"/>
    </xf>
    <xf numFmtId="165" fontId="12" fillId="14" borderId="498" xfId="2" applyFont="1" applyFill="1" applyBorder="1" applyAlignment="1" applyProtection="1">
      <alignment horizontal="left" vertical="top"/>
      <protection locked="0"/>
    </xf>
    <xf numFmtId="165" fontId="12" fillId="60" borderId="498" xfId="2" applyFont="1" applyFill="1" applyBorder="1" applyAlignment="1" applyProtection="1">
      <alignment horizontal="left" vertical="top"/>
      <protection locked="0"/>
    </xf>
    <xf numFmtId="165" fontId="12" fillId="0" borderId="498" xfId="0" applyNumberFormat="1" applyFont="1" applyBorder="1" applyAlignment="1" applyProtection="1">
      <alignment horizontal="left" vertical="top"/>
      <protection hidden="1"/>
    </xf>
    <xf numFmtId="0" fontId="2" fillId="0" borderId="513" xfId="0" quotePrefix="1" applyFont="1" applyBorder="1" applyAlignment="1" applyProtection="1">
      <alignment horizontal="center"/>
      <protection locked="0"/>
    </xf>
    <xf numFmtId="0" fontId="2" fillId="0" borderId="517" xfId="0" quotePrefix="1" applyFont="1" applyBorder="1" applyAlignment="1" applyProtection="1">
      <alignment horizontal="center"/>
      <protection locked="0"/>
    </xf>
    <xf numFmtId="0" fontId="2" fillId="0" borderId="498" xfId="0" quotePrefix="1" applyFont="1" applyBorder="1" applyAlignment="1" applyProtection="1">
      <alignment horizontal="center"/>
      <protection locked="0"/>
    </xf>
    <xf numFmtId="0" fontId="2" fillId="0" borderId="518" xfId="0" quotePrefix="1" applyFont="1" applyBorder="1" applyAlignment="1" applyProtection="1">
      <alignment horizontal="center"/>
      <protection locked="0"/>
    </xf>
    <xf numFmtId="165" fontId="4" fillId="14" borderId="513" xfId="1" applyFont="1" applyFill="1" applyBorder="1" applyProtection="1">
      <protection locked="0"/>
    </xf>
    <xf numFmtId="165" fontId="4" fillId="14" borderId="517" xfId="1" applyFont="1" applyFill="1" applyBorder="1" applyProtection="1">
      <protection locked="0"/>
    </xf>
    <xf numFmtId="165" fontId="4" fillId="60" borderId="498" xfId="1" applyFont="1" applyFill="1" applyBorder="1" applyProtection="1">
      <protection locked="0"/>
    </xf>
    <xf numFmtId="165" fontId="4" fillId="14" borderId="498" xfId="1" applyFont="1" applyFill="1" applyBorder="1" applyProtection="1">
      <protection locked="0"/>
    </xf>
    <xf numFmtId="165" fontId="4" fillId="14" borderId="518" xfId="1" applyFont="1" applyFill="1" applyBorder="1" applyProtection="1">
      <protection locked="0"/>
    </xf>
    <xf numFmtId="0" fontId="2" fillId="0" borderId="498" xfId="0" applyFont="1" applyBorder="1"/>
    <xf numFmtId="0" fontId="4" fillId="0" borderId="498" xfId="0" applyFont="1" applyBorder="1"/>
    <xf numFmtId="171" fontId="4" fillId="0" borderId="516" xfId="0" applyNumberFormat="1" applyFont="1" applyBorder="1" applyAlignment="1" applyProtection="1">
      <alignment horizontal="left"/>
      <protection locked="0"/>
    </xf>
    <xf numFmtId="0" fontId="2" fillId="0" borderId="513" xfId="0" applyFont="1" applyBorder="1" applyAlignment="1" applyProtection="1">
      <alignment vertical="center"/>
      <protection locked="0"/>
    </xf>
    <xf numFmtId="181" fontId="2" fillId="0" borderId="513" xfId="0" applyNumberFormat="1" applyFont="1" applyBorder="1" applyAlignment="1" applyProtection="1">
      <alignment vertical="center"/>
      <protection locked="0"/>
    </xf>
    <xf numFmtId="165" fontId="2" fillId="0" borderId="513" xfId="1" applyFont="1" applyBorder="1" applyAlignment="1" applyProtection="1">
      <alignment vertical="center"/>
      <protection locked="0"/>
    </xf>
    <xf numFmtId="165" fontId="2" fillId="0" borderId="517" xfId="1" applyFont="1" applyBorder="1" applyAlignment="1" applyProtection="1">
      <alignment vertical="center"/>
      <protection locked="0"/>
    </xf>
    <xf numFmtId="0" fontId="2" fillId="0" borderId="514" xfId="0" applyFont="1" applyBorder="1" applyAlignment="1" applyProtection="1">
      <alignment vertical="center"/>
      <protection locked="0"/>
    </xf>
    <xf numFmtId="0" fontId="2" fillId="0" borderId="516" xfId="0" applyFont="1" applyBorder="1" applyAlignment="1" applyProtection="1">
      <alignment vertical="center"/>
      <protection locked="0"/>
    </xf>
    <xf numFmtId="0" fontId="4" fillId="0" borderId="513" xfId="0" applyFont="1" applyBorder="1" applyProtection="1">
      <protection locked="0"/>
    </xf>
    <xf numFmtId="0" fontId="4" fillId="0" borderId="513" xfId="0" applyFont="1" applyBorder="1" applyAlignment="1" applyProtection="1">
      <alignment horizontal="center"/>
      <protection locked="0"/>
    </xf>
    <xf numFmtId="181" fontId="4" fillId="0" borderId="513" xfId="0" applyNumberFormat="1" applyFont="1" applyBorder="1" applyAlignment="1" applyProtection="1">
      <alignment horizontal="center"/>
      <protection locked="0"/>
    </xf>
    <xf numFmtId="165" fontId="4" fillId="0" borderId="513" xfId="1" applyFont="1" applyBorder="1" applyProtection="1">
      <protection locked="0"/>
    </xf>
    <xf numFmtId="0" fontId="4" fillId="0" borderId="514" xfId="0" applyFont="1" applyBorder="1" applyProtection="1">
      <protection locked="0"/>
    </xf>
    <xf numFmtId="0" fontId="4" fillId="0" borderId="516" xfId="0" applyFont="1" applyBorder="1" applyProtection="1">
      <protection locked="0"/>
    </xf>
    <xf numFmtId="0" fontId="4" fillId="14" borderId="513" xfId="0" applyFont="1" applyFill="1" applyBorder="1" applyProtection="1">
      <protection locked="0"/>
    </xf>
    <xf numFmtId="0" fontId="2" fillId="14" borderId="513" xfId="0" applyFont="1" applyFill="1" applyBorder="1" applyAlignment="1" applyProtection="1">
      <alignment vertical="center"/>
      <protection locked="0"/>
    </xf>
    <xf numFmtId="165" fontId="4" fillId="0" borderId="517" xfId="1" applyFont="1" applyBorder="1" applyProtection="1">
      <protection locked="0"/>
    </xf>
    <xf numFmtId="0" fontId="2" fillId="0" borderId="514" xfId="0" applyFont="1" applyBorder="1" applyProtection="1">
      <protection locked="0"/>
    </xf>
    <xf numFmtId="0" fontId="2" fillId="0" borderId="516" xfId="0" applyFont="1" applyBorder="1" applyProtection="1">
      <protection locked="0"/>
    </xf>
    <xf numFmtId="0" fontId="2" fillId="0" borderId="513" xfId="0" applyFont="1" applyBorder="1" applyAlignment="1" applyProtection="1">
      <alignment horizontal="left" wrapText="1"/>
      <protection locked="0"/>
    </xf>
    <xf numFmtId="0" fontId="2" fillId="0" borderId="513" xfId="0" applyFont="1" applyBorder="1" applyProtection="1">
      <protection locked="0"/>
    </xf>
    <xf numFmtId="0" fontId="2" fillId="0" borderId="513" xfId="0" applyFont="1" applyBorder="1" applyAlignment="1" applyProtection="1">
      <alignment horizontal="center"/>
      <protection locked="0"/>
    </xf>
    <xf numFmtId="181" fontId="2" fillId="0" borderId="513" xfId="0" applyNumberFormat="1" applyFont="1" applyBorder="1" applyAlignment="1" applyProtection="1">
      <alignment horizontal="center"/>
      <protection locked="0"/>
    </xf>
    <xf numFmtId="165" fontId="2" fillId="0" borderId="513" xfId="1" applyFont="1" applyBorder="1" applyProtection="1">
      <protection locked="0"/>
    </xf>
    <xf numFmtId="165" fontId="2" fillId="0" borderId="517" xfId="1" applyFont="1" applyBorder="1" applyProtection="1">
      <protection locked="0"/>
    </xf>
    <xf numFmtId="14" fontId="4" fillId="0" borderId="513" xfId="0" applyNumberFormat="1" applyFont="1" applyBorder="1" applyAlignment="1" applyProtection="1">
      <alignment horizontal="center"/>
      <protection locked="0"/>
    </xf>
    <xf numFmtId="165" fontId="4" fillId="0" borderId="513" xfId="0" applyNumberFormat="1" applyFont="1" applyBorder="1" applyAlignment="1" applyProtection="1">
      <alignment horizontal="center"/>
      <protection locked="0"/>
    </xf>
    <xf numFmtId="167" fontId="4" fillId="0" borderId="513" xfId="1" applyNumberFormat="1" applyFont="1" applyBorder="1" applyProtection="1">
      <protection locked="0"/>
    </xf>
    <xf numFmtId="166" fontId="4" fillId="0" borderId="513" xfId="38" applyNumberFormat="1" applyFont="1" applyBorder="1" applyProtection="1">
      <protection locked="0"/>
    </xf>
    <xf numFmtId="0" fontId="4" fillId="0" borderId="516" xfId="1" applyNumberFormat="1" applyFont="1" applyBorder="1" applyProtection="1">
      <protection locked="0"/>
    </xf>
    <xf numFmtId="165" fontId="4" fillId="0" borderId="513" xfId="1" applyFont="1" applyBorder="1" applyAlignment="1" applyProtection="1">
      <alignment horizontal="center"/>
      <protection locked="0"/>
    </xf>
    <xf numFmtId="167" fontId="4" fillId="0" borderId="513" xfId="1" applyNumberFormat="1" applyFont="1" applyBorder="1" applyAlignment="1" applyProtection="1">
      <alignment horizontal="center"/>
      <protection locked="0"/>
    </xf>
    <xf numFmtId="0" fontId="4" fillId="0" borderId="516" xfId="1" applyNumberFormat="1" applyFont="1" applyBorder="1" applyAlignment="1" applyProtection="1">
      <alignment horizontal="center"/>
      <protection locked="0"/>
    </xf>
    <xf numFmtId="165" fontId="4" fillId="0" borderId="513" xfId="38" applyNumberFormat="1" applyFont="1" applyBorder="1" applyProtection="1">
      <protection locked="0"/>
    </xf>
    <xf numFmtId="0" fontId="2" fillId="0" borderId="513" xfId="0" applyFont="1" applyBorder="1" applyAlignment="1" applyProtection="1">
      <alignment horizontal="left" vertical="center" wrapText="1"/>
      <protection locked="0"/>
    </xf>
    <xf numFmtId="14" fontId="4" fillId="0" borderId="513" xfId="0" applyNumberFormat="1" applyFont="1" applyBorder="1" applyAlignment="1" applyProtection="1">
      <alignment horizontal="center" vertical="center"/>
      <protection locked="0"/>
    </xf>
    <xf numFmtId="0" fontId="4" fillId="0" borderId="513" xfId="0" applyFont="1" applyBorder="1" applyAlignment="1" applyProtection="1">
      <alignment horizontal="center" vertical="center"/>
      <protection locked="0"/>
    </xf>
    <xf numFmtId="165" fontId="4" fillId="0" borderId="513" xfId="0" applyNumberFormat="1" applyFont="1" applyBorder="1" applyAlignment="1" applyProtection="1">
      <alignment horizontal="center" vertical="center"/>
      <protection locked="0"/>
    </xf>
    <xf numFmtId="165" fontId="4" fillId="0" borderId="513" xfId="1" applyFont="1" applyBorder="1" applyAlignment="1" applyProtection="1">
      <alignment vertical="center"/>
      <protection locked="0"/>
    </xf>
    <xf numFmtId="167" fontId="4" fillId="0" borderId="513" xfId="1" applyNumberFormat="1" applyFont="1" applyBorder="1" applyAlignment="1" applyProtection="1">
      <alignment vertical="center"/>
      <protection locked="0"/>
    </xf>
    <xf numFmtId="166" fontId="4" fillId="0" borderId="513" xfId="38" applyNumberFormat="1" applyFont="1" applyBorder="1" applyAlignment="1" applyProtection="1">
      <alignment vertical="center"/>
      <protection locked="0"/>
    </xf>
    <xf numFmtId="165" fontId="4" fillId="0" borderId="513" xfId="38" applyNumberFormat="1" applyFont="1" applyBorder="1" applyAlignment="1" applyProtection="1">
      <alignment vertical="center"/>
      <protection locked="0"/>
    </xf>
    <xf numFmtId="0" fontId="4" fillId="0" borderId="516" xfId="1" applyNumberFormat="1" applyFont="1" applyBorder="1" applyAlignment="1" applyProtection="1">
      <alignment vertical="center"/>
      <protection locked="0"/>
    </xf>
    <xf numFmtId="0" fontId="2" fillId="0" borderId="516" xfId="1" applyNumberFormat="1" applyFont="1" applyBorder="1" applyProtection="1">
      <protection locked="0"/>
    </xf>
    <xf numFmtId="165" fontId="4" fillId="0" borderId="498" xfId="1" applyFont="1" applyBorder="1"/>
    <xf numFmtId="0" fontId="11" fillId="0" borderId="513" xfId="0" applyFont="1" applyBorder="1"/>
    <xf numFmtId="0" fontId="60" fillId="0" borderId="511" xfId="0" applyFont="1" applyBorder="1"/>
    <xf numFmtId="165" fontId="60" fillId="0" borderId="511" xfId="15" applyFont="1" applyBorder="1"/>
    <xf numFmtId="175" fontId="11" fillId="0" borderId="513" xfId="0" applyNumberFormat="1" applyFont="1" applyBorder="1"/>
    <xf numFmtId="165" fontId="11" fillId="0" borderId="513" xfId="1" applyFont="1" applyBorder="1"/>
    <xf numFmtId="14" fontId="11" fillId="0" borderId="513" xfId="1" applyNumberFormat="1" applyFont="1" applyBorder="1"/>
    <xf numFmtId="165" fontId="11" fillId="0" borderId="514" xfId="1" applyFont="1" applyBorder="1"/>
    <xf numFmtId="165" fontId="11" fillId="0" borderId="516" xfId="1" applyFont="1" applyBorder="1"/>
    <xf numFmtId="0" fontId="7" fillId="0" borderId="513" xfId="0" applyFont="1" applyBorder="1"/>
    <xf numFmtId="0" fontId="12" fillId="0" borderId="498" xfId="0" applyFont="1" applyBorder="1"/>
    <xf numFmtId="0" fontId="11" fillId="0" borderId="498" xfId="0" applyFont="1" applyBorder="1"/>
    <xf numFmtId="165" fontId="11" fillId="0" borderId="498" xfId="1" applyFont="1" applyBorder="1"/>
    <xf numFmtId="0" fontId="7" fillId="0" borderId="498" xfId="0" applyFont="1" applyBorder="1"/>
    <xf numFmtId="0" fontId="29" fillId="14" borderId="494" xfId="0" applyFont="1" applyFill="1" applyBorder="1"/>
    <xf numFmtId="169" fontId="4" fillId="0" borderId="498" xfId="1" applyNumberFormat="1" applyFont="1" applyBorder="1"/>
    <xf numFmtId="0" fontId="4" fillId="14" borderId="498" xfId="0" applyFont="1" applyFill="1" applyBorder="1"/>
    <xf numFmtId="169" fontId="4" fillId="14" borderId="498" xfId="1" applyNumberFormat="1" applyFont="1" applyFill="1" applyBorder="1"/>
    <xf numFmtId="0" fontId="11" fillId="14" borderId="498" xfId="0" applyFont="1" applyFill="1" applyBorder="1"/>
    <xf numFmtId="169" fontId="2" fillId="0" borderId="498" xfId="1" applyNumberFormat="1" applyFont="1" applyBorder="1"/>
    <xf numFmtId="0" fontId="2" fillId="0" borderId="445" xfId="0" applyFont="1" applyBorder="1" applyAlignment="1" applyProtection="1">
      <alignment vertical="top"/>
      <protection locked="0"/>
    </xf>
    <xf numFmtId="0" fontId="43" fillId="82" borderId="0" xfId="0" applyFont="1" applyFill="1" applyAlignment="1" applyProtection="1">
      <alignment horizontal="centerContinuous"/>
      <protection locked="0"/>
    </xf>
    <xf numFmtId="165" fontId="43" fillId="82" borderId="390" xfId="1" applyFont="1" applyFill="1" applyBorder="1" applyAlignment="1" applyProtection="1">
      <alignment horizontal="centerContinuous"/>
      <protection locked="0"/>
    </xf>
    <xf numFmtId="0" fontId="2" fillId="19" borderId="110" xfId="0" applyFont="1" applyFill="1" applyBorder="1" applyAlignment="1" applyProtection="1">
      <alignment horizontal="center"/>
      <protection locked="0"/>
    </xf>
    <xf numFmtId="165" fontId="4" fillId="0" borderId="110" xfId="12" applyFont="1" applyFill="1" applyBorder="1" applyProtection="1"/>
    <xf numFmtId="165" fontId="27" fillId="68" borderId="375" xfId="12" applyFont="1" applyFill="1" applyBorder="1" applyProtection="1">
      <protection locked="0"/>
    </xf>
    <xf numFmtId="165" fontId="27" fillId="0" borderId="110" xfId="12" applyFont="1" applyBorder="1" applyProtection="1">
      <protection locked="0"/>
    </xf>
    <xf numFmtId="0" fontId="4" fillId="0" borderId="524" xfId="0" applyFont="1" applyBorder="1" applyAlignment="1" applyProtection="1">
      <alignment horizontal="left"/>
      <protection locked="0"/>
    </xf>
    <xf numFmtId="0" fontId="4" fillId="0" borderId="525" xfId="0" applyFont="1" applyBorder="1" applyAlignment="1" applyProtection="1">
      <alignment horizontal="center"/>
      <protection locked="0"/>
    </xf>
    <xf numFmtId="0" fontId="2" fillId="0" borderId="504" xfId="0" applyFont="1" applyBorder="1" applyAlignment="1" applyProtection="1">
      <alignment horizontal="left"/>
      <protection locked="0"/>
    </xf>
    <xf numFmtId="0" fontId="4" fillId="0" borderId="504" xfId="0" applyFont="1" applyBorder="1" applyAlignment="1" applyProtection="1">
      <alignment horizontal="left"/>
      <protection locked="0"/>
    </xf>
    <xf numFmtId="0" fontId="2" fillId="74" borderId="504" xfId="0" applyFont="1" applyFill="1" applyBorder="1" applyAlignment="1" applyProtection="1">
      <alignment horizontal="left"/>
      <protection locked="0"/>
    </xf>
    <xf numFmtId="0" fontId="33" fillId="64" borderId="537" xfId="4" applyFont="1" applyFill="1" applyBorder="1" applyAlignment="1" applyProtection="1">
      <alignment horizontal="center"/>
      <protection locked="0"/>
    </xf>
    <xf numFmtId="0" fontId="33" fillId="64" borderId="538" xfId="4" applyFont="1" applyFill="1" applyBorder="1" applyAlignment="1" applyProtection="1">
      <alignment horizontal="center"/>
      <protection locked="0"/>
    </xf>
    <xf numFmtId="0" fontId="33" fillId="64" borderId="539" xfId="4" applyFont="1" applyFill="1" applyBorder="1" applyAlignment="1" applyProtection="1">
      <alignment horizontal="center"/>
      <protection locked="0"/>
    </xf>
    <xf numFmtId="0" fontId="2" fillId="0" borderId="0" xfId="0" applyFont="1" applyAlignment="1" applyProtection="1">
      <alignment horizontal="left" vertical="center" wrapText="1"/>
      <protection locked="0"/>
    </xf>
    <xf numFmtId="169" fontId="4" fillId="0" borderId="0" xfId="1" applyNumberFormat="1" applyFont="1" applyFill="1" applyAlignment="1" applyProtection="1">
      <alignment horizontal="left"/>
      <protection locked="0"/>
    </xf>
    <xf numFmtId="169" fontId="4" fillId="0" borderId="0" xfId="1" applyNumberFormat="1" applyFont="1" applyAlignment="1" applyProtection="1">
      <alignment horizontal="left"/>
      <protection locked="0"/>
    </xf>
    <xf numFmtId="169" fontId="2" fillId="0" borderId="0" xfId="1" applyNumberFormat="1" applyFont="1" applyAlignment="1" applyProtection="1">
      <alignment horizontal="left"/>
      <protection locked="0"/>
    </xf>
    <xf numFmtId="165" fontId="2" fillId="68" borderId="383" xfId="0" applyNumberFormat="1" applyFont="1" applyFill="1" applyBorder="1" applyProtection="1">
      <protection locked="0"/>
    </xf>
    <xf numFmtId="0" fontId="0" fillId="0" borderId="300" xfId="0" applyBorder="1"/>
    <xf numFmtId="0" fontId="56" fillId="5" borderId="522" xfId="19" applyFont="1" applyFill="1" applyBorder="1" applyAlignment="1">
      <alignment horizontal="right" vertical="center"/>
    </xf>
    <xf numFmtId="165" fontId="4" fillId="0" borderId="414" xfId="1" applyFont="1" applyBorder="1" applyAlignment="1">
      <alignment vertical="center"/>
    </xf>
    <xf numFmtId="165" fontId="4" fillId="0" borderId="414" xfId="1" applyFont="1" applyFill="1" applyBorder="1"/>
    <xf numFmtId="165" fontId="4" fillId="14" borderId="414" xfId="1" applyFont="1" applyFill="1" applyBorder="1" applyAlignment="1">
      <alignment vertical="top"/>
    </xf>
    <xf numFmtId="165" fontId="4" fillId="14" borderId="414" xfId="1" applyFont="1" applyFill="1" applyBorder="1"/>
    <xf numFmtId="165" fontId="4" fillId="0" borderId="414" xfId="1" applyFont="1" applyBorder="1" applyAlignment="1">
      <alignment vertical="top"/>
    </xf>
    <xf numFmtId="0" fontId="29" fillId="0" borderId="555" xfId="17" applyFont="1" applyBorder="1" applyAlignment="1">
      <alignment horizontal="left" vertical="center" wrapText="1"/>
    </xf>
    <xf numFmtId="0" fontId="29" fillId="0" borderId="555" xfId="17" applyFont="1" applyBorder="1" applyAlignment="1">
      <alignment vertical="center" wrapText="1"/>
    </xf>
    <xf numFmtId="0" fontId="25" fillId="0" borderId="555" xfId="17" applyFont="1" applyBorder="1" applyAlignment="1">
      <alignment horizontal="left" vertical="center" wrapText="1"/>
    </xf>
    <xf numFmtId="0" fontId="37" fillId="0" borderId="555" xfId="0" applyFont="1" applyBorder="1" applyAlignment="1">
      <alignment horizontal="left" vertical="center" wrapText="1"/>
    </xf>
    <xf numFmtId="0" fontId="29" fillId="52" borderId="414" xfId="0" applyFont="1" applyFill="1" applyBorder="1" applyAlignment="1">
      <alignment horizontal="left" vertical="top"/>
    </xf>
    <xf numFmtId="0" fontId="29" fillId="52" borderId="414" xfId="0" applyFont="1" applyFill="1" applyBorder="1" applyAlignment="1">
      <alignment horizontal="centerContinuous" vertical="top"/>
    </xf>
    <xf numFmtId="186" fontId="29" fillId="52" borderId="414" xfId="0" applyNumberFormat="1" applyFont="1" applyFill="1" applyBorder="1" applyAlignment="1">
      <alignment horizontal="left" vertical="top"/>
    </xf>
    <xf numFmtId="0" fontId="29" fillId="53" borderId="414" xfId="0" applyFont="1" applyFill="1" applyBorder="1" applyAlignment="1">
      <alignment vertical="top"/>
    </xf>
    <xf numFmtId="0" fontId="29" fillId="62" borderId="414" xfId="0" quotePrefix="1" applyFont="1" applyFill="1" applyBorder="1" applyAlignment="1">
      <alignment horizontal="distributed" vertical="top"/>
    </xf>
    <xf numFmtId="0" fontId="29" fillId="62" borderId="414" xfId="0" applyFont="1" applyFill="1" applyBorder="1" applyAlignment="1">
      <alignment horizontal="distributed" vertical="top"/>
    </xf>
    <xf numFmtId="165" fontId="11" fillId="60" borderId="555" xfId="2" applyFont="1" applyFill="1" applyBorder="1" applyAlignment="1" applyProtection="1">
      <alignment horizontal="left" vertical="top"/>
      <protection locked="0"/>
    </xf>
    <xf numFmtId="165" fontId="12" fillId="14" borderId="555" xfId="2" applyFont="1" applyFill="1" applyBorder="1" applyAlignment="1" applyProtection="1">
      <alignment horizontal="left" vertical="top"/>
      <protection locked="0"/>
    </xf>
    <xf numFmtId="165" fontId="12" fillId="57" borderId="555" xfId="0" applyNumberFormat="1" applyFont="1" applyFill="1" applyBorder="1" applyAlignment="1" applyProtection="1">
      <alignment horizontal="left" vertical="top"/>
      <protection hidden="1"/>
    </xf>
    <xf numFmtId="165" fontId="11" fillId="14" borderId="555" xfId="2" applyFont="1" applyFill="1" applyBorder="1" applyAlignment="1" applyProtection="1">
      <alignment horizontal="left" vertical="top"/>
      <protection locked="0"/>
    </xf>
    <xf numFmtId="165" fontId="11" fillId="57" borderId="555" xfId="2" applyFont="1" applyFill="1" applyBorder="1" applyAlignment="1" applyProtection="1">
      <alignment horizontal="left" vertical="top"/>
      <protection hidden="1"/>
    </xf>
    <xf numFmtId="165" fontId="11" fillId="57" borderId="555" xfId="0" applyNumberFormat="1" applyFont="1" applyFill="1" applyBorder="1" applyAlignment="1" applyProtection="1">
      <alignment horizontal="left" vertical="top"/>
      <protection hidden="1"/>
    </xf>
    <xf numFmtId="165" fontId="12" fillId="57" borderId="555" xfId="2" applyFont="1" applyFill="1" applyBorder="1" applyAlignment="1" applyProtection="1">
      <alignment horizontal="left" vertical="top"/>
      <protection locked="0"/>
    </xf>
    <xf numFmtId="165" fontId="12" fillId="0" borderId="143" xfId="2" applyFont="1" applyBorder="1" applyAlignment="1" applyProtection="1">
      <alignment horizontal="left" vertical="top"/>
      <protection locked="0"/>
    </xf>
    <xf numFmtId="165" fontId="12" fillId="0" borderId="143" xfId="0" applyNumberFormat="1" applyFont="1" applyBorder="1" applyAlignment="1" applyProtection="1">
      <alignment horizontal="left" vertical="top"/>
      <protection hidden="1"/>
    </xf>
    <xf numFmtId="165" fontId="12" fillId="57" borderId="555" xfId="0" applyNumberFormat="1" applyFont="1" applyFill="1" applyBorder="1" applyAlignment="1">
      <alignment horizontal="left" vertical="top"/>
    </xf>
    <xf numFmtId="165" fontId="12" fillId="0" borderId="143" xfId="0" applyNumberFormat="1" applyFont="1" applyBorder="1" applyAlignment="1">
      <alignment horizontal="left" vertical="top"/>
    </xf>
    <xf numFmtId="0" fontId="4" fillId="0" borderId="534" xfId="0" applyFont="1" applyBorder="1" applyProtection="1">
      <protection locked="0"/>
    </xf>
    <xf numFmtId="0" fontId="12" fillId="0" borderId="522" xfId="0" applyFont="1" applyBorder="1" applyAlignment="1" applyProtection="1">
      <alignment horizontal="centerContinuous" vertical="center" wrapText="1"/>
      <protection locked="0"/>
    </xf>
    <xf numFmtId="0" fontId="0" fillId="0" borderId="280" xfId="0" applyBorder="1"/>
    <xf numFmtId="0" fontId="43" fillId="65" borderId="110" xfId="0" applyFont="1" applyFill="1" applyBorder="1" applyAlignment="1" applyProtection="1">
      <alignment horizontal="center"/>
      <protection locked="0"/>
    </xf>
    <xf numFmtId="0" fontId="45" fillId="0" borderId="380" xfId="4" applyFont="1" applyBorder="1" applyAlignment="1" applyProtection="1">
      <alignment horizontal="left"/>
    </xf>
    <xf numFmtId="0" fontId="45" fillId="0" borderId="374" xfId="4" applyFont="1" applyBorder="1" applyAlignment="1" applyProtection="1">
      <alignment horizontal="left"/>
    </xf>
    <xf numFmtId="0" fontId="2" fillId="45" borderId="110" xfId="0" applyFont="1" applyFill="1" applyBorder="1" applyAlignment="1" applyProtection="1">
      <alignment horizontal="center" vertical="center" wrapText="1"/>
      <protection locked="0"/>
    </xf>
    <xf numFmtId="165" fontId="29" fillId="0" borderId="110" xfId="15" applyFont="1" applyBorder="1" applyAlignment="1">
      <alignment horizontal="left" indent="1"/>
    </xf>
    <xf numFmtId="165" fontId="29" fillId="0" borderId="110" xfId="1" applyFont="1" applyBorder="1" applyAlignment="1">
      <alignment horizontal="left" indent="1"/>
    </xf>
    <xf numFmtId="165" fontId="25" fillId="14" borderId="110" xfId="15" applyFont="1" applyFill="1" applyBorder="1"/>
    <xf numFmtId="165" fontId="25" fillId="0" borderId="374" xfId="15" applyFont="1" applyBorder="1" applyAlignment="1"/>
    <xf numFmtId="0" fontId="25" fillId="0" borderId="110" xfId="0" applyFont="1" applyBorder="1" applyAlignment="1">
      <alignment horizontal="left" indent="1"/>
    </xf>
    <xf numFmtId="165" fontId="25" fillId="0" borderId="372" xfId="15" applyFont="1" applyBorder="1"/>
    <xf numFmtId="165" fontId="25" fillId="14" borderId="121" xfId="15" applyFont="1" applyFill="1" applyBorder="1"/>
    <xf numFmtId="165" fontId="25" fillId="14" borderId="423" xfId="15" applyFont="1" applyFill="1" applyBorder="1"/>
    <xf numFmtId="165" fontId="25" fillId="0" borderId="380" xfId="15" applyFont="1" applyBorder="1"/>
    <xf numFmtId="9" fontId="25" fillId="14" borderId="121" xfId="10" applyFont="1" applyFill="1" applyBorder="1"/>
    <xf numFmtId="165" fontId="25" fillId="0" borderId="423" xfId="15" applyFont="1" applyBorder="1"/>
    <xf numFmtId="165" fontId="25" fillId="0" borderId="374" xfId="15" applyFont="1" applyBorder="1"/>
    <xf numFmtId="165" fontId="29" fillId="14" borderId="374" xfId="15" applyFont="1" applyFill="1" applyBorder="1"/>
    <xf numFmtId="165" fontId="29" fillId="0" borderId="372" xfId="15" applyFont="1" applyBorder="1"/>
    <xf numFmtId="165" fontId="29" fillId="14" borderId="380" xfId="15" applyFont="1" applyFill="1" applyBorder="1"/>
    <xf numFmtId="165" fontId="29" fillId="14" borderId="121" xfId="15" applyFont="1" applyFill="1" applyBorder="1"/>
    <xf numFmtId="165" fontId="29" fillId="14" borderId="563" xfId="15" applyFont="1" applyFill="1" applyBorder="1"/>
    <xf numFmtId="165" fontId="29" fillId="0" borderId="0" xfId="2" applyFont="1" applyBorder="1" applyAlignment="1" applyProtection="1">
      <alignment horizontal="center" vertical="top"/>
      <protection locked="0"/>
    </xf>
    <xf numFmtId="165" fontId="25" fillId="0" borderId="0" xfId="1" applyFont="1" applyFill="1" applyBorder="1" applyProtection="1"/>
    <xf numFmtId="165" fontId="4" fillId="0" borderId="110" xfId="12" applyFont="1" applyBorder="1" applyProtection="1"/>
    <xf numFmtId="0" fontId="29" fillId="0" borderId="123" xfId="0" applyFont="1" applyBorder="1"/>
    <xf numFmtId="165" fontId="29" fillId="0" borderId="123" xfId="15" applyFont="1" applyBorder="1"/>
    <xf numFmtId="165" fontId="29" fillId="0" borderId="384" xfId="15" applyFont="1" applyBorder="1"/>
    <xf numFmtId="0" fontId="4" fillId="0" borderId="573" xfId="0" applyFont="1" applyBorder="1"/>
    <xf numFmtId="165" fontId="29" fillId="0" borderId="0" xfId="15" applyFont="1" applyBorder="1"/>
    <xf numFmtId="0" fontId="4" fillId="0" borderId="171" xfId="0" applyFont="1" applyBorder="1" applyProtection="1">
      <protection locked="0"/>
    </xf>
    <xf numFmtId="0" fontId="2" fillId="0" borderId="165" xfId="0" applyFont="1" applyBorder="1" applyProtection="1">
      <protection locked="0"/>
    </xf>
    <xf numFmtId="0" fontId="2" fillId="0" borderId="462" xfId="0" applyFont="1" applyBorder="1" applyProtection="1">
      <protection locked="0"/>
    </xf>
    <xf numFmtId="0" fontId="2" fillId="0" borderId="445" xfId="0" applyFont="1" applyBorder="1" applyProtection="1">
      <protection locked="0"/>
    </xf>
    <xf numFmtId="165" fontId="4" fillId="0" borderId="259" xfId="1" applyFont="1" applyFill="1" applyBorder="1" applyProtection="1">
      <protection locked="0"/>
    </xf>
    <xf numFmtId="165" fontId="4" fillId="0" borderId="215" xfId="1" applyFont="1" applyFill="1" applyBorder="1" applyProtection="1">
      <protection locked="0"/>
    </xf>
    <xf numFmtId="165" fontId="4" fillId="0" borderId="216" xfId="1" applyFont="1" applyFill="1" applyBorder="1" applyProtection="1">
      <protection locked="0"/>
    </xf>
    <xf numFmtId="165" fontId="4" fillId="0" borderId="251" xfId="1" applyFont="1" applyFill="1" applyBorder="1" applyProtection="1">
      <protection locked="0"/>
    </xf>
    <xf numFmtId="165" fontId="4" fillId="0" borderId="252" xfId="1" applyFont="1" applyFill="1" applyBorder="1" applyProtection="1">
      <protection locked="0"/>
    </xf>
    <xf numFmtId="165" fontId="4" fillId="0" borderId="253" xfId="1" applyFont="1" applyFill="1" applyBorder="1" applyProtection="1">
      <protection locked="0"/>
    </xf>
    <xf numFmtId="0" fontId="4" fillId="5" borderId="587" xfId="0" applyFont="1" applyFill="1" applyBorder="1" applyProtection="1">
      <protection locked="0"/>
    </xf>
    <xf numFmtId="0" fontId="4" fillId="14" borderId="171" xfId="0" applyFont="1" applyFill="1" applyBorder="1" applyProtection="1">
      <protection locked="0"/>
    </xf>
    <xf numFmtId="165" fontId="4" fillId="14" borderId="198" xfId="1" applyFont="1" applyFill="1" applyBorder="1" applyProtection="1">
      <protection locked="0"/>
    </xf>
    <xf numFmtId="165" fontId="4" fillId="14" borderId="415" xfId="1" applyFont="1" applyFill="1" applyBorder="1" applyProtection="1">
      <protection locked="0"/>
    </xf>
    <xf numFmtId="165" fontId="4" fillId="60" borderId="588" xfId="1" applyFont="1" applyFill="1" applyBorder="1" applyProtection="1">
      <protection locked="0"/>
    </xf>
    <xf numFmtId="165" fontId="4" fillId="14" borderId="588" xfId="1" applyFont="1" applyFill="1" applyBorder="1" applyProtection="1">
      <protection locked="0"/>
    </xf>
    <xf numFmtId="165" fontId="4" fillId="14" borderId="589" xfId="1" applyFont="1" applyFill="1" applyBorder="1" applyProtection="1">
      <protection locked="0"/>
    </xf>
    <xf numFmtId="0" fontId="43" fillId="65" borderId="110" xfId="0" applyFont="1" applyFill="1" applyBorder="1" applyAlignment="1">
      <alignment horizontal="center"/>
    </xf>
    <xf numFmtId="0" fontId="43" fillId="65" borderId="123" xfId="0" applyFont="1" applyFill="1" applyBorder="1" applyAlignment="1">
      <alignment horizontal="center"/>
    </xf>
    <xf numFmtId="0" fontId="2" fillId="45" borderId="382" xfId="0" applyFont="1" applyFill="1" applyBorder="1" applyAlignment="1">
      <alignment horizontal="center" vertical="center"/>
    </xf>
    <xf numFmtId="0" fontId="2" fillId="45" borderId="123" xfId="0" applyFont="1" applyFill="1" applyBorder="1" applyAlignment="1">
      <alignment horizontal="center" vertical="center"/>
    </xf>
    <xf numFmtId="0" fontId="2" fillId="45" borderId="394" xfId="0" applyFont="1" applyFill="1" applyBorder="1" applyAlignment="1">
      <alignment horizontal="center" vertical="center"/>
    </xf>
    <xf numFmtId="0" fontId="2" fillId="0" borderId="0" xfId="0" applyFont="1" applyAlignment="1">
      <alignment horizontal="center" vertical="center" wrapText="1"/>
    </xf>
    <xf numFmtId="0" fontId="43" fillId="73" borderId="0" xfId="0" applyFont="1" applyFill="1" applyAlignment="1">
      <alignment horizontal="center" vertical="center" wrapText="1"/>
    </xf>
    <xf numFmtId="0" fontId="29" fillId="0" borderId="0" xfId="0" applyFont="1" applyAlignment="1">
      <alignment wrapText="1"/>
    </xf>
    <xf numFmtId="0" fontId="136" fillId="0" borderId="0" xfId="0" applyFont="1"/>
    <xf numFmtId="0" fontId="2" fillId="0" borderId="0" xfId="0" applyFont="1" applyAlignment="1" applyProtection="1">
      <alignment horizontal="center" vertical="center" wrapText="1"/>
      <protection locked="0"/>
    </xf>
    <xf numFmtId="0" fontId="136" fillId="0" borderId="0" xfId="0" applyFont="1" applyProtection="1">
      <protection locked="0"/>
    </xf>
    <xf numFmtId="0" fontId="139" fillId="0" borderId="0" xfId="0" applyFont="1" applyProtection="1">
      <protection locked="0"/>
    </xf>
    <xf numFmtId="0" fontId="2" fillId="56" borderId="494" xfId="0" applyFont="1" applyFill="1" applyBorder="1"/>
    <xf numFmtId="169" fontId="2" fillId="56" borderId="152" xfId="1" applyNumberFormat="1" applyFont="1" applyFill="1" applyBorder="1"/>
    <xf numFmtId="0" fontId="4" fillId="0" borderId="601" xfId="0" applyFont="1" applyBorder="1"/>
    <xf numFmtId="0" fontId="4" fillId="0" borderId="11" xfId="0" applyFont="1" applyBorder="1"/>
    <xf numFmtId="0" fontId="4" fillId="0" borderId="554" xfId="0" applyFont="1" applyBorder="1"/>
    <xf numFmtId="0" fontId="4" fillId="0" borderId="470" xfId="0" applyFont="1" applyBorder="1"/>
    <xf numFmtId="169" fontId="2" fillId="56" borderId="602" xfId="1" applyNumberFormat="1" applyFont="1" applyFill="1" applyBorder="1"/>
    <xf numFmtId="169" fontId="2" fillId="56" borderId="603" xfId="1" applyNumberFormat="1" applyFont="1" applyFill="1" applyBorder="1"/>
    <xf numFmtId="169" fontId="135" fillId="56" borderId="602" xfId="1" applyNumberFormat="1" applyFont="1" applyFill="1" applyBorder="1"/>
    <xf numFmtId="169" fontId="135" fillId="56" borderId="603" xfId="1" applyNumberFormat="1" applyFont="1" applyFill="1" applyBorder="1"/>
    <xf numFmtId="169" fontId="135" fillId="56" borderId="604" xfId="1" applyNumberFormat="1" applyFont="1" applyFill="1" applyBorder="1"/>
    <xf numFmtId="0" fontId="135" fillId="0" borderId="0" xfId="0" applyFont="1"/>
    <xf numFmtId="0" fontId="136" fillId="0" borderId="372" xfId="0" applyFont="1" applyBorder="1" applyProtection="1">
      <protection locked="0"/>
    </xf>
    <xf numFmtId="165" fontId="27" fillId="0" borderId="110" xfId="12" applyFont="1" applyBorder="1" applyAlignment="1" applyProtection="1">
      <alignment wrapText="1"/>
      <protection locked="0"/>
    </xf>
    <xf numFmtId="0" fontId="17" fillId="0" borderId="0" xfId="0" applyFont="1" applyProtection="1">
      <protection locked="0"/>
    </xf>
    <xf numFmtId="0" fontId="22" fillId="0" borderId="489" xfId="4" applyBorder="1" applyAlignment="1" applyProtection="1">
      <alignment horizontal="center"/>
      <protection locked="0"/>
    </xf>
    <xf numFmtId="0" fontId="22" fillId="0" borderId="236" xfId="4" applyBorder="1" applyAlignment="1" applyProtection="1">
      <alignment horizontal="center"/>
      <protection locked="0"/>
    </xf>
    <xf numFmtId="0" fontId="145" fillId="0" borderId="236" xfId="4" applyFont="1" applyBorder="1" applyAlignment="1" applyProtection="1">
      <alignment horizontal="center"/>
      <protection locked="0"/>
    </xf>
    <xf numFmtId="0" fontId="145" fillId="0" borderId="489" xfId="4" applyFont="1" applyBorder="1" applyAlignment="1" applyProtection="1">
      <alignment horizontal="center"/>
      <protection locked="0"/>
    </xf>
    <xf numFmtId="178" fontId="4" fillId="0" borderId="0" xfId="0" applyNumberFormat="1" applyFont="1" applyProtection="1">
      <protection locked="0"/>
    </xf>
    <xf numFmtId="0" fontId="25" fillId="0" borderId="0" xfId="0" applyFont="1" applyAlignment="1" applyProtection="1">
      <alignment vertical="top"/>
      <protection locked="0"/>
    </xf>
    <xf numFmtId="0" fontId="2" fillId="0" borderId="462" xfId="0" applyFont="1" applyBorder="1" applyAlignment="1" applyProtection="1">
      <alignment horizontal="center" vertical="center" wrapText="1"/>
      <protection locked="0"/>
    </xf>
    <xf numFmtId="0" fontId="4" fillId="0" borderId="27" xfId="0" applyFont="1" applyBorder="1" applyAlignment="1" applyProtection="1">
      <alignment horizontal="right"/>
      <protection locked="0"/>
    </xf>
    <xf numFmtId="178" fontId="4" fillId="14" borderId="403" xfId="0" applyNumberFormat="1" applyFont="1" applyFill="1" applyBorder="1" applyProtection="1">
      <protection locked="0"/>
    </xf>
    <xf numFmtId="165" fontId="4" fillId="14" borderId="401" xfId="0" applyNumberFormat="1" applyFont="1" applyFill="1" applyBorder="1" applyProtection="1">
      <protection locked="0"/>
    </xf>
    <xf numFmtId="0" fontId="4" fillId="14" borderId="110" xfId="0" applyFont="1" applyFill="1" applyBorder="1" applyAlignment="1" applyProtection="1">
      <alignment horizontal="center"/>
      <protection locked="0"/>
    </xf>
    <xf numFmtId="0" fontId="4" fillId="0" borderId="110" xfId="0" applyFont="1" applyBorder="1" applyAlignment="1" applyProtection="1">
      <alignment horizontal="left"/>
      <protection locked="0"/>
    </xf>
    <xf numFmtId="0" fontId="4" fillId="14" borderId="205" xfId="0" applyFont="1" applyFill="1" applyBorder="1" applyProtection="1">
      <protection locked="0"/>
    </xf>
    <xf numFmtId="178" fontId="4" fillId="14" borderId="455" xfId="0" applyNumberFormat="1" applyFont="1" applyFill="1" applyBorder="1" applyProtection="1">
      <protection locked="0"/>
    </xf>
    <xf numFmtId="165" fontId="4" fillId="14" borderId="453" xfId="0" applyNumberFormat="1" applyFont="1" applyFill="1" applyBorder="1" applyProtection="1">
      <protection locked="0"/>
    </xf>
    <xf numFmtId="169" fontId="4" fillId="14" borderId="454" xfId="1" applyNumberFormat="1" applyFont="1" applyFill="1" applyBorder="1" applyProtection="1">
      <protection locked="0"/>
    </xf>
    <xf numFmtId="0" fontId="4" fillId="0" borderId="27" xfId="0" quotePrefix="1" applyFont="1" applyBorder="1" applyAlignment="1" applyProtection="1">
      <alignment horizontal="right"/>
      <protection locked="0"/>
    </xf>
    <xf numFmtId="0" fontId="4" fillId="0" borderId="29" xfId="0" applyFont="1" applyBorder="1" applyProtection="1">
      <protection locked="0"/>
    </xf>
    <xf numFmtId="165" fontId="4" fillId="0" borderId="445" xfId="0" applyNumberFormat="1" applyFont="1" applyBorder="1" applyProtection="1">
      <protection locked="0"/>
    </xf>
    <xf numFmtId="169" fontId="4" fillId="0" borderId="444" xfId="1" applyNumberFormat="1" applyFont="1" applyBorder="1" applyProtection="1">
      <protection locked="0"/>
    </xf>
    <xf numFmtId="0" fontId="4" fillId="0" borderId="110" xfId="0" applyFont="1" applyBorder="1" applyAlignment="1" applyProtection="1">
      <alignment horizontal="center"/>
      <protection locked="0"/>
    </xf>
    <xf numFmtId="0" fontId="43" fillId="65" borderId="380" xfId="0" applyFont="1" applyFill="1" applyBorder="1" applyAlignment="1">
      <alignment horizontal="centerContinuous"/>
    </xf>
    <xf numFmtId="0" fontId="43" fillId="65" borderId="387" xfId="0" applyFont="1" applyFill="1" applyBorder="1" applyAlignment="1">
      <alignment horizontal="centerContinuous"/>
    </xf>
    <xf numFmtId="0" fontId="2" fillId="77" borderId="110" xfId="0" applyFont="1" applyFill="1" applyBorder="1" applyAlignment="1">
      <alignment horizontal="center" vertical="center" wrapText="1"/>
    </xf>
    <xf numFmtId="0" fontId="4" fillId="0" borderId="110" xfId="0" applyFont="1" applyBorder="1"/>
    <xf numFmtId="0" fontId="4" fillId="14" borderId="110" xfId="0" applyFont="1" applyFill="1" applyBorder="1" applyAlignment="1">
      <alignment horizontal="center"/>
    </xf>
    <xf numFmtId="0" fontId="4" fillId="0" borderId="110" xfId="0" applyFont="1" applyBorder="1" applyAlignment="1">
      <alignment horizontal="left"/>
    </xf>
    <xf numFmtId="0" fontId="4" fillId="0" borderId="110" xfId="0" applyFont="1" applyBorder="1" applyAlignment="1">
      <alignment horizontal="center"/>
    </xf>
    <xf numFmtId="0" fontId="4" fillId="68" borderId="110" xfId="0" applyFont="1" applyFill="1" applyBorder="1" applyAlignment="1">
      <alignment horizontal="center"/>
    </xf>
    <xf numFmtId="0" fontId="4" fillId="68" borderId="110" xfId="0" applyFont="1" applyFill="1" applyBorder="1" applyAlignment="1">
      <alignment horizontal="left"/>
    </xf>
    <xf numFmtId="0" fontId="4" fillId="14" borderId="165" xfId="0" applyFont="1" applyFill="1" applyBorder="1" applyProtection="1">
      <protection locked="0"/>
    </xf>
    <xf numFmtId="0" fontId="4" fillId="14" borderId="462" xfId="0" applyFont="1" applyFill="1" applyBorder="1" applyProtection="1">
      <protection locked="0"/>
    </xf>
    <xf numFmtId="165" fontId="29" fillId="55" borderId="0" xfId="1" applyFont="1" applyFill="1" applyBorder="1" applyAlignment="1" applyProtection="1">
      <alignment horizontal="centerContinuous" vertical="top"/>
      <protection locked="0"/>
    </xf>
    <xf numFmtId="0" fontId="2" fillId="0" borderId="445" xfId="0" applyFont="1" applyBorder="1" applyAlignment="1" applyProtection="1">
      <alignment horizontal="center" vertical="center" wrapText="1"/>
      <protection locked="0"/>
    </xf>
    <xf numFmtId="0" fontId="29" fillId="2" borderId="0" xfId="0" applyFont="1" applyFill="1" applyAlignment="1" applyProtection="1">
      <alignment vertical="top"/>
      <protection locked="0"/>
    </xf>
    <xf numFmtId="0" fontId="134" fillId="0" borderId="0" xfId="0" applyFont="1" applyProtection="1">
      <protection locked="0"/>
    </xf>
    <xf numFmtId="0" fontId="12" fillId="0" borderId="0" xfId="7" applyFont="1" applyProtection="1">
      <protection locked="0"/>
    </xf>
    <xf numFmtId="0" fontId="3" fillId="0" borderId="0" xfId="0" applyFont="1" applyAlignment="1" applyProtection="1">
      <alignment horizontal="centerContinuous" wrapText="1"/>
      <protection locked="0"/>
    </xf>
    <xf numFmtId="0" fontId="12" fillId="0" borderId="14" xfId="0" applyFont="1" applyBorder="1" applyProtection="1">
      <protection locked="0"/>
    </xf>
    <xf numFmtId="0" fontId="11" fillId="0" borderId="6" xfId="0" applyFont="1" applyBorder="1" applyProtection="1">
      <protection locked="0"/>
    </xf>
    <xf numFmtId="0" fontId="12" fillId="0" borderId="553" xfId="0" applyFont="1" applyBorder="1" applyProtection="1">
      <protection locked="0"/>
    </xf>
    <xf numFmtId="0" fontId="30" fillId="0" borderId="110" xfId="0" applyFont="1" applyBorder="1" applyAlignment="1" applyProtection="1">
      <alignment vertical="center"/>
      <protection locked="0"/>
    </xf>
    <xf numFmtId="165" fontId="37" fillId="0" borderId="110" xfId="1" applyFont="1" applyFill="1" applyBorder="1" applyAlignment="1" applyProtection="1">
      <alignment horizontal="left" vertical="center" indent="2"/>
      <protection locked="0"/>
    </xf>
    <xf numFmtId="165" fontId="37" fillId="14" borderId="110" xfId="1" applyFont="1" applyFill="1" applyBorder="1" applyAlignment="1" applyProtection="1">
      <alignment vertical="center"/>
      <protection locked="0"/>
    </xf>
    <xf numFmtId="165" fontId="37" fillId="0" borderId="110" xfId="1" applyFont="1" applyFill="1" applyBorder="1" applyAlignment="1" applyProtection="1">
      <alignment vertical="center"/>
      <protection locked="0"/>
    </xf>
    <xf numFmtId="165" fontId="37" fillId="0" borderId="110" xfId="1" applyFont="1" applyFill="1" applyBorder="1" applyProtection="1">
      <protection locked="0"/>
    </xf>
    <xf numFmtId="165" fontId="37" fillId="14" borderId="372" xfId="1" applyFont="1" applyFill="1" applyBorder="1" applyProtection="1">
      <protection locked="0"/>
    </xf>
    <xf numFmtId="165" fontId="37" fillId="0" borderId="372" xfId="1" applyFont="1" applyFill="1" applyBorder="1" applyProtection="1">
      <protection locked="0"/>
    </xf>
    <xf numFmtId="165" fontId="37" fillId="14" borderId="110" xfId="1" applyFont="1" applyFill="1" applyBorder="1" applyProtection="1">
      <protection locked="0"/>
    </xf>
    <xf numFmtId="0" fontId="12" fillId="0" borderId="4" xfId="0" applyFont="1" applyBorder="1" applyProtection="1">
      <protection locked="0"/>
    </xf>
    <xf numFmtId="0" fontId="11" fillId="0" borderId="4" xfId="0" applyFont="1" applyBorder="1" applyProtection="1">
      <protection locked="0"/>
    </xf>
    <xf numFmtId="165" fontId="12" fillId="57" borderId="4" xfId="1" applyFont="1" applyFill="1" applyBorder="1" applyAlignment="1" applyProtection="1">
      <alignment vertical="center" wrapText="1"/>
      <protection locked="0"/>
    </xf>
    <xf numFmtId="165" fontId="12" fillId="57" borderId="151" xfId="1" applyFont="1" applyFill="1" applyBorder="1" applyAlignment="1" applyProtection="1">
      <alignment vertical="center" wrapText="1"/>
      <protection locked="0"/>
    </xf>
    <xf numFmtId="165" fontId="37" fillId="92" borderId="110" xfId="1" applyFont="1" applyFill="1" applyBorder="1" applyAlignment="1" applyProtection="1">
      <alignment vertical="center"/>
      <protection locked="0"/>
    </xf>
    <xf numFmtId="165" fontId="47" fillId="61" borderId="7" xfId="1" applyFont="1" applyFill="1" applyBorder="1" applyAlignment="1" applyProtection="1">
      <alignment vertical="center" wrapText="1"/>
      <protection locked="0"/>
    </xf>
    <xf numFmtId="165" fontId="12" fillId="61" borderId="5" xfId="1" applyFont="1" applyFill="1" applyBorder="1" applyAlignment="1" applyProtection="1">
      <alignment vertical="center" wrapText="1"/>
      <protection locked="0"/>
    </xf>
    <xf numFmtId="0" fontId="11" fillId="0" borderId="4" xfId="0" quotePrefix="1" applyFont="1" applyBorder="1" applyProtection="1">
      <protection locked="0"/>
    </xf>
    <xf numFmtId="0" fontId="12" fillId="0" borderId="10" xfId="0" applyFont="1" applyBorder="1" applyAlignment="1" applyProtection="1">
      <alignment horizontal="left"/>
      <protection locked="0"/>
    </xf>
    <xf numFmtId="0" fontId="12" fillId="0" borderId="11" xfId="0" applyFont="1" applyBorder="1" applyProtection="1">
      <protection locked="0"/>
    </xf>
    <xf numFmtId="0" fontId="11" fillId="0" borderId="11" xfId="0" applyFont="1" applyBorder="1" applyProtection="1">
      <protection locked="0"/>
    </xf>
    <xf numFmtId="9" fontId="11" fillId="14" borderId="11" xfId="10" applyFont="1" applyFill="1" applyBorder="1" applyAlignment="1" applyProtection="1">
      <alignment vertical="center"/>
      <protection locked="0"/>
    </xf>
    <xf numFmtId="165" fontId="12" fillId="0" borderId="12" xfId="1" applyFont="1" applyBorder="1" applyAlignment="1" applyProtection="1">
      <alignment vertical="center" wrapText="1"/>
      <protection locked="0"/>
    </xf>
    <xf numFmtId="0" fontId="12" fillId="0" borderId="7" xfId="0" applyFont="1" applyBorder="1" applyProtection="1">
      <protection locked="0"/>
    </xf>
    <xf numFmtId="165" fontId="47" fillId="61" borderId="5" xfId="1" applyFont="1" applyFill="1" applyBorder="1" applyAlignment="1" applyProtection="1">
      <alignment vertical="center" wrapText="1"/>
      <protection locked="0"/>
    </xf>
    <xf numFmtId="10" fontId="11" fillId="14" borderId="11" xfId="10" applyNumberFormat="1" applyFont="1" applyFill="1" applyBorder="1" applyAlignment="1" applyProtection="1">
      <alignment vertical="center"/>
      <protection locked="0"/>
    </xf>
    <xf numFmtId="0" fontId="30" fillId="0" borderId="425" xfId="0" applyFont="1" applyBorder="1" applyAlignment="1" applyProtection="1">
      <alignment vertical="center"/>
      <protection locked="0"/>
    </xf>
    <xf numFmtId="0" fontId="30" fillId="0" borderId="118" xfId="0" applyFont="1" applyBorder="1" applyAlignment="1" applyProtection="1">
      <alignment horizontal="left" vertical="center" indent="2"/>
      <protection locked="0"/>
    </xf>
    <xf numFmtId="165" fontId="98" fillId="0" borderId="110" xfId="1" applyFont="1" applyFill="1" applyBorder="1" applyAlignment="1" applyProtection="1">
      <alignment vertical="center"/>
      <protection locked="0"/>
    </xf>
    <xf numFmtId="0" fontId="98" fillId="14" borderId="110" xfId="0" applyFont="1" applyFill="1" applyBorder="1" applyAlignment="1" applyProtection="1">
      <alignment vertical="center"/>
      <protection locked="0"/>
    </xf>
    <xf numFmtId="165" fontId="30" fillId="0" borderId="110" xfId="1" applyFont="1" applyFill="1" applyBorder="1" applyAlignment="1" applyProtection="1">
      <alignment vertical="center"/>
      <protection locked="0"/>
    </xf>
    <xf numFmtId="0" fontId="98" fillId="0" borderId="110" xfId="0" applyFont="1" applyBorder="1" applyAlignment="1" applyProtection="1">
      <alignment vertical="center"/>
      <protection locked="0"/>
    </xf>
    <xf numFmtId="0" fontId="98" fillId="17" borderId="119"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165" fontId="30" fillId="17" borderId="119" xfId="1" applyFont="1" applyFill="1" applyBorder="1" applyAlignment="1" applyProtection="1">
      <alignment vertical="center"/>
      <protection locked="0"/>
    </xf>
    <xf numFmtId="165" fontId="30" fillId="59" borderId="110" xfId="1" applyFont="1" applyFill="1" applyBorder="1" applyAlignment="1" applyProtection="1">
      <alignment vertical="center"/>
      <protection locked="0"/>
    </xf>
    <xf numFmtId="165" fontId="30" fillId="91" borderId="110" xfId="1" applyFont="1" applyFill="1" applyBorder="1" applyAlignment="1" applyProtection="1">
      <alignment vertical="center"/>
      <protection locked="0"/>
    </xf>
    <xf numFmtId="43" fontId="30" fillId="57" borderId="110" xfId="0" applyNumberFormat="1" applyFont="1" applyFill="1" applyBorder="1" applyProtection="1">
      <protection locked="0"/>
    </xf>
    <xf numFmtId="165" fontId="30" fillId="57" borderId="110" xfId="1" applyFont="1" applyFill="1" applyBorder="1" applyAlignment="1" applyProtection="1">
      <protection locked="0"/>
    </xf>
    <xf numFmtId="165" fontId="30" fillId="17" borderId="119" xfId="1" applyFont="1" applyFill="1" applyBorder="1" applyAlignment="1" applyProtection="1">
      <protection locked="0"/>
    </xf>
    <xf numFmtId="0" fontId="30" fillId="0" borderId="120" xfId="0" applyFont="1" applyBorder="1" applyAlignment="1" applyProtection="1">
      <alignment vertical="center"/>
      <protection locked="0"/>
    </xf>
    <xf numFmtId="165" fontId="30" fillId="59" borderId="121" xfId="1" applyFont="1" applyFill="1" applyBorder="1" applyAlignment="1" applyProtection="1">
      <protection locked="0"/>
    </xf>
    <xf numFmtId="0" fontId="30" fillId="14" borderId="121" xfId="0" applyFont="1" applyFill="1" applyBorder="1" applyProtection="1">
      <protection locked="0"/>
    </xf>
    <xf numFmtId="165" fontId="30" fillId="91" borderId="121" xfId="1" applyFont="1" applyFill="1" applyBorder="1" applyAlignment="1" applyProtection="1">
      <protection locked="0"/>
    </xf>
    <xf numFmtId="43" fontId="30" fillId="57" borderId="121" xfId="0" applyNumberFormat="1" applyFont="1" applyFill="1" applyBorder="1" applyProtection="1">
      <protection locked="0"/>
    </xf>
    <xf numFmtId="165" fontId="30" fillId="17" borderId="121" xfId="1" applyFont="1" applyFill="1" applyBorder="1" applyAlignment="1" applyProtection="1">
      <protection locked="0"/>
    </xf>
    <xf numFmtId="165" fontId="30" fillId="57" borderId="427" xfId="1" applyFont="1" applyFill="1" applyBorder="1" applyAlignment="1" applyProtection="1">
      <protection locked="0"/>
    </xf>
    <xf numFmtId="0" fontId="37" fillId="0" borderId="0" xfId="0" applyFont="1" applyProtection="1">
      <protection locked="0"/>
    </xf>
    <xf numFmtId="165" fontId="37" fillId="0" borderId="0" xfId="1" applyFont="1" applyAlignment="1" applyProtection="1">
      <protection locked="0"/>
    </xf>
    <xf numFmtId="165" fontId="4" fillId="0" borderId="0" xfId="1" quotePrefix="1" applyFont="1" applyBorder="1" applyAlignment="1" applyProtection="1">
      <alignment horizontal="left" vertical="top"/>
      <protection locked="0"/>
    </xf>
    <xf numFmtId="165" fontId="4" fillId="0" borderId="0" xfId="1" quotePrefix="1" applyFont="1" applyBorder="1" applyAlignment="1" applyProtection="1">
      <alignment horizontal="left"/>
      <protection locked="0"/>
    </xf>
    <xf numFmtId="165" fontId="4" fillId="0" borderId="0" xfId="1" applyFont="1" applyBorder="1" applyAlignment="1" applyProtection="1">
      <alignment horizontal="left"/>
      <protection locked="0"/>
    </xf>
    <xf numFmtId="165" fontId="4" fillId="0" borderId="0" xfId="1" quotePrefix="1" applyFont="1" applyBorder="1" applyAlignment="1" applyProtection="1">
      <alignment horizontal="left" vertical="center"/>
      <protection locked="0"/>
    </xf>
    <xf numFmtId="0" fontId="4" fillId="0" borderId="0" xfId="0" applyFont="1" applyAlignment="1" applyProtection="1">
      <alignment wrapText="1"/>
      <protection locked="0"/>
    </xf>
    <xf numFmtId="165" fontId="25" fillId="55" borderId="0" xfId="1" applyFont="1" applyFill="1" applyBorder="1" applyAlignment="1" applyProtection="1">
      <alignment horizontal="left" vertical="top"/>
      <protection locked="0"/>
    </xf>
    <xf numFmtId="186" fontId="25" fillId="55" borderId="390" xfId="0" applyNumberFormat="1" applyFont="1" applyFill="1" applyBorder="1" applyAlignment="1" applyProtection="1">
      <alignment horizontal="left" vertical="top"/>
      <protection locked="0"/>
    </xf>
    <xf numFmtId="178" fontId="29" fillId="55" borderId="390" xfId="0" applyNumberFormat="1" applyFont="1" applyFill="1" applyBorder="1" applyAlignment="1" applyProtection="1">
      <alignment horizontal="centerContinuous" vertical="top"/>
      <protection locked="0"/>
    </xf>
    <xf numFmtId="169" fontId="52" fillId="0" borderId="0" xfId="1" applyNumberFormat="1" applyFont="1" applyFill="1" applyBorder="1" applyProtection="1">
      <protection locked="0"/>
    </xf>
    <xf numFmtId="0" fontId="2" fillId="0" borderId="0" xfId="0" applyFont="1" applyAlignment="1">
      <alignment horizontal="right" textRotation="180"/>
    </xf>
    <xf numFmtId="0" fontId="2" fillId="45" borderId="110" xfId="0" applyFont="1" applyFill="1" applyBorder="1" applyAlignment="1">
      <alignment horizontal="center" vertical="center" wrapText="1"/>
    </xf>
    <xf numFmtId="165" fontId="4" fillId="0" borderId="372" xfId="1" applyFont="1" applyBorder="1" applyProtection="1"/>
    <xf numFmtId="0" fontId="4" fillId="0" borderId="372" xfId="0" applyFont="1" applyBorder="1"/>
    <xf numFmtId="165" fontId="4" fillId="0" borderId="110" xfId="1" applyFont="1" applyBorder="1" applyAlignment="1" applyProtection="1"/>
    <xf numFmtId="0" fontId="4" fillId="14" borderId="110" xfId="0" applyFont="1" applyFill="1" applyBorder="1"/>
    <xf numFmtId="165" fontId="4" fillId="0" borderId="123" xfId="1" applyFont="1" applyBorder="1" applyAlignment="1" applyProtection="1"/>
    <xf numFmtId="165" fontId="2" fillId="68" borderId="375" xfId="1" applyFont="1" applyFill="1" applyBorder="1" applyProtection="1"/>
    <xf numFmtId="169" fontId="4" fillId="0" borderId="0" xfId="1" applyNumberFormat="1" applyFont="1" applyFill="1" applyBorder="1" applyProtection="1"/>
    <xf numFmtId="169" fontId="2" fillId="0" borderId="0" xfId="1" applyNumberFormat="1" applyFont="1" applyFill="1" applyBorder="1" applyAlignment="1" applyProtection="1"/>
    <xf numFmtId="0" fontId="12" fillId="12" borderId="374" xfId="0" applyFont="1" applyFill="1" applyBorder="1" applyAlignment="1">
      <alignment horizontal="center" wrapText="1"/>
    </xf>
    <xf numFmtId="0" fontId="12" fillId="12" borderId="110" xfId="0" applyFont="1" applyFill="1" applyBorder="1" applyAlignment="1">
      <alignment horizontal="center" wrapText="1"/>
    </xf>
    <xf numFmtId="169" fontId="4" fillId="0" borderId="374" xfId="1" applyNumberFormat="1" applyFont="1" applyFill="1" applyBorder="1" applyProtection="1"/>
    <xf numFmtId="169" fontId="4" fillId="68" borderId="374" xfId="1" applyNumberFormat="1" applyFont="1" applyFill="1" applyBorder="1" applyProtection="1"/>
    <xf numFmtId="165" fontId="4" fillId="68" borderId="110" xfId="1" applyFont="1" applyFill="1" applyBorder="1" applyProtection="1"/>
    <xf numFmtId="169" fontId="4" fillId="14" borderId="110" xfId="1" applyNumberFormat="1" applyFont="1" applyFill="1" applyBorder="1" applyProtection="1"/>
    <xf numFmtId="169" fontId="4" fillId="0" borderId="0" xfId="1" applyNumberFormat="1" applyFont="1" applyFill="1" applyProtection="1"/>
    <xf numFmtId="0" fontId="11" fillId="0" borderId="110" xfId="0" applyFont="1" applyBorder="1"/>
    <xf numFmtId="0" fontId="2" fillId="45" borderId="110" xfId="0" applyFont="1" applyFill="1" applyBorder="1" applyAlignment="1">
      <alignment horizontal="center"/>
    </xf>
    <xf numFmtId="0" fontId="2" fillId="0" borderId="110" xfId="0" applyFont="1" applyBorder="1" applyAlignment="1">
      <alignment horizontal="left"/>
    </xf>
    <xf numFmtId="165" fontId="4" fillId="95" borderId="110" xfId="1" applyFont="1" applyFill="1" applyBorder="1" applyProtection="1"/>
    <xf numFmtId="165" fontId="4" fillId="84" borderId="110" xfId="1" applyFont="1" applyFill="1" applyBorder="1" applyProtection="1"/>
    <xf numFmtId="165" fontId="4" fillId="68" borderId="375" xfId="1" applyFont="1" applyFill="1" applyBorder="1" applyProtection="1"/>
    <xf numFmtId="0" fontId="4" fillId="14" borderId="110" xfId="0" applyFont="1" applyFill="1" applyBorder="1" applyProtection="1">
      <protection locked="0"/>
    </xf>
    <xf numFmtId="165" fontId="4" fillId="0" borderId="123" xfId="1" applyFont="1" applyBorder="1" applyProtection="1">
      <protection locked="0"/>
    </xf>
    <xf numFmtId="169" fontId="4" fillId="0" borderId="0" xfId="1" applyNumberFormat="1" applyFont="1" applyFill="1" applyBorder="1" applyProtection="1">
      <protection locked="0"/>
    </xf>
    <xf numFmtId="169" fontId="4" fillId="0" borderId="110" xfId="1" applyNumberFormat="1" applyFont="1" applyBorder="1" applyProtection="1">
      <protection locked="0"/>
    </xf>
    <xf numFmtId="165" fontId="4" fillId="68" borderId="375" xfId="1" applyFont="1" applyFill="1" applyBorder="1" applyProtection="1">
      <protection locked="0"/>
    </xf>
    <xf numFmtId="0" fontId="52" fillId="0" borderId="0" xfId="0" applyFont="1"/>
    <xf numFmtId="0" fontId="115" fillId="0" borderId="0" xfId="0" applyFont="1"/>
    <xf numFmtId="165" fontId="115" fillId="0" borderId="0" xfId="1" applyFont="1" applyProtection="1"/>
    <xf numFmtId="0" fontId="51" fillId="0" borderId="0" xfId="0" applyFont="1" applyAlignment="1">
      <alignment horizontal="right" textRotation="180"/>
    </xf>
    <xf numFmtId="0" fontId="116" fillId="0" borderId="0" xfId="0" applyFont="1"/>
    <xf numFmtId="165" fontId="116" fillId="0" borderId="0" xfId="1" applyFont="1" applyProtection="1"/>
    <xf numFmtId="0" fontId="51" fillId="0" borderId="0" xfId="0" applyFont="1" applyAlignment="1">
      <alignment horizontal="center"/>
    </xf>
    <xf numFmtId="0" fontId="51" fillId="0" borderId="0" xfId="0" applyFont="1"/>
    <xf numFmtId="0" fontId="108" fillId="0" borderId="0" xfId="0" applyFont="1" applyAlignment="1">
      <alignment horizontal="center"/>
    </xf>
    <xf numFmtId="165" fontId="2" fillId="0" borderId="0" xfId="1" applyFont="1" applyProtection="1"/>
    <xf numFmtId="0" fontId="51" fillId="0" borderId="0" xfId="0" applyFont="1" applyAlignment="1">
      <alignment horizontal="center" vertical="center" wrapText="1"/>
    </xf>
    <xf numFmtId="165" fontId="2" fillId="45" borderId="110" xfId="1" applyFont="1" applyFill="1" applyBorder="1" applyAlignment="1" applyProtection="1">
      <alignment horizontal="center" vertical="center" wrapText="1"/>
    </xf>
    <xf numFmtId="0" fontId="115" fillId="0" borderId="110" xfId="0" applyFont="1" applyBorder="1"/>
    <xf numFmtId="0" fontId="115" fillId="0" borderId="372" xfId="0" applyFont="1" applyBorder="1"/>
    <xf numFmtId="165" fontId="115" fillId="0" borderId="110" xfId="1" applyFont="1" applyBorder="1" applyProtection="1"/>
    <xf numFmtId="169" fontId="115" fillId="0" borderId="110" xfId="2" applyNumberFormat="1" applyFont="1" applyBorder="1" applyProtection="1"/>
    <xf numFmtId="169" fontId="115" fillId="14" borderId="110" xfId="2" applyNumberFormat="1" applyFont="1" applyFill="1" applyBorder="1" applyProtection="1"/>
    <xf numFmtId="43" fontId="115" fillId="0" borderId="110" xfId="0" applyNumberFormat="1" applyFont="1" applyBorder="1"/>
    <xf numFmtId="165" fontId="115" fillId="14" borderId="110" xfId="1" applyFont="1" applyFill="1" applyBorder="1" applyProtection="1"/>
    <xf numFmtId="165" fontId="115" fillId="0" borderId="110" xfId="1" applyFont="1" applyFill="1" applyBorder="1" applyProtection="1"/>
    <xf numFmtId="169" fontId="52" fillId="0" borderId="0" xfId="1" applyNumberFormat="1" applyFont="1" applyFill="1" applyBorder="1" applyProtection="1"/>
    <xf numFmtId="165" fontId="115" fillId="0" borderId="110" xfId="0" applyNumberFormat="1" applyFont="1" applyBorder="1"/>
    <xf numFmtId="165" fontId="115" fillId="12" borderId="110" xfId="2" applyFont="1" applyFill="1" applyBorder="1" applyProtection="1"/>
    <xf numFmtId="165" fontId="115" fillId="12" borderId="110" xfId="1" applyFont="1" applyFill="1" applyBorder="1" applyProtection="1"/>
    <xf numFmtId="165" fontId="115" fillId="0" borderId="110" xfId="2" applyFont="1" applyBorder="1" applyProtection="1"/>
    <xf numFmtId="165" fontId="115" fillId="72" borderId="110" xfId="2" applyFont="1" applyFill="1" applyBorder="1" applyProtection="1"/>
    <xf numFmtId="165" fontId="115" fillId="72" borderId="110" xfId="1" applyFont="1" applyFill="1" applyBorder="1" applyProtection="1"/>
    <xf numFmtId="169" fontId="52" fillId="0" borderId="0" xfId="1" applyNumberFormat="1" applyFont="1" applyProtection="1"/>
    <xf numFmtId="165" fontId="115" fillId="0" borderId="123" xfId="2" applyFont="1" applyBorder="1" applyProtection="1"/>
    <xf numFmtId="169" fontId="51" fillId="0" borderId="0" xfId="1" applyNumberFormat="1" applyFont="1" applyFill="1" applyBorder="1" applyProtection="1"/>
    <xf numFmtId="165" fontId="116" fillId="68" borderId="375" xfId="2" applyFont="1" applyFill="1" applyBorder="1" applyProtection="1"/>
    <xf numFmtId="165" fontId="116" fillId="68" borderId="110" xfId="2" applyFont="1" applyFill="1" applyBorder="1" applyProtection="1"/>
    <xf numFmtId="165" fontId="116" fillId="68" borderId="375" xfId="1" applyFont="1" applyFill="1" applyBorder="1" applyProtection="1"/>
    <xf numFmtId="165" fontId="116" fillId="68" borderId="383" xfId="2" applyFont="1" applyFill="1" applyBorder="1" applyProtection="1"/>
    <xf numFmtId="165" fontId="116" fillId="68" borderId="373" xfId="2" applyFont="1" applyFill="1" applyBorder="1" applyProtection="1"/>
    <xf numFmtId="165" fontId="29" fillId="0" borderId="0" xfId="1" applyFont="1" applyFill="1" applyBorder="1" applyAlignment="1" applyProtection="1">
      <alignment horizontal="centerContinuous" vertical="top"/>
      <protection locked="0"/>
    </xf>
    <xf numFmtId="178" fontId="29" fillId="0" borderId="0" xfId="0" applyNumberFormat="1" applyFont="1" applyAlignment="1" applyProtection="1">
      <alignment horizontal="centerContinuous" vertical="top"/>
      <protection locked="0"/>
    </xf>
    <xf numFmtId="0" fontId="2" fillId="0" borderId="168" xfId="0" applyFont="1" applyBorder="1" applyAlignment="1" applyProtection="1">
      <alignment horizontal="center" vertical="center" wrapText="1"/>
      <protection locked="0"/>
    </xf>
    <xf numFmtId="165" fontId="2" fillId="0" borderId="97" xfId="0" applyNumberFormat="1" applyFont="1" applyBorder="1" applyAlignment="1" applyProtection="1">
      <alignment horizontal="center"/>
      <protection locked="0"/>
    </xf>
    <xf numFmtId="165" fontId="2" fillId="0" borderId="76" xfId="0" applyNumberFormat="1" applyFont="1" applyBorder="1" applyAlignment="1" applyProtection="1">
      <alignment horizontal="center"/>
      <protection locked="0"/>
    </xf>
    <xf numFmtId="0" fontId="29" fillId="0" borderId="27" xfId="0" applyFont="1" applyBorder="1" applyProtection="1">
      <protection locked="0"/>
    </xf>
    <xf numFmtId="0" fontId="25" fillId="0" borderId="77" xfId="0" applyFont="1" applyBorder="1" applyProtection="1">
      <protection locked="0"/>
    </xf>
    <xf numFmtId="165" fontId="29" fillId="59" borderId="77" xfId="1" applyFont="1" applyFill="1" applyBorder="1" applyProtection="1">
      <protection locked="0"/>
    </xf>
    <xf numFmtId="165" fontId="29" fillId="59" borderId="17" xfId="1" applyFont="1" applyFill="1" applyBorder="1" applyProtection="1">
      <protection locked="0"/>
    </xf>
    <xf numFmtId="165" fontId="29" fillId="57" borderId="53" xfId="1" applyFont="1" applyFill="1" applyBorder="1" applyProtection="1">
      <protection locked="0"/>
    </xf>
    <xf numFmtId="165" fontId="29" fillId="0" borderId="0" xfId="1" applyFont="1" applyFill="1" applyBorder="1" applyProtection="1">
      <protection locked="0"/>
    </xf>
    <xf numFmtId="165" fontId="2" fillId="0" borderId="498" xfId="0" applyNumberFormat="1" applyFont="1" applyBorder="1" applyAlignment="1" applyProtection="1">
      <alignment horizontal="center"/>
      <protection locked="0"/>
    </xf>
    <xf numFmtId="0" fontId="29" fillId="0" borderId="29" xfId="0" applyFont="1" applyBorder="1" applyProtection="1">
      <protection locked="0"/>
    </xf>
    <xf numFmtId="0" fontId="25" fillId="0" borderId="50" xfId="0" applyFont="1" applyBorder="1" applyProtection="1">
      <protection locked="0"/>
    </xf>
    <xf numFmtId="165" fontId="29" fillId="0" borderId="58" xfId="1" applyFont="1" applyBorder="1" applyProtection="1">
      <protection locked="0"/>
    </xf>
    <xf numFmtId="165" fontId="29" fillId="0" borderId="57" xfId="1" applyFont="1" applyBorder="1" applyProtection="1">
      <protection locked="0"/>
    </xf>
    <xf numFmtId="165" fontId="29" fillId="0" borderId="442" xfId="1" applyFont="1" applyBorder="1" applyProtection="1">
      <protection locked="0"/>
    </xf>
    <xf numFmtId="0" fontId="32" fillId="0" borderId="0" xfId="0" applyFont="1" applyProtection="1">
      <protection locked="0"/>
    </xf>
    <xf numFmtId="0" fontId="4" fillId="0" borderId="0" xfId="0" applyFont="1" applyAlignment="1" applyProtection="1">
      <alignment horizontal="centerContinuous"/>
      <protection locked="0"/>
    </xf>
    <xf numFmtId="0" fontId="4" fillId="14" borderId="0" xfId="0" applyFont="1" applyFill="1" applyAlignment="1" applyProtection="1">
      <alignment horizontal="centerContinuous"/>
      <protection locked="0"/>
    </xf>
    <xf numFmtId="0" fontId="2" fillId="0" borderId="16" xfId="0" applyFont="1" applyBorder="1" applyProtection="1">
      <protection locked="0"/>
    </xf>
    <xf numFmtId="10" fontId="2" fillId="0" borderId="513" xfId="0" applyNumberFormat="1" applyFont="1" applyBorder="1" applyProtection="1">
      <protection locked="0"/>
    </xf>
    <xf numFmtId="165" fontId="2" fillId="0" borderId="513" xfId="0" applyNumberFormat="1" applyFont="1" applyBorder="1" applyProtection="1">
      <protection locked="0"/>
    </xf>
    <xf numFmtId="165" fontId="2" fillId="0" borderId="517" xfId="0" applyNumberFormat="1" applyFont="1" applyBorder="1" applyProtection="1">
      <protection locked="0"/>
    </xf>
    <xf numFmtId="0" fontId="2" fillId="0" borderId="53" xfId="1" applyNumberFormat="1" applyFont="1" applyBorder="1" applyProtection="1">
      <protection locked="0"/>
    </xf>
    <xf numFmtId="0" fontId="4" fillId="0" borderId="16" xfId="0" applyFont="1" applyBorder="1" applyProtection="1">
      <protection locked="0"/>
    </xf>
    <xf numFmtId="10" fontId="4" fillId="14" borderId="403" xfId="0" applyNumberFormat="1" applyFont="1" applyFill="1" applyBorder="1" applyProtection="1">
      <protection locked="0"/>
    </xf>
    <xf numFmtId="165" fontId="4" fillId="14" borderId="403" xfId="0" applyNumberFormat="1" applyFont="1" applyFill="1" applyBorder="1" applyProtection="1">
      <protection locked="0"/>
    </xf>
    <xf numFmtId="10" fontId="4" fillId="14" borderId="455" xfId="0" applyNumberFormat="1" applyFont="1" applyFill="1" applyBorder="1" applyAlignment="1" applyProtection="1">
      <alignment horizontal="center"/>
      <protection locked="0"/>
    </xf>
    <xf numFmtId="165" fontId="4" fillId="14" borderId="455" xfId="1" applyFont="1" applyFill="1" applyBorder="1" applyAlignment="1" applyProtection="1">
      <alignment horizontal="center"/>
      <protection locked="0"/>
    </xf>
    <xf numFmtId="165" fontId="4" fillId="14" borderId="456" xfId="1" applyFont="1" applyFill="1" applyBorder="1" applyAlignment="1" applyProtection="1">
      <alignment horizontal="center"/>
      <protection locked="0"/>
    </xf>
    <xf numFmtId="165" fontId="4" fillId="14" borderId="163" xfId="1" applyFont="1" applyFill="1" applyBorder="1" applyProtection="1">
      <protection locked="0"/>
    </xf>
    <xf numFmtId="0" fontId="4" fillId="0" borderId="16" xfId="0" applyFont="1" applyBorder="1" applyAlignment="1" applyProtection="1">
      <alignment horizontal="center"/>
      <protection locked="0"/>
    </xf>
    <xf numFmtId="0" fontId="2" fillId="0" borderId="17" xfId="0" applyFont="1" applyBorder="1" applyAlignment="1" applyProtection="1">
      <alignment horizontal="left"/>
      <protection locked="0"/>
    </xf>
    <xf numFmtId="10" fontId="4" fillId="0" borderId="513" xfId="0" applyNumberFormat="1" applyFont="1" applyBorder="1" applyProtection="1">
      <protection locked="0"/>
    </xf>
    <xf numFmtId="165" fontId="4" fillId="0" borderId="513" xfId="0" applyNumberFormat="1" applyFont="1" applyBorder="1" applyProtection="1">
      <protection locked="0"/>
    </xf>
    <xf numFmtId="165" fontId="4" fillId="0" borderId="456" xfId="1" applyFont="1" applyBorder="1" applyAlignment="1" applyProtection="1">
      <alignment horizontal="center"/>
      <protection locked="0"/>
    </xf>
    <xf numFmtId="165" fontId="4" fillId="0" borderId="517" xfId="0" applyNumberFormat="1" applyFont="1" applyBorder="1" applyProtection="1">
      <protection locked="0"/>
    </xf>
    <xf numFmtId="165" fontId="4" fillId="0" borderId="519" xfId="1" applyFont="1" applyBorder="1" applyProtection="1">
      <protection locked="0"/>
    </xf>
    <xf numFmtId="0" fontId="2" fillId="0" borderId="90" xfId="0" applyFont="1" applyBorder="1" applyProtection="1">
      <protection locked="0"/>
    </xf>
    <xf numFmtId="0" fontId="2" fillId="0" borderId="144" xfId="0" applyFont="1" applyBorder="1" applyProtection="1">
      <protection locked="0"/>
    </xf>
    <xf numFmtId="0" fontId="4" fillId="0" borderId="18" xfId="0" applyFont="1" applyBorder="1" applyProtection="1">
      <protection locked="0"/>
    </xf>
    <xf numFmtId="165" fontId="4" fillId="0" borderId="110" xfId="0" applyNumberFormat="1" applyFont="1" applyBorder="1" applyProtection="1">
      <protection locked="0"/>
    </xf>
    <xf numFmtId="0" fontId="4" fillId="0" borderId="380" xfId="0" applyFont="1" applyBorder="1" applyAlignment="1" applyProtection="1">
      <alignment horizontal="left"/>
      <protection locked="0"/>
    </xf>
    <xf numFmtId="0" fontId="4" fillId="0" borderId="374" xfId="0" applyFont="1" applyBorder="1" applyAlignment="1" applyProtection="1">
      <alignment horizontal="left"/>
      <protection locked="0"/>
    </xf>
    <xf numFmtId="165" fontId="4" fillId="0" borderId="110" xfId="0" applyNumberFormat="1" applyFont="1" applyBorder="1"/>
    <xf numFmtId="0" fontId="4" fillId="92" borderId="110" xfId="0" applyFont="1" applyFill="1" applyBorder="1"/>
    <xf numFmtId="165" fontId="4" fillId="14" borderId="110" xfId="1" applyFont="1" applyFill="1" applyBorder="1" applyAlignment="1" applyProtection="1"/>
    <xf numFmtId="165" fontId="37" fillId="14" borderId="380" xfId="1" applyFont="1" applyFill="1" applyBorder="1" applyAlignment="1" applyProtection="1">
      <alignment horizontal="left"/>
    </xf>
    <xf numFmtId="165" fontId="37" fillId="14" borderId="374" xfId="1" applyFont="1" applyFill="1" applyBorder="1" applyAlignment="1" applyProtection="1">
      <alignment horizontal="left"/>
    </xf>
    <xf numFmtId="0" fontId="4" fillId="0" borderId="380" xfId="0" applyFont="1" applyBorder="1" applyAlignment="1">
      <alignment horizontal="left"/>
    </xf>
    <xf numFmtId="0" fontId="4" fillId="0" borderId="387" xfId="0" applyFont="1" applyBorder="1" applyAlignment="1">
      <alignment horizontal="left"/>
    </xf>
    <xf numFmtId="0" fontId="4" fillId="0" borderId="374" xfId="0" applyFont="1" applyBorder="1" applyAlignment="1">
      <alignment horizontal="left"/>
    </xf>
    <xf numFmtId="0" fontId="11" fillId="0" borderId="0" xfId="0" applyFont="1" applyAlignment="1" applyProtection="1">
      <alignment horizontal="center" wrapText="1"/>
      <protection locked="0"/>
    </xf>
    <xf numFmtId="165" fontId="37" fillId="92" borderId="110" xfId="1" applyFont="1" applyFill="1" applyBorder="1" applyProtection="1">
      <protection locked="0"/>
    </xf>
    <xf numFmtId="9" fontId="11" fillId="0" borderId="0" xfId="10" applyFont="1" applyFill="1" applyProtection="1">
      <protection locked="0"/>
    </xf>
    <xf numFmtId="9" fontId="11" fillId="0" borderId="0" xfId="10" applyFont="1" applyProtection="1">
      <protection locked="0"/>
    </xf>
    <xf numFmtId="0" fontId="2" fillId="0" borderId="168" xfId="0" applyFont="1" applyBorder="1" applyAlignment="1">
      <alignment horizontal="center" vertical="center" wrapText="1"/>
    </xf>
    <xf numFmtId="0" fontId="2" fillId="45" borderId="0" xfId="0" applyFont="1" applyFill="1" applyAlignment="1">
      <alignment horizontal="centerContinuous" vertical="center" wrapText="1"/>
    </xf>
    <xf numFmtId="0" fontId="2" fillId="45" borderId="395" xfId="0" applyFont="1" applyFill="1" applyBorder="1" applyAlignment="1">
      <alignment horizontal="centerContinuous" vertical="center" wrapText="1"/>
    </xf>
    <xf numFmtId="165" fontId="2" fillId="0" borderId="97" xfId="0" applyNumberFormat="1" applyFont="1" applyBorder="1" applyAlignment="1">
      <alignment horizontal="center"/>
    </xf>
    <xf numFmtId="165" fontId="2" fillId="0" borderId="76" xfId="0" applyNumberFormat="1" applyFont="1" applyBorder="1" applyAlignment="1">
      <alignment horizontal="center"/>
    </xf>
    <xf numFmtId="165" fontId="2" fillId="14" borderId="97" xfId="0" applyNumberFormat="1" applyFont="1" applyFill="1" applyBorder="1" applyAlignment="1">
      <alignment horizontal="center"/>
    </xf>
    <xf numFmtId="165" fontId="2" fillId="0" borderId="498" xfId="0" applyNumberFormat="1" applyFont="1" applyBorder="1" applyAlignment="1">
      <alignment horizontal="center"/>
    </xf>
    <xf numFmtId="165" fontId="2" fillId="20" borderId="76" xfId="0" applyNumberFormat="1" applyFont="1" applyFill="1" applyBorder="1" applyAlignment="1">
      <alignment horizontal="center"/>
    </xf>
    <xf numFmtId="165" fontId="2" fillId="20" borderId="79" xfId="0" applyNumberFormat="1" applyFont="1" applyFill="1" applyBorder="1" applyAlignment="1">
      <alignment horizontal="center"/>
    </xf>
    <xf numFmtId="165" fontId="2" fillId="20" borderId="465" xfId="0" applyNumberFormat="1" applyFont="1" applyFill="1" applyBorder="1" applyAlignment="1">
      <alignment horizontal="center"/>
    </xf>
    <xf numFmtId="165" fontId="2" fillId="0" borderId="465" xfId="0" applyNumberFormat="1" applyFont="1" applyBorder="1" applyAlignment="1">
      <alignment horizontal="center"/>
    </xf>
    <xf numFmtId="165" fontId="2" fillId="20" borderId="168" xfId="0" applyNumberFormat="1" applyFont="1" applyFill="1" applyBorder="1" applyAlignment="1">
      <alignment horizontal="center"/>
    </xf>
    <xf numFmtId="165" fontId="2" fillId="20" borderId="165" xfId="0" applyNumberFormat="1" applyFont="1" applyFill="1" applyBorder="1" applyAlignment="1">
      <alignment horizontal="center"/>
    </xf>
    <xf numFmtId="165" fontId="2" fillId="20" borderId="462" xfId="0" applyNumberFormat="1" applyFont="1" applyFill="1" applyBorder="1" applyAlignment="1">
      <alignment horizontal="center"/>
    </xf>
    <xf numFmtId="165" fontId="2" fillId="0" borderId="582" xfId="0" applyNumberFormat="1" applyFont="1" applyBorder="1" applyAlignment="1">
      <alignment horizontal="center"/>
    </xf>
    <xf numFmtId="165" fontId="2" fillId="0" borderId="232" xfId="0" applyNumberFormat="1" applyFont="1" applyBorder="1" applyAlignment="1">
      <alignment horizontal="center"/>
    </xf>
    <xf numFmtId="165" fontId="2" fillId="0" borderId="583" xfId="0" applyNumberFormat="1" applyFont="1" applyBorder="1" applyAlignment="1">
      <alignment horizontal="center"/>
    </xf>
    <xf numFmtId="165" fontId="2" fillId="0" borderId="584" xfId="0" applyNumberFormat="1" applyFont="1" applyBorder="1" applyAlignment="1">
      <alignment horizontal="center"/>
    </xf>
    <xf numFmtId="165" fontId="2" fillId="0" borderId="585" xfId="0" applyNumberFormat="1" applyFont="1" applyBorder="1" applyAlignment="1">
      <alignment horizontal="center"/>
    </xf>
    <xf numFmtId="165" fontId="2" fillId="0" borderId="234" xfId="0" applyNumberFormat="1" applyFont="1" applyBorder="1" applyAlignment="1">
      <alignment horizontal="center"/>
    </xf>
    <xf numFmtId="165" fontId="2" fillId="0" borderId="0" xfId="0" applyNumberFormat="1" applyFont="1" applyAlignment="1">
      <alignment horizontal="center"/>
    </xf>
    <xf numFmtId="165" fontId="2" fillId="57" borderId="586" xfId="0" applyNumberFormat="1" applyFont="1" applyFill="1" applyBorder="1"/>
    <xf numFmtId="165" fontId="2" fillId="0" borderId="581" xfId="0" applyNumberFormat="1" applyFont="1" applyBorder="1" applyAlignment="1">
      <alignment horizontal="center"/>
    </xf>
    <xf numFmtId="0" fontId="25" fillId="13" borderId="110" xfId="0" applyFont="1" applyFill="1" applyBorder="1" applyAlignment="1">
      <alignment horizontal="center" vertical="center"/>
    </xf>
    <xf numFmtId="165" fontId="29" fillId="0" borderId="110" xfId="15" applyFont="1" applyBorder="1" applyAlignment="1" applyProtection="1">
      <alignment horizontal="left" vertical="center"/>
    </xf>
    <xf numFmtId="165" fontId="29" fillId="0" borderId="110" xfId="15" applyFont="1" applyBorder="1" applyAlignment="1" applyProtection="1">
      <alignment horizontal="center" vertical="center"/>
    </xf>
    <xf numFmtId="0" fontId="29" fillId="0" borderId="110" xfId="0" applyFont="1" applyBorder="1" applyAlignment="1">
      <alignment horizontal="left" vertical="center" indent="1"/>
    </xf>
    <xf numFmtId="0" fontId="29" fillId="0" borderId="110" xfId="0" applyFont="1" applyBorder="1" applyAlignment="1">
      <alignment vertical="center"/>
    </xf>
    <xf numFmtId="165" fontId="29" fillId="14" borderId="110" xfId="15" applyFont="1" applyFill="1" applyBorder="1" applyAlignment="1" applyProtection="1">
      <alignment horizontal="left" vertical="center"/>
    </xf>
    <xf numFmtId="165" fontId="29" fillId="14" borderId="110" xfId="15" applyFont="1" applyFill="1" applyBorder="1" applyAlignment="1" applyProtection="1">
      <alignment horizontal="center" vertical="center"/>
    </xf>
    <xf numFmtId="165" fontId="29" fillId="20" borderId="110" xfId="15" applyFont="1" applyFill="1" applyBorder="1" applyAlignment="1" applyProtection="1">
      <alignment horizontal="left" vertical="center"/>
    </xf>
    <xf numFmtId="0" fontId="25" fillId="74" borderId="110" xfId="0" applyFont="1" applyFill="1" applyBorder="1" applyAlignment="1">
      <alignment vertical="center"/>
    </xf>
    <xf numFmtId="165" fontId="25" fillId="74" borderId="110" xfId="15" applyFont="1" applyFill="1" applyBorder="1" applyAlignment="1" applyProtection="1">
      <alignment horizontal="center" vertical="center"/>
    </xf>
    <xf numFmtId="165" fontId="11" fillId="0" borderId="0" xfId="1" applyFont="1" applyAlignment="1" applyProtection="1">
      <alignment horizontal="center"/>
      <protection locked="0"/>
    </xf>
    <xf numFmtId="165" fontId="12" fillId="0" borderId="0" xfId="1" applyFont="1" applyAlignment="1" applyProtection="1">
      <alignment horizontal="center"/>
      <protection locked="0"/>
    </xf>
    <xf numFmtId="165" fontId="11" fillId="0" borderId="0" xfId="1" applyFont="1" applyBorder="1" applyAlignment="1" applyProtection="1">
      <alignment horizontal="center"/>
      <protection locked="0"/>
    </xf>
    <xf numFmtId="165" fontId="12" fillId="0" borderId="0" xfId="1" applyFont="1" applyBorder="1" applyAlignment="1" applyProtection="1">
      <alignment horizontal="center"/>
      <protection locked="0"/>
    </xf>
    <xf numFmtId="0" fontId="12" fillId="0" borderId="0" xfId="7" applyFont="1" applyAlignment="1" applyProtection="1">
      <alignment horizontal="center"/>
      <protection locked="0"/>
    </xf>
    <xf numFmtId="0" fontId="2" fillId="0" borderId="0" xfId="0" applyFont="1" applyAlignment="1" applyProtection="1">
      <alignment horizontal="centerContinuous" wrapText="1"/>
      <protection locked="0"/>
    </xf>
    <xf numFmtId="0" fontId="12" fillId="0" borderId="168" xfId="0" applyFont="1" applyBorder="1" applyAlignment="1" applyProtection="1">
      <alignment horizontal="center"/>
      <protection locked="0"/>
    </xf>
    <xf numFmtId="0" fontId="12" fillId="0" borderId="280" xfId="0" applyFont="1" applyBorder="1" applyAlignment="1" applyProtection="1">
      <alignment horizontal="center"/>
      <protection locked="0"/>
    </xf>
    <xf numFmtId="165" fontId="11" fillId="61" borderId="7" xfId="1" applyFont="1" applyFill="1" applyBorder="1" applyAlignment="1" applyProtection="1">
      <alignment horizontal="center" vertical="center" wrapText="1"/>
      <protection locked="0"/>
    </xf>
    <xf numFmtId="0" fontId="11" fillId="0" borderId="154" xfId="0" applyFont="1" applyBorder="1" applyProtection="1">
      <protection locked="0"/>
    </xf>
    <xf numFmtId="165" fontId="11" fillId="61" borderId="5" xfId="1" applyFont="1" applyFill="1" applyBorder="1" applyAlignment="1" applyProtection="1">
      <alignment horizontal="center" vertical="center" wrapText="1"/>
      <protection locked="0"/>
    </xf>
    <xf numFmtId="165" fontId="11" fillId="61" borderId="5" xfId="1" quotePrefix="1" applyFont="1" applyFill="1" applyBorder="1" applyAlignment="1" applyProtection="1">
      <alignment horizontal="center" vertical="center" wrapText="1"/>
      <protection locked="0"/>
    </xf>
    <xf numFmtId="165" fontId="11" fillId="57" borderId="9" xfId="1" applyFont="1" applyFill="1" applyBorder="1" applyAlignment="1" applyProtection="1">
      <alignment vertical="center" wrapText="1"/>
      <protection locked="0"/>
    </xf>
    <xf numFmtId="165" fontId="11" fillId="57" borderId="4" xfId="1" applyFont="1" applyFill="1" applyBorder="1" applyAlignment="1" applyProtection="1">
      <alignment vertical="center" wrapText="1"/>
      <protection locked="0"/>
    </xf>
    <xf numFmtId="0" fontId="11" fillId="0" borderId="4" xfId="0" applyFont="1" applyBorder="1" applyAlignment="1" applyProtection="1">
      <alignment horizontal="left" indent="2"/>
      <protection locked="0"/>
    </xf>
    <xf numFmtId="9" fontId="11" fillId="14" borderId="4" xfId="10" applyFont="1" applyFill="1" applyBorder="1" applyAlignment="1" applyProtection="1">
      <alignment vertical="center" wrapText="1"/>
      <protection locked="0"/>
    </xf>
    <xf numFmtId="165" fontId="11" fillId="0" borderId="5" xfId="1" applyFont="1" applyBorder="1" applyAlignment="1" applyProtection="1">
      <alignment horizontal="center" vertical="center" wrapText="1"/>
      <protection locked="0"/>
    </xf>
    <xf numFmtId="165" fontId="11" fillId="14" borderId="4" xfId="1" applyFont="1" applyFill="1" applyBorder="1" applyAlignment="1" applyProtection="1">
      <alignment vertical="center" wrapText="1"/>
      <protection locked="0"/>
    </xf>
    <xf numFmtId="49" fontId="12" fillId="0" borderId="10" xfId="10" applyNumberFormat="1" applyFont="1" applyBorder="1" applyAlignment="1" applyProtection="1">
      <alignment horizontal="center"/>
      <protection locked="0"/>
    </xf>
    <xf numFmtId="0" fontId="11" fillId="0" borderId="11" xfId="0" applyFont="1" applyBorder="1" applyAlignment="1" applyProtection="1">
      <alignment horizontal="left" indent="2"/>
      <protection locked="0"/>
    </xf>
    <xf numFmtId="0" fontId="11" fillId="0" borderId="554" xfId="0" applyFont="1" applyBorder="1" applyProtection="1">
      <protection locked="0"/>
    </xf>
    <xf numFmtId="165" fontId="31" fillId="61" borderId="5" xfId="110" applyFont="1" applyFill="1" applyBorder="1" applyAlignment="1" applyProtection="1">
      <alignment horizontal="center" vertical="center" wrapText="1"/>
      <protection locked="0"/>
    </xf>
    <xf numFmtId="0" fontId="30" fillId="0" borderId="120" xfId="0" applyFont="1" applyBorder="1" applyAlignment="1" applyProtection="1">
      <alignment horizontal="center"/>
      <protection locked="0"/>
    </xf>
    <xf numFmtId="0" fontId="30" fillId="0" borderId="121" xfId="0" applyFont="1" applyBorder="1" applyAlignment="1" applyProtection="1">
      <alignment horizontal="center" wrapText="1"/>
      <protection locked="0"/>
    </xf>
    <xf numFmtId="0" fontId="30" fillId="0" borderId="427" xfId="0" applyFont="1" applyBorder="1" applyAlignment="1" applyProtection="1">
      <alignment horizontal="center" wrapText="1"/>
      <protection locked="0"/>
    </xf>
    <xf numFmtId="0" fontId="30" fillId="0" borderId="384" xfId="0" applyFont="1" applyBorder="1" applyAlignment="1" applyProtection="1">
      <alignment horizontal="center"/>
      <protection locked="0"/>
    </xf>
    <xf numFmtId="0" fontId="30" fillId="0" borderId="469" xfId="0" applyFont="1" applyBorder="1" applyAlignment="1" applyProtection="1">
      <alignment horizontal="center"/>
      <protection locked="0"/>
    </xf>
    <xf numFmtId="0" fontId="30" fillId="0" borderId="425" xfId="0" applyFont="1" applyBorder="1" applyProtection="1">
      <protection locked="0"/>
    </xf>
    <xf numFmtId="165" fontId="30" fillId="59" borderId="372" xfId="1" applyFont="1" applyFill="1" applyBorder="1" applyProtection="1">
      <protection locked="0"/>
    </xf>
    <xf numFmtId="165" fontId="30" fillId="14" borderId="372" xfId="1" applyFont="1" applyFill="1" applyBorder="1" applyProtection="1">
      <protection locked="0"/>
    </xf>
    <xf numFmtId="165" fontId="30" fillId="57" borderId="372" xfId="1" applyFont="1" applyFill="1" applyBorder="1" applyProtection="1">
      <protection locked="0"/>
    </xf>
    <xf numFmtId="165" fontId="30" fillId="17" borderId="426" xfId="1" applyFont="1" applyFill="1" applyBorder="1" applyProtection="1">
      <protection locked="0"/>
    </xf>
    <xf numFmtId="0" fontId="30" fillId="0" borderId="118" xfId="0" applyFont="1" applyBorder="1" applyAlignment="1" applyProtection="1">
      <alignment vertical="center" wrapText="1"/>
      <protection locked="0"/>
    </xf>
    <xf numFmtId="165" fontId="30" fillId="0" borderId="110" xfId="1" applyFont="1" applyBorder="1" applyAlignment="1" applyProtection="1">
      <alignment vertical="center" wrapText="1"/>
      <protection locked="0"/>
    </xf>
    <xf numFmtId="165" fontId="30" fillId="17" borderId="119" xfId="1" applyFont="1" applyFill="1" applyBorder="1" applyAlignment="1" applyProtection="1">
      <alignment vertical="center" wrapText="1"/>
      <protection locked="0"/>
    </xf>
    <xf numFmtId="0" fontId="30" fillId="0" borderId="118" xfId="0" applyFont="1" applyBorder="1" applyAlignment="1" applyProtection="1">
      <alignment horizontal="left" vertical="center" wrapText="1" indent="2"/>
      <protection locked="0"/>
    </xf>
    <xf numFmtId="165" fontId="98" fillId="0" borderId="110" xfId="1" applyFont="1" applyBorder="1" applyAlignment="1" applyProtection="1">
      <alignment vertical="center" wrapText="1"/>
      <protection locked="0"/>
    </xf>
    <xf numFmtId="165" fontId="98" fillId="17" borderId="119" xfId="1" applyFont="1" applyFill="1" applyBorder="1" applyAlignment="1" applyProtection="1">
      <alignment vertical="center" wrapText="1"/>
      <protection locked="0"/>
    </xf>
    <xf numFmtId="165" fontId="30" fillId="59" borderId="110" xfId="1" applyFont="1" applyFill="1" applyBorder="1" applyAlignment="1" applyProtection="1">
      <alignment vertical="center" wrapText="1"/>
      <protection locked="0"/>
    </xf>
    <xf numFmtId="165" fontId="30" fillId="14" borderId="110" xfId="1" applyFont="1" applyFill="1" applyBorder="1" applyAlignment="1" applyProtection="1">
      <alignment vertical="center" wrapText="1"/>
      <protection locked="0"/>
    </xf>
    <xf numFmtId="165" fontId="30" fillId="57" borderId="110" xfId="1" applyFont="1" applyFill="1" applyBorder="1" applyAlignment="1" applyProtection="1">
      <alignment vertical="center" wrapText="1"/>
      <protection locked="0"/>
    </xf>
    <xf numFmtId="165" fontId="30" fillId="57" borderId="110" xfId="1" applyFont="1" applyFill="1" applyBorder="1" applyProtection="1">
      <protection locked="0"/>
    </xf>
    <xf numFmtId="165" fontId="30" fillId="17" borderId="119" xfId="1" applyFont="1" applyFill="1" applyBorder="1" applyProtection="1">
      <protection locked="0"/>
    </xf>
    <xf numFmtId="0" fontId="30" fillId="0" borderId="118" xfId="0" applyFont="1" applyBorder="1" applyProtection="1">
      <protection locked="0"/>
    </xf>
    <xf numFmtId="165" fontId="30" fillId="17" borderId="110" xfId="1" applyFont="1" applyFill="1" applyBorder="1" applyProtection="1">
      <protection locked="0"/>
    </xf>
    <xf numFmtId="165" fontId="30" fillId="57" borderId="119" xfId="1" applyFont="1" applyFill="1" applyBorder="1" applyProtection="1">
      <protection locked="0"/>
    </xf>
    <xf numFmtId="165" fontId="30" fillId="17" borderId="110" xfId="1" applyFont="1" applyFill="1" applyBorder="1" applyAlignment="1" applyProtection="1">
      <alignment vertical="center" wrapText="1"/>
      <protection locked="0"/>
    </xf>
    <xf numFmtId="165" fontId="30" fillId="0" borderId="119" xfId="1" applyFont="1" applyBorder="1" applyAlignment="1" applyProtection="1">
      <alignment vertical="center" wrapText="1"/>
      <protection locked="0"/>
    </xf>
    <xf numFmtId="0" fontId="30" fillId="0" borderId="120" xfId="0" applyFont="1" applyBorder="1" applyAlignment="1" applyProtection="1">
      <alignment horizontal="left" vertical="center" wrapText="1" indent="2"/>
      <protection locked="0"/>
    </xf>
    <xf numFmtId="165" fontId="30" fillId="59" borderId="121" xfId="1" applyFont="1" applyFill="1" applyBorder="1" applyAlignment="1" applyProtection="1">
      <alignment vertical="center" wrapText="1"/>
      <protection locked="0"/>
    </xf>
    <xf numFmtId="165" fontId="30" fillId="14" borderId="121" xfId="1" applyFont="1" applyFill="1" applyBorder="1" applyAlignment="1" applyProtection="1">
      <alignment vertical="center" wrapText="1"/>
      <protection locked="0"/>
    </xf>
    <xf numFmtId="165" fontId="30" fillId="57" borderId="121" xfId="1" applyFont="1" applyFill="1" applyBorder="1" applyAlignment="1" applyProtection="1">
      <alignment vertical="center" wrapText="1"/>
      <protection locked="0"/>
    </xf>
    <xf numFmtId="165" fontId="30" fillId="57" borderId="121" xfId="1" applyFont="1" applyFill="1" applyBorder="1" applyProtection="1">
      <protection locked="0"/>
    </xf>
    <xf numFmtId="165" fontId="30" fillId="17" borderId="121" xfId="1" applyFont="1" applyFill="1" applyBorder="1" applyProtection="1">
      <protection locked="0"/>
    </xf>
    <xf numFmtId="165" fontId="30" fillId="57" borderId="427" xfId="1" applyFont="1" applyFill="1" applyBorder="1" applyProtection="1">
      <protection locked="0"/>
    </xf>
    <xf numFmtId="0" fontId="37" fillId="0" borderId="0" xfId="0" applyFont="1" applyAlignment="1" applyProtection="1">
      <alignment horizontal="left" indent="1"/>
      <protection locked="0"/>
    </xf>
    <xf numFmtId="0" fontId="4" fillId="5" borderId="0" xfId="0" applyFont="1" applyFill="1" applyProtection="1">
      <protection locked="0"/>
    </xf>
    <xf numFmtId="0" fontId="2" fillId="5" borderId="0" xfId="0" applyFont="1" applyFill="1" applyAlignment="1" applyProtection="1">
      <alignment horizontal="center"/>
      <protection locked="0"/>
    </xf>
    <xf numFmtId="0" fontId="2" fillId="0" borderId="463" xfId="0" applyFont="1" applyBorder="1" applyAlignment="1" applyProtection="1">
      <alignment horizontal="center" vertical="center"/>
      <protection locked="0"/>
    </xf>
    <xf numFmtId="0" fontId="4" fillId="0" borderId="16" xfId="0" applyFont="1" applyBorder="1" applyAlignment="1" applyProtection="1">
      <alignment vertical="center"/>
      <protection locked="0"/>
    </xf>
    <xf numFmtId="0" fontId="10" fillId="0" borderId="17" xfId="0" applyFont="1" applyBorder="1" applyAlignment="1" applyProtection="1">
      <alignment vertical="center"/>
      <protection locked="0"/>
    </xf>
    <xf numFmtId="0" fontId="4" fillId="0" borderId="16" xfId="0" quotePrefix="1" applyFont="1" applyBorder="1" applyAlignment="1" applyProtection="1">
      <alignment horizontal="center" vertical="center" wrapText="1"/>
      <protection locked="0"/>
    </xf>
    <xf numFmtId="0" fontId="4" fillId="14" borderId="75" xfId="0" applyFont="1" applyFill="1" applyBorder="1" applyAlignment="1" applyProtection="1">
      <alignment vertical="center"/>
      <protection locked="0"/>
    </xf>
    <xf numFmtId="0" fontId="4" fillId="14" borderId="404" xfId="1" applyNumberFormat="1" applyFont="1" applyFill="1" applyBorder="1" applyProtection="1">
      <protection locked="0"/>
    </xf>
    <xf numFmtId="165" fontId="4" fillId="5" borderId="0" xfId="1" applyFont="1" applyFill="1" applyBorder="1" applyProtection="1">
      <protection locked="0"/>
    </xf>
    <xf numFmtId="0" fontId="4" fillId="14" borderId="205" xfId="0" applyFont="1" applyFill="1" applyBorder="1" applyAlignment="1" applyProtection="1">
      <alignment vertical="center"/>
      <protection locked="0"/>
    </xf>
    <xf numFmtId="165" fontId="4" fillId="14" borderId="455" xfId="0" applyNumberFormat="1" applyFont="1" applyFill="1" applyBorder="1" applyProtection="1">
      <protection locked="0"/>
    </xf>
    <xf numFmtId="0" fontId="4" fillId="14" borderId="459" xfId="1" applyNumberFormat="1" applyFont="1" applyFill="1" applyBorder="1" applyAlignment="1" applyProtection="1">
      <alignment horizontal="center"/>
      <protection locked="0"/>
    </xf>
    <xf numFmtId="165" fontId="4" fillId="5" borderId="0" xfId="1" applyFont="1" applyFill="1" applyBorder="1" applyAlignment="1" applyProtection="1">
      <alignment horizontal="center"/>
      <protection locked="0"/>
    </xf>
    <xf numFmtId="0" fontId="11" fillId="5" borderId="0" xfId="0" applyFont="1" applyFill="1" applyProtection="1">
      <protection locked="0"/>
    </xf>
    <xf numFmtId="0" fontId="4" fillId="0" borderId="76" xfId="0" applyFont="1" applyBorder="1" applyAlignment="1" applyProtection="1">
      <alignment vertical="center"/>
      <protection locked="0"/>
    </xf>
    <xf numFmtId="165" fontId="11" fillId="0" borderId="110" xfId="0" applyNumberFormat="1" applyFont="1" applyBorder="1" applyProtection="1">
      <protection locked="0"/>
    </xf>
    <xf numFmtId="165" fontId="4" fillId="14" borderId="110" xfId="0" applyNumberFormat="1" applyFont="1" applyFill="1" applyBorder="1" applyProtection="1">
      <protection locked="0"/>
    </xf>
    <xf numFmtId="165" fontId="2" fillId="47" borderId="110" xfId="1" applyFont="1" applyFill="1" applyBorder="1" applyProtection="1">
      <protection locked="0"/>
    </xf>
    <xf numFmtId="165" fontId="11" fillId="0" borderId="123" xfId="0" applyNumberFormat="1" applyFont="1" applyBorder="1" applyProtection="1">
      <protection locked="0"/>
    </xf>
    <xf numFmtId="0" fontId="43" fillId="73" borderId="110" xfId="0" applyFont="1" applyFill="1" applyBorder="1" applyAlignment="1" applyProtection="1">
      <alignment horizontal="centerContinuous" vertical="center" wrapText="1"/>
      <protection locked="0"/>
    </xf>
    <xf numFmtId="0" fontId="43" fillId="73" borderId="110" xfId="0" applyFont="1" applyFill="1" applyBorder="1" applyAlignment="1" applyProtection="1">
      <alignment horizontal="centerContinuous"/>
      <protection locked="0"/>
    </xf>
    <xf numFmtId="0" fontId="43" fillId="73" borderId="0" xfId="0" applyFont="1" applyFill="1" applyAlignment="1" applyProtection="1">
      <alignment horizontal="centerContinuous" vertical="center" wrapText="1"/>
      <protection locked="0"/>
    </xf>
    <xf numFmtId="0" fontId="2" fillId="45" borderId="110" xfId="0" applyFont="1" applyFill="1" applyBorder="1" applyAlignment="1" applyProtection="1">
      <alignment horizontal="centerContinuous" vertical="center" wrapText="1"/>
      <protection locked="0"/>
    </xf>
    <xf numFmtId="0" fontId="2" fillId="45" borderId="387" xfId="0" applyFont="1" applyFill="1" applyBorder="1" applyAlignment="1" applyProtection="1">
      <alignment horizontal="center" vertical="center" wrapText="1"/>
      <protection locked="0"/>
    </xf>
    <xf numFmtId="0" fontId="4" fillId="0" borderId="99" xfId="0" applyFont="1" applyBorder="1" applyProtection="1">
      <protection locked="0"/>
    </xf>
    <xf numFmtId="165" fontId="4" fillId="0" borderId="107" xfId="1" applyFont="1" applyBorder="1" applyProtection="1">
      <protection locked="0"/>
    </xf>
    <xf numFmtId="0" fontId="10" fillId="0" borderId="16" xfId="0" quotePrefix="1" applyFont="1" applyBorder="1" applyAlignment="1" applyProtection="1">
      <alignment vertical="center"/>
      <protection locked="0"/>
    </xf>
    <xf numFmtId="0" fontId="10" fillId="0" borderId="71" xfId="0" applyFont="1" applyBorder="1" applyProtection="1">
      <protection locked="0"/>
    </xf>
    <xf numFmtId="0" fontId="10" fillId="0" borderId="513" xfId="0" applyFont="1" applyBorder="1" applyProtection="1">
      <protection locked="0"/>
    </xf>
    <xf numFmtId="185" fontId="4" fillId="0" borderId="513" xfId="0" applyNumberFormat="1" applyFont="1" applyBorder="1" applyProtection="1">
      <protection locked="0"/>
    </xf>
    <xf numFmtId="165" fontId="4" fillId="0" borderId="27" xfId="1" applyFont="1" applyBorder="1" applyProtection="1">
      <protection locked="0"/>
    </xf>
    <xf numFmtId="185" fontId="4" fillId="14" borderId="403" xfId="0" applyNumberFormat="1" applyFont="1" applyFill="1" applyBorder="1" applyProtection="1">
      <protection locked="0"/>
    </xf>
    <xf numFmtId="165" fontId="4" fillId="60" borderId="401" xfId="1" applyFont="1" applyFill="1" applyBorder="1" applyProtection="1">
      <protection locked="0"/>
    </xf>
    <xf numFmtId="165" fontId="4" fillId="14" borderId="182" xfId="1" applyFont="1" applyFill="1" applyBorder="1" applyProtection="1">
      <protection locked="0"/>
    </xf>
    <xf numFmtId="165" fontId="4" fillId="0" borderId="110" xfId="1" applyFont="1" applyBorder="1" applyAlignment="1" applyProtection="1">
      <alignment horizontal="center"/>
      <protection locked="0"/>
    </xf>
    <xf numFmtId="165" fontId="4" fillId="14" borderId="110" xfId="1" applyFont="1" applyFill="1" applyBorder="1" applyAlignment="1" applyProtection="1">
      <alignment horizontal="center"/>
      <protection locked="0"/>
    </xf>
    <xf numFmtId="185" fontId="4" fillId="14" borderId="455" xfId="0" applyNumberFormat="1" applyFont="1" applyFill="1" applyBorder="1" applyProtection="1">
      <protection locked="0"/>
    </xf>
    <xf numFmtId="165" fontId="4" fillId="60" borderId="453" xfId="1" applyFont="1" applyFill="1" applyBorder="1" applyProtection="1">
      <protection locked="0"/>
    </xf>
    <xf numFmtId="165" fontId="4" fillId="14" borderId="183" xfId="1" applyFont="1" applyFill="1" applyBorder="1" applyProtection="1">
      <protection locked="0"/>
    </xf>
    <xf numFmtId="165" fontId="4" fillId="0" borderId="110" xfId="1" applyFont="1" applyFill="1" applyBorder="1" applyAlignment="1" applyProtection="1">
      <alignment horizontal="center"/>
      <protection locked="0"/>
    </xf>
    <xf numFmtId="165" fontId="136" fillId="14" borderId="110" xfId="1" applyFont="1" applyFill="1" applyBorder="1" applyProtection="1">
      <protection locked="0"/>
    </xf>
    <xf numFmtId="0" fontId="4" fillId="0" borderId="16" xfId="0" quotePrefix="1" applyFont="1" applyBorder="1" applyAlignment="1" applyProtection="1">
      <alignment horizontal="right" vertical="center" wrapText="1"/>
      <protection locked="0"/>
    </xf>
    <xf numFmtId="185" fontId="4" fillId="0" borderId="462" xfId="0" applyNumberFormat="1" applyFont="1" applyBorder="1" applyProtection="1">
      <protection locked="0"/>
    </xf>
    <xf numFmtId="165" fontId="4" fillId="0" borderId="462" xfId="0" applyNumberFormat="1" applyFont="1" applyBorder="1" applyProtection="1">
      <protection locked="0"/>
    </xf>
    <xf numFmtId="0" fontId="4" fillId="0" borderId="444" xfId="0" applyFont="1" applyBorder="1" applyProtection="1">
      <protection locked="0"/>
    </xf>
    <xf numFmtId="165" fontId="136" fillId="0" borderId="110" xfId="1" applyFont="1" applyBorder="1" applyProtection="1">
      <protection locked="0"/>
    </xf>
    <xf numFmtId="0" fontId="115" fillId="0" borderId="110" xfId="0" applyFont="1" applyBorder="1" applyAlignment="1" applyProtection="1">
      <alignment vertical="center"/>
      <protection locked="0"/>
    </xf>
    <xf numFmtId="165" fontId="115" fillId="0" borderId="110" xfId="111" applyFont="1" applyBorder="1" applyAlignment="1" applyProtection="1">
      <alignment horizontal="left" vertical="center"/>
      <protection locked="0"/>
    </xf>
    <xf numFmtId="0" fontId="115" fillId="0" borderId="110" xfId="0" applyFont="1" applyBorder="1" applyAlignment="1" applyProtection="1">
      <alignment horizontal="left" vertical="center" indent="2"/>
      <protection locked="0"/>
    </xf>
    <xf numFmtId="0" fontId="116" fillId="75" borderId="110" xfId="0" applyFont="1" applyFill="1" applyBorder="1" applyAlignment="1" applyProtection="1">
      <alignment vertical="center"/>
      <protection locked="0"/>
    </xf>
    <xf numFmtId="165" fontId="116" fillId="75" borderId="375" xfId="111" applyFont="1" applyFill="1" applyBorder="1" applyAlignment="1" applyProtection="1">
      <alignment horizontal="center" vertical="center"/>
      <protection locked="0"/>
    </xf>
    <xf numFmtId="0" fontId="45" fillId="0" borderId="110" xfId="4" applyFont="1" applyBorder="1" applyAlignment="1" applyProtection="1">
      <alignment horizontal="left"/>
      <protection locked="0"/>
    </xf>
    <xf numFmtId="0" fontId="11" fillId="5" borderId="0" xfId="0" applyFont="1" applyFill="1"/>
    <xf numFmtId="0" fontId="2" fillId="77" borderId="110" xfId="0" applyFont="1" applyFill="1" applyBorder="1" applyAlignment="1">
      <alignment horizontal="centerContinuous" vertical="center" wrapText="1"/>
    </xf>
    <xf numFmtId="165" fontId="11" fillId="0" borderId="110" xfId="0" applyNumberFormat="1" applyFont="1" applyBorder="1"/>
    <xf numFmtId="0" fontId="11" fillId="0" borderId="110" xfId="0" applyFont="1" applyBorder="1" applyAlignment="1">
      <alignment horizontal="left" indent="2"/>
    </xf>
    <xf numFmtId="165" fontId="4" fillId="14" borderId="110" xfId="0" applyNumberFormat="1" applyFont="1" applyFill="1" applyBorder="1"/>
    <xf numFmtId="165" fontId="2" fillId="0" borderId="110" xfId="1" applyFont="1" applyBorder="1" applyProtection="1"/>
    <xf numFmtId="165" fontId="2" fillId="47" borderId="110" xfId="1" applyFont="1" applyFill="1" applyBorder="1" applyProtection="1"/>
    <xf numFmtId="165" fontId="2" fillId="68" borderId="375" xfId="0" applyNumberFormat="1" applyFont="1" applyFill="1" applyBorder="1"/>
    <xf numFmtId="165" fontId="2" fillId="68" borderId="110" xfId="0" applyNumberFormat="1" applyFont="1" applyFill="1" applyBorder="1"/>
    <xf numFmtId="165" fontId="97" fillId="0" borderId="110" xfId="0" applyNumberFormat="1" applyFont="1" applyBorder="1"/>
    <xf numFmtId="165" fontId="97" fillId="14" borderId="110" xfId="0" applyNumberFormat="1" applyFont="1" applyFill="1" applyBorder="1"/>
    <xf numFmtId="165" fontId="118" fillId="68" borderId="375" xfId="0" applyNumberFormat="1" applyFont="1" applyFill="1" applyBorder="1"/>
    <xf numFmtId="165" fontId="118" fillId="68" borderId="110" xfId="0" applyNumberFormat="1" applyFont="1" applyFill="1" applyBorder="1"/>
    <xf numFmtId="0" fontId="11" fillId="0" borderId="0" xfId="0" applyFont="1" applyAlignment="1">
      <alignment horizontal="center"/>
    </xf>
    <xf numFmtId="165" fontId="11" fillId="0" borderId="123" xfId="0" applyNumberFormat="1" applyFont="1" applyBorder="1"/>
    <xf numFmtId="0" fontId="2" fillId="12" borderId="110" xfId="0" applyFont="1" applyFill="1" applyBorder="1"/>
    <xf numFmtId="0" fontId="2" fillId="12" borderId="380" xfId="0" applyFont="1" applyFill="1" applyBorder="1"/>
    <xf numFmtId="9" fontId="2" fillId="12" borderId="373" xfId="10" applyFont="1" applyFill="1" applyBorder="1" applyProtection="1"/>
    <xf numFmtId="0" fontId="43" fillId="73" borderId="110" xfId="0" applyFont="1" applyFill="1" applyBorder="1" applyAlignment="1">
      <alignment horizontal="centerContinuous" vertical="center" wrapText="1"/>
    </xf>
    <xf numFmtId="0" fontId="43" fillId="73" borderId="110" xfId="0" applyFont="1" applyFill="1" applyBorder="1" applyAlignment="1">
      <alignment horizontal="centerContinuous"/>
    </xf>
    <xf numFmtId="0" fontId="43" fillId="73" borderId="0" xfId="0" applyFont="1" applyFill="1" applyAlignment="1">
      <alignment horizontal="centerContinuous" vertical="center" wrapText="1"/>
    </xf>
    <xf numFmtId="2" fontId="2" fillId="45" borderId="110" xfId="0" applyNumberFormat="1" applyFont="1" applyFill="1" applyBorder="1" applyAlignment="1">
      <alignment horizontal="centerContinuous" vertical="center" wrapText="1"/>
    </xf>
    <xf numFmtId="0" fontId="2" fillId="45" borderId="110" xfId="0" applyFont="1" applyFill="1" applyBorder="1" applyAlignment="1">
      <alignment horizontal="centerContinuous" vertical="center" wrapText="1"/>
    </xf>
    <xf numFmtId="0" fontId="2" fillId="45" borderId="374" xfId="0" applyFont="1" applyFill="1" applyBorder="1" applyAlignment="1">
      <alignment horizontal="center" vertical="center" wrapText="1"/>
    </xf>
    <xf numFmtId="2" fontId="2" fillId="0" borderId="0" xfId="0" applyNumberFormat="1" applyFont="1" applyAlignment="1">
      <alignment horizontal="center" vertical="center"/>
    </xf>
    <xf numFmtId="0" fontId="4" fillId="0" borderId="110" xfId="1" applyNumberFormat="1" applyFont="1" applyBorder="1" applyProtection="1"/>
    <xf numFmtId="0" fontId="136" fillId="0" borderId="110" xfId="1" applyNumberFormat="1" applyFont="1" applyBorder="1" applyProtection="1"/>
    <xf numFmtId="0" fontId="136" fillId="14" borderId="110" xfId="0" applyFont="1" applyFill="1" applyBorder="1"/>
    <xf numFmtId="165" fontId="136" fillId="14" borderId="110" xfId="1" applyFont="1" applyFill="1" applyBorder="1" applyProtection="1"/>
    <xf numFmtId="165" fontId="136" fillId="0" borderId="110" xfId="1" applyFont="1" applyBorder="1" applyProtection="1"/>
    <xf numFmtId="165" fontId="4" fillId="0" borderId="123" xfId="1" applyFont="1" applyFill="1" applyBorder="1" applyProtection="1"/>
    <xf numFmtId="165" fontId="4" fillId="0" borderId="123" xfId="1" applyFont="1" applyFill="1" applyBorder="1" applyAlignment="1" applyProtection="1">
      <alignment horizontal="center"/>
    </xf>
    <xf numFmtId="165" fontId="4" fillId="68" borderId="380" xfId="1" applyFont="1" applyFill="1" applyBorder="1" applyProtection="1"/>
    <xf numFmtId="165" fontId="136" fillId="68" borderId="110" xfId="1" applyFont="1" applyFill="1" applyBorder="1" applyProtection="1"/>
    <xf numFmtId="165" fontId="4" fillId="0" borderId="0" xfId="1" applyFont="1" applyFill="1" applyProtection="1"/>
    <xf numFmtId="0" fontId="115" fillId="0" borderId="110" xfId="0" applyFont="1" applyBorder="1" applyAlignment="1">
      <alignment vertical="center"/>
    </xf>
    <xf numFmtId="165" fontId="115" fillId="0" borderId="110" xfId="111" applyFont="1" applyBorder="1" applyAlignment="1" applyProtection="1">
      <alignment horizontal="left" vertical="center"/>
    </xf>
    <xf numFmtId="0" fontId="115" fillId="0" borderId="110" xfId="0" applyFont="1" applyBorder="1" applyAlignment="1">
      <alignment horizontal="left" vertical="center" indent="2"/>
    </xf>
    <xf numFmtId="0" fontId="116" fillId="75" borderId="110" xfId="0" applyFont="1" applyFill="1" applyBorder="1" applyAlignment="1">
      <alignment vertical="center"/>
    </xf>
    <xf numFmtId="165" fontId="116" fillId="75" borderId="375" xfId="111" applyFont="1" applyFill="1" applyBorder="1" applyAlignment="1" applyProtection="1">
      <alignment horizontal="center" vertical="center"/>
    </xf>
    <xf numFmtId="0" fontId="45" fillId="0" borderId="110" xfId="4" applyFont="1" applyBorder="1" applyAlignment="1" applyProtection="1">
      <alignment horizontal="left"/>
    </xf>
    <xf numFmtId="170" fontId="4" fillId="0" borderId="0" xfId="0" applyNumberFormat="1" applyFont="1" applyAlignment="1" applyProtection="1">
      <alignment horizontal="center"/>
      <protection locked="0"/>
    </xf>
    <xf numFmtId="175" fontId="4" fillId="14" borderId="75" xfId="0" applyNumberFormat="1" applyFont="1" applyFill="1" applyBorder="1" applyProtection="1">
      <protection locked="0"/>
    </xf>
    <xf numFmtId="175" fontId="4" fillId="14" borderId="205" xfId="0" applyNumberFormat="1" applyFont="1" applyFill="1" applyBorder="1" applyProtection="1">
      <protection locked="0"/>
    </xf>
    <xf numFmtId="175" fontId="4" fillId="0" borderId="76" xfId="0" applyNumberFormat="1" applyFont="1" applyBorder="1" applyProtection="1">
      <protection locked="0"/>
    </xf>
    <xf numFmtId="0" fontId="2" fillId="67" borderId="374" xfId="0" applyFont="1" applyFill="1" applyBorder="1" applyAlignment="1" applyProtection="1">
      <alignment horizontal="centerContinuous" vertical="center" wrapText="1"/>
      <protection locked="0"/>
    </xf>
    <xf numFmtId="0" fontId="2" fillId="67" borderId="110" xfId="0" applyFont="1" applyFill="1" applyBorder="1" applyAlignment="1" applyProtection="1">
      <alignment horizontal="center" vertical="center" wrapText="1"/>
      <protection locked="0"/>
    </xf>
    <xf numFmtId="165" fontId="2" fillId="0" borderId="110" xfId="1" applyFont="1" applyFill="1" applyBorder="1" applyProtection="1">
      <protection locked="0"/>
    </xf>
    <xf numFmtId="165" fontId="2" fillId="12" borderId="110" xfId="1" applyFont="1" applyFill="1" applyBorder="1" applyProtection="1">
      <protection locked="0"/>
    </xf>
    <xf numFmtId="165" fontId="11" fillId="0" borderId="372" xfId="0" applyNumberFormat="1" applyFont="1" applyBorder="1" applyProtection="1">
      <protection locked="0"/>
    </xf>
    <xf numFmtId="165" fontId="11" fillId="14" borderId="372" xfId="0" applyNumberFormat="1" applyFont="1" applyFill="1" applyBorder="1" applyProtection="1">
      <protection locked="0"/>
    </xf>
    <xf numFmtId="165" fontId="11" fillId="14" borderId="110" xfId="0" applyNumberFormat="1" applyFont="1" applyFill="1" applyBorder="1" applyProtection="1">
      <protection locked="0"/>
    </xf>
    <xf numFmtId="0" fontId="117" fillId="0" borderId="0" xfId="0" applyFont="1" applyAlignment="1" applyProtection="1">
      <alignment horizontal="center" vertical="center" wrapText="1"/>
      <protection locked="0"/>
    </xf>
    <xf numFmtId="0" fontId="2" fillId="0" borderId="27" xfId="0" applyFont="1" applyBorder="1" applyAlignment="1" applyProtection="1">
      <alignment vertical="center"/>
      <protection locked="0"/>
    </xf>
    <xf numFmtId="0" fontId="2" fillId="0" borderId="17" xfId="0" applyFont="1" applyBorder="1" applyAlignment="1" applyProtection="1">
      <alignment vertical="center"/>
      <protection locked="0"/>
    </xf>
    <xf numFmtId="0" fontId="4" fillId="0" borderId="71" xfId="0" applyFont="1" applyBorder="1" applyAlignment="1" applyProtection="1">
      <alignment vertical="center"/>
      <protection locked="0"/>
    </xf>
    <xf numFmtId="0" fontId="4" fillId="0" borderId="265" xfId="0" applyFont="1" applyBorder="1" applyProtection="1">
      <protection locked="0"/>
    </xf>
    <xf numFmtId="0" fontId="10" fillId="0" borderId="27" xfId="0" applyFont="1" applyBorder="1" applyAlignment="1" applyProtection="1">
      <alignment vertical="center"/>
      <protection locked="0"/>
    </xf>
    <xf numFmtId="0" fontId="10" fillId="0" borderId="71" xfId="0" applyFont="1" applyBorder="1" applyAlignment="1" applyProtection="1">
      <alignment vertical="center"/>
      <protection locked="0"/>
    </xf>
    <xf numFmtId="165" fontId="4" fillId="0" borderId="517" xfId="1" applyFont="1" applyBorder="1" applyAlignment="1" applyProtection="1">
      <alignment horizontal="center"/>
      <protection locked="0"/>
    </xf>
    <xf numFmtId="0" fontId="4" fillId="0" borderId="53" xfId="0" applyFont="1" applyBorder="1" applyProtection="1">
      <protection locked="0"/>
    </xf>
    <xf numFmtId="0" fontId="4" fillId="0" borderId="27" xfId="0" applyFont="1" applyBorder="1" applyAlignment="1" applyProtection="1">
      <alignment vertical="center"/>
      <protection locked="0"/>
    </xf>
    <xf numFmtId="0" fontId="4" fillId="0" borderId="17" xfId="0" quotePrefix="1" applyFont="1" applyBorder="1" applyAlignment="1" applyProtection="1">
      <alignment horizontal="center" vertical="center" wrapText="1"/>
      <protection locked="0"/>
    </xf>
    <xf numFmtId="165" fontId="4" fillId="14" borderId="401" xfId="1" applyFont="1" applyFill="1" applyBorder="1" applyAlignment="1" applyProtection="1">
      <alignment horizontal="center"/>
      <protection locked="0"/>
    </xf>
    <xf numFmtId="165" fontId="4" fillId="14" borderId="453" xfId="1" applyFont="1" applyFill="1" applyBorder="1" applyAlignment="1" applyProtection="1">
      <alignment horizontal="center"/>
      <protection locked="0"/>
    </xf>
    <xf numFmtId="0" fontId="4" fillId="0" borderId="17" xfId="0" applyFont="1" applyBorder="1" applyAlignment="1" applyProtection="1">
      <alignment vertical="center"/>
      <protection locked="0"/>
    </xf>
    <xf numFmtId="165" fontId="2" fillId="0" borderId="517" xfId="1" applyFont="1" applyBorder="1" applyAlignment="1" applyProtection="1">
      <alignment horizontal="center"/>
      <protection locked="0"/>
    </xf>
    <xf numFmtId="0" fontId="2" fillId="0" borderId="281" xfId="0" applyFont="1" applyBorder="1" applyProtection="1">
      <protection locked="0"/>
    </xf>
    <xf numFmtId="0" fontId="4" fillId="0" borderId="17" xfId="0" quotePrefix="1" applyFont="1" applyBorder="1" applyAlignment="1" applyProtection="1">
      <alignment horizontal="right" vertical="center" wrapText="1"/>
      <protection locked="0"/>
    </xf>
    <xf numFmtId="0" fontId="4" fillId="0" borderId="205" xfId="0" applyFont="1" applyBorder="1" applyProtection="1">
      <protection locked="0"/>
    </xf>
    <xf numFmtId="0" fontId="4" fillId="0" borderId="455" xfId="0" applyFont="1" applyBorder="1" applyProtection="1">
      <protection locked="0"/>
    </xf>
    <xf numFmtId="165" fontId="4" fillId="0" borderId="453" xfId="0" applyNumberFormat="1" applyFont="1" applyBorder="1" applyProtection="1">
      <protection locked="0"/>
    </xf>
    <xf numFmtId="165" fontId="4" fillId="0" borderId="453" xfId="1" applyFont="1" applyBorder="1" applyAlignment="1" applyProtection="1">
      <alignment horizontal="center"/>
      <protection locked="0"/>
    </xf>
    <xf numFmtId="0" fontId="4" fillId="0" borderId="60" xfId="0" applyFont="1" applyBorder="1" applyAlignment="1" applyProtection="1">
      <alignment vertical="center"/>
      <protection locked="0"/>
    </xf>
    <xf numFmtId="0" fontId="4" fillId="0" borderId="19" xfId="0" applyFont="1" applyBorder="1" applyAlignment="1" applyProtection="1">
      <alignment vertical="center"/>
      <protection locked="0"/>
    </xf>
    <xf numFmtId="0" fontId="4" fillId="0" borderId="72" xfId="0" applyFont="1" applyBorder="1" applyAlignment="1" applyProtection="1">
      <alignment vertical="center"/>
      <protection locked="0"/>
    </xf>
    <xf numFmtId="0" fontId="4" fillId="0" borderId="540" xfId="0" applyFont="1" applyBorder="1" applyProtection="1">
      <protection locked="0"/>
    </xf>
    <xf numFmtId="0" fontId="2" fillId="0" borderId="0" xfId="0" applyFont="1" applyAlignment="1" applyProtection="1">
      <alignment horizontal="left" vertical="center"/>
      <protection locked="0"/>
    </xf>
    <xf numFmtId="165" fontId="10" fillId="0" borderId="0" xfId="1" applyFont="1" applyProtection="1">
      <protection locked="0"/>
    </xf>
    <xf numFmtId="165" fontId="119" fillId="0" borderId="372" xfId="0" applyNumberFormat="1" applyFont="1" applyBorder="1" applyProtection="1">
      <protection locked="0"/>
    </xf>
    <xf numFmtId="165" fontId="119" fillId="0" borderId="110" xfId="0" applyNumberFormat="1" applyFont="1" applyBorder="1" applyProtection="1">
      <protection locked="0"/>
    </xf>
    <xf numFmtId="165" fontId="119" fillId="14" borderId="372" xfId="0" applyNumberFormat="1" applyFont="1" applyFill="1" applyBorder="1" applyProtection="1">
      <protection locked="0"/>
    </xf>
    <xf numFmtId="165" fontId="2" fillId="0" borderId="445" xfId="0" applyNumberFormat="1" applyFont="1" applyBorder="1" applyAlignment="1">
      <alignment horizontal="center"/>
    </xf>
    <xf numFmtId="166" fontId="2" fillId="0" borderId="27" xfId="1" quotePrefix="1" applyNumberFormat="1" applyFont="1" applyBorder="1" applyAlignment="1" applyProtection="1">
      <alignment horizontal="left"/>
      <protection locked="0"/>
    </xf>
    <xf numFmtId="165" fontId="2" fillId="0" borderId="71" xfId="1" applyFont="1" applyBorder="1" applyProtection="1">
      <protection locked="0"/>
    </xf>
    <xf numFmtId="10" fontId="4" fillId="14" borderId="215" xfId="1" applyNumberFormat="1" applyFont="1" applyFill="1" applyBorder="1" applyProtection="1">
      <protection locked="0"/>
    </xf>
    <xf numFmtId="0" fontId="4" fillId="14" borderId="217" xfId="1" applyNumberFormat="1" applyFont="1" applyFill="1" applyBorder="1" applyProtection="1">
      <protection locked="0"/>
    </xf>
    <xf numFmtId="166" fontId="4" fillId="0" borderId="27" xfId="1" applyNumberFormat="1" applyFont="1" applyBorder="1" applyAlignment="1" applyProtection="1">
      <alignment horizontal="left"/>
      <protection locked="0"/>
    </xf>
    <xf numFmtId="0" fontId="11" fillId="0" borderId="0" xfId="0" applyFont="1" applyAlignment="1" applyProtection="1">
      <alignment horizontal="center" vertical="center"/>
      <protection locked="0"/>
    </xf>
    <xf numFmtId="165" fontId="4" fillId="0" borderId="27" xfId="1" applyFont="1" applyBorder="1" applyAlignment="1" applyProtection="1">
      <alignment horizontal="left" indent="1"/>
      <protection locked="0"/>
    </xf>
    <xf numFmtId="10" fontId="4" fillId="14" borderId="403" xfId="1" applyNumberFormat="1" applyFont="1" applyFill="1" applyBorder="1" applyProtection="1">
      <protection locked="0"/>
    </xf>
    <xf numFmtId="0" fontId="4" fillId="14" borderId="402" xfId="1" applyNumberFormat="1" applyFont="1" applyFill="1" applyBorder="1" applyProtection="1">
      <protection locked="0"/>
    </xf>
    <xf numFmtId="10" fontId="4" fillId="14" borderId="455" xfId="1" applyNumberFormat="1" applyFont="1" applyFill="1" applyBorder="1" applyProtection="1">
      <protection locked="0"/>
    </xf>
    <xf numFmtId="0" fontId="4" fillId="14" borderId="454" xfId="1" applyNumberFormat="1" applyFont="1" applyFill="1" applyBorder="1" applyProtection="1">
      <protection locked="0"/>
    </xf>
    <xf numFmtId="10" fontId="4" fillId="0" borderId="513" xfId="1" applyNumberFormat="1" applyFont="1" applyBorder="1" applyProtection="1">
      <protection locked="0"/>
    </xf>
    <xf numFmtId="166" fontId="2" fillId="0" borderId="27" xfId="1" applyNumberFormat="1" applyFont="1" applyBorder="1" applyAlignment="1" applyProtection="1">
      <alignment horizontal="left"/>
      <protection locked="0"/>
    </xf>
    <xf numFmtId="10" fontId="2" fillId="0" borderId="513" xfId="1" applyNumberFormat="1" applyFont="1" applyBorder="1" applyProtection="1">
      <protection locked="0"/>
    </xf>
    <xf numFmtId="10" fontId="4" fillId="0" borderId="215" xfId="1" applyNumberFormat="1" applyFont="1" applyBorder="1" applyProtection="1">
      <protection locked="0"/>
    </xf>
    <xf numFmtId="165" fontId="4" fillId="0" borderId="216" xfId="1" applyFont="1" applyBorder="1" applyProtection="1">
      <protection locked="0"/>
    </xf>
    <xf numFmtId="10" fontId="4" fillId="0" borderId="403" xfId="1" applyNumberFormat="1" applyFont="1" applyBorder="1" applyProtection="1">
      <protection locked="0"/>
    </xf>
    <xf numFmtId="10" fontId="4" fillId="0" borderId="455" xfId="1" applyNumberFormat="1" applyFont="1" applyBorder="1" applyProtection="1">
      <protection locked="0"/>
    </xf>
    <xf numFmtId="10" fontId="4" fillId="14" borderId="462" xfId="1" applyNumberFormat="1" applyFont="1" applyFill="1" applyBorder="1" applyProtection="1">
      <protection locked="0"/>
    </xf>
    <xf numFmtId="165" fontId="4" fillId="14" borderId="445" xfId="1" applyFont="1" applyFill="1" applyBorder="1" applyProtection="1">
      <protection locked="0"/>
    </xf>
    <xf numFmtId="10" fontId="2" fillId="0" borderId="403" xfId="1" applyNumberFormat="1" applyFont="1" applyBorder="1" applyProtection="1">
      <protection locked="0"/>
    </xf>
    <xf numFmtId="165" fontId="2" fillId="0" borderId="401" xfId="1" applyFont="1" applyBorder="1" applyProtection="1">
      <protection locked="0"/>
    </xf>
    <xf numFmtId="165" fontId="4" fillId="0" borderId="27" xfId="1" applyFont="1" applyBorder="1" applyAlignment="1" applyProtection="1">
      <alignment horizontal="left"/>
      <protection locked="0"/>
    </xf>
    <xf numFmtId="165" fontId="4" fillId="0" borderId="56" xfId="1" applyFont="1" applyBorder="1" applyProtection="1">
      <protection locked="0"/>
    </xf>
    <xf numFmtId="165" fontId="4" fillId="0" borderId="454" xfId="1" applyFont="1" applyBorder="1" applyProtection="1">
      <protection locked="0"/>
    </xf>
    <xf numFmtId="10" fontId="4" fillId="0" borderId="462" xfId="0" applyNumberFormat="1" applyFont="1" applyBorder="1" applyProtection="1">
      <protection locked="0"/>
    </xf>
    <xf numFmtId="165" fontId="4" fillId="0" borderId="444" xfId="1" applyFont="1" applyBorder="1" applyProtection="1">
      <protection locked="0"/>
    </xf>
    <xf numFmtId="165" fontId="11" fillId="59" borderId="544" xfId="1" applyFont="1" applyFill="1" applyBorder="1" applyProtection="1">
      <protection locked="0"/>
    </xf>
    <xf numFmtId="0" fontId="11" fillId="0" borderId="543" xfId="0" applyFont="1" applyBorder="1" applyProtection="1">
      <protection locked="0"/>
    </xf>
    <xf numFmtId="43" fontId="11" fillId="57" borderId="545" xfId="0" applyNumberFormat="1" applyFont="1" applyFill="1" applyBorder="1" applyProtection="1">
      <protection locked="0"/>
    </xf>
    <xf numFmtId="0" fontId="67" fillId="14" borderId="546" xfId="0" applyFont="1" applyFill="1" applyBorder="1" applyProtection="1">
      <protection locked="0"/>
    </xf>
    <xf numFmtId="43" fontId="67" fillId="0" borderId="0" xfId="0" applyNumberFormat="1" applyFont="1" applyProtection="1">
      <protection locked="0"/>
    </xf>
    <xf numFmtId="0" fontId="2" fillId="67" borderId="110" xfId="0" applyFont="1" applyFill="1" applyBorder="1" applyAlignment="1" applyProtection="1">
      <alignment horizontal="centerContinuous" vertical="center" wrapText="1"/>
      <protection locked="0"/>
    </xf>
    <xf numFmtId="165" fontId="2" fillId="68" borderId="374" xfId="0" applyNumberFormat="1" applyFont="1" applyFill="1" applyBorder="1"/>
    <xf numFmtId="165" fontId="119" fillId="0" borderId="372" xfId="0" applyNumberFormat="1" applyFont="1" applyBorder="1"/>
    <xf numFmtId="165" fontId="119" fillId="0" borderId="110" xfId="0" applyNumberFormat="1" applyFont="1" applyBorder="1"/>
    <xf numFmtId="165" fontId="119" fillId="14" borderId="372" xfId="0" applyNumberFormat="1" applyFont="1" applyFill="1" applyBorder="1"/>
    <xf numFmtId="165" fontId="119" fillId="14" borderId="110" xfId="0" applyNumberFormat="1" applyFont="1" applyFill="1" applyBorder="1"/>
    <xf numFmtId="0" fontId="101" fillId="68" borderId="380" xfId="0" applyFont="1" applyFill="1" applyBorder="1" applyAlignment="1">
      <alignment horizontal="left"/>
    </xf>
    <xf numFmtId="0" fontId="101" fillId="68" borderId="387" xfId="0" applyFont="1" applyFill="1" applyBorder="1" applyAlignment="1">
      <alignment horizontal="left"/>
    </xf>
    <xf numFmtId="0" fontId="101" fillId="68" borderId="374" xfId="0" applyFont="1" applyFill="1" applyBorder="1" applyAlignment="1">
      <alignment horizontal="left"/>
    </xf>
    <xf numFmtId="165" fontId="101" fillId="68" borderId="375" xfId="0" applyNumberFormat="1" applyFont="1" applyFill="1" applyBorder="1"/>
    <xf numFmtId="165" fontId="101" fillId="68" borderId="110" xfId="0" applyNumberFormat="1" applyFont="1" applyFill="1" applyBorder="1"/>
    <xf numFmtId="0" fontId="2" fillId="12" borderId="373" xfId="0" applyFont="1" applyFill="1" applyBorder="1"/>
    <xf numFmtId="0" fontId="2" fillId="0" borderId="16" xfId="0" applyFont="1" applyBorder="1" applyAlignment="1" applyProtection="1">
      <alignment vertical="center"/>
      <protection locked="0"/>
    </xf>
    <xf numFmtId="0" fontId="10" fillId="0" borderId="77" xfId="0" applyFont="1" applyBorder="1" applyAlignment="1" applyProtection="1">
      <alignment vertical="center" wrapText="1"/>
      <protection locked="0"/>
    </xf>
    <xf numFmtId="165" fontId="4" fillId="0" borderId="77" xfId="0" applyNumberFormat="1" applyFont="1" applyBorder="1" applyProtection="1">
      <protection locked="0"/>
    </xf>
    <xf numFmtId="165" fontId="4" fillId="0" borderId="77" xfId="1" applyFont="1" applyBorder="1" applyProtection="1">
      <protection locked="0"/>
    </xf>
    <xf numFmtId="0" fontId="4" fillId="14" borderId="94" xfId="0" applyFont="1" applyFill="1" applyBorder="1" applyAlignment="1" applyProtection="1">
      <alignment vertical="center"/>
      <protection locked="0"/>
    </xf>
    <xf numFmtId="0" fontId="4" fillId="14" borderId="94" xfId="0" applyFont="1" applyFill="1" applyBorder="1" applyProtection="1">
      <protection locked="0"/>
    </xf>
    <xf numFmtId="165" fontId="4" fillId="14" borderId="94" xfId="0" applyNumberFormat="1" applyFont="1" applyFill="1" applyBorder="1" applyProtection="1">
      <protection locked="0"/>
    </xf>
    <xf numFmtId="165" fontId="4" fillId="14" borderId="80" xfId="1" applyFont="1" applyFill="1" applyBorder="1" applyProtection="1">
      <protection locked="0"/>
    </xf>
    <xf numFmtId="0" fontId="4" fillId="14" borderId="81" xfId="0" applyFont="1" applyFill="1" applyBorder="1" applyAlignment="1" applyProtection="1">
      <alignment vertical="center"/>
      <protection locked="0"/>
    </xf>
    <xf numFmtId="0" fontId="4" fillId="14" borderId="81" xfId="0" applyFont="1" applyFill="1" applyBorder="1" applyProtection="1">
      <protection locked="0"/>
    </xf>
    <xf numFmtId="165" fontId="4" fillId="14" borderId="81" xfId="0" applyNumberFormat="1" applyFont="1" applyFill="1" applyBorder="1" applyProtection="1">
      <protection locked="0"/>
    </xf>
    <xf numFmtId="165" fontId="4" fillId="14" borderId="263" xfId="1" applyFont="1" applyFill="1" applyBorder="1" applyProtection="1">
      <protection locked="0"/>
    </xf>
    <xf numFmtId="165" fontId="2" fillId="0" borderId="0" xfId="1" applyFont="1" applyFill="1" applyProtection="1">
      <protection locked="0"/>
    </xf>
    <xf numFmtId="0" fontId="4" fillId="0" borderId="118" xfId="0" applyFont="1" applyBorder="1" applyAlignment="1" applyProtection="1">
      <alignment horizontal="center"/>
      <protection locked="0"/>
    </xf>
    <xf numFmtId="185" fontId="4" fillId="0" borderId="110" xfId="0" applyNumberFormat="1" applyFont="1" applyBorder="1" applyProtection="1">
      <protection locked="0"/>
    </xf>
    <xf numFmtId="0" fontId="2" fillId="0" borderId="110" xfId="0" applyFont="1" applyBorder="1" applyProtection="1">
      <protection locked="0"/>
    </xf>
    <xf numFmtId="0" fontId="4" fillId="0" borderId="118" xfId="0" applyFont="1" applyBorder="1" applyAlignment="1" applyProtection="1">
      <alignment horizontal="left" vertical="center"/>
      <protection locked="0"/>
    </xf>
    <xf numFmtId="0" fontId="2" fillId="0" borderId="118" xfId="0" applyFont="1" applyBorder="1" applyAlignment="1" applyProtection="1">
      <alignment horizontal="left" vertical="center" indent="2"/>
      <protection locked="0"/>
    </xf>
    <xf numFmtId="0" fontId="4" fillId="0" borderId="118" xfId="0" applyFont="1" applyBorder="1" applyAlignment="1" applyProtection="1">
      <alignment horizontal="left" vertical="center" indent="4"/>
      <protection locked="0"/>
    </xf>
    <xf numFmtId="0" fontId="10" fillId="0" borderId="110" xfId="0" applyFont="1" applyBorder="1" applyProtection="1">
      <protection locked="0"/>
    </xf>
    <xf numFmtId="185" fontId="4" fillId="14" borderId="110" xfId="1" applyNumberFormat="1" applyFont="1" applyFill="1" applyBorder="1" applyProtection="1">
      <protection locked="0"/>
    </xf>
    <xf numFmtId="165" fontId="4" fillId="14" borderId="118" xfId="1" applyFont="1" applyFill="1" applyBorder="1" applyProtection="1">
      <protection locked="0"/>
    </xf>
    <xf numFmtId="165" fontId="4" fillId="14" borderId="380" xfId="1" applyFont="1" applyFill="1" applyBorder="1" applyProtection="1">
      <protection locked="0"/>
    </xf>
    <xf numFmtId="165" fontId="4" fillId="14" borderId="120" xfId="1" applyFont="1" applyFill="1" applyBorder="1" applyProtection="1">
      <protection locked="0"/>
    </xf>
    <xf numFmtId="0" fontId="2" fillId="0" borderId="110" xfId="0" applyFont="1" applyBorder="1" applyAlignment="1" applyProtection="1">
      <alignment horizontal="left"/>
      <protection locked="0"/>
    </xf>
    <xf numFmtId="185" fontId="4" fillId="0" borderId="110" xfId="1" applyNumberFormat="1" applyFont="1" applyBorder="1" applyProtection="1">
      <protection locked="0"/>
    </xf>
    <xf numFmtId="165" fontId="2" fillId="57" borderId="372" xfId="1" applyFont="1" applyFill="1" applyBorder="1" applyProtection="1">
      <protection locked="0"/>
    </xf>
    <xf numFmtId="165" fontId="2" fillId="57" borderId="425" xfId="1" applyFont="1" applyFill="1" applyBorder="1" applyProtection="1">
      <protection locked="0"/>
    </xf>
    <xf numFmtId="0" fontId="2" fillId="0" borderId="119" xfId="1" applyNumberFormat="1" applyFont="1" applyBorder="1" applyProtection="1">
      <protection locked="0"/>
    </xf>
    <xf numFmtId="0" fontId="4" fillId="0" borderId="118" xfId="0" applyFont="1" applyBorder="1" applyAlignment="1" applyProtection="1">
      <alignment horizontal="left" vertical="center" indent="2"/>
      <protection locked="0"/>
    </xf>
    <xf numFmtId="0" fontId="2" fillId="5" borderId="118" xfId="0" applyFont="1" applyFill="1" applyBorder="1" applyAlignment="1" applyProtection="1">
      <alignment horizontal="left" vertical="center" indent="2"/>
      <protection locked="0"/>
    </xf>
    <xf numFmtId="0" fontId="2" fillId="5" borderId="110" xfId="0" applyFont="1" applyFill="1" applyBorder="1" applyAlignment="1" applyProtection="1">
      <alignment horizontal="left"/>
      <protection locked="0"/>
    </xf>
    <xf numFmtId="165" fontId="2" fillId="57" borderId="428" xfId="1" applyFont="1" applyFill="1" applyBorder="1" applyProtection="1">
      <protection locked="0"/>
    </xf>
    <xf numFmtId="0" fontId="2" fillId="0" borderId="422" xfId="1" applyNumberFormat="1" applyFont="1" applyBorder="1" applyProtection="1">
      <protection locked="0"/>
    </xf>
    <xf numFmtId="0" fontId="4" fillId="5" borderId="118" xfId="0" applyFont="1" applyFill="1" applyBorder="1" applyAlignment="1" applyProtection="1">
      <alignment horizontal="left" vertical="center" indent="2"/>
      <protection locked="0"/>
    </xf>
    <xf numFmtId="0" fontId="4" fillId="5" borderId="110" xfId="0" applyFont="1" applyFill="1" applyBorder="1" applyProtection="1">
      <protection locked="0"/>
    </xf>
    <xf numFmtId="0" fontId="2" fillId="5" borderId="110" xfId="0" applyFont="1" applyFill="1" applyBorder="1" applyProtection="1">
      <protection locked="0"/>
    </xf>
    <xf numFmtId="0" fontId="4" fillId="0" borderId="119" xfId="1" applyNumberFormat="1" applyFont="1" applyBorder="1" applyProtection="1">
      <protection locked="0"/>
    </xf>
    <xf numFmtId="169" fontId="2" fillId="0" borderId="119" xfId="1" applyNumberFormat="1" applyFont="1" applyBorder="1" applyProtection="1">
      <protection locked="0"/>
    </xf>
    <xf numFmtId="165" fontId="2" fillId="0" borderId="425" xfId="1" applyFont="1" applyBorder="1" applyProtection="1">
      <protection locked="0"/>
    </xf>
    <xf numFmtId="0" fontId="2" fillId="5" borderId="118" xfId="0" applyFont="1" applyFill="1" applyBorder="1" applyAlignment="1" applyProtection="1">
      <alignment horizontal="center"/>
      <protection locked="0"/>
    </xf>
    <xf numFmtId="165" fontId="2" fillId="0" borderId="118" xfId="1" applyFont="1" applyBorder="1" applyProtection="1">
      <protection locked="0"/>
    </xf>
    <xf numFmtId="165" fontId="2" fillId="0" borderId="380" xfId="1" applyFont="1" applyBorder="1" applyProtection="1">
      <protection locked="0"/>
    </xf>
    <xf numFmtId="165" fontId="2" fillId="0" borderId="121" xfId="1" applyFont="1" applyBorder="1" applyProtection="1">
      <protection locked="0"/>
    </xf>
    <xf numFmtId="165" fontId="2" fillId="56" borderId="121" xfId="1" applyFont="1" applyFill="1" applyBorder="1" applyProtection="1">
      <protection locked="0"/>
    </xf>
    <xf numFmtId="165" fontId="2" fillId="56" borderId="423" xfId="1" applyFont="1" applyFill="1" applyBorder="1" applyProtection="1">
      <protection locked="0"/>
    </xf>
    <xf numFmtId="165" fontId="2" fillId="56" borderId="432" xfId="1" applyFont="1" applyFill="1" applyBorder="1" applyProtection="1">
      <protection locked="0"/>
    </xf>
    <xf numFmtId="0" fontId="5" fillId="0" borderId="0" xfId="0" applyFont="1" applyProtection="1">
      <protection locked="0"/>
    </xf>
    <xf numFmtId="165" fontId="4" fillId="60" borderId="401" xfId="0" applyNumberFormat="1" applyFont="1" applyFill="1" applyBorder="1" applyProtection="1">
      <protection locked="0"/>
    </xf>
    <xf numFmtId="165" fontId="4" fillId="60" borderId="453" xfId="0" applyNumberFormat="1" applyFont="1" applyFill="1" applyBorder="1" applyProtection="1">
      <protection locked="0"/>
    </xf>
    <xf numFmtId="165" fontId="4" fillId="0" borderId="418" xfId="0" applyNumberFormat="1" applyFont="1" applyBorder="1" applyProtection="1">
      <protection locked="0"/>
    </xf>
    <xf numFmtId="165" fontId="4" fillId="0" borderId="438" xfId="0" applyNumberFormat="1" applyFont="1" applyBorder="1" applyProtection="1">
      <protection locked="0"/>
    </xf>
    <xf numFmtId="165" fontId="4" fillId="68" borderId="373" xfId="1" applyFont="1" applyFill="1" applyBorder="1" applyProtection="1">
      <protection locked="0"/>
    </xf>
    <xf numFmtId="0" fontId="4" fillId="0" borderId="3" xfId="0" applyFont="1" applyBorder="1" applyProtection="1">
      <protection locked="0"/>
    </xf>
    <xf numFmtId="0" fontId="116" fillId="0" borderId="0" xfId="0" applyFont="1" applyAlignment="1">
      <alignment vertical="center" wrapText="1"/>
    </xf>
    <xf numFmtId="0" fontId="43" fillId="65" borderId="0" xfId="0" applyFont="1" applyFill="1" applyAlignment="1">
      <alignment horizontal="center" vertical="center"/>
    </xf>
    <xf numFmtId="165" fontId="115" fillId="79" borderId="110" xfId="1" applyFont="1" applyFill="1" applyBorder="1" applyProtection="1"/>
    <xf numFmtId="165" fontId="116" fillId="72" borderId="110" xfId="1" applyFont="1" applyFill="1" applyBorder="1" applyProtection="1"/>
    <xf numFmtId="165" fontId="116" fillId="0" borderId="110" xfId="1" applyFont="1" applyBorder="1" applyProtection="1"/>
    <xf numFmtId="165" fontId="116" fillId="0" borderId="123" xfId="1" applyFont="1" applyBorder="1" applyProtection="1"/>
    <xf numFmtId="165" fontId="116" fillId="0" borderId="380" xfId="1" applyFont="1" applyBorder="1" applyProtection="1"/>
    <xf numFmtId="165" fontId="116" fillId="0" borderId="374" xfId="1" applyFont="1" applyBorder="1" applyProtection="1"/>
    <xf numFmtId="165" fontId="116" fillId="68" borderId="374" xfId="1" applyFont="1" applyFill="1" applyBorder="1" applyProtection="1"/>
    <xf numFmtId="165" fontId="116" fillId="68" borderId="380" xfId="1" applyFont="1" applyFill="1" applyBorder="1" applyProtection="1"/>
    <xf numFmtId="165" fontId="116" fillId="68" borderId="387" xfId="1" applyFont="1" applyFill="1" applyBorder="1" applyProtection="1"/>
    <xf numFmtId="165" fontId="115" fillId="68" borderId="373" xfId="1" applyFont="1" applyFill="1" applyBorder="1" applyProtection="1"/>
    <xf numFmtId="0" fontId="115" fillId="0" borderId="0" xfId="0" applyFont="1" applyAlignment="1">
      <alignment horizontal="left"/>
    </xf>
    <xf numFmtId="165" fontId="115" fillId="0" borderId="110" xfId="111" applyFont="1" applyBorder="1" applyAlignment="1" applyProtection="1">
      <alignment horizontal="center" vertical="center"/>
    </xf>
    <xf numFmtId="0" fontId="10" fillId="0" borderId="71" xfId="0" applyFont="1" applyBorder="1" applyAlignment="1" applyProtection="1">
      <alignment vertical="center" wrapText="1"/>
      <protection locked="0"/>
    </xf>
    <xf numFmtId="0" fontId="4" fillId="0" borderId="170" xfId="0" applyFont="1" applyBorder="1" applyProtection="1">
      <protection locked="0"/>
    </xf>
    <xf numFmtId="165" fontId="4" fillId="14" borderId="407" xfId="1" applyFont="1" applyFill="1" applyBorder="1" applyProtection="1">
      <protection locked="0"/>
    </xf>
    <xf numFmtId="0" fontId="4" fillId="14" borderId="170" xfId="0" applyFont="1" applyFill="1" applyBorder="1" applyProtection="1">
      <protection locked="0"/>
    </xf>
    <xf numFmtId="165" fontId="4" fillId="14" borderId="456" xfId="1" applyFont="1" applyFill="1" applyBorder="1" applyProtection="1">
      <protection locked="0"/>
    </xf>
    <xf numFmtId="0" fontId="4" fillId="14" borderId="172" xfId="0" applyFont="1" applyFill="1" applyBorder="1" applyProtection="1">
      <protection locked="0"/>
    </xf>
    <xf numFmtId="0" fontId="4" fillId="0" borderId="16" xfId="0" applyFont="1" applyBorder="1" applyAlignment="1" applyProtection="1">
      <alignment vertical="center" wrapText="1"/>
      <protection locked="0"/>
    </xf>
    <xf numFmtId="0" fontId="4" fillId="0" borderId="172" xfId="0" applyFont="1" applyBorder="1" applyProtection="1">
      <protection locked="0"/>
    </xf>
    <xf numFmtId="0" fontId="5" fillId="0" borderId="0" xfId="0" applyFont="1"/>
    <xf numFmtId="0" fontId="4" fillId="0" borderId="123" xfId="0" applyFont="1" applyBorder="1" applyAlignment="1">
      <alignment horizontal="center"/>
    </xf>
    <xf numFmtId="165" fontId="4" fillId="68" borderId="383" xfId="1" applyFont="1" applyFill="1" applyBorder="1" applyProtection="1"/>
    <xf numFmtId="165" fontId="4" fillId="68" borderId="373" xfId="1" applyFont="1" applyFill="1" applyBorder="1" applyProtection="1"/>
    <xf numFmtId="165" fontId="4" fillId="68" borderId="396" xfId="1" applyFont="1" applyFill="1" applyBorder="1" applyProtection="1"/>
    <xf numFmtId="0" fontId="133" fillId="0" borderId="0" xfId="0" applyFont="1" applyProtection="1">
      <protection locked="0"/>
    </xf>
    <xf numFmtId="0" fontId="43" fillId="71" borderId="522" xfId="0" applyFont="1" applyFill="1" applyBorder="1" applyAlignment="1" applyProtection="1">
      <alignment horizontal="centerContinuous" vertical="center"/>
      <protection locked="0"/>
    </xf>
    <xf numFmtId="0" fontId="43" fillId="71" borderId="558" xfId="0" applyFont="1" applyFill="1" applyBorder="1" applyAlignment="1" applyProtection="1">
      <alignment horizontal="centerContinuous" vertical="center"/>
      <protection locked="0"/>
    </xf>
    <xf numFmtId="0" fontId="43" fillId="71" borderId="0" xfId="0" applyFont="1" applyFill="1" applyAlignment="1" applyProtection="1">
      <alignment horizontal="centerContinuous" vertical="center"/>
      <protection locked="0"/>
    </xf>
    <xf numFmtId="165" fontId="2" fillId="0" borderId="79" xfId="0" applyNumberFormat="1" applyFont="1" applyBorder="1" applyAlignment="1" applyProtection="1">
      <alignment horizontal="center"/>
      <protection locked="0"/>
    </xf>
    <xf numFmtId="165" fontId="135" fillId="0" borderId="79" xfId="0" applyNumberFormat="1" applyFont="1" applyBorder="1" applyAlignment="1" applyProtection="1">
      <alignment horizontal="center"/>
      <protection locked="0"/>
    </xf>
    <xf numFmtId="0" fontId="2" fillId="0" borderId="99" xfId="0" applyFont="1" applyBorder="1" applyProtection="1">
      <protection locked="0"/>
    </xf>
    <xf numFmtId="0" fontId="2" fillId="0" borderId="76" xfId="0" applyFont="1" applyBorder="1" applyProtection="1">
      <protection locked="0"/>
    </xf>
    <xf numFmtId="0" fontId="24" fillId="0" borderId="97" xfId="0" applyFont="1" applyBorder="1" applyProtection="1">
      <protection locked="0"/>
    </xf>
    <xf numFmtId="165" fontId="2" fillId="0" borderId="462" xfId="0" applyNumberFormat="1" applyFont="1" applyBorder="1" applyAlignment="1" applyProtection="1">
      <alignment horizontal="center"/>
      <protection locked="0"/>
    </xf>
    <xf numFmtId="0" fontId="4" fillId="14" borderId="97" xfId="0" applyFont="1" applyFill="1" applyBorder="1" applyAlignment="1" applyProtection="1">
      <alignment horizontal="left" indent="1"/>
      <protection locked="0"/>
    </xf>
    <xf numFmtId="0" fontId="4" fillId="14" borderId="76" xfId="0" applyFont="1" applyFill="1" applyBorder="1" applyProtection="1">
      <protection locked="0"/>
    </xf>
    <xf numFmtId="165" fontId="4" fillId="0" borderId="76" xfId="0" applyNumberFormat="1" applyFont="1" applyBorder="1" applyAlignment="1" applyProtection="1">
      <alignment horizontal="center"/>
      <protection locked="0"/>
    </xf>
    <xf numFmtId="165" fontId="4" fillId="14" borderId="76" xfId="0" applyNumberFormat="1" applyFont="1" applyFill="1" applyBorder="1" applyAlignment="1" applyProtection="1">
      <alignment horizontal="center"/>
      <protection locked="0"/>
    </xf>
    <xf numFmtId="165" fontId="4" fillId="0" borderId="445" xfId="0" applyNumberFormat="1" applyFont="1" applyBorder="1" applyAlignment="1" applyProtection="1">
      <alignment horizontal="center"/>
      <protection locked="0"/>
    </xf>
    <xf numFmtId="165" fontId="4" fillId="0" borderId="519" xfId="0" applyNumberFormat="1" applyFont="1" applyBorder="1" applyAlignment="1" applyProtection="1">
      <alignment horizontal="center"/>
      <protection locked="0"/>
    </xf>
    <xf numFmtId="165" fontId="4" fillId="14" borderId="79" xfId="0" applyNumberFormat="1" applyFont="1" applyFill="1" applyBorder="1" applyAlignment="1" applyProtection="1">
      <alignment horizontal="center"/>
      <protection locked="0"/>
    </xf>
    <xf numFmtId="165" fontId="136" fillId="14" borderId="79" xfId="0" applyNumberFormat="1" applyFont="1" applyFill="1" applyBorder="1" applyAlignment="1" applyProtection="1">
      <alignment horizontal="center"/>
      <protection locked="0"/>
    </xf>
    <xf numFmtId="165" fontId="4" fillId="14" borderId="97" xfId="0" applyNumberFormat="1" applyFont="1" applyFill="1" applyBorder="1" applyAlignment="1" applyProtection="1">
      <alignment horizontal="center"/>
      <protection locked="0"/>
    </xf>
    <xf numFmtId="165" fontId="4" fillId="0" borderId="572" xfId="0" applyNumberFormat="1" applyFont="1" applyBorder="1" applyAlignment="1" applyProtection="1">
      <alignment horizontal="center"/>
      <protection locked="0"/>
    </xf>
    <xf numFmtId="165" fontId="4" fillId="0" borderId="97" xfId="0" applyNumberFormat="1" applyFont="1" applyBorder="1" applyAlignment="1" applyProtection="1">
      <alignment horizontal="center"/>
      <protection locked="0"/>
    </xf>
    <xf numFmtId="0" fontId="4" fillId="14" borderId="0" xfId="0" applyFont="1" applyFill="1" applyAlignment="1" applyProtection="1">
      <alignment horizontal="left" indent="1"/>
      <protection locked="0"/>
    </xf>
    <xf numFmtId="175" fontId="4" fillId="14" borderId="462" xfId="0" applyNumberFormat="1" applyFont="1" applyFill="1" applyBorder="1" applyProtection="1">
      <protection locked="0"/>
    </xf>
    <xf numFmtId="165" fontId="4" fillId="14" borderId="462" xfId="0" applyNumberFormat="1" applyFont="1" applyFill="1" applyBorder="1" applyAlignment="1" applyProtection="1">
      <alignment horizontal="center"/>
      <protection locked="0"/>
    </xf>
    <xf numFmtId="165" fontId="4" fillId="14" borderId="418" xfId="0" applyNumberFormat="1" applyFont="1" applyFill="1" applyBorder="1" applyAlignment="1" applyProtection="1">
      <alignment horizontal="center"/>
      <protection locked="0"/>
    </xf>
    <xf numFmtId="165" fontId="4" fillId="60" borderId="418" xfId="0" applyNumberFormat="1" applyFont="1" applyFill="1" applyBorder="1" applyAlignment="1" applyProtection="1">
      <alignment horizontal="center"/>
      <protection locked="0"/>
    </xf>
    <xf numFmtId="0" fontId="4" fillId="14" borderId="165" xfId="0" applyFont="1" applyFill="1" applyBorder="1" applyAlignment="1" applyProtection="1">
      <alignment horizontal="center"/>
      <protection locked="0"/>
    </xf>
    <xf numFmtId="165" fontId="4" fillId="60" borderId="462" xfId="0" applyNumberFormat="1" applyFont="1" applyFill="1" applyBorder="1" applyAlignment="1" applyProtection="1">
      <alignment horizontal="center"/>
      <protection locked="0"/>
    </xf>
    <xf numFmtId="0" fontId="4" fillId="14" borderId="463" xfId="0" applyFont="1" applyFill="1" applyBorder="1" applyProtection="1">
      <protection locked="0"/>
    </xf>
    <xf numFmtId="165" fontId="4" fillId="14" borderId="165" xfId="0" applyNumberFormat="1" applyFont="1" applyFill="1" applyBorder="1" applyAlignment="1" applyProtection="1">
      <alignment horizontal="center"/>
      <protection locked="0"/>
    </xf>
    <xf numFmtId="165" fontId="136" fillId="14" borderId="165" xfId="0" applyNumberFormat="1" applyFont="1" applyFill="1" applyBorder="1" applyAlignment="1" applyProtection="1">
      <alignment horizontal="center"/>
      <protection locked="0"/>
    </xf>
    <xf numFmtId="0" fontId="2" fillId="14" borderId="76" xfId="0" applyFont="1" applyFill="1" applyBorder="1" applyProtection="1">
      <protection locked="0"/>
    </xf>
    <xf numFmtId="165" fontId="2" fillId="14" borderId="76" xfId="0" applyNumberFormat="1" applyFont="1" applyFill="1" applyBorder="1" applyAlignment="1" applyProtection="1">
      <alignment horizontal="center"/>
      <protection locked="0"/>
    </xf>
    <xf numFmtId="165" fontId="2" fillId="0" borderId="519" xfId="0" applyNumberFormat="1" applyFont="1" applyBorder="1" applyAlignment="1" applyProtection="1">
      <alignment horizontal="center"/>
      <protection locked="0"/>
    </xf>
    <xf numFmtId="165" fontId="2" fillId="14" borderId="79" xfId="0" applyNumberFormat="1" applyFont="1" applyFill="1" applyBorder="1" applyAlignment="1" applyProtection="1">
      <alignment horizontal="center"/>
      <protection locked="0"/>
    </xf>
    <xf numFmtId="165" fontId="135" fillId="14" borderId="79" xfId="0" applyNumberFormat="1" applyFont="1" applyFill="1" applyBorder="1" applyAlignment="1" applyProtection="1">
      <alignment horizontal="center"/>
      <protection locked="0"/>
    </xf>
    <xf numFmtId="165" fontId="135" fillId="14" borderId="76" xfId="0" applyNumberFormat="1" applyFont="1" applyFill="1" applyBorder="1" applyAlignment="1" applyProtection="1">
      <alignment horizontal="center"/>
      <protection locked="0"/>
    </xf>
    <xf numFmtId="0" fontId="2" fillId="14" borderId="165" xfId="0" applyFont="1" applyFill="1" applyBorder="1" applyProtection="1">
      <protection locked="0"/>
    </xf>
    <xf numFmtId="0" fontId="2" fillId="14" borderId="462" xfId="0" applyFont="1" applyFill="1" applyBorder="1" applyProtection="1">
      <protection locked="0"/>
    </xf>
    <xf numFmtId="175" fontId="2" fillId="14" borderId="462" xfId="0" applyNumberFormat="1" applyFont="1" applyFill="1" applyBorder="1" applyProtection="1">
      <protection locked="0"/>
    </xf>
    <xf numFmtId="165" fontId="2" fillId="14" borderId="462" xfId="0" applyNumberFormat="1" applyFont="1" applyFill="1" applyBorder="1" applyAlignment="1" applyProtection="1">
      <alignment horizontal="center"/>
      <protection locked="0"/>
    </xf>
    <xf numFmtId="165" fontId="2" fillId="14" borderId="418" xfId="0" applyNumberFormat="1" applyFont="1" applyFill="1" applyBorder="1" applyAlignment="1" applyProtection="1">
      <alignment horizontal="center"/>
      <protection locked="0"/>
    </xf>
    <xf numFmtId="165" fontId="2" fillId="60" borderId="418" xfId="0" applyNumberFormat="1" applyFont="1" applyFill="1" applyBorder="1" applyAlignment="1" applyProtection="1">
      <alignment horizontal="center"/>
      <protection locked="0"/>
    </xf>
    <xf numFmtId="0" fontId="2" fillId="14" borderId="165" xfId="0" applyFont="1" applyFill="1" applyBorder="1" applyAlignment="1" applyProtection="1">
      <alignment horizontal="center"/>
      <protection locked="0"/>
    </xf>
    <xf numFmtId="165" fontId="2" fillId="60" borderId="462" xfId="0" applyNumberFormat="1" applyFont="1" applyFill="1" applyBorder="1" applyAlignment="1" applyProtection="1">
      <alignment horizontal="center"/>
      <protection locked="0"/>
    </xf>
    <xf numFmtId="0" fontId="2" fillId="14" borderId="463" xfId="0" applyFont="1" applyFill="1" applyBorder="1" applyProtection="1">
      <protection locked="0"/>
    </xf>
    <xf numFmtId="165" fontId="2" fillId="14" borderId="165" xfId="0" applyNumberFormat="1" applyFont="1" applyFill="1" applyBorder="1" applyAlignment="1" applyProtection="1">
      <alignment horizontal="center"/>
      <protection locked="0"/>
    </xf>
    <xf numFmtId="165" fontId="135" fillId="14" borderId="165" xfId="0" applyNumberFormat="1" applyFont="1" applyFill="1" applyBorder="1" applyAlignment="1" applyProtection="1">
      <alignment horizontal="center"/>
      <protection locked="0"/>
    </xf>
    <xf numFmtId="175" fontId="2" fillId="0" borderId="513" xfId="0" applyNumberFormat="1" applyFont="1" applyBorder="1" applyProtection="1">
      <protection locked="0"/>
    </xf>
    <xf numFmtId="165" fontId="2" fillId="0" borderId="71" xfId="0" applyNumberFormat="1" applyFont="1" applyBorder="1" applyProtection="1">
      <protection locked="0"/>
    </xf>
    <xf numFmtId="165" fontId="2" fillId="0" borderId="17" xfId="0" applyNumberFormat="1" applyFont="1" applyBorder="1" applyProtection="1">
      <protection locked="0"/>
    </xf>
    <xf numFmtId="165" fontId="2" fillId="0" borderId="519" xfId="0" applyNumberFormat="1" applyFont="1" applyBorder="1" applyProtection="1">
      <protection locked="0"/>
    </xf>
    <xf numFmtId="165" fontId="2" fillId="0" borderId="77" xfId="0" applyNumberFormat="1" applyFont="1" applyBorder="1" applyProtection="1">
      <protection locked="0"/>
    </xf>
    <xf numFmtId="165" fontId="135" fillId="0" borderId="77" xfId="0" applyNumberFormat="1" applyFont="1" applyBorder="1" applyProtection="1">
      <protection locked="0"/>
    </xf>
    <xf numFmtId="0" fontId="4" fillId="0" borderId="16" xfId="0" applyFont="1" applyBorder="1" applyAlignment="1" applyProtection="1">
      <alignment horizontal="left" indent="2"/>
      <protection locked="0"/>
    </xf>
    <xf numFmtId="175" fontId="4" fillId="14" borderId="403" xfId="0" applyNumberFormat="1" applyFont="1" applyFill="1" applyBorder="1" applyProtection="1">
      <protection locked="0"/>
    </xf>
    <xf numFmtId="175" fontId="4" fillId="14" borderId="455" xfId="0" applyNumberFormat="1" applyFont="1" applyFill="1" applyBorder="1" applyProtection="1">
      <protection locked="0"/>
    </xf>
    <xf numFmtId="165" fontId="2" fillId="14" borderId="168" xfId="0" applyNumberFormat="1" applyFont="1" applyFill="1" applyBorder="1" applyAlignment="1" applyProtection="1">
      <alignment horizontal="center"/>
      <protection locked="0"/>
    </xf>
    <xf numFmtId="165" fontId="135" fillId="14" borderId="168" xfId="0" applyNumberFormat="1" applyFont="1" applyFill="1" applyBorder="1" applyAlignment="1" applyProtection="1">
      <alignment horizontal="center"/>
      <protection locked="0"/>
    </xf>
    <xf numFmtId="0" fontId="4" fillId="0" borderId="90" xfId="0" applyFont="1" applyBorder="1" applyAlignment="1" applyProtection="1">
      <alignment horizontal="left" indent="2"/>
      <protection locked="0"/>
    </xf>
    <xf numFmtId="0" fontId="4" fillId="14" borderId="185" xfId="0" applyFont="1" applyFill="1" applyBorder="1" applyProtection="1">
      <protection locked="0"/>
    </xf>
    <xf numFmtId="0" fontId="4" fillId="14" borderId="73" xfId="0" applyFont="1" applyFill="1" applyBorder="1" applyProtection="1">
      <protection locked="0"/>
    </xf>
    <xf numFmtId="175" fontId="4" fillId="14" borderId="73" xfId="0" applyNumberFormat="1" applyFont="1" applyFill="1" applyBorder="1" applyProtection="1">
      <protection locked="0"/>
    </xf>
    <xf numFmtId="165" fontId="4" fillId="14" borderId="73" xfId="0" applyNumberFormat="1" applyFont="1" applyFill="1" applyBorder="1" applyProtection="1">
      <protection locked="0"/>
    </xf>
    <xf numFmtId="0" fontId="2" fillId="14" borderId="462" xfId="0" applyFont="1" applyFill="1" applyBorder="1" applyAlignment="1" applyProtection="1">
      <alignment horizontal="center"/>
      <protection locked="0"/>
    </xf>
    <xf numFmtId="165" fontId="2" fillId="14" borderId="77" xfId="0" applyNumberFormat="1" applyFont="1" applyFill="1" applyBorder="1" applyAlignment="1" applyProtection="1">
      <alignment horizontal="center"/>
      <protection locked="0"/>
    </xf>
    <xf numFmtId="165" fontId="135" fillId="14" borderId="77" xfId="0" applyNumberFormat="1" applyFont="1" applyFill="1" applyBorder="1" applyAlignment="1" applyProtection="1">
      <alignment horizontal="center"/>
      <protection locked="0"/>
    </xf>
    <xf numFmtId="165" fontId="2" fillId="0" borderId="76" xfId="0" applyNumberFormat="1" applyFont="1" applyBorder="1" applyProtection="1">
      <protection locked="0"/>
    </xf>
    <xf numFmtId="165" fontId="2" fillId="0" borderId="97" xfId="0" applyNumberFormat="1" applyFont="1" applyBorder="1" applyProtection="1">
      <protection locked="0"/>
    </xf>
    <xf numFmtId="165" fontId="2" fillId="0" borderId="79" xfId="0" applyNumberFormat="1" applyFont="1" applyBorder="1" applyProtection="1">
      <protection locked="0"/>
    </xf>
    <xf numFmtId="165" fontId="135" fillId="0" borderId="79" xfId="0" applyNumberFormat="1" applyFont="1" applyBorder="1" applyProtection="1">
      <protection locked="0"/>
    </xf>
    <xf numFmtId="0" fontId="2" fillId="0" borderId="16" xfId="0" applyFont="1" applyBorder="1" applyAlignment="1" applyProtection="1">
      <alignment horizontal="left" indent="1"/>
      <protection locked="0"/>
    </xf>
    <xf numFmtId="0" fontId="2" fillId="0" borderId="418" xfId="0" applyFont="1" applyBorder="1" applyProtection="1">
      <protection locked="0"/>
    </xf>
    <xf numFmtId="175" fontId="2" fillId="0" borderId="418" xfId="0" applyNumberFormat="1" applyFont="1" applyBorder="1" applyProtection="1">
      <protection locked="0"/>
    </xf>
    <xf numFmtId="165" fontId="2" fillId="0" borderId="418" xfId="0" applyNumberFormat="1" applyFont="1" applyBorder="1" applyProtection="1">
      <protection locked="0"/>
    </xf>
    <xf numFmtId="165" fontId="2" fillId="0" borderId="144" xfId="0" applyNumberFormat="1" applyFont="1" applyBorder="1" applyProtection="1">
      <protection locked="0"/>
    </xf>
    <xf numFmtId="165" fontId="2" fillId="0" borderId="57" xfId="0" applyNumberFormat="1" applyFont="1" applyBorder="1" applyProtection="1">
      <protection locked="0"/>
    </xf>
    <xf numFmtId="165" fontId="2" fillId="0" borderId="446" xfId="0" applyNumberFormat="1" applyFont="1" applyBorder="1" applyProtection="1">
      <protection locked="0"/>
    </xf>
    <xf numFmtId="165" fontId="2" fillId="0" borderId="58" xfId="0" applyNumberFormat="1" applyFont="1" applyBorder="1" applyProtection="1">
      <protection locked="0"/>
    </xf>
    <xf numFmtId="165" fontId="135" fillId="0" borderId="58" xfId="0" applyNumberFormat="1" applyFont="1" applyBorder="1" applyProtection="1">
      <protection locked="0"/>
    </xf>
    <xf numFmtId="165" fontId="2" fillId="14" borderId="418" xfId="0" applyNumberFormat="1" applyFont="1" applyFill="1" applyBorder="1" applyProtection="1">
      <protection locked="0"/>
    </xf>
    <xf numFmtId="175" fontId="2" fillId="0" borderId="462" xfId="0" applyNumberFormat="1" applyFont="1" applyBorder="1" applyProtection="1">
      <protection locked="0"/>
    </xf>
    <xf numFmtId="165" fontId="2" fillId="0" borderId="462" xfId="0" applyNumberFormat="1" applyFont="1" applyBorder="1" applyProtection="1">
      <protection locked="0"/>
    </xf>
    <xf numFmtId="165" fontId="2" fillId="0" borderId="165" xfId="0" applyNumberFormat="1" applyFont="1" applyBorder="1" applyProtection="1">
      <protection locked="0"/>
    </xf>
    <xf numFmtId="165" fontId="2" fillId="59" borderId="462" xfId="0" applyNumberFormat="1" applyFont="1" applyFill="1" applyBorder="1" applyProtection="1">
      <protection locked="0"/>
    </xf>
    <xf numFmtId="165" fontId="2" fillId="59" borderId="0" xfId="0" applyNumberFormat="1" applyFont="1" applyFill="1" applyProtection="1">
      <protection locked="0"/>
    </xf>
    <xf numFmtId="165" fontId="2" fillId="59" borderId="447" xfId="0" applyNumberFormat="1" applyFont="1" applyFill="1" applyBorder="1" applyProtection="1">
      <protection locked="0"/>
    </xf>
    <xf numFmtId="165" fontId="2" fillId="0" borderId="168" xfId="0" applyNumberFormat="1" applyFont="1" applyBorder="1" applyProtection="1">
      <protection locked="0"/>
    </xf>
    <xf numFmtId="165" fontId="135" fillId="0" borderId="168" xfId="0" applyNumberFormat="1" applyFont="1" applyBorder="1" applyProtection="1">
      <protection locked="0"/>
    </xf>
    <xf numFmtId="0" fontId="4" fillId="0" borderId="2" xfId="0" applyFont="1" applyBorder="1" applyProtection="1">
      <protection locked="0"/>
    </xf>
    <xf numFmtId="165" fontId="2" fillId="0" borderId="190" xfId="1" applyFont="1" applyBorder="1" applyProtection="1">
      <protection locked="0"/>
    </xf>
    <xf numFmtId="0" fontId="2" fillId="0" borderId="0" xfId="0" applyFont="1" applyAlignment="1" applyProtection="1">
      <alignment horizontal="center" textRotation="180"/>
      <protection locked="0"/>
    </xf>
    <xf numFmtId="165" fontId="4" fillId="14" borderId="280" xfId="1" applyFont="1" applyFill="1" applyBorder="1" applyAlignment="1" applyProtection="1">
      <alignment horizontal="left"/>
      <protection locked="0"/>
    </xf>
    <xf numFmtId="165" fontId="2" fillId="0" borderId="280" xfId="1" applyFont="1" applyBorder="1" applyProtection="1">
      <protection locked="0"/>
    </xf>
    <xf numFmtId="0" fontId="4" fillId="0" borderId="434" xfId="0" applyFont="1" applyBorder="1" applyAlignment="1" applyProtection="1">
      <alignment vertical="center" wrapText="1"/>
      <protection locked="0"/>
    </xf>
    <xf numFmtId="0" fontId="4" fillId="0" borderId="83" xfId="0" applyFont="1" applyBorder="1" applyAlignment="1" applyProtection="1">
      <alignment vertical="center" wrapText="1"/>
      <protection locked="0"/>
    </xf>
    <xf numFmtId="0" fontId="2" fillId="0" borderId="100"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4" fillId="0" borderId="23" xfId="0" applyFont="1" applyBorder="1" applyProtection="1">
      <protection locked="0"/>
    </xf>
    <xf numFmtId="165" fontId="4" fillId="0" borderId="23" xfId="0" applyNumberFormat="1" applyFont="1" applyBorder="1" applyProtection="1">
      <protection locked="0"/>
    </xf>
    <xf numFmtId="165" fontId="4" fillId="0" borderId="155" xfId="1" applyFont="1" applyBorder="1" applyProtection="1">
      <protection locked="0"/>
    </xf>
    <xf numFmtId="0" fontId="4" fillId="0" borderId="39" xfId="1" applyNumberFormat="1" applyFont="1" applyBorder="1" applyProtection="1">
      <protection locked="0"/>
    </xf>
    <xf numFmtId="0" fontId="4" fillId="0" borderId="100" xfId="0" quotePrefix="1" applyFont="1" applyBorder="1" applyAlignment="1" applyProtection="1">
      <alignment horizontal="center" vertical="center" wrapText="1"/>
      <protection locked="0"/>
    </xf>
    <xf numFmtId="0" fontId="4" fillId="0" borderId="28" xfId="0" applyFont="1" applyBorder="1" applyAlignment="1" applyProtection="1">
      <alignment vertical="center" wrapText="1"/>
      <protection locked="0"/>
    </xf>
    <xf numFmtId="0" fontId="4" fillId="14" borderId="85" xfId="0" applyFont="1" applyFill="1" applyBorder="1" applyProtection="1">
      <protection locked="0"/>
    </xf>
    <xf numFmtId="165" fontId="4" fillId="14" borderId="85" xfId="0" applyNumberFormat="1" applyFont="1" applyFill="1" applyBorder="1" applyProtection="1">
      <protection locked="0"/>
    </xf>
    <xf numFmtId="165" fontId="4" fillId="14" borderId="156" xfId="1" applyFont="1" applyFill="1" applyBorder="1" applyProtection="1">
      <protection locked="0"/>
    </xf>
    <xf numFmtId="0" fontId="4" fillId="14" borderId="162" xfId="1" applyNumberFormat="1" applyFont="1" applyFill="1" applyBorder="1" applyProtection="1">
      <protection locked="0"/>
    </xf>
    <xf numFmtId="0" fontId="4" fillId="14" borderId="69" xfId="0" applyFont="1" applyFill="1" applyBorder="1" applyProtection="1">
      <protection locked="0"/>
    </xf>
    <xf numFmtId="165" fontId="4" fillId="14" borderId="69" xfId="0" applyNumberFormat="1" applyFont="1" applyFill="1" applyBorder="1" applyProtection="1">
      <protection locked="0"/>
    </xf>
    <xf numFmtId="165" fontId="4" fillId="14" borderId="157" xfId="1" applyFont="1" applyFill="1" applyBorder="1" applyProtection="1">
      <protection locked="0"/>
    </xf>
    <xf numFmtId="0" fontId="4" fillId="14" borderId="169" xfId="1" applyNumberFormat="1" applyFont="1" applyFill="1" applyBorder="1" applyProtection="1">
      <protection locked="0"/>
    </xf>
    <xf numFmtId="0" fontId="4" fillId="0" borderId="100" xfId="0" applyFont="1" applyBorder="1" applyAlignment="1" applyProtection="1">
      <alignment vertical="center" wrapText="1"/>
      <protection locked="0"/>
    </xf>
    <xf numFmtId="0" fontId="10" fillId="0" borderId="28" xfId="0" applyFont="1" applyBorder="1" applyAlignment="1" applyProtection="1">
      <alignment vertical="center" wrapText="1"/>
      <protection locked="0"/>
    </xf>
    <xf numFmtId="0" fontId="4" fillId="0" borderId="84" xfId="0" applyFont="1" applyBorder="1" applyAlignment="1" applyProtection="1">
      <alignment vertical="center" wrapText="1"/>
      <protection locked="0"/>
    </xf>
    <xf numFmtId="0" fontId="4" fillId="0" borderId="87" xfId="0" applyFont="1" applyBorder="1" applyAlignment="1" applyProtection="1">
      <alignment vertical="center" wrapText="1"/>
      <protection locked="0"/>
    </xf>
    <xf numFmtId="0" fontId="10" fillId="0" borderId="101" xfId="0" applyFont="1" applyBorder="1" applyAlignment="1" applyProtection="1">
      <alignment vertical="center" wrapText="1"/>
      <protection locked="0"/>
    </xf>
    <xf numFmtId="0" fontId="3" fillId="0" borderId="0" xfId="0" applyFont="1" applyProtection="1">
      <protection locked="0"/>
    </xf>
    <xf numFmtId="165" fontId="4" fillId="0" borderId="136" xfId="0" applyNumberFormat="1" applyFont="1" applyBorder="1" applyProtection="1">
      <protection locked="0"/>
    </xf>
    <xf numFmtId="0" fontId="4" fillId="0" borderId="173" xfId="0" applyFont="1" applyBorder="1" applyProtection="1">
      <protection locked="0"/>
    </xf>
    <xf numFmtId="0" fontId="136" fillId="0" borderId="110" xfId="0" applyFont="1" applyBorder="1" applyProtection="1">
      <protection locked="0"/>
    </xf>
    <xf numFmtId="165" fontId="4" fillId="0" borderId="15" xfId="0" applyNumberFormat="1" applyFont="1" applyBorder="1" applyProtection="1">
      <protection locked="0"/>
    </xf>
    <xf numFmtId="165" fontId="4" fillId="0" borderId="498" xfId="0" applyNumberFormat="1" applyFont="1" applyBorder="1" applyProtection="1">
      <protection locked="0"/>
    </xf>
    <xf numFmtId="0" fontId="4" fillId="14" borderId="403" xfId="1" applyNumberFormat="1" applyFont="1" applyFill="1" applyBorder="1" applyProtection="1">
      <protection locked="0"/>
    </xf>
    <xf numFmtId="165" fontId="4" fillId="14" borderId="178" xfId="0" applyNumberFormat="1" applyFont="1" applyFill="1" applyBorder="1" applyProtection="1">
      <protection locked="0"/>
    </xf>
    <xf numFmtId="165" fontId="4" fillId="14" borderId="405" xfId="0" applyNumberFormat="1" applyFont="1" applyFill="1" applyBorder="1" applyProtection="1">
      <protection locked="0"/>
    </xf>
    <xf numFmtId="165" fontId="4" fillId="14" borderId="180" xfId="0" applyNumberFormat="1" applyFont="1" applyFill="1" applyBorder="1" applyProtection="1">
      <protection locked="0"/>
    </xf>
    <xf numFmtId="165" fontId="4" fillId="14" borderId="460" xfId="0" applyNumberFormat="1" applyFont="1" applyFill="1" applyBorder="1" applyProtection="1">
      <protection locked="0"/>
    </xf>
    <xf numFmtId="185" fontId="4" fillId="0" borderId="418" xfId="0" applyNumberFormat="1" applyFont="1" applyBorder="1" applyProtection="1">
      <protection locked="0"/>
    </xf>
    <xf numFmtId="165" fontId="4" fillId="0" borderId="204" xfId="0" applyNumberFormat="1" applyFont="1" applyBorder="1" applyProtection="1">
      <protection locked="0"/>
    </xf>
    <xf numFmtId="165" fontId="4" fillId="0" borderId="49" xfId="0" applyNumberFormat="1" applyFont="1" applyBorder="1" applyProtection="1">
      <protection locked="0"/>
    </xf>
    <xf numFmtId="0" fontId="4" fillId="0" borderId="223" xfId="0" applyFont="1" applyBorder="1" applyProtection="1">
      <protection locked="0"/>
    </xf>
    <xf numFmtId="0" fontId="4" fillId="0" borderId="123" xfId="0" applyFont="1" applyBorder="1" applyProtection="1">
      <protection locked="0"/>
    </xf>
    <xf numFmtId="0" fontId="136" fillId="0" borderId="123" xfId="0" applyFont="1" applyBorder="1" applyProtection="1">
      <protection locked="0"/>
    </xf>
    <xf numFmtId="165" fontId="2" fillId="68" borderId="374" xfId="1" applyFont="1" applyFill="1" applyBorder="1" applyProtection="1">
      <protection locked="0"/>
    </xf>
    <xf numFmtId="0" fontId="4" fillId="68" borderId="110" xfId="0" applyFont="1" applyFill="1" applyBorder="1" applyProtection="1">
      <protection locked="0"/>
    </xf>
    <xf numFmtId="165" fontId="2" fillId="68" borderId="383" xfId="1" applyFont="1" applyFill="1" applyBorder="1" applyProtection="1">
      <protection locked="0"/>
    </xf>
    <xf numFmtId="165" fontId="2" fillId="68" borderId="373" xfId="1" applyFont="1" applyFill="1" applyBorder="1" applyProtection="1">
      <protection locked="0"/>
    </xf>
    <xf numFmtId="165" fontId="135" fillId="68" borderId="373" xfId="1" applyFont="1" applyFill="1" applyBorder="1" applyProtection="1">
      <protection locked="0"/>
    </xf>
    <xf numFmtId="175" fontId="11" fillId="0" borderId="0" xfId="0" applyNumberFormat="1" applyFont="1" applyProtection="1">
      <protection locked="0"/>
    </xf>
    <xf numFmtId="0" fontId="4" fillId="0" borderId="16" xfId="0" applyFont="1" applyBorder="1" applyAlignment="1" applyProtection="1">
      <alignment horizontal="right" vertical="center" wrapText="1"/>
      <protection locked="0"/>
    </xf>
    <xf numFmtId="0" fontId="4" fillId="0" borderId="18" xfId="0" applyFont="1" applyBorder="1" applyAlignment="1" applyProtection="1">
      <alignment vertical="center"/>
      <protection locked="0"/>
    </xf>
    <xf numFmtId="175" fontId="2" fillId="0" borderId="0" xfId="0" applyNumberFormat="1" applyFont="1" applyProtection="1">
      <protection locked="0"/>
    </xf>
    <xf numFmtId="0" fontId="2" fillId="12" borderId="374" xfId="0" applyFont="1" applyFill="1" applyBorder="1"/>
    <xf numFmtId="0" fontId="45" fillId="0" borderId="0" xfId="4" applyFont="1" applyFill="1" applyProtection="1">
      <protection locked="0"/>
    </xf>
    <xf numFmtId="0" fontId="43" fillId="73" borderId="110" xfId="0" applyFont="1" applyFill="1" applyBorder="1" applyAlignment="1" applyProtection="1">
      <alignment horizontal="centerContinuous" vertical="center"/>
      <protection locked="0"/>
    </xf>
    <xf numFmtId="0" fontId="2" fillId="45" borderId="110" xfId="0" applyFont="1" applyFill="1" applyBorder="1" applyAlignment="1" applyProtection="1">
      <alignment horizontal="centerContinuous" vertical="center"/>
      <protection locked="0"/>
    </xf>
    <xf numFmtId="0" fontId="10" fillId="0" borderId="28" xfId="0" applyFont="1" applyBorder="1" applyProtection="1">
      <protection locked="0"/>
    </xf>
    <xf numFmtId="0" fontId="10" fillId="0" borderId="23" xfId="0" applyFont="1" applyBorder="1" applyProtection="1">
      <protection locked="0"/>
    </xf>
    <xf numFmtId="175" fontId="10" fillId="0" borderId="23" xfId="0" applyNumberFormat="1" applyFont="1" applyBorder="1" applyProtection="1">
      <protection locked="0"/>
    </xf>
    <xf numFmtId="185" fontId="4" fillId="0" borderId="23" xfId="0" applyNumberFormat="1" applyFont="1" applyBorder="1" applyProtection="1">
      <protection locked="0"/>
    </xf>
    <xf numFmtId="165" fontId="4" fillId="0" borderId="23" xfId="1" applyFont="1" applyBorder="1" applyProtection="1">
      <protection locked="0"/>
    </xf>
    <xf numFmtId="165" fontId="4" fillId="0" borderId="133" xfId="0" applyNumberFormat="1" applyFont="1" applyBorder="1" applyProtection="1">
      <protection locked="0"/>
    </xf>
    <xf numFmtId="0" fontId="4" fillId="0" borderId="41" xfId="0" applyFont="1" applyBorder="1" applyProtection="1">
      <protection locked="0"/>
    </xf>
    <xf numFmtId="0" fontId="4" fillId="14" borderId="84" xfId="0" applyFont="1" applyFill="1" applyBorder="1" applyAlignment="1" applyProtection="1">
      <alignment vertical="center"/>
      <protection locked="0"/>
    </xf>
    <xf numFmtId="175" fontId="4" fillId="14" borderId="85" xfId="0" applyNumberFormat="1" applyFont="1" applyFill="1" applyBorder="1" applyProtection="1">
      <protection locked="0"/>
    </xf>
    <xf numFmtId="185" fontId="4" fillId="14" borderId="85" xfId="0" applyNumberFormat="1" applyFont="1" applyFill="1" applyBorder="1" applyProtection="1">
      <protection locked="0"/>
    </xf>
    <xf numFmtId="165" fontId="4" fillId="14" borderId="85" xfId="1" applyFont="1" applyFill="1" applyBorder="1" applyProtection="1">
      <protection locked="0"/>
    </xf>
    <xf numFmtId="165" fontId="4" fillId="60" borderId="139" xfId="0" applyNumberFormat="1" applyFont="1" applyFill="1" applyBorder="1" applyProtection="1">
      <protection locked="0"/>
    </xf>
    <xf numFmtId="165" fontId="4" fillId="14" borderId="139" xfId="0" applyNumberFormat="1" applyFont="1" applyFill="1" applyBorder="1" applyProtection="1">
      <protection locked="0"/>
    </xf>
    <xf numFmtId="0" fontId="4" fillId="14" borderId="86" xfId="0" applyFont="1" applyFill="1" applyBorder="1" applyProtection="1">
      <protection locked="0"/>
    </xf>
    <xf numFmtId="0" fontId="4" fillId="14" borderId="87" xfId="0" applyFont="1" applyFill="1" applyBorder="1" applyAlignment="1" applyProtection="1">
      <alignment vertical="center"/>
      <protection locked="0"/>
    </xf>
    <xf numFmtId="175" fontId="4" fillId="14" borderId="69" xfId="0" applyNumberFormat="1" applyFont="1" applyFill="1" applyBorder="1" applyProtection="1">
      <protection locked="0"/>
    </xf>
    <xf numFmtId="185" fontId="4" fillId="14" borderId="69" xfId="0" applyNumberFormat="1" applyFont="1" applyFill="1" applyBorder="1" applyProtection="1">
      <protection locked="0"/>
    </xf>
    <xf numFmtId="165" fontId="4" fillId="14" borderId="69" xfId="1" applyFont="1" applyFill="1" applyBorder="1" applyProtection="1">
      <protection locked="0"/>
    </xf>
    <xf numFmtId="165" fontId="4" fillId="60" borderId="140" xfId="0" applyNumberFormat="1" applyFont="1" applyFill="1" applyBorder="1" applyProtection="1">
      <protection locked="0"/>
    </xf>
    <xf numFmtId="165" fontId="4" fillId="14" borderId="140" xfId="0" applyNumberFormat="1" applyFont="1" applyFill="1" applyBorder="1" applyProtection="1">
      <protection locked="0"/>
    </xf>
    <xf numFmtId="0" fontId="4" fillId="14" borderId="88" xfId="0" applyFont="1" applyFill="1" applyBorder="1" applyProtection="1">
      <protection locked="0"/>
    </xf>
    <xf numFmtId="0" fontId="4" fillId="14" borderId="87" xfId="0" applyFont="1" applyFill="1" applyBorder="1" applyProtection="1">
      <protection locked="0"/>
    </xf>
    <xf numFmtId="0" fontId="4" fillId="14" borderId="69" xfId="0" applyFont="1" applyFill="1" applyBorder="1" applyAlignment="1" applyProtection="1">
      <alignment horizontal="left"/>
      <protection locked="0"/>
    </xf>
    <xf numFmtId="175" fontId="4" fillId="14" borderId="69" xfId="0" applyNumberFormat="1" applyFont="1" applyFill="1" applyBorder="1" applyAlignment="1" applyProtection="1">
      <alignment horizontal="left"/>
      <protection locked="0"/>
    </xf>
    <xf numFmtId="0" fontId="4" fillId="0" borderId="16" xfId="0" applyFont="1" applyBorder="1" applyAlignment="1" applyProtection="1">
      <alignment horizontal="left"/>
      <protection locked="0"/>
    </xf>
    <xf numFmtId="0" fontId="4" fillId="0" borderId="83" xfId="0" applyFont="1" applyBorder="1" applyAlignment="1" applyProtection="1">
      <alignment horizontal="left"/>
      <protection locked="0"/>
    </xf>
    <xf numFmtId="0" fontId="4" fillId="0" borderId="33" xfId="0" applyFont="1" applyBorder="1" applyAlignment="1" applyProtection="1">
      <alignment horizontal="left"/>
      <protection locked="0"/>
    </xf>
    <xf numFmtId="175" fontId="4" fillId="0" borderId="33" xfId="0" applyNumberFormat="1" applyFont="1" applyBorder="1" applyAlignment="1" applyProtection="1">
      <alignment horizontal="left"/>
      <protection locked="0"/>
    </xf>
    <xf numFmtId="0" fontId="4" fillId="0" borderId="33" xfId="0" applyFont="1" applyBorder="1" applyProtection="1">
      <protection locked="0"/>
    </xf>
    <xf numFmtId="185" fontId="4" fillId="0" borderId="33" xfId="0" applyNumberFormat="1" applyFont="1" applyBorder="1" applyProtection="1">
      <protection locked="0"/>
    </xf>
    <xf numFmtId="165" fontId="4" fillId="0" borderId="33" xfId="0" applyNumberFormat="1" applyFont="1" applyBorder="1" applyProtection="1">
      <protection locked="0"/>
    </xf>
    <xf numFmtId="165" fontId="4" fillId="0" borderId="33" xfId="1" applyFont="1" applyBorder="1" applyProtection="1">
      <protection locked="0"/>
    </xf>
    <xf numFmtId="165" fontId="4" fillId="0" borderId="141" xfId="0" applyNumberFormat="1" applyFont="1" applyBorder="1" applyProtection="1">
      <protection locked="0"/>
    </xf>
    <xf numFmtId="0" fontId="4" fillId="0" borderId="44" xfId="0" applyFont="1" applyBorder="1" applyProtection="1">
      <protection locked="0"/>
    </xf>
    <xf numFmtId="0" fontId="4" fillId="0" borderId="28" xfId="0" applyFont="1" applyBorder="1" applyAlignment="1" applyProtection="1">
      <alignment horizontal="left"/>
      <protection locked="0"/>
    </xf>
    <xf numFmtId="0" fontId="4" fillId="0" borderId="23" xfId="0" applyFont="1" applyBorder="1" applyAlignment="1" applyProtection="1">
      <alignment horizontal="left"/>
      <protection locked="0"/>
    </xf>
    <xf numFmtId="175" fontId="4" fillId="0" borderId="23" xfId="0" applyNumberFormat="1" applyFont="1" applyBorder="1" applyAlignment="1" applyProtection="1">
      <alignment horizontal="left"/>
      <protection locked="0"/>
    </xf>
    <xf numFmtId="165" fontId="4" fillId="0" borderId="89" xfId="1" applyFont="1" applyBorder="1" applyProtection="1">
      <protection locked="0"/>
    </xf>
    <xf numFmtId="165" fontId="4" fillId="0" borderId="142" xfId="0" applyNumberFormat="1" applyFont="1" applyBorder="1" applyProtection="1">
      <protection locked="0"/>
    </xf>
    <xf numFmtId="0" fontId="4" fillId="0" borderId="201" xfId="0" applyFont="1" applyBorder="1" applyProtection="1">
      <protection locked="0"/>
    </xf>
    <xf numFmtId="165" fontId="2" fillId="74" borderId="375" xfId="1" applyFont="1" applyFill="1" applyBorder="1" applyProtection="1">
      <protection locked="0"/>
    </xf>
    <xf numFmtId="165" fontId="4" fillId="74" borderId="375" xfId="1" applyFont="1" applyFill="1" applyBorder="1" applyProtection="1">
      <protection locked="0"/>
    </xf>
    <xf numFmtId="0" fontId="4" fillId="74" borderId="375" xfId="0" applyFont="1" applyFill="1" applyBorder="1" applyProtection="1">
      <protection locked="0"/>
    </xf>
    <xf numFmtId="165" fontId="4" fillId="74" borderId="373" xfId="1" applyFont="1" applyFill="1" applyBorder="1" applyProtection="1">
      <protection locked="0"/>
    </xf>
    <xf numFmtId="165" fontId="136" fillId="74" borderId="373" xfId="1" applyFont="1" applyFill="1" applyBorder="1" applyProtection="1">
      <protection locked="0"/>
    </xf>
    <xf numFmtId="165" fontId="4" fillId="91" borderId="375" xfId="1" applyFont="1" applyFill="1" applyBorder="1" applyProtection="1">
      <protection locked="0"/>
    </xf>
    <xf numFmtId="165" fontId="4" fillId="91" borderId="373" xfId="1" applyFont="1" applyFill="1" applyBorder="1" applyProtection="1">
      <protection locked="0"/>
    </xf>
    <xf numFmtId="165" fontId="4" fillId="91" borderId="110" xfId="1" applyFont="1" applyFill="1" applyBorder="1" applyProtection="1">
      <protection locked="0"/>
    </xf>
    <xf numFmtId="0" fontId="2" fillId="45" borderId="380" xfId="0" applyFont="1" applyFill="1" applyBorder="1" applyAlignment="1" applyProtection="1">
      <alignment horizontal="centerContinuous" vertical="center" wrapText="1"/>
      <protection locked="0"/>
    </xf>
    <xf numFmtId="0" fontId="2" fillId="45" borderId="387" xfId="0" applyFont="1" applyFill="1" applyBorder="1" applyAlignment="1" applyProtection="1">
      <alignment horizontal="centerContinuous" vertical="center" wrapText="1"/>
      <protection locked="0"/>
    </xf>
    <xf numFmtId="0" fontId="2" fillId="45" borderId="374" xfId="0" applyFont="1" applyFill="1" applyBorder="1" applyAlignment="1" applyProtection="1">
      <alignment horizontal="centerContinuous" vertical="center" wrapText="1"/>
      <protection locked="0"/>
    </xf>
    <xf numFmtId="165" fontId="4" fillId="14" borderId="80" xfId="0" applyNumberFormat="1" applyFont="1" applyFill="1" applyBorder="1" applyProtection="1">
      <protection locked="0"/>
    </xf>
    <xf numFmtId="0" fontId="4" fillId="0" borderId="76" xfId="0" applyFont="1" applyBorder="1" applyAlignment="1" applyProtection="1">
      <alignment horizontal="left"/>
      <protection locked="0"/>
    </xf>
    <xf numFmtId="0" fontId="10" fillId="0" borderId="2" xfId="0" applyFont="1" applyBorder="1" applyProtection="1">
      <protection locked="0"/>
    </xf>
    <xf numFmtId="0" fontId="4" fillId="0" borderId="1" xfId="0" applyFont="1" applyBorder="1" applyProtection="1">
      <protection locked="0"/>
    </xf>
    <xf numFmtId="175" fontId="4" fillId="0" borderId="0" xfId="0" applyNumberFormat="1" applyFont="1" applyProtection="1">
      <protection locked="0"/>
    </xf>
    <xf numFmtId="165" fontId="29" fillId="2" borderId="0" xfId="0" applyNumberFormat="1" applyFont="1" applyFill="1" applyAlignment="1" applyProtection="1">
      <alignment vertical="top"/>
      <protection locked="0"/>
    </xf>
    <xf numFmtId="14" fontId="29" fillId="2" borderId="0" xfId="0" applyNumberFormat="1" applyFont="1" applyFill="1" applyAlignment="1" applyProtection="1">
      <alignment vertical="top"/>
      <protection locked="0"/>
    </xf>
    <xf numFmtId="165" fontId="29" fillId="2" borderId="0" xfId="1" applyFont="1" applyFill="1" applyAlignment="1" applyProtection="1">
      <alignment vertical="top"/>
      <protection locked="0"/>
    </xf>
    <xf numFmtId="0" fontId="25" fillId="0" borderId="0" xfId="0" applyFont="1" applyAlignment="1" applyProtection="1">
      <alignment horizontal="center" vertical="top"/>
      <protection locked="0"/>
    </xf>
    <xf numFmtId="177" fontId="29" fillId="0" borderId="0" xfId="2" applyNumberFormat="1" applyFont="1" applyBorder="1" applyAlignment="1" applyProtection="1">
      <alignment horizontal="center" vertical="top"/>
      <protection locked="0"/>
    </xf>
    <xf numFmtId="165" fontId="3" fillId="0" borderId="0" xfId="1" applyFont="1" applyAlignment="1" applyProtection="1">
      <alignment horizontal="centerContinuous" wrapText="1"/>
      <protection locked="0"/>
    </xf>
    <xf numFmtId="0" fontId="10" fillId="0" borderId="0" xfId="0" applyFont="1" applyAlignment="1" applyProtection="1">
      <alignment horizontal="left" indent="1"/>
      <protection locked="0"/>
    </xf>
    <xf numFmtId="14" fontId="4" fillId="0" borderId="0" xfId="0" applyNumberFormat="1" applyFont="1" applyAlignment="1" applyProtection="1">
      <alignment wrapText="1"/>
      <protection locked="0"/>
    </xf>
    <xf numFmtId="165" fontId="4" fillId="0" borderId="0" xfId="1" applyFont="1" applyAlignment="1" applyProtection="1">
      <alignment wrapText="1"/>
      <protection locked="0"/>
    </xf>
    <xf numFmtId="0" fontId="4" fillId="0" borderId="295" xfId="0" applyFont="1" applyBorder="1" applyAlignment="1" applyProtection="1">
      <alignment wrapText="1"/>
      <protection locked="0"/>
    </xf>
    <xf numFmtId="0" fontId="4" fillId="0" borderId="294" xfId="0" applyFont="1" applyBorder="1" applyAlignment="1" applyProtection="1">
      <alignment wrapText="1"/>
      <protection locked="0"/>
    </xf>
    <xf numFmtId="0" fontId="4" fillId="0" borderId="294" xfId="0" applyFont="1" applyBorder="1" applyProtection="1">
      <protection locked="0"/>
    </xf>
    <xf numFmtId="175" fontId="4" fillId="0" borderId="294" xfId="0" applyNumberFormat="1" applyFont="1" applyBorder="1" applyProtection="1">
      <protection locked="0"/>
    </xf>
    <xf numFmtId="165" fontId="4" fillId="0" borderId="294" xfId="0" applyNumberFormat="1" applyFont="1" applyBorder="1" applyProtection="1">
      <protection locked="0"/>
    </xf>
    <xf numFmtId="14" fontId="4" fillId="0" borderId="294" xfId="0" applyNumberFormat="1" applyFont="1" applyBorder="1" applyProtection="1">
      <protection locked="0"/>
    </xf>
    <xf numFmtId="165" fontId="4" fillId="0" borderId="294" xfId="1" applyFont="1" applyBorder="1" applyProtection="1">
      <protection locked="0"/>
    </xf>
    <xf numFmtId="0" fontId="4" fillId="0" borderId="297" xfId="0" applyFont="1" applyBorder="1" applyProtection="1">
      <protection locked="0"/>
    </xf>
    <xf numFmtId="0" fontId="2" fillId="0" borderId="301" xfId="0" applyFont="1" applyBorder="1" applyProtection="1">
      <protection locked="0"/>
    </xf>
    <xf numFmtId="0" fontId="2" fillId="0" borderId="433" xfId="0" applyFont="1" applyBorder="1" applyProtection="1">
      <protection locked="0"/>
    </xf>
    <xf numFmtId="0" fontId="2" fillId="0" borderId="294" xfId="0" applyFont="1" applyBorder="1" applyProtection="1">
      <protection locked="0"/>
    </xf>
    <xf numFmtId="165" fontId="136" fillId="0" borderId="110" xfId="0" applyNumberFormat="1" applyFont="1" applyBorder="1" applyProtection="1">
      <protection locked="0"/>
    </xf>
    <xf numFmtId="0" fontId="2" fillId="0" borderId="295" xfId="0" applyFont="1" applyBorder="1" applyAlignment="1" applyProtection="1">
      <alignment wrapText="1"/>
      <protection locked="0"/>
    </xf>
    <xf numFmtId="0" fontId="2" fillId="14" borderId="294" xfId="0" applyFont="1" applyFill="1" applyBorder="1" applyProtection="1">
      <protection locked="0"/>
    </xf>
    <xf numFmtId="175" fontId="2" fillId="0" borderId="294" xfId="0" applyNumberFormat="1" applyFont="1" applyBorder="1" applyProtection="1">
      <protection locked="0"/>
    </xf>
    <xf numFmtId="165" fontId="2" fillId="0" borderId="294" xfId="0" applyNumberFormat="1" applyFont="1" applyBorder="1" applyProtection="1">
      <protection locked="0"/>
    </xf>
    <xf numFmtId="14" fontId="2" fillId="0" borderId="294" xfId="0" applyNumberFormat="1" applyFont="1" applyBorder="1" applyProtection="1">
      <protection locked="0"/>
    </xf>
    <xf numFmtId="165" fontId="2" fillId="14" borderId="294" xfId="1" applyFont="1" applyFill="1" applyBorder="1" applyProtection="1">
      <protection locked="0"/>
    </xf>
    <xf numFmtId="165" fontId="2" fillId="14" borderId="294" xfId="0" applyNumberFormat="1" applyFont="1" applyFill="1" applyBorder="1" applyProtection="1">
      <protection locked="0"/>
    </xf>
    <xf numFmtId="0" fontId="2" fillId="14" borderId="297" xfId="0" applyFont="1" applyFill="1" applyBorder="1" applyProtection="1">
      <protection locked="0"/>
    </xf>
    <xf numFmtId="169" fontId="2" fillId="0" borderId="0" xfId="1" applyNumberFormat="1" applyFont="1" applyFill="1" applyProtection="1">
      <protection locked="0"/>
    </xf>
    <xf numFmtId="165" fontId="2" fillId="0" borderId="110" xfId="0" applyNumberFormat="1" applyFont="1" applyBorder="1" applyProtection="1">
      <protection locked="0"/>
    </xf>
    <xf numFmtId="0" fontId="2" fillId="0" borderId="295" xfId="0" applyFont="1" applyBorder="1" applyAlignment="1" applyProtection="1">
      <alignment horizontal="left" indent="1"/>
      <protection locked="0"/>
    </xf>
    <xf numFmtId="0" fontId="2" fillId="0" borderId="294" xfId="0" applyFont="1" applyBorder="1" applyAlignment="1" applyProtection="1">
      <alignment wrapText="1"/>
      <protection locked="0"/>
    </xf>
    <xf numFmtId="165" fontId="2" fillId="0" borderId="294" xfId="1" applyFont="1" applyBorder="1" applyProtection="1">
      <protection locked="0"/>
    </xf>
    <xf numFmtId="0" fontId="2" fillId="0" borderId="297" xfId="0" applyFont="1" applyBorder="1" applyProtection="1">
      <protection locked="0"/>
    </xf>
    <xf numFmtId="0" fontId="2" fillId="0" borderId="294" xfId="0" applyFont="1" applyBorder="1" applyAlignment="1" applyProtection="1">
      <alignment horizontal="left" wrapText="1"/>
      <protection locked="0"/>
    </xf>
    <xf numFmtId="0" fontId="4" fillId="0" borderId="295" xfId="0" applyFont="1" applyBorder="1" applyAlignment="1" applyProtection="1">
      <alignment horizontal="left" wrapText="1" indent="2"/>
      <protection locked="0"/>
    </xf>
    <xf numFmtId="165" fontId="4" fillId="14" borderId="298" xfId="1" applyFont="1" applyFill="1" applyBorder="1" applyAlignment="1" applyProtection="1">
      <alignment wrapText="1"/>
      <protection locked="0"/>
    </xf>
    <xf numFmtId="165" fontId="4" fillId="14" borderId="298" xfId="1" applyFont="1" applyFill="1" applyBorder="1" applyProtection="1">
      <protection locked="0"/>
    </xf>
    <xf numFmtId="14" fontId="4" fillId="14" borderId="298" xfId="1" applyNumberFormat="1" applyFont="1" applyFill="1" applyBorder="1" applyProtection="1">
      <protection locked="0"/>
    </xf>
    <xf numFmtId="165" fontId="4" fillId="17" borderId="298" xfId="1" applyFont="1" applyFill="1" applyBorder="1" applyProtection="1">
      <protection locked="0"/>
    </xf>
    <xf numFmtId="165" fontId="4" fillId="60" borderId="298" xfId="1" applyFont="1" applyFill="1" applyBorder="1" applyProtection="1">
      <protection locked="0"/>
    </xf>
    <xf numFmtId="165" fontId="4" fillId="14" borderId="299" xfId="1" applyFont="1" applyFill="1" applyBorder="1" applyProtection="1">
      <protection locked="0"/>
    </xf>
    <xf numFmtId="165" fontId="4" fillId="0" borderId="110" xfId="0" applyNumberFormat="1" applyFont="1" applyBorder="1" applyAlignment="1" applyProtection="1">
      <alignment horizontal="center"/>
      <protection locked="0"/>
    </xf>
    <xf numFmtId="0" fontId="4" fillId="14" borderId="298" xfId="0" applyFont="1" applyFill="1" applyBorder="1" applyAlignment="1" applyProtection="1">
      <alignment wrapText="1"/>
      <protection locked="0"/>
    </xf>
    <xf numFmtId="0" fontId="4" fillId="14" borderId="298" xfId="0" applyFont="1" applyFill="1" applyBorder="1" applyProtection="1">
      <protection locked="0"/>
    </xf>
    <xf numFmtId="175" fontId="4" fillId="14" borderId="298" xfId="0" applyNumberFormat="1" applyFont="1" applyFill="1" applyBorder="1" applyProtection="1">
      <protection locked="0"/>
    </xf>
    <xf numFmtId="0" fontId="4" fillId="17" borderId="298" xfId="0" applyFont="1" applyFill="1" applyBorder="1" applyProtection="1">
      <protection locked="0"/>
    </xf>
    <xf numFmtId="165" fontId="4" fillId="14" borderId="298" xfId="0" applyNumberFormat="1" applyFont="1" applyFill="1" applyBorder="1" applyProtection="1">
      <protection locked="0"/>
    </xf>
    <xf numFmtId="14" fontId="4" fillId="14" borderId="298" xfId="0" applyNumberFormat="1" applyFont="1" applyFill="1" applyBorder="1" applyProtection="1">
      <protection locked="0"/>
    </xf>
    <xf numFmtId="165" fontId="4" fillId="60" borderId="298" xfId="0" applyNumberFormat="1" applyFont="1" applyFill="1" applyBorder="1" applyProtection="1">
      <protection locked="0"/>
    </xf>
    <xf numFmtId="0" fontId="4" fillId="14" borderId="299" xfId="0" applyFont="1" applyFill="1" applyBorder="1" applyProtection="1">
      <protection locked="0"/>
    </xf>
    <xf numFmtId="0" fontId="4" fillId="14" borderId="300" xfId="0" applyFont="1" applyFill="1" applyBorder="1" applyAlignment="1" applyProtection="1">
      <alignment wrapText="1"/>
      <protection locked="0"/>
    </xf>
    <xf numFmtId="0" fontId="4" fillId="14" borderId="300" xfId="0" applyFont="1" applyFill="1" applyBorder="1" applyProtection="1">
      <protection locked="0"/>
    </xf>
    <xf numFmtId="175" fontId="4" fillId="14" borderId="300" xfId="0" applyNumberFormat="1" applyFont="1" applyFill="1" applyBorder="1" applyProtection="1">
      <protection locked="0"/>
    </xf>
    <xf numFmtId="0" fontId="4" fillId="17" borderId="300" xfId="0" applyFont="1" applyFill="1" applyBorder="1" applyProtection="1">
      <protection locked="0"/>
    </xf>
    <xf numFmtId="165" fontId="4" fillId="14" borderId="300" xfId="0" applyNumberFormat="1" applyFont="1" applyFill="1" applyBorder="1" applyProtection="1">
      <protection locked="0"/>
    </xf>
    <xf numFmtId="14" fontId="4" fillId="14" borderId="300" xfId="0" applyNumberFormat="1" applyFont="1" applyFill="1" applyBorder="1" applyProtection="1">
      <protection locked="0"/>
    </xf>
    <xf numFmtId="165" fontId="4" fillId="60" borderId="300" xfId="0" applyNumberFormat="1" applyFont="1" applyFill="1" applyBorder="1" applyProtection="1">
      <protection locked="0"/>
    </xf>
    <xf numFmtId="165" fontId="4" fillId="14" borderId="300" xfId="1" applyFont="1" applyFill="1" applyBorder="1" applyProtection="1">
      <protection locked="0"/>
    </xf>
    <xf numFmtId="0" fontId="4" fillId="14" borderId="280" xfId="0" applyFont="1" applyFill="1" applyBorder="1" applyProtection="1">
      <protection locked="0"/>
    </xf>
    <xf numFmtId="0" fontId="2" fillId="0" borderId="300" xfId="0" applyFont="1" applyBorder="1" applyAlignment="1" applyProtection="1">
      <alignment wrapText="1"/>
      <protection locked="0"/>
    </xf>
    <xf numFmtId="0" fontId="2" fillId="0" borderId="300" xfId="0" applyFont="1" applyBorder="1" applyProtection="1">
      <protection locked="0"/>
    </xf>
    <xf numFmtId="175" fontId="2" fillId="0" borderId="300" xfId="0" applyNumberFormat="1" applyFont="1" applyBorder="1" applyProtection="1">
      <protection locked="0"/>
    </xf>
    <xf numFmtId="165" fontId="2" fillId="0" borderId="300" xfId="0" applyNumberFormat="1" applyFont="1" applyBorder="1" applyProtection="1">
      <protection locked="0"/>
    </xf>
    <xf numFmtId="14" fontId="2" fillId="0" borderId="300" xfId="0" applyNumberFormat="1" applyFont="1" applyBorder="1" applyProtection="1">
      <protection locked="0"/>
    </xf>
    <xf numFmtId="165" fontId="2" fillId="0" borderId="300" xfId="1" applyFont="1" applyBorder="1" applyProtection="1">
      <protection locked="0"/>
    </xf>
    <xf numFmtId="0" fontId="4" fillId="0" borderId="280" xfId="0" applyFont="1" applyBorder="1" applyProtection="1">
      <protection locked="0"/>
    </xf>
    <xf numFmtId="165" fontId="2" fillId="72" borderId="110" xfId="1" applyFont="1" applyFill="1" applyBorder="1" applyProtection="1">
      <protection locked="0"/>
    </xf>
    <xf numFmtId="0" fontId="2" fillId="0" borderId="295" xfId="0" applyFont="1" applyBorder="1" applyProtection="1">
      <protection locked="0"/>
    </xf>
    <xf numFmtId="0" fontId="2" fillId="0" borderId="309" xfId="0" applyFont="1" applyBorder="1" applyAlignment="1" applyProtection="1">
      <alignment wrapText="1"/>
      <protection locked="0"/>
    </xf>
    <xf numFmtId="0" fontId="2" fillId="0" borderId="280" xfId="0" applyFont="1" applyBorder="1" applyAlignment="1" applyProtection="1">
      <alignment horizontal="center" wrapText="1"/>
      <protection locked="0"/>
    </xf>
    <xf numFmtId="0" fontId="2" fillId="0" borderId="301" xfId="0" applyFont="1" applyBorder="1" applyAlignment="1" applyProtection="1">
      <alignment wrapText="1"/>
      <protection locked="0"/>
    </xf>
    <xf numFmtId="0" fontId="2" fillId="0" borderId="294" xfId="0" applyFont="1" applyBorder="1" applyAlignment="1" applyProtection="1">
      <alignment horizontal="left"/>
      <protection locked="0"/>
    </xf>
    <xf numFmtId="0" fontId="2" fillId="0" borderId="296" xfId="0" applyFont="1" applyBorder="1" applyProtection="1">
      <protection locked="0"/>
    </xf>
    <xf numFmtId="175" fontId="2" fillId="0" borderId="296" xfId="0" applyNumberFormat="1" applyFont="1" applyBorder="1" applyProtection="1">
      <protection locked="0"/>
    </xf>
    <xf numFmtId="165" fontId="2" fillId="0" borderId="296" xfId="0" applyNumberFormat="1" applyFont="1" applyBorder="1" applyProtection="1">
      <protection locked="0"/>
    </xf>
    <xf numFmtId="14" fontId="2" fillId="0" borderId="296" xfId="0" applyNumberFormat="1" applyFont="1" applyBorder="1" applyProtection="1">
      <protection locked="0"/>
    </xf>
    <xf numFmtId="165" fontId="2" fillId="0" borderId="296" xfId="1" applyFont="1" applyBorder="1" applyProtection="1">
      <protection locked="0"/>
    </xf>
    <xf numFmtId="0" fontId="2" fillId="0" borderId="302" xfId="0" applyFont="1" applyBorder="1" applyProtection="1">
      <protection locked="0"/>
    </xf>
    <xf numFmtId="0" fontId="2" fillId="61" borderId="310" xfId="0" applyFont="1" applyFill="1" applyBorder="1" applyAlignment="1" applyProtection="1">
      <alignment wrapText="1"/>
      <protection locked="0"/>
    </xf>
    <xf numFmtId="165" fontId="2" fillId="0" borderId="123" xfId="0" applyNumberFormat="1" applyFont="1" applyBorder="1" applyProtection="1">
      <protection locked="0"/>
    </xf>
    <xf numFmtId="0" fontId="2" fillId="63" borderId="290" xfId="0" applyFont="1" applyFill="1" applyBorder="1" applyAlignment="1" applyProtection="1">
      <alignment wrapText="1"/>
      <protection locked="0"/>
    </xf>
    <xf numFmtId="165" fontId="2" fillId="63" borderId="303" xfId="1" applyFont="1" applyFill="1" applyBorder="1" applyProtection="1">
      <protection locked="0"/>
    </xf>
    <xf numFmtId="165" fontId="2" fillId="63" borderId="303" xfId="0" applyNumberFormat="1" applyFont="1" applyFill="1" applyBorder="1" applyProtection="1">
      <protection locked="0"/>
    </xf>
    <xf numFmtId="165" fontId="4" fillId="0" borderId="0" xfId="0" applyNumberFormat="1" applyFont="1" applyProtection="1">
      <protection locked="0"/>
    </xf>
    <xf numFmtId="14" fontId="4" fillId="0" borderId="0" xfId="0" applyNumberFormat="1" applyFont="1" applyProtection="1">
      <protection locked="0"/>
    </xf>
    <xf numFmtId="0" fontId="28" fillId="0" borderId="0" xfId="0" applyFont="1" applyAlignment="1" applyProtection="1">
      <alignment wrapText="1"/>
      <protection locked="0"/>
    </xf>
    <xf numFmtId="165" fontId="2" fillId="12" borderId="110" xfId="1" applyFont="1" applyFill="1" applyBorder="1" applyAlignment="1" applyProtection="1">
      <alignment horizontal="center"/>
      <protection locked="0"/>
    </xf>
    <xf numFmtId="165" fontId="4" fillId="0" borderId="0" xfId="1" applyFont="1" applyAlignment="1" applyProtection="1">
      <alignment horizontal="center" vertical="center"/>
    </xf>
    <xf numFmtId="165" fontId="2" fillId="0" borderId="0" xfId="1" applyFont="1" applyAlignment="1" applyProtection="1">
      <alignment horizontal="center" vertical="center"/>
    </xf>
    <xf numFmtId="0" fontId="28" fillId="0" borderId="0" xfId="0" applyFont="1" applyAlignment="1">
      <alignment horizontal="center" vertical="center"/>
    </xf>
    <xf numFmtId="0" fontId="28" fillId="0" borderId="0" xfId="0" applyFont="1" applyAlignment="1">
      <alignment horizontal="left" vertical="center"/>
    </xf>
    <xf numFmtId="165" fontId="43" fillId="71" borderId="110" xfId="1" applyFont="1" applyFill="1" applyBorder="1" applyAlignment="1" applyProtection="1">
      <alignment horizontal="left" vertical="center" indent="62"/>
    </xf>
    <xf numFmtId="0" fontId="43" fillId="71" borderId="110" xfId="0" applyFont="1" applyFill="1" applyBorder="1" applyAlignment="1">
      <alignment vertical="center"/>
    </xf>
    <xf numFmtId="165" fontId="43" fillId="71" borderId="110" xfId="1" applyFont="1" applyFill="1" applyBorder="1" applyAlignment="1" applyProtection="1">
      <alignment vertical="center"/>
    </xf>
    <xf numFmtId="0" fontId="43" fillId="71" borderId="0" xfId="0" applyFont="1" applyFill="1" applyAlignment="1">
      <alignment vertical="center"/>
    </xf>
    <xf numFmtId="165" fontId="2" fillId="45" borderId="110" xfId="1" applyFont="1" applyFill="1" applyBorder="1" applyAlignment="1" applyProtection="1">
      <alignment vertical="center" wrapText="1"/>
    </xf>
    <xf numFmtId="0" fontId="2" fillId="45" borderId="110" xfId="0" applyFont="1" applyFill="1" applyBorder="1" applyAlignment="1">
      <alignment vertical="center" wrapText="1"/>
    </xf>
    <xf numFmtId="0" fontId="136" fillId="0" borderId="110" xfId="0" applyFont="1" applyBorder="1"/>
    <xf numFmtId="165" fontId="136" fillId="0" borderId="110" xfId="0" applyNumberFormat="1" applyFont="1" applyBorder="1"/>
    <xf numFmtId="169" fontId="2" fillId="0" borderId="0" xfId="1" applyNumberFormat="1" applyFont="1" applyFill="1" applyProtection="1"/>
    <xf numFmtId="165" fontId="2" fillId="93" borderId="110" xfId="0" applyNumberFormat="1" applyFont="1" applyFill="1" applyBorder="1"/>
    <xf numFmtId="165" fontId="2" fillId="0" borderId="110" xfId="0" applyNumberFormat="1" applyFont="1" applyBorder="1"/>
    <xf numFmtId="165" fontId="135" fillId="0" borderId="110" xfId="0" applyNumberFormat="1" applyFont="1" applyBorder="1"/>
    <xf numFmtId="166" fontId="4" fillId="0" borderId="110" xfId="0" applyNumberFormat="1" applyFont="1" applyBorder="1"/>
    <xf numFmtId="165" fontId="4" fillId="0" borderId="110" xfId="0" applyNumberFormat="1" applyFont="1" applyBorder="1" applyAlignment="1">
      <alignment horizontal="center"/>
    </xf>
    <xf numFmtId="43" fontId="4" fillId="14" borderId="110" xfId="1" applyNumberFormat="1" applyFont="1" applyFill="1" applyBorder="1" applyProtection="1"/>
    <xf numFmtId="165" fontId="2" fillId="72" borderId="110" xfId="1" applyFont="1" applyFill="1" applyBorder="1" applyAlignment="1" applyProtection="1">
      <alignment wrapText="1"/>
    </xf>
    <xf numFmtId="165" fontId="2" fillId="72" borderId="110" xfId="0" applyNumberFormat="1" applyFont="1" applyFill="1" applyBorder="1" applyAlignment="1">
      <alignment wrapText="1"/>
    </xf>
    <xf numFmtId="165" fontId="135" fillId="72" borderId="110" xfId="0" applyNumberFormat="1" applyFont="1" applyFill="1" applyBorder="1" applyAlignment="1">
      <alignment wrapText="1"/>
    </xf>
    <xf numFmtId="165" fontId="2" fillId="72" borderId="110" xfId="1" applyFont="1" applyFill="1" applyBorder="1" applyProtection="1"/>
    <xf numFmtId="165" fontId="2" fillId="72" borderId="110" xfId="0" applyNumberFormat="1" applyFont="1" applyFill="1" applyBorder="1"/>
    <xf numFmtId="165" fontId="135" fillId="72" borderId="110" xfId="0" applyNumberFormat="1" applyFont="1" applyFill="1" applyBorder="1"/>
    <xf numFmtId="165" fontId="2" fillId="0" borderId="110" xfId="0" applyNumberFormat="1" applyFont="1" applyBorder="1" applyAlignment="1">
      <alignment horizontal="right"/>
    </xf>
    <xf numFmtId="165" fontId="2" fillId="0" borderId="374" xfId="1" applyFont="1" applyBorder="1" applyProtection="1"/>
    <xf numFmtId="165" fontId="2" fillId="0" borderId="123" xfId="0" applyNumberFormat="1" applyFont="1" applyBorder="1"/>
    <xf numFmtId="165" fontId="2" fillId="0" borderId="123" xfId="1" applyFont="1" applyBorder="1" applyProtection="1"/>
    <xf numFmtId="165" fontId="2" fillId="59" borderId="123" xfId="0" applyNumberFormat="1" applyFont="1" applyFill="1" applyBorder="1"/>
    <xf numFmtId="165" fontId="2" fillId="59" borderId="123" xfId="1" applyFont="1" applyFill="1" applyBorder="1" applyProtection="1"/>
    <xf numFmtId="165" fontId="2" fillId="70" borderId="396" xfId="1" applyFont="1" applyFill="1" applyBorder="1" applyProtection="1"/>
    <xf numFmtId="165" fontId="2" fillId="70" borderId="375" xfId="1" applyFont="1" applyFill="1" applyBorder="1" applyProtection="1"/>
    <xf numFmtId="165" fontId="2" fillId="70" borderId="110" xfId="1" applyFont="1" applyFill="1" applyBorder="1" applyProtection="1"/>
    <xf numFmtId="165" fontId="2" fillId="70" borderId="110" xfId="0" applyNumberFormat="1" applyFont="1" applyFill="1" applyBorder="1"/>
    <xf numFmtId="165" fontId="2" fillId="70" borderId="380" xfId="0" applyNumberFormat="1" applyFont="1" applyFill="1" applyBorder="1"/>
    <xf numFmtId="165" fontId="2" fillId="70" borderId="375" xfId="0" applyNumberFormat="1" applyFont="1" applyFill="1" applyBorder="1"/>
    <xf numFmtId="165" fontId="135" fillId="70" borderId="375" xfId="1" applyFont="1" applyFill="1" applyBorder="1" applyProtection="1"/>
    <xf numFmtId="165" fontId="2" fillId="12" borderId="380" xfId="1" applyFont="1" applyFill="1" applyBorder="1" applyAlignment="1" applyProtection="1">
      <alignment horizontal="center"/>
    </xf>
    <xf numFmtId="165" fontId="2" fillId="12" borderId="374" xfId="1" applyFont="1" applyFill="1" applyBorder="1" applyAlignment="1" applyProtection="1">
      <alignment horizontal="center"/>
    </xf>
    <xf numFmtId="0" fontId="2" fillId="12" borderId="110" xfId="0" applyFont="1" applyFill="1" applyBorder="1" applyAlignment="1">
      <alignment horizontal="center"/>
    </xf>
    <xf numFmtId="165" fontId="2" fillId="12" borderId="110" xfId="1" applyFont="1" applyFill="1" applyBorder="1" applyAlignment="1" applyProtection="1">
      <alignment horizontal="center"/>
    </xf>
    <xf numFmtId="165" fontId="2" fillId="0" borderId="380" xfId="1" applyFont="1" applyBorder="1" applyAlignment="1" applyProtection="1">
      <alignment horizontal="left"/>
    </xf>
    <xf numFmtId="165" fontId="2" fillId="0" borderId="374" xfId="1" applyFont="1" applyBorder="1" applyAlignment="1" applyProtection="1">
      <alignment horizontal="left"/>
    </xf>
    <xf numFmtId="165" fontId="2" fillId="0" borderId="110" xfId="1" applyFont="1" applyFill="1" applyBorder="1" applyProtection="1"/>
    <xf numFmtId="165" fontId="4" fillId="0" borderId="110" xfId="1" applyFont="1" applyFill="1" applyBorder="1" applyAlignment="1" applyProtection="1">
      <alignment horizontal="left"/>
    </xf>
    <xf numFmtId="9" fontId="2" fillId="0" borderId="110" xfId="10" applyFont="1" applyBorder="1" applyProtection="1"/>
    <xf numFmtId="165" fontId="2" fillId="74" borderId="110" xfId="1" applyFont="1" applyFill="1" applyBorder="1" applyProtection="1"/>
    <xf numFmtId="0" fontId="27" fillId="0" borderId="0" xfId="0" applyFont="1" applyAlignment="1">
      <alignment horizontal="left" vertical="center"/>
    </xf>
    <xf numFmtId="165" fontId="43" fillId="65" borderId="110" xfId="1" applyFont="1" applyFill="1" applyBorder="1" applyAlignment="1" applyProtection="1">
      <alignment horizontal="center"/>
    </xf>
    <xf numFmtId="165" fontId="45" fillId="0" borderId="110" xfId="1" applyFont="1" applyBorder="1" applyAlignment="1" applyProtection="1">
      <alignment horizontal="left"/>
    </xf>
    <xf numFmtId="165" fontId="4" fillId="0" borderId="110" xfId="1" applyFont="1" applyBorder="1" applyAlignment="1" applyProtection="1">
      <alignment horizontal="left"/>
    </xf>
    <xf numFmtId="0" fontId="43" fillId="73" borderId="110" xfId="0" applyFont="1" applyFill="1" applyBorder="1" applyAlignment="1">
      <alignment horizontal="centerContinuous" vertical="center"/>
    </xf>
    <xf numFmtId="0" fontId="2" fillId="45" borderId="380" xfId="0" applyFont="1" applyFill="1" applyBorder="1" applyAlignment="1">
      <alignment horizontal="centerContinuous" vertical="center" wrapText="1"/>
    </xf>
    <xf numFmtId="0" fontId="2" fillId="45" borderId="387" xfId="0" applyFont="1" applyFill="1" applyBorder="1" applyAlignment="1">
      <alignment horizontal="centerContinuous" vertical="center" wrapText="1"/>
    </xf>
    <xf numFmtId="0" fontId="2" fillId="45" borderId="374" xfId="0" applyFont="1" applyFill="1" applyBorder="1" applyAlignment="1">
      <alignment horizontal="centerContinuous" vertical="center" wrapText="1"/>
    </xf>
    <xf numFmtId="165" fontId="4" fillId="74" borderId="375" xfId="1" applyFont="1" applyFill="1" applyBorder="1" applyProtection="1"/>
    <xf numFmtId="0" fontId="4" fillId="74" borderId="110" xfId="0" applyFont="1" applyFill="1" applyBorder="1"/>
    <xf numFmtId="165" fontId="2" fillId="74" borderId="375" xfId="0" applyNumberFormat="1" applyFont="1" applyFill="1" applyBorder="1"/>
    <xf numFmtId="165" fontId="2" fillId="74" borderId="110" xfId="0" applyNumberFormat="1" applyFont="1" applyFill="1" applyBorder="1"/>
    <xf numFmtId="165" fontId="135" fillId="74" borderId="110" xfId="0" applyNumberFormat="1" applyFont="1" applyFill="1" applyBorder="1"/>
    <xf numFmtId="165" fontId="4" fillId="91" borderId="375" xfId="1" applyFont="1" applyFill="1" applyBorder="1" applyProtection="1"/>
    <xf numFmtId="165" fontId="4" fillId="91" borderId="373" xfId="1" applyFont="1" applyFill="1" applyBorder="1" applyProtection="1"/>
    <xf numFmtId="0" fontId="116" fillId="75" borderId="380" xfId="0" applyFont="1" applyFill="1" applyBorder="1" applyAlignment="1">
      <alignment horizontal="left" vertical="center"/>
    </xf>
    <xf numFmtId="0" fontId="116" fillId="75" borderId="374" xfId="0" applyFont="1" applyFill="1" applyBorder="1" applyAlignment="1">
      <alignment horizontal="left" vertical="center"/>
    </xf>
    <xf numFmtId="0" fontId="11" fillId="0" borderId="522" xfId="0" applyFont="1" applyBorder="1" applyProtection="1">
      <protection locked="0"/>
    </xf>
    <xf numFmtId="0" fontId="4" fillId="0" borderId="301" xfId="0" applyFont="1" applyBorder="1" applyProtection="1">
      <protection locked="0"/>
    </xf>
    <xf numFmtId="0" fontId="2" fillId="0" borderId="318" xfId="0" applyFont="1" applyBorder="1" applyAlignment="1" applyProtection="1">
      <alignment horizontal="left"/>
      <protection locked="0"/>
    </xf>
    <xf numFmtId="0" fontId="4" fillId="0" borderId="319" xfId="0" applyFont="1" applyBorder="1" applyProtection="1">
      <protection locked="0"/>
    </xf>
    <xf numFmtId="165" fontId="4" fillId="0" borderId="296" xfId="0" applyNumberFormat="1" applyFont="1" applyBorder="1" applyProtection="1">
      <protection locked="0"/>
    </xf>
    <xf numFmtId="165" fontId="4" fillId="14" borderId="319" xfId="0" applyNumberFormat="1" applyFont="1" applyFill="1" applyBorder="1" applyProtection="1">
      <protection locked="0"/>
    </xf>
    <xf numFmtId="0" fontId="4" fillId="0" borderId="298" xfId="0" applyFont="1" applyBorder="1" applyProtection="1">
      <protection locked="0"/>
    </xf>
    <xf numFmtId="0" fontId="2" fillId="0" borderId="318" xfId="0" applyFont="1" applyBorder="1" applyProtection="1">
      <protection locked="0"/>
    </xf>
    <xf numFmtId="165" fontId="4" fillId="0" borderId="319" xfId="0" applyNumberFormat="1" applyFont="1" applyBorder="1" applyProtection="1">
      <protection locked="0"/>
    </xf>
    <xf numFmtId="165" fontId="4" fillId="60" borderId="319" xfId="0" applyNumberFormat="1" applyFont="1" applyFill="1" applyBorder="1" applyProtection="1">
      <protection locked="0"/>
    </xf>
    <xf numFmtId="165" fontId="11" fillId="0" borderId="110" xfId="1" applyFont="1" applyBorder="1" applyProtection="1">
      <protection locked="0"/>
    </xf>
    <xf numFmtId="0" fontId="4" fillId="0" borderId="16" xfId="0" applyFont="1" applyBorder="1" applyAlignment="1" applyProtection="1">
      <alignment horizontal="center" vertical="center" wrapText="1"/>
      <protection locked="0"/>
    </xf>
    <xf numFmtId="165" fontId="4" fillId="14" borderId="440" xfId="1" applyFont="1" applyFill="1" applyBorder="1" applyProtection="1">
      <protection locked="0"/>
    </xf>
    <xf numFmtId="0" fontId="4" fillId="0" borderId="90" xfId="0" applyFont="1" applyBorder="1" applyAlignment="1" applyProtection="1">
      <alignment horizontal="left"/>
      <protection locked="0"/>
    </xf>
    <xf numFmtId="0" fontId="4" fillId="0" borderId="165" xfId="0" applyFont="1" applyBorder="1" applyAlignment="1" applyProtection="1">
      <alignment horizontal="left"/>
      <protection locked="0"/>
    </xf>
    <xf numFmtId="165" fontId="2" fillId="56" borderId="195" xfId="0" applyNumberFormat="1" applyFont="1" applyFill="1" applyBorder="1" applyProtection="1">
      <protection locked="0"/>
    </xf>
    <xf numFmtId="165" fontId="2" fillId="56" borderId="196" xfId="0" applyNumberFormat="1" applyFont="1" applyFill="1" applyBorder="1" applyProtection="1">
      <protection locked="0"/>
    </xf>
    <xf numFmtId="0" fontId="4" fillId="0" borderId="110" xfId="0" applyFont="1" applyBorder="1" applyAlignment="1" applyProtection="1">
      <alignment vertical="center"/>
      <protection locked="0"/>
    </xf>
    <xf numFmtId="165" fontId="2" fillId="74" borderId="375" xfId="1" applyFont="1" applyFill="1" applyBorder="1" applyProtection="1"/>
    <xf numFmtId="165" fontId="4" fillId="74" borderId="110" xfId="1" applyFont="1" applyFill="1" applyBorder="1" applyProtection="1"/>
    <xf numFmtId="165" fontId="136" fillId="74" borderId="110" xfId="1" applyFont="1" applyFill="1" applyBorder="1" applyProtection="1"/>
    <xf numFmtId="165" fontId="4" fillId="91" borderId="110" xfId="1" applyFont="1" applyFill="1" applyBorder="1" applyProtection="1"/>
    <xf numFmtId="0" fontId="4" fillId="0" borderId="110" xfId="0" applyFont="1" applyBorder="1" applyAlignment="1">
      <alignment vertical="center"/>
    </xf>
    <xf numFmtId="0" fontId="2" fillId="78" borderId="110" xfId="0" applyFont="1" applyFill="1" applyBorder="1" applyAlignment="1">
      <alignment horizontal="center" vertical="center" wrapText="1"/>
    </xf>
    <xf numFmtId="165" fontId="11" fillId="0" borderId="110" xfId="1" applyFont="1" applyBorder="1" applyProtection="1"/>
    <xf numFmtId="0" fontId="12" fillId="0" borderId="110" xfId="0" applyFont="1" applyBorder="1"/>
    <xf numFmtId="165" fontId="11" fillId="14" borderId="110" xfId="1" applyFont="1" applyFill="1" applyBorder="1" applyProtection="1"/>
    <xf numFmtId="0" fontId="12" fillId="78" borderId="110" xfId="0" applyFont="1" applyFill="1" applyBorder="1"/>
    <xf numFmtId="0" fontId="11" fillId="78" borderId="110" xfId="0" applyFont="1" applyFill="1" applyBorder="1"/>
    <xf numFmtId="165" fontId="11" fillId="78" borderId="110" xfId="1" applyFont="1" applyFill="1" applyBorder="1" applyProtection="1"/>
    <xf numFmtId="0" fontId="12" fillId="74" borderId="110" xfId="0" applyFont="1" applyFill="1" applyBorder="1"/>
    <xf numFmtId="0" fontId="11" fillId="74" borderId="110" xfId="0" applyFont="1" applyFill="1" applyBorder="1"/>
    <xf numFmtId="165" fontId="11" fillId="74" borderId="375" xfId="1" applyFont="1" applyFill="1" applyBorder="1" applyProtection="1"/>
    <xf numFmtId="0" fontId="4" fillId="0" borderId="99" xfId="0" applyFont="1" applyBorder="1" applyAlignment="1" applyProtection="1">
      <alignment horizontal="left"/>
      <protection locked="0"/>
    </xf>
    <xf numFmtId="169" fontId="4" fillId="0" borderId="206" xfId="0" applyNumberFormat="1" applyFont="1" applyBorder="1" applyProtection="1">
      <protection locked="0"/>
    </xf>
    <xf numFmtId="169" fontId="4" fillId="0" borderId="440" xfId="0" applyNumberFormat="1" applyFont="1" applyBorder="1" applyProtection="1">
      <protection locked="0"/>
    </xf>
    <xf numFmtId="169" fontId="4" fillId="0" borderId="439" xfId="0" applyNumberFormat="1" applyFont="1" applyBorder="1" applyProtection="1">
      <protection locked="0"/>
    </xf>
    <xf numFmtId="175" fontId="10" fillId="0" borderId="71" xfId="0" applyNumberFormat="1" applyFont="1" applyBorder="1" applyProtection="1">
      <protection locked="0"/>
    </xf>
    <xf numFmtId="175" fontId="4" fillId="0" borderId="513" xfId="0" applyNumberFormat="1" applyFont="1" applyBorder="1" applyProtection="1">
      <protection locked="0"/>
    </xf>
    <xf numFmtId="169" fontId="4" fillId="0" borderId="176" xfId="0" applyNumberFormat="1" applyFont="1" applyBorder="1" applyProtection="1">
      <protection locked="0"/>
    </xf>
    <xf numFmtId="169" fontId="4" fillId="0" borderId="455" xfId="0" applyNumberFormat="1" applyFont="1" applyBorder="1" applyProtection="1">
      <protection locked="0"/>
    </xf>
    <xf numFmtId="169" fontId="4" fillId="0" borderId="454" xfId="0" applyNumberFormat="1" applyFont="1" applyBorder="1" applyProtection="1">
      <protection locked="0"/>
    </xf>
    <xf numFmtId="175" fontId="4" fillId="14" borderId="75" xfId="0" applyNumberFormat="1" applyFont="1" applyFill="1" applyBorder="1" applyAlignment="1" applyProtection="1">
      <alignment vertical="center"/>
      <protection locked="0"/>
    </xf>
    <xf numFmtId="165" fontId="4" fillId="60" borderId="403" xfId="0" applyNumberFormat="1" applyFont="1" applyFill="1" applyBorder="1" applyProtection="1">
      <protection locked="0"/>
    </xf>
    <xf numFmtId="169" fontId="4" fillId="14" borderId="176" xfId="0" applyNumberFormat="1" applyFont="1" applyFill="1" applyBorder="1" applyProtection="1">
      <protection locked="0"/>
    </xf>
    <xf numFmtId="169" fontId="4" fillId="14" borderId="455" xfId="0" applyNumberFormat="1" applyFont="1" applyFill="1" applyBorder="1" applyProtection="1">
      <protection locked="0"/>
    </xf>
    <xf numFmtId="169" fontId="4" fillId="14" borderId="454" xfId="0" applyNumberFormat="1" applyFont="1" applyFill="1" applyBorder="1" applyProtection="1">
      <protection locked="0"/>
    </xf>
    <xf numFmtId="175" fontId="4" fillId="14" borderId="205" xfId="0" applyNumberFormat="1" applyFont="1" applyFill="1" applyBorder="1" applyAlignment="1" applyProtection="1">
      <alignment vertical="center"/>
      <protection locked="0"/>
    </xf>
    <xf numFmtId="165" fontId="4" fillId="60" borderId="455" xfId="0" applyNumberFormat="1" applyFont="1" applyFill="1" applyBorder="1" applyProtection="1">
      <protection locked="0"/>
    </xf>
    <xf numFmtId="175" fontId="4" fillId="0" borderId="76" xfId="0" applyNumberFormat="1" applyFont="1" applyBorder="1" applyAlignment="1" applyProtection="1">
      <alignment horizontal="left"/>
      <protection locked="0"/>
    </xf>
    <xf numFmtId="0" fontId="4" fillId="0" borderId="144" xfId="0" applyFont="1" applyBorder="1" applyAlignment="1" applyProtection="1">
      <alignment horizontal="left"/>
      <protection locked="0"/>
    </xf>
    <xf numFmtId="175" fontId="4" fillId="0" borderId="144" xfId="0" applyNumberFormat="1" applyFont="1" applyBorder="1" applyAlignment="1" applyProtection="1">
      <alignment horizontal="left"/>
      <protection locked="0"/>
    </xf>
    <xf numFmtId="175" fontId="4" fillId="0" borderId="418" xfId="0" applyNumberFormat="1" applyFont="1" applyBorder="1" applyProtection="1">
      <protection locked="0"/>
    </xf>
    <xf numFmtId="0" fontId="4" fillId="0" borderId="0" xfId="0" applyFont="1" applyAlignment="1" applyProtection="1">
      <alignment horizontal="left" vertical="center"/>
      <protection locked="0"/>
    </xf>
    <xf numFmtId="0" fontId="4" fillId="0" borderId="107" xfId="0" applyFont="1" applyBorder="1" applyProtection="1">
      <protection locked="0"/>
    </xf>
    <xf numFmtId="0" fontId="4" fillId="0" borderId="161" xfId="0" applyFont="1" applyBorder="1" applyProtection="1">
      <protection locked="0"/>
    </xf>
    <xf numFmtId="0" fontId="10" fillId="0" borderId="27" xfId="0" quotePrefix="1" applyFont="1" applyBorder="1" applyAlignment="1" applyProtection="1">
      <alignment vertical="center"/>
      <protection locked="0"/>
    </xf>
    <xf numFmtId="169" fontId="4" fillId="0" borderId="174" xfId="0" applyNumberFormat="1" applyFont="1" applyBorder="1" applyProtection="1">
      <protection locked="0"/>
    </xf>
    <xf numFmtId="169" fontId="4" fillId="0" borderId="513" xfId="0" applyNumberFormat="1" applyFont="1" applyBorder="1" applyProtection="1">
      <protection locked="0"/>
    </xf>
    <xf numFmtId="169" fontId="4" fillId="0" borderId="516" xfId="0" applyNumberFormat="1" applyFont="1" applyBorder="1" applyProtection="1">
      <protection locked="0"/>
    </xf>
    <xf numFmtId="0" fontId="4" fillId="0" borderId="27" xfId="0" applyFont="1" applyBorder="1" applyAlignment="1" applyProtection="1">
      <alignment horizontal="center" vertical="center" wrapText="1"/>
      <protection locked="0"/>
    </xf>
    <xf numFmtId="0" fontId="4" fillId="60" borderId="403" xfId="0" applyFont="1" applyFill="1" applyBorder="1" applyProtection="1">
      <protection locked="0"/>
    </xf>
    <xf numFmtId="169" fontId="4" fillId="14" borderId="175" xfId="0" applyNumberFormat="1" applyFont="1" applyFill="1" applyBorder="1" applyProtection="1">
      <protection locked="0"/>
    </xf>
    <xf numFmtId="169" fontId="4" fillId="14" borderId="403" xfId="0" applyNumberFormat="1" applyFont="1" applyFill="1" applyBorder="1" applyProtection="1">
      <protection locked="0"/>
    </xf>
    <xf numFmtId="169" fontId="4" fillId="14" borderId="402" xfId="0" applyNumberFormat="1" applyFont="1" applyFill="1" applyBorder="1" applyProtection="1">
      <protection locked="0"/>
    </xf>
    <xf numFmtId="0" fontId="4" fillId="60" borderId="455" xfId="0" applyFont="1" applyFill="1" applyBorder="1" applyProtection="1">
      <protection locked="0"/>
    </xf>
    <xf numFmtId="0" fontId="4" fillId="0" borderId="27" xfId="0" applyFont="1" applyBorder="1" applyProtection="1">
      <protection locked="0"/>
    </xf>
    <xf numFmtId="169" fontId="4" fillId="0" borderId="462" xfId="0" applyNumberFormat="1" applyFont="1" applyBorder="1" applyProtection="1">
      <protection locked="0"/>
    </xf>
    <xf numFmtId="169" fontId="4" fillId="0" borderId="444" xfId="0" applyNumberFormat="1" applyFont="1" applyBorder="1" applyProtection="1">
      <protection locked="0"/>
    </xf>
    <xf numFmtId="0" fontId="4" fillId="0" borderId="56" xfId="0" applyFont="1" applyBorder="1" applyProtection="1">
      <protection locked="0"/>
    </xf>
    <xf numFmtId="165" fontId="4" fillId="0" borderId="95" xfId="0" applyNumberFormat="1" applyFont="1" applyBorder="1" applyProtection="1">
      <protection locked="0"/>
    </xf>
    <xf numFmtId="0" fontId="4" fillId="0" borderId="95" xfId="0" applyFont="1" applyBorder="1" applyProtection="1">
      <protection locked="0"/>
    </xf>
    <xf numFmtId="0" fontId="4" fillId="0" borderId="148" xfId="0" applyFont="1" applyBorder="1" applyProtection="1">
      <protection locked="0"/>
    </xf>
    <xf numFmtId="165" fontId="4" fillId="74" borderId="373" xfId="1" applyFont="1" applyFill="1" applyBorder="1" applyProtection="1"/>
    <xf numFmtId="0" fontId="4" fillId="74" borderId="373" xfId="0" applyFont="1" applyFill="1" applyBorder="1"/>
    <xf numFmtId="0" fontId="4" fillId="74" borderId="375" xfId="0" applyFont="1" applyFill="1" applyBorder="1"/>
    <xf numFmtId="0" fontId="43" fillId="65" borderId="0" xfId="0" applyFont="1" applyFill="1" applyAlignment="1">
      <alignment horizontal="center"/>
    </xf>
    <xf numFmtId="0" fontId="4" fillId="0" borderId="388" xfId="0" applyFont="1" applyBorder="1" applyAlignment="1">
      <alignment horizontal="left" vertical="center"/>
    </xf>
    <xf numFmtId="0" fontId="4" fillId="0" borderId="391" xfId="0" applyFont="1" applyBorder="1" applyAlignment="1">
      <alignment horizontal="left" vertical="center"/>
    </xf>
    <xf numFmtId="0" fontId="4" fillId="0" borderId="382" xfId="0" applyFont="1" applyBorder="1" applyAlignment="1">
      <alignment horizontal="left" vertical="center"/>
    </xf>
    <xf numFmtId="0" fontId="4" fillId="0" borderId="394" xfId="0" applyFont="1" applyBorder="1" applyAlignment="1">
      <alignment horizontal="left" vertical="center"/>
    </xf>
    <xf numFmtId="0" fontId="2" fillId="0" borderId="305" xfId="0" applyFont="1" applyBorder="1" applyAlignment="1" applyProtection="1">
      <alignment horizontal="centerContinuous" vertical="center" wrapText="1"/>
      <protection locked="0"/>
    </xf>
    <xf numFmtId="0" fontId="2" fillId="0" borderId="560" xfId="0" applyFont="1" applyBorder="1" applyAlignment="1" applyProtection="1">
      <alignment horizontal="centerContinuous" vertical="center" wrapText="1"/>
      <protection locked="0"/>
    </xf>
    <xf numFmtId="0" fontId="2" fillId="0" borderId="322" xfId="0" applyFont="1" applyBorder="1" applyAlignment="1" applyProtection="1">
      <alignment horizontal="centerContinuous" vertical="center" wrapText="1"/>
      <protection locked="0"/>
    </xf>
    <xf numFmtId="0" fontId="2" fillId="0" borderId="411" xfId="0" applyFont="1" applyBorder="1" applyAlignment="1" applyProtection="1">
      <alignment horizontal="centerContinuous" vertical="center" wrapText="1"/>
      <protection locked="0"/>
    </xf>
    <xf numFmtId="165" fontId="2" fillId="0" borderId="110" xfId="0" applyNumberFormat="1" applyFont="1" applyBorder="1" applyAlignment="1" applyProtection="1">
      <alignment horizontal="center"/>
      <protection locked="0"/>
    </xf>
    <xf numFmtId="0" fontId="2" fillId="0" borderId="76" xfId="0" applyFont="1" applyBorder="1" applyAlignment="1" applyProtection="1">
      <alignment horizontal="center"/>
      <protection locked="0"/>
    </xf>
    <xf numFmtId="165" fontId="2" fillId="0" borderId="161" xfId="0" applyNumberFormat="1" applyFont="1" applyBorder="1" applyAlignment="1" applyProtection="1">
      <alignment horizontal="center"/>
      <protection locked="0"/>
    </xf>
    <xf numFmtId="0" fontId="2" fillId="0" borderId="168" xfId="0" applyFont="1" applyBorder="1" applyProtection="1">
      <protection locked="0"/>
    </xf>
    <xf numFmtId="165" fontId="4" fillId="14" borderId="161" xfId="0" applyNumberFormat="1" applyFont="1" applyFill="1" applyBorder="1" applyAlignment="1" applyProtection="1">
      <alignment horizontal="center"/>
      <protection locked="0"/>
    </xf>
    <xf numFmtId="0" fontId="4" fillId="0" borderId="168" xfId="0" applyFont="1" applyBorder="1" applyProtection="1">
      <protection locked="0"/>
    </xf>
    <xf numFmtId="165" fontId="4" fillId="0" borderId="517" xfId="0" applyNumberFormat="1" applyFont="1" applyBorder="1" applyAlignment="1" applyProtection="1">
      <alignment horizontal="center"/>
      <protection locked="0"/>
    </xf>
    <xf numFmtId="165" fontId="4" fillId="14" borderId="110" xfId="0" applyNumberFormat="1" applyFont="1" applyFill="1" applyBorder="1" applyAlignment="1" applyProtection="1">
      <alignment horizontal="center"/>
      <protection locked="0"/>
    </xf>
    <xf numFmtId="165" fontId="2" fillId="14" borderId="446" xfId="0" applyNumberFormat="1" applyFont="1" applyFill="1" applyBorder="1" applyAlignment="1" applyProtection="1">
      <alignment horizontal="center"/>
      <protection locked="0"/>
    </xf>
    <xf numFmtId="175" fontId="2" fillId="14" borderId="445" xfId="0" applyNumberFormat="1" applyFont="1" applyFill="1" applyBorder="1" applyProtection="1">
      <protection locked="0"/>
    </xf>
    <xf numFmtId="0" fontId="4" fillId="14" borderId="271" xfId="0" applyFont="1" applyFill="1" applyBorder="1" applyProtection="1">
      <protection locked="0"/>
    </xf>
    <xf numFmtId="165" fontId="4" fillId="14" borderId="184" xfId="0" applyNumberFormat="1" applyFont="1" applyFill="1" applyBorder="1" applyAlignment="1" applyProtection="1">
      <alignment horizontal="center"/>
      <protection locked="0"/>
    </xf>
    <xf numFmtId="0" fontId="25" fillId="0" borderId="0" xfId="0" applyFont="1" applyProtection="1">
      <protection locked="0"/>
    </xf>
    <xf numFmtId="165" fontId="4" fillId="0" borderId="161" xfId="0" applyNumberFormat="1" applyFont="1" applyBorder="1" applyAlignment="1" applyProtection="1">
      <alignment horizontal="center"/>
      <protection locked="0"/>
    </xf>
    <xf numFmtId="0" fontId="2" fillId="0" borderId="165" xfId="0" applyFont="1" applyBorder="1" applyAlignment="1" applyProtection="1">
      <alignment horizontal="center"/>
      <protection locked="0"/>
    </xf>
    <xf numFmtId="175" fontId="2" fillId="0" borderId="445" xfId="0" applyNumberFormat="1" applyFont="1" applyBorder="1" applyProtection="1">
      <protection locked="0"/>
    </xf>
    <xf numFmtId="165" fontId="4" fillId="0" borderId="462" xfId="0" applyNumberFormat="1" applyFont="1" applyBorder="1" applyAlignment="1" applyProtection="1">
      <alignment horizontal="center"/>
      <protection locked="0"/>
    </xf>
    <xf numFmtId="0" fontId="4" fillId="0" borderId="249" xfId="0" applyFont="1" applyBorder="1" applyProtection="1">
      <protection locked="0"/>
    </xf>
    <xf numFmtId="165" fontId="4" fillId="0" borderId="161" xfId="0" applyNumberFormat="1" applyFont="1" applyBorder="1" applyProtection="1">
      <protection locked="0"/>
    </xf>
    <xf numFmtId="0" fontId="2" fillId="0" borderId="498" xfId="0" applyFont="1" applyBorder="1" applyAlignment="1" applyProtection="1">
      <alignment horizontal="center"/>
      <protection locked="0"/>
    </xf>
    <xf numFmtId="175" fontId="2" fillId="0" borderId="498" xfId="0" applyNumberFormat="1" applyFont="1" applyBorder="1" applyProtection="1">
      <protection locked="0"/>
    </xf>
    <xf numFmtId="165" fontId="4" fillId="0" borderId="498" xfId="0" applyNumberFormat="1" applyFont="1" applyBorder="1" applyAlignment="1" applyProtection="1">
      <alignment horizontal="center"/>
      <protection locked="0"/>
    </xf>
    <xf numFmtId="175" fontId="2" fillId="0" borderId="76" xfId="0" applyNumberFormat="1" applyFont="1" applyBorder="1" applyProtection="1">
      <protection locked="0"/>
    </xf>
    <xf numFmtId="165" fontId="4" fillId="0" borderId="174" xfId="0" applyNumberFormat="1" applyFont="1" applyBorder="1" applyProtection="1">
      <protection locked="0"/>
    </xf>
    <xf numFmtId="165" fontId="4" fillId="0" borderId="519" xfId="0" applyNumberFormat="1" applyFont="1" applyBorder="1" applyProtection="1">
      <protection locked="0"/>
    </xf>
    <xf numFmtId="169" fontId="4" fillId="0" borderId="17" xfId="0" applyNumberFormat="1" applyFont="1" applyBorder="1" applyProtection="1">
      <protection locked="0"/>
    </xf>
    <xf numFmtId="175" fontId="2" fillId="14" borderId="76" xfId="0" applyNumberFormat="1" applyFont="1" applyFill="1" applyBorder="1" applyProtection="1">
      <protection locked="0"/>
    </xf>
    <xf numFmtId="165" fontId="2" fillId="14" borderId="513" xfId="0" applyNumberFormat="1" applyFont="1" applyFill="1" applyBorder="1" applyProtection="1">
      <protection locked="0"/>
    </xf>
    <xf numFmtId="165" fontId="2" fillId="60" borderId="513" xfId="0" applyNumberFormat="1" applyFont="1" applyFill="1" applyBorder="1" applyProtection="1">
      <protection locked="0"/>
    </xf>
    <xf numFmtId="165" fontId="4" fillId="14" borderId="513" xfId="0" applyNumberFormat="1" applyFont="1" applyFill="1" applyBorder="1" applyProtection="1">
      <protection locked="0"/>
    </xf>
    <xf numFmtId="165" fontId="4" fillId="14" borderId="175" xfId="0" applyNumberFormat="1" applyFont="1" applyFill="1" applyBorder="1" applyProtection="1">
      <protection locked="0"/>
    </xf>
    <xf numFmtId="165" fontId="4" fillId="14" borderId="176" xfId="0" applyNumberFormat="1" applyFont="1" applyFill="1" applyBorder="1" applyProtection="1">
      <protection locked="0"/>
    </xf>
    <xf numFmtId="165" fontId="4" fillId="14" borderId="93" xfId="0" applyNumberFormat="1" applyFont="1" applyFill="1" applyBorder="1" applyProtection="1">
      <protection locked="0"/>
    </xf>
    <xf numFmtId="0" fontId="4" fillId="0" borderId="90" xfId="0" applyFont="1" applyBorder="1" applyProtection="1">
      <protection locked="0"/>
    </xf>
    <xf numFmtId="169" fontId="4" fillId="0" borderId="57" xfId="0" applyNumberFormat="1" applyFont="1" applyBorder="1" applyProtection="1">
      <protection locked="0"/>
    </xf>
    <xf numFmtId="175" fontId="2" fillId="14" borderId="165" xfId="0" applyNumberFormat="1" applyFont="1" applyFill="1" applyBorder="1" applyProtection="1">
      <protection locked="0"/>
    </xf>
    <xf numFmtId="165" fontId="2" fillId="60" borderId="418" xfId="0" applyNumberFormat="1" applyFont="1" applyFill="1" applyBorder="1" applyProtection="1">
      <protection locked="0"/>
    </xf>
    <xf numFmtId="165" fontId="4" fillId="14" borderId="418" xfId="0" applyNumberFormat="1" applyFont="1" applyFill="1" applyBorder="1" applyProtection="1">
      <protection locked="0"/>
    </xf>
    <xf numFmtId="165" fontId="4" fillId="14" borderId="197" xfId="0" applyNumberFormat="1" applyFont="1" applyFill="1" applyBorder="1" applyProtection="1">
      <protection locked="0"/>
    </xf>
    <xf numFmtId="165" fontId="4" fillId="14" borderId="185" xfId="0" applyNumberFormat="1" applyFont="1" applyFill="1" applyBorder="1" applyProtection="1">
      <protection locked="0"/>
    </xf>
    <xf numFmtId="165" fontId="4" fillId="0" borderId="446" xfId="0" applyNumberFormat="1" applyFont="1" applyBorder="1" applyProtection="1">
      <protection locked="0"/>
    </xf>
    <xf numFmtId="165" fontId="53" fillId="0" borderId="513" xfId="0" applyNumberFormat="1" applyFont="1" applyBorder="1" applyProtection="1">
      <protection locked="0"/>
    </xf>
    <xf numFmtId="165" fontId="4" fillId="0" borderId="176" xfId="0" applyNumberFormat="1" applyFont="1" applyBorder="1" applyProtection="1">
      <protection locked="0"/>
    </xf>
    <xf numFmtId="165" fontId="4" fillId="0" borderId="455" xfId="0" applyNumberFormat="1" applyFont="1" applyBorder="1" applyProtection="1">
      <protection locked="0"/>
    </xf>
    <xf numFmtId="0" fontId="43" fillId="71" borderId="0" xfId="0" applyFont="1" applyFill="1" applyAlignment="1">
      <alignment horizontal="center" vertical="center"/>
    </xf>
    <xf numFmtId="165" fontId="2" fillId="0" borderId="110" xfId="0" applyNumberFormat="1" applyFont="1" applyBorder="1" applyAlignment="1">
      <alignment horizontal="center"/>
    </xf>
    <xf numFmtId="0" fontId="2" fillId="0" borderId="168" xfId="0" applyFont="1" applyBorder="1"/>
    <xf numFmtId="165" fontId="2" fillId="0" borderId="447" xfId="0" applyNumberFormat="1" applyFont="1" applyBorder="1" applyAlignment="1">
      <alignment horizontal="center"/>
    </xf>
    <xf numFmtId="0" fontId="4" fillId="0" borderId="168" xfId="0" applyFont="1" applyBorder="1"/>
    <xf numFmtId="165" fontId="4" fillId="0" borderId="76" xfId="0" applyNumberFormat="1" applyFont="1" applyBorder="1" applyAlignment="1">
      <alignment horizontal="center"/>
    </xf>
    <xf numFmtId="165" fontId="4" fillId="0" borderId="519" xfId="0" applyNumberFormat="1" applyFont="1" applyBorder="1" applyAlignment="1">
      <alignment horizontal="center"/>
    </xf>
    <xf numFmtId="165" fontId="4" fillId="14" borderId="76" xfId="0" applyNumberFormat="1" applyFont="1" applyFill="1" applyBorder="1" applyAlignment="1">
      <alignment horizontal="center"/>
    </xf>
    <xf numFmtId="165" fontId="4" fillId="0" borderId="517" xfId="0" applyNumberFormat="1" applyFont="1" applyBorder="1" applyAlignment="1">
      <alignment horizontal="center"/>
    </xf>
    <xf numFmtId="165" fontId="4" fillId="14" borderId="110" xfId="0" applyNumberFormat="1" applyFont="1" applyFill="1" applyBorder="1" applyAlignment="1">
      <alignment horizontal="center"/>
    </xf>
    <xf numFmtId="165" fontId="4" fillId="14" borderId="462" xfId="0" applyNumberFormat="1" applyFont="1" applyFill="1" applyBorder="1" applyAlignment="1">
      <alignment horizontal="center"/>
    </xf>
    <xf numFmtId="165" fontId="4" fillId="14" borderId="165" xfId="0" applyNumberFormat="1" applyFont="1" applyFill="1" applyBorder="1" applyAlignment="1">
      <alignment horizontal="center"/>
    </xf>
    <xf numFmtId="165" fontId="2" fillId="72" borderId="110" xfId="0" applyNumberFormat="1" applyFont="1" applyFill="1" applyBorder="1" applyAlignment="1">
      <alignment horizontal="center"/>
    </xf>
    <xf numFmtId="165" fontId="4" fillId="0" borderId="447" xfId="0" applyNumberFormat="1" applyFont="1" applyBorder="1" applyAlignment="1">
      <alignment horizontal="center"/>
    </xf>
    <xf numFmtId="165" fontId="4" fillId="14" borderId="498" xfId="0" applyNumberFormat="1" applyFont="1" applyFill="1" applyBorder="1" applyAlignment="1">
      <alignment horizontal="center"/>
    </xf>
    <xf numFmtId="165" fontId="136" fillId="14" borderId="498" xfId="0" applyNumberFormat="1" applyFont="1" applyFill="1" applyBorder="1" applyAlignment="1">
      <alignment horizontal="center"/>
    </xf>
    <xf numFmtId="165" fontId="4" fillId="0" borderId="71" xfId="0" applyNumberFormat="1" applyFont="1" applyBorder="1"/>
    <xf numFmtId="165" fontId="4" fillId="0" borderId="513" xfId="0" applyNumberFormat="1" applyFont="1" applyBorder="1"/>
    <xf numFmtId="165" fontId="4" fillId="0" borderId="517" xfId="0" applyNumberFormat="1" applyFont="1" applyBorder="1"/>
    <xf numFmtId="165" fontId="4" fillId="0" borderId="519" xfId="0" applyNumberFormat="1" applyFont="1" applyBorder="1"/>
    <xf numFmtId="165" fontId="4" fillId="0" borderId="498" xfId="0" applyNumberFormat="1" applyFont="1" applyBorder="1"/>
    <xf numFmtId="165" fontId="136" fillId="0" borderId="498" xfId="0" applyNumberFormat="1" applyFont="1" applyBorder="1"/>
    <xf numFmtId="165" fontId="4" fillId="14" borderId="403" xfId="0" applyNumberFormat="1" applyFont="1" applyFill="1" applyBorder="1"/>
    <xf numFmtId="165" fontId="4" fillId="0" borderId="446" xfId="0" applyNumberFormat="1" applyFont="1" applyBorder="1" applyAlignment="1">
      <alignment horizontal="center"/>
    </xf>
    <xf numFmtId="165" fontId="4" fillId="14" borderId="75" xfId="0" applyNumberFormat="1" applyFont="1" applyFill="1" applyBorder="1"/>
    <xf numFmtId="165" fontId="4" fillId="14" borderId="405" xfId="0" applyNumberFormat="1" applyFont="1" applyFill="1" applyBorder="1"/>
    <xf numFmtId="165" fontId="136" fillId="14" borderId="405" xfId="0" applyNumberFormat="1" applyFont="1" applyFill="1" applyBorder="1"/>
    <xf numFmtId="165" fontId="4" fillId="14" borderId="455" xfId="0" applyNumberFormat="1" applyFont="1" applyFill="1" applyBorder="1"/>
    <xf numFmtId="165" fontId="4" fillId="14" borderId="205" xfId="0" applyNumberFormat="1" applyFont="1" applyFill="1" applyBorder="1"/>
    <xf numFmtId="165" fontId="4" fillId="14" borderId="93" xfId="0" applyNumberFormat="1" applyFont="1" applyFill="1" applyBorder="1"/>
    <xf numFmtId="165" fontId="136" fillId="14" borderId="93" xfId="0" applyNumberFormat="1" applyFont="1" applyFill="1" applyBorder="1"/>
    <xf numFmtId="165" fontId="4" fillId="14" borderId="73" xfId="0" applyNumberFormat="1" applyFont="1" applyFill="1" applyBorder="1"/>
    <xf numFmtId="165" fontId="4" fillId="14" borderId="185" xfId="0" applyNumberFormat="1" applyFont="1" applyFill="1" applyBorder="1"/>
    <xf numFmtId="165" fontId="4" fillId="14" borderId="564" xfId="0" applyNumberFormat="1" applyFont="1" applyFill="1" applyBorder="1"/>
    <xf numFmtId="165" fontId="136" fillId="14" borderId="564" xfId="0" applyNumberFormat="1" applyFont="1" applyFill="1" applyBorder="1"/>
    <xf numFmtId="165" fontId="4" fillId="0" borderId="76" xfId="0" applyNumberFormat="1" applyFont="1" applyBorder="1"/>
    <xf numFmtId="165" fontId="4" fillId="14" borderId="460" xfId="0" applyNumberFormat="1" applyFont="1" applyFill="1" applyBorder="1"/>
    <xf numFmtId="165" fontId="136" fillId="14" borderId="460" xfId="0" applyNumberFormat="1" applyFont="1" applyFill="1" applyBorder="1"/>
    <xf numFmtId="165" fontId="4" fillId="14" borderId="417" xfId="0" applyNumberFormat="1" applyFont="1" applyFill="1" applyBorder="1"/>
    <xf numFmtId="165" fontId="136" fillId="14" borderId="417" xfId="0" applyNumberFormat="1" applyFont="1" applyFill="1" applyBorder="1"/>
    <xf numFmtId="0" fontId="2" fillId="0" borderId="110" xfId="0" applyFont="1" applyBorder="1"/>
    <xf numFmtId="165" fontId="4" fillId="0" borderId="144" xfId="0" applyNumberFormat="1" applyFont="1" applyBorder="1"/>
    <xf numFmtId="165" fontId="4" fillId="0" borderId="418" xfId="0" applyNumberFormat="1" applyFont="1" applyBorder="1"/>
    <xf numFmtId="165" fontId="4" fillId="0" borderId="438" xfId="0" applyNumberFormat="1" applyFont="1" applyBorder="1"/>
    <xf numFmtId="165" fontId="4" fillId="0" borderId="446" xfId="0" applyNumberFormat="1" applyFont="1" applyBorder="1"/>
    <xf numFmtId="165" fontId="4" fillId="0" borderId="417" xfId="0" applyNumberFormat="1" applyFont="1" applyBorder="1"/>
    <xf numFmtId="165" fontId="136" fillId="0" borderId="417" xfId="0" applyNumberFormat="1" applyFont="1" applyBorder="1"/>
    <xf numFmtId="165" fontId="4" fillId="14" borderId="418" xfId="0" applyNumberFormat="1" applyFont="1" applyFill="1" applyBorder="1"/>
    <xf numFmtId="165" fontId="4" fillId="14" borderId="144" xfId="0" applyNumberFormat="1" applyFont="1" applyFill="1" applyBorder="1"/>
    <xf numFmtId="165" fontId="2" fillId="57" borderId="200" xfId="0" applyNumberFormat="1" applyFont="1" applyFill="1" applyBorder="1"/>
    <xf numFmtId="165" fontId="2" fillId="57" borderId="375" xfId="0" applyNumberFormat="1" applyFont="1" applyFill="1" applyBorder="1"/>
    <xf numFmtId="165" fontId="2" fillId="57" borderId="110" xfId="0" applyNumberFormat="1" applyFont="1" applyFill="1" applyBorder="1"/>
    <xf numFmtId="165" fontId="2" fillId="14" borderId="168" xfId="1" applyFont="1" applyFill="1" applyBorder="1" applyProtection="1"/>
    <xf numFmtId="165" fontId="2" fillId="0" borderId="168" xfId="1" applyFont="1" applyBorder="1" applyProtection="1"/>
    <xf numFmtId="0" fontId="2" fillId="0" borderId="285" xfId="0" applyFont="1" applyBorder="1" applyAlignment="1" applyProtection="1">
      <alignment horizontal="centerContinuous" vertical="center" wrapText="1"/>
      <protection locked="0"/>
    </xf>
    <xf numFmtId="0" fontId="10" fillId="0" borderId="16" xfId="0" applyFont="1" applyBorder="1" applyAlignment="1" applyProtection="1">
      <alignment vertical="center"/>
      <protection locked="0"/>
    </xf>
    <xf numFmtId="165" fontId="10" fillId="0" borderId="71" xfId="0" applyNumberFormat="1" applyFont="1" applyBorder="1" applyProtection="1">
      <protection locked="0"/>
    </xf>
    <xf numFmtId="169" fontId="4" fillId="0" borderId="0" xfId="0" applyNumberFormat="1" applyFont="1" applyProtection="1">
      <protection locked="0"/>
    </xf>
    <xf numFmtId="165" fontId="4" fillId="14" borderId="75" xfId="0" applyNumberFormat="1" applyFont="1" applyFill="1" applyBorder="1" applyAlignment="1" applyProtection="1">
      <alignment vertical="center"/>
      <protection locked="0"/>
    </xf>
    <xf numFmtId="165" fontId="4" fillId="14" borderId="205" xfId="0" applyNumberFormat="1" applyFont="1" applyFill="1" applyBorder="1" applyAlignment="1" applyProtection="1">
      <alignment vertical="center"/>
      <protection locked="0"/>
    </xf>
    <xf numFmtId="0" fontId="4" fillId="0" borderId="90" xfId="0" applyFont="1" applyBorder="1" applyAlignment="1" applyProtection="1">
      <alignment horizontal="center" vertical="center" wrapText="1"/>
      <protection locked="0"/>
    </xf>
    <xf numFmtId="0" fontId="4" fillId="14" borderId="144" xfId="0" applyFont="1" applyFill="1" applyBorder="1" applyAlignment="1" applyProtection="1">
      <alignment vertical="center"/>
      <protection locked="0"/>
    </xf>
    <xf numFmtId="175" fontId="4" fillId="14" borderId="185" xfId="0" applyNumberFormat="1" applyFont="1" applyFill="1" applyBorder="1" applyProtection="1">
      <protection locked="0"/>
    </xf>
    <xf numFmtId="165" fontId="4" fillId="60" borderId="73" xfId="0" applyNumberFormat="1" applyFont="1" applyFill="1" applyBorder="1" applyProtection="1">
      <protection locked="0"/>
    </xf>
    <xf numFmtId="0" fontId="4" fillId="14" borderId="74" xfId="0" applyFont="1" applyFill="1" applyBorder="1" applyProtection="1">
      <protection locked="0"/>
    </xf>
    <xf numFmtId="0" fontId="4" fillId="14" borderId="71" xfId="0" applyFont="1" applyFill="1" applyBorder="1" applyAlignment="1" applyProtection="1">
      <alignment vertical="center"/>
      <protection locked="0"/>
    </xf>
    <xf numFmtId="175" fontId="4" fillId="14" borderId="71" xfId="0" applyNumberFormat="1" applyFont="1" applyFill="1" applyBorder="1" applyProtection="1">
      <protection locked="0"/>
    </xf>
    <xf numFmtId="165" fontId="4" fillId="14" borderId="71" xfId="0" applyNumberFormat="1" applyFont="1" applyFill="1" applyBorder="1" applyProtection="1">
      <protection locked="0"/>
    </xf>
    <xf numFmtId="175" fontId="4" fillId="14" borderId="513" xfId="0" applyNumberFormat="1" applyFont="1" applyFill="1" applyBorder="1" applyProtection="1">
      <protection locked="0"/>
    </xf>
    <xf numFmtId="165" fontId="4" fillId="60" borderId="513" xfId="0" applyNumberFormat="1" applyFont="1" applyFill="1" applyBorder="1" applyProtection="1">
      <protection locked="0"/>
    </xf>
    <xf numFmtId="0" fontId="4" fillId="14" borderId="514" xfId="0" applyFont="1" applyFill="1" applyBorder="1" applyProtection="1">
      <protection locked="0"/>
    </xf>
    <xf numFmtId="165" fontId="4" fillId="14" borderId="462" xfId="0" applyNumberFormat="1" applyFont="1" applyFill="1" applyBorder="1" applyProtection="1">
      <protection locked="0"/>
    </xf>
    <xf numFmtId="169" fontId="4" fillId="14" borderId="444" xfId="0" applyNumberFormat="1" applyFont="1" applyFill="1" applyBorder="1" applyProtection="1">
      <protection locked="0"/>
    </xf>
    <xf numFmtId="0" fontId="4" fillId="0" borderId="186" xfId="0" applyFont="1" applyBorder="1" applyAlignment="1" applyProtection="1">
      <alignment vertical="center"/>
      <protection locked="0"/>
    </xf>
    <xf numFmtId="165" fontId="4" fillId="0" borderId="76" xfId="0" applyNumberFormat="1" applyFont="1" applyBorder="1" applyAlignment="1" applyProtection="1">
      <alignment horizontal="left"/>
      <protection locked="0"/>
    </xf>
    <xf numFmtId="169" fontId="2" fillId="0" borderId="0" xfId="0" applyNumberFormat="1" applyFont="1" applyProtection="1">
      <protection locked="0"/>
    </xf>
    <xf numFmtId="43" fontId="4" fillId="0" borderId="110" xfId="1" applyNumberFormat="1" applyFont="1" applyBorder="1" applyProtection="1"/>
    <xf numFmtId="165" fontId="116" fillId="75" borderId="110" xfId="111" applyFont="1" applyFill="1" applyBorder="1" applyAlignment="1" applyProtection="1">
      <alignment horizontal="center" vertical="center"/>
    </xf>
    <xf numFmtId="165" fontId="137" fillId="75" borderId="110" xfId="111" applyFont="1" applyFill="1" applyBorder="1" applyAlignment="1" applyProtection="1">
      <alignment horizontal="center" vertical="center"/>
    </xf>
    <xf numFmtId="165" fontId="116" fillId="75" borderId="383" xfId="111" applyFont="1" applyFill="1" applyBorder="1" applyAlignment="1" applyProtection="1">
      <alignment horizontal="center" vertical="center"/>
    </xf>
    <xf numFmtId="165" fontId="116" fillId="75" borderId="373" xfId="111" applyFont="1" applyFill="1" applyBorder="1" applyAlignment="1" applyProtection="1">
      <alignment horizontal="center" vertical="center"/>
    </xf>
    <xf numFmtId="165" fontId="116" fillId="75" borderId="396" xfId="111" applyFont="1" applyFill="1" applyBorder="1" applyAlignment="1" applyProtection="1">
      <alignment horizontal="center" vertical="center"/>
    </xf>
    <xf numFmtId="0" fontId="115" fillId="0" borderId="110" xfId="0" applyFont="1" applyBorder="1" applyAlignment="1">
      <alignment horizontal="left" vertical="center"/>
    </xf>
    <xf numFmtId="0" fontId="2" fillId="0" borderId="284" xfId="0" applyFont="1" applyBorder="1" applyAlignment="1" applyProtection="1">
      <alignment horizontal="centerContinuous" vertical="center" wrapText="1"/>
      <protection locked="0"/>
    </xf>
    <xf numFmtId="0" fontId="4" fillId="0" borderId="0" xfId="0" applyFont="1" applyAlignment="1" applyProtection="1">
      <alignment horizontal="center" vertical="center" wrapText="1"/>
      <protection locked="0"/>
    </xf>
    <xf numFmtId="165" fontId="4" fillId="0" borderId="110" xfId="0" applyNumberFormat="1" applyFont="1" applyBorder="1" applyAlignment="1" applyProtection="1">
      <alignment vertical="center"/>
      <protection locked="0"/>
    </xf>
    <xf numFmtId="0" fontId="4" fillId="0" borderId="513" xfId="0" applyFont="1" applyBorder="1" applyAlignment="1" applyProtection="1">
      <alignment vertical="center"/>
      <protection locked="0"/>
    </xf>
    <xf numFmtId="165" fontId="4" fillId="0" borderId="513" xfId="0" applyNumberFormat="1" applyFont="1" applyBorder="1" applyAlignment="1" applyProtection="1">
      <alignment vertical="center"/>
      <protection locked="0"/>
    </xf>
    <xf numFmtId="175" fontId="4" fillId="0" borderId="513" xfId="0" applyNumberFormat="1" applyFont="1" applyBorder="1" applyAlignment="1" applyProtection="1">
      <alignment vertical="center"/>
      <protection locked="0"/>
    </xf>
    <xf numFmtId="164" fontId="4" fillId="0" borderId="174" xfId="0" applyNumberFormat="1" applyFont="1" applyBorder="1" applyProtection="1">
      <protection locked="0"/>
    </xf>
    <xf numFmtId="164" fontId="4" fillId="0" borderId="513" xfId="0" applyNumberFormat="1" applyFont="1" applyBorder="1" applyProtection="1">
      <protection locked="0"/>
    </xf>
    <xf numFmtId="0" fontId="4" fillId="14" borderId="403" xfId="0" applyFont="1" applyFill="1" applyBorder="1" applyAlignment="1" applyProtection="1">
      <alignment vertical="center"/>
      <protection locked="0"/>
    </xf>
    <xf numFmtId="165" fontId="4" fillId="14" borderId="403" xfId="0" applyNumberFormat="1" applyFont="1" applyFill="1" applyBorder="1" applyAlignment="1" applyProtection="1">
      <alignment vertical="center"/>
      <protection locked="0"/>
    </xf>
    <xf numFmtId="175" fontId="4" fillId="14" borderId="403" xfId="0" applyNumberFormat="1" applyFont="1" applyFill="1" applyBorder="1" applyAlignment="1" applyProtection="1">
      <alignment vertical="center"/>
      <protection locked="0"/>
    </xf>
    <xf numFmtId="165" fontId="4" fillId="60" borderId="403" xfId="0" applyNumberFormat="1" applyFont="1" applyFill="1" applyBorder="1" applyAlignment="1" applyProtection="1">
      <alignment vertical="center"/>
      <protection locked="0"/>
    </xf>
    <xf numFmtId="164" fontId="4" fillId="14" borderId="175" xfId="0" applyNumberFormat="1" applyFont="1" applyFill="1" applyBorder="1" applyProtection="1">
      <protection locked="0"/>
    </xf>
    <xf numFmtId="164" fontId="4" fillId="14" borderId="403" xfId="0" applyNumberFormat="1" applyFont="1" applyFill="1" applyBorder="1" applyProtection="1">
      <protection locked="0"/>
    </xf>
    <xf numFmtId="0" fontId="4" fillId="14" borderId="455" xfId="0" applyFont="1" applyFill="1" applyBorder="1" applyAlignment="1" applyProtection="1">
      <alignment vertical="center"/>
      <protection locked="0"/>
    </xf>
    <xf numFmtId="165" fontId="4" fillId="14" borderId="455" xfId="0" applyNumberFormat="1" applyFont="1" applyFill="1" applyBorder="1" applyAlignment="1" applyProtection="1">
      <alignment vertical="center"/>
      <protection locked="0"/>
    </xf>
    <xf numFmtId="175" fontId="4" fillId="14" borderId="455" xfId="0" applyNumberFormat="1" applyFont="1" applyFill="1" applyBorder="1" applyAlignment="1" applyProtection="1">
      <alignment vertical="center"/>
      <protection locked="0"/>
    </xf>
    <xf numFmtId="165" fontId="4" fillId="60" borderId="455" xfId="0" applyNumberFormat="1" applyFont="1" applyFill="1" applyBorder="1" applyAlignment="1" applyProtection="1">
      <alignment vertical="center"/>
      <protection locked="0"/>
    </xf>
    <xf numFmtId="164" fontId="4" fillId="14" borderId="176" xfId="0" applyNumberFormat="1" applyFont="1" applyFill="1" applyBorder="1" applyProtection="1">
      <protection locked="0"/>
    </xf>
    <xf numFmtId="164" fontId="4" fillId="14" borderId="455" xfId="0" applyNumberFormat="1" applyFont="1" applyFill="1" applyBorder="1" applyProtection="1">
      <protection locked="0"/>
    </xf>
    <xf numFmtId="0" fontId="4" fillId="0" borderId="75" xfId="0" applyFont="1" applyBorder="1" applyAlignment="1" applyProtection="1">
      <alignment vertical="center"/>
      <protection locked="0"/>
    </xf>
    <xf numFmtId="0" fontId="4" fillId="0" borderId="165" xfId="0" applyFont="1" applyBorder="1" applyAlignment="1" applyProtection="1">
      <alignment vertical="center"/>
      <protection locked="0"/>
    </xf>
    <xf numFmtId="0" fontId="4" fillId="0" borderId="454" xfId="0" applyFont="1" applyBorder="1" applyProtection="1">
      <protection locked="0"/>
    </xf>
    <xf numFmtId="0" fontId="4" fillId="0" borderId="177" xfId="0" applyFont="1" applyBorder="1" applyProtection="1">
      <protection locked="0"/>
    </xf>
    <xf numFmtId="164" fontId="4" fillId="0" borderId="462" xfId="0" applyNumberFormat="1" applyFont="1" applyBorder="1" applyProtection="1">
      <protection locked="0"/>
    </xf>
    <xf numFmtId="165" fontId="2" fillId="68" borderId="110" xfId="1" applyFont="1" applyFill="1" applyBorder="1" applyProtection="1">
      <protection locked="0"/>
    </xf>
    <xf numFmtId="0" fontId="2" fillId="0" borderId="249" xfId="0" applyFont="1" applyBorder="1" applyProtection="1">
      <protection locked="0"/>
    </xf>
    <xf numFmtId="0" fontId="4" fillId="0" borderId="39" xfId="0" applyFont="1" applyBorder="1" applyProtection="1">
      <protection locked="0"/>
    </xf>
    <xf numFmtId="165" fontId="4" fillId="14" borderId="407" xfId="0" applyNumberFormat="1" applyFont="1" applyFill="1" applyBorder="1" applyProtection="1">
      <protection locked="0"/>
    </xf>
    <xf numFmtId="0" fontId="4" fillId="14" borderId="162" xfId="0" applyFont="1" applyFill="1" applyBorder="1" applyProtection="1">
      <protection locked="0"/>
    </xf>
    <xf numFmtId="165" fontId="4" fillId="14" borderId="456" xfId="0" applyNumberFormat="1" applyFont="1" applyFill="1" applyBorder="1" applyProtection="1">
      <protection locked="0"/>
    </xf>
    <xf numFmtId="165" fontId="4" fillId="14" borderId="164" xfId="0" applyNumberFormat="1" applyFont="1" applyFill="1" applyBorder="1" applyProtection="1">
      <protection locked="0"/>
    </xf>
    <xf numFmtId="0" fontId="4" fillId="14" borderId="187" xfId="0" applyFont="1" applyFill="1" applyBorder="1" applyProtection="1">
      <protection locked="0"/>
    </xf>
    <xf numFmtId="0" fontId="4" fillId="0" borderId="162" xfId="0" applyFont="1" applyBorder="1" applyProtection="1">
      <protection locked="0"/>
    </xf>
    <xf numFmtId="165" fontId="2" fillId="76" borderId="110" xfId="1" applyFont="1" applyFill="1" applyBorder="1" applyProtection="1">
      <protection locked="0"/>
    </xf>
    <xf numFmtId="165" fontId="135" fillId="76" borderId="110" xfId="1" applyFont="1" applyFill="1" applyBorder="1" applyProtection="1">
      <protection locked="0"/>
    </xf>
    <xf numFmtId="0" fontId="12" fillId="0" borderId="17" xfId="0" applyFont="1" applyBorder="1" applyProtection="1">
      <protection locked="0"/>
    </xf>
    <xf numFmtId="0" fontId="4" fillId="0" borderId="187" xfId="0" applyFont="1" applyBorder="1" applyProtection="1">
      <protection locked="0"/>
    </xf>
    <xf numFmtId="0" fontId="2" fillId="0" borderId="110" xfId="0" applyFont="1" applyBorder="1" applyAlignment="1">
      <alignment vertical="center" wrapText="1"/>
    </xf>
    <xf numFmtId="0" fontId="135" fillId="0" borderId="110" xfId="0" applyFont="1" applyBorder="1" applyAlignment="1">
      <alignment vertical="center" wrapText="1"/>
    </xf>
    <xf numFmtId="165" fontId="2" fillId="0" borderId="110" xfId="1" applyFont="1" applyBorder="1" applyAlignment="1" applyProtection="1">
      <alignment vertical="center" wrapText="1"/>
    </xf>
    <xf numFmtId="165" fontId="135" fillId="0" borderId="110" xfId="1" applyFont="1" applyBorder="1" applyAlignment="1" applyProtection="1">
      <alignment vertical="center" wrapText="1"/>
    </xf>
    <xf numFmtId="165" fontId="2" fillId="14" borderId="110" xfId="1" applyFont="1" applyFill="1" applyBorder="1" applyAlignment="1" applyProtection="1">
      <alignment vertical="center" wrapText="1"/>
    </xf>
    <xf numFmtId="165" fontId="135" fillId="14" borderId="110" xfId="1" applyFont="1" applyFill="1" applyBorder="1" applyAlignment="1" applyProtection="1">
      <alignment vertical="center" wrapText="1"/>
    </xf>
    <xf numFmtId="165" fontId="2" fillId="12" borderId="110" xfId="1" applyFont="1" applyFill="1" applyBorder="1" applyProtection="1"/>
    <xf numFmtId="165" fontId="135" fillId="12" borderId="110" xfId="1" applyFont="1" applyFill="1" applyBorder="1" applyProtection="1"/>
    <xf numFmtId="165" fontId="135" fillId="76" borderId="110" xfId="1" applyFont="1" applyFill="1" applyBorder="1" applyProtection="1"/>
    <xf numFmtId="165" fontId="135" fillId="68" borderId="375" xfId="1" applyFont="1" applyFill="1" applyBorder="1" applyProtection="1"/>
    <xf numFmtId="165" fontId="4" fillId="0" borderId="110" xfId="0" applyNumberFormat="1" applyFont="1" applyBorder="1" applyAlignment="1">
      <alignment vertical="center"/>
    </xf>
    <xf numFmtId="165" fontId="4" fillId="14" borderId="110" xfId="0" applyNumberFormat="1" applyFont="1" applyFill="1" applyBorder="1" applyAlignment="1">
      <alignment horizontal="center" vertical="center"/>
    </xf>
    <xf numFmtId="165" fontId="4" fillId="0" borderId="123" xfId="0" applyNumberFormat="1" applyFont="1" applyBorder="1" applyAlignment="1">
      <alignment vertical="center"/>
    </xf>
    <xf numFmtId="165" fontId="116" fillId="75" borderId="380" xfId="111" applyFont="1" applyFill="1" applyBorder="1" applyAlignment="1" applyProtection="1">
      <alignment horizontal="center" vertical="center"/>
    </xf>
    <xf numFmtId="165" fontId="116" fillId="75" borderId="374" xfId="111" applyFont="1" applyFill="1" applyBorder="1" applyAlignment="1" applyProtection="1">
      <alignment horizontal="center" vertical="center"/>
    </xf>
    <xf numFmtId="165" fontId="137" fillId="75" borderId="374" xfId="111" applyFont="1" applyFill="1" applyBorder="1" applyAlignment="1" applyProtection="1">
      <alignment horizontal="center" vertical="center"/>
    </xf>
    <xf numFmtId="165" fontId="2" fillId="68" borderId="110" xfId="1" applyFont="1" applyFill="1" applyBorder="1" applyProtection="1"/>
    <xf numFmtId="165" fontId="2" fillId="68" borderId="380" xfId="1" applyFont="1" applyFill="1" applyBorder="1" applyProtection="1"/>
    <xf numFmtId="165" fontId="2" fillId="68" borderId="374" xfId="1" applyFont="1" applyFill="1" applyBorder="1" applyProtection="1"/>
    <xf numFmtId="0" fontId="43" fillId="65" borderId="392" xfId="0" applyFont="1" applyFill="1" applyBorder="1"/>
    <xf numFmtId="0" fontId="43" fillId="65" borderId="0" xfId="0" applyFont="1" applyFill="1"/>
    <xf numFmtId="0" fontId="135" fillId="0" borderId="0" xfId="0" applyFont="1" applyAlignment="1">
      <alignment horizontal="center" vertical="center" wrapText="1"/>
    </xf>
    <xf numFmtId="165" fontId="4" fillId="0" borderId="179" xfId="0" applyNumberFormat="1" applyFont="1" applyBorder="1" applyProtection="1">
      <protection locked="0"/>
    </xf>
    <xf numFmtId="165" fontId="4" fillId="0" borderId="441" xfId="0" applyNumberFormat="1" applyFont="1" applyBorder="1" applyProtection="1">
      <protection locked="0"/>
    </xf>
    <xf numFmtId="165" fontId="4" fillId="0" borderId="181" xfId="0" applyNumberFormat="1" applyFont="1" applyBorder="1" applyProtection="1">
      <protection locked="0"/>
    </xf>
    <xf numFmtId="0" fontId="10" fillId="0" borderId="16" xfId="0" applyFont="1" applyBorder="1" applyProtection="1">
      <protection locked="0"/>
    </xf>
    <xf numFmtId="175" fontId="4" fillId="0" borderId="513" xfId="0" applyNumberFormat="1" applyFont="1" applyBorder="1" applyAlignment="1" applyProtection="1">
      <alignment horizontal="center"/>
      <protection locked="0"/>
    </xf>
    <xf numFmtId="165" fontId="4" fillId="0" borderId="513" xfId="1" applyFont="1" applyBorder="1" applyAlignment="1" applyProtection="1">
      <alignment horizontal="right"/>
      <protection locked="0"/>
    </xf>
    <xf numFmtId="0" fontId="4" fillId="14" borderId="75" xfId="0" applyFont="1" applyFill="1" applyBorder="1" applyAlignment="1" applyProtection="1">
      <alignment horizontal="center" vertical="center"/>
      <protection locked="0"/>
    </xf>
    <xf numFmtId="175" fontId="4" fillId="14" borderId="403" xfId="0" applyNumberFormat="1" applyFont="1" applyFill="1" applyBorder="1" applyAlignment="1" applyProtection="1">
      <alignment horizontal="center"/>
      <protection locked="0"/>
    </xf>
    <xf numFmtId="165" fontId="4" fillId="14" borderId="179" xfId="0" applyNumberFormat="1" applyFont="1" applyFill="1" applyBorder="1" applyProtection="1">
      <protection locked="0"/>
    </xf>
    <xf numFmtId="165" fontId="4" fillId="14" borderId="441" xfId="0" applyNumberFormat="1" applyFont="1" applyFill="1" applyBorder="1" applyProtection="1">
      <protection locked="0"/>
    </xf>
    <xf numFmtId="165" fontId="4" fillId="14" borderId="181" xfId="0" applyNumberFormat="1" applyFont="1" applyFill="1" applyBorder="1" applyProtection="1">
      <protection locked="0"/>
    </xf>
    <xf numFmtId="0" fontId="4" fillId="14" borderId="186" xfId="0" applyFont="1" applyFill="1" applyBorder="1" applyAlignment="1" applyProtection="1">
      <alignment horizontal="center" vertical="center"/>
      <protection locked="0"/>
    </xf>
    <xf numFmtId="175" fontId="4" fillId="14" borderId="455" xfId="0" applyNumberFormat="1" applyFont="1" applyFill="1" applyBorder="1" applyAlignment="1" applyProtection="1">
      <alignment horizontal="center"/>
      <protection locked="0"/>
    </xf>
    <xf numFmtId="0" fontId="4" fillId="0" borderId="90" xfId="0" applyFont="1" applyBorder="1" applyAlignment="1" applyProtection="1">
      <alignment horizontal="center"/>
      <protection locked="0"/>
    </xf>
    <xf numFmtId="0" fontId="4" fillId="14" borderId="165" xfId="0" applyFont="1" applyFill="1" applyBorder="1" applyAlignment="1" applyProtection="1">
      <alignment horizontal="center" vertical="center"/>
      <protection locked="0"/>
    </xf>
    <xf numFmtId="165" fontId="4" fillId="14" borderId="264" xfId="0" applyNumberFormat="1" applyFont="1" applyFill="1" applyBorder="1" applyProtection="1">
      <protection locked="0"/>
    </xf>
    <xf numFmtId="165" fontId="4" fillId="14" borderId="495" xfId="0" applyNumberFormat="1" applyFont="1" applyFill="1" applyBorder="1" applyProtection="1">
      <protection locked="0"/>
    </xf>
    <xf numFmtId="0" fontId="4" fillId="0" borderId="99" xfId="0" quotePrefix="1" applyFont="1" applyBorder="1" applyAlignment="1" applyProtection="1">
      <alignment horizontal="center"/>
      <protection locked="0"/>
    </xf>
    <xf numFmtId="0" fontId="10" fillId="0" borderId="186" xfId="0" applyFont="1" applyBorder="1" applyProtection="1">
      <protection locked="0"/>
    </xf>
    <xf numFmtId="0" fontId="4" fillId="0" borderId="186" xfId="0" applyFont="1" applyBorder="1" applyProtection="1">
      <protection locked="0"/>
    </xf>
    <xf numFmtId="0" fontId="4" fillId="0" borderId="186" xfId="0" applyFont="1" applyBorder="1" applyAlignment="1" applyProtection="1">
      <alignment horizontal="center"/>
      <protection locked="0"/>
    </xf>
    <xf numFmtId="175" fontId="4" fillId="0" borderId="440" xfId="0" applyNumberFormat="1" applyFont="1" applyBorder="1" applyProtection="1">
      <protection locked="0"/>
    </xf>
    <xf numFmtId="165" fontId="4" fillId="0" borderId="440" xfId="0" applyNumberFormat="1" applyFont="1" applyBorder="1" applyProtection="1">
      <protection locked="0"/>
    </xf>
    <xf numFmtId="0" fontId="4" fillId="0" borderId="503" xfId="0" applyFont="1" applyBorder="1" applyProtection="1">
      <protection locked="0"/>
    </xf>
    <xf numFmtId="165" fontId="4" fillId="14" borderId="172" xfId="0" applyNumberFormat="1" applyFont="1" applyFill="1" applyBorder="1" applyProtection="1">
      <protection locked="0"/>
    </xf>
    <xf numFmtId="175" fontId="4" fillId="0" borderId="462" xfId="0" applyNumberFormat="1" applyFont="1" applyBorder="1" applyProtection="1">
      <protection locked="0"/>
    </xf>
    <xf numFmtId="165" fontId="4" fillId="12" borderId="110" xfId="1" applyFont="1" applyFill="1" applyBorder="1" applyProtection="1"/>
    <xf numFmtId="165" fontId="136" fillId="12" borderId="110" xfId="1" applyFont="1" applyFill="1" applyBorder="1" applyProtection="1"/>
    <xf numFmtId="165" fontId="4" fillId="74" borderId="110" xfId="0" applyNumberFormat="1" applyFont="1" applyFill="1" applyBorder="1"/>
    <xf numFmtId="165" fontId="4" fillId="0" borderId="107" xfId="0" applyNumberFormat="1" applyFont="1" applyBorder="1" applyProtection="1">
      <protection locked="0"/>
    </xf>
    <xf numFmtId="0" fontId="4" fillId="0" borderId="16" xfId="0" quotePrefix="1" applyFont="1" applyBorder="1" applyAlignment="1" applyProtection="1">
      <alignment horizontal="center"/>
      <protection locked="0"/>
    </xf>
    <xf numFmtId="165" fontId="4" fillId="14" borderId="182" xfId="0" applyNumberFormat="1" applyFont="1" applyFill="1" applyBorder="1" applyProtection="1">
      <protection locked="0"/>
    </xf>
    <xf numFmtId="165" fontId="4" fillId="14" borderId="183" xfId="0" applyNumberFormat="1" applyFont="1" applyFill="1" applyBorder="1" applyProtection="1">
      <protection locked="0"/>
    </xf>
    <xf numFmtId="0" fontId="4" fillId="0" borderId="75" xfId="0" applyFont="1" applyBorder="1" applyProtection="1">
      <protection locked="0"/>
    </xf>
    <xf numFmtId="14" fontId="4" fillId="0" borderId="513" xfId="0" applyNumberFormat="1" applyFont="1" applyBorder="1" applyProtection="1">
      <protection locked="0"/>
    </xf>
    <xf numFmtId="165" fontId="4" fillId="0" borderId="184" xfId="0" applyNumberFormat="1" applyFont="1" applyBorder="1" applyProtection="1">
      <protection locked="0"/>
    </xf>
    <xf numFmtId="0" fontId="43" fillId="65" borderId="0" xfId="0" applyFont="1" applyFill="1" applyAlignment="1">
      <alignment horizontal="center" vertical="center" wrapText="1"/>
    </xf>
    <xf numFmtId="0" fontId="4" fillId="68" borderId="110" xfId="0" applyFont="1" applyFill="1" applyBorder="1"/>
    <xf numFmtId="165" fontId="135" fillId="68" borderId="110" xfId="0" applyNumberFormat="1" applyFont="1" applyFill="1" applyBorder="1"/>
    <xf numFmtId="0" fontId="10" fillId="0" borderId="165" xfId="0" applyFont="1" applyBorder="1" applyProtection="1">
      <protection locked="0"/>
    </xf>
    <xf numFmtId="0" fontId="43" fillId="65" borderId="110" xfId="0" applyFont="1" applyFill="1" applyBorder="1" applyAlignment="1">
      <alignment horizontal="centerContinuous"/>
    </xf>
    <xf numFmtId="0" fontId="43" fillId="65" borderId="0" xfId="0" applyFont="1" applyFill="1" applyAlignment="1">
      <alignment horizontal="centerContinuous"/>
    </xf>
    <xf numFmtId="165" fontId="2" fillId="0" borderId="110" xfId="0" applyNumberFormat="1" applyFont="1" applyBorder="1" applyAlignment="1">
      <alignment vertical="center" wrapText="1"/>
    </xf>
    <xf numFmtId="0" fontId="2" fillId="14" borderId="110" xfId="0" applyFont="1" applyFill="1" applyBorder="1" applyAlignment="1">
      <alignment vertical="center" wrapText="1"/>
    </xf>
    <xf numFmtId="43" fontId="2" fillId="0" borderId="110" xfId="0" applyNumberFormat="1" applyFont="1" applyBorder="1" applyAlignment="1">
      <alignment vertical="center" wrapText="1"/>
    </xf>
    <xf numFmtId="0" fontId="2" fillId="14" borderId="110" xfId="0" applyFont="1" applyFill="1" applyBorder="1" applyAlignment="1">
      <alignment horizontal="center" vertical="center" wrapText="1"/>
    </xf>
    <xf numFmtId="165" fontId="4" fillId="0" borderId="110" xfId="1" applyFont="1" applyBorder="1" applyAlignment="1" applyProtection="1">
      <alignment vertical="center" wrapText="1"/>
    </xf>
    <xf numFmtId="165" fontId="4" fillId="14" borderId="110" xfId="1" applyFont="1" applyFill="1" applyBorder="1" applyAlignment="1" applyProtection="1">
      <alignment vertical="center" wrapText="1"/>
    </xf>
    <xf numFmtId="165" fontId="136" fillId="14" borderId="110" xfId="1" applyFont="1" applyFill="1" applyBorder="1" applyAlignment="1" applyProtection="1">
      <alignment vertical="center" wrapText="1"/>
    </xf>
    <xf numFmtId="0" fontId="2" fillId="0" borderId="123" xfId="0" applyFont="1" applyBorder="1" applyAlignment="1">
      <alignment vertical="center" wrapText="1"/>
    </xf>
    <xf numFmtId="0" fontId="135" fillId="0" borderId="123" xfId="0" applyFont="1" applyBorder="1" applyAlignment="1">
      <alignment vertical="center" wrapText="1"/>
    </xf>
    <xf numFmtId="165" fontId="2" fillId="68" borderId="467" xfId="0" applyNumberFormat="1" applyFont="1" applyFill="1" applyBorder="1"/>
    <xf numFmtId="165" fontId="135" fillId="68" borderId="467" xfId="0" applyNumberFormat="1" applyFont="1" applyFill="1" applyBorder="1"/>
    <xf numFmtId="0" fontId="12" fillId="0" borderId="491" xfId="0" applyFont="1" applyBorder="1" applyAlignment="1" applyProtection="1">
      <alignment vertical="center" wrapText="1"/>
      <protection locked="0"/>
    </xf>
    <xf numFmtId="0" fontId="19" fillId="0" borderId="71" xfId="0" applyFont="1" applyBorder="1" applyAlignment="1" applyProtection="1">
      <alignment vertical="center" wrapText="1"/>
      <protection locked="0"/>
    </xf>
    <xf numFmtId="0" fontId="12" fillId="0" borderId="0" xfId="0" applyFont="1" applyAlignment="1" applyProtection="1">
      <alignment vertical="center" wrapText="1"/>
      <protection locked="0"/>
    </xf>
    <xf numFmtId="165" fontId="48" fillId="0" borderId="71" xfId="4" applyNumberFormat="1" applyFont="1" applyBorder="1" applyAlignment="1" applyProtection="1">
      <alignment horizontal="center" vertical="center" wrapText="1"/>
      <protection locked="0"/>
    </xf>
    <xf numFmtId="0" fontId="22" fillId="0" borderId="0" xfId="4" applyAlignment="1" applyProtection="1">
      <alignment horizontal="center"/>
      <protection locked="0"/>
    </xf>
    <xf numFmtId="165" fontId="12" fillId="57" borderId="189" xfId="1" applyFont="1" applyFill="1" applyBorder="1" applyAlignment="1" applyProtection="1">
      <alignment vertical="center" wrapText="1"/>
      <protection locked="0"/>
    </xf>
    <xf numFmtId="165" fontId="12" fillId="0" borderId="0" xfId="0" applyNumberFormat="1" applyFont="1" applyAlignment="1" applyProtection="1">
      <alignment vertical="center" wrapText="1"/>
      <protection locked="0"/>
    </xf>
    <xf numFmtId="0" fontId="11" fillId="0" borderId="491" xfId="0" applyFont="1" applyBorder="1" applyAlignment="1" applyProtection="1">
      <alignment horizontal="left" vertical="center" wrapText="1" indent="2"/>
      <protection locked="0"/>
    </xf>
    <xf numFmtId="165" fontId="12" fillId="0" borderId="0" xfId="1" applyFont="1" applyAlignment="1" applyProtection="1">
      <alignment vertical="center" wrapText="1"/>
      <protection locked="0"/>
    </xf>
    <xf numFmtId="0" fontId="22" fillId="0" borderId="71" xfId="4" applyBorder="1" applyAlignment="1" applyProtection="1">
      <alignment horizontal="center"/>
      <protection locked="0"/>
    </xf>
    <xf numFmtId="0" fontId="145" fillId="0" borderId="71" xfId="4" applyFont="1" applyBorder="1" applyAlignment="1" applyProtection="1">
      <alignment horizontal="center"/>
      <protection locked="0"/>
    </xf>
    <xf numFmtId="0" fontId="2" fillId="0" borderId="491" xfId="0" applyFont="1" applyBorder="1" applyAlignment="1" applyProtection="1">
      <alignment vertical="center" wrapText="1"/>
      <protection locked="0"/>
    </xf>
    <xf numFmtId="0" fontId="27" fillId="0" borderId="0" xfId="0" applyFont="1" applyProtection="1">
      <protection locked="0"/>
    </xf>
    <xf numFmtId="0" fontId="29" fillId="0" borderId="491" xfId="0" applyFont="1" applyBorder="1" applyAlignment="1" applyProtection="1">
      <alignment horizontal="left" vertical="center" wrapText="1" indent="2"/>
      <protection locked="0"/>
    </xf>
    <xf numFmtId="165" fontId="49" fillId="0" borderId="71" xfId="4" applyNumberFormat="1" applyFont="1" applyBorder="1" applyAlignment="1" applyProtection="1">
      <alignment horizontal="center" vertical="center" wrapText="1"/>
      <protection locked="0"/>
    </xf>
    <xf numFmtId="165" fontId="28" fillId="0" borderId="0" xfId="1" applyFont="1" applyAlignment="1" applyProtection="1">
      <alignment vertical="center" wrapText="1"/>
      <protection locked="0"/>
    </xf>
    <xf numFmtId="0" fontId="11" fillId="0" borderId="635" xfId="0" applyFont="1" applyBorder="1" applyAlignment="1" applyProtection="1">
      <alignment horizontal="left" vertical="center" wrapText="1" indent="2"/>
      <protection locked="0"/>
    </xf>
    <xf numFmtId="0" fontId="11" fillId="0" borderId="634" xfId="0" applyFont="1" applyBorder="1" applyAlignment="1" applyProtection="1">
      <alignment horizontal="left" vertical="center" wrapText="1" indent="2"/>
      <protection locked="0"/>
    </xf>
    <xf numFmtId="165" fontId="48" fillId="0" borderId="144" xfId="4" applyNumberFormat="1" applyFont="1" applyBorder="1" applyAlignment="1" applyProtection="1">
      <alignment horizontal="center" vertical="center" wrapText="1"/>
      <protection locked="0"/>
    </xf>
    <xf numFmtId="0" fontId="12" fillId="0" borderId="634" xfId="0" applyFont="1" applyBorder="1" applyAlignment="1" applyProtection="1">
      <alignment vertical="center" wrapText="1"/>
      <protection locked="0"/>
    </xf>
    <xf numFmtId="165" fontId="48" fillId="0" borderId="76" xfId="4" applyNumberFormat="1" applyFont="1" applyBorder="1" applyAlignment="1" applyProtection="1">
      <alignment horizontal="center" vertical="center" wrapText="1"/>
      <protection locked="0"/>
    </xf>
    <xf numFmtId="0" fontId="12" fillId="0" borderId="636" xfId="0" applyFont="1" applyBorder="1" applyAlignment="1" applyProtection="1">
      <alignment vertical="center" wrapText="1"/>
      <protection locked="0"/>
    </xf>
    <xf numFmtId="165" fontId="11" fillId="0" borderId="0" xfId="1" applyFont="1" applyAlignment="1" applyProtection="1">
      <alignment vertical="center" wrapText="1"/>
      <protection locked="0"/>
    </xf>
    <xf numFmtId="0" fontId="12" fillId="56" borderId="491" xfId="0" applyFont="1" applyFill="1" applyBorder="1" applyAlignment="1" applyProtection="1">
      <alignment vertical="center" wrapText="1"/>
      <protection locked="0"/>
    </xf>
    <xf numFmtId="165" fontId="48" fillId="56" borderId="71" xfId="4" applyNumberFormat="1" applyFont="1" applyFill="1" applyBorder="1" applyAlignment="1" applyProtection="1">
      <alignment horizontal="center" vertical="center" wrapText="1"/>
      <protection locked="0"/>
    </xf>
    <xf numFmtId="165" fontId="12" fillId="0" borderId="0" xfId="1" applyFont="1" applyAlignment="1" applyProtection="1">
      <alignment horizontal="left" vertical="center" wrapText="1" indent="2"/>
      <protection locked="0"/>
    </xf>
    <xf numFmtId="165" fontId="8" fillId="0" borderId="0" xfId="0" applyNumberFormat="1" applyFont="1" applyAlignment="1" applyProtection="1">
      <alignment horizontal="left" vertical="center" wrapText="1" indent="2"/>
      <protection locked="0"/>
    </xf>
    <xf numFmtId="165" fontId="45" fillId="0" borderId="71" xfId="4" applyNumberFormat="1" applyFont="1" applyBorder="1" applyAlignment="1" applyProtection="1">
      <alignment horizontal="center" vertical="center" wrapText="1"/>
      <protection locked="0"/>
    </xf>
    <xf numFmtId="165" fontId="50" fillId="0" borderId="71" xfId="1" applyFont="1" applyBorder="1" applyAlignment="1" applyProtection="1">
      <alignment horizontal="center" vertical="center" wrapText="1"/>
      <protection locked="0"/>
    </xf>
    <xf numFmtId="0" fontId="12" fillId="0" borderId="491" xfId="0" applyFont="1" applyBorder="1" applyAlignment="1" applyProtection="1">
      <alignment horizontal="left" vertical="center" wrapText="1"/>
      <protection locked="0"/>
    </xf>
    <xf numFmtId="165" fontId="50" fillId="56" borderId="71" xfId="1" applyFont="1" applyFill="1" applyBorder="1" applyAlignment="1" applyProtection="1">
      <alignment horizontal="center" vertical="center" wrapText="1"/>
      <protection locked="0"/>
    </xf>
    <xf numFmtId="165" fontId="12" fillId="0" borderId="71" xfId="1" applyFont="1" applyBorder="1" applyAlignment="1" applyProtection="1">
      <alignment horizontal="center" vertical="center" wrapText="1"/>
      <protection locked="0"/>
    </xf>
    <xf numFmtId="0" fontId="12" fillId="0" borderId="515" xfId="0" applyFont="1" applyBorder="1" applyAlignment="1" applyProtection="1">
      <alignment horizontal="left" vertical="center" wrapText="1"/>
      <protection locked="0"/>
    </xf>
    <xf numFmtId="0" fontId="12" fillId="0" borderId="492" xfId="0" applyFont="1" applyBorder="1" applyAlignment="1" applyProtection="1">
      <alignment vertical="center" wrapText="1"/>
      <protection locked="0"/>
    </xf>
    <xf numFmtId="165" fontId="12" fillId="0" borderId="144" xfId="1" applyFont="1" applyBorder="1" applyAlignment="1" applyProtection="1">
      <alignment horizontal="center" vertical="center" wrapText="1"/>
      <protection locked="0"/>
    </xf>
    <xf numFmtId="0" fontId="2" fillId="0" borderId="0" xfId="0" applyFont="1" applyAlignment="1" applyProtection="1">
      <alignment wrapText="1"/>
      <protection locked="0"/>
    </xf>
    <xf numFmtId="0" fontId="2" fillId="0" borderId="0" xfId="0" applyFont="1" applyAlignment="1" applyProtection="1">
      <alignment vertical="top"/>
      <protection locked="0"/>
    </xf>
    <xf numFmtId="0" fontId="4" fillId="0" borderId="0" xfId="0" applyFont="1" applyAlignment="1" applyProtection="1">
      <alignment vertical="top"/>
      <protection locked="0"/>
    </xf>
    <xf numFmtId="0" fontId="2" fillId="0" borderId="99" xfId="0" applyFont="1" applyBorder="1" applyAlignment="1" applyProtection="1">
      <alignment horizontal="left" vertical="top"/>
      <protection locked="0"/>
    </xf>
    <xf numFmtId="0" fontId="2" fillId="0" borderId="421" xfId="0" applyFont="1" applyBorder="1" applyProtection="1">
      <protection locked="0"/>
    </xf>
    <xf numFmtId="169" fontId="2" fillId="0" borderId="16" xfId="0" applyNumberFormat="1" applyFont="1" applyBorder="1" applyAlignment="1" applyProtection="1">
      <alignment vertical="top"/>
      <protection locked="0"/>
    </xf>
    <xf numFmtId="169" fontId="2" fillId="0" borderId="77" xfId="0" applyNumberFormat="1" applyFont="1" applyBorder="1" applyProtection="1">
      <protection locked="0"/>
    </xf>
    <xf numFmtId="169" fontId="4" fillId="0" borderId="16" xfId="0" applyNumberFormat="1" applyFont="1" applyBorder="1" applyAlignment="1" applyProtection="1">
      <alignment horizontal="right" vertical="top"/>
      <protection locked="0"/>
    </xf>
    <xf numFmtId="0" fontId="4" fillId="14" borderId="218" xfId="0" applyFont="1" applyFill="1" applyBorder="1" applyProtection="1">
      <protection locked="0"/>
    </xf>
    <xf numFmtId="169" fontId="4" fillId="0" borderId="90" xfId="0" applyNumberFormat="1" applyFont="1" applyBorder="1" applyAlignment="1" applyProtection="1">
      <alignment horizontal="right" vertical="top"/>
      <protection locked="0"/>
    </xf>
    <xf numFmtId="0" fontId="4" fillId="14" borderId="416" xfId="0" applyFont="1" applyFill="1" applyBorder="1" applyProtection="1">
      <protection locked="0"/>
    </xf>
    <xf numFmtId="0" fontId="12" fillId="0" borderId="99" xfId="5" applyFont="1" applyBorder="1" applyAlignment="1" applyProtection="1">
      <alignment horizontal="right" vertical="top"/>
      <protection locked="0"/>
    </xf>
    <xf numFmtId="0" fontId="12" fillId="0" borderId="79" xfId="0" applyFont="1" applyBorder="1" applyProtection="1">
      <protection locked="0"/>
    </xf>
    <xf numFmtId="0" fontId="12" fillId="0" borderId="76" xfId="0" applyFont="1" applyBorder="1" applyProtection="1">
      <protection locked="0"/>
    </xf>
    <xf numFmtId="0" fontId="12" fillId="0" borderId="77" xfId="5" applyFont="1" applyBorder="1" applyAlignment="1" applyProtection="1">
      <alignment vertical="center"/>
      <protection locked="0"/>
    </xf>
    <xf numFmtId="175" fontId="4" fillId="0" borderId="455" xfId="0" applyNumberFormat="1" applyFont="1" applyBorder="1" applyProtection="1">
      <protection locked="0"/>
    </xf>
    <xf numFmtId="0" fontId="12" fillId="0" borderId="99" xfId="0" applyFont="1" applyBorder="1" applyAlignment="1" applyProtection="1">
      <alignment horizontal="left" vertical="top"/>
      <protection locked="0"/>
    </xf>
    <xf numFmtId="0" fontId="12" fillId="0" borderId="79" xfId="0" applyFont="1" applyBorder="1" applyAlignment="1" applyProtection="1">
      <alignment horizontal="center"/>
      <protection locked="0"/>
    </xf>
    <xf numFmtId="0" fontId="12" fillId="0" borderId="76" xfId="0" applyFont="1" applyBorder="1" applyAlignment="1" applyProtection="1">
      <alignment horizontal="center"/>
      <protection locked="0"/>
    </xf>
    <xf numFmtId="0" fontId="12" fillId="0" borderId="90" xfId="0" applyFont="1" applyBorder="1" applyAlignment="1" applyProtection="1">
      <alignment horizontal="left" vertical="top"/>
      <protection locked="0"/>
    </xf>
    <xf numFmtId="0" fontId="12" fillId="0" borderId="38" xfId="0" applyFont="1" applyBorder="1" applyAlignment="1" applyProtection="1">
      <alignment horizontal="center"/>
      <protection locked="0"/>
    </xf>
    <xf numFmtId="0" fontId="12" fillId="0" borderId="144" xfId="0" applyFont="1" applyBorder="1" applyAlignment="1" applyProtection="1">
      <alignment horizontal="center"/>
      <protection locked="0"/>
    </xf>
    <xf numFmtId="175" fontId="4" fillId="0" borderId="73" xfId="0" applyNumberFormat="1" applyFont="1" applyBorder="1" applyProtection="1">
      <protection locked="0"/>
    </xf>
    <xf numFmtId="175" fontId="2" fillId="0" borderId="0" xfId="0" applyNumberFormat="1" applyFont="1" applyAlignment="1" applyProtection="1">
      <alignment horizontal="center"/>
      <protection locked="0"/>
    </xf>
    <xf numFmtId="0" fontId="11" fillId="0" borderId="0" xfId="0" applyFont="1" applyAlignment="1" applyProtection="1">
      <alignment horizontal="left" vertical="top"/>
      <protection locked="0"/>
    </xf>
    <xf numFmtId="165" fontId="29" fillId="0" borderId="0" xfId="1" applyFont="1" applyProtection="1">
      <protection locked="0"/>
    </xf>
    <xf numFmtId="165" fontId="29" fillId="0" borderId="110" xfId="1" applyFont="1" applyBorder="1" applyAlignment="1" applyProtection="1">
      <alignment wrapText="1"/>
      <protection locked="0"/>
    </xf>
    <xf numFmtId="165" fontId="29" fillId="0" borderId="110" xfId="1" applyFont="1" applyBorder="1" applyProtection="1">
      <protection locked="0"/>
    </xf>
    <xf numFmtId="165" fontId="29" fillId="0" borderId="372" xfId="1" applyFont="1" applyBorder="1" applyProtection="1">
      <protection locked="0"/>
    </xf>
    <xf numFmtId="0" fontId="29" fillId="0" borderId="110" xfId="0" applyFont="1" applyBorder="1" applyProtection="1">
      <protection locked="0"/>
    </xf>
    <xf numFmtId="0" fontId="29" fillId="14" borderId="110" xfId="0" applyFont="1" applyFill="1" applyBorder="1" applyProtection="1">
      <protection locked="0"/>
    </xf>
    <xf numFmtId="0" fontId="29" fillId="0" borderId="123" xfId="0" applyFont="1" applyBorder="1" applyProtection="1">
      <protection locked="0"/>
    </xf>
    <xf numFmtId="165" fontId="29" fillId="68" borderId="375" xfId="1" applyFont="1" applyFill="1" applyBorder="1" applyProtection="1">
      <protection locked="0"/>
    </xf>
    <xf numFmtId="165" fontId="29" fillId="68" borderId="383" xfId="1" applyFont="1" applyFill="1" applyBorder="1" applyProtection="1">
      <protection locked="0"/>
    </xf>
    <xf numFmtId="165" fontId="29" fillId="68" borderId="373" xfId="1" applyFont="1" applyFill="1" applyBorder="1" applyProtection="1">
      <protection locked="0"/>
    </xf>
    <xf numFmtId="43" fontId="2" fillId="45" borderId="110" xfId="36" applyFont="1" applyFill="1" applyBorder="1" applyAlignment="1" applyProtection="1">
      <alignment horizontal="center" vertical="center" wrapText="1"/>
    </xf>
    <xf numFmtId="43" fontId="2" fillId="45" borderId="110" xfId="36" applyFont="1" applyFill="1" applyBorder="1" applyAlignment="1" applyProtection="1">
      <alignment horizontal="centerContinuous" vertical="center" wrapText="1"/>
    </xf>
    <xf numFmtId="165" fontId="25" fillId="0" borderId="110" xfId="15" applyFont="1" applyBorder="1" applyProtection="1"/>
    <xf numFmtId="0" fontId="142" fillId="0" borderId="110" xfId="0" applyFont="1" applyBorder="1"/>
    <xf numFmtId="43" fontId="29" fillId="14" borderId="110" xfId="90" applyFont="1" applyFill="1" applyBorder="1" applyProtection="1"/>
    <xf numFmtId="43" fontId="29" fillId="0" borderId="110" xfId="90" applyFont="1" applyFill="1" applyBorder="1" applyProtection="1"/>
    <xf numFmtId="165" fontId="29" fillId="0" borderId="110" xfId="15" applyFont="1" applyFill="1" applyBorder="1" applyProtection="1"/>
    <xf numFmtId="43" fontId="144" fillId="14" borderId="110" xfId="90" applyFont="1" applyFill="1" applyBorder="1" applyProtection="1"/>
    <xf numFmtId="165" fontId="2" fillId="12" borderId="110" xfId="16" applyFont="1" applyFill="1" applyBorder="1" applyProtection="1"/>
    <xf numFmtId="43" fontId="29" fillId="0" borderId="110" xfId="90" applyFont="1" applyBorder="1" applyProtection="1"/>
    <xf numFmtId="43" fontId="144" fillId="0" borderId="110" xfId="90" applyFont="1" applyBorder="1" applyProtection="1"/>
    <xf numFmtId="165" fontId="29" fillId="0" borderId="110" xfId="15" applyFont="1" applyBorder="1" applyProtection="1"/>
    <xf numFmtId="165" fontId="25" fillId="0" borderId="123" xfId="15" applyFont="1" applyBorder="1" applyProtection="1"/>
    <xf numFmtId="165" fontId="2" fillId="68" borderId="375" xfId="16" applyFont="1" applyFill="1" applyBorder="1" applyProtection="1"/>
    <xf numFmtId="165" fontId="2" fillId="68" borderId="381" xfId="16" applyFont="1" applyFill="1" applyBorder="1" applyProtection="1"/>
    <xf numFmtId="165" fontId="135" fillId="68" borderId="375" xfId="16" applyFont="1" applyFill="1" applyBorder="1" applyProtection="1"/>
    <xf numFmtId="165" fontId="2" fillId="0" borderId="0" xfId="16" applyFont="1" applyFill="1" applyBorder="1" applyProtection="1"/>
    <xf numFmtId="165" fontId="2" fillId="0" borderId="0" xfId="16" applyFont="1" applyProtection="1"/>
    <xf numFmtId="0" fontId="13" fillId="0" borderId="0" xfId="0" applyFont="1" applyAlignment="1">
      <alignment horizontal="center"/>
    </xf>
    <xf numFmtId="0" fontId="11" fillId="0" borderId="0" xfId="0" applyFont="1" applyAlignment="1">
      <alignment wrapText="1"/>
    </xf>
    <xf numFmtId="165" fontId="138" fillId="45" borderId="372" xfId="1" applyFont="1" applyFill="1" applyBorder="1" applyAlignment="1" applyProtection="1">
      <alignment horizontal="center" vertical="center" wrapText="1"/>
    </xf>
    <xf numFmtId="165" fontId="12" fillId="0" borderId="110" xfId="1" applyFont="1" applyBorder="1" applyAlignment="1" applyProtection="1">
      <alignment horizontal="center" vertical="center" wrapText="1"/>
    </xf>
    <xf numFmtId="165" fontId="12" fillId="0" borderId="110" xfId="1" applyFont="1" applyBorder="1" applyAlignment="1" applyProtection="1">
      <alignment vertical="center" wrapText="1"/>
    </xf>
    <xf numFmtId="165" fontId="12" fillId="12" borderId="110" xfId="1" applyFont="1" applyFill="1" applyBorder="1" applyAlignment="1" applyProtection="1">
      <alignment vertical="center" wrapText="1"/>
    </xf>
    <xf numFmtId="165" fontId="11" fillId="0" borderId="110" xfId="1" applyFont="1" applyBorder="1" applyAlignment="1" applyProtection="1">
      <alignment vertical="center"/>
    </xf>
    <xf numFmtId="165" fontId="11" fillId="0" borderId="110" xfId="1" applyFont="1" applyFill="1" applyBorder="1" applyAlignment="1" applyProtection="1">
      <alignment vertical="center"/>
    </xf>
    <xf numFmtId="165" fontId="11" fillId="14" borderId="110" xfId="1" applyFont="1" applyFill="1" applyBorder="1" applyAlignment="1" applyProtection="1">
      <alignment vertical="center"/>
    </xf>
    <xf numFmtId="165" fontId="138" fillId="12" borderId="110" xfId="1" applyFont="1" applyFill="1" applyBorder="1" applyAlignment="1" applyProtection="1">
      <alignment vertical="center" wrapText="1"/>
    </xf>
    <xf numFmtId="165" fontId="141" fillId="0" borderId="110" xfId="1" applyFont="1" applyBorder="1" applyAlignment="1" applyProtection="1">
      <alignment vertical="center"/>
    </xf>
    <xf numFmtId="165" fontId="138" fillId="0" borderId="110" xfId="1" applyFont="1" applyBorder="1" applyAlignment="1" applyProtection="1">
      <alignment vertical="center" wrapText="1"/>
    </xf>
    <xf numFmtId="165" fontId="141" fillId="14" borderId="110" xfId="1" applyFont="1" applyFill="1" applyBorder="1" applyAlignment="1" applyProtection="1">
      <alignment vertical="center"/>
    </xf>
    <xf numFmtId="165" fontId="12" fillId="0" borderId="110" xfId="1" applyFont="1" applyFill="1" applyBorder="1" applyAlignment="1" applyProtection="1">
      <alignment vertical="center" wrapText="1"/>
    </xf>
    <xf numFmtId="165" fontId="11" fillId="0" borderId="110" xfId="1" applyFont="1" applyBorder="1" applyAlignment="1" applyProtection="1">
      <alignment horizontal="center" vertical="center" wrapText="1"/>
    </xf>
    <xf numFmtId="165" fontId="12" fillId="97" borderId="110" xfId="1" applyFont="1" applyFill="1" applyBorder="1" applyAlignment="1" applyProtection="1">
      <alignment horizontal="left" vertical="center" wrapText="1" indent="2"/>
    </xf>
    <xf numFmtId="165" fontId="11" fillId="12" borderId="110" xfId="1" applyFont="1" applyFill="1" applyBorder="1" applyAlignment="1" applyProtection="1">
      <alignment vertical="center"/>
    </xf>
    <xf numFmtId="165" fontId="141" fillId="12" borderId="110" xfId="1" applyFont="1" applyFill="1" applyBorder="1" applyAlignment="1" applyProtection="1">
      <alignment vertical="center"/>
    </xf>
    <xf numFmtId="165" fontId="12" fillId="89" borderId="110" xfId="1" applyFont="1" applyFill="1" applyBorder="1" applyAlignment="1" applyProtection="1">
      <alignment horizontal="left" vertical="center" wrapText="1" indent="2"/>
    </xf>
    <xf numFmtId="165" fontId="11" fillId="0" borderId="123" xfId="1" applyFont="1" applyBorder="1" applyAlignment="1" applyProtection="1">
      <alignment vertical="center"/>
    </xf>
    <xf numFmtId="165" fontId="12" fillId="97" borderId="375" xfId="1" applyFont="1" applyFill="1" applyBorder="1" applyAlignment="1" applyProtection="1">
      <alignment horizontal="left" vertical="center" wrapText="1" indent="2"/>
    </xf>
    <xf numFmtId="165" fontId="138" fillId="97" borderId="375" xfId="1" applyFont="1" applyFill="1" applyBorder="1" applyAlignment="1" applyProtection="1">
      <alignment horizontal="left" vertical="center" wrapText="1" indent="2"/>
    </xf>
    <xf numFmtId="0" fontId="111" fillId="0" borderId="0" xfId="0" applyFont="1"/>
    <xf numFmtId="0" fontId="2" fillId="0" borderId="99" xfId="0" applyFont="1" applyBorder="1" applyAlignment="1" applyProtection="1">
      <alignment horizontal="right"/>
      <protection locked="0"/>
    </xf>
    <xf numFmtId="165" fontId="4" fillId="8" borderId="462" xfId="0" applyNumberFormat="1" applyFont="1" applyFill="1" applyBorder="1" applyProtection="1">
      <protection locked="0"/>
    </xf>
    <xf numFmtId="0" fontId="2" fillId="0" borderId="16" xfId="0" applyFont="1" applyBorder="1" applyAlignment="1" applyProtection="1">
      <alignment horizontal="right"/>
      <protection locked="0"/>
    </xf>
    <xf numFmtId="0" fontId="10" fillId="0" borderId="186" xfId="0" applyFont="1" applyBorder="1" applyAlignment="1" applyProtection="1">
      <alignment horizontal="right"/>
      <protection locked="0"/>
    </xf>
    <xf numFmtId="0" fontId="11" fillId="0" borderId="4" xfId="0" applyFont="1" applyBorder="1" applyAlignment="1" applyProtection="1">
      <alignment horizontal="left" indent="3"/>
      <protection locked="0"/>
    </xf>
    <xf numFmtId="0" fontId="11" fillId="0" borderId="11" xfId="0" applyFont="1" applyBorder="1" applyAlignment="1" applyProtection="1">
      <alignment horizontal="left" indent="3"/>
      <protection locked="0"/>
    </xf>
    <xf numFmtId="0" fontId="2" fillId="0" borderId="522" xfId="0" applyFont="1" applyBorder="1" applyProtection="1">
      <protection locked="0"/>
    </xf>
    <xf numFmtId="0" fontId="43" fillId="81" borderId="0" xfId="0" applyFont="1" applyFill="1" applyAlignment="1" applyProtection="1">
      <alignment horizontal="center" vertical="center"/>
      <protection locked="0"/>
    </xf>
    <xf numFmtId="0" fontId="44" fillId="0" borderId="0" xfId="0" applyFont="1" applyProtection="1">
      <protection locked="0"/>
    </xf>
    <xf numFmtId="0" fontId="4" fillId="0" borderId="421" xfId="0" applyFont="1" applyBorder="1" applyAlignment="1" applyProtection="1">
      <alignment horizontal="center"/>
      <protection locked="0"/>
    </xf>
    <xf numFmtId="0" fontId="4" fillId="0" borderId="76" xfId="0" applyFont="1" applyBorder="1" applyAlignment="1" applyProtection="1">
      <alignment horizontal="center"/>
      <protection locked="0"/>
    </xf>
    <xf numFmtId="165" fontId="4" fillId="0" borderId="110" xfId="1" applyFont="1" applyBorder="1" applyAlignment="1" applyProtection="1">
      <alignment vertical="center"/>
      <protection locked="0"/>
    </xf>
    <xf numFmtId="0" fontId="136" fillId="0" borderId="110" xfId="0" applyFont="1" applyBorder="1" applyAlignment="1" applyProtection="1">
      <alignment vertical="center"/>
      <protection locked="0"/>
    </xf>
    <xf numFmtId="0" fontId="2" fillId="0" borderId="27" xfId="0" applyFont="1" applyBorder="1" applyProtection="1">
      <protection locked="0"/>
    </xf>
    <xf numFmtId="0" fontId="12" fillId="0" borderId="77" xfId="0" applyFont="1" applyBorder="1" applyProtection="1">
      <protection locked="0"/>
    </xf>
    <xf numFmtId="0" fontId="11" fillId="0" borderId="71" xfId="0" applyFont="1" applyBorder="1" applyProtection="1">
      <protection locked="0"/>
    </xf>
    <xf numFmtId="0" fontId="11" fillId="0" borderId="513" xfId="0" applyFont="1" applyBorder="1" applyProtection="1">
      <protection locked="0"/>
    </xf>
    <xf numFmtId="10" fontId="4" fillId="0" borderId="513" xfId="0" applyNumberFormat="1" applyFont="1" applyBorder="1" applyAlignment="1" applyProtection="1">
      <alignment horizontal="center"/>
      <protection locked="0"/>
    </xf>
    <xf numFmtId="0" fontId="4" fillId="0" borderId="513" xfId="1" applyNumberFormat="1" applyFont="1" applyBorder="1" applyProtection="1">
      <protection locked="0"/>
    </xf>
    <xf numFmtId="169" fontId="4" fillId="0" borderId="513" xfId="1" applyNumberFormat="1" applyFont="1" applyBorder="1" applyProtection="1">
      <protection locked="0"/>
    </xf>
    <xf numFmtId="169" fontId="10" fillId="14" borderId="94" xfId="0" applyNumberFormat="1" applyFont="1" applyFill="1" applyBorder="1" applyAlignment="1" applyProtection="1">
      <alignment horizontal="center"/>
      <protection locked="0"/>
    </xf>
    <xf numFmtId="169" fontId="10" fillId="14" borderId="75" xfId="0" applyNumberFormat="1" applyFont="1" applyFill="1" applyBorder="1" applyAlignment="1" applyProtection="1">
      <alignment horizontal="center"/>
      <protection locked="0"/>
    </xf>
    <xf numFmtId="169" fontId="10" fillId="14" borderId="403" xfId="0" applyNumberFormat="1" applyFont="1" applyFill="1" applyBorder="1" applyAlignment="1" applyProtection="1">
      <alignment horizontal="center"/>
      <protection locked="0"/>
    </xf>
    <xf numFmtId="0" fontId="10" fillId="14" borderId="403" xfId="0" applyFont="1" applyFill="1" applyBorder="1" applyAlignment="1" applyProtection="1">
      <alignment horizontal="center"/>
      <protection locked="0"/>
    </xf>
    <xf numFmtId="0" fontId="11" fillId="14" borderId="403" xfId="0" applyFont="1" applyFill="1" applyBorder="1" applyProtection="1">
      <protection locked="0"/>
    </xf>
    <xf numFmtId="10" fontId="4" fillId="14" borderId="403" xfId="0" applyNumberFormat="1" applyFont="1" applyFill="1" applyBorder="1" applyAlignment="1" applyProtection="1">
      <alignment horizontal="center"/>
      <protection locked="0"/>
    </xf>
    <xf numFmtId="169" fontId="4" fillId="14" borderId="403" xfId="1" applyNumberFormat="1" applyFont="1" applyFill="1" applyBorder="1" applyProtection="1">
      <protection locked="0"/>
    </xf>
    <xf numFmtId="165" fontId="4" fillId="60" borderId="403" xfId="1" applyFont="1" applyFill="1" applyBorder="1" applyProtection="1">
      <protection locked="0"/>
    </xf>
    <xf numFmtId="165" fontId="136" fillId="14" borderId="110" xfId="0" applyNumberFormat="1" applyFont="1" applyFill="1" applyBorder="1" applyProtection="1">
      <protection locked="0"/>
    </xf>
    <xf numFmtId="0" fontId="4" fillId="14" borderId="186" xfId="0" applyFont="1" applyFill="1" applyBorder="1" applyProtection="1">
      <protection locked="0"/>
    </xf>
    <xf numFmtId="0" fontId="11" fillId="14" borderId="455" xfId="0" applyFont="1" applyFill="1" applyBorder="1" applyProtection="1">
      <protection locked="0"/>
    </xf>
    <xf numFmtId="0" fontId="4" fillId="14" borderId="455" xfId="1" applyNumberFormat="1" applyFont="1" applyFill="1" applyBorder="1" applyProtection="1">
      <protection locked="0"/>
    </xf>
    <xf numFmtId="165" fontId="4" fillId="60" borderId="455" xfId="1" applyFont="1" applyFill="1" applyBorder="1" applyProtection="1">
      <protection locked="0"/>
    </xf>
    <xf numFmtId="169" fontId="10" fillId="14" borderId="144" xfId="0" applyNumberFormat="1" applyFont="1" applyFill="1" applyBorder="1" applyAlignment="1" applyProtection="1">
      <alignment horizontal="center"/>
      <protection locked="0"/>
    </xf>
    <xf numFmtId="169" fontId="10" fillId="14" borderId="418" xfId="0" applyNumberFormat="1" applyFont="1" applyFill="1" applyBorder="1" applyAlignment="1" applyProtection="1">
      <alignment horizontal="center"/>
      <protection locked="0"/>
    </xf>
    <xf numFmtId="0" fontId="11" fillId="14" borderId="73" xfId="0" applyFont="1" applyFill="1" applyBorder="1" applyProtection="1">
      <protection locked="0"/>
    </xf>
    <xf numFmtId="175" fontId="4" fillId="14" borderId="73" xfId="0" applyNumberFormat="1" applyFont="1" applyFill="1" applyBorder="1" applyAlignment="1" applyProtection="1">
      <alignment horizontal="center"/>
      <protection locked="0"/>
    </xf>
    <xf numFmtId="10" fontId="4" fillId="14" borderId="73" xfId="0" applyNumberFormat="1" applyFont="1" applyFill="1" applyBorder="1" applyAlignment="1" applyProtection="1">
      <alignment horizontal="center"/>
      <protection locked="0"/>
    </xf>
    <xf numFmtId="0" fontId="4" fillId="14" borderId="73" xfId="1" applyNumberFormat="1" applyFont="1" applyFill="1" applyBorder="1" applyProtection="1">
      <protection locked="0"/>
    </xf>
    <xf numFmtId="169" fontId="4" fillId="14" borderId="418" xfId="1" applyNumberFormat="1" applyFont="1" applyFill="1" applyBorder="1" applyProtection="1">
      <protection locked="0"/>
    </xf>
    <xf numFmtId="165" fontId="4" fillId="60" borderId="73" xfId="1" applyFont="1" applyFill="1" applyBorder="1" applyProtection="1">
      <protection locked="0"/>
    </xf>
    <xf numFmtId="0" fontId="4" fillId="14" borderId="188" xfId="1" applyNumberFormat="1" applyFont="1" applyFill="1" applyBorder="1" applyProtection="1">
      <protection locked="0"/>
    </xf>
    <xf numFmtId="0" fontId="2" fillId="0" borderId="107" xfId="0" applyFont="1" applyBorder="1" applyAlignment="1" applyProtection="1">
      <alignment horizontal="center"/>
      <protection locked="0"/>
    </xf>
    <xf numFmtId="0" fontId="4" fillId="0" borderId="79" xfId="0" applyFont="1" applyBorder="1" applyAlignment="1" applyProtection="1">
      <alignment horizontal="center"/>
      <protection locked="0"/>
    </xf>
    <xf numFmtId="0" fontId="4" fillId="0" borderId="165" xfId="0" applyFont="1" applyBorder="1" applyAlignment="1" applyProtection="1">
      <alignment horizontal="center"/>
      <protection locked="0"/>
    </xf>
    <xf numFmtId="169" fontId="10" fillId="0" borderId="186" xfId="0" applyNumberFormat="1" applyFont="1" applyBorder="1" applyAlignment="1" applyProtection="1">
      <alignment horizontal="center"/>
      <protection locked="0"/>
    </xf>
    <xf numFmtId="169" fontId="10" fillId="0" borderId="440" xfId="0" applyNumberFormat="1" applyFont="1" applyBorder="1" applyAlignment="1" applyProtection="1">
      <alignment horizontal="center"/>
      <protection locked="0"/>
    </xf>
    <xf numFmtId="169" fontId="4" fillId="0" borderId="440" xfId="1" applyNumberFormat="1" applyFont="1" applyBorder="1" applyProtection="1">
      <protection locked="0"/>
    </xf>
    <xf numFmtId="0" fontId="11" fillId="0" borderId="144" xfId="0" applyFont="1" applyBorder="1" applyProtection="1">
      <protection locked="0"/>
    </xf>
    <xf numFmtId="169" fontId="10" fillId="0" borderId="75" xfId="0" applyNumberFormat="1" applyFont="1" applyBorder="1" applyAlignment="1" applyProtection="1">
      <alignment horizontal="center"/>
      <protection locked="0"/>
    </xf>
    <xf numFmtId="169" fontId="10" fillId="0" borderId="403" xfId="0" applyNumberFormat="1" applyFont="1" applyBorder="1" applyAlignment="1" applyProtection="1">
      <alignment horizontal="center"/>
      <protection locked="0"/>
    </xf>
    <xf numFmtId="169" fontId="4" fillId="0" borderId="403" xfId="1" applyNumberFormat="1" applyFont="1" applyBorder="1" applyProtection="1">
      <protection locked="0"/>
    </xf>
    <xf numFmtId="0" fontId="4" fillId="0" borderId="56" xfId="0" applyFont="1" applyBorder="1" applyAlignment="1" applyProtection="1">
      <alignment horizontal="center"/>
      <protection locked="0"/>
    </xf>
    <xf numFmtId="0" fontId="4" fillId="0" borderId="38" xfId="0" applyFont="1" applyBorder="1" applyAlignment="1" applyProtection="1">
      <alignment horizontal="center"/>
      <protection locked="0"/>
    </xf>
    <xf numFmtId="0" fontId="4" fillId="0" borderId="144" xfId="0" applyFont="1" applyBorder="1" applyAlignment="1" applyProtection="1">
      <alignment horizontal="center"/>
      <protection locked="0"/>
    </xf>
    <xf numFmtId="169" fontId="10" fillId="0" borderId="144" xfId="0" applyNumberFormat="1" applyFont="1" applyBorder="1" applyAlignment="1" applyProtection="1">
      <alignment horizontal="center"/>
      <protection locked="0"/>
    </xf>
    <xf numFmtId="169" fontId="10" fillId="0" borderId="418" xfId="0" applyNumberFormat="1" applyFont="1" applyBorder="1" applyAlignment="1" applyProtection="1">
      <alignment horizontal="center"/>
      <protection locked="0"/>
    </xf>
    <xf numFmtId="175" fontId="4" fillId="0" borderId="418" xfId="0" applyNumberFormat="1" applyFont="1" applyBorder="1" applyAlignment="1" applyProtection="1">
      <alignment horizontal="center"/>
      <protection locked="0"/>
    </xf>
    <xf numFmtId="10" fontId="4" fillId="0" borderId="418" xfId="0" applyNumberFormat="1" applyFont="1" applyBorder="1" applyAlignment="1" applyProtection="1">
      <alignment horizontal="center"/>
      <protection locked="0"/>
    </xf>
    <xf numFmtId="0" fontId="4" fillId="0" borderId="418" xfId="1" applyNumberFormat="1" applyFont="1" applyBorder="1" applyProtection="1">
      <protection locked="0"/>
    </xf>
    <xf numFmtId="169" fontId="4" fillId="0" borderId="418" xfId="1" applyNumberFormat="1" applyFont="1" applyBorder="1" applyProtection="1">
      <protection locked="0"/>
    </xf>
    <xf numFmtId="165" fontId="2" fillId="89" borderId="375" xfId="1" applyFont="1" applyFill="1" applyBorder="1" applyProtection="1">
      <protection locked="0"/>
    </xf>
    <xf numFmtId="165" fontId="2" fillId="89" borderId="110" xfId="1" applyFont="1" applyFill="1" applyBorder="1" applyProtection="1">
      <protection locked="0"/>
    </xf>
    <xf numFmtId="0" fontId="2" fillId="89" borderId="110" xfId="0" applyFont="1" applyFill="1" applyBorder="1" applyProtection="1">
      <protection locked="0"/>
    </xf>
    <xf numFmtId="0" fontId="135" fillId="89" borderId="110" xfId="0" applyFont="1" applyFill="1" applyBorder="1" applyProtection="1">
      <protection locked="0"/>
    </xf>
    <xf numFmtId="0" fontId="2" fillId="45" borderId="123" xfId="0" applyFont="1" applyFill="1" applyBorder="1" applyAlignment="1" applyProtection="1">
      <alignment horizontal="center" vertical="center"/>
      <protection locked="0"/>
    </xf>
    <xf numFmtId="0" fontId="4" fillId="0" borderId="380" xfId="0" applyFont="1" applyBorder="1" applyAlignment="1" applyProtection="1">
      <alignment horizontal="center" vertical="center"/>
      <protection locked="0"/>
    </xf>
    <xf numFmtId="0" fontId="4" fillId="0" borderId="374" xfId="0" applyFont="1" applyBorder="1" applyAlignment="1" applyProtection="1">
      <alignment horizontal="center" vertical="center"/>
      <protection locked="0"/>
    </xf>
    <xf numFmtId="165" fontId="25" fillId="0" borderId="110" xfId="12" applyFont="1" applyFill="1" applyBorder="1" applyProtection="1">
      <protection locked="0"/>
    </xf>
    <xf numFmtId="165" fontId="4" fillId="0" borderId="110" xfId="12" applyFont="1" applyFill="1" applyBorder="1" applyProtection="1">
      <protection locked="0"/>
    </xf>
    <xf numFmtId="0" fontId="2" fillId="67" borderId="110" xfId="0" applyFont="1" applyFill="1" applyBorder="1" applyAlignment="1">
      <alignment horizontal="center" vertical="center" wrapText="1"/>
    </xf>
    <xf numFmtId="0" fontId="2" fillId="67" borderId="110" xfId="0" applyFont="1" applyFill="1" applyBorder="1" applyAlignment="1">
      <alignment horizontal="centerContinuous" vertical="center" wrapText="1"/>
    </xf>
    <xf numFmtId="165" fontId="11" fillId="14" borderId="110" xfId="0" applyNumberFormat="1" applyFont="1" applyFill="1" applyBorder="1"/>
    <xf numFmtId="165" fontId="119" fillId="0" borderId="123" xfId="0" applyNumberFormat="1" applyFont="1" applyBorder="1"/>
    <xf numFmtId="0" fontId="43" fillId="81" borderId="0" xfId="0" applyFont="1" applyFill="1" applyAlignment="1">
      <alignment horizontal="center" vertical="center"/>
    </xf>
    <xf numFmtId="0" fontId="44" fillId="0" borderId="0" xfId="0" applyFont="1"/>
    <xf numFmtId="0" fontId="136" fillId="0" borderId="110" xfId="0" applyFont="1" applyBorder="1" applyAlignment="1">
      <alignment vertical="center"/>
    </xf>
    <xf numFmtId="165" fontId="136" fillId="14" borderId="110" xfId="0" applyNumberFormat="1" applyFont="1" applyFill="1" applyBorder="1"/>
    <xf numFmtId="165" fontId="2" fillId="89" borderId="375" xfId="1" applyFont="1" applyFill="1" applyBorder="1" applyProtection="1"/>
    <xf numFmtId="165" fontId="2" fillId="89" borderId="110" xfId="1" applyFont="1" applyFill="1" applyBorder="1" applyProtection="1"/>
    <xf numFmtId="0" fontId="2" fillId="89" borderId="110" xfId="0" applyFont="1" applyFill="1" applyBorder="1"/>
    <xf numFmtId="0" fontId="135" fillId="89" borderId="110" xfId="0" applyFont="1" applyFill="1" applyBorder="1"/>
    <xf numFmtId="0" fontId="4" fillId="0" borderId="380" xfId="0" applyFont="1" applyBorder="1" applyAlignment="1">
      <alignment horizontal="center" vertical="center"/>
    </xf>
    <xf numFmtId="0" fontId="4" fillId="0" borderId="374" xfId="0" applyFont="1" applyBorder="1" applyAlignment="1">
      <alignment horizontal="center" vertical="center"/>
    </xf>
    <xf numFmtId="0" fontId="2" fillId="19" borderId="110" xfId="0" applyFont="1" applyFill="1" applyBorder="1" applyAlignment="1">
      <alignment horizontal="center"/>
    </xf>
    <xf numFmtId="165" fontId="27" fillId="0" borderId="0" xfId="1" applyFont="1" applyFill="1" applyBorder="1" applyProtection="1"/>
    <xf numFmtId="165" fontId="25" fillId="74" borderId="375" xfId="15" applyFont="1" applyFill="1" applyBorder="1" applyAlignment="1" applyProtection="1">
      <alignment horizontal="center" vertical="center"/>
    </xf>
    <xf numFmtId="165" fontId="27" fillId="0" borderId="0" xfId="1" applyFont="1" applyProtection="1"/>
    <xf numFmtId="0" fontId="2" fillId="0" borderId="16" xfId="0" applyFont="1" applyBorder="1" applyAlignment="1" applyProtection="1">
      <alignment horizontal="left"/>
      <protection locked="0"/>
    </xf>
    <xf numFmtId="165" fontId="4" fillId="0" borderId="513" xfId="1" applyFont="1" applyFill="1" applyBorder="1" applyProtection="1">
      <protection locked="0"/>
    </xf>
    <xf numFmtId="0" fontId="4" fillId="14" borderId="436" xfId="0" applyFont="1" applyFill="1" applyBorder="1" applyProtection="1">
      <protection locked="0"/>
    </xf>
    <xf numFmtId="0" fontId="2" fillId="14" borderId="17" xfId="0" applyFont="1" applyFill="1" applyBorder="1" applyAlignment="1" applyProtection="1">
      <alignment horizontal="left"/>
      <protection locked="0"/>
    </xf>
    <xf numFmtId="0" fontId="2" fillId="0" borderId="271" xfId="0" applyFont="1" applyBorder="1" applyProtection="1">
      <protection locked="0"/>
    </xf>
    <xf numFmtId="0" fontId="29" fillId="0" borderId="0" xfId="0" applyFont="1" applyAlignment="1" applyProtection="1">
      <alignment vertical="top"/>
      <protection locked="0"/>
    </xf>
    <xf numFmtId="165" fontId="25" fillId="0" borderId="110" xfId="15" applyFont="1" applyFill="1" applyBorder="1" applyProtection="1"/>
    <xf numFmtId="165" fontId="142" fillId="0" borderId="110" xfId="15" applyFont="1" applyBorder="1" applyProtection="1"/>
    <xf numFmtId="165" fontId="29" fillId="14" borderId="110" xfId="15" applyFont="1" applyFill="1" applyBorder="1" applyProtection="1"/>
    <xf numFmtId="165" fontId="29" fillId="20" borderId="110" xfId="15" applyFont="1" applyFill="1" applyBorder="1" applyProtection="1"/>
    <xf numFmtId="165" fontId="144" fillId="14" borderId="110" xfId="15" applyFont="1" applyFill="1" applyBorder="1" applyProtection="1"/>
    <xf numFmtId="0" fontId="25" fillId="12" borderId="110" xfId="0" applyFont="1" applyFill="1" applyBorder="1" applyAlignment="1">
      <alignment vertical="center"/>
    </xf>
    <xf numFmtId="165" fontId="135" fillId="12" borderId="110" xfId="16" applyFont="1" applyFill="1" applyBorder="1" applyProtection="1"/>
    <xf numFmtId="0" fontId="25" fillId="0" borderId="110" xfId="0" applyFont="1" applyBorder="1" applyAlignment="1">
      <alignment wrapText="1"/>
    </xf>
    <xf numFmtId="0" fontId="2" fillId="0" borderId="110" xfId="0" applyFont="1" applyBorder="1" applyAlignment="1">
      <alignment horizontal="right"/>
    </xf>
    <xf numFmtId="0" fontId="25" fillId="68" borderId="110" xfId="0" applyFont="1" applyFill="1" applyBorder="1" applyAlignment="1">
      <alignment horizontal="left" vertical="center"/>
    </xf>
    <xf numFmtId="0" fontId="25" fillId="68" borderId="110" xfId="0" applyFont="1" applyFill="1" applyBorder="1" applyAlignment="1">
      <alignment vertical="center"/>
    </xf>
    <xf numFmtId="0" fontId="4" fillId="0" borderId="0" xfId="0" applyFont="1" applyAlignment="1">
      <alignment horizontal="left" vertical="center"/>
    </xf>
    <xf numFmtId="0" fontId="45" fillId="0" borderId="110" xfId="4" applyFont="1" applyFill="1" applyBorder="1" applyAlignment="1" applyProtection="1"/>
    <xf numFmtId="165" fontId="2" fillId="0" borderId="0" xfId="1" applyFont="1" applyAlignment="1" applyProtection="1">
      <alignment vertical="center" wrapText="1"/>
      <protection locked="0"/>
    </xf>
    <xf numFmtId="165" fontId="2" fillId="0" borderId="0" xfId="1" applyFont="1" applyAlignment="1" applyProtection="1">
      <alignment horizontal="center" vertical="center" wrapText="1"/>
      <protection locked="0"/>
    </xf>
    <xf numFmtId="0" fontId="4" fillId="0" borderId="421" xfId="0" applyFont="1" applyBorder="1" applyProtection="1">
      <protection locked="0"/>
    </xf>
    <xf numFmtId="169" fontId="4" fillId="0" borderId="76" xfId="0" applyNumberFormat="1" applyFont="1" applyBorder="1" applyProtection="1">
      <protection locked="0"/>
    </xf>
    <xf numFmtId="0" fontId="12" fillId="0" borderId="77" xfId="0" applyFont="1" applyBorder="1" applyAlignment="1" applyProtection="1">
      <alignment horizontal="left"/>
      <protection locked="0"/>
    </xf>
    <xf numFmtId="0" fontId="12" fillId="0" borderId="71" xfId="0" applyFont="1" applyBorder="1" applyAlignment="1" applyProtection="1">
      <alignment horizontal="left"/>
      <protection locked="0"/>
    </xf>
    <xf numFmtId="165" fontId="4" fillId="0" borderId="513" xfId="1" applyFont="1" applyBorder="1" applyAlignment="1" applyProtection="1">
      <alignment horizontal="left"/>
      <protection locked="0"/>
    </xf>
    <xf numFmtId="165" fontId="4" fillId="0" borderId="513" xfId="0" applyNumberFormat="1" applyFont="1" applyBorder="1" applyAlignment="1" applyProtection="1">
      <alignment horizontal="left"/>
      <protection locked="0"/>
    </xf>
    <xf numFmtId="0" fontId="4" fillId="0" borderId="514" xfId="0" applyFont="1" applyBorder="1" applyAlignment="1" applyProtection="1">
      <alignment horizontal="left"/>
      <protection locked="0"/>
    </xf>
    <xf numFmtId="165" fontId="4" fillId="0" borderId="0" xfId="1" applyFont="1" applyAlignment="1" applyProtection="1">
      <alignment horizontal="left"/>
      <protection locked="0"/>
    </xf>
    <xf numFmtId="0" fontId="10" fillId="0" borderId="77" xfId="0" applyFont="1" applyBorder="1" applyAlignment="1" applyProtection="1">
      <alignment horizontal="left"/>
      <protection locked="0"/>
    </xf>
    <xf numFmtId="169" fontId="10" fillId="0" borderId="71" xfId="0" applyNumberFormat="1" applyFont="1" applyBorder="1" applyAlignment="1" applyProtection="1">
      <alignment horizontal="left"/>
      <protection locked="0"/>
    </xf>
    <xf numFmtId="0" fontId="4" fillId="0" borderId="16" xfId="0" applyFont="1" applyBorder="1" applyAlignment="1" applyProtection="1">
      <alignment horizontal="left" vertical="top" indent="1"/>
      <protection locked="0"/>
    </xf>
    <xf numFmtId="0" fontId="10" fillId="14" borderId="94" xfId="0" applyFont="1" applyFill="1" applyBorder="1" applyAlignment="1" applyProtection="1">
      <alignment horizontal="left" vertical="top"/>
      <protection locked="0"/>
    </xf>
    <xf numFmtId="165" fontId="4" fillId="14" borderId="403" xfId="1" applyFont="1" applyFill="1" applyBorder="1" applyAlignment="1" applyProtection="1">
      <alignment horizontal="left" vertical="top"/>
      <protection locked="0"/>
    </xf>
    <xf numFmtId="165" fontId="4" fillId="0" borderId="403" xfId="1" applyFont="1" applyFill="1" applyBorder="1" applyAlignment="1" applyProtection="1">
      <alignment horizontal="left" vertical="top"/>
      <protection locked="0"/>
    </xf>
    <xf numFmtId="0" fontId="4" fillId="14" borderId="404" xfId="0" applyFont="1" applyFill="1" applyBorder="1" applyAlignment="1" applyProtection="1">
      <alignment horizontal="left" vertical="top"/>
      <protection locked="0"/>
    </xf>
    <xf numFmtId="165" fontId="4" fillId="0" borderId="0" xfId="1" applyFont="1" applyAlignment="1" applyProtection="1">
      <alignment horizontal="left" vertical="top"/>
      <protection locked="0"/>
    </xf>
    <xf numFmtId="0" fontId="4" fillId="0" borderId="0" xfId="0" applyFont="1" applyAlignment="1" applyProtection="1">
      <alignment horizontal="left" vertical="top"/>
      <protection locked="0"/>
    </xf>
    <xf numFmtId="0" fontId="4" fillId="14" borderId="218" xfId="0" applyFont="1" applyFill="1" applyBorder="1" applyAlignment="1" applyProtection="1">
      <alignment horizontal="left" vertical="top"/>
      <protection locked="0"/>
    </xf>
    <xf numFmtId="165" fontId="4" fillId="14" borderId="455" xfId="1" applyFont="1" applyFill="1" applyBorder="1" applyAlignment="1" applyProtection="1">
      <alignment horizontal="left" vertical="top"/>
      <protection locked="0"/>
    </xf>
    <xf numFmtId="0" fontId="4" fillId="14" borderId="459" xfId="0" applyFont="1" applyFill="1" applyBorder="1" applyAlignment="1" applyProtection="1">
      <alignment horizontal="left" vertical="top"/>
      <protection locked="0"/>
    </xf>
    <xf numFmtId="0" fontId="4" fillId="0" borderId="90" xfId="0" applyFont="1" applyBorder="1" applyAlignment="1" applyProtection="1">
      <alignment horizontal="left" vertical="top" indent="1"/>
      <protection locked="0"/>
    </xf>
    <xf numFmtId="0" fontId="4" fillId="14" borderId="416" xfId="0" applyFont="1" applyFill="1" applyBorder="1" applyAlignment="1" applyProtection="1">
      <alignment horizontal="left" vertical="top"/>
      <protection locked="0"/>
    </xf>
    <xf numFmtId="165" fontId="4" fillId="14" borderId="73" xfId="1" applyFont="1" applyFill="1" applyBorder="1" applyAlignment="1" applyProtection="1">
      <alignment horizontal="left" vertical="top"/>
      <protection locked="0"/>
    </xf>
    <xf numFmtId="0" fontId="4" fillId="14" borderId="74" xfId="0" applyFont="1" applyFill="1" applyBorder="1" applyAlignment="1" applyProtection="1">
      <alignment horizontal="left" vertical="top"/>
      <protection locked="0"/>
    </xf>
    <xf numFmtId="169" fontId="4" fillId="0" borderId="99" xfId="0" applyNumberFormat="1" applyFont="1" applyBorder="1" applyAlignment="1" applyProtection="1">
      <alignment horizontal="left"/>
      <protection locked="0"/>
    </xf>
    <xf numFmtId="0" fontId="4" fillId="0" borderId="79" xfId="0" applyFont="1" applyBorder="1" applyAlignment="1" applyProtection="1">
      <alignment horizontal="left"/>
      <protection locked="0"/>
    </xf>
    <xf numFmtId="169" fontId="9" fillId="0" borderId="99" xfId="0" applyNumberFormat="1" applyFont="1" applyBorder="1" applyAlignment="1" applyProtection="1">
      <alignment horizontal="left"/>
      <protection locked="0"/>
    </xf>
    <xf numFmtId="0" fontId="9" fillId="0" borderId="79" xfId="0" applyFont="1" applyBorder="1" applyAlignment="1" applyProtection="1">
      <alignment horizontal="left"/>
      <protection locked="0"/>
    </xf>
    <xf numFmtId="0" fontId="2" fillId="0" borderId="77" xfId="0" applyFont="1" applyBorder="1" applyAlignment="1" applyProtection="1">
      <alignment horizontal="left"/>
      <protection locked="0"/>
    </xf>
    <xf numFmtId="165" fontId="2" fillId="0" borderId="418" xfId="1" applyFont="1" applyBorder="1" applyAlignment="1" applyProtection="1">
      <alignment horizontal="left"/>
      <protection locked="0"/>
    </xf>
    <xf numFmtId="0" fontId="2" fillId="0" borderId="514" xfId="0" applyFont="1" applyBorder="1" applyAlignment="1" applyProtection="1">
      <alignment horizontal="left"/>
      <protection locked="0"/>
    </xf>
    <xf numFmtId="165" fontId="2" fillId="0" borderId="418" xfId="1" applyFont="1" applyFill="1" applyBorder="1" applyAlignment="1" applyProtection="1">
      <alignment horizontal="left"/>
      <protection locked="0"/>
    </xf>
    <xf numFmtId="0" fontId="2" fillId="0" borderId="436" xfId="0" applyFont="1" applyBorder="1" applyAlignment="1" applyProtection="1">
      <alignment horizontal="left"/>
      <protection locked="0"/>
    </xf>
    <xf numFmtId="169" fontId="9" fillId="0" borderId="165" xfId="0" applyNumberFormat="1" applyFont="1" applyBorder="1" applyAlignment="1" applyProtection="1">
      <alignment horizontal="left"/>
      <protection locked="0"/>
    </xf>
    <xf numFmtId="165" fontId="2" fillId="0" borderId="462" xfId="1" applyFont="1" applyBorder="1" applyAlignment="1" applyProtection="1">
      <alignment horizontal="left"/>
      <protection locked="0"/>
    </xf>
    <xf numFmtId="165" fontId="4" fillId="12" borderId="110" xfId="0" applyNumberFormat="1" applyFont="1" applyFill="1" applyBorder="1"/>
    <xf numFmtId="165" fontId="119" fillId="12" borderId="110" xfId="0" applyNumberFormat="1" applyFont="1" applyFill="1" applyBorder="1"/>
    <xf numFmtId="0" fontId="131" fillId="0" borderId="0" xfId="0" applyFont="1"/>
    <xf numFmtId="178" fontId="28" fillId="0" borderId="0" xfId="0" applyNumberFormat="1" applyFont="1" applyAlignment="1" applyProtection="1">
      <alignment horizontal="center"/>
      <protection locked="0"/>
    </xf>
    <xf numFmtId="0" fontId="43" fillId="71" borderId="0" xfId="0" applyFont="1" applyFill="1" applyAlignment="1" applyProtection="1">
      <alignment horizontal="center" vertical="center"/>
      <protection locked="0"/>
    </xf>
    <xf numFmtId="0" fontId="2" fillId="0" borderId="99" xfId="0" quotePrefix="1" applyFont="1" applyBorder="1" applyProtection="1">
      <protection locked="0"/>
    </xf>
    <xf numFmtId="9" fontId="4" fillId="0" borderId="161" xfId="10" applyFont="1" applyBorder="1" applyProtection="1">
      <protection locked="0"/>
    </xf>
    <xf numFmtId="9" fontId="4" fillId="14" borderId="175" xfId="10" applyFont="1" applyFill="1" applyBorder="1" applyProtection="1">
      <protection locked="0"/>
    </xf>
    <xf numFmtId="165" fontId="4" fillId="14" borderId="75" xfId="1" applyFont="1" applyFill="1" applyBorder="1" applyProtection="1">
      <protection locked="0"/>
    </xf>
    <xf numFmtId="165" fontId="4" fillId="20" borderId="110" xfId="1" applyFont="1" applyFill="1" applyBorder="1" applyProtection="1">
      <protection locked="0"/>
    </xf>
    <xf numFmtId="9" fontId="4" fillId="14" borderId="176" xfId="10" applyFont="1" applyFill="1" applyBorder="1" applyProtection="1">
      <protection locked="0"/>
    </xf>
    <xf numFmtId="0" fontId="4" fillId="0" borderId="57" xfId="0" applyFont="1" applyBorder="1" applyProtection="1">
      <protection locked="0"/>
    </xf>
    <xf numFmtId="165" fontId="135" fillId="72" borderId="110" xfId="1" applyFont="1" applyFill="1" applyBorder="1" applyProtection="1">
      <protection locked="0"/>
    </xf>
    <xf numFmtId="0" fontId="2" fillId="0" borderId="16" xfId="0" quotePrefix="1" applyFont="1" applyBorder="1" applyProtection="1">
      <protection locked="0"/>
    </xf>
    <xf numFmtId="9" fontId="4" fillId="0" borderId="174" xfId="10" applyFont="1" applyBorder="1" applyProtection="1">
      <protection locked="0"/>
    </xf>
    <xf numFmtId="165" fontId="4" fillId="0" borderId="184" xfId="1" applyFont="1" applyBorder="1" applyProtection="1">
      <protection locked="0"/>
    </xf>
    <xf numFmtId="165" fontId="4" fillId="0" borderId="146" xfId="1" applyFont="1" applyBorder="1" applyProtection="1">
      <protection locked="0"/>
    </xf>
    <xf numFmtId="165" fontId="4" fillId="0" borderId="95" xfId="1" applyFont="1" applyBorder="1" applyProtection="1">
      <protection locked="0"/>
    </xf>
    <xf numFmtId="165" fontId="2" fillId="68" borderId="387" xfId="1" applyFont="1" applyFill="1" applyBorder="1" applyProtection="1">
      <protection locked="0"/>
    </xf>
    <xf numFmtId="165" fontId="135" fillId="68" borderId="110" xfId="1" applyFont="1" applyFill="1" applyBorder="1" applyProtection="1">
      <protection locked="0"/>
    </xf>
    <xf numFmtId="0" fontId="29" fillId="0" borderId="0" xfId="0" applyFont="1" applyAlignment="1" applyProtection="1">
      <alignment vertical="center"/>
      <protection locked="0"/>
    </xf>
    <xf numFmtId="0" fontId="29" fillId="0" borderId="0" xfId="0" applyFont="1" applyAlignment="1" applyProtection="1">
      <alignment horizontal="left" vertical="center"/>
      <protection locked="0"/>
    </xf>
    <xf numFmtId="175" fontId="4" fillId="0" borderId="0" xfId="1" applyNumberFormat="1" applyFont="1" applyProtection="1">
      <protection locked="0"/>
    </xf>
    <xf numFmtId="0" fontId="75" fillId="0" borderId="0" xfId="0" applyFont="1" applyAlignment="1" applyProtection="1">
      <alignment horizontal="left"/>
      <protection locked="0"/>
    </xf>
    <xf numFmtId="0" fontId="44" fillId="0" borderId="0" xfId="0" applyFont="1" applyAlignment="1" applyProtection="1">
      <alignment horizontal="center"/>
      <protection locked="0"/>
    </xf>
    <xf numFmtId="0" fontId="12" fillId="45" borderId="110" xfId="0" applyFont="1" applyFill="1" applyBorder="1" applyAlignment="1" applyProtection="1">
      <alignment horizontal="center" vertical="center" wrapText="1"/>
      <protection locked="0"/>
    </xf>
    <xf numFmtId="185" fontId="2" fillId="0" borderId="513" xfId="0" applyNumberFormat="1" applyFont="1" applyBorder="1" applyAlignment="1" applyProtection="1">
      <alignment vertical="center"/>
      <protection locked="0"/>
    </xf>
    <xf numFmtId="0" fontId="132" fillId="0" borderId="0" xfId="0" applyFont="1" applyAlignment="1" applyProtection="1">
      <alignment horizontal="left" vertical="center"/>
      <protection locked="0"/>
    </xf>
    <xf numFmtId="185" fontId="4" fillId="14" borderId="73" xfId="0" applyNumberFormat="1" applyFont="1" applyFill="1" applyBorder="1" applyAlignment="1" applyProtection="1">
      <alignment horizontal="center"/>
      <protection locked="0"/>
    </xf>
    <xf numFmtId="169" fontId="4" fillId="14" borderId="188" xfId="1" applyNumberFormat="1" applyFont="1" applyFill="1" applyBorder="1" applyProtection="1">
      <protection locked="0"/>
    </xf>
    <xf numFmtId="0" fontId="132" fillId="0" borderId="0" xfId="0" applyFont="1" applyAlignment="1" applyProtection="1">
      <alignment horizontal="left"/>
      <protection locked="0"/>
    </xf>
    <xf numFmtId="165" fontId="4" fillId="76" borderId="110" xfId="0" applyNumberFormat="1" applyFont="1" applyFill="1" applyBorder="1" applyProtection="1">
      <protection locked="0"/>
    </xf>
    <xf numFmtId="0" fontId="4" fillId="0" borderId="439" xfId="0" applyFont="1" applyBorder="1" applyProtection="1">
      <protection locked="0"/>
    </xf>
    <xf numFmtId="185" fontId="2" fillId="0" borderId="513" xfId="0" applyNumberFormat="1" applyFont="1" applyBorder="1" applyAlignment="1" applyProtection="1">
      <alignment horizontal="center" vertical="center"/>
      <protection locked="0"/>
    </xf>
    <xf numFmtId="0" fontId="4" fillId="14" borderId="435" xfId="0" applyFont="1" applyFill="1" applyBorder="1" applyProtection="1">
      <protection locked="0"/>
    </xf>
    <xf numFmtId="0" fontId="2" fillId="0" borderId="107" xfId="0" applyFont="1" applyBorder="1" applyAlignment="1" applyProtection="1">
      <alignment vertical="center" wrapText="1"/>
      <protection locked="0"/>
    </xf>
    <xf numFmtId="165" fontId="2" fillId="0" borderId="418" xfId="1" applyFont="1" applyBorder="1" applyProtection="1">
      <protection locked="0"/>
    </xf>
    <xf numFmtId="0" fontId="4" fillId="5" borderId="0" xfId="0" applyFont="1" applyFill="1" applyAlignment="1" applyProtection="1">
      <alignment vertical="top"/>
      <protection locked="0"/>
    </xf>
    <xf numFmtId="0" fontId="2" fillId="0" borderId="107" xfId="1" applyNumberFormat="1" applyFont="1" applyBorder="1" applyAlignment="1" applyProtection="1">
      <alignment horizontal="left" vertical="top" wrapText="1" indent="1"/>
      <protection locked="0"/>
    </xf>
    <xf numFmtId="0" fontId="2" fillId="0" borderId="97" xfId="1" applyNumberFormat="1" applyFont="1" applyBorder="1" applyAlignment="1" applyProtection="1">
      <alignment horizontal="left" vertical="top" wrapText="1"/>
      <protection locked="0"/>
    </xf>
    <xf numFmtId="165" fontId="11" fillId="0" borderId="440" xfId="1" applyFont="1" applyFill="1" applyBorder="1" applyProtection="1">
      <protection locked="0"/>
    </xf>
    <xf numFmtId="165" fontId="4" fillId="0" borderId="110" xfId="1" applyFont="1" applyFill="1" applyBorder="1" applyAlignment="1" applyProtection="1">
      <alignment vertical="center"/>
      <protection locked="0"/>
    </xf>
    <xf numFmtId="0" fontId="4" fillId="0" borderId="27" xfId="1" quotePrefix="1" applyNumberFormat="1" applyFont="1" applyBorder="1" applyAlignment="1" applyProtection="1">
      <alignment horizontal="left" vertical="top" wrapText="1" indent="1"/>
      <protection locked="0"/>
    </xf>
    <xf numFmtId="165" fontId="11" fillId="59" borderId="403" xfId="1" applyFont="1" applyFill="1" applyBorder="1" applyProtection="1">
      <protection locked="0"/>
    </xf>
    <xf numFmtId="165" fontId="11" fillId="14" borderId="403" xfId="1" applyFont="1" applyFill="1" applyBorder="1" applyProtection="1">
      <protection locked="0"/>
    </xf>
    <xf numFmtId="165" fontId="11" fillId="60" borderId="403" xfId="1" applyFont="1" applyFill="1" applyBorder="1" applyProtection="1">
      <protection locked="0"/>
    </xf>
    <xf numFmtId="165" fontId="11" fillId="14" borderId="402" xfId="1" applyFont="1" applyFill="1" applyBorder="1" applyProtection="1">
      <protection locked="0"/>
    </xf>
    <xf numFmtId="165" fontId="11" fillId="0" borderId="110" xfId="1" applyFont="1" applyFill="1" applyBorder="1" applyProtection="1">
      <protection locked="0"/>
    </xf>
    <xf numFmtId="165" fontId="11" fillId="59" borderId="455" xfId="1" applyFont="1" applyFill="1" applyBorder="1" applyProtection="1">
      <protection locked="0"/>
    </xf>
    <xf numFmtId="165" fontId="11" fillId="14" borderId="455" xfId="1" applyFont="1" applyFill="1" applyBorder="1" applyProtection="1">
      <protection locked="0"/>
    </xf>
    <xf numFmtId="165" fontId="11" fillId="60" borderId="455" xfId="1" applyFont="1" applyFill="1" applyBorder="1" applyProtection="1">
      <protection locked="0"/>
    </xf>
    <xf numFmtId="165" fontId="11" fillId="14" borderId="454" xfId="1" applyFont="1" applyFill="1" applyBorder="1" applyProtection="1">
      <protection locked="0"/>
    </xf>
    <xf numFmtId="165" fontId="11" fillId="0" borderId="455" xfId="1" applyFont="1" applyBorder="1" applyProtection="1">
      <protection locked="0"/>
    </xf>
    <xf numFmtId="165" fontId="11" fillId="0" borderId="454" xfId="1" applyFont="1" applyBorder="1" applyProtection="1">
      <protection locked="0"/>
    </xf>
    <xf numFmtId="0" fontId="4" fillId="0" borderId="27" xfId="1" applyNumberFormat="1" applyFont="1" applyBorder="1" applyAlignment="1" applyProtection="1">
      <alignment horizontal="left" vertical="top" wrapText="1" indent="2"/>
      <protection locked="0"/>
    </xf>
    <xf numFmtId="0" fontId="4" fillId="0" borderId="17" xfId="1" applyNumberFormat="1" applyFont="1" applyBorder="1" applyAlignment="1" applyProtection="1">
      <alignment horizontal="left" vertical="top" wrapText="1" indent="2"/>
      <protection locked="0"/>
    </xf>
    <xf numFmtId="0" fontId="4" fillId="0" borderId="27" xfId="1" applyNumberFormat="1" applyFont="1" applyBorder="1" applyAlignment="1" applyProtection="1">
      <alignment horizontal="left" vertical="top" wrapText="1" indent="4"/>
      <protection locked="0"/>
    </xf>
    <xf numFmtId="0" fontId="11" fillId="0" borderId="71" xfId="0" applyFont="1" applyBorder="1" applyAlignment="1" applyProtection="1">
      <alignment horizontal="left" indent="5"/>
      <protection locked="0"/>
    </xf>
    <xf numFmtId="173" fontId="11" fillId="0" borderId="71" xfId="0" applyNumberFormat="1" applyFont="1" applyBorder="1" applyAlignment="1" applyProtection="1">
      <alignment horizontal="left" indent="5"/>
      <protection locked="0"/>
    </xf>
    <xf numFmtId="0" fontId="4" fillId="5" borderId="27" xfId="1" quotePrefix="1" applyNumberFormat="1" applyFont="1" applyFill="1" applyBorder="1" applyAlignment="1" applyProtection="1">
      <alignment horizontal="left" vertical="top" wrapText="1" indent="1"/>
      <protection locked="0"/>
    </xf>
    <xf numFmtId="0" fontId="11" fillId="5" borderId="71" xfId="0" applyFont="1" applyFill="1" applyBorder="1" applyProtection="1">
      <protection locked="0"/>
    </xf>
    <xf numFmtId="0" fontId="4" fillId="5" borderId="29" xfId="1" quotePrefix="1" applyNumberFormat="1" applyFont="1" applyFill="1" applyBorder="1" applyAlignment="1" applyProtection="1">
      <alignment horizontal="left" vertical="top" wrapText="1" indent="1"/>
      <protection locked="0"/>
    </xf>
    <xf numFmtId="0" fontId="11" fillId="5" borderId="146" xfId="0" applyFont="1" applyFill="1" applyBorder="1" applyProtection="1">
      <protection locked="0"/>
    </xf>
    <xf numFmtId="165" fontId="11" fillId="0" borderId="198" xfId="1" applyFont="1" applyBorder="1" applyProtection="1">
      <protection locked="0"/>
    </xf>
    <xf numFmtId="165" fontId="11" fillId="0" borderId="177" xfId="1" applyFont="1" applyBorder="1" applyProtection="1">
      <protection locked="0"/>
    </xf>
    <xf numFmtId="0" fontId="11" fillId="0" borderId="0" xfId="1" applyNumberFormat="1" applyFont="1" applyAlignment="1" applyProtection="1">
      <alignment horizontal="left" vertical="top" wrapText="1" indent="1"/>
      <protection locked="0"/>
    </xf>
    <xf numFmtId="0" fontId="11" fillId="0" borderId="0" xfId="1" applyNumberFormat="1" applyFont="1" applyAlignment="1" applyProtection="1">
      <alignment horizontal="left" vertical="top" wrapText="1"/>
      <protection locked="0"/>
    </xf>
    <xf numFmtId="165" fontId="17" fillId="0" borderId="0" xfId="1" applyFont="1" applyProtection="1">
      <protection locked="0"/>
    </xf>
    <xf numFmtId="0" fontId="43" fillId="82" borderId="110" xfId="0" applyFont="1" applyFill="1" applyBorder="1" applyAlignment="1">
      <alignment horizontal="center" vertical="center"/>
    </xf>
    <xf numFmtId="0" fontId="44" fillId="0" borderId="0" xfId="0" applyFont="1" applyAlignment="1">
      <alignment horizontal="center"/>
    </xf>
    <xf numFmtId="165" fontId="4" fillId="0" borderId="377" xfId="1" applyFont="1" applyBorder="1" applyProtection="1"/>
    <xf numFmtId="0" fontId="4" fillId="0" borderId="378" xfId="0" applyFont="1" applyBorder="1"/>
    <xf numFmtId="165" fontId="4" fillId="14" borderId="110" xfId="1" applyFont="1" applyFill="1" applyBorder="1" applyAlignment="1" applyProtection="1">
      <alignment horizontal="center" vertical="center"/>
    </xf>
    <xf numFmtId="165" fontId="4" fillId="20" borderId="110" xfId="0" applyNumberFormat="1" applyFont="1" applyFill="1" applyBorder="1" applyAlignment="1">
      <alignment vertical="center"/>
    </xf>
    <xf numFmtId="165" fontId="4" fillId="76" borderId="110" xfId="0" applyNumberFormat="1" applyFont="1" applyFill="1" applyBorder="1"/>
    <xf numFmtId="0" fontId="4" fillId="76" borderId="110" xfId="0" applyFont="1" applyFill="1" applyBorder="1"/>
    <xf numFmtId="165" fontId="4" fillId="76" borderId="110" xfId="0" applyNumberFormat="1" applyFont="1" applyFill="1" applyBorder="1" applyAlignment="1">
      <alignment vertical="center"/>
    </xf>
    <xf numFmtId="165" fontId="2" fillId="76" borderId="377" xfId="1" applyFont="1" applyFill="1" applyBorder="1" applyProtection="1"/>
    <xf numFmtId="165" fontId="4" fillId="0" borderId="377" xfId="1" applyFont="1" applyBorder="1" applyAlignment="1" applyProtection="1">
      <alignment vertical="center"/>
    </xf>
    <xf numFmtId="169" fontId="4" fillId="0" borderId="378" xfId="1" applyNumberFormat="1" applyFont="1" applyBorder="1" applyAlignment="1" applyProtection="1">
      <alignment vertical="center"/>
    </xf>
    <xf numFmtId="0" fontId="2" fillId="68" borderId="110" xfId="0" applyFont="1" applyFill="1" applyBorder="1"/>
    <xf numFmtId="165" fontId="2" fillId="68" borderId="376" xfId="1" applyFont="1" applyFill="1" applyBorder="1" applyProtection="1"/>
    <xf numFmtId="165" fontId="2" fillId="68" borderId="373" xfId="1" applyFont="1" applyFill="1" applyBorder="1" applyProtection="1"/>
    <xf numFmtId="169" fontId="2" fillId="68" borderId="379" xfId="1" applyNumberFormat="1" applyFont="1" applyFill="1" applyBorder="1" applyProtection="1"/>
    <xf numFmtId="0" fontId="45" fillId="0" borderId="0" xfId="4" applyFont="1" applyBorder="1" applyAlignment="1" applyProtection="1">
      <alignment vertical="center"/>
    </xf>
    <xf numFmtId="0" fontId="3" fillId="0" borderId="0" xfId="0" applyFont="1" applyAlignment="1" applyProtection="1">
      <alignment wrapText="1"/>
      <protection locked="0"/>
    </xf>
    <xf numFmtId="185" fontId="10" fillId="0" borderId="513" xfId="0" applyNumberFormat="1" applyFont="1" applyBorder="1" applyProtection="1">
      <protection locked="0"/>
    </xf>
    <xf numFmtId="185" fontId="4" fillId="0" borderId="513" xfId="1" applyNumberFormat="1" applyFont="1" applyBorder="1" applyProtection="1">
      <protection locked="0"/>
    </xf>
    <xf numFmtId="0" fontId="4" fillId="0" borderId="514" xfId="1" applyNumberFormat="1" applyFont="1" applyBorder="1" applyProtection="1">
      <protection locked="0"/>
    </xf>
    <xf numFmtId="165" fontId="4" fillId="0" borderId="27" xfId="0" applyNumberFormat="1" applyFont="1" applyBorder="1" applyAlignment="1" applyProtection="1">
      <alignment horizontal="center"/>
      <protection locked="0"/>
    </xf>
    <xf numFmtId="0" fontId="10" fillId="14" borderId="75" xfId="0" applyFont="1" applyFill="1" applyBorder="1" applyProtection="1">
      <protection locked="0"/>
    </xf>
    <xf numFmtId="185" fontId="10" fillId="14" borderId="403" xfId="0" applyNumberFormat="1" applyFont="1" applyFill="1" applyBorder="1" applyProtection="1">
      <protection locked="0"/>
    </xf>
    <xf numFmtId="0" fontId="10" fillId="14" borderId="403" xfId="0" applyFont="1" applyFill="1" applyBorder="1" applyProtection="1">
      <protection locked="0"/>
    </xf>
    <xf numFmtId="165" fontId="4" fillId="14" borderId="403" xfId="0" applyNumberFormat="1" applyFont="1" applyFill="1" applyBorder="1" applyAlignment="1" applyProtection="1">
      <alignment horizontal="center"/>
      <protection locked="0"/>
    </xf>
    <xf numFmtId="185" fontId="4" fillId="14" borderId="403" xfId="0" applyNumberFormat="1" applyFont="1" applyFill="1" applyBorder="1" applyAlignment="1" applyProtection="1">
      <alignment horizontal="center"/>
      <protection locked="0"/>
    </xf>
    <xf numFmtId="165" fontId="4" fillId="14" borderId="182" xfId="0" applyNumberFormat="1" applyFont="1" applyFill="1" applyBorder="1" applyAlignment="1" applyProtection="1">
      <alignment horizontal="center"/>
      <protection locked="0"/>
    </xf>
    <xf numFmtId="165" fontId="4" fillId="14" borderId="401" xfId="0" applyNumberFormat="1" applyFont="1" applyFill="1" applyBorder="1" applyAlignment="1" applyProtection="1">
      <alignment horizontal="center"/>
      <protection locked="0"/>
    </xf>
    <xf numFmtId="0" fontId="2" fillId="14" borderId="205" xfId="0" applyFont="1" applyFill="1" applyBorder="1" applyProtection="1">
      <protection locked="0"/>
    </xf>
    <xf numFmtId="185" fontId="2" fillId="14" borderId="455" xfId="0" applyNumberFormat="1" applyFont="1" applyFill="1" applyBorder="1" applyProtection="1">
      <protection locked="0"/>
    </xf>
    <xf numFmtId="0" fontId="2" fillId="14" borderId="455" xfId="0" applyFont="1" applyFill="1" applyBorder="1" applyProtection="1">
      <protection locked="0"/>
    </xf>
    <xf numFmtId="165" fontId="4" fillId="14" borderId="455" xfId="0" applyNumberFormat="1" applyFont="1" applyFill="1" applyBorder="1" applyAlignment="1" applyProtection="1">
      <alignment horizontal="center"/>
      <protection locked="0"/>
    </xf>
    <xf numFmtId="185" fontId="4" fillId="14" borderId="455" xfId="0" applyNumberFormat="1" applyFont="1" applyFill="1" applyBorder="1" applyAlignment="1" applyProtection="1">
      <alignment horizontal="center"/>
      <protection locked="0"/>
    </xf>
    <xf numFmtId="0" fontId="4" fillId="14" borderId="459" xfId="1" applyNumberFormat="1" applyFont="1" applyFill="1" applyBorder="1" applyProtection="1">
      <protection locked="0"/>
    </xf>
    <xf numFmtId="165" fontId="4" fillId="14" borderId="183" xfId="0" applyNumberFormat="1" applyFont="1" applyFill="1" applyBorder="1" applyAlignment="1" applyProtection="1">
      <alignment horizontal="center"/>
      <protection locked="0"/>
    </xf>
    <xf numFmtId="165" fontId="4" fillId="14" borderId="453" xfId="0" applyNumberFormat="1" applyFont="1" applyFill="1" applyBorder="1" applyAlignment="1" applyProtection="1">
      <alignment horizontal="center"/>
      <protection locked="0"/>
    </xf>
    <xf numFmtId="0" fontId="2" fillId="0" borderId="72" xfId="0" applyFont="1" applyBorder="1" applyProtection="1">
      <protection locked="0"/>
    </xf>
    <xf numFmtId="165" fontId="4" fillId="0" borderId="29" xfId="1" applyFont="1" applyBorder="1" applyProtection="1">
      <protection locked="0"/>
    </xf>
    <xf numFmtId="165" fontId="4" fillId="0" borderId="147" xfId="1" applyFont="1" applyBorder="1" applyProtection="1">
      <protection locked="0"/>
    </xf>
    <xf numFmtId="0" fontId="4" fillId="0" borderId="148" xfId="1" applyNumberFormat="1" applyFont="1" applyBorder="1" applyProtection="1">
      <protection locked="0"/>
    </xf>
    <xf numFmtId="165" fontId="4" fillId="0" borderId="123" xfId="0" applyNumberFormat="1" applyFont="1" applyBorder="1" applyProtection="1">
      <protection locked="0"/>
    </xf>
    <xf numFmtId="165" fontId="2" fillId="75" borderId="375" xfId="1" applyFont="1" applyFill="1" applyBorder="1" applyProtection="1">
      <protection locked="0"/>
    </xf>
    <xf numFmtId="167" fontId="10" fillId="0" borderId="0" xfId="1" applyNumberFormat="1" applyFont="1" applyProtection="1">
      <protection locked="0"/>
    </xf>
    <xf numFmtId="0" fontId="116" fillId="0" borderId="380" xfId="0" applyFont="1" applyBorder="1" applyAlignment="1" applyProtection="1">
      <alignment vertical="center"/>
      <protection locked="0"/>
    </xf>
    <xf numFmtId="0" fontId="116" fillId="0" borderId="374" xfId="0" applyFont="1" applyBorder="1" applyAlignment="1" applyProtection="1">
      <alignment vertical="center"/>
      <protection locked="0"/>
    </xf>
    <xf numFmtId="165" fontId="25" fillId="45" borderId="123" xfId="16" applyFont="1" applyFill="1" applyBorder="1" applyAlignment="1" applyProtection="1">
      <alignment horizontal="center"/>
      <protection locked="0"/>
    </xf>
    <xf numFmtId="0" fontId="25" fillId="0" borderId="504" xfId="16" applyNumberFormat="1" applyFont="1" applyFill="1" applyBorder="1" applyAlignment="1" applyProtection="1">
      <alignment horizontal="left"/>
      <protection locked="0"/>
    </xf>
    <xf numFmtId="165" fontId="25" fillId="0" borderId="504" xfId="16" applyFont="1" applyFill="1" applyBorder="1" applyProtection="1">
      <protection locked="0"/>
    </xf>
    <xf numFmtId="0" fontId="2" fillId="0" borderId="504" xfId="0" applyFont="1" applyBorder="1" applyProtection="1">
      <protection locked="0"/>
    </xf>
    <xf numFmtId="0" fontId="135" fillId="0" borderId="504" xfId="0" applyFont="1" applyBorder="1" applyProtection="1">
      <protection locked="0"/>
    </xf>
    <xf numFmtId="165" fontId="25" fillId="0" borderId="504" xfId="16" applyFont="1" applyBorder="1" applyProtection="1">
      <protection locked="0"/>
    </xf>
    <xf numFmtId="0" fontId="29" fillId="0" borderId="504" xfId="16" applyNumberFormat="1" applyFont="1" applyFill="1" applyBorder="1" applyAlignment="1" applyProtection="1">
      <alignment horizontal="left" indent="2"/>
      <protection locked="0"/>
    </xf>
    <xf numFmtId="165" fontId="25" fillId="14" borderId="504" xfId="16" applyFont="1" applyFill="1" applyBorder="1" applyProtection="1">
      <protection locked="0"/>
    </xf>
    <xf numFmtId="0" fontId="2" fillId="14" borderId="504" xfId="0" applyFont="1" applyFill="1" applyBorder="1" applyProtection="1">
      <protection locked="0"/>
    </xf>
    <xf numFmtId="0" fontId="135" fillId="14" borderId="504" xfId="0" applyFont="1" applyFill="1" applyBorder="1" applyProtection="1">
      <protection locked="0"/>
    </xf>
    <xf numFmtId="0" fontId="25" fillId="0" borderId="504" xfId="16" applyNumberFormat="1" applyFont="1" applyBorder="1" applyAlignment="1" applyProtection="1">
      <alignment horizontal="left"/>
      <protection locked="0"/>
    </xf>
    <xf numFmtId="0" fontId="25" fillId="74" borderId="504" xfId="16" applyNumberFormat="1" applyFont="1" applyFill="1" applyBorder="1" applyAlignment="1" applyProtection="1">
      <alignment horizontal="left"/>
      <protection locked="0"/>
    </xf>
    <xf numFmtId="165" fontId="25" fillId="74" borderId="504" xfId="16" applyFont="1" applyFill="1" applyBorder="1" applyProtection="1">
      <protection locked="0"/>
    </xf>
    <xf numFmtId="165" fontId="25" fillId="74" borderId="529" xfId="16" applyFont="1" applyFill="1" applyBorder="1" applyProtection="1">
      <protection locked="0"/>
    </xf>
    <xf numFmtId="165" fontId="25" fillId="0" borderId="0" xfId="16" applyFont="1" applyFill="1" applyBorder="1" applyProtection="1">
      <protection locked="0"/>
    </xf>
    <xf numFmtId="0" fontId="4" fillId="14" borderId="504" xfId="0" applyFont="1" applyFill="1" applyBorder="1" applyProtection="1">
      <protection locked="0"/>
    </xf>
    <xf numFmtId="43" fontId="4" fillId="14" borderId="504" xfId="90" applyFont="1" applyFill="1" applyBorder="1" applyProtection="1">
      <protection locked="0"/>
    </xf>
    <xf numFmtId="43" fontId="4" fillId="0" borderId="504" xfId="0" applyNumberFormat="1" applyFont="1" applyBorder="1" applyProtection="1">
      <protection locked="0"/>
    </xf>
    <xf numFmtId="165" fontId="25" fillId="0" borderId="505" xfId="16" applyFont="1" applyFill="1" applyBorder="1" applyProtection="1">
      <protection locked="0"/>
    </xf>
    <xf numFmtId="165" fontId="25" fillId="0" borderId="508" xfId="16" applyFont="1" applyFill="1" applyBorder="1" applyProtection="1">
      <protection locked="0"/>
    </xf>
    <xf numFmtId="165" fontId="25" fillId="0" borderId="507" xfId="16" applyFont="1" applyFill="1" applyBorder="1" applyProtection="1">
      <protection locked="0"/>
    </xf>
    <xf numFmtId="165" fontId="29" fillId="0" borderId="505" xfId="16" applyFont="1" applyFill="1" applyBorder="1" applyProtection="1">
      <protection locked="0"/>
    </xf>
    <xf numFmtId="165" fontId="29" fillId="0" borderId="505" xfId="16" applyFont="1" applyFill="1" applyBorder="1" applyAlignment="1" applyProtection="1">
      <alignment horizontal="left" indent="2"/>
      <protection locked="0"/>
    </xf>
    <xf numFmtId="165" fontId="32" fillId="0" borderId="505" xfId="16" applyFont="1" applyFill="1" applyBorder="1" applyAlignment="1" applyProtection="1">
      <alignment horizontal="left"/>
      <protection locked="0"/>
    </xf>
    <xf numFmtId="0" fontId="4" fillId="0" borderId="505" xfId="0" applyFont="1" applyBorder="1" applyProtection="1">
      <protection locked="0"/>
    </xf>
    <xf numFmtId="0" fontId="4" fillId="0" borderId="508" xfId="0" applyFont="1" applyBorder="1" applyProtection="1">
      <protection locked="0"/>
    </xf>
    <xf numFmtId="0" fontId="4" fillId="0" borderId="507" xfId="0" applyFont="1" applyBorder="1" applyProtection="1">
      <protection locked="0"/>
    </xf>
    <xf numFmtId="0" fontId="4" fillId="0" borderId="506" xfId="0" applyFont="1" applyBorder="1" applyProtection="1">
      <protection locked="0"/>
    </xf>
    <xf numFmtId="0" fontId="4" fillId="0" borderId="509" xfId="0" applyFont="1" applyBorder="1" applyProtection="1">
      <protection locked="0"/>
    </xf>
    <xf numFmtId="0" fontId="4" fillId="0" borderId="510" xfId="0" applyFont="1" applyBorder="1" applyProtection="1">
      <protection locked="0"/>
    </xf>
    <xf numFmtId="165" fontId="4" fillId="0" borderId="509" xfId="0" applyNumberFormat="1" applyFont="1" applyBorder="1" applyProtection="1">
      <protection locked="0"/>
    </xf>
    <xf numFmtId="165" fontId="4" fillId="0" borderId="504" xfId="0" applyNumberFormat="1" applyFont="1" applyBorder="1" applyProtection="1">
      <protection locked="0"/>
    </xf>
    <xf numFmtId="0" fontId="43" fillId="82" borderId="0" xfId="0" applyFont="1" applyFill="1" applyAlignment="1" applyProtection="1">
      <alignment horizontal="center" vertical="center"/>
      <protection locked="0"/>
    </xf>
    <xf numFmtId="10" fontId="2" fillId="45" borderId="110" xfId="0" applyNumberFormat="1" applyFont="1" applyFill="1" applyBorder="1" applyAlignment="1" applyProtection="1">
      <alignment horizontal="center" vertical="center" wrapText="1"/>
      <protection locked="0"/>
    </xf>
    <xf numFmtId="165" fontId="4" fillId="92" borderId="110" xfId="0" applyNumberFormat="1" applyFont="1" applyFill="1" applyBorder="1" applyProtection="1">
      <protection locked="0"/>
    </xf>
    <xf numFmtId="169" fontId="4" fillId="0" borderId="110" xfId="1" applyNumberFormat="1" applyFont="1" applyBorder="1" applyAlignment="1" applyProtection="1">
      <alignment vertical="center"/>
      <protection locked="0"/>
    </xf>
    <xf numFmtId="0" fontId="115" fillId="0" borderId="380" xfId="0" applyFont="1" applyBorder="1" applyAlignment="1" applyProtection="1">
      <alignment horizontal="left" vertical="center" indent="1"/>
      <protection locked="0"/>
    </xf>
    <xf numFmtId="0" fontId="115" fillId="0" borderId="374" xfId="0" applyFont="1" applyBorder="1" applyAlignment="1" applyProtection="1">
      <alignment vertical="center"/>
      <protection locked="0"/>
    </xf>
    <xf numFmtId="0" fontId="2" fillId="19" borderId="380" xfId="0" applyFont="1" applyFill="1" applyBorder="1" applyAlignment="1" applyProtection="1">
      <alignment horizontal="center"/>
      <protection locked="0"/>
    </xf>
    <xf numFmtId="0" fontId="2" fillId="19" borderId="374" xfId="0" applyFont="1" applyFill="1" applyBorder="1" applyAlignment="1" applyProtection="1">
      <alignment horizontal="center"/>
      <protection locked="0"/>
    </xf>
    <xf numFmtId="165" fontId="136" fillId="14" borderId="110" xfId="0" applyNumberFormat="1" applyFont="1" applyFill="1" applyBorder="1" applyAlignment="1">
      <alignment horizontal="center"/>
    </xf>
    <xf numFmtId="165" fontId="4" fillId="0" borderId="123" xfId="0" applyNumberFormat="1" applyFont="1" applyBorder="1"/>
    <xf numFmtId="165" fontId="2" fillId="75" borderId="110" xfId="1" applyFont="1" applyFill="1" applyBorder="1" applyProtection="1"/>
    <xf numFmtId="165" fontId="2" fillId="75" borderId="380" xfId="1" applyFont="1" applyFill="1" applyBorder="1" applyProtection="1"/>
    <xf numFmtId="165" fontId="135" fillId="75" borderId="375" xfId="1" applyFont="1" applyFill="1" applyBorder="1" applyProtection="1"/>
    <xf numFmtId="0" fontId="116" fillId="0" borderId="380" xfId="0" applyFont="1" applyBorder="1" applyAlignment="1">
      <alignment vertical="center"/>
    </xf>
    <xf numFmtId="0" fontId="116" fillId="0" borderId="374" xfId="0" applyFont="1" applyBorder="1" applyAlignment="1">
      <alignment vertical="center"/>
    </xf>
    <xf numFmtId="0" fontId="4" fillId="0" borderId="522" xfId="0" applyFont="1" applyBorder="1" applyProtection="1">
      <protection locked="0"/>
    </xf>
    <xf numFmtId="0" fontId="2" fillId="0" borderId="284" xfId="0" applyFont="1" applyBorder="1" applyAlignment="1" applyProtection="1">
      <alignment horizontal="centerContinuous" vertical="center"/>
      <protection locked="0"/>
    </xf>
    <xf numFmtId="0" fontId="2" fillId="0" borderId="304" xfId="0" applyFont="1" applyBorder="1" applyAlignment="1" applyProtection="1">
      <alignment horizontal="centerContinuous" vertical="center"/>
      <protection locked="0"/>
    </xf>
    <xf numFmtId="0" fontId="43" fillId="81" borderId="110" xfId="0" applyFont="1" applyFill="1" applyBorder="1" applyAlignment="1" applyProtection="1">
      <alignment horizontal="centerContinuous" vertical="center"/>
      <protection locked="0"/>
    </xf>
    <xf numFmtId="0" fontId="43" fillId="81" borderId="110" xfId="0" applyFont="1" applyFill="1" applyBorder="1" applyAlignment="1" applyProtection="1">
      <alignment horizontal="centerContinuous" vertical="center" wrapText="1"/>
      <protection locked="0"/>
    </xf>
    <xf numFmtId="165" fontId="4" fillId="0" borderId="161" xfId="1" applyFont="1" applyBorder="1" applyAlignment="1" applyProtection="1">
      <alignment vertical="center"/>
      <protection locked="0"/>
    </xf>
    <xf numFmtId="181" fontId="4" fillId="0" borderId="513" xfId="0" applyNumberFormat="1" applyFont="1" applyBorder="1" applyAlignment="1" applyProtection="1">
      <alignment vertical="center"/>
      <protection locked="0"/>
    </xf>
    <xf numFmtId="181" fontId="4" fillId="14" borderId="403" xfId="0" applyNumberFormat="1" applyFont="1" applyFill="1" applyBorder="1" applyProtection="1">
      <protection locked="0"/>
    </xf>
    <xf numFmtId="165" fontId="4" fillId="14" borderId="161" xfId="1" applyFont="1" applyFill="1" applyBorder="1" applyAlignment="1" applyProtection="1">
      <alignment vertical="center"/>
      <protection locked="0"/>
    </xf>
    <xf numFmtId="165" fontId="4" fillId="95" borderId="110" xfId="0" applyNumberFormat="1" applyFont="1" applyFill="1" applyBorder="1" applyProtection="1">
      <protection locked="0"/>
    </xf>
    <xf numFmtId="165" fontId="4" fillId="14" borderId="110" xfId="1" applyFont="1" applyFill="1" applyBorder="1" applyAlignment="1" applyProtection="1">
      <alignment vertical="center"/>
      <protection locked="0"/>
    </xf>
    <xf numFmtId="181" fontId="4" fillId="14" borderId="455" xfId="0" applyNumberFormat="1" applyFont="1" applyFill="1" applyBorder="1" applyProtection="1">
      <protection locked="0"/>
    </xf>
    <xf numFmtId="181" fontId="4" fillId="14" borderId="73" xfId="0" applyNumberFormat="1" applyFont="1" applyFill="1" applyBorder="1" applyProtection="1">
      <protection locked="0"/>
    </xf>
    <xf numFmtId="181" fontId="4" fillId="14" borderId="73" xfId="0" applyNumberFormat="1" applyFont="1" applyFill="1" applyBorder="1" applyAlignment="1" applyProtection="1">
      <alignment horizontal="center"/>
      <protection locked="0"/>
    </xf>
    <xf numFmtId="165" fontId="136" fillId="76" borderId="110" xfId="0" applyNumberFormat="1" applyFont="1" applyFill="1" applyBorder="1" applyProtection="1">
      <protection locked="0"/>
    </xf>
    <xf numFmtId="181" fontId="4" fillId="0" borderId="513" xfId="0" applyNumberFormat="1" applyFont="1" applyBorder="1" applyAlignment="1" applyProtection="1">
      <alignment horizontal="center" vertical="center"/>
      <protection locked="0"/>
    </xf>
    <xf numFmtId="169" fontId="4" fillId="0" borderId="516" xfId="1" applyNumberFormat="1" applyFont="1" applyBorder="1" applyAlignment="1" applyProtection="1">
      <alignment vertical="center"/>
      <protection locked="0"/>
    </xf>
    <xf numFmtId="0" fontId="4" fillId="0" borderId="462" xfId="0" applyFont="1" applyBorder="1" applyAlignment="1" applyProtection="1">
      <alignment vertical="center"/>
      <protection locked="0"/>
    </xf>
    <xf numFmtId="181" fontId="4" fillId="0" borderId="462" xfId="0" applyNumberFormat="1" applyFont="1" applyBorder="1" applyAlignment="1" applyProtection="1">
      <alignment vertical="center"/>
      <protection locked="0"/>
    </xf>
    <xf numFmtId="181" fontId="4" fillId="0" borderId="462" xfId="0" applyNumberFormat="1" applyFont="1" applyBorder="1" applyAlignment="1" applyProtection="1">
      <alignment horizontal="center" vertical="center"/>
      <protection locked="0"/>
    </xf>
    <xf numFmtId="165" fontId="4" fillId="0" borderId="462" xfId="1" applyFont="1" applyBorder="1" applyAlignment="1" applyProtection="1">
      <alignment vertical="center"/>
      <protection locked="0"/>
    </xf>
    <xf numFmtId="165" fontId="4" fillId="0" borderId="418" xfId="1" applyFont="1" applyBorder="1" applyAlignment="1" applyProtection="1">
      <alignment vertical="center"/>
      <protection locked="0"/>
    </xf>
    <xf numFmtId="165" fontId="4" fillId="0" borderId="184" xfId="1" applyFont="1" applyBorder="1" applyAlignment="1" applyProtection="1">
      <alignment vertical="center"/>
      <protection locked="0"/>
    </xf>
    <xf numFmtId="169" fontId="4" fillId="0" borderId="435" xfId="1" applyNumberFormat="1" applyFont="1" applyBorder="1" applyAlignment="1" applyProtection="1">
      <alignment vertical="center"/>
      <protection locked="0"/>
    </xf>
    <xf numFmtId="165" fontId="2" fillId="89" borderId="383" xfId="1" applyFont="1" applyFill="1" applyBorder="1" applyProtection="1">
      <protection locked="0"/>
    </xf>
    <xf numFmtId="165" fontId="135" fillId="89" borderId="110" xfId="1" applyFont="1" applyFill="1" applyBorder="1" applyProtection="1">
      <protection locked="0"/>
    </xf>
    <xf numFmtId="165" fontId="2" fillId="89" borderId="123" xfId="1" applyFont="1" applyFill="1" applyBorder="1" applyProtection="1">
      <protection locked="0"/>
    </xf>
    <xf numFmtId="169" fontId="2" fillId="89" borderId="110" xfId="1" applyNumberFormat="1" applyFont="1" applyFill="1" applyBorder="1" applyProtection="1">
      <protection locked="0"/>
    </xf>
    <xf numFmtId="169" fontId="10" fillId="0" borderId="0" xfId="1" applyNumberFormat="1" applyFont="1" applyBorder="1" applyProtection="1">
      <protection locked="0"/>
    </xf>
    <xf numFmtId="0" fontId="43" fillId="82" borderId="0" xfId="0" applyFont="1" applyFill="1" applyAlignment="1">
      <alignment horizontal="center" vertical="center"/>
    </xf>
    <xf numFmtId="10" fontId="2" fillId="45" borderId="110" xfId="0" applyNumberFormat="1" applyFont="1" applyFill="1" applyBorder="1" applyAlignment="1">
      <alignment horizontal="center" vertical="center" wrapText="1"/>
    </xf>
    <xf numFmtId="165" fontId="4" fillId="92" borderId="110" xfId="0" applyNumberFormat="1" applyFont="1" applyFill="1" applyBorder="1"/>
    <xf numFmtId="169" fontId="2" fillId="76" borderId="110" xfId="1" applyNumberFormat="1" applyFont="1" applyFill="1" applyBorder="1" applyProtection="1"/>
    <xf numFmtId="165" fontId="29" fillId="0" borderId="0" xfId="15" applyFont="1" applyBorder="1" applyAlignment="1" applyProtection="1"/>
    <xf numFmtId="0" fontId="115" fillId="0" borderId="380" xfId="0" applyFont="1" applyBorder="1" applyAlignment="1">
      <alignment horizontal="left" vertical="center" indent="1"/>
    </xf>
    <xf numFmtId="0" fontId="115" fillId="0" borderId="374" xfId="0" applyFont="1" applyBorder="1" applyAlignment="1">
      <alignment vertical="center"/>
    </xf>
    <xf numFmtId="0" fontId="2" fillId="19" borderId="380" xfId="0" applyFont="1" applyFill="1" applyBorder="1" applyAlignment="1">
      <alignment horizontal="center"/>
    </xf>
    <xf numFmtId="0" fontId="2" fillId="19" borderId="374" xfId="0" applyFont="1" applyFill="1" applyBorder="1" applyAlignment="1">
      <alignment horizontal="center"/>
    </xf>
    <xf numFmtId="165" fontId="2" fillId="0" borderId="0" xfId="1" applyFont="1" applyAlignment="1" applyProtection="1">
      <alignment horizontal="right" textRotation="180"/>
      <protection locked="0"/>
    </xf>
    <xf numFmtId="165" fontId="2" fillId="0" borderId="0" xfId="1" applyFont="1" applyAlignment="1" applyProtection="1">
      <alignment horizontal="center"/>
      <protection locked="0"/>
    </xf>
    <xf numFmtId="165" fontId="3" fillId="0" borderId="0" xfId="1" applyFont="1" applyAlignment="1" applyProtection="1">
      <alignment horizontal="center"/>
      <protection locked="0"/>
    </xf>
    <xf numFmtId="165" fontId="2" fillId="0" borderId="0" xfId="1" applyFont="1" applyFill="1" applyBorder="1" applyAlignment="1" applyProtection="1">
      <alignment horizontal="center" vertical="center" wrapText="1"/>
      <protection locked="0"/>
    </xf>
    <xf numFmtId="165" fontId="2" fillId="45" borderId="110" xfId="1" applyFont="1" applyFill="1" applyBorder="1" applyAlignment="1" applyProtection="1">
      <alignment horizontal="centerContinuous" vertical="center" wrapText="1"/>
      <protection locked="0"/>
    </xf>
    <xf numFmtId="0" fontId="12" fillId="12" borderId="372" xfId="0" applyFont="1" applyFill="1" applyBorder="1" applyAlignment="1" applyProtection="1">
      <alignment horizontal="center" wrapText="1"/>
      <protection locked="0"/>
    </xf>
    <xf numFmtId="0" fontId="12" fillId="12" borderId="566" xfId="0" applyFont="1" applyFill="1" applyBorder="1" applyAlignment="1" applyProtection="1">
      <alignment horizontal="center" wrapText="1"/>
      <protection locked="0"/>
    </xf>
    <xf numFmtId="165" fontId="2" fillId="0" borderId="567" xfId="1" applyFont="1" applyBorder="1" applyAlignment="1" applyProtection="1">
      <alignment horizontal="left" indent="2"/>
      <protection locked="0"/>
    </xf>
    <xf numFmtId="165" fontId="2" fillId="0" borderId="387" xfId="1" applyFont="1" applyFill="1" applyBorder="1" applyAlignment="1" applyProtection="1">
      <alignment horizontal="left"/>
      <protection locked="0"/>
    </xf>
    <xf numFmtId="165" fontId="2" fillId="0" borderId="110" xfId="1" applyFont="1" applyFill="1" applyBorder="1" applyAlignment="1" applyProtection="1">
      <alignment horizontal="left"/>
      <protection locked="0"/>
    </xf>
    <xf numFmtId="165" fontId="2" fillId="0" borderId="568" xfId="1" applyFont="1" applyBorder="1" applyAlignment="1" applyProtection="1">
      <alignment horizontal="left"/>
      <protection locked="0"/>
    </xf>
    <xf numFmtId="165" fontId="2" fillId="12" borderId="567" xfId="1" applyFont="1" applyFill="1" applyBorder="1" applyAlignment="1" applyProtection="1">
      <alignment horizontal="left" indent="2"/>
      <protection locked="0"/>
    </xf>
    <xf numFmtId="165" fontId="2" fillId="12" borderId="387" xfId="1" applyFont="1" applyFill="1" applyBorder="1" applyAlignment="1" applyProtection="1">
      <alignment horizontal="left"/>
      <protection locked="0"/>
    </xf>
    <xf numFmtId="165" fontId="2" fillId="12" borderId="110" xfId="1" applyFont="1" applyFill="1" applyBorder="1" applyAlignment="1" applyProtection="1">
      <alignment horizontal="left"/>
      <protection locked="0"/>
    </xf>
    <xf numFmtId="165" fontId="2" fillId="12" borderId="568" xfId="1" applyFont="1" applyFill="1" applyBorder="1" applyAlignment="1" applyProtection="1">
      <alignment horizontal="left"/>
      <protection locked="0"/>
    </xf>
    <xf numFmtId="165" fontId="11" fillId="0" borderId="568" xfId="1" applyFont="1" applyBorder="1" applyProtection="1">
      <protection locked="0"/>
    </xf>
    <xf numFmtId="165" fontId="11" fillId="14" borderId="110" xfId="1" applyFont="1" applyFill="1" applyBorder="1" applyAlignment="1" applyProtection="1">
      <alignment horizontal="center"/>
      <protection locked="0"/>
    </xf>
    <xf numFmtId="165" fontId="11" fillId="14" borderId="568" xfId="1" applyFont="1" applyFill="1" applyBorder="1" applyAlignment="1" applyProtection="1">
      <alignment horizontal="center"/>
      <protection locked="0"/>
    </xf>
    <xf numFmtId="165" fontId="2" fillId="0" borderId="387" xfId="1" applyFont="1" applyBorder="1" applyAlignment="1" applyProtection="1">
      <alignment horizontal="left"/>
      <protection locked="0"/>
    </xf>
    <xf numFmtId="165" fontId="2" fillId="0" borderId="110" xfId="1" applyFont="1" applyBorder="1" applyAlignment="1" applyProtection="1">
      <alignment horizontal="left"/>
      <protection locked="0"/>
    </xf>
    <xf numFmtId="165" fontId="2" fillId="12" borderId="570" xfId="1" applyFont="1" applyFill="1" applyBorder="1" applyAlignment="1" applyProtection="1">
      <alignment horizontal="left" indent="2"/>
      <protection locked="0"/>
    </xf>
    <xf numFmtId="165" fontId="2" fillId="12" borderId="389" xfId="1" applyFont="1" applyFill="1" applyBorder="1" applyAlignment="1" applyProtection="1">
      <alignment horizontal="left"/>
      <protection locked="0"/>
    </xf>
    <xf numFmtId="165" fontId="2" fillId="12" borderId="123" xfId="1" applyFont="1" applyFill="1" applyBorder="1" applyAlignment="1" applyProtection="1">
      <alignment horizontal="left"/>
      <protection locked="0"/>
    </xf>
    <xf numFmtId="165" fontId="2" fillId="12" borderId="571" xfId="1" applyFont="1" applyFill="1" applyBorder="1" applyAlignment="1" applyProtection="1">
      <alignment horizontal="left"/>
      <protection locked="0"/>
    </xf>
    <xf numFmtId="165" fontId="11" fillId="0" borderId="110" xfId="1" applyFont="1" applyBorder="1" applyAlignment="1" applyProtection="1">
      <alignment horizontal="center"/>
      <protection locked="0"/>
    </xf>
    <xf numFmtId="165" fontId="11" fillId="0" borderId="568" xfId="1" applyFont="1" applyBorder="1" applyAlignment="1" applyProtection="1">
      <alignment horizontal="center"/>
      <protection locked="0"/>
    </xf>
    <xf numFmtId="165" fontId="11" fillId="0" borderId="374" xfId="1" applyFont="1" applyBorder="1" applyAlignment="1" applyProtection="1">
      <alignment horizontal="left" indent="1"/>
      <protection locked="0"/>
    </xf>
    <xf numFmtId="165" fontId="11" fillId="14" borderId="374" xfId="1" applyFont="1" applyFill="1" applyBorder="1" applyAlignment="1" applyProtection="1">
      <alignment horizontal="center"/>
      <protection locked="0"/>
    </xf>
    <xf numFmtId="165" fontId="119" fillId="0" borderId="110" xfId="1" applyFont="1" applyBorder="1" applyProtection="1">
      <protection locked="0"/>
    </xf>
    <xf numFmtId="165" fontId="119" fillId="0" borderId="568" xfId="1" applyFont="1" applyBorder="1" applyProtection="1">
      <protection locked="0"/>
    </xf>
    <xf numFmtId="165" fontId="2" fillId="0" borderId="110" xfId="12" applyFont="1" applyFill="1" applyBorder="1" applyProtection="1">
      <protection locked="0"/>
    </xf>
    <xf numFmtId="165" fontId="29" fillId="2" borderId="0" xfId="1" applyFont="1" applyFill="1" applyBorder="1" applyAlignment="1" applyProtection="1">
      <alignment vertical="top"/>
      <protection locked="0"/>
    </xf>
    <xf numFmtId="178" fontId="29" fillId="2" borderId="0" xfId="0" applyNumberFormat="1" applyFont="1" applyFill="1" applyAlignment="1" applyProtection="1">
      <alignment horizontal="left" vertical="top"/>
      <protection locked="0"/>
    </xf>
    <xf numFmtId="0" fontId="29" fillId="0" borderId="0" xfId="0" applyFont="1" applyAlignment="1" applyProtection="1">
      <alignment wrapText="1"/>
      <protection locked="0"/>
    </xf>
    <xf numFmtId="0" fontId="43" fillId="65" borderId="110" xfId="0" applyFont="1" applyFill="1" applyBorder="1" applyAlignment="1" applyProtection="1">
      <alignment horizontal="centerContinuous" vertical="center"/>
      <protection locked="0"/>
    </xf>
    <xf numFmtId="0" fontId="43" fillId="65" borderId="0" xfId="0" applyFont="1" applyFill="1" applyAlignment="1" applyProtection="1">
      <alignment horizontal="centerContinuous" vertical="center"/>
      <protection locked="0"/>
    </xf>
    <xf numFmtId="0" fontId="43" fillId="66" borderId="110" xfId="0" applyFont="1" applyFill="1" applyBorder="1" applyAlignment="1" applyProtection="1">
      <alignment horizontal="centerContinuous"/>
      <protection locked="0"/>
    </xf>
    <xf numFmtId="0" fontId="43" fillId="65" borderId="110" xfId="0" applyFont="1" applyFill="1" applyBorder="1" applyAlignment="1" applyProtection="1">
      <alignment horizontal="centerContinuous" vertical="center" wrapText="1"/>
      <protection locked="0"/>
    </xf>
    <xf numFmtId="0" fontId="12" fillId="45" borderId="110" xfId="0" applyFont="1" applyFill="1" applyBorder="1" applyAlignment="1" applyProtection="1">
      <alignment horizontal="centerContinuous" vertical="center" wrapText="1"/>
      <protection locked="0"/>
    </xf>
    <xf numFmtId="181" fontId="4" fillId="0" borderId="76" xfId="0" applyNumberFormat="1" applyFont="1" applyBorder="1" applyProtection="1">
      <protection locked="0"/>
    </xf>
    <xf numFmtId="0" fontId="2" fillId="0" borderId="99" xfId="0" applyFont="1" applyBorder="1" applyAlignment="1" applyProtection="1">
      <alignment horizontal="left"/>
      <protection locked="0"/>
    </xf>
    <xf numFmtId="185" fontId="4" fillId="0" borderId="76" xfId="0" applyNumberFormat="1" applyFont="1" applyBorder="1" applyProtection="1">
      <protection locked="0"/>
    </xf>
    <xf numFmtId="0" fontId="2" fillId="0" borderId="16" xfId="0" quotePrefix="1" applyFont="1" applyBorder="1" applyAlignment="1" applyProtection="1">
      <alignment horizontal="left" vertical="center" wrapText="1" indent="1"/>
      <protection locked="0"/>
    </xf>
    <xf numFmtId="0" fontId="2" fillId="0" borderId="17" xfId="0" applyFont="1" applyBorder="1" applyAlignment="1" applyProtection="1">
      <alignment horizontal="left" vertical="center"/>
      <protection locked="0"/>
    </xf>
    <xf numFmtId="185" fontId="4" fillId="0" borderId="71" xfId="0" applyNumberFormat="1" applyFont="1" applyBorder="1" applyAlignment="1" applyProtection="1">
      <alignment vertical="center"/>
      <protection locked="0"/>
    </xf>
    <xf numFmtId="165" fontId="4" fillId="0" borderId="71" xfId="1" applyFont="1" applyBorder="1" applyAlignment="1" applyProtection="1">
      <alignment vertical="center"/>
      <protection locked="0"/>
    </xf>
    <xf numFmtId="0" fontId="4" fillId="0" borderId="516" xfId="0" applyFont="1" applyBorder="1" applyAlignment="1" applyProtection="1">
      <alignment vertical="center"/>
      <protection locked="0"/>
    </xf>
    <xf numFmtId="165" fontId="4" fillId="0" borderId="174" xfId="0" applyNumberFormat="1" applyFont="1" applyBorder="1" applyAlignment="1" applyProtection="1">
      <alignment vertical="center"/>
      <protection locked="0"/>
    </xf>
    <xf numFmtId="0" fontId="4" fillId="0" borderId="16" xfId="0" applyFont="1" applyBorder="1" applyAlignment="1" applyProtection="1">
      <alignment horizontal="left" vertical="center" wrapText="1" indent="2"/>
      <protection locked="0"/>
    </xf>
    <xf numFmtId="165" fontId="4" fillId="20" borderId="186" xfId="1" applyFont="1" applyFill="1" applyBorder="1" applyProtection="1">
      <protection locked="0"/>
    </xf>
    <xf numFmtId="185" fontId="4" fillId="14" borderId="75" xfId="0" applyNumberFormat="1" applyFont="1" applyFill="1" applyBorder="1" applyProtection="1">
      <protection locked="0"/>
    </xf>
    <xf numFmtId="165" fontId="4" fillId="20" borderId="110" xfId="0" applyNumberFormat="1" applyFont="1" applyFill="1" applyBorder="1" applyAlignment="1" applyProtection="1">
      <alignment horizontal="center"/>
      <protection locked="0"/>
    </xf>
    <xf numFmtId="165" fontId="4" fillId="20" borderId="110" xfId="0" applyNumberFormat="1" applyFont="1" applyFill="1" applyBorder="1" applyProtection="1">
      <protection locked="0"/>
    </xf>
    <xf numFmtId="165" fontId="4" fillId="51" borderId="110" xfId="1" applyFont="1" applyFill="1" applyBorder="1" applyProtection="1">
      <protection locked="0"/>
    </xf>
    <xf numFmtId="165" fontId="4" fillId="51" borderId="110" xfId="0" applyNumberFormat="1" applyFont="1" applyFill="1" applyBorder="1" applyAlignment="1" applyProtection="1">
      <alignment horizontal="center"/>
      <protection locked="0"/>
    </xf>
    <xf numFmtId="0" fontId="4" fillId="51" borderId="110" xfId="0" applyFont="1" applyFill="1" applyBorder="1" applyProtection="1">
      <protection locked="0"/>
    </xf>
    <xf numFmtId="165" fontId="4" fillId="20" borderId="205" xfId="1" applyFont="1" applyFill="1" applyBorder="1" applyProtection="1">
      <protection locked="0"/>
    </xf>
    <xf numFmtId="185" fontId="4" fillId="14" borderId="205" xfId="0" applyNumberFormat="1" applyFont="1" applyFill="1" applyBorder="1" applyProtection="1">
      <protection locked="0"/>
    </xf>
    <xf numFmtId="0" fontId="4" fillId="0" borderId="90" xfId="0" applyFont="1" applyBorder="1" applyAlignment="1" applyProtection="1">
      <alignment horizontal="left" vertical="center" wrapText="1" indent="2"/>
      <protection locked="0"/>
    </xf>
    <xf numFmtId="165" fontId="4" fillId="20" borderId="185" xfId="1" applyFont="1" applyFill="1" applyBorder="1" applyProtection="1">
      <protection locked="0"/>
    </xf>
    <xf numFmtId="185" fontId="4" fillId="14" borderId="185" xfId="0" applyNumberFormat="1" applyFont="1" applyFill="1" applyBorder="1" applyProtection="1">
      <protection locked="0"/>
    </xf>
    <xf numFmtId="165" fontId="4" fillId="14" borderId="185" xfId="1" applyFont="1" applyFill="1" applyBorder="1" applyProtection="1">
      <protection locked="0"/>
    </xf>
    <xf numFmtId="0" fontId="4" fillId="14" borderId="188" xfId="0" applyFont="1" applyFill="1" applyBorder="1" applyProtection="1">
      <protection locked="0"/>
    </xf>
    <xf numFmtId="169" fontId="2" fillId="0" borderId="0" xfId="1" applyNumberFormat="1" applyFont="1" applyFill="1" applyBorder="1" applyProtection="1">
      <protection locked="0"/>
    </xf>
    <xf numFmtId="0" fontId="4" fillId="12" borderId="110" xfId="0" applyFont="1" applyFill="1" applyBorder="1" applyProtection="1">
      <protection locked="0"/>
    </xf>
    <xf numFmtId="169" fontId="4" fillId="0" borderId="0" xfId="1" applyNumberFormat="1" applyFont="1" applyFill="1" applyBorder="1" applyAlignment="1" applyProtection="1">
      <alignment vertical="center"/>
      <protection locked="0"/>
    </xf>
    <xf numFmtId="165" fontId="4" fillId="0" borderId="110" xfId="1" applyFont="1" applyFill="1" applyBorder="1" applyAlignment="1" applyProtection="1">
      <alignment horizontal="center" vertical="center"/>
      <protection locked="0"/>
    </xf>
    <xf numFmtId="165" fontId="4" fillId="0" borderId="110" xfId="1" applyFont="1" applyBorder="1" applyAlignment="1" applyProtection="1">
      <alignment horizontal="center" vertical="center"/>
      <protection locked="0"/>
    </xf>
    <xf numFmtId="165" fontId="4" fillId="14" borderId="186" xfId="1" applyFont="1" applyFill="1" applyBorder="1" applyProtection="1">
      <protection locked="0"/>
    </xf>
    <xf numFmtId="185" fontId="2" fillId="0" borderId="76" xfId="0" applyNumberFormat="1" applyFont="1" applyBorder="1" applyProtection="1">
      <protection locked="0"/>
    </xf>
    <xf numFmtId="165" fontId="2" fillId="0" borderId="76" xfId="1" applyFont="1" applyBorder="1" applyProtection="1">
      <protection locked="0"/>
    </xf>
    <xf numFmtId="165" fontId="2" fillId="0" borderId="110" xfId="1" applyFont="1" applyFill="1" applyBorder="1" applyAlignment="1" applyProtection="1">
      <alignment horizontal="center"/>
      <protection locked="0"/>
    </xf>
    <xf numFmtId="165" fontId="2" fillId="0" borderId="110" xfId="1" applyFont="1" applyBorder="1" applyAlignment="1" applyProtection="1">
      <alignment horizontal="center"/>
      <protection locked="0"/>
    </xf>
    <xf numFmtId="185" fontId="4" fillId="0" borderId="71" xfId="0" applyNumberFormat="1" applyFont="1" applyBorder="1" applyProtection="1">
      <protection locked="0"/>
    </xf>
    <xf numFmtId="0" fontId="2" fillId="0" borderId="17" xfId="0" applyFont="1" applyBorder="1" applyAlignment="1" applyProtection="1">
      <alignment horizontal="left" vertical="top"/>
      <protection locked="0"/>
    </xf>
    <xf numFmtId="0" fontId="2" fillId="0" borderId="71" xfId="0" applyFont="1" applyBorder="1" applyAlignment="1" applyProtection="1">
      <alignment horizontal="left" vertical="top" wrapText="1"/>
      <protection locked="0"/>
    </xf>
    <xf numFmtId="0" fontId="4" fillId="0" borderId="71" xfId="0" applyFont="1" applyBorder="1" applyAlignment="1" applyProtection="1">
      <alignment horizontal="center"/>
      <protection locked="0"/>
    </xf>
    <xf numFmtId="185" fontId="4" fillId="0" borderId="71" xfId="0" applyNumberFormat="1" applyFont="1" applyBorder="1" applyAlignment="1" applyProtection="1">
      <alignment horizontal="center"/>
      <protection locked="0"/>
    </xf>
    <xf numFmtId="165" fontId="2" fillId="0" borderId="71" xfId="1" applyFont="1" applyBorder="1" applyAlignment="1" applyProtection="1">
      <alignment horizontal="left" vertical="top" wrapText="1"/>
      <protection locked="0"/>
    </xf>
    <xf numFmtId="0" fontId="2" fillId="0" borderId="516" xfId="0" applyFont="1" applyBorder="1" applyAlignment="1" applyProtection="1">
      <alignment horizontal="left" vertical="top" wrapText="1"/>
      <protection locked="0"/>
    </xf>
    <xf numFmtId="169" fontId="4" fillId="0" borderId="0" xfId="1" applyNumberFormat="1" applyFont="1" applyFill="1" applyBorder="1" applyAlignment="1" applyProtection="1">
      <alignment horizontal="center"/>
      <protection locked="0"/>
    </xf>
    <xf numFmtId="165" fontId="4" fillId="0" borderId="174" xfId="1" applyFont="1" applyBorder="1" applyAlignment="1" applyProtection="1">
      <alignment horizontal="center"/>
      <protection locked="0"/>
    </xf>
    <xf numFmtId="0" fontId="2" fillId="0" borderId="110" xfId="0" applyFont="1" applyBorder="1" applyAlignment="1" applyProtection="1">
      <alignment horizontal="left" vertical="top" wrapText="1"/>
      <protection locked="0"/>
    </xf>
    <xf numFmtId="165" fontId="4" fillId="51" borderId="110" xfId="1" applyFont="1" applyFill="1" applyBorder="1" applyAlignment="1" applyProtection="1">
      <alignment vertical="center"/>
      <protection locked="0"/>
    </xf>
    <xf numFmtId="169" fontId="2" fillId="12" borderId="110" xfId="1" applyNumberFormat="1" applyFont="1" applyFill="1" applyBorder="1" applyProtection="1">
      <protection locked="0"/>
    </xf>
    <xf numFmtId="185" fontId="4" fillId="0" borderId="76" xfId="0" applyNumberFormat="1" applyFont="1" applyBorder="1" applyAlignment="1" applyProtection="1">
      <alignment horizontal="center"/>
      <protection locked="0"/>
    </xf>
    <xf numFmtId="0" fontId="2" fillId="14" borderId="516" xfId="0" applyFont="1" applyFill="1" applyBorder="1" applyAlignment="1" applyProtection="1">
      <alignment horizontal="left" vertical="top" wrapText="1"/>
      <protection locked="0"/>
    </xf>
    <xf numFmtId="0" fontId="2" fillId="14" borderId="110" xfId="0" applyFont="1" applyFill="1" applyBorder="1" applyAlignment="1" applyProtection="1">
      <alignment horizontal="left" vertical="top" wrapText="1"/>
      <protection locked="0"/>
    </xf>
    <xf numFmtId="0" fontId="2" fillId="14" borderId="435" xfId="0" applyFont="1" applyFill="1" applyBorder="1" applyAlignment="1" applyProtection="1">
      <alignment horizontal="left" vertical="top" wrapText="1"/>
      <protection locked="0"/>
    </xf>
    <xf numFmtId="165" fontId="2" fillId="68" borderId="467" xfId="1" applyFont="1" applyFill="1" applyBorder="1" applyProtection="1">
      <protection locked="0"/>
    </xf>
    <xf numFmtId="0" fontId="2" fillId="68" borderId="373" xfId="0" applyFont="1" applyFill="1" applyBorder="1" applyProtection="1">
      <protection locked="0"/>
    </xf>
    <xf numFmtId="165" fontId="2" fillId="68" borderId="110" xfId="1" applyFont="1" applyFill="1" applyBorder="1" applyAlignment="1" applyProtection="1">
      <alignment horizontal="center"/>
      <protection locked="0"/>
    </xf>
    <xf numFmtId="165" fontId="2" fillId="0" borderId="110" xfId="12" applyFont="1" applyBorder="1" applyProtection="1">
      <protection locked="0"/>
    </xf>
    <xf numFmtId="165" fontId="25" fillId="0" borderId="110" xfId="12" applyFont="1" applyBorder="1" applyProtection="1">
      <protection locked="0"/>
    </xf>
    <xf numFmtId="0" fontId="45" fillId="0" borderId="380" xfId="4" applyFont="1" applyFill="1" applyBorder="1" applyAlignment="1" applyProtection="1">
      <alignment horizontal="left"/>
      <protection locked="0"/>
    </xf>
    <xf numFmtId="0" fontId="45" fillId="0" borderId="374" xfId="4" applyFont="1" applyFill="1" applyBorder="1" applyAlignment="1" applyProtection="1">
      <alignment horizontal="left"/>
      <protection locked="0"/>
    </xf>
    <xf numFmtId="0" fontId="12" fillId="5" borderId="305" xfId="0" applyFont="1" applyFill="1" applyBorder="1" applyAlignment="1" applyProtection="1">
      <alignment horizontal="centerContinuous" vertical="center" wrapText="1"/>
      <protection locked="0"/>
    </xf>
    <xf numFmtId="0" fontId="12" fillId="5" borderId="307" xfId="0" applyFont="1" applyFill="1" applyBorder="1" applyAlignment="1" applyProtection="1">
      <alignment horizontal="centerContinuous" vertical="center" wrapText="1"/>
      <protection locked="0"/>
    </xf>
    <xf numFmtId="0" fontId="12" fillId="5" borderId="313" xfId="0" applyFont="1" applyFill="1" applyBorder="1" applyAlignment="1" applyProtection="1">
      <alignment horizontal="centerContinuous" vertical="center" wrapText="1"/>
      <protection locked="0"/>
    </xf>
    <xf numFmtId="0" fontId="43" fillId="0" borderId="0" xfId="0" applyFont="1" applyAlignment="1" applyProtection="1">
      <alignment horizontal="center" vertical="center" wrapText="1"/>
      <protection locked="0"/>
    </xf>
    <xf numFmtId="0" fontId="2" fillId="0" borderId="165" xfId="0" applyFont="1" applyBorder="1" applyAlignment="1" applyProtection="1">
      <alignment horizontal="left"/>
      <protection locked="0"/>
    </xf>
    <xf numFmtId="0" fontId="2" fillId="0" borderId="462" xfId="0" applyFont="1" applyBorder="1" applyAlignment="1" applyProtection="1">
      <alignment horizontal="left"/>
      <protection locked="0"/>
    </xf>
    <xf numFmtId="175" fontId="2" fillId="0" borderId="462" xfId="0" applyNumberFormat="1" applyFont="1" applyBorder="1" applyAlignment="1" applyProtection="1">
      <alignment horizontal="left"/>
      <protection locked="0"/>
    </xf>
    <xf numFmtId="165" fontId="2" fillId="0" borderId="462" xfId="0" applyNumberFormat="1" applyFont="1" applyBorder="1" applyAlignment="1" applyProtection="1">
      <alignment horizontal="left"/>
      <protection locked="0"/>
    </xf>
    <xf numFmtId="0" fontId="2" fillId="0" borderId="444" xfId="0" applyFont="1" applyBorder="1" applyAlignment="1" applyProtection="1">
      <alignment horizontal="left"/>
      <protection locked="0"/>
    </xf>
    <xf numFmtId="0" fontId="4" fillId="0" borderId="27" xfId="0" quotePrefix="1" applyFont="1" applyBorder="1" applyAlignment="1" applyProtection="1">
      <alignment horizontal="center"/>
      <protection locked="0"/>
    </xf>
    <xf numFmtId="165" fontId="4" fillId="0" borderId="455" xfId="0" applyNumberFormat="1" applyFont="1" applyBorder="1" applyAlignment="1" applyProtection="1">
      <alignment horizontal="center"/>
      <protection locked="0"/>
    </xf>
    <xf numFmtId="165" fontId="4" fillId="0" borderId="73" xfId="1" applyFont="1" applyBorder="1" applyProtection="1">
      <protection locked="0"/>
    </xf>
    <xf numFmtId="0" fontId="4" fillId="0" borderId="188" xfId="1" applyNumberFormat="1" applyFont="1" applyBorder="1" applyProtection="1">
      <protection locked="0"/>
    </xf>
    <xf numFmtId="165" fontId="4" fillId="0" borderId="176" xfId="1" applyFont="1" applyBorder="1" applyProtection="1">
      <protection locked="0"/>
    </xf>
    <xf numFmtId="0" fontId="4" fillId="0" borderId="454" xfId="1" applyNumberFormat="1" applyFont="1" applyBorder="1" applyProtection="1">
      <protection locked="0"/>
    </xf>
    <xf numFmtId="0" fontId="4" fillId="0" borderId="56" xfId="0" quotePrefix="1" applyFont="1" applyBorder="1" applyAlignment="1" applyProtection="1">
      <alignment horizontal="center"/>
      <protection locked="0"/>
    </xf>
    <xf numFmtId="0" fontId="4" fillId="0" borderId="185" xfId="0" applyFont="1" applyBorder="1" applyProtection="1">
      <protection locked="0"/>
    </xf>
    <xf numFmtId="0" fontId="4" fillId="0" borderId="73" xfId="0" applyFont="1" applyBorder="1" applyProtection="1">
      <protection locked="0"/>
    </xf>
    <xf numFmtId="165" fontId="4" fillId="0" borderId="73" xfId="0" applyNumberFormat="1" applyFont="1" applyBorder="1" applyProtection="1">
      <protection locked="0"/>
    </xf>
    <xf numFmtId="165" fontId="4" fillId="0" borderId="163" xfId="0" applyNumberFormat="1" applyFont="1" applyBorder="1" applyProtection="1">
      <protection locked="0"/>
    </xf>
    <xf numFmtId="165" fontId="4" fillId="0" borderId="73" xfId="0" applyNumberFormat="1" applyFont="1" applyBorder="1" applyAlignment="1" applyProtection="1">
      <alignment horizontal="center"/>
      <protection locked="0"/>
    </xf>
    <xf numFmtId="165" fontId="4" fillId="0" borderId="185" xfId="1" applyFont="1" applyBorder="1" applyProtection="1">
      <protection locked="0"/>
    </xf>
    <xf numFmtId="165" fontId="4" fillId="0" borderId="163" xfId="1" applyFont="1" applyBorder="1" applyProtection="1">
      <protection locked="0"/>
    </xf>
    <xf numFmtId="165" fontId="4" fillId="0" borderId="212" xfId="1" applyFont="1" applyBorder="1" applyProtection="1">
      <protection locked="0"/>
    </xf>
    <xf numFmtId="165" fontId="4" fillId="0" borderId="198" xfId="1" applyFont="1" applyBorder="1" applyProtection="1">
      <protection locked="0"/>
    </xf>
    <xf numFmtId="0" fontId="4" fillId="0" borderId="177" xfId="1" applyNumberFormat="1" applyFont="1" applyBorder="1" applyProtection="1">
      <protection locked="0"/>
    </xf>
    <xf numFmtId="165" fontId="4" fillId="57" borderId="211" xfId="1" applyFont="1" applyFill="1" applyBorder="1" applyProtection="1">
      <protection locked="0"/>
    </xf>
    <xf numFmtId="165" fontId="136" fillId="0" borderId="110" xfId="0" applyNumberFormat="1" applyFont="1" applyBorder="1" applyAlignment="1" applyProtection="1">
      <alignment vertical="center"/>
      <protection locked="0"/>
    </xf>
    <xf numFmtId="165" fontId="4" fillId="57" borderId="73" xfId="1" applyFont="1" applyFill="1" applyBorder="1" applyProtection="1">
      <protection locked="0"/>
    </xf>
    <xf numFmtId="0" fontId="2" fillId="76" borderId="110" xfId="0" applyFont="1" applyFill="1" applyBorder="1" applyProtection="1">
      <protection locked="0"/>
    </xf>
    <xf numFmtId="0" fontId="135" fillId="76" borderId="110" xfId="0" applyFont="1" applyFill="1" applyBorder="1" applyProtection="1">
      <protection locked="0"/>
    </xf>
    <xf numFmtId="0" fontId="4" fillId="0" borderId="444" xfId="1" applyNumberFormat="1" applyFont="1" applyBorder="1" applyProtection="1">
      <protection locked="0"/>
    </xf>
    <xf numFmtId="165" fontId="2" fillId="89" borderId="380" xfId="1" applyFont="1" applyFill="1" applyBorder="1" applyProtection="1">
      <protection locked="0"/>
    </xf>
    <xf numFmtId="165" fontId="2" fillId="89" borderId="374" xfId="1" applyFont="1" applyFill="1" applyBorder="1" applyProtection="1">
      <protection locked="0"/>
    </xf>
    <xf numFmtId="169" fontId="2" fillId="0" borderId="0" xfId="1" applyNumberFormat="1" applyFont="1" applyBorder="1" applyProtection="1">
      <protection locked="0"/>
    </xf>
    <xf numFmtId="168" fontId="4" fillId="0" borderId="0" xfId="0" applyNumberFormat="1" applyFont="1" applyProtection="1">
      <protection locked="0"/>
    </xf>
    <xf numFmtId="165" fontId="4" fillId="0" borderId="110" xfId="0" applyNumberFormat="1" applyFont="1" applyBorder="1" applyAlignment="1" applyProtection="1">
      <alignment horizontal="center" vertical="center"/>
      <protection locked="0"/>
    </xf>
    <xf numFmtId="165" fontId="2" fillId="76" borderId="110" xfId="1" applyFont="1" applyFill="1" applyBorder="1" applyAlignment="1" applyProtection="1">
      <alignment horizontal="center"/>
      <protection locked="0"/>
    </xf>
    <xf numFmtId="165" fontId="7" fillId="0" borderId="110" xfId="1" applyFont="1" applyBorder="1" applyProtection="1">
      <protection locked="0"/>
    </xf>
    <xf numFmtId="165" fontId="7" fillId="0" borderId="110" xfId="1" applyFont="1" applyBorder="1" applyAlignment="1" applyProtection="1">
      <alignment horizontal="center"/>
      <protection locked="0"/>
    </xf>
    <xf numFmtId="0" fontId="2" fillId="12" borderId="0" xfId="0" applyFont="1" applyFill="1" applyProtection="1">
      <protection locked="0"/>
    </xf>
    <xf numFmtId="165" fontId="2" fillId="76" borderId="123" xfId="1" applyFont="1" applyFill="1" applyBorder="1" applyProtection="1">
      <protection locked="0"/>
    </xf>
    <xf numFmtId="165" fontId="4" fillId="0" borderId="123" xfId="1" applyFont="1" applyBorder="1" applyAlignment="1" applyProtection="1">
      <alignment vertical="center"/>
      <protection locked="0"/>
    </xf>
    <xf numFmtId="165" fontId="2" fillId="75" borderId="373" xfId="1" applyFont="1" applyFill="1" applyBorder="1" applyProtection="1">
      <protection locked="0"/>
    </xf>
    <xf numFmtId="0" fontId="2" fillId="75" borderId="374" xfId="0" applyFont="1" applyFill="1" applyBorder="1" applyProtection="1">
      <protection locked="0"/>
    </xf>
    <xf numFmtId="165" fontId="2" fillId="75" borderId="373" xfId="1" applyFont="1" applyFill="1" applyBorder="1" applyAlignment="1" applyProtection="1">
      <alignment horizontal="center"/>
      <protection locked="0"/>
    </xf>
    <xf numFmtId="165" fontId="2" fillId="75" borderId="386" xfId="1" applyFont="1" applyFill="1" applyBorder="1" applyAlignment="1" applyProtection="1">
      <alignment horizontal="center"/>
      <protection locked="0"/>
    </xf>
    <xf numFmtId="165" fontId="2" fillId="75" borderId="383" xfId="1" applyFont="1" applyFill="1" applyBorder="1" applyProtection="1">
      <protection locked="0"/>
    </xf>
    <xf numFmtId="165" fontId="2" fillId="75" borderId="396" xfId="1" applyFont="1" applyFill="1" applyBorder="1" applyProtection="1">
      <protection locked="0"/>
    </xf>
    <xf numFmtId="0" fontId="115" fillId="0" borderId="380" xfId="0" applyFont="1" applyBorder="1" applyAlignment="1" applyProtection="1">
      <alignment horizontal="left" vertical="center" indent="3"/>
      <protection locked="0"/>
    </xf>
    <xf numFmtId="0" fontId="2" fillId="5" borderId="285" xfId="0" applyFont="1" applyFill="1" applyBorder="1" applyAlignment="1" applyProtection="1">
      <alignment horizontal="centerContinuous" vertical="center" wrapText="1"/>
      <protection locked="0"/>
    </xf>
    <xf numFmtId="165" fontId="4" fillId="0" borderId="110" xfId="2" applyFont="1" applyBorder="1" applyAlignment="1" applyProtection="1">
      <alignment vertical="center"/>
      <protection locked="0"/>
    </xf>
    <xf numFmtId="165" fontId="4" fillId="0" borderId="110" xfId="2" applyFont="1" applyBorder="1" applyAlignment="1" applyProtection="1">
      <alignment horizontal="center"/>
      <protection locked="0"/>
    </xf>
    <xf numFmtId="165" fontId="4" fillId="0" borderId="110" xfId="2" applyFont="1" applyBorder="1" applyProtection="1">
      <protection locked="0"/>
    </xf>
    <xf numFmtId="165" fontId="4" fillId="0" borderId="97" xfId="1" applyFont="1" applyBorder="1" applyProtection="1">
      <protection locked="0"/>
    </xf>
    <xf numFmtId="0" fontId="4" fillId="0" borderId="173" xfId="1" applyNumberFormat="1" applyFont="1" applyBorder="1" applyProtection="1">
      <protection locked="0"/>
    </xf>
    <xf numFmtId="175" fontId="4" fillId="0" borderId="71" xfId="0" applyNumberFormat="1" applyFont="1" applyBorder="1" applyProtection="1">
      <protection locked="0"/>
    </xf>
    <xf numFmtId="165" fontId="4" fillId="0" borderId="17" xfId="1" applyFont="1" applyBorder="1" applyProtection="1">
      <protection locked="0"/>
    </xf>
    <xf numFmtId="165" fontId="4" fillId="0" borderId="498" xfId="1" applyFont="1" applyBorder="1" applyProtection="1">
      <protection locked="0"/>
    </xf>
    <xf numFmtId="0" fontId="4" fillId="0" borderId="170" xfId="1" applyNumberFormat="1" applyFont="1" applyBorder="1" applyProtection="1">
      <protection locked="0"/>
    </xf>
    <xf numFmtId="0" fontId="4" fillId="0" borderId="16" xfId="0" applyFont="1" applyBorder="1" applyAlignment="1" applyProtection="1">
      <alignment horizontal="left" indent="3"/>
      <protection locked="0"/>
    </xf>
    <xf numFmtId="0" fontId="4" fillId="14" borderId="71" xfId="0" applyFont="1" applyFill="1" applyBorder="1" applyAlignment="1" applyProtection="1">
      <alignment horizontal="left" indent="8"/>
      <protection locked="0"/>
    </xf>
    <xf numFmtId="175" fontId="4" fillId="14" borderId="71" xfId="0" applyNumberFormat="1" applyFont="1" applyFill="1" applyBorder="1" applyAlignment="1" applyProtection="1">
      <alignment horizontal="left" indent="8"/>
      <protection locked="0"/>
    </xf>
    <xf numFmtId="0" fontId="4" fillId="14" borderId="513" xfId="0" applyFont="1" applyFill="1" applyBorder="1" applyAlignment="1" applyProtection="1">
      <alignment horizontal="left" indent="8"/>
      <protection locked="0"/>
    </xf>
    <xf numFmtId="165" fontId="4" fillId="14" borderId="513" xfId="0" applyNumberFormat="1" applyFont="1" applyFill="1" applyBorder="1" applyAlignment="1" applyProtection="1">
      <alignment horizontal="left" indent="8"/>
      <protection locked="0"/>
    </xf>
    <xf numFmtId="165" fontId="4" fillId="14" borderId="513" xfId="1" applyFont="1" applyFill="1" applyBorder="1" applyAlignment="1" applyProtection="1">
      <alignment horizontal="center"/>
      <protection locked="0"/>
    </xf>
    <xf numFmtId="165" fontId="4" fillId="14" borderId="517" xfId="1" applyFont="1" applyFill="1" applyBorder="1" applyAlignment="1" applyProtection="1">
      <alignment horizontal="center"/>
      <protection locked="0"/>
    </xf>
    <xf numFmtId="0" fontId="4" fillId="14" borderId="514" xfId="1" applyNumberFormat="1" applyFont="1" applyFill="1" applyBorder="1" applyProtection="1">
      <protection locked="0"/>
    </xf>
    <xf numFmtId="165" fontId="4" fillId="14" borderId="174" xfId="1" applyFont="1" applyFill="1" applyBorder="1" applyProtection="1">
      <protection locked="0"/>
    </xf>
    <xf numFmtId="165" fontId="4" fillId="14" borderId="17" xfId="1" applyFont="1" applyFill="1" applyBorder="1" applyProtection="1">
      <protection locked="0"/>
    </xf>
    <xf numFmtId="0" fontId="4" fillId="14" borderId="170" xfId="1" applyNumberFormat="1" applyFont="1" applyFill="1" applyBorder="1" applyProtection="1">
      <protection locked="0"/>
    </xf>
    <xf numFmtId="165" fontId="4" fillId="14" borderId="110" xfId="2" applyFont="1" applyFill="1" applyBorder="1" applyProtection="1">
      <protection locked="0"/>
    </xf>
    <xf numFmtId="165" fontId="4" fillId="92" borderId="110" xfId="2" applyFont="1" applyFill="1" applyBorder="1" applyProtection="1">
      <protection locked="0"/>
    </xf>
    <xf numFmtId="165" fontId="136" fillId="14" borderId="110" xfId="2" applyFont="1" applyFill="1" applyBorder="1" applyProtection="1">
      <protection locked="0"/>
    </xf>
    <xf numFmtId="165" fontId="2" fillId="76" borderId="110" xfId="2" applyFont="1" applyFill="1" applyBorder="1" applyProtection="1">
      <protection locked="0"/>
    </xf>
    <xf numFmtId="165" fontId="135" fillId="76" borderId="110" xfId="2" applyFont="1" applyFill="1" applyBorder="1" applyProtection="1">
      <protection locked="0"/>
    </xf>
    <xf numFmtId="169" fontId="2" fillId="76" borderId="110" xfId="2" applyNumberFormat="1" applyFont="1" applyFill="1" applyBorder="1" applyProtection="1">
      <protection locked="0"/>
    </xf>
    <xf numFmtId="175" fontId="4" fillId="0" borderId="76" xfId="0" applyNumberFormat="1" applyFont="1" applyBorder="1" applyAlignment="1" applyProtection="1">
      <alignment horizontal="left" indent="8"/>
      <protection locked="0"/>
    </xf>
    <xf numFmtId="165" fontId="136" fillId="0" borderId="110" xfId="2" applyFont="1" applyBorder="1" applyProtection="1">
      <protection locked="0"/>
    </xf>
    <xf numFmtId="165" fontId="136" fillId="0" borderId="110" xfId="2" applyFont="1" applyBorder="1" applyAlignment="1" applyProtection="1">
      <alignment vertical="center"/>
      <protection locked="0"/>
    </xf>
    <xf numFmtId="169" fontId="4" fillId="0" borderId="110" xfId="2" applyNumberFormat="1" applyFont="1" applyBorder="1" applyProtection="1">
      <protection locked="0"/>
    </xf>
    <xf numFmtId="169" fontId="4" fillId="0" borderId="110" xfId="2" applyNumberFormat="1" applyFont="1" applyBorder="1" applyAlignment="1" applyProtection="1">
      <alignment vertical="center"/>
      <protection locked="0"/>
    </xf>
    <xf numFmtId="165" fontId="4" fillId="14" borderId="110" xfId="2" applyFont="1" applyFill="1" applyBorder="1" applyAlignment="1" applyProtection="1">
      <alignment horizontal="center"/>
      <protection locked="0"/>
    </xf>
    <xf numFmtId="165" fontId="4" fillId="92" borderId="110" xfId="2" applyFont="1" applyFill="1" applyBorder="1" applyAlignment="1" applyProtection="1">
      <alignment horizontal="center"/>
      <protection locked="0"/>
    </xf>
    <xf numFmtId="165" fontId="136" fillId="14" borderId="110" xfId="2" applyFont="1" applyFill="1" applyBorder="1" applyAlignment="1" applyProtection="1">
      <alignment horizontal="center"/>
      <protection locked="0"/>
    </xf>
    <xf numFmtId="0" fontId="2" fillId="0" borderId="90" xfId="0" applyFont="1" applyBorder="1" applyAlignment="1" applyProtection="1">
      <alignment horizontal="right"/>
      <protection locked="0"/>
    </xf>
    <xf numFmtId="0" fontId="4" fillId="0" borderId="144" xfId="0" applyFont="1" applyBorder="1" applyAlignment="1" applyProtection="1">
      <alignment horizontal="left" indent="8"/>
      <protection locked="0"/>
    </xf>
    <xf numFmtId="175" fontId="4" fillId="0" borderId="144" xfId="0" applyNumberFormat="1" applyFont="1" applyBorder="1" applyAlignment="1" applyProtection="1">
      <alignment horizontal="left" indent="8"/>
      <protection locked="0"/>
    </xf>
    <xf numFmtId="0" fontId="4" fillId="0" borderId="418" xfId="0" applyFont="1" applyBorder="1" applyAlignment="1" applyProtection="1">
      <alignment horizontal="left" indent="8"/>
      <protection locked="0"/>
    </xf>
    <xf numFmtId="165" fontId="4" fillId="0" borderId="418" xfId="0" applyNumberFormat="1" applyFont="1" applyBorder="1" applyAlignment="1" applyProtection="1">
      <alignment horizontal="left" indent="8"/>
      <protection locked="0"/>
    </xf>
    <xf numFmtId="165" fontId="4" fillId="0" borderId="418" xfId="1" applyFont="1" applyBorder="1" applyAlignment="1" applyProtection="1">
      <alignment horizontal="center"/>
      <protection locked="0"/>
    </xf>
    <xf numFmtId="165" fontId="4" fillId="0" borderId="438" xfId="1" applyFont="1" applyBorder="1" applyAlignment="1" applyProtection="1">
      <alignment horizontal="center"/>
      <protection locked="0"/>
    </xf>
    <xf numFmtId="165" fontId="4" fillId="0" borderId="438" xfId="1" applyFont="1" applyBorder="1" applyProtection="1">
      <protection locked="0"/>
    </xf>
    <xf numFmtId="0" fontId="4" fillId="0" borderId="436" xfId="1" applyNumberFormat="1" applyFont="1" applyBorder="1" applyProtection="1">
      <protection locked="0"/>
    </xf>
    <xf numFmtId="0" fontId="2" fillId="0" borderId="165" xfId="0" applyFont="1" applyBorder="1" applyAlignment="1" applyProtection="1">
      <alignment horizontal="left" indent="8"/>
      <protection locked="0"/>
    </xf>
    <xf numFmtId="175" fontId="2" fillId="0" borderId="165" xfId="0" applyNumberFormat="1" applyFont="1" applyBorder="1" applyAlignment="1" applyProtection="1">
      <alignment horizontal="left" indent="8"/>
      <protection locked="0"/>
    </xf>
    <xf numFmtId="0" fontId="2" fillId="0" borderId="462" xfId="0" applyFont="1" applyBorder="1" applyAlignment="1" applyProtection="1">
      <alignment horizontal="left" indent="8"/>
      <protection locked="0"/>
    </xf>
    <xf numFmtId="165" fontId="2" fillId="0" borderId="462" xfId="0" applyNumberFormat="1" applyFont="1" applyBorder="1" applyAlignment="1" applyProtection="1">
      <alignment horizontal="left" indent="8"/>
      <protection locked="0"/>
    </xf>
    <xf numFmtId="165" fontId="2" fillId="0" borderId="445" xfId="1" applyFont="1" applyBorder="1" applyProtection="1">
      <protection locked="0"/>
    </xf>
    <xf numFmtId="0" fontId="2" fillId="0" borderId="463" xfId="1" applyNumberFormat="1" applyFont="1" applyBorder="1" applyProtection="1">
      <protection locked="0"/>
    </xf>
    <xf numFmtId="165" fontId="2" fillId="0" borderId="184" xfId="1" applyFont="1" applyBorder="1" applyProtection="1">
      <protection locked="0"/>
    </xf>
    <xf numFmtId="165" fontId="2" fillId="0" borderId="57" xfId="1" applyFont="1" applyBorder="1" applyProtection="1">
      <protection locked="0"/>
    </xf>
    <xf numFmtId="165" fontId="2" fillId="0" borderId="417" xfId="1" applyFont="1" applyBorder="1" applyProtection="1">
      <protection locked="0"/>
    </xf>
    <xf numFmtId="0" fontId="2" fillId="0" borderId="265" xfId="1" applyNumberFormat="1" applyFont="1" applyBorder="1" applyProtection="1">
      <protection locked="0"/>
    </xf>
    <xf numFmtId="0" fontId="2" fillId="56" borderId="192" xfId="0" applyFont="1" applyFill="1" applyBorder="1" applyAlignment="1" applyProtection="1">
      <alignment horizontal="left"/>
      <protection locked="0"/>
    </xf>
    <xf numFmtId="0" fontId="2" fillId="56" borderId="193" xfId="0" applyFont="1" applyFill="1" applyBorder="1" applyAlignment="1" applyProtection="1">
      <alignment horizontal="left" indent="8"/>
      <protection locked="0"/>
    </xf>
    <xf numFmtId="175" fontId="2" fillId="56" borderId="193" xfId="0" applyNumberFormat="1" applyFont="1" applyFill="1" applyBorder="1" applyAlignment="1" applyProtection="1">
      <alignment horizontal="left" indent="8"/>
      <protection locked="0"/>
    </xf>
    <xf numFmtId="0" fontId="2" fillId="56" borderId="194" xfId="0" applyFont="1" applyFill="1" applyBorder="1" applyAlignment="1" applyProtection="1">
      <alignment horizontal="left" indent="8"/>
      <protection locked="0"/>
    </xf>
    <xf numFmtId="165" fontId="2" fillId="56" borderId="194" xfId="0" applyNumberFormat="1" applyFont="1" applyFill="1" applyBorder="1" applyAlignment="1" applyProtection="1">
      <alignment horizontal="left" indent="8"/>
      <protection locked="0"/>
    </xf>
    <xf numFmtId="165" fontId="2" fillId="56" borderId="239" xfId="0" applyNumberFormat="1" applyFont="1" applyFill="1" applyBorder="1" applyAlignment="1" applyProtection="1">
      <alignment horizontal="left" indent="8"/>
      <protection locked="0"/>
    </xf>
    <xf numFmtId="165" fontId="2" fillId="56" borderId="240" xfId="0" applyNumberFormat="1" applyFont="1" applyFill="1" applyBorder="1" applyAlignment="1" applyProtection="1">
      <alignment horizontal="left" indent="8"/>
      <protection locked="0"/>
    </xf>
    <xf numFmtId="165" fontId="2" fillId="68" borderId="383" xfId="2" applyFont="1" applyFill="1" applyBorder="1" applyProtection="1">
      <protection locked="0"/>
    </xf>
    <xf numFmtId="165" fontId="2" fillId="68" borderId="375" xfId="2" applyFont="1" applyFill="1" applyBorder="1" applyProtection="1">
      <protection locked="0"/>
    </xf>
    <xf numFmtId="165" fontId="2" fillId="68" borderId="110" xfId="2" applyFont="1" applyFill="1" applyBorder="1" applyProtection="1">
      <protection locked="0"/>
    </xf>
    <xf numFmtId="165" fontId="2" fillId="68" borderId="374" xfId="2" applyFont="1" applyFill="1" applyBorder="1" applyProtection="1">
      <protection locked="0"/>
    </xf>
    <xf numFmtId="165" fontId="135" fillId="68" borderId="110" xfId="2" applyFont="1" applyFill="1" applyBorder="1" applyProtection="1">
      <protection locked="0"/>
    </xf>
    <xf numFmtId="165" fontId="2" fillId="92" borderId="110" xfId="2" applyFont="1" applyFill="1" applyBorder="1" applyProtection="1">
      <protection locked="0"/>
    </xf>
    <xf numFmtId="0" fontId="115" fillId="0" borderId="380" xfId="0" applyFont="1" applyBorder="1" applyAlignment="1" applyProtection="1">
      <alignment horizontal="left" vertical="center" indent="2"/>
      <protection locked="0"/>
    </xf>
    <xf numFmtId="0" fontId="45" fillId="0" borderId="380" xfId="4" applyFont="1" applyBorder="1" applyProtection="1">
      <protection locked="0"/>
    </xf>
    <xf numFmtId="0" fontId="45" fillId="0" borderId="374" xfId="4" applyFont="1" applyBorder="1" applyProtection="1">
      <protection locked="0"/>
    </xf>
    <xf numFmtId="0" fontId="141" fillId="0" borderId="0" xfId="0" applyFont="1"/>
    <xf numFmtId="185" fontId="4" fillId="14" borderId="403" xfId="1" applyNumberFormat="1" applyFont="1" applyFill="1" applyBorder="1" applyProtection="1">
      <protection locked="0"/>
    </xf>
    <xf numFmtId="185" fontId="4" fillId="14" borderId="455" xfId="1" applyNumberFormat="1" applyFont="1" applyFill="1" applyBorder="1" applyProtection="1">
      <protection locked="0"/>
    </xf>
    <xf numFmtId="165" fontId="4" fillId="14" borderId="0" xfId="1" applyFont="1" applyFill="1" applyProtection="1">
      <protection locked="0"/>
    </xf>
    <xf numFmtId="165" fontId="10" fillId="0" borderId="0" xfId="1" applyFont="1" applyFill="1" applyBorder="1" applyProtection="1">
      <protection locked="0"/>
    </xf>
    <xf numFmtId="165" fontId="2" fillId="0" borderId="0" xfId="1" applyFont="1" applyAlignment="1" applyProtection="1">
      <protection locked="0"/>
    </xf>
    <xf numFmtId="165" fontId="2" fillId="0" borderId="214" xfId="1" applyFont="1" applyFill="1" applyBorder="1" applyAlignment="1" applyProtection="1">
      <alignment horizontal="center" vertical="center" wrapText="1"/>
      <protection locked="0"/>
    </xf>
    <xf numFmtId="165" fontId="4" fillId="5" borderId="141" xfId="1" applyFont="1" applyFill="1" applyBorder="1" applyProtection="1">
      <protection locked="0"/>
    </xf>
    <xf numFmtId="165" fontId="4" fillId="5" borderId="66" xfId="1" applyFont="1" applyFill="1" applyBorder="1" applyProtection="1">
      <protection locked="0"/>
    </xf>
    <xf numFmtId="165" fontId="4" fillId="5" borderId="0" xfId="1" applyFont="1" applyFill="1" applyProtection="1">
      <protection locked="0"/>
    </xf>
    <xf numFmtId="0" fontId="2" fillId="5" borderId="27" xfId="0" applyFont="1" applyFill="1" applyBorder="1" applyProtection="1">
      <protection locked="0"/>
    </xf>
    <xf numFmtId="0" fontId="4" fillId="5" borderId="23" xfId="0" applyFont="1" applyFill="1" applyBorder="1" applyProtection="1">
      <protection locked="0"/>
    </xf>
    <xf numFmtId="165" fontId="4" fillId="5" borderId="23" xfId="1" applyFont="1" applyFill="1" applyBorder="1" applyProtection="1">
      <protection locked="0"/>
    </xf>
    <xf numFmtId="165" fontId="4" fillId="5" borderId="133" xfId="1" applyFont="1" applyFill="1" applyBorder="1" applyProtection="1">
      <protection locked="0"/>
    </xf>
    <xf numFmtId="165" fontId="4" fillId="5" borderId="155" xfId="1" applyFont="1" applyFill="1" applyBorder="1" applyProtection="1">
      <protection locked="0"/>
    </xf>
    <xf numFmtId="0" fontId="4" fillId="5" borderId="155" xfId="1" applyNumberFormat="1" applyFont="1" applyFill="1" applyBorder="1" applyProtection="1">
      <protection locked="0"/>
    </xf>
    <xf numFmtId="165" fontId="4" fillId="5" borderId="24" xfId="1" applyFont="1" applyFill="1" applyBorder="1" applyProtection="1">
      <protection locked="0"/>
    </xf>
    <xf numFmtId="165" fontId="4" fillId="5" borderId="15" xfId="1" applyFont="1" applyFill="1" applyBorder="1" applyProtection="1">
      <protection locked="0"/>
    </xf>
    <xf numFmtId="0" fontId="2" fillId="5" borderId="27" xfId="0" quotePrefix="1" applyFont="1" applyFill="1" applyBorder="1" applyAlignment="1" applyProtection="1">
      <alignment horizontal="left" indent="1"/>
      <protection locked="0"/>
    </xf>
    <xf numFmtId="0" fontId="2" fillId="5" borderId="23" xfId="0" applyFont="1" applyFill="1" applyBorder="1" applyProtection="1">
      <protection locked="0"/>
    </xf>
    <xf numFmtId="165" fontId="2" fillId="5" borderId="23" xfId="1" applyFont="1" applyFill="1" applyBorder="1" applyProtection="1">
      <protection locked="0"/>
    </xf>
    <xf numFmtId="165" fontId="2" fillId="5" borderId="133" xfId="1" applyFont="1" applyFill="1" applyBorder="1" applyProtection="1">
      <protection locked="0"/>
    </xf>
    <xf numFmtId="165" fontId="2" fillId="5" borderId="155" xfId="1" applyFont="1" applyFill="1" applyBorder="1" applyProtection="1">
      <protection locked="0"/>
    </xf>
    <xf numFmtId="0" fontId="2" fillId="5" borderId="155" xfId="1" applyNumberFormat="1" applyFont="1" applyFill="1" applyBorder="1" applyProtection="1">
      <protection locked="0"/>
    </xf>
    <xf numFmtId="165" fontId="2" fillId="5" borderId="24" xfId="1" applyFont="1" applyFill="1" applyBorder="1" applyProtection="1">
      <protection locked="0"/>
    </xf>
    <xf numFmtId="165" fontId="2" fillId="5" borderId="0" xfId="1" applyFont="1" applyFill="1" applyBorder="1" applyProtection="1">
      <protection locked="0"/>
    </xf>
    <xf numFmtId="165" fontId="2" fillId="5" borderId="15" xfId="1" applyFont="1" applyFill="1" applyBorder="1" applyProtection="1">
      <protection locked="0"/>
    </xf>
    <xf numFmtId="165" fontId="2" fillId="5" borderId="0" xfId="1" applyFont="1" applyFill="1" applyProtection="1">
      <protection locked="0"/>
    </xf>
    <xf numFmtId="0" fontId="4" fillId="5" borderId="27" xfId="0" applyFont="1" applyFill="1" applyBorder="1" applyProtection="1">
      <protection locked="0"/>
    </xf>
    <xf numFmtId="165" fontId="4" fillId="14" borderId="139" xfId="1" applyFont="1" applyFill="1" applyBorder="1" applyProtection="1">
      <protection locked="0"/>
    </xf>
    <xf numFmtId="165" fontId="4" fillId="14" borderId="85" xfId="1" applyFont="1" applyFill="1" applyBorder="1" applyAlignment="1" applyProtection="1">
      <alignment horizontal="center"/>
      <protection locked="0"/>
    </xf>
    <xf numFmtId="165" fontId="4" fillId="14" borderId="139" xfId="1" applyFont="1" applyFill="1" applyBorder="1" applyAlignment="1" applyProtection="1">
      <alignment horizontal="center"/>
      <protection locked="0"/>
    </xf>
    <xf numFmtId="0" fontId="4" fillId="14" borderId="156" xfId="1" applyNumberFormat="1" applyFont="1" applyFill="1" applyBorder="1" applyProtection="1">
      <protection locked="0"/>
    </xf>
    <xf numFmtId="165" fontId="4" fillId="14" borderId="92" xfId="1" applyFont="1" applyFill="1" applyBorder="1" applyProtection="1">
      <protection locked="0"/>
    </xf>
    <xf numFmtId="165" fontId="4" fillId="14" borderId="178" xfId="1" applyFont="1" applyFill="1" applyBorder="1" applyProtection="1">
      <protection locked="0"/>
    </xf>
    <xf numFmtId="165" fontId="4" fillId="60" borderId="178" xfId="1" applyFont="1" applyFill="1" applyBorder="1" applyProtection="1">
      <protection locked="0"/>
    </xf>
    <xf numFmtId="165" fontId="4" fillId="60" borderId="139" xfId="1" applyFont="1" applyFill="1" applyBorder="1" applyProtection="1">
      <protection locked="0"/>
    </xf>
    <xf numFmtId="165" fontId="4" fillId="60" borderId="92" xfId="1" applyFont="1" applyFill="1" applyBorder="1" applyProtection="1">
      <protection locked="0"/>
    </xf>
    <xf numFmtId="165" fontId="4" fillId="5" borderId="178" xfId="1" applyFont="1" applyFill="1" applyBorder="1" applyProtection="1">
      <protection locked="0"/>
    </xf>
    <xf numFmtId="165" fontId="4" fillId="5" borderId="139" xfId="1" applyFont="1" applyFill="1" applyBorder="1" applyProtection="1">
      <protection locked="0"/>
    </xf>
    <xf numFmtId="165" fontId="4" fillId="5" borderId="92" xfId="1" applyFont="1" applyFill="1" applyBorder="1" applyProtection="1">
      <protection locked="0"/>
    </xf>
    <xf numFmtId="165" fontId="4" fillId="14" borderId="69" xfId="1" applyFont="1" applyFill="1" applyBorder="1" applyAlignment="1" applyProtection="1">
      <alignment horizontal="center"/>
      <protection locked="0"/>
    </xf>
    <xf numFmtId="165" fontId="4" fillId="14" borderId="140" xfId="1" applyFont="1" applyFill="1" applyBorder="1" applyAlignment="1" applyProtection="1">
      <alignment horizontal="center"/>
      <protection locked="0"/>
    </xf>
    <xf numFmtId="165" fontId="4" fillId="14" borderId="157" xfId="1" applyFont="1" applyFill="1" applyBorder="1" applyAlignment="1" applyProtection="1">
      <alignment horizontal="center"/>
      <protection locked="0"/>
    </xf>
    <xf numFmtId="0" fontId="4" fillId="14" borderId="157" xfId="1" applyNumberFormat="1" applyFont="1" applyFill="1" applyBorder="1" applyAlignment="1" applyProtection="1">
      <alignment horizontal="center"/>
      <protection locked="0"/>
    </xf>
    <xf numFmtId="165" fontId="4" fillId="14" borderId="70" xfId="1" applyFont="1" applyFill="1" applyBorder="1" applyAlignment="1" applyProtection="1">
      <alignment horizontal="center"/>
      <protection locked="0"/>
    </xf>
    <xf numFmtId="165" fontId="4" fillId="5" borderId="0" xfId="1" applyFont="1" applyFill="1" applyAlignment="1" applyProtection="1">
      <alignment horizontal="center"/>
      <protection locked="0"/>
    </xf>
    <xf numFmtId="0" fontId="4" fillId="5" borderId="97" xfId="0" applyFont="1" applyFill="1" applyBorder="1" applyProtection="1">
      <protection locked="0"/>
    </xf>
    <xf numFmtId="0" fontId="4" fillId="5" borderId="33" xfId="0" applyFont="1" applyFill="1" applyBorder="1" applyProtection="1">
      <protection locked="0"/>
    </xf>
    <xf numFmtId="165" fontId="4" fillId="5" borderId="33" xfId="1" applyFont="1" applyFill="1" applyBorder="1" applyProtection="1">
      <protection locked="0"/>
    </xf>
    <xf numFmtId="165" fontId="4" fillId="5" borderId="158" xfId="1" applyFont="1" applyFill="1" applyBorder="1" applyProtection="1">
      <protection locked="0"/>
    </xf>
    <xf numFmtId="0" fontId="4" fillId="5" borderId="158" xfId="1" applyNumberFormat="1" applyFont="1" applyFill="1" applyBorder="1" applyProtection="1">
      <protection locked="0"/>
    </xf>
    <xf numFmtId="165" fontId="4" fillId="0" borderId="178" xfId="1" applyFont="1" applyFill="1" applyBorder="1" applyProtection="1">
      <protection locked="0"/>
    </xf>
    <xf numFmtId="165" fontId="4" fillId="0" borderId="139" xfId="1" applyFont="1" applyFill="1" applyBorder="1" applyProtection="1">
      <protection locked="0"/>
    </xf>
    <xf numFmtId="165" fontId="4" fillId="0" borderId="92" xfId="1" applyFont="1" applyFill="1" applyBorder="1" applyProtection="1">
      <protection locked="0"/>
    </xf>
    <xf numFmtId="165" fontId="2" fillId="0" borderId="15" xfId="1" applyFont="1" applyFill="1" applyBorder="1" applyProtection="1">
      <protection locked="0"/>
    </xf>
    <xf numFmtId="165" fontId="2" fillId="0" borderId="133" xfId="1" applyFont="1" applyFill="1" applyBorder="1" applyProtection="1">
      <protection locked="0"/>
    </xf>
    <xf numFmtId="165" fontId="2" fillId="0" borderId="24" xfId="1" applyFont="1" applyFill="1" applyBorder="1" applyProtection="1">
      <protection locked="0"/>
    </xf>
    <xf numFmtId="165" fontId="2" fillId="60" borderId="15" xfId="1" applyFont="1" applyFill="1" applyBorder="1" applyProtection="1">
      <protection locked="0"/>
    </xf>
    <xf numFmtId="165" fontId="2" fillId="60" borderId="133" xfId="1" applyFont="1" applyFill="1" applyBorder="1" applyProtection="1">
      <protection locked="0"/>
    </xf>
    <xf numFmtId="165" fontId="2" fillId="60" borderId="24" xfId="1" applyFont="1" applyFill="1" applyBorder="1" applyProtection="1">
      <protection locked="0"/>
    </xf>
    <xf numFmtId="0" fontId="4" fillId="5" borderId="56" xfId="0" applyFont="1" applyFill="1" applyBorder="1" applyProtection="1">
      <protection locked="0"/>
    </xf>
    <xf numFmtId="0" fontId="4" fillId="5" borderId="57" xfId="0" applyFont="1" applyFill="1" applyBorder="1" applyProtection="1">
      <protection locked="0"/>
    </xf>
    <xf numFmtId="0" fontId="4" fillId="5" borderId="89" xfId="0" applyFont="1" applyFill="1" applyBorder="1" applyProtection="1">
      <protection locked="0"/>
    </xf>
    <xf numFmtId="165" fontId="4" fillId="5" borderId="89" xfId="1" applyFont="1" applyFill="1" applyBorder="1" applyProtection="1">
      <protection locked="0"/>
    </xf>
    <xf numFmtId="165" fontId="4" fillId="5" borderId="142" xfId="1" applyFont="1" applyFill="1" applyBorder="1" applyProtection="1">
      <protection locked="0"/>
    </xf>
    <xf numFmtId="165" fontId="4" fillId="5" borderId="159" xfId="1" applyFont="1" applyFill="1" applyBorder="1" applyProtection="1">
      <protection locked="0"/>
    </xf>
    <xf numFmtId="165" fontId="4" fillId="5" borderId="128" xfId="1" applyFont="1" applyFill="1" applyBorder="1" applyProtection="1">
      <protection locked="0"/>
    </xf>
    <xf numFmtId="165" fontId="4" fillId="5" borderId="204" xfId="1" applyFont="1" applyFill="1" applyBorder="1" applyProtection="1">
      <protection locked="0"/>
    </xf>
    <xf numFmtId="165" fontId="2" fillId="57" borderId="254" xfId="1" applyFont="1" applyFill="1" applyBorder="1" applyProtection="1">
      <protection locked="0"/>
    </xf>
    <xf numFmtId="165" fontId="2" fillId="57" borderId="37" xfId="1" applyFont="1" applyFill="1" applyBorder="1" applyProtection="1">
      <protection locked="0"/>
    </xf>
    <xf numFmtId="165" fontId="2" fillId="57" borderId="255" xfId="1" applyFont="1" applyFill="1" applyBorder="1" applyProtection="1">
      <protection locked="0"/>
    </xf>
    <xf numFmtId="0" fontId="2" fillId="5" borderId="37" xfId="1" applyNumberFormat="1" applyFont="1" applyFill="1" applyBorder="1" applyProtection="1">
      <protection locked="0"/>
    </xf>
    <xf numFmtId="165" fontId="2" fillId="57" borderId="160" xfId="1" applyFont="1" applyFill="1" applyBorder="1" applyProtection="1">
      <protection locked="0"/>
    </xf>
    <xf numFmtId="0" fontId="4" fillId="5" borderId="107" xfId="0" applyFont="1" applyFill="1" applyBorder="1" applyProtection="1">
      <protection locked="0"/>
    </xf>
    <xf numFmtId="165" fontId="4" fillId="0" borderId="256" xfId="1" applyFont="1" applyBorder="1" applyProtection="1">
      <protection locked="0"/>
    </xf>
    <xf numFmtId="165" fontId="4" fillId="5" borderId="179" xfId="1" applyFont="1" applyFill="1" applyBorder="1" applyProtection="1">
      <protection locked="0"/>
    </xf>
    <xf numFmtId="165" fontId="4" fillId="5" borderId="247" xfId="1" applyFont="1" applyFill="1" applyBorder="1" applyProtection="1">
      <protection locked="0"/>
    </xf>
    <xf numFmtId="165" fontId="4" fillId="5" borderId="258" xfId="1" applyFont="1" applyFill="1" applyBorder="1" applyProtection="1">
      <protection locked="0"/>
    </xf>
    <xf numFmtId="165" fontId="4" fillId="14" borderId="204" xfId="1" applyFont="1" applyFill="1" applyBorder="1" applyProtection="1">
      <protection locked="0"/>
    </xf>
    <xf numFmtId="165" fontId="4" fillId="14" borderId="142" xfId="1" applyFont="1" applyFill="1" applyBorder="1" applyProtection="1">
      <protection locked="0"/>
    </xf>
    <xf numFmtId="165" fontId="4" fillId="14" borderId="128" xfId="1" applyFont="1" applyFill="1" applyBorder="1" applyProtection="1">
      <protection locked="0"/>
    </xf>
    <xf numFmtId="165" fontId="4" fillId="60" borderId="204" xfId="1" applyFont="1" applyFill="1" applyBorder="1" applyProtection="1">
      <protection locked="0"/>
    </xf>
    <xf numFmtId="165" fontId="4" fillId="60" borderId="142" xfId="1" applyFont="1" applyFill="1" applyBorder="1" applyProtection="1">
      <protection locked="0"/>
    </xf>
    <xf numFmtId="165" fontId="4" fillId="60" borderId="128" xfId="1" applyFont="1" applyFill="1" applyBorder="1" applyProtection="1">
      <protection locked="0"/>
    </xf>
    <xf numFmtId="165" fontId="4" fillId="5" borderId="23" xfId="1" applyFont="1" applyFill="1" applyBorder="1" applyAlignment="1" applyProtection="1">
      <alignment horizontal="center"/>
      <protection locked="0"/>
    </xf>
    <xf numFmtId="165" fontId="4" fillId="5" borderId="133" xfId="1" applyFont="1" applyFill="1" applyBorder="1" applyAlignment="1" applyProtection="1">
      <alignment horizontal="center"/>
      <protection locked="0"/>
    </xf>
    <xf numFmtId="165" fontId="4" fillId="14" borderId="180" xfId="1" applyFont="1" applyFill="1" applyBorder="1" applyAlignment="1" applyProtection="1">
      <alignment horizontal="center"/>
      <protection locked="0"/>
    </xf>
    <xf numFmtId="165" fontId="4" fillId="60" borderId="180" xfId="1" applyFont="1" applyFill="1" applyBorder="1" applyAlignment="1" applyProtection="1">
      <alignment horizontal="center"/>
      <protection locked="0"/>
    </xf>
    <xf numFmtId="165" fontId="4" fillId="60" borderId="140" xfId="1" applyFont="1" applyFill="1" applyBorder="1" applyAlignment="1" applyProtection="1">
      <alignment horizontal="center"/>
      <protection locked="0"/>
    </xf>
    <xf numFmtId="165" fontId="4" fillId="60" borderId="70" xfId="1" applyFont="1" applyFill="1" applyBorder="1" applyAlignment="1" applyProtection="1">
      <alignment horizontal="center"/>
      <protection locked="0"/>
    </xf>
    <xf numFmtId="165" fontId="4" fillId="5" borderId="155" xfId="1" applyFont="1" applyFill="1" applyBorder="1" applyAlignment="1" applyProtection="1">
      <alignment horizontal="center"/>
      <protection locked="0"/>
    </xf>
    <xf numFmtId="165" fontId="4" fillId="5" borderId="24" xfId="1" applyFont="1" applyFill="1" applyBorder="1" applyAlignment="1" applyProtection="1">
      <alignment horizontal="center"/>
      <protection locked="0"/>
    </xf>
    <xf numFmtId="165" fontId="4" fillId="5" borderId="15" xfId="1" applyFont="1" applyFill="1" applyBorder="1" applyAlignment="1" applyProtection="1">
      <alignment horizontal="center"/>
      <protection locked="0"/>
    </xf>
    <xf numFmtId="165" fontId="4" fillId="14" borderId="15" xfId="1" applyFont="1" applyFill="1" applyBorder="1" applyAlignment="1" applyProtection="1">
      <alignment horizontal="center"/>
      <protection locked="0"/>
    </xf>
    <xf numFmtId="165" fontId="4" fillId="14" borderId="133" xfId="1" applyFont="1" applyFill="1" applyBorder="1" applyAlignment="1" applyProtection="1">
      <alignment horizontal="center"/>
      <protection locked="0"/>
    </xf>
    <xf numFmtId="165" fontId="4" fillId="14" borderId="24" xfId="1" applyFont="1" applyFill="1" applyBorder="1" applyAlignment="1" applyProtection="1">
      <alignment horizontal="center"/>
      <protection locked="0"/>
    </xf>
    <xf numFmtId="165" fontId="4" fillId="60" borderId="15" xfId="1" applyFont="1" applyFill="1" applyBorder="1" applyAlignment="1" applyProtection="1">
      <alignment horizontal="center"/>
      <protection locked="0"/>
    </xf>
    <xf numFmtId="165" fontId="4" fillId="60" borderId="133" xfId="1" applyFont="1" applyFill="1" applyBorder="1" applyAlignment="1" applyProtection="1">
      <alignment horizontal="center"/>
      <protection locked="0"/>
    </xf>
    <xf numFmtId="165" fontId="4" fillId="60" borderId="24" xfId="1" applyFont="1" applyFill="1" applyBorder="1" applyAlignment="1" applyProtection="1">
      <alignment horizontal="center"/>
      <protection locked="0"/>
    </xf>
    <xf numFmtId="165" fontId="4" fillId="5" borderId="204" xfId="1" applyFont="1" applyFill="1" applyBorder="1" applyAlignment="1" applyProtection="1">
      <alignment horizontal="center"/>
      <protection locked="0"/>
    </xf>
    <xf numFmtId="165" fontId="4" fillId="5" borderId="142" xfId="1" applyFont="1" applyFill="1" applyBorder="1" applyAlignment="1" applyProtection="1">
      <alignment horizontal="center"/>
      <protection locked="0"/>
    </xf>
    <xf numFmtId="165" fontId="4" fillId="5" borderId="128" xfId="1" applyFont="1" applyFill="1" applyBorder="1" applyAlignment="1" applyProtection="1">
      <alignment horizontal="center"/>
      <protection locked="0"/>
    </xf>
    <xf numFmtId="165" fontId="2" fillId="57" borderId="257" xfId="1" applyFont="1" applyFill="1" applyBorder="1" applyProtection="1">
      <protection locked="0"/>
    </xf>
    <xf numFmtId="0" fontId="4" fillId="5" borderId="37" xfId="1" applyNumberFormat="1" applyFont="1" applyFill="1" applyBorder="1" applyProtection="1">
      <protection locked="0"/>
    </xf>
    <xf numFmtId="165" fontId="4" fillId="5" borderId="136" xfId="1" applyFont="1" applyFill="1" applyBorder="1" applyAlignment="1" applyProtection="1">
      <alignment horizontal="center"/>
      <protection locked="0"/>
    </xf>
    <xf numFmtId="165" fontId="4" fillId="5" borderId="141" xfId="1" applyFont="1" applyFill="1" applyBorder="1" applyAlignment="1" applyProtection="1">
      <alignment horizontal="center"/>
      <protection locked="0"/>
    </xf>
    <xf numFmtId="165" fontId="4" fillId="5" borderId="66" xfId="1" applyFont="1" applyFill="1" applyBorder="1" applyAlignment="1" applyProtection="1">
      <alignment horizontal="center"/>
      <protection locked="0"/>
    </xf>
    <xf numFmtId="0" fontId="4" fillId="5" borderId="159" xfId="1" applyNumberFormat="1" applyFont="1" applyFill="1" applyBorder="1" applyProtection="1">
      <protection locked="0"/>
    </xf>
    <xf numFmtId="165" fontId="4" fillId="5" borderId="135" xfId="1" applyFont="1" applyFill="1" applyBorder="1" applyAlignment="1" applyProtection="1">
      <alignment horizontal="center"/>
      <protection locked="0"/>
    </xf>
    <xf numFmtId="165" fontId="4" fillId="5" borderId="207" xfId="1" applyFont="1" applyFill="1" applyBorder="1" applyAlignment="1" applyProtection="1">
      <alignment horizontal="center"/>
      <protection locked="0"/>
    </xf>
    <xf numFmtId="165" fontId="4" fillId="5" borderId="26" xfId="1" applyFont="1" applyFill="1" applyBorder="1" applyAlignment="1" applyProtection="1">
      <alignment horizontal="center"/>
      <protection locked="0"/>
    </xf>
    <xf numFmtId="165" fontId="4" fillId="57" borderId="208" xfId="1" applyFont="1" applyFill="1" applyBorder="1" applyAlignment="1" applyProtection="1">
      <alignment horizontal="center"/>
      <protection locked="0"/>
    </xf>
    <xf numFmtId="165" fontId="4" fillId="57" borderId="209" xfId="1" applyFont="1" applyFill="1" applyBorder="1" applyAlignment="1" applyProtection="1">
      <alignment horizontal="center"/>
      <protection locked="0"/>
    </xf>
    <xf numFmtId="165" fontId="4" fillId="57" borderId="210" xfId="1" applyFont="1" applyFill="1" applyBorder="1" applyAlignment="1" applyProtection="1">
      <alignment horizontal="center"/>
      <protection locked="0"/>
    </xf>
    <xf numFmtId="0" fontId="2" fillId="0" borderId="107" xfId="0" applyFont="1" applyBorder="1" applyProtection="1">
      <protection locked="0"/>
    </xf>
    <xf numFmtId="0" fontId="2" fillId="0" borderId="33" xfId="0" applyFont="1" applyBorder="1" applyProtection="1">
      <protection locked="0"/>
    </xf>
    <xf numFmtId="165" fontId="4" fillId="14" borderId="33" xfId="1" applyFont="1" applyFill="1" applyBorder="1" applyProtection="1">
      <protection locked="0"/>
    </xf>
    <xf numFmtId="165" fontId="4" fillId="14" borderId="141" xfId="1" applyFont="1" applyFill="1" applyBorder="1" applyProtection="1">
      <protection locked="0"/>
    </xf>
    <xf numFmtId="165" fontId="4" fillId="14" borderId="158" xfId="1" applyFont="1" applyFill="1" applyBorder="1" applyProtection="1">
      <protection locked="0"/>
    </xf>
    <xf numFmtId="0" fontId="4" fillId="0" borderId="158" xfId="1" applyNumberFormat="1" applyFont="1" applyBorder="1" applyProtection="1">
      <protection locked="0"/>
    </xf>
    <xf numFmtId="165" fontId="4" fillId="14" borderId="66" xfId="1" applyFont="1" applyFill="1" applyBorder="1" applyProtection="1">
      <protection locked="0"/>
    </xf>
    <xf numFmtId="0" fontId="2" fillId="0" borderId="23" xfId="0" applyFont="1" applyBorder="1" applyProtection="1">
      <protection locked="0"/>
    </xf>
    <xf numFmtId="0" fontId="2" fillId="0" borderId="133" xfId="0" applyFont="1" applyBorder="1" applyProtection="1">
      <protection locked="0"/>
    </xf>
    <xf numFmtId="165" fontId="4" fillId="14" borderId="23" xfId="1" applyFont="1" applyFill="1" applyBorder="1" applyProtection="1">
      <protection locked="0"/>
    </xf>
    <xf numFmtId="165" fontId="4" fillId="14" borderId="133" xfId="1" applyFont="1" applyFill="1" applyBorder="1" applyProtection="1">
      <protection locked="0"/>
    </xf>
    <xf numFmtId="165" fontId="4" fillId="14" borderId="155" xfId="1" applyFont="1" applyFill="1" applyBorder="1" applyProtection="1">
      <protection locked="0"/>
    </xf>
    <xf numFmtId="0" fontId="4" fillId="0" borderId="155" xfId="1" applyNumberFormat="1" applyFont="1" applyBorder="1" applyProtection="1">
      <protection locked="0"/>
    </xf>
    <xf numFmtId="165" fontId="4" fillId="14" borderId="24" xfId="1" applyFont="1" applyFill="1" applyBorder="1" applyProtection="1">
      <protection locked="0"/>
    </xf>
    <xf numFmtId="165" fontId="4" fillId="60" borderId="23" xfId="1" applyFont="1" applyFill="1" applyBorder="1" applyProtection="1">
      <protection locked="0"/>
    </xf>
    <xf numFmtId="165" fontId="4" fillId="60" borderId="133" xfId="1" applyFont="1" applyFill="1" applyBorder="1" applyProtection="1">
      <protection locked="0"/>
    </xf>
    <xf numFmtId="165" fontId="4" fillId="60" borderId="155" xfId="1" applyFont="1" applyFill="1" applyBorder="1" applyProtection="1">
      <protection locked="0"/>
    </xf>
    <xf numFmtId="165" fontId="4" fillId="60" borderId="24" xfId="1" applyFont="1" applyFill="1" applyBorder="1" applyProtection="1">
      <protection locked="0"/>
    </xf>
    <xf numFmtId="0" fontId="2" fillId="0" borderId="202" xfId="0" applyFont="1" applyBorder="1" applyProtection="1">
      <protection locked="0"/>
    </xf>
    <xf numFmtId="0" fontId="2" fillId="0" borderId="203" xfId="0" applyFont="1" applyBorder="1" applyProtection="1">
      <protection locked="0"/>
    </xf>
    <xf numFmtId="165" fontId="2" fillId="0" borderId="25" xfId="0" applyNumberFormat="1" applyFont="1" applyBorder="1" applyProtection="1">
      <protection locked="0"/>
    </xf>
    <xf numFmtId="0" fontId="2" fillId="0" borderId="89" xfId="0" applyFont="1" applyBorder="1" applyProtection="1">
      <protection locked="0"/>
    </xf>
    <xf numFmtId="165" fontId="2" fillId="0" borderId="26" xfId="0" applyNumberFormat="1" applyFont="1" applyBorder="1" applyProtection="1">
      <protection locked="0"/>
    </xf>
    <xf numFmtId="165" fontId="29" fillId="0" borderId="0" xfId="111" applyFont="1" applyProtection="1">
      <protection locked="0"/>
    </xf>
    <xf numFmtId="165" fontId="4" fillId="0" borderId="0" xfId="111" applyFont="1" applyProtection="1">
      <protection locked="0"/>
    </xf>
    <xf numFmtId="165" fontId="4" fillId="0" borderId="522" xfId="111" applyFont="1" applyBorder="1" applyProtection="1">
      <protection locked="0"/>
    </xf>
    <xf numFmtId="165" fontId="4" fillId="14" borderId="0" xfId="111" applyFont="1" applyFill="1" applyProtection="1">
      <protection locked="0"/>
    </xf>
    <xf numFmtId="165" fontId="96" fillId="0" borderId="0" xfId="111" applyFont="1" applyProtection="1">
      <protection locked="0"/>
    </xf>
    <xf numFmtId="165" fontId="67" fillId="0" borderId="0" xfId="111" applyFont="1" applyProtection="1">
      <protection locked="0"/>
    </xf>
    <xf numFmtId="165" fontId="96" fillId="0" borderId="0" xfId="111" applyFont="1" applyAlignment="1" applyProtection="1">
      <alignment horizontal="left"/>
      <protection locked="0"/>
    </xf>
    <xf numFmtId="165" fontId="24" fillId="14" borderId="0" xfId="111" applyFont="1" applyFill="1" applyProtection="1">
      <protection locked="0"/>
    </xf>
    <xf numFmtId="165" fontId="4" fillId="0" borderId="343" xfId="111" applyFont="1" applyBorder="1" applyProtection="1">
      <protection locked="0"/>
    </xf>
    <xf numFmtId="165" fontId="4" fillId="0" borderId="0" xfId="111" applyFont="1" applyAlignment="1" applyProtection="1">
      <alignment horizontal="center"/>
      <protection locked="0"/>
    </xf>
    <xf numFmtId="0" fontId="97" fillId="0" borderId="0" xfId="0" applyFont="1" applyProtection="1">
      <protection locked="0"/>
    </xf>
    <xf numFmtId="165" fontId="97" fillId="0" borderId="0" xfId="111" applyFont="1" applyAlignment="1" applyProtection="1">
      <alignment horizontal="center"/>
      <protection locked="0"/>
    </xf>
    <xf numFmtId="165" fontId="24" fillId="0" borderId="0" xfId="111" applyFont="1" applyProtection="1">
      <protection locked="0"/>
    </xf>
    <xf numFmtId="165" fontId="97" fillId="0" borderId="0" xfId="111" applyFont="1" applyProtection="1">
      <protection locked="0"/>
    </xf>
    <xf numFmtId="165" fontId="69" fillId="0" borderId="0" xfId="111" applyFont="1" applyProtection="1">
      <protection locked="0"/>
    </xf>
    <xf numFmtId="0" fontId="43" fillId="82" borderId="110" xfId="0" applyFont="1" applyFill="1" applyBorder="1" applyAlignment="1">
      <alignment horizontal="centerContinuous"/>
    </xf>
    <xf numFmtId="165" fontId="2" fillId="75" borderId="375" xfId="0" applyNumberFormat="1" applyFont="1" applyFill="1" applyBorder="1"/>
    <xf numFmtId="165" fontId="2" fillId="75" borderId="110" xfId="0" applyNumberFormat="1" applyFont="1" applyFill="1" applyBorder="1"/>
    <xf numFmtId="0" fontId="2" fillId="68" borderId="110" xfId="0" applyFont="1" applyFill="1" applyBorder="1" applyAlignment="1">
      <alignment vertical="center" wrapText="1"/>
    </xf>
    <xf numFmtId="0" fontId="4" fillId="0" borderId="380" xfId="0" applyFont="1" applyBorder="1" applyAlignment="1">
      <alignment vertical="center"/>
    </xf>
    <xf numFmtId="0" fontId="4" fillId="0" borderId="374" xfId="0" applyFont="1" applyBorder="1" applyAlignment="1">
      <alignment vertical="center"/>
    </xf>
    <xf numFmtId="0" fontId="43" fillId="82" borderId="0" xfId="0" applyFont="1" applyFill="1" applyAlignment="1">
      <alignment horizontal="centerContinuous"/>
    </xf>
    <xf numFmtId="165" fontId="140" fillId="0" borderId="0" xfId="1" applyFont="1" applyAlignment="1" applyProtection="1">
      <alignment horizontal="center" vertical="center" wrapText="1"/>
    </xf>
    <xf numFmtId="0" fontId="43" fillId="82" borderId="641" xfId="0" applyFont="1" applyFill="1" applyBorder="1" applyAlignment="1">
      <alignment horizontal="centerContinuous"/>
    </xf>
    <xf numFmtId="0" fontId="43" fillId="82" borderId="472" xfId="0" applyFont="1" applyFill="1" applyBorder="1" applyAlignment="1">
      <alignment horizontal="centerContinuous"/>
    </xf>
    <xf numFmtId="0" fontId="43" fillId="82" borderId="642" xfId="0" applyFont="1" applyFill="1" applyBorder="1" applyAlignment="1">
      <alignment horizontal="centerContinuous"/>
    </xf>
    <xf numFmtId="165" fontId="135" fillId="0" borderId="0" xfId="1" applyFont="1" applyAlignment="1" applyProtection="1">
      <alignment horizontal="center" vertical="center" wrapText="1"/>
    </xf>
    <xf numFmtId="165" fontId="136" fillId="5" borderId="0" xfId="1" applyFont="1" applyFill="1" applyProtection="1"/>
    <xf numFmtId="165" fontId="4" fillId="5" borderId="107" xfId="1" applyFont="1" applyFill="1" applyBorder="1" applyProtection="1"/>
    <xf numFmtId="165" fontId="4" fillId="5" borderId="141" xfId="1" applyFont="1" applyFill="1" applyBorder="1" applyProtection="1"/>
    <xf numFmtId="165" fontId="4" fillId="5" borderId="66" xfId="1" applyFont="1" applyFill="1" applyBorder="1" applyProtection="1"/>
    <xf numFmtId="165" fontId="4" fillId="0" borderId="6" xfId="111" applyFont="1" applyBorder="1" applyProtection="1"/>
    <xf numFmtId="165" fontId="4" fillId="0" borderId="6" xfId="111" applyFont="1" applyFill="1" applyBorder="1" applyProtection="1"/>
    <xf numFmtId="165" fontId="4" fillId="0" borderId="340" xfId="111" applyFont="1" applyFill="1" applyBorder="1" applyProtection="1"/>
    <xf numFmtId="165" fontId="4" fillId="0" borderId="8" xfId="111" applyFont="1" applyFill="1" applyBorder="1" applyProtection="1"/>
    <xf numFmtId="165" fontId="4" fillId="5" borderId="15" xfId="1" applyFont="1" applyFill="1" applyBorder="1" applyProtection="1"/>
    <xf numFmtId="165" fontId="4" fillId="5" borderId="77" xfId="1" applyFont="1" applyFill="1" applyBorder="1" applyProtection="1"/>
    <xf numFmtId="165" fontId="4" fillId="5" borderId="77" xfId="1" applyFont="1" applyFill="1" applyBorder="1" applyAlignment="1" applyProtection="1">
      <alignment horizontal="center"/>
    </xf>
    <xf numFmtId="165" fontId="4" fillId="5" borderId="17" xfId="1" applyFont="1" applyFill="1" applyBorder="1" applyProtection="1"/>
    <xf numFmtId="165" fontId="4" fillId="5" borderId="53" xfId="1" applyFont="1" applyFill="1" applyBorder="1" applyAlignment="1" applyProtection="1">
      <alignment horizontal="center"/>
    </xf>
    <xf numFmtId="165" fontId="136" fillId="5" borderId="53" xfId="1" applyFont="1" applyFill="1" applyBorder="1" applyAlignment="1" applyProtection="1">
      <alignment horizontal="center"/>
    </xf>
    <xf numFmtId="165" fontId="4" fillId="5" borderId="27" xfId="1" applyFont="1" applyFill="1" applyBorder="1" applyProtection="1"/>
    <xf numFmtId="165" fontId="4" fillId="5" borderId="133" xfId="1" applyFont="1" applyFill="1" applyBorder="1" applyProtection="1"/>
    <xf numFmtId="165" fontId="4" fillId="5" borderId="24" xfId="1" applyFont="1" applyFill="1" applyBorder="1" applyProtection="1"/>
    <xf numFmtId="165" fontId="2" fillId="0" borderId="340" xfId="111" applyFont="1" applyBorder="1" applyProtection="1"/>
    <xf numFmtId="0" fontId="4" fillId="0" borderId="8" xfId="0" applyFont="1" applyBorder="1"/>
    <xf numFmtId="165" fontId="4" fillId="0" borderId="340" xfId="111" applyFont="1" applyBorder="1" applyProtection="1"/>
    <xf numFmtId="165" fontId="4" fillId="0" borderId="199" xfId="111" applyFont="1" applyBorder="1" applyProtection="1"/>
    <xf numFmtId="165" fontId="4" fillId="0" borderId="8" xfId="111" applyFont="1" applyBorder="1" applyProtection="1"/>
    <xf numFmtId="0" fontId="4" fillId="0" borderId="9" xfId="0" applyFont="1" applyBorder="1"/>
    <xf numFmtId="165" fontId="4" fillId="0" borderId="4" xfId="111" applyFont="1" applyBorder="1" applyProtection="1"/>
    <xf numFmtId="165" fontId="4" fillId="0" borderId="151" xfId="111" applyFont="1" applyBorder="1" applyProtection="1"/>
    <xf numFmtId="165" fontId="4" fillId="0" borderId="154" xfId="111" applyFont="1" applyBorder="1" applyProtection="1"/>
    <xf numFmtId="165" fontId="4" fillId="0" borderId="9" xfId="111" applyFont="1" applyBorder="1" applyProtection="1"/>
    <xf numFmtId="165" fontId="2" fillId="5" borderId="15" xfId="1" applyFont="1" applyFill="1" applyBorder="1" applyProtection="1"/>
    <xf numFmtId="165" fontId="2" fillId="5" borderId="77" xfId="1" applyFont="1" applyFill="1" applyBorder="1" applyProtection="1"/>
    <xf numFmtId="165" fontId="9" fillId="0" borderId="77" xfId="1" applyFont="1" applyFill="1" applyBorder="1" applyProtection="1"/>
    <xf numFmtId="165" fontId="2" fillId="5" borderId="77" xfId="1" applyFont="1" applyFill="1" applyBorder="1" applyAlignment="1" applyProtection="1">
      <alignment horizontal="center"/>
    </xf>
    <xf numFmtId="165" fontId="2" fillId="5" borderId="17" xfId="1" applyFont="1" applyFill="1" applyBorder="1" applyProtection="1"/>
    <xf numFmtId="165" fontId="2" fillId="5" borderId="53" xfId="1" applyFont="1" applyFill="1" applyBorder="1" applyAlignment="1" applyProtection="1">
      <alignment horizontal="center"/>
    </xf>
    <xf numFmtId="165" fontId="135" fillId="5" borderId="53" xfId="1" applyFont="1" applyFill="1" applyBorder="1" applyAlignment="1" applyProtection="1">
      <alignment horizontal="center"/>
    </xf>
    <xf numFmtId="165" fontId="135" fillId="5" borderId="0" xfId="1" applyFont="1" applyFill="1" applyProtection="1"/>
    <xf numFmtId="165" fontId="2" fillId="5" borderId="27" xfId="1" applyFont="1" applyFill="1" applyBorder="1" applyProtection="1"/>
    <xf numFmtId="165" fontId="2" fillId="5" borderId="133" xfId="1" applyFont="1" applyFill="1" applyBorder="1" applyProtection="1"/>
    <xf numFmtId="165" fontId="2" fillId="5" borderId="24" xfId="1" applyFont="1" applyFill="1" applyBorder="1" applyProtection="1"/>
    <xf numFmtId="165" fontId="4" fillId="5" borderId="178" xfId="1" applyFont="1" applyFill="1" applyBorder="1" applyProtection="1"/>
    <xf numFmtId="165" fontId="4" fillId="5" borderId="94" xfId="1" applyFont="1" applyFill="1" applyBorder="1" applyProtection="1"/>
    <xf numFmtId="165" fontId="4" fillId="14" borderId="94" xfId="1" applyFont="1" applyFill="1" applyBorder="1" applyAlignment="1" applyProtection="1">
      <alignment horizontal="center"/>
    </xf>
    <xf numFmtId="165" fontId="4" fillId="5" borderId="80" xfId="1" applyFont="1" applyFill="1" applyBorder="1" applyProtection="1"/>
    <xf numFmtId="165" fontId="4" fillId="5" borderId="78" xfId="1" applyFont="1" applyFill="1" applyBorder="1" applyAlignment="1" applyProtection="1">
      <alignment horizontal="center"/>
    </xf>
    <xf numFmtId="165" fontId="136" fillId="5" borderId="78" xfId="1" applyFont="1" applyFill="1" applyBorder="1" applyAlignment="1" applyProtection="1">
      <alignment horizontal="center"/>
    </xf>
    <xf numFmtId="165" fontId="4" fillId="5" borderId="182" xfId="1" applyFont="1" applyFill="1" applyBorder="1" applyProtection="1"/>
    <xf numFmtId="165" fontId="4" fillId="5" borderId="139" xfId="1" applyFont="1" applyFill="1" applyBorder="1" applyProtection="1"/>
    <xf numFmtId="165" fontId="4" fillId="5" borderId="92" xfId="1" applyFont="1" applyFill="1" applyBorder="1" applyProtection="1"/>
    <xf numFmtId="165" fontId="4" fillId="0" borderId="13" xfId="111" applyFont="1" applyBorder="1" applyProtection="1"/>
    <xf numFmtId="165" fontId="4" fillId="0" borderId="11" xfId="111" applyFont="1" applyBorder="1" applyProtection="1"/>
    <xf numFmtId="165" fontId="2" fillId="0" borderId="6" xfId="111" applyFont="1" applyBorder="1" applyProtection="1"/>
    <xf numFmtId="0" fontId="2" fillId="0" borderId="9" xfId="0" applyFont="1" applyBorder="1"/>
    <xf numFmtId="165" fontId="2" fillId="0" borderId="149" xfId="111" applyFont="1" applyFill="1" applyBorder="1" applyProtection="1"/>
    <xf numFmtId="165" fontId="2" fillId="0" borderId="336" xfId="111" applyFont="1" applyBorder="1" applyProtection="1"/>
    <xf numFmtId="165" fontId="2" fillId="0" borderId="574" xfId="111" applyFont="1" applyBorder="1" applyProtection="1"/>
    <xf numFmtId="165" fontId="2" fillId="0" borderId="337" xfId="111" applyFont="1" applyBorder="1" applyProtection="1"/>
    <xf numFmtId="165" fontId="2" fillId="0" borderId="149" xfId="111" applyFont="1" applyBorder="1" applyProtection="1"/>
    <xf numFmtId="165" fontId="24" fillId="0" borderId="6" xfId="111" applyFont="1" applyBorder="1" applyProtection="1"/>
    <xf numFmtId="165" fontId="24" fillId="0" borderId="340" xfId="111" applyFont="1" applyBorder="1" applyProtection="1"/>
    <xf numFmtId="0" fontId="24" fillId="0" borderId="9" xfId="0" applyFont="1" applyBorder="1" applyAlignment="1">
      <alignment horizontal="right"/>
    </xf>
    <xf numFmtId="165" fontId="24" fillId="0" borderId="6" xfId="111" applyFont="1" applyFill="1" applyBorder="1" applyProtection="1"/>
    <xf numFmtId="165" fontId="24" fillId="0" borderId="340" xfId="111" applyFont="1" applyFill="1" applyBorder="1" applyProtection="1"/>
    <xf numFmtId="165" fontId="24" fillId="0" borderId="199" xfId="111" applyFont="1" applyFill="1" applyBorder="1" applyProtection="1"/>
    <xf numFmtId="165" fontId="24" fillId="0" borderId="8" xfId="111" applyFont="1" applyFill="1" applyBorder="1" applyProtection="1"/>
    <xf numFmtId="165" fontId="4" fillId="5" borderId="94" xfId="1" applyFont="1" applyFill="1" applyBorder="1" applyAlignment="1" applyProtection="1">
      <alignment horizontal="center"/>
    </xf>
    <xf numFmtId="165" fontId="24" fillId="0" borderId="4" xfId="111" applyFont="1" applyBorder="1" applyProtection="1"/>
    <xf numFmtId="165" fontId="24" fillId="5" borderId="151" xfId="111" applyFont="1" applyFill="1" applyBorder="1" applyProtection="1"/>
    <xf numFmtId="165" fontId="24" fillId="0" borderId="154" xfId="111" applyFont="1" applyBorder="1" applyProtection="1"/>
    <xf numFmtId="165" fontId="24" fillId="0" borderId="9" xfId="111" applyFont="1" applyBorder="1" applyProtection="1"/>
    <xf numFmtId="165" fontId="95" fillId="0" borderId="6" xfId="111" applyFont="1" applyFill="1" applyBorder="1" applyProtection="1"/>
    <xf numFmtId="165" fontId="2" fillId="0" borderId="340" xfId="111" applyFont="1" applyFill="1" applyBorder="1" applyProtection="1"/>
    <xf numFmtId="165" fontId="67" fillId="0" borderId="151" xfId="111" applyFont="1" applyBorder="1" applyProtection="1"/>
    <xf numFmtId="165" fontId="4" fillId="0" borderId="554" xfId="111" applyFont="1" applyBorder="1" applyProtection="1"/>
    <xf numFmtId="165" fontId="95" fillId="0" borderId="8" xfId="111" applyFont="1" applyFill="1" applyBorder="1" applyProtection="1"/>
    <xf numFmtId="165" fontId="67" fillId="0" borderId="4" xfId="111" applyFont="1" applyBorder="1" applyProtection="1"/>
    <xf numFmtId="165" fontId="2" fillId="0" borderId="6" xfId="111" applyFont="1" applyFill="1" applyBorder="1" applyProtection="1"/>
    <xf numFmtId="165" fontId="4" fillId="78" borderId="94" xfId="1" applyFont="1" applyFill="1" applyBorder="1" applyAlignment="1" applyProtection="1">
      <alignment horizontal="center"/>
    </xf>
    <xf numFmtId="165" fontId="4" fillId="78" borderId="139" xfId="1" applyFont="1" applyFill="1" applyBorder="1" applyProtection="1"/>
    <xf numFmtId="165" fontId="95" fillId="0" borderId="340" xfId="111" applyFont="1" applyFill="1" applyBorder="1" applyProtection="1"/>
    <xf numFmtId="165" fontId="67" fillId="0" borderId="340" xfId="111" applyFont="1" applyBorder="1" applyProtection="1"/>
    <xf numFmtId="165" fontId="67" fillId="0" borderId="6" xfId="111" applyFont="1" applyBorder="1" applyProtection="1"/>
    <xf numFmtId="165" fontId="4" fillId="0" borderId="151" xfId="111" applyFont="1" applyBorder="1" applyAlignment="1" applyProtection="1">
      <alignment horizontal="left" vertical="top" wrapText="1"/>
    </xf>
    <xf numFmtId="165" fontId="4" fillId="0" borderId="9" xfId="111" applyFont="1" applyBorder="1" applyAlignment="1" applyProtection="1">
      <alignment horizontal="left" vertical="top" wrapText="1"/>
    </xf>
    <xf numFmtId="165" fontId="4" fillId="14" borderId="4" xfId="111" applyFont="1" applyFill="1" applyBorder="1" applyProtection="1"/>
    <xf numFmtId="165" fontId="4" fillId="14" borderId="151" xfId="111" applyFont="1" applyFill="1" applyBorder="1" applyProtection="1"/>
    <xf numFmtId="165" fontId="4" fillId="14" borderId="154" xfId="111" applyFont="1" applyFill="1" applyBorder="1" applyProtection="1"/>
    <xf numFmtId="165" fontId="4" fillId="14" borderId="575" xfId="111" applyFont="1" applyFill="1" applyBorder="1" applyProtection="1"/>
    <xf numFmtId="165" fontId="4" fillId="14" borderId="334" xfId="111" applyFont="1" applyFill="1" applyBorder="1" applyProtection="1"/>
    <xf numFmtId="165" fontId="2" fillId="0" borderId="336" xfId="111" applyFont="1" applyFill="1" applyBorder="1" applyProtection="1"/>
    <xf numFmtId="165" fontId="4" fillId="5" borderId="204" xfId="1" applyFont="1" applyFill="1" applyBorder="1" applyProtection="1"/>
    <xf numFmtId="165" fontId="4" fillId="5" borderId="58" xfId="1" applyFont="1" applyFill="1" applyBorder="1" applyProtection="1"/>
    <xf numFmtId="165" fontId="4" fillId="5" borderId="58" xfId="1" applyFont="1" applyFill="1" applyBorder="1" applyAlignment="1" applyProtection="1">
      <alignment horizontal="center"/>
    </xf>
    <xf numFmtId="165" fontId="4" fillId="5" borderId="57" xfId="1" applyFont="1" applyFill="1" applyBorder="1" applyProtection="1"/>
    <xf numFmtId="165" fontId="4" fillId="5" borderId="397" xfId="1" applyFont="1" applyFill="1" applyBorder="1" applyAlignment="1" applyProtection="1">
      <alignment horizontal="center"/>
    </xf>
    <xf numFmtId="165" fontId="136" fillId="5" borderId="397" xfId="1" applyFont="1" applyFill="1" applyBorder="1" applyAlignment="1" applyProtection="1">
      <alignment horizontal="center"/>
    </xf>
    <xf numFmtId="165" fontId="4" fillId="5" borderId="56" xfId="1" applyFont="1" applyFill="1" applyBorder="1" applyProtection="1"/>
    <xf numFmtId="165" fontId="4" fillId="5" borderId="142" xfId="1" applyFont="1" applyFill="1" applyBorder="1" applyProtection="1"/>
    <xf numFmtId="165" fontId="4" fillId="5" borderId="128" xfId="1" applyFont="1" applyFill="1" applyBorder="1" applyProtection="1"/>
    <xf numFmtId="165" fontId="95" fillId="0" borderId="166" xfId="111" applyFont="1" applyFill="1" applyBorder="1" applyProtection="1"/>
    <xf numFmtId="165" fontId="95" fillId="0" borderId="342" xfId="111" applyFont="1" applyFill="1" applyBorder="1" applyProtection="1"/>
    <xf numFmtId="165" fontId="2" fillId="0" borderId="342" xfId="111" applyFont="1" applyFill="1" applyBorder="1" applyProtection="1"/>
    <xf numFmtId="165" fontId="67" fillId="0" borderId="342" xfId="111" applyFont="1" applyBorder="1" applyProtection="1"/>
    <xf numFmtId="165" fontId="4" fillId="0" borderId="576" xfId="111" applyFont="1" applyBorder="1" applyProtection="1"/>
    <xf numFmtId="165" fontId="95" fillId="0" borderId="339" xfId="111" applyFont="1" applyFill="1" applyBorder="1" applyProtection="1"/>
    <xf numFmtId="165" fontId="67" fillId="0" borderId="166" xfId="111" applyFont="1" applyBorder="1" applyProtection="1"/>
    <xf numFmtId="165" fontId="2" fillId="0" borderId="166" xfId="111" applyFont="1" applyFill="1" applyBorder="1" applyProtection="1"/>
    <xf numFmtId="165" fontId="136" fillId="0" borderId="0" xfId="1" applyFont="1" applyProtection="1"/>
    <xf numFmtId="0" fontId="25" fillId="76" borderId="4" xfId="0" applyFont="1" applyFill="1" applyBorder="1" applyAlignment="1">
      <alignment vertical="center"/>
    </xf>
    <xf numFmtId="165" fontId="2" fillId="76" borderId="340" xfId="111" applyFont="1" applyFill="1" applyBorder="1" applyProtection="1"/>
    <xf numFmtId="0" fontId="4" fillId="76" borderId="9" xfId="0" applyFont="1" applyFill="1" applyBorder="1"/>
    <xf numFmtId="165" fontId="2" fillId="76" borderId="149" xfId="111" applyFont="1" applyFill="1" applyBorder="1" applyProtection="1"/>
    <xf numFmtId="165" fontId="2" fillId="76" borderId="336" xfId="111" applyFont="1" applyFill="1" applyBorder="1" applyProtection="1"/>
    <xf numFmtId="165" fontId="2" fillId="76" borderId="574" xfId="111" applyFont="1" applyFill="1" applyBorder="1" applyProtection="1"/>
    <xf numFmtId="165" fontId="2" fillId="76" borderId="337" xfId="111" applyFont="1" applyFill="1" applyBorder="1" applyProtection="1"/>
    <xf numFmtId="165" fontId="4" fillId="5" borderId="179" xfId="1" applyFont="1" applyFill="1" applyBorder="1" applyProtection="1"/>
    <xf numFmtId="165" fontId="4" fillId="5" borderId="370" xfId="1" applyFont="1" applyFill="1" applyBorder="1" applyProtection="1"/>
    <xf numFmtId="165" fontId="4" fillId="5" borderId="370" xfId="1" applyFont="1" applyFill="1" applyBorder="1" applyAlignment="1" applyProtection="1">
      <alignment horizontal="center"/>
    </xf>
    <xf numFmtId="165" fontId="4" fillId="5" borderId="262" xfId="1" applyFont="1" applyFill="1" applyBorder="1" applyProtection="1"/>
    <xf numFmtId="165" fontId="4" fillId="5" borderId="437" xfId="1" applyFont="1" applyFill="1" applyBorder="1" applyAlignment="1" applyProtection="1">
      <alignment horizontal="center"/>
    </xf>
    <xf numFmtId="165" fontId="4" fillId="5" borderId="332" xfId="1" applyFont="1" applyFill="1" applyBorder="1" applyProtection="1"/>
    <xf numFmtId="165" fontId="4" fillId="5" borderId="247" xfId="1" applyFont="1" applyFill="1" applyBorder="1" applyProtection="1"/>
    <xf numFmtId="165" fontId="4" fillId="5" borderId="258" xfId="1" applyFont="1" applyFill="1" applyBorder="1" applyProtection="1"/>
    <xf numFmtId="165" fontId="4" fillId="0" borderId="4" xfId="111" applyFont="1" applyBorder="1" applyAlignment="1" applyProtection="1"/>
    <xf numFmtId="165" fontId="4" fillId="0" borderId="151" xfId="111" applyFont="1" applyBorder="1" applyAlignment="1" applyProtection="1"/>
    <xf numFmtId="165" fontId="4" fillId="0" borderId="9" xfId="111" applyFont="1" applyBorder="1" applyAlignment="1" applyProtection="1">
      <alignment wrapText="1"/>
    </xf>
    <xf numFmtId="165" fontId="4" fillId="0" borderId="4" xfId="111" applyFont="1" applyFill="1" applyBorder="1" applyProtection="1"/>
    <xf numFmtId="165" fontId="4" fillId="95" borderId="4" xfId="111" applyFont="1" applyFill="1" applyBorder="1" applyProtection="1"/>
    <xf numFmtId="165" fontId="4" fillId="95" borderId="151" xfId="111" applyFont="1" applyFill="1" applyBorder="1" applyProtection="1"/>
    <xf numFmtId="165" fontId="4" fillId="95" borderId="154" xfId="111" applyFont="1" applyFill="1" applyBorder="1" applyProtection="1"/>
    <xf numFmtId="165" fontId="4" fillId="95" borderId="9" xfId="111" applyFont="1" applyFill="1" applyBorder="1" applyProtection="1"/>
    <xf numFmtId="165" fontId="4" fillId="0" borderId="151" xfId="111" applyFont="1" applyFill="1" applyBorder="1" applyProtection="1"/>
    <xf numFmtId="165" fontId="4" fillId="0" borderId="154" xfId="111" applyFont="1" applyFill="1" applyBorder="1" applyProtection="1"/>
    <xf numFmtId="165" fontId="136" fillId="0" borderId="151" xfId="111" applyFont="1" applyBorder="1" applyProtection="1"/>
    <xf numFmtId="165" fontId="4" fillId="95" borderId="554" xfId="111" applyFont="1" applyFill="1" applyBorder="1" applyProtection="1"/>
    <xf numFmtId="165" fontId="136" fillId="0" borderId="341" xfId="111" applyFont="1" applyBorder="1" applyProtection="1"/>
    <xf numFmtId="165" fontId="4" fillId="0" borderId="13" xfId="111" applyFont="1" applyBorder="1" applyAlignment="1" applyProtection="1">
      <alignment wrapText="1"/>
    </xf>
    <xf numFmtId="165" fontId="4" fillId="95" borderId="11" xfId="111" applyFont="1" applyFill="1" applyBorder="1" applyProtection="1"/>
    <xf numFmtId="165" fontId="4" fillId="95" borderId="341" xfId="111" applyFont="1" applyFill="1" applyBorder="1" applyProtection="1"/>
    <xf numFmtId="165" fontId="4" fillId="95" borderId="13" xfId="111" applyFont="1" applyFill="1" applyBorder="1" applyProtection="1"/>
    <xf numFmtId="165" fontId="136" fillId="0" borderId="4" xfId="111" applyFont="1" applyBorder="1" applyProtection="1"/>
    <xf numFmtId="165" fontId="136" fillId="0" borderId="9" xfId="111" applyFont="1" applyBorder="1" applyAlignment="1" applyProtection="1">
      <alignment wrapText="1"/>
    </xf>
    <xf numFmtId="165" fontId="136" fillId="95" borderId="4" xfId="111" applyFont="1" applyFill="1" applyBorder="1" applyProtection="1"/>
    <xf numFmtId="165" fontId="136" fillId="95" borderId="151" xfId="111" applyFont="1" applyFill="1" applyBorder="1" applyProtection="1"/>
    <xf numFmtId="165" fontId="136" fillId="95" borderId="154" xfId="111" applyFont="1" applyFill="1" applyBorder="1" applyProtection="1"/>
    <xf numFmtId="165" fontId="136" fillId="95" borderId="9" xfId="111" applyFont="1" applyFill="1" applyBorder="1" applyProtection="1"/>
    <xf numFmtId="165" fontId="136" fillId="5" borderId="0" xfId="1" applyFont="1" applyFill="1" applyAlignment="1" applyProtection="1">
      <alignment horizontal="center"/>
    </xf>
    <xf numFmtId="0" fontId="2" fillId="0" borderId="8" xfId="0" applyFont="1" applyBorder="1"/>
    <xf numFmtId="165" fontId="2" fillId="0" borderId="637" xfId="111" applyFont="1" applyFill="1" applyBorder="1" applyProtection="1"/>
    <xf numFmtId="165" fontId="135" fillId="0" borderId="638" xfId="111" applyFont="1" applyBorder="1" applyProtection="1"/>
    <xf numFmtId="165" fontId="135" fillId="0" borderId="639" xfId="111" applyFont="1" applyBorder="1" applyProtection="1"/>
    <xf numFmtId="165" fontId="135" fillId="0" borderId="640" xfId="111" applyFont="1" applyBorder="1" applyProtection="1"/>
    <xf numFmtId="165" fontId="135" fillId="0" borderId="637" xfId="111" applyFont="1" applyBorder="1" applyProtection="1"/>
    <xf numFmtId="165" fontId="4" fillId="0" borderId="166" xfId="111" applyFont="1" applyFill="1" applyBorder="1" applyProtection="1"/>
    <xf numFmtId="165" fontId="4" fillId="0" borderId="342" xfId="111" applyFont="1" applyFill="1" applyBorder="1" applyProtection="1"/>
    <xf numFmtId="165" fontId="4" fillId="0" borderId="576" xfId="111" applyFont="1" applyFill="1" applyBorder="1" applyProtection="1"/>
    <xf numFmtId="165" fontId="4" fillId="0" borderId="339" xfId="111" applyFont="1" applyFill="1" applyBorder="1" applyProtection="1"/>
    <xf numFmtId="165" fontId="4" fillId="0" borderId="166" xfId="111" applyFont="1" applyBorder="1" applyProtection="1"/>
    <xf numFmtId="165" fontId="4" fillId="5" borderId="15" xfId="1" applyFont="1" applyFill="1" applyBorder="1" applyAlignment="1" applyProtection="1">
      <alignment horizontal="center"/>
    </xf>
    <xf numFmtId="165" fontId="4" fillId="5" borderId="17" xfId="1" applyFont="1" applyFill="1" applyBorder="1" applyAlignment="1" applyProtection="1">
      <alignment horizontal="center"/>
    </xf>
    <xf numFmtId="165" fontId="4" fillId="5" borderId="27" xfId="1" applyFont="1" applyFill="1" applyBorder="1" applyAlignment="1" applyProtection="1">
      <alignment horizontal="center"/>
    </xf>
    <xf numFmtId="165" fontId="4" fillId="5" borderId="133" xfId="1" applyFont="1" applyFill="1" applyBorder="1" applyAlignment="1" applyProtection="1">
      <alignment horizontal="center"/>
    </xf>
    <xf numFmtId="165" fontId="4" fillId="5" borderId="24" xfId="1" applyFont="1" applyFill="1" applyBorder="1" applyAlignment="1" applyProtection="1">
      <alignment horizontal="center"/>
    </xf>
    <xf numFmtId="0" fontId="25" fillId="68" borderId="4" xfId="0" applyFont="1" applyFill="1" applyBorder="1" applyAlignment="1">
      <alignment vertical="center"/>
    </xf>
    <xf numFmtId="165" fontId="2" fillId="68" borderId="340" xfId="111" applyFont="1" applyFill="1" applyBorder="1" applyProtection="1"/>
    <xf numFmtId="0" fontId="4" fillId="68" borderId="9" xfId="0" applyFont="1" applyFill="1" applyBorder="1"/>
    <xf numFmtId="165" fontId="2" fillId="68" borderId="149" xfId="111" applyFont="1" applyFill="1" applyBorder="1" applyProtection="1"/>
    <xf numFmtId="165" fontId="2" fillId="68" borderId="336" xfId="111" applyFont="1" applyFill="1" applyBorder="1" applyProtection="1"/>
    <xf numFmtId="165" fontId="2" fillId="68" borderId="574" xfId="111" applyFont="1" applyFill="1" applyBorder="1" applyProtection="1"/>
    <xf numFmtId="165" fontId="2" fillId="68" borderId="337" xfId="111" applyFont="1" applyFill="1" applyBorder="1" applyProtection="1"/>
    <xf numFmtId="165" fontId="2" fillId="0" borderId="4" xfId="111" applyFont="1" applyBorder="1" applyProtection="1"/>
    <xf numFmtId="165" fontId="2" fillId="0" borderId="151" xfId="111" applyFont="1" applyBorder="1" applyProtection="1"/>
    <xf numFmtId="165" fontId="2" fillId="0" borderId="9" xfId="111" applyFont="1" applyBorder="1" applyProtection="1"/>
    <xf numFmtId="165" fontId="4" fillId="0" borderId="4" xfId="111" quotePrefix="1" applyFont="1" applyBorder="1" applyProtection="1"/>
    <xf numFmtId="165" fontId="4" fillId="14" borderId="9" xfId="111" applyFont="1" applyFill="1" applyBorder="1" applyProtection="1"/>
    <xf numFmtId="165" fontId="4" fillId="14" borderId="11" xfId="111" applyFont="1" applyFill="1" applyBorder="1" applyProtection="1"/>
    <xf numFmtId="165" fontId="4" fillId="14" borderId="341" xfId="111" applyFont="1" applyFill="1" applyBorder="1" applyProtection="1"/>
    <xf numFmtId="165" fontId="4" fillId="14" borderId="554" xfId="111" applyFont="1" applyFill="1" applyBorder="1" applyProtection="1"/>
    <xf numFmtId="165" fontId="4" fillId="20" borderId="341" xfId="111" applyFont="1" applyFill="1" applyBorder="1" applyProtection="1"/>
    <xf numFmtId="165" fontId="4" fillId="20" borderId="554" xfId="111" applyFont="1" applyFill="1" applyBorder="1" applyProtection="1"/>
    <xf numFmtId="165" fontId="4" fillId="20" borderId="4" xfId="111" applyFont="1" applyFill="1" applyBorder="1" applyProtection="1"/>
    <xf numFmtId="165" fontId="4" fillId="20" borderId="151" xfId="111" applyFont="1" applyFill="1" applyBorder="1" applyProtection="1"/>
    <xf numFmtId="165" fontId="4" fillId="0" borderId="149" xfId="111" applyFont="1" applyBorder="1" applyProtection="1"/>
    <xf numFmtId="165" fontId="4" fillId="0" borderId="336" xfId="111" applyFont="1" applyBorder="1" applyProtection="1"/>
    <xf numFmtId="165" fontId="4" fillId="0" borderId="577" xfId="111" applyFont="1" applyBorder="1" applyProtection="1"/>
    <xf numFmtId="165" fontId="4" fillId="0" borderId="337" xfId="111" applyFont="1" applyBorder="1" applyProtection="1"/>
    <xf numFmtId="165" fontId="4" fillId="14" borderId="578" xfId="111" applyFont="1" applyFill="1" applyBorder="1" applyProtection="1"/>
    <xf numFmtId="165" fontId="4" fillId="14" borderId="8" xfId="111" applyFont="1" applyFill="1" applyBorder="1" applyProtection="1"/>
    <xf numFmtId="165" fontId="2" fillId="14" borderId="6" xfId="111" applyFont="1" applyFill="1" applyBorder="1" applyProtection="1"/>
    <xf numFmtId="165" fontId="2" fillId="14" borderId="340" xfId="111" applyFont="1" applyFill="1" applyBorder="1" applyProtection="1"/>
    <xf numFmtId="165" fontId="2" fillId="76" borderId="4" xfId="111" applyFont="1" applyFill="1" applyBorder="1" applyProtection="1"/>
    <xf numFmtId="165" fontId="2" fillId="76" borderId="151" xfId="111" applyFont="1" applyFill="1" applyBorder="1" applyProtection="1"/>
    <xf numFmtId="165" fontId="2" fillId="76" borderId="9" xfId="111" applyFont="1" applyFill="1" applyBorder="1" applyProtection="1"/>
    <xf numFmtId="165" fontId="2" fillId="0" borderId="11" xfId="111" applyFont="1" applyBorder="1" applyProtection="1"/>
    <xf numFmtId="165" fontId="2" fillId="0" borderId="341" xfId="111" applyFont="1" applyBorder="1" applyProtection="1"/>
    <xf numFmtId="165" fontId="2" fillId="0" borderId="13" xfId="111" applyFont="1" applyBorder="1" applyProtection="1"/>
    <xf numFmtId="165" fontId="2" fillId="0" borderId="576" xfId="111" applyFont="1" applyBorder="1" applyProtection="1"/>
    <xf numFmtId="165" fontId="2" fillId="0" borderId="8" xfId="111" applyFont="1" applyBorder="1" applyProtection="1"/>
    <xf numFmtId="165" fontId="2" fillId="75" borderId="4" xfId="111" applyFont="1" applyFill="1" applyBorder="1" applyProtection="1"/>
    <xf numFmtId="165" fontId="2" fillId="75" borderId="2" xfId="111" applyFont="1" applyFill="1" applyBorder="1" applyProtection="1"/>
    <xf numFmtId="0" fontId="2" fillId="75" borderId="9" xfId="0" applyFont="1" applyFill="1" applyBorder="1"/>
    <xf numFmtId="165" fontId="2" fillId="75" borderId="493" xfId="111" applyFont="1" applyFill="1" applyBorder="1" applyProtection="1"/>
    <xf numFmtId="165" fontId="2" fillId="75" borderId="335" xfId="111" applyFont="1" applyFill="1" applyBorder="1" applyProtection="1"/>
    <xf numFmtId="165" fontId="2" fillId="75" borderId="338" xfId="111" applyFont="1" applyFill="1" applyBorder="1" applyProtection="1"/>
    <xf numFmtId="165" fontId="2" fillId="75" borderId="579" xfId="111" applyFont="1" applyFill="1" applyBorder="1" applyProtection="1"/>
    <xf numFmtId="0" fontId="2" fillId="0" borderId="6" xfId="0" applyFont="1" applyBorder="1"/>
    <xf numFmtId="0" fontId="2" fillId="0" borderId="340" xfId="0" applyFont="1" applyBorder="1"/>
    <xf numFmtId="165" fontId="29" fillId="0" borderId="8" xfId="16" applyFont="1" applyFill="1" applyBorder="1" applyProtection="1"/>
    <xf numFmtId="165" fontId="29" fillId="0" borderId="6" xfId="16" applyFont="1" applyFill="1" applyBorder="1" applyProtection="1"/>
    <xf numFmtId="165" fontId="29" fillId="0" borderId="340" xfId="16" applyFont="1" applyFill="1" applyBorder="1" applyProtection="1"/>
    <xf numFmtId="165" fontId="29" fillId="0" borderId="580" xfId="16" applyFont="1" applyFill="1" applyBorder="1" applyProtection="1"/>
    <xf numFmtId="165" fontId="4" fillId="5" borderId="204" xfId="1" applyFont="1" applyFill="1" applyBorder="1" applyAlignment="1" applyProtection="1">
      <alignment horizontal="center"/>
    </xf>
    <xf numFmtId="165" fontId="4" fillId="5" borderId="57" xfId="1" applyFont="1" applyFill="1" applyBorder="1" applyAlignment="1" applyProtection="1">
      <alignment horizontal="center"/>
    </xf>
    <xf numFmtId="165" fontId="4" fillId="5" borderId="56" xfId="1" applyFont="1" applyFill="1" applyBorder="1" applyAlignment="1" applyProtection="1">
      <alignment horizontal="center"/>
    </xf>
    <xf numFmtId="165" fontId="4" fillId="5" borderId="142" xfId="1" applyFont="1" applyFill="1" applyBorder="1" applyAlignment="1" applyProtection="1">
      <alignment horizontal="center"/>
    </xf>
    <xf numFmtId="165" fontId="4" fillId="5" borderId="128" xfId="1" applyFont="1" applyFill="1" applyBorder="1" applyAlignment="1" applyProtection="1">
      <alignment horizontal="center"/>
    </xf>
    <xf numFmtId="0" fontId="70" fillId="0" borderId="4" xfId="0" applyFont="1" applyBorder="1"/>
    <xf numFmtId="0" fontId="70" fillId="0" borderId="151" xfId="0" applyFont="1" applyBorder="1"/>
    <xf numFmtId="165" fontId="69" fillId="0" borderId="9" xfId="16" applyFont="1" applyFill="1" applyBorder="1" applyProtection="1"/>
    <xf numFmtId="165" fontId="69" fillId="0" borderId="4" xfId="16" applyFont="1" applyFill="1" applyBorder="1" applyProtection="1"/>
    <xf numFmtId="165" fontId="69" fillId="0" borderId="151" xfId="16" applyFont="1" applyFill="1" applyBorder="1" applyProtection="1"/>
    <xf numFmtId="165" fontId="69" fillId="0" borderId="154" xfId="16" applyFont="1" applyFill="1" applyBorder="1" applyProtection="1"/>
    <xf numFmtId="0" fontId="69" fillId="14" borderId="4" xfId="0" applyFont="1" applyFill="1" applyBorder="1" applyAlignment="1">
      <alignment vertical="top" wrapText="1"/>
    </xf>
    <xf numFmtId="0" fontId="69" fillId="14" borderId="151" xfId="0" applyFont="1" applyFill="1" applyBorder="1" applyAlignment="1">
      <alignment vertical="top"/>
    </xf>
    <xf numFmtId="0" fontId="69" fillId="14" borderId="9" xfId="0" applyFont="1" applyFill="1" applyBorder="1" applyAlignment="1">
      <alignment vertical="top"/>
    </xf>
    <xf numFmtId="165" fontId="4" fillId="14" borderId="9" xfId="111" applyFont="1" applyFill="1" applyBorder="1" applyAlignment="1" applyProtection="1">
      <alignment vertical="center"/>
    </xf>
    <xf numFmtId="165" fontId="4" fillId="14" borderId="2" xfId="111" applyFont="1" applyFill="1" applyBorder="1" applyAlignment="1" applyProtection="1">
      <alignment vertical="center"/>
    </xf>
    <xf numFmtId="165" fontId="4" fillId="14" borderId="154" xfId="111" applyFont="1" applyFill="1" applyBorder="1" applyAlignment="1" applyProtection="1">
      <alignment vertical="center"/>
    </xf>
    <xf numFmtId="165" fontId="4" fillId="14" borderId="4" xfId="111" applyFont="1" applyFill="1" applyBorder="1" applyAlignment="1" applyProtection="1">
      <alignment vertical="center"/>
    </xf>
    <xf numFmtId="165" fontId="4" fillId="14" borderId="151" xfId="111" applyFont="1" applyFill="1" applyBorder="1" applyAlignment="1" applyProtection="1">
      <alignment vertical="center"/>
    </xf>
    <xf numFmtId="165" fontId="4" fillId="5" borderId="136" xfId="1" applyFont="1" applyFill="1" applyBorder="1" applyAlignment="1" applyProtection="1">
      <alignment horizontal="center"/>
    </xf>
    <xf numFmtId="165" fontId="4" fillId="5" borderId="79" xfId="1" applyFont="1" applyFill="1" applyBorder="1" applyAlignment="1" applyProtection="1">
      <alignment horizontal="center"/>
    </xf>
    <xf numFmtId="165" fontId="4" fillId="5" borderId="97" xfId="1" applyFont="1" applyFill="1" applyBorder="1" applyAlignment="1" applyProtection="1">
      <alignment horizontal="center"/>
    </xf>
    <xf numFmtId="165" fontId="4" fillId="5" borderId="107" xfId="1" applyFont="1" applyFill="1" applyBorder="1" applyAlignment="1" applyProtection="1">
      <alignment horizontal="center"/>
    </xf>
    <xf numFmtId="165" fontId="4" fillId="5" borderId="141" xfId="1" applyFont="1" applyFill="1" applyBorder="1" applyAlignment="1" applyProtection="1">
      <alignment horizontal="center"/>
    </xf>
    <xf numFmtId="165" fontId="4" fillId="5" borderId="66" xfId="1" applyFont="1" applyFill="1" applyBorder="1" applyAlignment="1" applyProtection="1">
      <alignment horizontal="center"/>
    </xf>
    <xf numFmtId="165" fontId="4" fillId="5" borderId="50" xfId="1" applyFont="1" applyFill="1" applyBorder="1" applyAlignment="1" applyProtection="1">
      <alignment horizontal="center"/>
    </xf>
    <xf numFmtId="165" fontId="4" fillId="5" borderId="30" xfId="1" applyFont="1" applyFill="1" applyBorder="1" applyAlignment="1" applyProtection="1">
      <alignment horizontal="center"/>
    </xf>
    <xf numFmtId="165" fontId="4" fillId="5" borderId="54" xfId="1" applyFont="1" applyFill="1" applyBorder="1" applyAlignment="1" applyProtection="1">
      <alignment horizontal="center"/>
    </xf>
    <xf numFmtId="165" fontId="136" fillId="5" borderId="54" xfId="1" applyFont="1" applyFill="1" applyBorder="1" applyAlignment="1" applyProtection="1">
      <alignment horizontal="center"/>
    </xf>
    <xf numFmtId="0" fontId="69" fillId="0" borderId="4" xfId="0" applyFont="1" applyBorder="1"/>
    <xf numFmtId="0" fontId="69" fillId="0" borderId="151" xfId="0" applyFont="1" applyBorder="1"/>
    <xf numFmtId="165" fontId="148" fillId="0" borderId="151" xfId="16" applyFont="1" applyBorder="1" applyProtection="1"/>
    <xf numFmtId="165" fontId="148" fillId="0" borderId="154" xfId="16" applyFont="1" applyBorder="1" applyProtection="1"/>
    <xf numFmtId="165" fontId="136" fillId="0" borderId="9" xfId="111" applyFont="1" applyBorder="1" applyProtection="1"/>
    <xf numFmtId="165" fontId="70" fillId="75" borderId="4" xfId="16" applyFont="1" applyFill="1" applyBorder="1" applyProtection="1"/>
    <xf numFmtId="165" fontId="70" fillId="75" borderId="151" xfId="16" applyFont="1" applyFill="1" applyBorder="1" applyProtection="1"/>
    <xf numFmtId="165" fontId="70" fillId="75" borderId="9" xfId="16" applyFont="1" applyFill="1" applyBorder="1" applyProtection="1"/>
    <xf numFmtId="0" fontId="136" fillId="0" borderId="340" xfId="0" applyFont="1" applyBorder="1"/>
    <xf numFmtId="0" fontId="136" fillId="0" borderId="1" xfId="0" applyFont="1" applyBorder="1"/>
    <xf numFmtId="0" fontId="136" fillId="0" borderId="630" xfId="0" applyFont="1" applyBorder="1"/>
    <xf numFmtId="165" fontId="2" fillId="0" borderId="15" xfId="0" applyNumberFormat="1" applyFont="1" applyBorder="1"/>
    <xf numFmtId="165" fontId="4" fillId="20" borderId="498" xfId="0" applyNumberFormat="1" applyFont="1" applyFill="1" applyBorder="1"/>
    <xf numFmtId="165" fontId="4" fillId="20" borderId="53" xfId="0" applyNumberFormat="1" applyFont="1" applyFill="1" applyBorder="1"/>
    <xf numFmtId="165" fontId="136" fillId="20" borderId="53" xfId="0" applyNumberFormat="1" applyFont="1" applyFill="1" applyBorder="1"/>
    <xf numFmtId="0" fontId="147" fillId="0" borderId="6" xfId="0" applyFont="1" applyBorder="1"/>
    <xf numFmtId="0" fontId="147" fillId="0" borderId="340" xfId="0" applyFont="1" applyBorder="1"/>
    <xf numFmtId="165" fontId="148" fillId="0" borderId="8" xfId="16" applyFont="1" applyBorder="1" applyProtection="1"/>
    <xf numFmtId="165" fontId="148" fillId="0" borderId="6" xfId="16" applyFont="1" applyBorder="1" applyProtection="1"/>
    <xf numFmtId="165" fontId="148" fillId="0" borderId="340" xfId="16" applyFont="1" applyBorder="1" applyProtection="1"/>
    <xf numFmtId="165" fontId="148" fillId="0" borderId="199" xfId="16" applyFont="1" applyBorder="1" applyProtection="1"/>
    <xf numFmtId="165" fontId="136" fillId="0" borderId="6" xfId="111" applyFont="1" applyBorder="1" applyProtection="1"/>
    <xf numFmtId="0" fontId="148" fillId="14" borderId="4" xfId="0" applyFont="1" applyFill="1" applyBorder="1" applyAlignment="1">
      <alignment vertical="top" wrapText="1"/>
    </xf>
    <xf numFmtId="0" fontId="148" fillId="14" borderId="151" xfId="0" applyFont="1" applyFill="1" applyBorder="1" applyAlignment="1">
      <alignment vertical="top"/>
    </xf>
    <xf numFmtId="0" fontId="148" fillId="14" borderId="9" xfId="0" applyFont="1" applyFill="1" applyBorder="1" applyAlignment="1">
      <alignment vertical="top"/>
    </xf>
    <xf numFmtId="165" fontId="136" fillId="14" borderId="9" xfId="111" applyFont="1" applyFill="1" applyBorder="1" applyAlignment="1" applyProtection="1">
      <alignment vertical="center"/>
    </xf>
    <xf numFmtId="165" fontId="136" fillId="14" borderId="2" xfId="111" applyFont="1" applyFill="1" applyBorder="1" applyAlignment="1" applyProtection="1">
      <alignment vertical="center"/>
    </xf>
    <xf numFmtId="165" fontId="136" fillId="14" borderId="154" xfId="111" applyFont="1" applyFill="1" applyBorder="1" applyAlignment="1" applyProtection="1">
      <alignment vertical="center"/>
    </xf>
    <xf numFmtId="165" fontId="136" fillId="14" borderId="4" xfId="111" applyFont="1" applyFill="1" applyBorder="1" applyAlignment="1" applyProtection="1">
      <alignment vertical="center"/>
    </xf>
    <xf numFmtId="165" fontId="136" fillId="14" borderId="151" xfId="111" applyFont="1" applyFill="1" applyBorder="1" applyAlignment="1" applyProtection="1">
      <alignment vertical="center"/>
    </xf>
    <xf numFmtId="165" fontId="2" fillId="0" borderId="204" xfId="0" applyNumberFormat="1" applyFont="1" applyBorder="1"/>
    <xf numFmtId="165" fontId="4" fillId="20" borderId="417" xfId="0" applyNumberFormat="1" applyFont="1" applyFill="1" applyBorder="1"/>
    <xf numFmtId="165" fontId="4" fillId="20" borderId="397" xfId="0" applyNumberFormat="1" applyFont="1" applyFill="1" applyBorder="1"/>
    <xf numFmtId="165" fontId="136" fillId="20" borderId="397" xfId="0" applyNumberFormat="1" applyFont="1" applyFill="1" applyBorder="1"/>
    <xf numFmtId="165" fontId="136" fillId="14" borderId="554" xfId="111" applyFont="1" applyFill="1" applyBorder="1" applyAlignment="1" applyProtection="1">
      <alignment vertical="center"/>
    </xf>
    <xf numFmtId="165" fontId="136" fillId="14" borderId="11" xfId="111" applyFont="1" applyFill="1" applyBorder="1" applyAlignment="1" applyProtection="1">
      <alignment vertical="center"/>
    </xf>
    <xf numFmtId="0" fontId="148" fillId="0" borderId="4" xfId="0" applyFont="1" applyBorder="1"/>
    <xf numFmtId="0" fontId="69" fillId="0" borderId="341" xfId="0" applyFont="1" applyBorder="1"/>
    <xf numFmtId="165" fontId="69" fillId="0" borderId="13" xfId="16" applyFont="1" applyFill="1" applyBorder="1" applyProtection="1"/>
    <xf numFmtId="165" fontId="69" fillId="0" borderId="11" xfId="16" applyFont="1" applyFill="1" applyBorder="1" applyProtection="1"/>
    <xf numFmtId="165" fontId="148" fillId="0" borderId="341" xfId="16" applyFont="1" applyBorder="1" applyProtection="1"/>
    <xf numFmtId="165" fontId="148" fillId="0" borderId="13" xfId="16" applyFont="1" applyBorder="1" applyProtection="1"/>
    <xf numFmtId="165" fontId="148" fillId="0" borderId="11" xfId="16" applyFont="1" applyBorder="1" applyProtection="1"/>
    <xf numFmtId="0" fontId="70" fillId="75" borderId="6" xfId="0" applyFont="1" applyFill="1" applyBorder="1" applyAlignment="1">
      <alignment vertical="center"/>
    </xf>
    <xf numFmtId="0" fontId="70" fillId="75" borderId="340" xfId="0" applyFont="1" applyFill="1" applyBorder="1" applyAlignment="1">
      <alignment vertical="center"/>
    </xf>
    <xf numFmtId="0" fontId="70" fillId="75" borderId="1" xfId="0" applyFont="1" applyFill="1" applyBorder="1" applyAlignment="1">
      <alignment vertical="center"/>
    </xf>
    <xf numFmtId="0" fontId="2" fillId="47" borderId="592" xfId="0" applyFont="1" applyFill="1" applyBorder="1"/>
    <xf numFmtId="165" fontId="24" fillId="47" borderId="593" xfId="0" applyNumberFormat="1" applyFont="1" applyFill="1" applyBorder="1"/>
    <xf numFmtId="165" fontId="24" fillId="47" borderId="594" xfId="0" applyNumberFormat="1" applyFont="1" applyFill="1" applyBorder="1"/>
    <xf numFmtId="165" fontId="24" fillId="0" borderId="0" xfId="0" applyNumberFormat="1" applyFont="1"/>
    <xf numFmtId="165" fontId="29" fillId="0" borderId="0" xfId="111" applyFont="1" applyFill="1" applyBorder="1" applyProtection="1"/>
    <xf numFmtId="0" fontId="2" fillId="0" borderId="592" xfId="0" applyFont="1" applyBorder="1"/>
    <xf numFmtId="0" fontId="4" fillId="0" borderId="593" xfId="0" applyFont="1" applyBorder="1"/>
    <xf numFmtId="0" fontId="4" fillId="0" borderId="594" xfId="0" applyFont="1" applyBorder="1"/>
    <xf numFmtId="165" fontId="29" fillId="0" borderId="0" xfId="111" applyFont="1" applyProtection="1"/>
    <xf numFmtId="165" fontId="29" fillId="0" borderId="0" xfId="111" applyFont="1" applyFill="1" applyProtection="1"/>
    <xf numFmtId="165" fontId="4" fillId="0" borderId="595" xfId="0" applyNumberFormat="1" applyFont="1" applyBorder="1"/>
    <xf numFmtId="165" fontId="4" fillId="0" borderId="596" xfId="0" applyNumberFormat="1" applyFont="1" applyBorder="1"/>
    <xf numFmtId="0" fontId="25" fillId="13" borderId="341" xfId="0" applyFont="1" applyFill="1" applyBorder="1" applyAlignment="1">
      <alignment horizontal="centerContinuous" vertical="center" wrapText="1"/>
    </xf>
    <xf numFmtId="0" fontId="25" fillId="13" borderId="3" xfId="0" applyFont="1" applyFill="1" applyBorder="1" applyAlignment="1">
      <alignment horizontal="centerContinuous" vertical="center" wrapText="1"/>
    </xf>
    <xf numFmtId="0" fontId="25" fillId="13" borderId="13" xfId="0" applyFont="1" applyFill="1" applyBorder="1" applyAlignment="1">
      <alignment horizontal="centerContinuous" vertical="center" wrapText="1"/>
    </xf>
    <xf numFmtId="0" fontId="25" fillId="13" borderId="4" xfId="0" applyFont="1" applyFill="1" applyBorder="1" applyAlignment="1">
      <alignment horizontal="center" vertical="center" wrapText="1"/>
    </xf>
    <xf numFmtId="0" fontId="29" fillId="0" borderId="151" xfId="0" applyFont="1" applyBorder="1"/>
    <xf numFmtId="0" fontId="29" fillId="0" borderId="9" xfId="0" applyFont="1" applyBorder="1"/>
    <xf numFmtId="165" fontId="29" fillId="14" borderId="9" xfId="111" applyFont="1" applyFill="1" applyBorder="1" applyAlignment="1" applyProtection="1">
      <alignment horizontal="left"/>
    </xf>
    <xf numFmtId="165" fontId="29" fillId="14" borderId="4" xfId="111" applyFont="1" applyFill="1" applyBorder="1" applyAlignment="1" applyProtection="1">
      <alignment horizontal="left"/>
    </xf>
    <xf numFmtId="165" fontId="29" fillId="14" borderId="4" xfId="111" applyFont="1" applyFill="1" applyBorder="1" applyAlignment="1" applyProtection="1">
      <alignment horizontal="center"/>
    </xf>
    <xf numFmtId="165" fontId="136" fillId="0" borderId="596" xfId="0" applyNumberFormat="1" applyFont="1" applyBorder="1"/>
    <xf numFmtId="165" fontId="29" fillId="0" borderId="9" xfId="111" applyFont="1" applyFill="1" applyBorder="1" applyAlignment="1" applyProtection="1">
      <alignment horizontal="left"/>
    </xf>
    <xf numFmtId="165" fontId="29" fillId="0" borderId="4" xfId="111" applyFont="1" applyFill="1" applyBorder="1" applyAlignment="1" applyProtection="1">
      <alignment horizontal="center"/>
    </xf>
    <xf numFmtId="165" fontId="29" fillId="0" borderId="4" xfId="111" applyFont="1" applyFill="1" applyBorder="1" applyAlignment="1" applyProtection="1">
      <alignment horizontal="left"/>
    </xf>
    <xf numFmtId="165" fontId="29" fillId="14" borderId="13" xfId="111" applyFont="1" applyFill="1" applyBorder="1" applyAlignment="1" applyProtection="1">
      <alignment horizontal="left"/>
    </xf>
    <xf numFmtId="165" fontId="29" fillId="14" borderId="11" xfId="111" applyFont="1" applyFill="1" applyBorder="1" applyAlignment="1" applyProtection="1">
      <alignment horizontal="left"/>
    </xf>
    <xf numFmtId="0" fontId="2" fillId="0" borderId="595" xfId="0" applyFont="1" applyBorder="1"/>
    <xf numFmtId="0" fontId="25" fillId="68" borderId="151" xfId="0" applyFont="1" applyFill="1" applyBorder="1"/>
    <xf numFmtId="0" fontId="25" fillId="68" borderId="9" xfId="0" applyFont="1" applyFill="1" applyBorder="1"/>
    <xf numFmtId="165" fontId="4" fillId="0" borderId="0" xfId="111" applyFont="1" applyFill="1" applyBorder="1" applyProtection="1"/>
    <xf numFmtId="164" fontId="4" fillId="0" borderId="595" xfId="0" applyNumberFormat="1" applyFont="1" applyBorder="1"/>
    <xf numFmtId="165" fontId="4" fillId="0" borderId="597" xfId="0" applyNumberFormat="1" applyFont="1" applyBorder="1"/>
    <xf numFmtId="0" fontId="4" fillId="0" borderId="598" xfId="0" applyFont="1" applyBorder="1"/>
    <xf numFmtId="165" fontId="136" fillId="0" borderId="599" xfId="0" applyNumberFormat="1" applyFont="1" applyBorder="1"/>
    <xf numFmtId="0" fontId="2" fillId="47" borderId="590" xfId="0" applyFont="1" applyFill="1" applyBorder="1" applyAlignment="1">
      <alignment horizontal="centerContinuous"/>
    </xf>
    <xf numFmtId="0" fontId="4" fillId="47" borderId="591" xfId="0" applyFont="1" applyFill="1" applyBorder="1" applyAlignment="1">
      <alignment horizontal="centerContinuous"/>
    </xf>
    <xf numFmtId="0" fontId="2" fillId="47" borderId="627" xfId="0" applyFont="1" applyFill="1" applyBorder="1" applyAlignment="1">
      <alignment horizontal="center"/>
    </xf>
    <xf numFmtId="0" fontId="4" fillId="0" borderId="595" xfId="0" applyFont="1" applyBorder="1"/>
    <xf numFmtId="165" fontId="4" fillId="0" borderId="592" xfId="0" applyNumberFormat="1" applyFont="1" applyBorder="1"/>
    <xf numFmtId="0" fontId="4" fillId="0" borderId="627" xfId="0" applyFont="1" applyBorder="1"/>
    <xf numFmtId="0" fontId="4" fillId="0" borderId="628" xfId="0" applyFont="1" applyBorder="1"/>
    <xf numFmtId="0" fontId="136" fillId="0" borderId="595" xfId="0" applyFont="1" applyBorder="1"/>
    <xf numFmtId="0" fontId="136" fillId="0" borderId="628" xfId="0" applyFont="1" applyBorder="1"/>
    <xf numFmtId="0" fontId="136" fillId="0" borderId="595" xfId="0" applyFont="1" applyBorder="1" applyAlignment="1">
      <alignment horizontal="left" indent="3"/>
    </xf>
    <xf numFmtId="165" fontId="4" fillId="0" borderId="628" xfId="0" applyNumberFormat="1" applyFont="1" applyBorder="1"/>
    <xf numFmtId="0" fontId="4" fillId="0" borderId="595" xfId="0" applyFont="1" applyBorder="1" applyAlignment="1">
      <alignment horizontal="left" indent="3"/>
    </xf>
    <xf numFmtId="0" fontId="10" fillId="0" borderId="595" xfId="0" applyFont="1" applyBorder="1"/>
    <xf numFmtId="0" fontId="4" fillId="0" borderId="597" xfId="0" applyFont="1" applyBorder="1"/>
    <xf numFmtId="0" fontId="4" fillId="0" borderId="629" xfId="0" applyFont="1" applyBorder="1"/>
    <xf numFmtId="0" fontId="139" fillId="0" borderId="0" xfId="0" applyFont="1"/>
    <xf numFmtId="165" fontId="146" fillId="0" borderId="0" xfId="0" applyNumberFormat="1" applyFont="1"/>
    <xf numFmtId="0" fontId="135" fillId="47" borderId="592" xfId="0" applyFont="1" applyFill="1" applyBorder="1" applyAlignment="1">
      <alignment horizontal="centerContinuous"/>
    </xf>
    <xf numFmtId="0" fontId="136" fillId="47" borderId="593" xfId="0" applyFont="1" applyFill="1" applyBorder="1" applyAlignment="1">
      <alignment horizontal="centerContinuous"/>
    </xf>
    <xf numFmtId="0" fontId="136" fillId="47" borderId="594" xfId="0" applyFont="1" applyFill="1" applyBorder="1" applyAlignment="1">
      <alignment horizontal="centerContinuous"/>
    </xf>
    <xf numFmtId="0" fontId="135" fillId="47" borderId="627" xfId="0" applyFont="1" applyFill="1" applyBorder="1" applyAlignment="1">
      <alignment horizontal="centerContinuous"/>
    </xf>
    <xf numFmtId="0" fontId="135" fillId="47" borderId="627" xfId="0" applyFont="1" applyFill="1" applyBorder="1" applyAlignment="1">
      <alignment horizontal="center"/>
    </xf>
    <xf numFmtId="0" fontId="4" fillId="0" borderId="592" xfId="0" applyFont="1" applyBorder="1" applyAlignment="1">
      <alignment horizontal="left"/>
    </xf>
    <xf numFmtId="165" fontId="4" fillId="14" borderId="626" xfId="0" applyNumberFormat="1" applyFont="1" applyFill="1" applyBorder="1"/>
    <xf numFmtId="0" fontId="4" fillId="0" borderId="592" xfId="0" applyFont="1" applyBorder="1"/>
    <xf numFmtId="165" fontId="4" fillId="0" borderId="629" xfId="0" applyNumberFormat="1" applyFont="1" applyBorder="1"/>
    <xf numFmtId="0" fontId="4" fillId="0" borderId="592" xfId="0" applyFont="1" applyBorder="1" applyAlignment="1">
      <alignment horizontal="left" indent="3"/>
    </xf>
    <xf numFmtId="165" fontId="4" fillId="14" borderId="629" xfId="0" applyNumberFormat="1" applyFont="1" applyFill="1" applyBorder="1"/>
    <xf numFmtId="165" fontId="4" fillId="0" borderId="593" xfId="0" applyNumberFormat="1" applyFont="1" applyBorder="1"/>
    <xf numFmtId="165" fontId="136" fillId="0" borderId="626" xfId="0" applyNumberFormat="1" applyFont="1" applyBorder="1"/>
    <xf numFmtId="0" fontId="2" fillId="0" borderId="590" xfId="0" applyFont="1" applyBorder="1"/>
    <xf numFmtId="0" fontId="2" fillId="0" borderId="591" xfId="0" applyFont="1" applyBorder="1"/>
    <xf numFmtId="165" fontId="2" fillId="0" borderId="629" xfId="0" applyNumberFormat="1" applyFont="1" applyBorder="1"/>
    <xf numFmtId="165" fontId="27" fillId="0" borderId="0" xfId="0" applyNumberFormat="1" applyFont="1"/>
    <xf numFmtId="0" fontId="135" fillId="0" borderId="0" xfId="0" applyFont="1" applyAlignment="1">
      <alignment horizontal="centerContinuous"/>
    </xf>
    <xf numFmtId="0" fontId="136" fillId="0" borderId="0" xfId="0" applyFont="1" applyAlignment="1">
      <alignment horizontal="centerContinuous"/>
    </xf>
    <xf numFmtId="0" fontId="135" fillId="0" borderId="0" xfId="0" applyFont="1" applyAlignment="1">
      <alignment horizontal="center"/>
    </xf>
    <xf numFmtId="0" fontId="136" fillId="0" borderId="0" xfId="0" applyFont="1" applyAlignment="1">
      <alignment horizontal="left"/>
    </xf>
    <xf numFmtId="165" fontId="136" fillId="0" borderId="0" xfId="0" applyNumberFormat="1" applyFont="1"/>
    <xf numFmtId="165" fontId="135" fillId="0" borderId="0" xfId="0" applyNumberFormat="1" applyFont="1"/>
    <xf numFmtId="0" fontId="136" fillId="0" borderId="0" xfId="0" applyFont="1" applyAlignment="1">
      <alignment horizontal="left" indent="3"/>
    </xf>
    <xf numFmtId="0" fontId="2" fillId="0" borderId="0" xfId="0" applyFont="1" applyAlignment="1" applyProtection="1">
      <alignment horizontal="right"/>
      <protection locked="0"/>
    </xf>
    <xf numFmtId="178" fontId="2" fillId="0" borderId="0" xfId="0" applyNumberFormat="1" applyFont="1" applyAlignment="1" applyProtection="1">
      <alignment horizontal="center"/>
      <protection locked="0"/>
    </xf>
    <xf numFmtId="0" fontId="2" fillId="45" borderId="504" xfId="0" applyFont="1" applyFill="1" applyBorder="1" applyAlignment="1" applyProtection="1">
      <alignment horizontal="center" vertical="center" wrapText="1"/>
      <protection locked="0"/>
    </xf>
    <xf numFmtId="0" fontId="2" fillId="0" borderId="99" xfId="0" quotePrefix="1" applyFont="1" applyBorder="1" applyAlignment="1" applyProtection="1">
      <alignment horizontal="left"/>
      <protection locked="0"/>
    </xf>
    <xf numFmtId="0" fontId="2" fillId="0" borderId="79" xfId="0" applyFont="1" applyBorder="1" applyProtection="1">
      <protection locked="0"/>
    </xf>
    <xf numFmtId="0" fontId="2" fillId="0" borderId="143" xfId="0" applyFont="1" applyBorder="1" applyProtection="1">
      <protection locked="0"/>
    </xf>
    <xf numFmtId="0" fontId="4" fillId="0" borderId="504" xfId="0" applyFont="1" applyBorder="1" applyProtection="1">
      <protection locked="0"/>
    </xf>
    <xf numFmtId="0" fontId="4" fillId="0" borderId="16" xfId="0" applyFont="1" applyBorder="1" applyAlignment="1" applyProtection="1">
      <alignment horizontal="left" indent="1"/>
      <protection locked="0"/>
    </xf>
    <xf numFmtId="0" fontId="4" fillId="14" borderId="80" xfId="0" applyFont="1" applyFill="1" applyBorder="1" applyProtection="1">
      <protection locked="0"/>
    </xf>
    <xf numFmtId="0" fontId="4" fillId="14" borderId="405" xfId="0" applyFont="1" applyFill="1" applyBorder="1" applyProtection="1">
      <protection locked="0"/>
    </xf>
    <xf numFmtId="185" fontId="4" fillId="14" borderId="405" xfId="0" applyNumberFormat="1" applyFont="1" applyFill="1" applyBorder="1" applyProtection="1">
      <protection locked="0"/>
    </xf>
    <xf numFmtId="165" fontId="4" fillId="14" borderId="406" xfId="0" applyNumberFormat="1" applyFont="1" applyFill="1" applyBorder="1" applyProtection="1">
      <protection locked="0"/>
    </xf>
    <xf numFmtId="0" fontId="4" fillId="14" borderId="504" xfId="0" applyFont="1" applyFill="1" applyBorder="1" applyAlignment="1" applyProtection="1">
      <alignment horizontal="center"/>
      <protection locked="0"/>
    </xf>
    <xf numFmtId="165" fontId="4" fillId="0" borderId="504" xfId="1" applyFont="1" applyFill="1" applyBorder="1" applyProtection="1">
      <protection locked="0"/>
    </xf>
    <xf numFmtId="165" fontId="4" fillId="14" borderId="504" xfId="1" applyFont="1" applyFill="1" applyBorder="1" applyProtection="1">
      <protection locked="0"/>
    </xf>
    <xf numFmtId="0" fontId="4" fillId="14" borderId="460" xfId="0" applyFont="1" applyFill="1" applyBorder="1" applyProtection="1">
      <protection locked="0"/>
    </xf>
    <xf numFmtId="185" fontId="4" fillId="14" borderId="460" xfId="0" applyNumberFormat="1" applyFont="1" applyFill="1" applyBorder="1" applyProtection="1">
      <protection locked="0"/>
    </xf>
    <xf numFmtId="165" fontId="4" fillId="14" borderId="457" xfId="0" applyNumberFormat="1" applyFont="1" applyFill="1" applyBorder="1" applyProtection="1">
      <protection locked="0"/>
    </xf>
    <xf numFmtId="0" fontId="4" fillId="14" borderId="458" xfId="0" applyFont="1" applyFill="1" applyBorder="1" applyProtection="1">
      <protection locked="0"/>
    </xf>
    <xf numFmtId="0" fontId="4" fillId="0" borderId="143" xfId="0" applyFont="1" applyBorder="1" applyProtection="1">
      <protection locked="0"/>
    </xf>
    <xf numFmtId="0" fontId="4" fillId="0" borderId="504" xfId="0" applyFont="1" applyBorder="1" applyAlignment="1" applyProtection="1">
      <alignment horizontal="center"/>
      <protection locked="0"/>
    </xf>
    <xf numFmtId="0" fontId="2" fillId="0" borderId="27" xfId="0" quotePrefix="1" applyFont="1" applyBorder="1" applyProtection="1">
      <protection locked="0"/>
    </xf>
    <xf numFmtId="0" fontId="2" fillId="0" borderId="498" xfId="0" applyFont="1" applyBorder="1" applyProtection="1">
      <protection locked="0"/>
    </xf>
    <xf numFmtId="185" fontId="2" fillId="0" borderId="498" xfId="0" applyNumberFormat="1" applyFont="1" applyBorder="1" applyProtection="1">
      <protection locked="0"/>
    </xf>
    <xf numFmtId="165" fontId="2" fillId="0" borderId="498" xfId="0" applyNumberFormat="1" applyFont="1" applyBorder="1" applyProtection="1">
      <protection locked="0"/>
    </xf>
    <xf numFmtId="165" fontId="2" fillId="0" borderId="518" xfId="0" applyNumberFormat="1" applyFont="1" applyBorder="1" applyProtection="1">
      <protection locked="0"/>
    </xf>
    <xf numFmtId="0" fontId="2" fillId="0" borderId="53" xfId="0" applyFont="1" applyBorder="1" applyProtection="1">
      <protection locked="0"/>
    </xf>
    <xf numFmtId="0" fontId="2" fillId="0" borderId="504" xfId="0" applyFont="1" applyBorder="1" applyAlignment="1" applyProtection="1">
      <alignment horizontal="center"/>
      <protection locked="0"/>
    </xf>
    <xf numFmtId="165" fontId="2" fillId="0" borderId="504" xfId="1" applyFont="1" applyFill="1" applyBorder="1" applyProtection="1">
      <protection locked="0"/>
    </xf>
    <xf numFmtId="0" fontId="4" fillId="0" borderId="498" xfId="0" applyFont="1" applyBorder="1" applyProtection="1">
      <protection locked="0"/>
    </xf>
    <xf numFmtId="185" fontId="4" fillId="0" borderId="498" xfId="0" applyNumberFormat="1" applyFont="1" applyBorder="1" applyProtection="1">
      <protection locked="0"/>
    </xf>
    <xf numFmtId="165" fontId="4" fillId="0" borderId="518" xfId="0" applyNumberFormat="1" applyFont="1" applyBorder="1" applyProtection="1">
      <protection locked="0"/>
    </xf>
    <xf numFmtId="0" fontId="10" fillId="0" borderId="77" xfId="0" applyFont="1" applyBorder="1" applyProtection="1">
      <protection locked="0"/>
    </xf>
    <xf numFmtId="0" fontId="4" fillId="0" borderId="58" xfId="0" applyFont="1" applyBorder="1" applyProtection="1">
      <protection locked="0"/>
    </xf>
    <xf numFmtId="0" fontId="4" fillId="0" borderId="417" xfId="0" applyFont="1" applyBorder="1" applyProtection="1">
      <protection locked="0"/>
    </xf>
    <xf numFmtId="185" fontId="4" fillId="0" borderId="417" xfId="0" applyNumberFormat="1" applyFont="1" applyBorder="1" applyProtection="1">
      <protection locked="0"/>
    </xf>
    <xf numFmtId="0" fontId="4" fillId="0" borderId="49" xfId="0" applyFont="1" applyBorder="1" applyProtection="1">
      <protection locked="0"/>
    </xf>
    <xf numFmtId="165" fontId="4" fillId="0" borderId="242" xfId="0" applyNumberFormat="1" applyFont="1" applyBorder="1" applyProtection="1">
      <protection locked="0"/>
    </xf>
    <xf numFmtId="0" fontId="4" fillId="0" borderId="54" xfId="0" applyFont="1" applyBorder="1" applyProtection="1">
      <protection locked="0"/>
    </xf>
    <xf numFmtId="0" fontId="2" fillId="68" borderId="504" xfId="0" applyFont="1" applyFill="1" applyBorder="1" applyProtection="1">
      <protection locked="0"/>
    </xf>
    <xf numFmtId="0" fontId="4" fillId="68" borderId="504" xfId="0" applyFont="1" applyFill="1" applyBorder="1" applyProtection="1">
      <protection locked="0"/>
    </xf>
    <xf numFmtId="165" fontId="4" fillId="68" borderId="529" xfId="1" applyFont="1" applyFill="1" applyBorder="1" applyProtection="1">
      <protection locked="0"/>
    </xf>
    <xf numFmtId="165" fontId="4" fillId="68" borderId="504" xfId="1" applyFont="1" applyFill="1" applyBorder="1" applyProtection="1">
      <protection locked="0"/>
    </xf>
    <xf numFmtId="0" fontId="2" fillId="0" borderId="0" xfId="0" applyFont="1" applyAlignment="1" applyProtection="1">
      <alignment horizontal="left" textRotation="180"/>
      <protection locked="0"/>
    </xf>
    <xf numFmtId="166" fontId="4" fillId="14" borderId="504" xfId="1" applyNumberFormat="1" applyFont="1" applyFill="1" applyBorder="1" applyProtection="1">
      <protection locked="0"/>
    </xf>
    <xf numFmtId="166" fontId="2" fillId="68" borderId="529" xfId="1" applyNumberFormat="1" applyFont="1" applyFill="1" applyBorder="1" applyProtection="1">
      <protection locked="0"/>
    </xf>
    <xf numFmtId="43" fontId="4" fillId="68" borderId="529" xfId="0" applyNumberFormat="1" applyFont="1" applyFill="1" applyBorder="1" applyProtection="1">
      <protection locked="0"/>
    </xf>
    <xf numFmtId="165" fontId="2" fillId="0" borderId="0" xfId="1" applyFont="1" applyBorder="1" applyAlignment="1" applyProtection="1">
      <alignment horizontal="center"/>
      <protection locked="0"/>
    </xf>
    <xf numFmtId="0" fontId="4" fillId="0" borderId="99" xfId="0" applyFont="1" applyBorder="1" applyAlignment="1" applyProtection="1">
      <alignment horizontal="center"/>
      <protection locked="0"/>
    </xf>
    <xf numFmtId="0" fontId="4" fillId="14" borderId="243" xfId="1" applyNumberFormat="1" applyFont="1" applyFill="1" applyBorder="1" applyAlignment="1" applyProtection="1">
      <alignment horizontal="center"/>
      <protection locked="0"/>
    </xf>
    <xf numFmtId="0" fontId="4" fillId="14" borderId="244" xfId="1" applyNumberFormat="1" applyFont="1" applyFill="1" applyBorder="1" applyAlignment="1" applyProtection="1">
      <alignment horizontal="center"/>
      <protection locked="0"/>
    </xf>
    <xf numFmtId="185" fontId="4" fillId="14" borderId="244" xfId="1" applyNumberFormat="1" applyFont="1" applyFill="1" applyBorder="1" applyAlignment="1" applyProtection="1">
      <alignment horizontal="center"/>
      <protection locked="0"/>
    </xf>
    <xf numFmtId="165" fontId="4" fillId="14" borderId="244" xfId="1" applyFont="1" applyFill="1" applyBorder="1" applyProtection="1">
      <protection locked="0"/>
    </xf>
    <xf numFmtId="175" fontId="4" fillId="14" borderId="244" xfId="0" applyNumberFormat="1" applyFont="1" applyFill="1" applyBorder="1" applyProtection="1">
      <protection locked="0"/>
    </xf>
    <xf numFmtId="165" fontId="4" fillId="57" borderId="244" xfId="1" applyFont="1" applyFill="1" applyBorder="1" applyProtection="1">
      <protection locked="0"/>
    </xf>
    <xf numFmtId="165" fontId="4" fillId="14" borderId="247" xfId="1" applyFont="1" applyFill="1" applyBorder="1" applyProtection="1">
      <protection locked="0"/>
    </xf>
    <xf numFmtId="0" fontId="4" fillId="14" borderId="534" xfId="1" applyNumberFormat="1" applyFont="1" applyFill="1" applyBorder="1" applyProtection="1">
      <protection locked="0"/>
    </xf>
    <xf numFmtId="0" fontId="4" fillId="14" borderId="87" xfId="1" applyNumberFormat="1" applyFont="1" applyFill="1" applyBorder="1" applyAlignment="1" applyProtection="1">
      <alignment horizontal="center"/>
      <protection locked="0"/>
    </xf>
    <xf numFmtId="0" fontId="4" fillId="14" borderId="69" xfId="1" applyNumberFormat="1" applyFont="1" applyFill="1" applyBorder="1" applyAlignment="1" applyProtection="1">
      <alignment horizontal="center"/>
      <protection locked="0"/>
    </xf>
    <xf numFmtId="185" fontId="4" fillId="14" borderId="69" xfId="1" applyNumberFormat="1" applyFont="1" applyFill="1" applyBorder="1" applyAlignment="1" applyProtection="1">
      <alignment horizontal="center"/>
      <protection locked="0"/>
    </xf>
    <xf numFmtId="175" fontId="4" fillId="14" borderId="69" xfId="0" applyNumberFormat="1" applyFont="1" applyFill="1" applyBorder="1" applyAlignment="1" applyProtection="1">
      <alignment horizontal="center"/>
      <protection locked="0"/>
    </xf>
    <xf numFmtId="165" fontId="4" fillId="57" borderId="69" xfId="1" applyFont="1" applyFill="1" applyBorder="1" applyProtection="1">
      <protection locked="0"/>
    </xf>
    <xf numFmtId="165" fontId="4" fillId="14" borderId="140" xfId="1" applyFont="1" applyFill="1" applyBorder="1" applyProtection="1">
      <protection locked="0"/>
    </xf>
    <xf numFmtId="0" fontId="4" fillId="14" borderId="461" xfId="1" applyNumberFormat="1" applyFont="1" applyFill="1" applyBorder="1" applyProtection="1">
      <protection locked="0"/>
    </xf>
    <xf numFmtId="0" fontId="4" fillId="14" borderId="83" xfId="0" applyFont="1" applyFill="1" applyBorder="1" applyProtection="1">
      <protection locked="0"/>
    </xf>
    <xf numFmtId="0" fontId="4" fillId="14" borderId="33" xfId="1" applyNumberFormat="1" applyFont="1" applyFill="1" applyBorder="1" applyAlignment="1" applyProtection="1">
      <alignment horizontal="center"/>
      <protection locked="0"/>
    </xf>
    <xf numFmtId="185" fontId="4" fillId="14" borderId="33" xfId="1" applyNumberFormat="1" applyFont="1" applyFill="1" applyBorder="1" applyAlignment="1" applyProtection="1">
      <alignment horizontal="center"/>
      <protection locked="0"/>
    </xf>
    <xf numFmtId="175" fontId="4" fillId="14" borderId="33" xfId="0" applyNumberFormat="1" applyFont="1" applyFill="1" applyBorder="1" applyAlignment="1" applyProtection="1">
      <alignment horizontal="center"/>
      <protection locked="0"/>
    </xf>
    <xf numFmtId="0" fontId="4" fillId="14" borderId="246" xfId="1" applyNumberFormat="1" applyFont="1" applyFill="1" applyBorder="1" applyProtection="1">
      <protection locked="0"/>
    </xf>
    <xf numFmtId="0" fontId="4" fillId="0" borderId="91" xfId="0" applyFont="1" applyBorder="1" applyProtection="1">
      <protection locked="0"/>
    </xf>
    <xf numFmtId="0" fontId="4" fillId="0" borderId="89" xfId="0" applyFont="1" applyBorder="1" applyProtection="1">
      <protection locked="0"/>
    </xf>
    <xf numFmtId="185" fontId="4" fillId="0" borderId="89" xfId="0" applyNumberFormat="1" applyFont="1" applyBorder="1" applyAlignment="1" applyProtection="1">
      <alignment horizontal="center"/>
      <protection locked="0"/>
    </xf>
    <xf numFmtId="165" fontId="4" fillId="0" borderId="82" xfId="1" applyFont="1" applyBorder="1" applyProtection="1">
      <protection locked="0"/>
    </xf>
    <xf numFmtId="175" fontId="4" fillId="0" borderId="82" xfId="0" applyNumberFormat="1" applyFont="1" applyBorder="1" applyAlignment="1" applyProtection="1">
      <alignment horizontal="center"/>
      <protection locked="0"/>
    </xf>
    <xf numFmtId="175" fontId="4" fillId="0" borderId="82" xfId="0" applyNumberFormat="1" applyFont="1" applyBorder="1" applyProtection="1">
      <protection locked="0"/>
    </xf>
    <xf numFmtId="165" fontId="4" fillId="0" borderId="245" xfId="1" applyFont="1" applyBorder="1" applyProtection="1">
      <protection locked="0"/>
    </xf>
    <xf numFmtId="165" fontId="4" fillId="14" borderId="87" xfId="1" applyFont="1" applyFill="1" applyBorder="1" applyAlignment="1" applyProtection="1">
      <alignment horizontal="center"/>
      <protection locked="0"/>
    </xf>
    <xf numFmtId="165" fontId="4" fillId="57" borderId="85" xfId="1" applyFont="1" applyFill="1" applyBorder="1" applyProtection="1">
      <protection locked="0"/>
    </xf>
    <xf numFmtId="175" fontId="4" fillId="14" borderId="33" xfId="0" applyNumberFormat="1" applyFont="1" applyFill="1" applyBorder="1" applyProtection="1">
      <protection locked="0"/>
    </xf>
    <xf numFmtId="0" fontId="4" fillId="0" borderId="248" xfId="1" applyNumberFormat="1" applyFont="1" applyBorder="1" applyProtection="1">
      <protection locked="0"/>
    </xf>
    <xf numFmtId="0" fontId="2" fillId="0" borderId="0" xfId="0" applyFont="1" applyAlignment="1">
      <alignment horizontal="right"/>
    </xf>
    <xf numFmtId="178" fontId="2" fillId="0" borderId="0" xfId="0" applyNumberFormat="1" applyFont="1"/>
    <xf numFmtId="14" fontId="2" fillId="0" borderId="0" xfId="0" applyNumberFormat="1" applyFont="1"/>
    <xf numFmtId="0" fontId="2" fillId="45" borderId="504" xfId="0" applyFont="1" applyFill="1" applyBorder="1" applyAlignment="1">
      <alignment horizontal="center" vertical="center" wrapText="1"/>
    </xf>
    <xf numFmtId="0" fontId="2" fillId="0" borderId="504" xfId="0" applyFont="1" applyBorder="1"/>
    <xf numFmtId="0" fontId="2" fillId="0" borderId="506" xfId="0" applyFont="1" applyBorder="1"/>
    <xf numFmtId="165" fontId="4" fillId="0" borderId="504" xfId="0" applyNumberFormat="1" applyFont="1" applyBorder="1"/>
    <xf numFmtId="0" fontId="4" fillId="14" borderId="504" xfId="0" applyFont="1" applyFill="1" applyBorder="1"/>
    <xf numFmtId="43" fontId="4" fillId="0" borderId="504" xfId="0" applyNumberFormat="1" applyFont="1" applyBorder="1"/>
    <xf numFmtId="165" fontId="4" fillId="0" borderId="504" xfId="1" applyFont="1" applyFill="1" applyBorder="1" applyAlignment="1" applyProtection="1">
      <alignment horizontal="center"/>
    </xf>
    <xf numFmtId="0" fontId="4" fillId="14" borderId="504" xfId="0" applyFont="1" applyFill="1" applyBorder="1" applyAlignment="1">
      <alignment horizontal="center"/>
    </xf>
    <xf numFmtId="0" fontId="4" fillId="0" borderId="504" xfId="0" applyFont="1" applyBorder="1" applyAlignment="1">
      <alignment horizontal="center"/>
    </xf>
    <xf numFmtId="165" fontId="4" fillId="0" borderId="504" xfId="1" applyFont="1" applyBorder="1" applyProtection="1"/>
    <xf numFmtId="165" fontId="4" fillId="14" borderId="504" xfId="1" applyFont="1" applyFill="1" applyBorder="1" applyProtection="1"/>
    <xf numFmtId="0" fontId="4" fillId="0" borderId="504" xfId="0" applyFont="1" applyBorder="1"/>
    <xf numFmtId="0" fontId="2" fillId="74" borderId="504" xfId="0" applyFont="1" applyFill="1" applyBorder="1"/>
    <xf numFmtId="0" fontId="2" fillId="74" borderId="506" xfId="0" applyFont="1" applyFill="1" applyBorder="1"/>
    <xf numFmtId="165" fontId="4" fillId="74" borderId="529" xfId="1" applyFont="1" applyFill="1" applyBorder="1" applyProtection="1"/>
    <xf numFmtId="165" fontId="4" fillId="74" borderId="504" xfId="1" applyFont="1" applyFill="1" applyBorder="1" applyProtection="1"/>
    <xf numFmtId="0" fontId="4" fillId="74" borderId="504" xfId="0" applyFont="1" applyFill="1" applyBorder="1"/>
    <xf numFmtId="165" fontId="2" fillId="45" borderId="527" xfId="16" applyFont="1" applyFill="1" applyBorder="1" applyAlignment="1" applyProtection="1">
      <alignment horizontal="center" vertical="center" wrapText="1"/>
    </xf>
    <xf numFmtId="0" fontId="4" fillId="0" borderId="504" xfId="0" applyFont="1" applyBorder="1" applyAlignment="1">
      <alignment horizontal="left"/>
    </xf>
    <xf numFmtId="166" fontId="4" fillId="14" borderId="504" xfId="1" applyNumberFormat="1" applyFont="1" applyFill="1" applyBorder="1" applyProtection="1"/>
    <xf numFmtId="43" fontId="4" fillId="14" borderId="504" xfId="90" applyFont="1" applyFill="1" applyBorder="1" applyProtection="1"/>
    <xf numFmtId="166" fontId="2" fillId="0" borderId="504" xfId="1" applyNumberFormat="1" applyFont="1" applyBorder="1" applyProtection="1"/>
    <xf numFmtId="0" fontId="45" fillId="0" borderId="387" xfId="4" applyFont="1" applyBorder="1" applyAlignment="1" applyProtection="1">
      <alignment horizontal="left"/>
    </xf>
    <xf numFmtId="0" fontId="4" fillId="74" borderId="536" xfId="0" applyFont="1" applyFill="1" applyBorder="1"/>
    <xf numFmtId="166" fontId="2" fillId="68" borderId="504" xfId="1" applyNumberFormat="1" applyFont="1" applyFill="1" applyBorder="1" applyProtection="1"/>
    <xf numFmtId="43" fontId="4" fillId="68" borderId="529" xfId="0" applyNumberFormat="1" applyFont="1" applyFill="1" applyBorder="1"/>
    <xf numFmtId="0" fontId="135" fillId="0" borderId="414" xfId="0" applyFont="1" applyBorder="1" applyAlignment="1" applyProtection="1">
      <alignment horizontal="left"/>
      <protection locked="0"/>
    </xf>
    <xf numFmtId="0" fontId="135" fillId="0" borderId="409" xfId="0" applyFont="1" applyBorder="1" applyAlignment="1" applyProtection="1">
      <alignment horizontal="left"/>
      <protection locked="0"/>
    </xf>
    <xf numFmtId="0" fontId="149" fillId="58" borderId="408" xfId="22" applyFont="1" applyFill="1" applyBorder="1" applyAlignment="1">
      <alignment horizontal="centerContinuous"/>
    </xf>
    <xf numFmtId="0" fontId="37" fillId="0" borderId="605" xfId="0" applyFont="1" applyBorder="1" applyAlignment="1">
      <alignment vertical="center"/>
    </xf>
    <xf numFmtId="0" fontId="37" fillId="0" borderId="605" xfId="0" applyFont="1" applyBorder="1" applyAlignment="1">
      <alignment horizontal="left" vertical="center" wrapText="1"/>
    </xf>
    <xf numFmtId="0" fontId="37" fillId="0" borderId="605" xfId="0" applyFont="1" applyBorder="1" applyAlignment="1">
      <alignment horizontal="left" vertical="center"/>
    </xf>
    <xf numFmtId="0" fontId="12" fillId="0" borderId="644" xfId="0" applyFont="1" applyBorder="1" applyAlignment="1" applyProtection="1">
      <alignment horizontal="left" vertical="center" wrapText="1"/>
      <protection locked="0"/>
    </xf>
    <xf numFmtId="0" fontId="11" fillId="0" borderId="644" xfId="0" applyFont="1" applyBorder="1" applyAlignment="1" applyProtection="1">
      <alignment horizontal="left" vertical="center" wrapText="1" indent="1"/>
      <protection locked="0"/>
    </xf>
    <xf numFmtId="0" fontId="4" fillId="0" borderId="644" xfId="0" applyFont="1" applyBorder="1" applyAlignment="1" applyProtection="1">
      <alignment horizontal="left" vertical="center" wrapText="1" indent="1"/>
      <protection locked="0"/>
    </xf>
    <xf numFmtId="0" fontId="11" fillId="0" borderId="644" xfId="0" applyFont="1" applyBorder="1" applyAlignment="1" applyProtection="1">
      <alignment horizontal="left" vertical="center" wrapText="1" indent="2"/>
      <protection locked="0"/>
    </xf>
    <xf numFmtId="0" fontId="11" fillId="0" borderId="644" xfId="0" applyFont="1" applyBorder="1" applyAlignment="1" applyProtection="1">
      <alignment horizontal="left" vertical="center" wrapText="1" indent="3"/>
      <protection locked="0"/>
    </xf>
    <xf numFmtId="0" fontId="11" fillId="0" borderId="644" xfId="0" applyFont="1" applyBorder="1" applyAlignment="1" applyProtection="1">
      <alignment horizontal="left" vertical="center" indent="2"/>
      <protection locked="0"/>
    </xf>
    <xf numFmtId="0" fontId="11" fillId="5" borderId="644" xfId="0" applyFont="1" applyFill="1" applyBorder="1" applyAlignment="1" applyProtection="1">
      <alignment horizontal="left" vertical="center" wrapText="1" indent="3"/>
      <protection locked="0"/>
    </xf>
    <xf numFmtId="0" fontId="11" fillId="5" borderId="644" xfId="0" applyFont="1" applyFill="1" applyBorder="1" applyAlignment="1" applyProtection="1">
      <alignment horizontal="left" vertical="center" wrapText="1" indent="1"/>
      <protection locked="0"/>
    </xf>
    <xf numFmtId="0" fontId="11" fillId="5" borderId="644" xfId="0" applyFont="1" applyFill="1" applyBorder="1" applyAlignment="1" applyProtection="1">
      <alignment horizontal="left" vertical="center" wrapText="1" indent="2"/>
      <protection locked="0"/>
    </xf>
    <xf numFmtId="0" fontId="4" fillId="5" borderId="644" xfId="0" applyFont="1" applyFill="1" applyBorder="1" applyAlignment="1" applyProtection="1">
      <alignment horizontal="left" vertical="center" wrapText="1" indent="2"/>
      <protection locked="0"/>
    </xf>
    <xf numFmtId="0" fontId="4" fillId="5" borderId="644" xfId="0" applyFont="1" applyFill="1" applyBorder="1" applyAlignment="1" applyProtection="1">
      <alignment horizontal="left" vertical="center" wrapText="1" indent="1"/>
      <protection locked="0"/>
    </xf>
    <xf numFmtId="0" fontId="29" fillId="5" borderId="644" xfId="0" applyFont="1" applyFill="1" applyBorder="1" applyAlignment="1" applyProtection="1">
      <alignment horizontal="left" vertical="center" wrapText="1" indent="2"/>
      <protection locked="0"/>
    </xf>
    <xf numFmtId="0" fontId="12" fillId="5" borderId="644" xfId="0" applyFont="1" applyFill="1" applyBorder="1" applyAlignment="1" applyProtection="1">
      <alignment horizontal="left" vertical="center" wrapText="1"/>
      <protection locked="0"/>
    </xf>
    <xf numFmtId="0" fontId="2" fillId="0" borderId="644" xfId="0" applyFont="1" applyBorder="1" applyAlignment="1" applyProtection="1">
      <alignment horizontal="left" vertical="center" wrapText="1"/>
      <protection locked="0"/>
    </xf>
    <xf numFmtId="0" fontId="12" fillId="0" borderId="644" xfId="0" applyFont="1" applyBorder="1" applyAlignment="1" applyProtection="1">
      <alignment horizontal="left" vertical="center"/>
      <protection locked="0"/>
    </xf>
    <xf numFmtId="0" fontId="11" fillId="0" borderId="646" xfId="0" applyFont="1" applyBorder="1" applyAlignment="1" applyProtection="1">
      <alignment horizontal="left" vertical="center" wrapText="1" indent="1"/>
      <protection locked="0"/>
    </xf>
    <xf numFmtId="0" fontId="12" fillId="0" borderId="646" xfId="0" applyFont="1" applyBorder="1" applyAlignment="1" applyProtection="1">
      <alignment horizontal="left" vertical="center" wrapText="1"/>
      <protection locked="0"/>
    </xf>
    <xf numFmtId="0" fontId="2" fillId="0" borderId="646" xfId="0" applyFont="1" applyBorder="1" applyAlignment="1" applyProtection="1">
      <alignment horizontal="left" vertical="center" wrapText="1"/>
      <protection locked="0"/>
    </xf>
    <xf numFmtId="0" fontId="12" fillId="56" borderId="644" xfId="0" applyFont="1" applyFill="1" applyBorder="1" applyAlignment="1" applyProtection="1">
      <alignment horizontal="left" vertical="center"/>
      <protection locked="0"/>
    </xf>
    <xf numFmtId="185" fontId="2" fillId="56" borderId="557" xfId="1" applyNumberFormat="1" applyFont="1" applyFill="1" applyBorder="1" applyProtection="1">
      <protection locked="0"/>
    </xf>
    <xf numFmtId="165" fontId="2" fillId="0" borderId="647" xfId="1" applyFont="1" applyFill="1" applyBorder="1" applyAlignment="1" applyProtection="1">
      <alignment horizontal="center" vertical="center" wrapText="1"/>
      <protection locked="0"/>
    </xf>
    <xf numFmtId="165" fontId="136" fillId="5" borderId="437" xfId="1" applyFont="1" applyFill="1" applyBorder="1" applyAlignment="1" applyProtection="1">
      <alignment horizontal="center"/>
    </xf>
    <xf numFmtId="165" fontId="4" fillId="14" borderId="648" xfId="111" applyFont="1" applyFill="1" applyBorder="1" applyProtection="1"/>
    <xf numFmtId="165" fontId="4" fillId="14" borderId="649" xfId="111" applyFont="1" applyFill="1" applyBorder="1" applyProtection="1"/>
    <xf numFmtId="0" fontId="4" fillId="0" borderId="645" xfId="0" applyFont="1" applyBorder="1" applyProtection="1">
      <protection locked="0"/>
    </xf>
    <xf numFmtId="0" fontId="2" fillId="0" borderId="557" xfId="0" applyFont="1" applyBorder="1" applyAlignment="1" applyProtection="1">
      <alignment horizontal="centerContinuous" vertical="center"/>
      <protection locked="0"/>
    </xf>
    <xf numFmtId="0" fontId="12" fillId="0" borderId="557" xfId="0" applyFont="1" applyBorder="1" applyAlignment="1" applyProtection="1">
      <alignment horizontal="centerContinuous" vertical="center" wrapText="1"/>
      <protection locked="0"/>
    </xf>
    <xf numFmtId="0" fontId="4" fillId="0" borderId="647" xfId="0" applyFont="1" applyBorder="1" applyProtection="1">
      <protection locked="0"/>
    </xf>
    <xf numFmtId="165" fontId="4" fillId="14" borderId="280" xfId="1" applyFont="1" applyFill="1" applyBorder="1" applyAlignment="1" applyProtection="1">
      <alignment horizontal="left"/>
    </xf>
    <xf numFmtId="165" fontId="2" fillId="0" borderId="280" xfId="1" applyFont="1" applyBorder="1" applyProtection="1"/>
    <xf numFmtId="165" fontId="12" fillId="57" borderId="333" xfId="1" applyFont="1" applyFill="1" applyBorder="1" applyAlignment="1" applyProtection="1">
      <alignment vertical="center" wrapText="1"/>
      <protection locked="0"/>
    </xf>
    <xf numFmtId="165" fontId="2" fillId="68" borderId="373" xfId="0" applyNumberFormat="1" applyFont="1" applyFill="1" applyBorder="1" applyProtection="1">
      <protection locked="0"/>
    </xf>
    <xf numFmtId="0" fontId="28" fillId="0" borderId="0" xfId="0" applyFont="1" applyAlignment="1" applyProtection="1">
      <alignment vertical="center"/>
      <protection locked="0"/>
    </xf>
    <xf numFmtId="0" fontId="37" fillId="0" borderId="0" xfId="0" applyFont="1" applyAlignment="1" applyProtection="1">
      <alignment wrapText="1"/>
      <protection locked="0"/>
    </xf>
    <xf numFmtId="43" fontId="11" fillId="0" borderId="0" xfId="0" applyNumberFormat="1" applyFont="1" applyProtection="1">
      <protection locked="0"/>
    </xf>
    <xf numFmtId="0" fontId="4" fillId="14" borderId="495" xfId="0" applyFont="1" applyFill="1" applyBorder="1" applyProtection="1">
      <protection locked="0"/>
    </xf>
    <xf numFmtId="0" fontId="4" fillId="14" borderId="542" xfId="1" applyNumberFormat="1" applyFont="1" applyFill="1" applyBorder="1" applyProtection="1">
      <protection locked="0"/>
    </xf>
    <xf numFmtId="165" fontId="4" fillId="0" borderId="541" xfId="1" applyFont="1" applyBorder="1" applyProtection="1">
      <protection locked="0"/>
    </xf>
    <xf numFmtId="165" fontId="4" fillId="14" borderId="78" xfId="1" applyFont="1" applyFill="1" applyBorder="1" applyProtection="1">
      <protection locked="0"/>
    </xf>
    <xf numFmtId="165" fontId="4" fillId="14" borderId="458" xfId="1" applyFont="1" applyFill="1" applyBorder="1" applyProtection="1">
      <protection locked="0"/>
    </xf>
    <xf numFmtId="0" fontId="4" fillId="14" borderId="78" xfId="1" applyNumberFormat="1" applyFont="1" applyFill="1" applyBorder="1" applyAlignment="1" applyProtection="1">
      <alignment horizontal="center"/>
      <protection locked="0"/>
    </xf>
    <xf numFmtId="0" fontId="4" fillId="14" borderId="458" xfId="1" applyNumberFormat="1" applyFont="1" applyFill="1" applyBorder="1" applyAlignment="1" applyProtection="1">
      <alignment horizontal="center"/>
      <protection locked="0"/>
    </xf>
    <xf numFmtId="0" fontId="4" fillId="0" borderId="143" xfId="1" applyNumberFormat="1" applyFont="1" applyBorder="1" applyAlignment="1" applyProtection="1">
      <alignment horizontal="center"/>
      <protection locked="0"/>
    </xf>
    <xf numFmtId="0" fontId="2" fillId="0" borderId="53" xfId="1" applyNumberFormat="1" applyFont="1" applyBorder="1" applyAlignment="1" applyProtection="1">
      <alignment horizontal="center"/>
      <protection locked="0"/>
    </xf>
    <xf numFmtId="0" fontId="4" fillId="0" borderId="53" xfId="1" applyNumberFormat="1" applyFont="1" applyBorder="1" applyAlignment="1" applyProtection="1">
      <alignment horizontal="center"/>
      <protection locked="0"/>
    </xf>
    <xf numFmtId="0" fontId="4" fillId="0" borderId="458" xfId="1" applyNumberFormat="1" applyFont="1" applyBorder="1" applyAlignment="1" applyProtection="1">
      <alignment horizontal="center"/>
      <protection locked="0"/>
    </xf>
    <xf numFmtId="165" fontId="97" fillId="68" borderId="110" xfId="0" applyNumberFormat="1" applyFont="1" applyFill="1" applyBorder="1"/>
    <xf numFmtId="165" fontId="4" fillId="14" borderId="78" xfId="0" applyNumberFormat="1" applyFont="1" applyFill="1" applyBorder="1" applyProtection="1">
      <protection locked="0"/>
    </xf>
    <xf numFmtId="165" fontId="4" fillId="14" borderId="439" xfId="1" applyFont="1" applyFill="1" applyBorder="1" applyAlignment="1" applyProtection="1">
      <alignment horizontal="center"/>
      <protection locked="0"/>
    </xf>
    <xf numFmtId="165" fontId="4" fillId="14" borderId="454" xfId="1" applyFont="1" applyFill="1" applyBorder="1" applyAlignment="1" applyProtection="1">
      <alignment horizontal="center"/>
      <protection locked="0"/>
    </xf>
    <xf numFmtId="165" fontId="4" fillId="0" borderId="454" xfId="1" applyFont="1" applyBorder="1" applyAlignment="1" applyProtection="1">
      <alignment horizontal="center"/>
      <protection locked="0"/>
    </xf>
    <xf numFmtId="165" fontId="4" fillId="0" borderId="516" xfId="1" applyFont="1" applyBorder="1" applyProtection="1">
      <protection locked="0"/>
    </xf>
    <xf numFmtId="0" fontId="60" fillId="59" borderId="650" xfId="0" applyFont="1" applyFill="1" applyBorder="1" applyAlignment="1">
      <alignment horizontal="left" vertical="center"/>
    </xf>
    <xf numFmtId="0" fontId="60" fillId="14" borderId="650" xfId="0" applyFont="1" applyFill="1" applyBorder="1" applyAlignment="1">
      <alignment vertical="center" wrapText="1"/>
    </xf>
    <xf numFmtId="0" fontId="60" fillId="14" borderId="650" xfId="0" applyFont="1" applyFill="1" applyBorder="1" applyAlignment="1">
      <alignment vertical="center"/>
    </xf>
    <xf numFmtId="0" fontId="29" fillId="0" borderId="651" xfId="17" applyFont="1" applyBorder="1" applyAlignment="1">
      <alignment horizontal="center" vertical="center" wrapText="1"/>
    </xf>
    <xf numFmtId="0" fontId="29" fillId="0" borderId="650" xfId="0" applyFont="1" applyBorder="1"/>
    <xf numFmtId="165" fontId="11" fillId="14" borderId="653" xfId="1" applyFont="1" applyFill="1" applyBorder="1" applyAlignment="1" applyProtection="1">
      <alignment vertical="center"/>
      <protection locked="0"/>
    </xf>
    <xf numFmtId="165" fontId="12" fillId="57" borderId="653" xfId="1" applyFont="1" applyFill="1" applyBorder="1" applyAlignment="1" applyProtection="1">
      <alignment vertical="center" wrapText="1"/>
      <protection locked="0"/>
    </xf>
    <xf numFmtId="165" fontId="11" fillId="14" borderId="654" xfId="1" applyFont="1" applyFill="1" applyBorder="1" applyAlignment="1" applyProtection="1">
      <alignment vertical="center"/>
      <protection locked="0"/>
    </xf>
    <xf numFmtId="165" fontId="11" fillId="14" borderId="653" xfId="1" applyFont="1" applyFill="1" applyBorder="1" applyAlignment="1" applyProtection="1">
      <alignment vertical="center" wrapText="1"/>
      <protection locked="0"/>
    </xf>
    <xf numFmtId="165" fontId="11" fillId="14" borderId="654" xfId="1" applyFont="1" applyFill="1" applyBorder="1" applyAlignment="1" applyProtection="1">
      <alignment vertical="center" wrapText="1"/>
      <protection locked="0"/>
    </xf>
    <xf numFmtId="165" fontId="11" fillId="60" borderId="653" xfId="1" applyFont="1" applyFill="1" applyBorder="1" applyAlignment="1" applyProtection="1">
      <alignment vertical="center" wrapText="1"/>
      <protection locked="0"/>
    </xf>
    <xf numFmtId="165" fontId="11" fillId="60" borderId="653" xfId="1" applyFont="1" applyFill="1" applyBorder="1" applyAlignment="1" applyProtection="1">
      <alignment vertical="center"/>
      <protection locked="0"/>
    </xf>
    <xf numFmtId="165" fontId="11" fillId="60" borderId="654" xfId="1" applyFont="1" applyFill="1" applyBorder="1" applyAlignment="1" applyProtection="1">
      <alignment vertical="center" wrapText="1"/>
      <protection locked="0"/>
    </xf>
    <xf numFmtId="165" fontId="11" fillId="57" borderId="653" xfId="1" applyFont="1" applyFill="1" applyBorder="1" applyAlignment="1" applyProtection="1">
      <alignment vertical="center" wrapText="1"/>
      <protection locked="0"/>
    </xf>
    <xf numFmtId="165" fontId="11" fillId="57" borderId="654" xfId="1" applyFont="1" applyFill="1" applyBorder="1" applyAlignment="1" applyProtection="1">
      <alignment vertical="center" wrapText="1"/>
      <protection locked="0"/>
    </xf>
    <xf numFmtId="165" fontId="29" fillId="14" borderId="653" xfId="1" applyFont="1" applyFill="1" applyBorder="1" applyAlignment="1" applyProtection="1">
      <alignment vertical="center"/>
      <protection locked="0"/>
    </xf>
    <xf numFmtId="165" fontId="25" fillId="57" borderId="653" xfId="1" applyFont="1" applyFill="1" applyBorder="1" applyAlignment="1" applyProtection="1">
      <alignment vertical="center" wrapText="1"/>
      <protection locked="0"/>
    </xf>
    <xf numFmtId="165" fontId="29" fillId="14" borderId="654" xfId="1" applyFont="1" applyFill="1" applyBorder="1" applyAlignment="1" applyProtection="1">
      <alignment vertical="center"/>
      <protection locked="0"/>
    </xf>
    <xf numFmtId="165" fontId="11" fillId="60" borderId="653" xfId="1" applyFont="1" applyFill="1" applyBorder="1" applyAlignment="1" applyProtection="1">
      <alignment horizontal="center" vertical="center" wrapText="1"/>
      <protection locked="0"/>
    </xf>
    <xf numFmtId="165" fontId="11" fillId="60" borderId="654" xfId="1" applyFont="1" applyFill="1" applyBorder="1" applyAlignment="1" applyProtection="1">
      <alignment horizontal="center" vertical="center" wrapText="1"/>
      <protection locked="0"/>
    </xf>
    <xf numFmtId="165" fontId="12" fillId="14" borderId="653" xfId="1" applyFont="1" applyFill="1" applyBorder="1" applyAlignment="1" applyProtection="1">
      <alignment vertical="center" wrapText="1"/>
      <protection locked="0"/>
    </xf>
    <xf numFmtId="165" fontId="12" fillId="60" borderId="653" xfId="1" applyFont="1" applyFill="1" applyBorder="1" applyAlignment="1" applyProtection="1">
      <alignment vertical="center" wrapText="1"/>
      <protection locked="0"/>
    </xf>
    <xf numFmtId="165" fontId="11" fillId="14" borderId="653" xfId="1" applyFont="1" applyFill="1" applyBorder="1" applyAlignment="1" applyProtection="1">
      <alignment horizontal="center" vertical="center" wrapText="1"/>
      <protection locked="0"/>
    </xf>
    <xf numFmtId="165" fontId="11" fillId="57" borderId="653" xfId="1" applyFont="1" applyFill="1" applyBorder="1" applyAlignment="1" applyProtection="1">
      <alignment horizontal="center" vertical="center" wrapText="1"/>
      <protection locked="0"/>
    </xf>
    <xf numFmtId="165" fontId="27" fillId="14" borderId="653" xfId="1" applyFont="1" applyFill="1" applyBorder="1" applyAlignment="1" applyProtection="1">
      <alignment vertical="center"/>
      <protection locked="0"/>
    </xf>
    <xf numFmtId="165" fontId="27" fillId="14" borderId="653" xfId="1" applyFont="1" applyFill="1" applyBorder="1" applyAlignment="1" applyProtection="1">
      <alignment horizontal="center" vertical="center" wrapText="1"/>
      <protection locked="0"/>
    </xf>
    <xf numFmtId="165" fontId="27" fillId="57" borderId="653" xfId="1" applyFont="1" applyFill="1" applyBorder="1" applyAlignment="1" applyProtection="1">
      <alignment horizontal="center" vertical="center" wrapText="1"/>
      <protection locked="0"/>
    </xf>
    <xf numFmtId="165" fontId="27" fillId="14" borderId="654" xfId="1" applyFont="1" applyFill="1" applyBorder="1" applyAlignment="1" applyProtection="1">
      <alignment vertical="center"/>
      <protection locked="0"/>
    </xf>
    <xf numFmtId="165" fontId="11" fillId="0" borderId="653" xfId="1" applyFont="1" applyBorder="1" applyAlignment="1" applyProtection="1">
      <alignment vertical="center"/>
      <protection locked="0"/>
    </xf>
    <xf numFmtId="165" fontId="11" fillId="0" borderId="654" xfId="1" applyFont="1" applyBorder="1" applyAlignment="1" applyProtection="1">
      <alignment vertical="center"/>
      <protection locked="0"/>
    </xf>
    <xf numFmtId="165" fontId="11" fillId="57" borderId="653" xfId="1" applyFont="1" applyFill="1" applyBorder="1" applyAlignment="1" applyProtection="1">
      <alignment vertical="center"/>
      <protection locked="0"/>
    </xf>
    <xf numFmtId="165" fontId="11" fillId="60" borderId="654" xfId="1" applyFont="1" applyFill="1" applyBorder="1" applyAlignment="1" applyProtection="1">
      <alignment vertical="center"/>
      <protection locked="0"/>
    </xf>
    <xf numFmtId="165" fontId="11" fillId="60" borderId="651" xfId="2" applyFont="1" applyFill="1" applyBorder="1" applyAlignment="1" applyProtection="1">
      <alignment horizontal="left" vertical="top"/>
      <protection locked="0"/>
    </xf>
    <xf numFmtId="165" fontId="12" fillId="14" borderId="651" xfId="2" applyFont="1" applyFill="1" applyBorder="1" applyAlignment="1" applyProtection="1">
      <alignment horizontal="left" vertical="top"/>
      <protection locked="0"/>
    </xf>
    <xf numFmtId="165" fontId="12" fillId="57" borderId="651" xfId="0" applyNumberFormat="1" applyFont="1" applyFill="1" applyBorder="1" applyAlignment="1" applyProtection="1">
      <alignment horizontal="left" vertical="top"/>
      <protection hidden="1"/>
    </xf>
    <xf numFmtId="165" fontId="11" fillId="14" borderId="651" xfId="2" applyFont="1" applyFill="1" applyBorder="1" applyAlignment="1" applyProtection="1">
      <alignment horizontal="left" vertical="top"/>
      <protection locked="0"/>
    </xf>
    <xf numFmtId="165" fontId="11" fillId="57" borderId="651" xfId="2" applyFont="1" applyFill="1" applyBorder="1" applyAlignment="1" applyProtection="1">
      <alignment horizontal="left" vertical="top"/>
      <protection hidden="1"/>
    </xf>
    <xf numFmtId="165" fontId="11" fillId="57" borderId="651" xfId="0" applyNumberFormat="1" applyFont="1" applyFill="1" applyBorder="1" applyAlignment="1" applyProtection="1">
      <alignment horizontal="left" vertical="top"/>
      <protection hidden="1"/>
    </xf>
    <xf numFmtId="165" fontId="12" fillId="57" borderId="651" xfId="2" applyFont="1" applyFill="1" applyBorder="1" applyAlignment="1" applyProtection="1">
      <alignment horizontal="left" vertical="top"/>
      <protection locked="0"/>
    </xf>
    <xf numFmtId="165" fontId="12" fillId="57" borderId="651" xfId="0" applyNumberFormat="1" applyFont="1" applyFill="1" applyBorder="1" applyAlignment="1">
      <alignment horizontal="left" vertical="top"/>
    </xf>
    <xf numFmtId="0" fontId="28" fillId="0" borderId="650" xfId="13" applyFont="1" applyBorder="1" applyAlignment="1">
      <alignment horizontal="right"/>
    </xf>
    <xf numFmtId="165" fontId="25" fillId="0" borderId="655" xfId="91" applyFont="1" applyBorder="1" applyAlignment="1">
      <alignment horizontal="left"/>
    </xf>
    <xf numFmtId="165" fontId="25" fillId="0" borderId="656" xfId="91" applyFont="1" applyBorder="1" applyAlignment="1">
      <alignment horizontal="left"/>
    </xf>
    <xf numFmtId="0" fontId="2" fillId="0" borderId="414" xfId="0" applyFont="1" applyBorder="1" applyProtection="1">
      <protection locked="0"/>
    </xf>
    <xf numFmtId="0" fontId="2" fillId="0" borderId="658" xfId="0" applyFont="1" applyBorder="1" applyProtection="1">
      <protection locked="0"/>
    </xf>
    <xf numFmtId="0" fontId="28" fillId="0" borderId="414" xfId="0" applyFont="1" applyBorder="1" applyAlignment="1" applyProtection="1">
      <alignment horizontal="left"/>
      <protection locked="0"/>
    </xf>
    <xf numFmtId="0" fontId="4" fillId="0" borderId="414" xfId="0" applyFont="1" applyBorder="1" applyProtection="1">
      <protection locked="0"/>
    </xf>
    <xf numFmtId="0" fontId="4" fillId="0" borderId="414" xfId="0" applyFont="1" applyBorder="1" applyAlignment="1" applyProtection="1">
      <alignment horizontal="left"/>
      <protection locked="0"/>
    </xf>
    <xf numFmtId="165" fontId="4" fillId="5" borderId="661" xfId="1" applyFont="1" applyFill="1" applyBorder="1" applyAlignment="1" applyProtection="1">
      <alignment horizontal="center"/>
    </xf>
    <xf numFmtId="165" fontId="136" fillId="5" borderId="661" xfId="1" applyFont="1" applyFill="1" applyBorder="1" applyAlignment="1" applyProtection="1">
      <alignment horizontal="center"/>
    </xf>
    <xf numFmtId="0" fontId="10" fillId="0" borderId="663" xfId="0" applyFont="1" applyBorder="1"/>
    <xf numFmtId="0" fontId="4" fillId="0" borderId="664" xfId="0" applyFont="1" applyBorder="1" applyProtection="1">
      <protection locked="0"/>
    </xf>
    <xf numFmtId="165" fontId="4" fillId="0" borderId="664" xfId="1" applyFont="1" applyBorder="1" applyProtection="1">
      <protection locked="0"/>
    </xf>
    <xf numFmtId="0" fontId="4" fillId="0" borderId="665" xfId="0" applyFont="1" applyBorder="1" applyProtection="1">
      <protection locked="0"/>
    </xf>
    <xf numFmtId="165" fontId="4" fillId="0" borderId="664" xfId="0" applyNumberFormat="1" applyFont="1" applyBorder="1" applyProtection="1">
      <protection locked="0"/>
    </xf>
    <xf numFmtId="171" fontId="4" fillId="0" borderId="665" xfId="0" applyNumberFormat="1" applyFont="1" applyBorder="1" applyAlignment="1" applyProtection="1">
      <alignment horizontal="left"/>
      <protection locked="0"/>
    </xf>
    <xf numFmtId="0" fontId="2" fillId="0" borderId="664" xfId="0" applyFont="1" applyBorder="1" applyProtection="1">
      <protection locked="0"/>
    </xf>
    <xf numFmtId="0" fontId="2" fillId="0" borderId="665" xfId="0" applyFont="1" applyBorder="1" applyProtection="1">
      <protection locked="0"/>
    </xf>
    <xf numFmtId="0" fontId="4" fillId="0" borderId="664" xfId="0" applyFont="1" applyBorder="1" applyAlignment="1" applyProtection="1">
      <alignment horizontal="center"/>
      <protection locked="0"/>
    </xf>
    <xf numFmtId="165" fontId="4" fillId="0" borderId="664" xfId="1" applyFont="1" applyBorder="1" applyAlignment="1" applyProtection="1">
      <alignment horizontal="center"/>
      <protection locked="0"/>
    </xf>
    <xf numFmtId="0" fontId="4" fillId="0" borderId="665" xfId="0" applyFont="1" applyBorder="1" applyAlignment="1" applyProtection="1">
      <alignment horizontal="left"/>
      <protection locked="0"/>
    </xf>
    <xf numFmtId="0" fontId="4" fillId="0" borderId="666" xfId="0" applyFont="1" applyBorder="1" applyAlignment="1" applyProtection="1">
      <alignment horizontal="center"/>
      <protection locked="0"/>
    </xf>
    <xf numFmtId="165" fontId="7" fillId="0" borderId="664" xfId="1" applyFont="1" applyBorder="1" applyProtection="1">
      <protection locked="0"/>
    </xf>
    <xf numFmtId="165" fontId="7" fillId="0" borderId="667" xfId="1" applyFont="1" applyBorder="1" applyProtection="1">
      <protection locked="0"/>
    </xf>
    <xf numFmtId="181" fontId="4" fillId="0" borderId="664" xfId="0" applyNumberFormat="1" applyFont="1" applyBorder="1" applyAlignment="1" applyProtection="1">
      <alignment horizontal="center"/>
      <protection locked="0"/>
    </xf>
    <xf numFmtId="0" fontId="4" fillId="0" borderId="666" xfId="0" applyFont="1" applyBorder="1" applyProtection="1">
      <protection locked="0"/>
    </xf>
    <xf numFmtId="0" fontId="4" fillId="0" borderId="665" xfId="1" applyNumberFormat="1" applyFont="1" applyBorder="1" applyProtection="1">
      <protection locked="0"/>
    </xf>
    <xf numFmtId="0" fontId="4" fillId="0" borderId="664" xfId="0" applyFont="1" applyBorder="1" applyAlignment="1" applyProtection="1">
      <alignment horizontal="left" indent="8"/>
      <protection locked="0"/>
    </xf>
    <xf numFmtId="14" fontId="4" fillId="0" borderId="664" xfId="0" applyNumberFormat="1" applyFont="1" applyBorder="1" applyAlignment="1" applyProtection="1">
      <alignment horizontal="center"/>
      <protection locked="0"/>
    </xf>
    <xf numFmtId="165" fontId="4" fillId="0" borderId="664" xfId="0" applyNumberFormat="1" applyFont="1" applyBorder="1" applyAlignment="1" applyProtection="1">
      <alignment horizontal="center"/>
      <protection locked="0"/>
    </xf>
    <xf numFmtId="165" fontId="4" fillId="0" borderId="664" xfId="38" applyNumberFormat="1" applyFont="1" applyBorder="1" applyProtection="1">
      <protection locked="0"/>
    </xf>
    <xf numFmtId="167" fontId="4" fillId="0" borderId="664" xfId="1" applyNumberFormat="1" applyFont="1" applyBorder="1" applyProtection="1">
      <protection locked="0"/>
    </xf>
    <xf numFmtId="166" fontId="4" fillId="0" borderId="664" xfId="38" applyNumberFormat="1" applyFont="1" applyBorder="1" applyProtection="1">
      <protection locked="0"/>
    </xf>
    <xf numFmtId="0" fontId="2" fillId="0" borderId="664" xfId="0" applyFont="1" applyBorder="1" applyAlignment="1" applyProtection="1">
      <alignment vertical="top"/>
      <protection locked="0"/>
    </xf>
    <xf numFmtId="167" fontId="2" fillId="0" borderId="664" xfId="1" applyNumberFormat="1" applyFont="1" applyBorder="1" applyProtection="1">
      <protection locked="0"/>
    </xf>
    <xf numFmtId="0" fontId="2" fillId="0" borderId="664" xfId="1" applyNumberFormat="1" applyFont="1" applyBorder="1" applyProtection="1">
      <protection locked="0"/>
    </xf>
    <xf numFmtId="165" fontId="2" fillId="0" borderId="664" xfId="1" applyFont="1" applyBorder="1" applyProtection="1">
      <protection locked="0"/>
    </xf>
    <xf numFmtId="165" fontId="2" fillId="0" borderId="664" xfId="38" applyNumberFormat="1" applyFont="1" applyBorder="1" applyProtection="1">
      <protection locked="0"/>
    </xf>
    <xf numFmtId="166" fontId="2" fillId="0" borderId="664" xfId="38" applyNumberFormat="1" applyFont="1" applyBorder="1" applyProtection="1">
      <protection locked="0"/>
    </xf>
    <xf numFmtId="0" fontId="2" fillId="0" borderId="665" xfId="1" applyNumberFormat="1" applyFont="1" applyBorder="1" applyProtection="1">
      <protection locked="0"/>
    </xf>
    <xf numFmtId="185" fontId="2" fillId="0" borderId="664" xfId="0" applyNumberFormat="1" applyFont="1" applyBorder="1" applyProtection="1">
      <protection locked="0"/>
    </xf>
    <xf numFmtId="185" fontId="4" fillId="0" borderId="664" xfId="1" applyNumberFormat="1" applyFont="1" applyBorder="1" applyProtection="1">
      <protection locked="0"/>
    </xf>
    <xf numFmtId="165" fontId="4" fillId="0" borderId="667" xfId="1" applyFont="1" applyBorder="1" applyProtection="1">
      <protection locked="0"/>
    </xf>
    <xf numFmtId="0" fontId="4" fillId="0" borderId="666" xfId="1" applyNumberFormat="1" applyFont="1" applyBorder="1" applyProtection="1">
      <protection locked="0"/>
    </xf>
    <xf numFmtId="0" fontId="4" fillId="0" borderId="664" xfId="0" applyFont="1" applyBorder="1" applyAlignment="1" applyProtection="1">
      <alignment horizontal="left"/>
      <protection locked="0"/>
    </xf>
    <xf numFmtId="171" fontId="4" fillId="0" borderId="664" xfId="0" applyNumberFormat="1" applyFont="1" applyBorder="1" applyAlignment="1" applyProtection="1">
      <alignment horizontal="left"/>
      <protection locked="0"/>
    </xf>
    <xf numFmtId="185" fontId="4" fillId="0" borderId="664" xfId="0" applyNumberFormat="1" applyFont="1" applyBorder="1" applyAlignment="1" applyProtection="1">
      <alignment horizontal="center"/>
      <protection locked="0"/>
    </xf>
    <xf numFmtId="0" fontId="2" fillId="0" borderId="664" xfId="0" applyFont="1" applyBorder="1" applyAlignment="1" applyProtection="1">
      <alignment horizontal="center"/>
      <protection locked="0"/>
    </xf>
    <xf numFmtId="185" fontId="2" fillId="0" borderId="664" xfId="0" applyNumberFormat="1" applyFont="1" applyBorder="1" applyAlignment="1" applyProtection="1">
      <alignment horizontal="center"/>
      <protection locked="0"/>
    </xf>
    <xf numFmtId="185" fontId="4" fillId="0" borderId="664" xfId="0" applyNumberFormat="1" applyFont="1" applyBorder="1" applyProtection="1">
      <protection locked="0"/>
    </xf>
    <xf numFmtId="165" fontId="4" fillId="0" borderId="667" xfId="0" applyNumberFormat="1" applyFont="1" applyBorder="1" applyProtection="1">
      <protection locked="0"/>
    </xf>
    <xf numFmtId="0" fontId="4" fillId="0" borderId="668" xfId="0" applyFont="1" applyBorder="1" applyProtection="1">
      <protection locked="0"/>
    </xf>
    <xf numFmtId="165" fontId="4" fillId="0" borderId="669" xfId="0" applyNumberFormat="1" applyFont="1" applyBorder="1" applyProtection="1">
      <protection locked="0"/>
    </xf>
    <xf numFmtId="175" fontId="4" fillId="0" borderId="664" xfId="0" applyNumberFormat="1" applyFont="1" applyBorder="1" applyAlignment="1" applyProtection="1">
      <alignment horizontal="center"/>
      <protection locked="0"/>
    </xf>
    <xf numFmtId="175" fontId="4" fillId="0" borderId="664" xfId="0" applyNumberFormat="1" applyFont="1" applyBorder="1" applyProtection="1">
      <protection locked="0"/>
    </xf>
    <xf numFmtId="169" fontId="4" fillId="0" borderId="665" xfId="0" applyNumberFormat="1" applyFont="1" applyBorder="1" applyProtection="1">
      <protection locked="0"/>
    </xf>
    <xf numFmtId="165" fontId="4" fillId="0" borderId="660" xfId="0" applyNumberFormat="1" applyFont="1" applyBorder="1" applyProtection="1">
      <protection locked="0"/>
    </xf>
    <xf numFmtId="165" fontId="4" fillId="0" borderId="665" xfId="1" applyFont="1" applyBorder="1" applyProtection="1">
      <protection locked="0"/>
    </xf>
    <xf numFmtId="183" fontId="4" fillId="0" borderId="664" xfId="0" applyNumberFormat="1" applyFont="1" applyBorder="1" applyProtection="1">
      <protection locked="0"/>
    </xf>
    <xf numFmtId="0" fontId="4" fillId="0" borderId="667" xfId="0" applyFont="1" applyBorder="1" applyProtection="1">
      <protection locked="0"/>
    </xf>
    <xf numFmtId="165" fontId="4" fillId="0" borderId="664" xfId="1" applyFont="1" applyBorder="1" applyAlignment="1" applyProtection="1">
      <alignment vertical="center"/>
      <protection locked="0"/>
    </xf>
    <xf numFmtId="0" fontId="4" fillId="0" borderId="665" xfId="0" applyFont="1" applyBorder="1" applyAlignment="1" applyProtection="1">
      <alignment vertical="center"/>
      <protection locked="0"/>
    </xf>
    <xf numFmtId="165" fontId="4" fillId="14" borderId="664" xfId="1" applyFont="1" applyFill="1" applyBorder="1" applyAlignment="1" applyProtection="1">
      <alignment vertical="center"/>
      <protection locked="0"/>
    </xf>
    <xf numFmtId="0" fontId="4" fillId="14" borderId="665" xfId="0" applyFont="1" applyFill="1" applyBorder="1" applyAlignment="1" applyProtection="1">
      <alignment vertical="center"/>
      <protection locked="0"/>
    </xf>
    <xf numFmtId="181" fontId="4" fillId="0" borderId="664" xfId="0" applyNumberFormat="1" applyFont="1" applyBorder="1" applyAlignment="1" applyProtection="1">
      <alignment horizontal="left"/>
      <protection locked="0"/>
    </xf>
    <xf numFmtId="169" fontId="4" fillId="0" borderId="665" xfId="1" applyNumberFormat="1" applyFont="1" applyBorder="1" applyProtection="1">
      <protection locked="0"/>
    </xf>
    <xf numFmtId="0" fontId="4" fillId="0" borderId="665" xfId="0" applyFont="1" applyBorder="1" applyAlignment="1" applyProtection="1">
      <alignment horizontal="center"/>
      <protection locked="0"/>
    </xf>
    <xf numFmtId="165" fontId="4" fillId="0" borderId="669" xfId="1" applyFont="1" applyBorder="1" applyProtection="1">
      <protection locked="0"/>
    </xf>
    <xf numFmtId="165" fontId="4" fillId="0" borderId="664" xfId="0" applyNumberFormat="1" applyFont="1" applyBorder="1" applyAlignment="1" applyProtection="1">
      <alignment horizontal="left" indent="8"/>
      <protection locked="0"/>
    </xf>
    <xf numFmtId="165" fontId="2" fillId="0" borderId="664" xfId="1" applyFont="1" applyBorder="1" applyAlignment="1" applyProtection="1">
      <alignment horizontal="center"/>
      <protection locked="0"/>
    </xf>
    <xf numFmtId="165" fontId="2" fillId="0" borderId="665" xfId="1" applyFont="1" applyBorder="1" applyAlignment="1" applyProtection="1">
      <alignment horizontal="center"/>
      <protection locked="0"/>
    </xf>
    <xf numFmtId="165" fontId="4" fillId="0" borderId="664" xfId="1" applyFont="1" applyBorder="1" applyAlignment="1" applyProtection="1">
      <alignment horizontal="left"/>
      <protection locked="0"/>
    </xf>
    <xf numFmtId="0" fontId="4" fillId="0" borderId="666" xfId="0" applyFont="1" applyBorder="1" applyAlignment="1" applyProtection="1">
      <alignment horizontal="left"/>
      <protection locked="0"/>
    </xf>
    <xf numFmtId="165" fontId="2" fillId="0" borderId="664" xfId="1" applyFont="1" applyBorder="1" applyAlignment="1" applyProtection="1">
      <alignment horizontal="left"/>
      <protection locked="0"/>
    </xf>
    <xf numFmtId="0" fontId="2" fillId="0" borderId="666" xfId="0" applyFont="1" applyBorder="1" applyAlignment="1" applyProtection="1">
      <alignment horizontal="left"/>
      <protection locked="0"/>
    </xf>
    <xf numFmtId="10" fontId="4" fillId="0" borderId="664" xfId="0" applyNumberFormat="1" applyFont="1" applyBorder="1" applyAlignment="1" applyProtection="1">
      <alignment horizontal="center"/>
      <protection locked="0"/>
    </xf>
    <xf numFmtId="0" fontId="4" fillId="0" borderId="664" xfId="1" applyNumberFormat="1" applyFont="1" applyBorder="1" applyProtection="1">
      <protection locked="0"/>
    </xf>
    <xf numFmtId="165" fontId="2" fillId="0" borderId="675" xfId="0" applyNumberFormat="1" applyFont="1" applyBorder="1" applyAlignment="1">
      <alignment horizontal="center"/>
    </xf>
    <xf numFmtId="165" fontId="2" fillId="0" borderId="669" xfId="0" applyNumberFormat="1" applyFont="1" applyBorder="1" applyAlignment="1">
      <alignment horizontal="center"/>
    </xf>
    <xf numFmtId="165" fontId="2" fillId="0" borderId="667" xfId="0" applyNumberFormat="1" applyFont="1" applyBorder="1" applyAlignment="1">
      <alignment horizontal="center"/>
    </xf>
    <xf numFmtId="165" fontId="2" fillId="0" borderId="676" xfId="0" applyNumberFormat="1" applyFont="1" applyBorder="1" applyAlignment="1">
      <alignment horizontal="center"/>
    </xf>
    <xf numFmtId="165" fontId="2" fillId="14" borderId="669" xfId="0" applyNumberFormat="1" applyFont="1" applyFill="1" applyBorder="1" applyAlignment="1">
      <alignment horizontal="center"/>
    </xf>
    <xf numFmtId="165" fontId="2" fillId="14" borderId="675" xfId="0" applyNumberFormat="1" applyFont="1" applyFill="1" applyBorder="1" applyAlignment="1">
      <alignment horizontal="center"/>
    </xf>
    <xf numFmtId="165" fontId="2" fillId="14" borderId="676" xfId="0" applyNumberFormat="1" applyFont="1" applyFill="1" applyBorder="1" applyAlignment="1">
      <alignment horizontal="center"/>
    </xf>
    <xf numFmtId="165" fontId="2" fillId="20" borderId="667" xfId="0" applyNumberFormat="1" applyFont="1" applyFill="1" applyBorder="1" applyAlignment="1">
      <alignment horizontal="center"/>
    </xf>
    <xf numFmtId="165" fontId="2" fillId="20" borderId="675" xfId="0" applyNumberFormat="1" applyFont="1" applyFill="1" applyBorder="1" applyAlignment="1">
      <alignment horizontal="center"/>
    </xf>
    <xf numFmtId="165" fontId="2" fillId="0" borderId="664" xfId="0" applyNumberFormat="1" applyFont="1" applyBorder="1" applyAlignment="1">
      <alignment horizontal="center"/>
    </xf>
    <xf numFmtId="165" fontId="2" fillId="20" borderId="664" xfId="0" applyNumberFormat="1" applyFont="1" applyFill="1" applyBorder="1" applyAlignment="1">
      <alignment horizontal="center"/>
    </xf>
    <xf numFmtId="165" fontId="2" fillId="0" borderId="664" xfId="0" applyNumberFormat="1" applyFont="1" applyBorder="1" applyAlignment="1" applyProtection="1">
      <alignment horizontal="center"/>
      <protection locked="0"/>
    </xf>
    <xf numFmtId="165" fontId="2" fillId="0" borderId="676" xfId="0" applyNumberFormat="1" applyFont="1" applyBorder="1" applyAlignment="1" applyProtection="1">
      <alignment horizontal="center"/>
      <protection locked="0"/>
    </xf>
    <xf numFmtId="175" fontId="2" fillId="0" borderId="664" xfId="0" applyNumberFormat="1" applyFont="1" applyBorder="1" applyProtection="1">
      <protection locked="0"/>
    </xf>
    <xf numFmtId="0" fontId="2" fillId="0" borderId="666" xfId="0" applyFont="1" applyBorder="1" applyProtection="1">
      <protection locked="0"/>
    </xf>
    <xf numFmtId="0" fontId="4" fillId="14" borderId="664" xfId="0" applyFont="1" applyFill="1" applyBorder="1" applyProtection="1">
      <protection locked="0"/>
    </xf>
    <xf numFmtId="175" fontId="4" fillId="14" borderId="664" xfId="0" applyNumberFormat="1" applyFont="1" applyFill="1" applyBorder="1" applyProtection="1">
      <protection locked="0"/>
    </xf>
    <xf numFmtId="165" fontId="4" fillId="14" borderId="664" xfId="0" applyNumberFormat="1" applyFont="1" applyFill="1" applyBorder="1" applyAlignment="1" applyProtection="1">
      <alignment horizontal="center"/>
      <protection locked="0"/>
    </xf>
    <xf numFmtId="165" fontId="4" fillId="60" borderId="664" xfId="0" applyNumberFormat="1" applyFont="1" applyFill="1" applyBorder="1" applyAlignment="1" applyProtection="1">
      <alignment horizontal="center"/>
      <protection locked="0"/>
    </xf>
    <xf numFmtId="0" fontId="4" fillId="14" borderId="664" xfId="0" applyFont="1" applyFill="1" applyBorder="1" applyAlignment="1" applyProtection="1">
      <alignment horizontal="center"/>
      <protection locked="0"/>
    </xf>
    <xf numFmtId="0" fontId="4" fillId="14" borderId="666" xfId="0" applyFont="1" applyFill="1" applyBorder="1" applyProtection="1">
      <protection locked="0"/>
    </xf>
    <xf numFmtId="165" fontId="4" fillId="0" borderId="667" xfId="0" applyNumberFormat="1" applyFont="1" applyBorder="1" applyAlignment="1" applyProtection="1">
      <alignment horizontal="center"/>
      <protection locked="0"/>
    </xf>
    <xf numFmtId="0" fontId="2" fillId="14" borderId="664" xfId="0" applyFont="1" applyFill="1" applyBorder="1" applyProtection="1">
      <protection locked="0"/>
    </xf>
    <xf numFmtId="175" fontId="2" fillId="14" borderId="664" xfId="0" applyNumberFormat="1" applyFont="1" applyFill="1" applyBorder="1" applyProtection="1">
      <protection locked="0"/>
    </xf>
    <xf numFmtId="165" fontId="2" fillId="14" borderId="664" xfId="0" applyNumberFormat="1" applyFont="1" applyFill="1" applyBorder="1" applyAlignment="1" applyProtection="1">
      <alignment horizontal="center"/>
      <protection locked="0"/>
    </xf>
    <xf numFmtId="165" fontId="2" fillId="60" borderId="664" xfId="0" applyNumberFormat="1" applyFont="1" applyFill="1" applyBorder="1" applyAlignment="1" applyProtection="1">
      <alignment horizontal="center"/>
      <protection locked="0"/>
    </xf>
    <xf numFmtId="0" fontId="2" fillId="14" borderId="664" xfId="0" applyFont="1" applyFill="1" applyBorder="1" applyAlignment="1" applyProtection="1">
      <alignment horizontal="center"/>
      <protection locked="0"/>
    </xf>
    <xf numFmtId="0" fontId="2" fillId="14" borderId="666" xfId="0" applyFont="1" applyFill="1" applyBorder="1" applyProtection="1">
      <protection locked="0"/>
    </xf>
    <xf numFmtId="165" fontId="2" fillId="0" borderId="667" xfId="0" applyNumberFormat="1" applyFont="1" applyBorder="1" applyAlignment="1" applyProtection="1">
      <alignment horizontal="center"/>
      <protection locked="0"/>
    </xf>
    <xf numFmtId="165" fontId="2" fillId="0" borderId="664" xfId="0" applyNumberFormat="1" applyFont="1" applyBorder="1" applyProtection="1">
      <protection locked="0"/>
    </xf>
    <xf numFmtId="165" fontId="2" fillId="0" borderId="676" xfId="0" applyNumberFormat="1" applyFont="1" applyBorder="1" applyProtection="1">
      <protection locked="0"/>
    </xf>
    <xf numFmtId="0" fontId="2" fillId="0" borderId="677" xfId="0" applyFont="1" applyBorder="1" applyProtection="1">
      <protection locked="0"/>
    </xf>
    <xf numFmtId="165" fontId="2" fillId="14" borderId="660" xfId="1" applyFont="1" applyFill="1" applyBorder="1" applyProtection="1">
      <protection locked="0"/>
    </xf>
    <xf numFmtId="165" fontId="2" fillId="0" borderId="660" xfId="1" applyFont="1" applyBorder="1" applyProtection="1">
      <protection locked="0"/>
    </xf>
    <xf numFmtId="0" fontId="60" fillId="0" borderId="650" xfId="0" applyFont="1" applyBorder="1"/>
    <xf numFmtId="0" fontId="59" fillId="0" borderId="650" xfId="0" applyFont="1" applyBorder="1"/>
    <xf numFmtId="0" fontId="4" fillId="0" borderId="677" xfId="0" applyFont="1" applyBorder="1" applyAlignment="1" applyProtection="1">
      <alignment horizontal="left" wrapText="1" indent="2"/>
      <protection locked="0"/>
    </xf>
    <xf numFmtId="0" fontId="4" fillId="0" borderId="677" xfId="0" applyFont="1" applyBorder="1" applyAlignment="1" applyProtection="1">
      <alignment wrapText="1"/>
      <protection locked="0"/>
    </xf>
    <xf numFmtId="0" fontId="2" fillId="0" borderId="677" xfId="0" applyFont="1" applyBorder="1" applyAlignment="1" applyProtection="1">
      <alignment wrapText="1"/>
      <protection locked="0"/>
    </xf>
    <xf numFmtId="0" fontId="2" fillId="0" borderId="677" xfId="0" applyFont="1" applyBorder="1" applyAlignment="1" applyProtection="1">
      <alignment horizontal="center" vertical="center" wrapText="1"/>
      <protection locked="0"/>
    </xf>
    <xf numFmtId="165" fontId="135" fillId="0" borderId="669" xfId="0" applyNumberFormat="1" applyFont="1" applyBorder="1" applyAlignment="1">
      <alignment horizontal="center"/>
    </xf>
    <xf numFmtId="0" fontId="4" fillId="14" borderId="665" xfId="0" applyFont="1" applyFill="1" applyBorder="1" applyProtection="1">
      <protection locked="0"/>
    </xf>
    <xf numFmtId="165" fontId="4" fillId="14" borderId="664" xfId="0" applyNumberFormat="1" applyFont="1" applyFill="1" applyBorder="1" applyAlignment="1">
      <alignment horizontal="center"/>
    </xf>
    <xf numFmtId="165" fontId="4" fillId="0" borderId="664" xfId="0" applyNumberFormat="1" applyFont="1" applyBorder="1" applyAlignment="1">
      <alignment horizontal="center"/>
    </xf>
    <xf numFmtId="14" fontId="4" fillId="14" borderId="664" xfId="0" applyNumberFormat="1" applyFont="1" applyFill="1" applyBorder="1" applyAlignment="1">
      <alignment horizontal="center"/>
    </xf>
    <xf numFmtId="165" fontId="4" fillId="0" borderId="667" xfId="0" applyNumberFormat="1" applyFont="1" applyBorder="1" applyAlignment="1">
      <alignment horizontal="center"/>
    </xf>
    <xf numFmtId="165" fontId="4" fillId="0" borderId="676" xfId="0" applyNumberFormat="1" applyFont="1" applyBorder="1" applyAlignment="1">
      <alignment horizontal="center"/>
    </xf>
    <xf numFmtId="165" fontId="4" fillId="14" borderId="669" xfId="0" applyNumberFormat="1" applyFont="1" applyFill="1" applyBorder="1" applyAlignment="1">
      <alignment horizontal="center"/>
    </xf>
    <xf numFmtId="165" fontId="136" fillId="14" borderId="669" xfId="0" applyNumberFormat="1" applyFont="1" applyFill="1" applyBorder="1" applyAlignment="1">
      <alignment horizontal="center"/>
    </xf>
    <xf numFmtId="165" fontId="4" fillId="14" borderId="660" xfId="0" applyNumberFormat="1" applyFont="1" applyFill="1" applyBorder="1" applyAlignment="1">
      <alignment horizontal="center"/>
    </xf>
    <xf numFmtId="165" fontId="136" fillId="14" borderId="660" xfId="0" applyNumberFormat="1" applyFont="1" applyFill="1" applyBorder="1" applyAlignment="1">
      <alignment horizontal="center"/>
    </xf>
    <xf numFmtId="165" fontId="4" fillId="0" borderId="669" xfId="0" applyNumberFormat="1" applyFont="1" applyBorder="1" applyAlignment="1">
      <alignment horizontal="center"/>
    </xf>
    <xf numFmtId="165" fontId="136" fillId="0" borderId="669" xfId="0" applyNumberFormat="1" applyFont="1" applyBorder="1" applyAlignment="1">
      <alignment horizontal="center"/>
    </xf>
    <xf numFmtId="165" fontId="4" fillId="0" borderId="682" xfId="0" applyNumberFormat="1" applyFont="1" applyBorder="1" applyAlignment="1" applyProtection="1">
      <alignment horizontal="center"/>
      <protection locked="0"/>
    </xf>
    <xf numFmtId="165" fontId="4" fillId="0" borderId="664" xfId="0" applyNumberFormat="1" applyFont="1" applyBorder="1"/>
    <xf numFmtId="165" fontId="4" fillId="0" borderId="667" xfId="0" applyNumberFormat="1" applyFont="1" applyBorder="1"/>
    <xf numFmtId="165" fontId="4" fillId="0" borderId="676" xfId="0" applyNumberFormat="1" applyFont="1" applyBorder="1"/>
    <xf numFmtId="165" fontId="4" fillId="0" borderId="669" xfId="0" applyNumberFormat="1" applyFont="1" applyBorder="1"/>
    <xf numFmtId="165" fontId="136" fillId="0" borderId="669" xfId="0" applyNumberFormat="1" applyFont="1" applyBorder="1"/>
    <xf numFmtId="0" fontId="2" fillId="0" borderId="677" xfId="0" applyFont="1" applyBorder="1"/>
    <xf numFmtId="165" fontId="2" fillId="14" borderId="660" xfId="1" applyFont="1" applyFill="1" applyBorder="1" applyProtection="1"/>
    <xf numFmtId="165" fontId="2" fillId="0" borderId="660" xfId="1" applyFont="1" applyBorder="1" applyProtection="1"/>
    <xf numFmtId="165" fontId="4" fillId="0" borderId="676" xfId="0" applyNumberFormat="1" applyFont="1" applyBorder="1" applyProtection="1">
      <protection locked="0"/>
    </xf>
    <xf numFmtId="169" fontId="4" fillId="0" borderId="666" xfId="0" applyNumberFormat="1" applyFont="1" applyBorder="1" applyProtection="1">
      <protection locked="0"/>
    </xf>
    <xf numFmtId="165" fontId="4" fillId="8" borderId="664" xfId="0" applyNumberFormat="1" applyFont="1" applyFill="1" applyBorder="1" applyProtection="1">
      <protection locked="0"/>
    </xf>
    <xf numFmtId="0" fontId="4" fillId="74" borderId="666" xfId="0" applyFont="1" applyFill="1" applyBorder="1" applyProtection="1">
      <protection locked="0"/>
    </xf>
    <xf numFmtId="0" fontId="2" fillId="0" borderId="685" xfId="0" applyFont="1" applyBorder="1" applyProtection="1">
      <protection locked="0"/>
    </xf>
    <xf numFmtId="0" fontId="33" fillId="64" borderId="687" xfId="4" applyFont="1" applyFill="1" applyBorder="1" applyAlignment="1" applyProtection="1">
      <alignment horizontal="center"/>
      <protection locked="0"/>
    </xf>
    <xf numFmtId="0" fontId="12" fillId="0" borderId="650" xfId="0" applyFont="1" applyBorder="1" applyAlignment="1" applyProtection="1">
      <alignment horizontal="left"/>
      <protection locked="0"/>
    </xf>
    <xf numFmtId="0" fontId="11" fillId="0" borderId="650" xfId="0" applyFont="1" applyBorder="1" applyAlignment="1" applyProtection="1">
      <alignment horizontal="left" indent="4"/>
      <protection locked="0"/>
    </xf>
    <xf numFmtId="0" fontId="12" fillId="0" borderId="677" xfId="0" applyFont="1" applyBorder="1" applyAlignment="1" applyProtection="1">
      <alignment horizontal="center"/>
      <protection locked="0"/>
    </xf>
    <xf numFmtId="49" fontId="12" fillId="0" borderId="650" xfId="0" applyNumberFormat="1" applyFont="1" applyBorder="1" applyAlignment="1" applyProtection="1">
      <alignment horizontal="center" wrapText="1"/>
      <protection locked="0"/>
    </xf>
    <xf numFmtId="49" fontId="12" fillId="0" borderId="650" xfId="0" applyNumberFormat="1" applyFont="1" applyBorder="1" applyAlignment="1" applyProtection="1">
      <alignment horizontal="center"/>
      <protection locked="0"/>
    </xf>
    <xf numFmtId="0" fontId="30" fillId="0" borderId="688" xfId="0" applyFont="1" applyBorder="1" applyAlignment="1" applyProtection="1">
      <alignment horizontal="center"/>
      <protection locked="0"/>
    </xf>
    <xf numFmtId="0" fontId="12" fillId="0" borderId="664" xfId="0" applyFont="1" applyBorder="1"/>
    <xf numFmtId="175" fontId="12" fillId="0" borderId="664" xfId="0" applyNumberFormat="1" applyFont="1" applyBorder="1"/>
    <xf numFmtId="14" fontId="12" fillId="0" borderId="664" xfId="1" applyNumberFormat="1" applyFont="1" applyBorder="1"/>
    <xf numFmtId="165" fontId="11" fillId="0" borderId="664" xfId="1" applyFont="1" applyBorder="1"/>
    <xf numFmtId="165" fontId="11" fillId="0" borderId="666" xfId="1" applyFont="1" applyBorder="1"/>
    <xf numFmtId="0" fontId="11" fillId="0" borderId="669" xfId="0" applyFont="1" applyBorder="1"/>
    <xf numFmtId="165" fontId="11" fillId="0" borderId="669" xfId="1" applyFont="1" applyBorder="1"/>
    <xf numFmtId="10" fontId="4" fillId="0" borderId="664" xfId="1" applyNumberFormat="1" applyFont="1" applyBorder="1" applyProtection="1">
      <protection locked="0"/>
    </xf>
    <xf numFmtId="10" fontId="2" fillId="0" borderId="664" xfId="1" applyNumberFormat="1" applyFont="1" applyBorder="1" applyProtection="1">
      <protection locked="0"/>
    </xf>
    <xf numFmtId="165" fontId="2" fillId="0" borderId="667" xfId="1" applyFont="1" applyBorder="1" applyProtection="1">
      <protection locked="0"/>
    </xf>
    <xf numFmtId="165" fontId="4" fillId="0" borderId="676" xfId="1" applyFont="1" applyBorder="1" applyProtection="1">
      <protection locked="0"/>
    </xf>
    <xf numFmtId="165" fontId="4" fillId="0" borderId="667" xfId="1" applyFont="1" applyBorder="1" applyAlignment="1" applyProtection="1">
      <alignment horizontal="center"/>
      <protection locked="0"/>
    </xf>
    <xf numFmtId="165" fontId="4" fillId="57" borderId="664" xfId="0" applyNumberFormat="1" applyFont="1" applyFill="1" applyBorder="1" applyProtection="1">
      <protection locked="0"/>
    </xf>
    <xf numFmtId="165" fontId="4" fillId="14" borderId="664" xfId="0" applyNumberFormat="1" applyFont="1" applyFill="1" applyBorder="1" applyProtection="1">
      <protection locked="0"/>
    </xf>
    <xf numFmtId="0" fontId="4" fillId="0" borderId="698" xfId="0" applyFont="1" applyBorder="1" applyProtection="1">
      <protection locked="0"/>
    </xf>
    <xf numFmtId="0" fontId="4" fillId="0" borderId="699" xfId="0" applyFont="1" applyBorder="1" applyProtection="1">
      <protection locked="0"/>
    </xf>
    <xf numFmtId="0" fontId="29" fillId="14" borderId="702" xfId="0" applyFont="1" applyFill="1" applyBorder="1"/>
    <xf numFmtId="0" fontId="2" fillId="0" borderId="702" xfId="0" applyFont="1" applyBorder="1" applyAlignment="1">
      <alignment horizontal="center" vertical="center" wrapText="1"/>
    </xf>
    <xf numFmtId="0" fontId="2" fillId="0" borderId="702" xfId="0" applyFont="1" applyBorder="1" applyAlignment="1">
      <alignment wrapText="1"/>
    </xf>
    <xf numFmtId="0" fontId="2" fillId="0" borderId="702" xfId="0" applyFont="1" applyBorder="1"/>
    <xf numFmtId="0" fontId="4" fillId="0" borderId="702" xfId="0" applyFont="1" applyBorder="1"/>
    <xf numFmtId="169" fontId="2" fillId="56" borderId="705" xfId="1" applyNumberFormat="1" applyFont="1" applyFill="1" applyBorder="1"/>
    <xf numFmtId="17" fontId="29" fillId="0" borderId="650" xfId="0" applyNumberFormat="1" applyFont="1" applyBorder="1" applyAlignment="1">
      <alignment horizontal="left"/>
    </xf>
    <xf numFmtId="178" fontId="29" fillId="0" borderId="650" xfId="16" applyNumberFormat="1" applyFont="1" applyFill="1" applyBorder="1" applyAlignment="1">
      <alignment horizontal="left"/>
    </xf>
    <xf numFmtId="178" fontId="29" fillId="0" borderId="650" xfId="16" applyNumberFormat="1" applyFont="1" applyFill="1" applyBorder="1"/>
    <xf numFmtId="0" fontId="7" fillId="0" borderId="669" xfId="0" applyFont="1" applyBorder="1"/>
    <xf numFmtId="0" fontId="4" fillId="0" borderId="669" xfId="0" applyFont="1" applyBorder="1"/>
    <xf numFmtId="169" fontId="4" fillId="0" borderId="669" xfId="1" applyNumberFormat="1" applyFont="1" applyBorder="1"/>
    <xf numFmtId="0" fontId="11" fillId="0" borderId="677" xfId="0" applyFont="1" applyBorder="1"/>
    <xf numFmtId="0" fontId="4" fillId="0" borderId="708" xfId="0" applyFont="1" applyBorder="1" applyAlignment="1">
      <alignment horizontal="center"/>
    </xf>
    <xf numFmtId="0" fontId="2" fillId="0" borderId="701" xfId="0" applyFont="1" applyBorder="1" applyProtection="1">
      <protection locked="0"/>
    </xf>
    <xf numFmtId="0" fontId="11" fillId="0" borderId="701" xfId="0" applyFont="1" applyBorder="1"/>
    <xf numFmtId="0" fontId="4" fillId="0" borderId="677" xfId="0" applyFont="1" applyBorder="1" applyAlignment="1">
      <alignment horizontal="center"/>
    </xf>
    <xf numFmtId="165" fontId="4" fillId="74" borderId="659" xfId="2" applyFont="1" applyFill="1" applyBorder="1"/>
    <xf numFmtId="0" fontId="2" fillId="0" borderId="677" xfId="0" applyFont="1" applyBorder="1" applyAlignment="1">
      <alignment horizontal="left" vertical="top"/>
    </xf>
    <xf numFmtId="3" fontId="4" fillId="0" borderId="677" xfId="0" applyNumberFormat="1" applyFont="1" applyBorder="1" applyAlignment="1">
      <alignment horizontal="left" vertical="center" indent="2"/>
    </xf>
    <xf numFmtId="14" fontId="2" fillId="0" borderId="0" xfId="0" applyNumberFormat="1" applyFont="1" applyProtection="1">
      <protection locked="0"/>
    </xf>
    <xf numFmtId="14" fontId="25" fillId="0" borderId="0" xfId="0" applyNumberFormat="1" applyFont="1" applyAlignment="1" applyProtection="1">
      <alignment vertical="top"/>
      <protection locked="0"/>
    </xf>
    <xf numFmtId="14" fontId="33" fillId="64" borderId="412" xfId="4" applyNumberFormat="1" applyFont="1" applyFill="1" applyBorder="1" applyAlignment="1" applyProtection="1">
      <alignment horizontal="center"/>
      <protection locked="0"/>
    </xf>
    <xf numFmtId="14" fontId="3" fillId="0" borderId="0" xfId="0" applyNumberFormat="1" applyFont="1" applyAlignment="1" applyProtection="1">
      <alignment horizontal="centerContinuous"/>
      <protection locked="0"/>
    </xf>
    <xf numFmtId="14" fontId="33" fillId="64" borderId="413" xfId="4" applyNumberFormat="1" applyFont="1" applyFill="1" applyBorder="1" applyAlignment="1" applyProtection="1">
      <alignment horizontal="center"/>
      <protection locked="0"/>
    </xf>
    <xf numFmtId="14" fontId="2" fillId="0" borderId="0" xfId="0" applyNumberFormat="1" applyFont="1" applyAlignment="1" applyProtection="1">
      <alignment horizontal="left"/>
      <protection locked="0"/>
    </xf>
    <xf numFmtId="14" fontId="4" fillId="0" borderId="0" xfId="0" applyNumberFormat="1" applyFont="1" applyAlignment="1" applyProtection="1">
      <alignment vertical="center"/>
      <protection locked="0"/>
    </xf>
    <xf numFmtId="14" fontId="2" fillId="0" borderId="16" xfId="0" applyNumberFormat="1" applyFont="1" applyBorder="1" applyAlignment="1" applyProtection="1">
      <alignment horizontal="left"/>
      <protection locked="0"/>
    </xf>
    <xf numFmtId="14" fontId="2" fillId="0" borderId="17" xfId="0" applyNumberFormat="1" applyFont="1" applyBorder="1" applyAlignment="1" applyProtection="1">
      <alignment horizontal="left"/>
      <protection locked="0"/>
    </xf>
    <xf numFmtId="14" fontId="2" fillId="0" borderId="71" xfId="1" applyNumberFormat="1" applyFont="1" applyFill="1" applyBorder="1" applyProtection="1">
      <protection locked="0"/>
    </xf>
    <xf numFmtId="14" fontId="2" fillId="14" borderId="520" xfId="1" applyNumberFormat="1" applyFont="1" applyFill="1" applyBorder="1" applyAlignment="1" applyProtection="1">
      <protection locked="0"/>
    </xf>
    <xf numFmtId="14" fontId="2" fillId="0" borderId="462" xfId="1" applyNumberFormat="1" applyFont="1" applyFill="1" applyBorder="1" applyAlignment="1" applyProtection="1">
      <alignment horizontal="center"/>
      <protection locked="0"/>
    </xf>
    <xf numFmtId="14" fontId="2" fillId="0" borderId="462" xfId="1" applyNumberFormat="1" applyFont="1" applyFill="1" applyBorder="1" applyProtection="1">
      <protection locked="0"/>
    </xf>
    <xf numFmtId="14" fontId="2" fillId="0" borderId="445" xfId="1" applyNumberFormat="1" applyFont="1" applyFill="1" applyBorder="1" applyProtection="1">
      <protection locked="0"/>
    </xf>
    <xf numFmtId="14" fontId="2" fillId="0" borderId="520" xfId="1" applyNumberFormat="1" applyFont="1" applyFill="1" applyBorder="1" applyAlignment="1" applyProtection="1">
      <protection locked="0"/>
    </xf>
    <xf numFmtId="14" fontId="4" fillId="0" borderId="17" xfId="0" applyNumberFormat="1" applyFont="1" applyBorder="1" applyAlignment="1" applyProtection="1">
      <alignment horizontal="left"/>
      <protection locked="0"/>
    </xf>
    <xf numFmtId="14" fontId="2" fillId="14" borderId="418" xfId="1" applyNumberFormat="1" applyFont="1" applyFill="1" applyBorder="1" applyAlignment="1" applyProtection="1">
      <alignment horizontal="center"/>
      <protection locked="0"/>
    </xf>
    <xf numFmtId="14" fontId="2" fillId="14" borderId="95" xfId="1" applyNumberFormat="1" applyFont="1" applyFill="1" applyBorder="1" applyAlignment="1" applyProtection="1">
      <alignment horizontal="center"/>
      <protection locked="0"/>
    </xf>
    <xf numFmtId="14" fontId="2" fillId="15" borderId="418" xfId="1" applyNumberFormat="1" applyFont="1" applyFill="1" applyBorder="1" applyAlignment="1" applyProtection="1">
      <alignment horizontal="center"/>
      <protection locked="0"/>
    </xf>
    <xf numFmtId="14" fontId="2" fillId="15" borderId="418" xfId="1" applyNumberFormat="1" applyFont="1" applyFill="1" applyBorder="1" applyProtection="1">
      <protection locked="0"/>
    </xf>
    <xf numFmtId="14" fontId="2" fillId="15" borderId="438" xfId="1" applyNumberFormat="1" applyFont="1" applyFill="1" applyBorder="1" applyProtection="1">
      <protection locked="0"/>
    </xf>
    <xf numFmtId="14" fontId="2" fillId="15" borderId="95" xfId="1" applyNumberFormat="1" applyFont="1" applyFill="1" applyBorder="1" applyAlignment="1" applyProtection="1">
      <alignment horizontal="center"/>
      <protection locked="0"/>
    </xf>
    <xf numFmtId="14" fontId="4" fillId="15" borderId="95" xfId="1" applyNumberFormat="1" applyFont="1" applyFill="1" applyBorder="1" applyAlignment="1" applyProtection="1">
      <alignment horizontal="center"/>
      <protection locked="0"/>
    </xf>
    <xf numFmtId="14" fontId="2" fillId="15" borderId="95" xfId="1" applyNumberFormat="1" applyFont="1" applyFill="1" applyBorder="1" applyProtection="1">
      <protection locked="0"/>
    </xf>
    <xf numFmtId="14" fontId="2" fillId="15" borderId="147" xfId="1" applyNumberFormat="1" applyFont="1" applyFill="1" applyBorder="1" applyProtection="1">
      <protection locked="0"/>
    </xf>
    <xf numFmtId="14" fontId="2" fillId="0" borderId="39" xfId="1" applyNumberFormat="1" applyFont="1" applyFill="1" applyBorder="1" applyAlignment="1" applyProtection="1">
      <protection locked="0"/>
    </xf>
    <xf numFmtId="14" fontId="2" fillId="0" borderId="90" xfId="0" applyNumberFormat="1" applyFont="1" applyBorder="1" applyAlignment="1" applyProtection="1">
      <alignment horizontal="left"/>
      <protection locked="0"/>
    </xf>
    <xf numFmtId="14" fontId="2" fillId="0" borderId="57" xfId="0" applyNumberFormat="1" applyFont="1" applyBorder="1" applyAlignment="1" applyProtection="1">
      <alignment horizontal="left"/>
      <protection locked="0"/>
    </xf>
    <xf numFmtId="14" fontId="2" fillId="0" borderId="144" xfId="1" applyNumberFormat="1" applyFont="1" applyFill="1" applyBorder="1" applyProtection="1">
      <protection locked="0"/>
    </xf>
    <xf numFmtId="14" fontId="2" fillId="0" borderId="328" xfId="1" applyNumberFormat="1" applyFont="1" applyFill="1" applyBorder="1" applyAlignment="1" applyProtection="1">
      <protection locked="0"/>
    </xf>
    <xf numFmtId="14" fontId="4" fillId="0" borderId="18" xfId="0" applyNumberFormat="1" applyFont="1" applyBorder="1" applyProtection="1">
      <protection locked="0"/>
    </xf>
    <xf numFmtId="14" fontId="4" fillId="0" borderId="19" xfId="0" applyNumberFormat="1" applyFont="1" applyBorder="1" applyAlignment="1" applyProtection="1">
      <alignment horizontal="left"/>
      <protection locked="0"/>
    </xf>
    <xf numFmtId="14" fontId="4" fillId="0" borderId="72" xfId="0" applyNumberFormat="1" applyFont="1" applyBorder="1" applyAlignment="1" applyProtection="1">
      <alignment horizontal="left"/>
      <protection locked="0"/>
    </xf>
    <xf numFmtId="14" fontId="10" fillId="0" borderId="0" xfId="0" applyNumberFormat="1" applyFont="1" applyProtection="1">
      <protection locked="0"/>
    </xf>
    <xf numFmtId="14" fontId="100" fillId="0" borderId="0" xfId="0" applyNumberFormat="1" applyFont="1" applyProtection="1">
      <protection locked="0"/>
    </xf>
    <xf numFmtId="14" fontId="37" fillId="0" borderId="0" xfId="0" applyNumberFormat="1" applyFont="1" applyAlignment="1" applyProtection="1">
      <alignment horizontal="left"/>
      <protection locked="0"/>
    </xf>
    <xf numFmtId="14" fontId="29" fillId="0" borderId="0" xfId="0" applyNumberFormat="1" applyFont="1" applyProtection="1">
      <protection locked="0"/>
    </xf>
    <xf numFmtId="14" fontId="29" fillId="0" borderId="190" xfId="0" applyNumberFormat="1" applyFont="1" applyBorder="1" applyProtection="1">
      <protection locked="0"/>
    </xf>
    <xf numFmtId="14" fontId="29" fillId="14" borderId="659" xfId="90" applyNumberFormat="1" applyFont="1" applyFill="1" applyBorder="1" applyProtection="1">
      <protection locked="0"/>
    </xf>
    <xf numFmtId="14" fontId="25" fillId="57" borderId="191" xfId="90" applyNumberFormat="1" applyFont="1" applyFill="1" applyBorder="1" applyProtection="1">
      <protection locked="0"/>
    </xf>
    <xf numFmtId="14" fontId="24" fillId="0" borderId="0" xfId="0" applyNumberFormat="1" applyFont="1" applyProtection="1">
      <protection locked="0"/>
    </xf>
    <xf numFmtId="14" fontId="4" fillId="0" borderId="0" xfId="0" applyNumberFormat="1" applyFont="1" applyAlignment="1" applyProtection="1">
      <alignment horizontal="left" indent="1"/>
      <protection locked="0"/>
    </xf>
    <xf numFmtId="14" fontId="4" fillId="0" borderId="0" xfId="0" applyNumberFormat="1" applyFont="1" applyAlignment="1" applyProtection="1">
      <alignment horizontal="left" indent="2"/>
      <protection locked="0"/>
    </xf>
    <xf numFmtId="14" fontId="3" fillId="0" borderId="0" xfId="0" applyNumberFormat="1" applyFont="1" applyAlignment="1" applyProtection="1">
      <alignment horizontal="centerContinuous" wrapText="1"/>
      <protection locked="0"/>
    </xf>
    <xf numFmtId="14" fontId="3" fillId="0" borderId="0" xfId="0" applyNumberFormat="1" applyFont="1" applyAlignment="1" applyProtection="1">
      <alignment horizontal="center" wrapText="1"/>
      <protection locked="0"/>
    </xf>
    <xf numFmtId="165" fontId="2" fillId="0" borderId="462" xfId="1" applyFont="1" applyFill="1" applyBorder="1" applyAlignment="1" applyProtection="1">
      <alignment horizontal="center"/>
      <protection locked="0"/>
    </xf>
    <xf numFmtId="165" fontId="2" fillId="14" borderId="418" xfId="1" applyFont="1" applyFill="1" applyBorder="1" applyAlignment="1" applyProtection="1">
      <alignment horizontal="center"/>
      <protection locked="0"/>
    </xf>
    <xf numFmtId="165" fontId="2" fillId="57" borderId="418" xfId="1" applyFont="1" applyFill="1" applyBorder="1" applyAlignment="1" applyProtection="1">
      <alignment horizontal="center"/>
      <protection locked="0"/>
    </xf>
    <xf numFmtId="165" fontId="2" fillId="14" borderId="95" xfId="1" applyFont="1" applyFill="1" applyBorder="1" applyAlignment="1" applyProtection="1">
      <alignment horizontal="center"/>
      <protection locked="0"/>
    </xf>
    <xf numFmtId="165" fontId="2" fillId="0" borderId="462" xfId="1" applyFont="1" applyFill="1" applyBorder="1" applyProtection="1">
      <protection locked="0"/>
    </xf>
    <xf numFmtId="165" fontId="2" fillId="0" borderId="445" xfId="1" applyFont="1" applyFill="1" applyBorder="1" applyProtection="1">
      <protection locked="0"/>
    </xf>
    <xf numFmtId="165" fontId="2" fillId="0" borderId="418" xfId="1" applyFont="1" applyFill="1" applyBorder="1" applyAlignment="1" applyProtection="1">
      <alignment horizontal="center"/>
      <protection locked="0"/>
    </xf>
    <xf numFmtId="165" fontId="2" fillId="0" borderId="418" xfId="1" applyFont="1" applyFill="1" applyBorder="1" applyProtection="1">
      <protection locked="0"/>
    </xf>
    <xf numFmtId="165" fontId="2" fillId="0" borderId="438" xfId="1" applyFont="1" applyFill="1" applyBorder="1" applyProtection="1">
      <protection locked="0"/>
    </xf>
    <xf numFmtId="165" fontId="2" fillId="0" borderId="95" xfId="1" applyFont="1" applyFill="1" applyBorder="1" applyAlignment="1" applyProtection="1">
      <alignment horizontal="center"/>
      <protection locked="0"/>
    </xf>
    <xf numFmtId="165" fontId="2" fillId="0" borderId="95" xfId="1" applyFont="1" applyFill="1" applyBorder="1" applyProtection="1">
      <protection locked="0"/>
    </xf>
    <xf numFmtId="165" fontId="2" fillId="0" borderId="147" xfId="1" applyFont="1" applyFill="1" applyBorder="1" applyProtection="1">
      <protection locked="0"/>
    </xf>
    <xf numFmtId="165" fontId="2" fillId="59" borderId="438" xfId="1" applyFont="1" applyFill="1" applyBorder="1" applyProtection="1">
      <protection locked="0"/>
    </xf>
    <xf numFmtId="165" fontId="2" fillId="59" borderId="279" xfId="1" applyFont="1" applyFill="1" applyBorder="1" applyProtection="1">
      <protection locked="0"/>
    </xf>
    <xf numFmtId="165" fontId="2" fillId="15" borderId="418" xfId="1" applyFont="1" applyFill="1" applyBorder="1" applyAlignment="1" applyProtection="1">
      <alignment horizontal="center"/>
      <protection locked="0"/>
    </xf>
    <xf numFmtId="165" fontId="29" fillId="14" borderId="659" xfId="1" applyFont="1" applyFill="1" applyBorder="1" applyProtection="1">
      <protection locked="0"/>
    </xf>
    <xf numFmtId="165" fontId="29" fillId="57" borderId="659" xfId="1" applyFont="1" applyFill="1" applyBorder="1" applyProtection="1">
      <protection locked="0"/>
    </xf>
    <xf numFmtId="165" fontId="2" fillId="57" borderId="0" xfId="1" applyFont="1" applyFill="1" applyProtection="1">
      <protection locked="0"/>
    </xf>
    <xf numFmtId="165" fontId="2" fillId="59" borderId="0" xfId="1" applyFont="1" applyFill="1" applyProtection="1">
      <protection locked="0"/>
    </xf>
    <xf numFmtId="165" fontId="25" fillId="57" borderId="191" xfId="1" applyFont="1" applyFill="1" applyBorder="1" applyProtection="1">
      <protection locked="0"/>
    </xf>
    <xf numFmtId="165" fontId="3" fillId="0" borderId="0" xfId="1" applyFont="1" applyAlignment="1" applyProtection="1">
      <alignment wrapText="1"/>
      <protection locked="0"/>
    </xf>
    <xf numFmtId="9" fontId="4" fillId="0" borderId="462" xfId="10" applyFont="1" applyFill="1" applyBorder="1" applyAlignment="1" applyProtection="1">
      <alignment horizontal="center"/>
      <protection locked="0"/>
    </xf>
    <xf numFmtId="9" fontId="4" fillId="0" borderId="418" xfId="10" applyFont="1" applyFill="1" applyBorder="1" applyAlignment="1" applyProtection="1">
      <alignment horizontal="center"/>
      <protection locked="0"/>
    </xf>
    <xf numFmtId="9" fontId="4" fillId="0" borderId="418" xfId="10" applyFont="1" applyBorder="1" applyAlignment="1" applyProtection="1">
      <alignment horizontal="center"/>
      <protection locked="0"/>
    </xf>
    <xf numFmtId="9" fontId="4" fillId="0" borderId="95" xfId="10" applyFont="1" applyFill="1" applyBorder="1" applyAlignment="1" applyProtection="1">
      <alignment horizontal="center"/>
      <protection locked="0"/>
    </xf>
    <xf numFmtId="9" fontId="4" fillId="15" borderId="418" xfId="10" applyFont="1" applyFill="1" applyBorder="1" applyAlignment="1" applyProtection="1">
      <alignment horizontal="center"/>
      <protection locked="0"/>
    </xf>
    <xf numFmtId="182" fontId="4" fillId="0" borderId="418" xfId="10" applyNumberFormat="1" applyFont="1" applyFill="1" applyBorder="1" applyAlignment="1" applyProtection="1">
      <alignment horizontal="center"/>
      <protection locked="0"/>
    </xf>
    <xf numFmtId="14" fontId="4" fillId="0" borderId="0" xfId="0" applyNumberFormat="1" applyFont="1"/>
    <xf numFmtId="14" fontId="4" fillId="0" borderId="0" xfId="10" applyNumberFormat="1" applyFont="1" applyAlignment="1" applyProtection="1">
      <alignment horizontal="center"/>
    </xf>
    <xf numFmtId="14" fontId="4" fillId="0" borderId="0" xfId="0" applyNumberFormat="1" applyFont="1" applyAlignment="1">
      <alignment vertical="center"/>
    </xf>
    <xf numFmtId="14" fontId="2" fillId="45" borderId="110" xfId="0" applyNumberFormat="1" applyFont="1" applyFill="1" applyBorder="1" applyAlignment="1">
      <alignment horizontal="center" vertical="center"/>
    </xf>
    <xf numFmtId="14" fontId="2" fillId="45" borderId="110" xfId="10" applyNumberFormat="1" applyFont="1" applyFill="1" applyBorder="1" applyAlignment="1" applyProtection="1">
      <alignment horizontal="center" vertical="center"/>
    </xf>
    <xf numFmtId="14" fontId="2" fillId="0" borderId="110" xfId="1" applyNumberFormat="1" applyFont="1" applyBorder="1" applyProtection="1"/>
    <xf numFmtId="14" fontId="2" fillId="0" borderId="110" xfId="10" applyNumberFormat="1" applyFont="1" applyBorder="1" applyAlignment="1" applyProtection="1">
      <alignment horizontal="center"/>
    </xf>
    <xf numFmtId="14" fontId="2" fillId="0" borderId="380" xfId="1" applyNumberFormat="1" applyFont="1" applyBorder="1" applyProtection="1"/>
    <xf numFmtId="14" fontId="2" fillId="0" borderId="374" xfId="1" applyNumberFormat="1" applyFont="1" applyBorder="1" applyProtection="1"/>
    <xf numFmtId="14" fontId="2" fillId="14" borderId="110" xfId="1" applyNumberFormat="1" applyFont="1" applyFill="1" applyBorder="1" applyProtection="1"/>
    <xf numFmtId="14" fontId="135" fillId="14" borderId="110" xfId="1" applyNumberFormat="1" applyFont="1" applyFill="1" applyBorder="1" applyProtection="1"/>
    <xf numFmtId="14" fontId="2" fillId="14" borderId="374" xfId="1" applyNumberFormat="1" applyFont="1" applyFill="1" applyBorder="1" applyProtection="1"/>
    <xf numFmtId="14" fontId="2" fillId="0" borderId="110" xfId="1" applyNumberFormat="1" applyFont="1" applyFill="1" applyBorder="1" applyProtection="1"/>
    <xf numFmtId="14" fontId="2" fillId="12" borderId="110" xfId="1" applyNumberFormat="1" applyFont="1" applyFill="1" applyBorder="1" applyProtection="1"/>
    <xf numFmtId="14" fontId="2" fillId="12" borderId="110" xfId="10" applyNumberFormat="1" applyFont="1" applyFill="1" applyBorder="1" applyAlignment="1" applyProtection="1">
      <alignment horizontal="center"/>
    </xf>
    <xf numFmtId="14" fontId="135" fillId="12" borderId="380" xfId="1" applyNumberFormat="1" applyFont="1" applyFill="1" applyBorder="1" applyProtection="1"/>
    <xf numFmtId="14" fontId="135" fillId="12" borderId="110" xfId="1" applyNumberFormat="1" applyFont="1" applyFill="1" applyBorder="1" applyProtection="1"/>
    <xf numFmtId="14" fontId="135" fillId="0" borderId="110" xfId="1" applyNumberFormat="1" applyFont="1" applyBorder="1" applyProtection="1"/>
    <xf numFmtId="14" fontId="135" fillId="0" borderId="380" xfId="1" applyNumberFormat="1" applyFont="1" applyBorder="1" applyProtection="1"/>
    <xf numFmtId="14" fontId="2" fillId="79" borderId="110" xfId="1" applyNumberFormat="1" applyFont="1" applyFill="1" applyBorder="1" applyProtection="1"/>
    <xf numFmtId="14" fontId="2" fillId="79" borderId="110" xfId="10" applyNumberFormat="1" applyFont="1" applyFill="1" applyBorder="1" applyAlignment="1" applyProtection="1">
      <alignment horizontal="center"/>
    </xf>
    <xf numFmtId="14" fontId="2" fillId="12" borderId="380" xfId="1" applyNumberFormat="1" applyFont="1" applyFill="1" applyBorder="1" applyProtection="1"/>
    <xf numFmtId="14" fontId="2" fillId="68" borderId="375" xfId="1" applyNumberFormat="1" applyFont="1" applyFill="1" applyBorder="1" applyProtection="1"/>
    <xf numFmtId="14" fontId="2" fillId="68" borderId="373" xfId="1" applyNumberFormat="1" applyFont="1" applyFill="1" applyBorder="1" applyProtection="1"/>
    <xf numFmtId="14" fontId="135" fillId="68" borderId="375" xfId="1" applyNumberFormat="1" applyFont="1" applyFill="1" applyBorder="1" applyProtection="1"/>
    <xf numFmtId="14" fontId="135" fillId="68" borderId="419" xfId="1" applyNumberFormat="1" applyFont="1" applyFill="1" applyBorder="1" applyProtection="1"/>
    <xf numFmtId="14" fontId="2" fillId="68" borderId="110" xfId="1" applyNumberFormat="1" applyFont="1" applyFill="1" applyBorder="1" applyProtection="1"/>
    <xf numFmtId="14" fontId="135" fillId="67" borderId="123" xfId="0" applyNumberFormat="1" applyFont="1" applyFill="1" applyBorder="1" applyAlignment="1">
      <alignment horizontal="centerContinuous" vertical="center" wrapText="1"/>
    </xf>
    <xf numFmtId="14" fontId="135" fillId="67" borderId="123" xfId="0" applyNumberFormat="1" applyFont="1" applyFill="1" applyBorder="1" applyAlignment="1">
      <alignment horizontal="center" vertical="center" wrapText="1"/>
    </xf>
    <xf numFmtId="14" fontId="136" fillId="0" borderId="613" xfId="0" applyNumberFormat="1" applyFont="1" applyBorder="1" applyAlignment="1">
      <alignment horizontal="left" vertical="center"/>
    </xf>
    <xf numFmtId="14" fontId="136" fillId="0" borderId="614" xfId="0" applyNumberFormat="1" applyFont="1" applyBorder="1" applyAlignment="1">
      <alignment horizontal="left" vertical="center"/>
    </xf>
    <xf numFmtId="14" fontId="136" fillId="0" borderId="615" xfId="0" applyNumberFormat="1" applyFont="1" applyBorder="1" applyAlignment="1">
      <alignment horizontal="left" vertical="center"/>
    </xf>
    <xf numFmtId="14" fontId="136" fillId="55" borderId="615" xfId="1" applyNumberFormat="1" applyFont="1" applyFill="1" applyBorder="1" applyProtection="1"/>
    <xf numFmtId="14" fontId="136" fillId="14" borderId="623" xfId="0" applyNumberFormat="1" applyFont="1" applyFill="1" applyBorder="1"/>
    <xf numFmtId="14" fontId="136" fillId="0" borderId="606" xfId="0" applyNumberFormat="1" applyFont="1" applyBorder="1" applyAlignment="1">
      <alignment horizontal="left" vertical="center"/>
    </xf>
    <xf numFmtId="14" fontId="136" fillId="0" borderId="607" xfId="0" applyNumberFormat="1" applyFont="1" applyBorder="1" applyAlignment="1">
      <alignment horizontal="left" vertical="center"/>
    </xf>
    <xf numFmtId="14" fontId="136" fillId="0" borderId="607" xfId="1" applyNumberFormat="1" applyFont="1" applyFill="1" applyBorder="1" applyProtection="1"/>
    <xf numFmtId="14" fontId="136" fillId="0" borderId="608" xfId="0" applyNumberFormat="1" applyFont="1" applyBorder="1"/>
    <xf numFmtId="14" fontId="141" fillId="0" borderId="616" xfId="0" applyNumberFormat="1" applyFont="1" applyBorder="1" applyAlignment="1">
      <alignment horizontal="left"/>
    </xf>
    <xf numFmtId="14" fontId="138" fillId="0" borderId="2" xfId="0" applyNumberFormat="1" applyFont="1" applyBorder="1" applyAlignment="1">
      <alignment horizontal="left"/>
    </xf>
    <xf numFmtId="14" fontId="138" fillId="0" borderId="9" xfId="0" applyNumberFormat="1" applyFont="1" applyBorder="1" applyAlignment="1">
      <alignment horizontal="left"/>
    </xf>
    <xf numFmtId="14" fontId="141" fillId="0" borderId="13" xfId="10" applyNumberFormat="1" applyFont="1" applyBorder="1" applyProtection="1"/>
    <xf numFmtId="14" fontId="136" fillId="14" borderId="151" xfId="0" applyNumberFormat="1" applyFont="1" applyFill="1" applyBorder="1"/>
    <xf numFmtId="14" fontId="141" fillId="0" borderId="609" xfId="0" applyNumberFormat="1" applyFont="1" applyBorder="1" applyAlignment="1">
      <alignment horizontal="left"/>
    </xf>
    <xf numFmtId="14" fontId="138" fillId="0" borderId="4" xfId="0" applyNumberFormat="1" applyFont="1" applyBorder="1" applyAlignment="1">
      <alignment horizontal="left"/>
    </xf>
    <xf numFmtId="14" fontId="141" fillId="68" borderId="4" xfId="1" applyNumberFormat="1" applyFont="1" applyFill="1" applyBorder="1" applyProtection="1"/>
    <xf numFmtId="14" fontId="136" fillId="14" borderId="610" xfId="0" applyNumberFormat="1" applyFont="1" applyFill="1" applyBorder="1"/>
    <xf numFmtId="14" fontId="141" fillId="0" borderId="2" xfId="0" applyNumberFormat="1" applyFont="1" applyBorder="1" applyAlignment="1">
      <alignment horizontal="left" indent="2"/>
    </xf>
    <xf numFmtId="14" fontId="143" fillId="68" borderId="620" xfId="90" applyNumberFormat="1" applyFont="1" applyFill="1" applyBorder="1" applyProtection="1"/>
    <xf numFmtId="14" fontId="136" fillId="14" borderId="2" xfId="0" applyNumberFormat="1" applyFont="1" applyFill="1" applyBorder="1"/>
    <xf numFmtId="14" fontId="141" fillId="0" borderId="4" xfId="0" applyNumberFormat="1" applyFont="1" applyBorder="1" applyAlignment="1">
      <alignment horizontal="left" indent="2"/>
    </xf>
    <xf numFmtId="14" fontId="143" fillId="0" borderId="4" xfId="1" applyNumberFormat="1" applyFont="1" applyFill="1" applyBorder="1" applyProtection="1"/>
    <xf numFmtId="14" fontId="136" fillId="0" borderId="610" xfId="0" applyNumberFormat="1" applyFont="1" applyBorder="1"/>
    <xf numFmtId="14" fontId="141" fillId="0" borderId="9" xfId="0" applyNumberFormat="1" applyFont="1" applyBorder="1" applyAlignment="1">
      <alignment horizontal="left" indent="2"/>
    </xf>
    <xf numFmtId="14" fontId="136" fillId="55" borderId="8" xfId="0" applyNumberFormat="1" applyFont="1" applyFill="1" applyBorder="1"/>
    <xf numFmtId="14" fontId="141" fillId="0" borderId="609" xfId="0" applyNumberFormat="1" applyFont="1" applyBorder="1" applyAlignment="1">
      <alignment horizontal="left" indent="2"/>
    </xf>
    <xf numFmtId="14" fontId="136" fillId="68" borderId="4" xfId="1" applyNumberFormat="1" applyFont="1" applyFill="1" applyBorder="1" applyProtection="1"/>
    <xf numFmtId="14" fontId="136" fillId="0" borderId="616" xfId="1" applyNumberFormat="1" applyFont="1" applyBorder="1" applyAlignment="1" applyProtection="1">
      <alignment horizontal="left"/>
    </xf>
    <xf numFmtId="14" fontId="135" fillId="0" borderId="2" xfId="1" applyNumberFormat="1" applyFont="1" applyBorder="1" applyAlignment="1" applyProtection="1">
      <alignment horizontal="left" indent="2"/>
    </xf>
    <xf numFmtId="14" fontId="135" fillId="0" borderId="9" xfId="1" applyNumberFormat="1" applyFont="1" applyBorder="1" applyAlignment="1" applyProtection="1">
      <alignment horizontal="left" indent="2"/>
    </xf>
    <xf numFmtId="14" fontId="135" fillId="55" borderId="13" xfId="1" applyNumberFormat="1" applyFont="1" applyFill="1" applyBorder="1" applyProtection="1"/>
    <xf numFmtId="14" fontId="138" fillId="0" borderId="609" xfId="0" applyNumberFormat="1" applyFont="1" applyBorder="1" applyAlignment="1">
      <alignment horizontal="left"/>
    </xf>
    <xf numFmtId="14" fontId="138" fillId="68" borderId="335" xfId="1" applyNumberFormat="1" applyFont="1" applyFill="1" applyBorder="1" applyProtection="1"/>
    <xf numFmtId="14" fontId="138" fillId="0" borderId="616" xfId="0" applyNumberFormat="1" applyFont="1" applyBorder="1" applyAlignment="1">
      <alignment horizontal="left"/>
    </xf>
    <xf numFmtId="14" fontId="138" fillId="68" borderId="335" xfId="0" applyNumberFormat="1" applyFont="1" applyFill="1" applyBorder="1"/>
    <xf numFmtId="14" fontId="138" fillId="0" borderId="151" xfId="0" applyNumberFormat="1" applyFont="1" applyBorder="1" applyAlignment="1">
      <alignment horizontal="left"/>
    </xf>
    <xf numFmtId="14" fontId="138" fillId="0" borderId="625" xfId="1" applyNumberFormat="1" applyFont="1" applyFill="1" applyBorder="1" applyProtection="1"/>
    <xf numFmtId="14" fontId="136" fillId="0" borderId="621" xfId="0" applyNumberFormat="1" applyFont="1" applyBorder="1"/>
    <xf numFmtId="14" fontId="141" fillId="0" borderId="617" xfId="0" applyNumberFormat="1" applyFont="1" applyBorder="1" applyAlignment="1">
      <alignment horizontal="left" indent="2"/>
    </xf>
    <xf numFmtId="14" fontId="141" fillId="0" borderId="618" xfId="0" applyNumberFormat="1" applyFont="1" applyBorder="1" applyAlignment="1">
      <alignment horizontal="left" indent="2"/>
    </xf>
    <xf numFmtId="14" fontId="141" fillId="0" borderId="619" xfId="0" applyNumberFormat="1" applyFont="1" applyBorder="1" applyAlignment="1">
      <alignment horizontal="left" indent="2"/>
    </xf>
    <xf numFmtId="14" fontId="141" fillId="0" borderId="622" xfId="0" applyNumberFormat="1" applyFont="1" applyBorder="1" applyAlignment="1">
      <alignment horizontal="left" indent="2"/>
    </xf>
    <xf numFmtId="14" fontId="141" fillId="0" borderId="624" xfId="0" applyNumberFormat="1" applyFont="1" applyBorder="1" applyAlignment="1">
      <alignment horizontal="left" indent="2"/>
    </xf>
    <xf numFmtId="14" fontId="141" fillId="0" borderId="151" xfId="0" applyNumberFormat="1" applyFont="1" applyBorder="1" applyAlignment="1">
      <alignment horizontal="left" indent="2"/>
    </xf>
    <xf numFmtId="14" fontId="141" fillId="0" borderId="4" xfId="1" applyNumberFormat="1" applyFont="1" applyBorder="1" applyAlignment="1" applyProtection="1">
      <alignment horizontal="left" indent="2"/>
    </xf>
    <xf numFmtId="14" fontId="141" fillId="0" borderId="621" xfId="0" applyNumberFormat="1" applyFont="1" applyBorder="1" applyAlignment="1">
      <alignment horizontal="left" indent="2"/>
    </xf>
    <xf numFmtId="14" fontId="136" fillId="68" borderId="607" xfId="1" applyNumberFormat="1" applyFont="1" applyFill="1" applyBorder="1" applyProtection="1"/>
    <xf numFmtId="14" fontId="136" fillId="0" borderId="609" xfId="0" applyNumberFormat="1" applyFont="1" applyBorder="1" applyAlignment="1">
      <alignment horizontal="left" vertical="center"/>
    </xf>
    <xf numFmtId="14" fontId="136" fillId="0" borderId="4" xfId="0" applyNumberFormat="1" applyFont="1" applyBorder="1" applyAlignment="1">
      <alignment horizontal="left" vertical="center"/>
    </xf>
    <xf numFmtId="14" fontId="136" fillId="0" borderId="6" xfId="0" applyNumberFormat="1" applyFont="1" applyBorder="1" applyAlignment="1">
      <alignment horizontal="left" vertical="center"/>
    </xf>
    <xf numFmtId="14" fontId="136" fillId="68" borderId="6" xfId="1" applyNumberFormat="1" applyFont="1" applyFill="1" applyBorder="1" applyProtection="1"/>
    <xf numFmtId="14" fontId="141" fillId="0" borderId="11" xfId="10" applyNumberFormat="1" applyFont="1" applyBorder="1" applyProtection="1"/>
    <xf numFmtId="14" fontId="143" fillId="68" borderId="4" xfId="1" applyNumberFormat="1" applyFont="1" applyFill="1" applyBorder="1" applyProtection="1"/>
    <xf numFmtId="14" fontId="136" fillId="0" borderId="166" xfId="0" applyNumberFormat="1" applyFont="1" applyBorder="1"/>
    <xf numFmtId="14" fontId="136" fillId="0" borderId="4" xfId="1" applyNumberFormat="1" applyFont="1" applyFill="1" applyBorder="1" applyProtection="1"/>
    <xf numFmtId="14" fontId="135" fillId="0" borderId="616" xfId="1" applyNumberFormat="1" applyFont="1" applyBorder="1" applyAlignment="1" applyProtection="1">
      <alignment horizontal="left"/>
    </xf>
    <xf numFmtId="14" fontId="135" fillId="0" borderId="609" xfId="1" applyNumberFormat="1" applyFont="1" applyBorder="1" applyAlignment="1" applyProtection="1">
      <alignment horizontal="left"/>
    </xf>
    <xf numFmtId="14" fontId="135" fillId="0" borderId="4" xfId="1" applyNumberFormat="1" applyFont="1" applyBorder="1" applyAlignment="1" applyProtection="1">
      <alignment horizontal="left" indent="2"/>
    </xf>
    <xf numFmtId="14" fontId="135" fillId="0" borderId="4" xfId="1" applyNumberFormat="1" applyFont="1" applyFill="1" applyBorder="1" applyAlignment="1" applyProtection="1">
      <alignment horizontal="left" indent="2"/>
    </xf>
    <xf numFmtId="14" fontId="141" fillId="0" borderId="166" xfId="0" applyNumberFormat="1" applyFont="1" applyBorder="1"/>
    <xf numFmtId="14" fontId="136" fillId="0" borderId="151" xfId="0" applyNumberFormat="1" applyFont="1" applyBorder="1"/>
    <xf numFmtId="14" fontId="141" fillId="0" borderId="11" xfId="1" applyNumberFormat="1" applyFont="1" applyBorder="1" applyProtection="1"/>
    <xf numFmtId="14" fontId="141" fillId="0" borderId="617" xfId="0" applyNumberFormat="1" applyFont="1" applyBorder="1" applyAlignment="1">
      <alignment horizontal="left"/>
    </xf>
    <xf numFmtId="14" fontId="141" fillId="68" borderId="335" xfId="1" applyNumberFormat="1" applyFont="1" applyFill="1" applyBorder="1" applyAlignment="1" applyProtection="1">
      <alignment horizontal="left" indent="2"/>
    </xf>
    <xf numFmtId="14" fontId="141" fillId="0" borderId="611" xfId="0" applyNumberFormat="1" applyFont="1" applyBorder="1" applyAlignment="1">
      <alignment horizontal="left"/>
    </xf>
    <xf numFmtId="14" fontId="141" fillId="0" borderId="612" xfId="0" applyNumberFormat="1" applyFont="1" applyBorder="1" applyAlignment="1">
      <alignment horizontal="left" indent="2"/>
    </xf>
    <xf numFmtId="14" fontId="28" fillId="0" borderId="0" xfId="0" applyNumberFormat="1" applyFont="1"/>
    <xf numFmtId="14" fontId="136" fillId="0" borderId="0" xfId="0" applyNumberFormat="1" applyFont="1"/>
    <xf numFmtId="1" fontId="127" fillId="0" borderId="727" xfId="0" applyNumberFormat="1" applyFont="1" applyBorder="1" applyAlignment="1">
      <alignment horizontal="center" vertical="center"/>
    </xf>
    <xf numFmtId="0" fontId="56" fillId="5" borderId="701" xfId="19" applyFont="1" applyFill="1" applyBorder="1" applyAlignment="1">
      <alignment horizontal="right" vertical="center"/>
    </xf>
    <xf numFmtId="1" fontId="128" fillId="14" borderId="728" xfId="0" applyNumberFormat="1" applyFont="1" applyFill="1" applyBorder="1" applyAlignment="1">
      <alignment horizontal="center" vertical="center"/>
    </xf>
    <xf numFmtId="0" fontId="123" fillId="73" borderId="701" xfId="20" applyFont="1" applyFill="1" applyBorder="1"/>
    <xf numFmtId="0" fontId="123" fillId="81" borderId="701" xfId="20" applyFont="1" applyFill="1" applyBorder="1"/>
    <xf numFmtId="0" fontId="56" fillId="80" borderId="742" xfId="0" applyFont="1" applyFill="1" applyBorder="1"/>
    <xf numFmtId="0" fontId="56" fillId="80" borderId="729" xfId="0" applyFont="1" applyFill="1" applyBorder="1" applyAlignment="1">
      <alignment horizontal="center"/>
    </xf>
    <xf numFmtId="0" fontId="56" fillId="80" borderId="743" xfId="0" applyFont="1" applyFill="1" applyBorder="1" applyAlignment="1">
      <alignment horizontal="center"/>
    </xf>
    <xf numFmtId="0" fontId="56" fillId="80" borderId="731" xfId="0" applyFont="1" applyFill="1" applyBorder="1" applyAlignment="1">
      <alignment horizontal="center"/>
    </xf>
    <xf numFmtId="0" fontId="56" fillId="80" borderId="744" xfId="0" applyFont="1" applyFill="1" applyBorder="1" applyAlignment="1">
      <alignment horizontal="center"/>
    </xf>
    <xf numFmtId="0" fontId="56" fillId="80" borderId="745" xfId="0" applyFont="1" applyFill="1" applyBorder="1"/>
    <xf numFmtId="0" fontId="60" fillId="59" borderId="746" xfId="0" applyFont="1" applyFill="1" applyBorder="1" applyAlignment="1">
      <alignment horizontal="left" vertical="center"/>
    </xf>
    <xf numFmtId="0" fontId="60" fillId="59" borderId="747" xfId="0" applyFont="1" applyFill="1" applyBorder="1" applyAlignment="1">
      <alignment horizontal="left" vertical="center"/>
    </xf>
    <xf numFmtId="0" fontId="60" fillId="59" borderId="748" xfId="0" applyFont="1" applyFill="1" applyBorder="1" applyAlignment="1">
      <alignment horizontal="left" vertical="center"/>
    </xf>
    <xf numFmtId="0" fontId="56" fillId="80" borderId="749" xfId="0" applyFont="1" applyFill="1" applyBorder="1"/>
    <xf numFmtId="0" fontId="56" fillId="80" borderId="720" xfId="0" applyFont="1" applyFill="1" applyBorder="1"/>
    <xf numFmtId="0" fontId="60" fillId="59" borderId="662" xfId="0" applyFont="1" applyFill="1" applyBorder="1" applyAlignment="1">
      <alignment horizontal="left" vertical="center"/>
    </xf>
    <xf numFmtId="0" fontId="56" fillId="80" borderId="750" xfId="0" applyFont="1" applyFill="1" applyBorder="1" applyAlignment="1">
      <alignment horizontal="center"/>
    </xf>
    <xf numFmtId="0" fontId="56" fillId="80" borderId="751" xfId="0" applyFont="1" applyFill="1" applyBorder="1" applyAlignment="1">
      <alignment horizontal="centerContinuous" vertical="center" wrapText="1"/>
    </xf>
    <xf numFmtId="0" fontId="56" fillId="80" borderId="752" xfId="0" applyFont="1" applyFill="1" applyBorder="1" applyAlignment="1">
      <alignment horizontal="center"/>
    </xf>
    <xf numFmtId="0" fontId="56" fillId="14" borderId="662" xfId="0" applyFont="1" applyFill="1" applyBorder="1" applyAlignment="1">
      <alignment horizontal="left" vertical="center"/>
    </xf>
    <xf numFmtId="0" fontId="56" fillId="80" borderId="751" xfId="0" applyFont="1" applyFill="1" applyBorder="1" applyAlignment="1">
      <alignment horizontal="centerContinuous"/>
    </xf>
    <xf numFmtId="0" fontId="56" fillId="80" borderId="739" xfId="0" applyFont="1" applyFill="1" applyBorder="1" applyAlignment="1">
      <alignment horizontal="center"/>
    </xf>
    <xf numFmtId="0" fontId="60" fillId="14" borderId="722" xfId="0" applyFont="1" applyFill="1" applyBorder="1" applyAlignment="1">
      <alignment vertical="center" wrapText="1"/>
    </xf>
    <xf numFmtId="0" fontId="56" fillId="14" borderId="723" xfId="0" applyFont="1" applyFill="1" applyBorder="1" applyAlignment="1">
      <alignment vertical="center"/>
    </xf>
    <xf numFmtId="0" fontId="60" fillId="0" borderId="662" xfId="0" applyFont="1" applyBorder="1" applyAlignment="1">
      <alignment vertical="center"/>
    </xf>
    <xf numFmtId="0" fontId="56" fillId="0" borderId="662" xfId="0" applyFont="1" applyBorder="1" applyAlignment="1">
      <alignment vertical="center"/>
    </xf>
    <xf numFmtId="165" fontId="2" fillId="0" borderId="768" xfId="25" applyNumberFormat="1" applyFont="1" applyBorder="1"/>
    <xf numFmtId="165" fontId="2" fillId="0" borderId="724" xfId="25" applyNumberFormat="1" applyFont="1" applyBorder="1"/>
    <xf numFmtId="165" fontId="2" fillId="0" borderId="768" xfId="1" applyFont="1" applyBorder="1" applyAlignment="1">
      <alignment vertical="center"/>
    </xf>
    <xf numFmtId="165" fontId="2" fillId="0" borderId="768" xfId="1" applyFont="1" applyBorder="1" applyAlignment="1">
      <alignment horizontal="center"/>
    </xf>
    <xf numFmtId="165" fontId="2" fillId="0" borderId="734" xfId="1" applyFont="1" applyBorder="1" applyAlignment="1">
      <alignment vertical="center"/>
    </xf>
    <xf numFmtId="165" fontId="2" fillId="0" borderId="734" xfId="1" applyFont="1" applyFill="1" applyBorder="1"/>
    <xf numFmtId="165" fontId="2" fillId="0" borderId="768" xfId="1" applyFont="1" applyFill="1" applyBorder="1" applyAlignment="1">
      <alignment horizontal="center" vertical="center"/>
    </xf>
    <xf numFmtId="165" fontId="2" fillId="0" borderId="768" xfId="1" applyFont="1" applyBorder="1" applyAlignment="1">
      <alignment horizontal="center" vertical="center"/>
    </xf>
    <xf numFmtId="165" fontId="4" fillId="0" borderId="769" xfId="1" applyFont="1" applyFill="1" applyBorder="1" applyAlignment="1">
      <alignment vertical="center"/>
    </xf>
    <xf numFmtId="165" fontId="2" fillId="0" borderId="768" xfId="1" applyFont="1" applyBorder="1"/>
    <xf numFmtId="0" fontId="2" fillId="0" borderId="768" xfId="13" applyFont="1" applyBorder="1" applyAlignment="1">
      <alignment horizontal="center" vertical="center"/>
    </xf>
    <xf numFmtId="0" fontId="4" fillId="0" borderId="768" xfId="13" applyBorder="1" applyAlignment="1">
      <alignment horizontal="center" vertical="center"/>
    </xf>
    <xf numFmtId="0" fontId="66" fillId="0" borderId="737" xfId="0" applyFont="1" applyBorder="1" applyAlignment="1">
      <alignment horizontal="center" vertical="center"/>
    </xf>
    <xf numFmtId="0" fontId="0" fillId="0" borderId="737" xfId="0" applyBorder="1"/>
    <xf numFmtId="0" fontId="66" fillId="0" borderId="737" xfId="0" applyFont="1" applyBorder="1" applyAlignment="1">
      <alignment horizontal="center"/>
    </xf>
    <xf numFmtId="0" fontId="25" fillId="47" borderId="723" xfId="17" applyFont="1" applyFill="1" applyBorder="1" applyAlignment="1">
      <alignment horizontal="center" vertical="center" wrapText="1"/>
    </xf>
    <xf numFmtId="0" fontId="29" fillId="0" borderId="770" xfId="17" applyFont="1" applyBorder="1" applyAlignment="1">
      <alignment vertical="center"/>
    </xf>
    <xf numFmtId="0" fontId="29" fillId="0" borderId="771" xfId="17" applyFont="1" applyBorder="1" applyAlignment="1">
      <alignment vertical="center"/>
    </xf>
    <xf numFmtId="0" fontId="29" fillId="0" borderId="772" xfId="17" applyFont="1" applyBorder="1" applyAlignment="1">
      <alignment vertical="center"/>
    </xf>
    <xf numFmtId="0" fontId="29" fillId="0" borderId="773" xfId="17" applyFont="1" applyBorder="1" applyAlignment="1">
      <alignment horizontal="center" vertical="center"/>
    </xf>
    <xf numFmtId="0" fontId="29" fillId="0" borderId="774" xfId="17" applyFont="1" applyBorder="1" applyAlignment="1">
      <alignment horizontal="center" vertical="center" wrapText="1"/>
    </xf>
    <xf numFmtId="0" fontId="29" fillId="0" borderId="671" xfId="17" applyFont="1" applyBorder="1" applyAlignment="1">
      <alignment vertical="center" wrapText="1"/>
    </xf>
    <xf numFmtId="0" fontId="29" fillId="0" borderId="733" xfId="17" applyFont="1" applyBorder="1" applyAlignment="1">
      <alignment horizontal="left" vertical="center" wrapText="1"/>
    </xf>
    <xf numFmtId="0" fontId="29" fillId="0" borderId="735" xfId="17" applyFont="1" applyBorder="1" applyAlignment="1">
      <alignment horizontal="left" vertical="center" wrapText="1"/>
    </xf>
    <xf numFmtId="0" fontId="29" fillId="0" borderId="668" xfId="17" applyFont="1" applyBorder="1" applyAlignment="1">
      <alignment horizontal="center" vertical="center" wrapText="1"/>
    </xf>
    <xf numFmtId="0" fontId="4" fillId="0" borderId="776" xfId="0" applyFont="1" applyBorder="1" applyAlignment="1">
      <alignment horizontal="left" vertical="center" wrapText="1"/>
    </xf>
    <xf numFmtId="0" fontId="29" fillId="0" borderId="777" xfId="0" applyFont="1" applyBorder="1" applyAlignment="1">
      <alignment horizontal="center" vertical="center" wrapText="1"/>
    </xf>
    <xf numFmtId="0" fontId="4" fillId="0" borderId="736" xfId="0" applyFont="1" applyBorder="1" applyAlignment="1">
      <alignment horizontal="left" vertical="center" wrapText="1"/>
    </xf>
    <xf numFmtId="0" fontId="4" fillId="0" borderId="737" xfId="0" applyFont="1" applyBorder="1" applyAlignment="1">
      <alignment horizontal="left" vertical="center" wrapText="1"/>
    </xf>
    <xf numFmtId="0" fontId="29" fillId="0" borderId="738" xfId="0" applyFont="1" applyBorder="1" applyAlignment="1">
      <alignment horizontal="center" vertical="center" wrapText="1"/>
    </xf>
    <xf numFmtId="0" fontId="29" fillId="0" borderId="776" xfId="17" applyFont="1" applyBorder="1" applyAlignment="1">
      <alignment horizontal="left" vertical="center" wrapText="1"/>
    </xf>
    <xf numFmtId="0" fontId="37" fillId="0" borderId="776" xfId="0" applyFont="1" applyBorder="1" applyAlignment="1">
      <alignment vertical="center" wrapText="1"/>
    </xf>
    <xf numFmtId="0" fontId="29" fillId="0" borderId="779" xfId="17" applyFont="1" applyBorder="1" applyAlignment="1">
      <alignment horizontal="center" vertical="center" wrapText="1"/>
    </xf>
    <xf numFmtId="0" fontId="29" fillId="0" borderId="776" xfId="17" applyFont="1" applyBorder="1" applyAlignment="1">
      <alignment vertical="center" wrapText="1"/>
    </xf>
    <xf numFmtId="0" fontId="29" fillId="0" borderId="736" xfId="17" applyFont="1" applyBorder="1" applyAlignment="1">
      <alignment vertical="center" wrapText="1"/>
    </xf>
    <xf numFmtId="0" fontId="29" fillId="0" borderId="737" xfId="17" applyFont="1" applyBorder="1" applyAlignment="1">
      <alignment horizontal="left" vertical="center" wrapText="1"/>
    </xf>
    <xf numFmtId="0" fontId="29" fillId="0" borderId="738" xfId="17" applyFont="1" applyBorder="1" applyAlignment="1">
      <alignment horizontal="center" vertical="center" wrapText="1"/>
    </xf>
    <xf numFmtId="0" fontId="37" fillId="0" borderId="776" xfId="17" applyFont="1" applyBorder="1" applyAlignment="1">
      <alignment horizontal="left" vertical="center" wrapText="1"/>
    </xf>
    <xf numFmtId="0" fontId="29" fillId="0" borderId="736" xfId="17" applyFont="1" applyBorder="1" applyAlignment="1">
      <alignment horizontal="left" vertical="center" wrapText="1"/>
    </xf>
    <xf numFmtId="0" fontId="37" fillId="0" borderId="737" xfId="17" applyFont="1" applyBorder="1" applyAlignment="1">
      <alignment horizontal="left" vertical="center" wrapText="1"/>
    </xf>
    <xf numFmtId="0" fontId="29" fillId="0" borderId="737" xfId="17" applyFont="1" applyBorder="1" applyAlignment="1">
      <alignment vertical="center"/>
    </xf>
    <xf numFmtId="0" fontId="29" fillId="0" borderId="779" xfId="0" applyFont="1" applyBorder="1" applyAlignment="1">
      <alignment horizontal="center" vertical="center" wrapText="1"/>
    </xf>
    <xf numFmtId="0" fontId="29" fillId="0" borderId="774" xfId="0" applyFont="1" applyBorder="1" applyAlignment="1">
      <alignment horizontal="center" vertical="center" wrapText="1"/>
    </xf>
    <xf numFmtId="0" fontId="4" fillId="0" borderId="671" xfId="0" applyFont="1" applyBorder="1" applyAlignment="1">
      <alignment horizontal="left" vertical="center" wrapText="1"/>
    </xf>
    <xf numFmtId="0" fontId="4" fillId="0" borderId="733" xfId="0" applyFont="1" applyBorder="1" applyAlignment="1">
      <alignment horizontal="left" vertical="center" wrapText="1"/>
    </xf>
    <xf numFmtId="0" fontId="29" fillId="0" borderId="668" xfId="0" applyFont="1" applyBorder="1" applyAlignment="1">
      <alignment horizontal="center" vertical="center" wrapText="1"/>
    </xf>
    <xf numFmtId="0" fontId="30" fillId="0" borderId="601" xfId="0" applyFont="1" applyBorder="1" applyAlignment="1">
      <alignment vertical="center"/>
    </xf>
    <xf numFmtId="0" fontId="37" fillId="0" borderId="736" xfId="0" applyFont="1" applyBorder="1" applyAlignment="1">
      <alignment vertical="center"/>
    </xf>
    <xf numFmtId="0" fontId="37" fillId="0" borderId="737" xfId="0" applyFont="1" applyBorder="1" applyAlignment="1">
      <alignment vertical="center"/>
    </xf>
    <xf numFmtId="0" fontId="37" fillId="0" borderId="677" xfId="0" applyFont="1" applyBorder="1" applyAlignment="1">
      <alignment vertical="center"/>
    </xf>
    <xf numFmtId="0" fontId="37" fillId="0" borderId="601" xfId="0" applyFont="1" applyBorder="1" applyAlignment="1">
      <alignment vertical="center"/>
    </xf>
    <xf numFmtId="0" fontId="37" fillId="0" borderId="743" xfId="0" applyFont="1" applyBorder="1" applyAlignment="1">
      <alignment vertical="center"/>
    </xf>
    <xf numFmtId="0" fontId="37" fillId="0" borderId="776" xfId="0" applyFont="1" applyBorder="1" applyAlignment="1">
      <alignment horizontal="left" vertical="center" wrapText="1"/>
    </xf>
    <xf numFmtId="0" fontId="37" fillId="0" borderId="776" xfId="0" applyFont="1" applyBorder="1" applyAlignment="1">
      <alignment horizontal="left" vertical="center"/>
    </xf>
    <xf numFmtId="0" fontId="37" fillId="0" borderId="736" xfId="0" applyFont="1" applyBorder="1" applyAlignment="1">
      <alignment horizontal="left" vertical="center"/>
    </xf>
    <xf numFmtId="0" fontId="37" fillId="0" borderId="737" xfId="0" applyFont="1" applyBorder="1" applyAlignment="1">
      <alignment horizontal="left" vertical="center" wrapText="1"/>
    </xf>
    <xf numFmtId="0" fontId="37" fillId="0" borderId="736" xfId="0" applyFont="1" applyBorder="1" applyAlignment="1">
      <alignment horizontal="left" vertical="center" wrapText="1"/>
    </xf>
    <xf numFmtId="0" fontId="37" fillId="0" borderId="737" xfId="0" applyFont="1" applyBorder="1" applyAlignment="1">
      <alignment horizontal="left" vertical="center"/>
    </xf>
    <xf numFmtId="0" fontId="37" fillId="0" borderId="677" xfId="0" applyFont="1" applyBorder="1" applyAlignment="1">
      <alignment horizontal="left" vertical="center" wrapText="1"/>
    </xf>
    <xf numFmtId="0" fontId="12" fillId="3" borderId="701" xfId="0" applyFont="1" applyFill="1" applyBorder="1"/>
    <xf numFmtId="0" fontId="12" fillId="47" borderId="750" xfId="0" applyFont="1" applyFill="1" applyBorder="1" applyAlignment="1">
      <alignment horizontal="center" vertical="center" wrapText="1"/>
    </xf>
    <xf numFmtId="0" fontId="114" fillId="0" borderId="780" xfId="0" applyFont="1" applyBorder="1" applyAlignment="1">
      <alignment horizontal="center" vertical="center" wrapText="1"/>
    </xf>
    <xf numFmtId="0" fontId="45" fillId="98" borderId="713" xfId="4" applyFont="1" applyFill="1" applyBorder="1" applyAlignment="1">
      <alignment horizontal="left" vertical="center" wrapText="1"/>
    </xf>
    <xf numFmtId="0" fontId="22" fillId="98" borderId="713" xfId="4" applyFill="1" applyBorder="1" applyAlignment="1">
      <alignment horizontal="left" vertical="center" wrapText="1"/>
    </xf>
    <xf numFmtId="0" fontId="45" fillId="16" borderId="713" xfId="4" applyFont="1" applyFill="1" applyBorder="1" applyAlignment="1">
      <alignment horizontal="left" vertical="center" wrapText="1"/>
    </xf>
    <xf numFmtId="0" fontId="45" fillId="99" borderId="713" xfId="4" applyFont="1" applyFill="1" applyBorder="1" applyAlignment="1">
      <alignment horizontal="left" vertical="center" wrapText="1"/>
    </xf>
    <xf numFmtId="0" fontId="45" fillId="100" borderId="713" xfId="4" applyFont="1" applyFill="1" applyBorder="1" applyAlignment="1">
      <alignment horizontal="left" vertical="center" wrapText="1"/>
    </xf>
    <xf numFmtId="0" fontId="45" fillId="0" borderId="713" xfId="4" applyFont="1" applyFill="1" applyBorder="1" applyAlignment="1">
      <alignment horizontal="left" vertical="center" wrapText="1"/>
    </xf>
    <xf numFmtId="0" fontId="45" fillId="0" borderId="789" xfId="4" applyFont="1" applyFill="1" applyBorder="1" applyAlignment="1">
      <alignment horizontal="left" vertical="center" wrapText="1"/>
    </xf>
    <xf numFmtId="0" fontId="135" fillId="0" borderId="716" xfId="0" applyFont="1" applyBorder="1" applyAlignment="1" applyProtection="1">
      <alignment horizontal="left"/>
      <protection locked="0"/>
    </xf>
    <xf numFmtId="0" fontId="135" fillId="0" borderId="701" xfId="0" applyFont="1" applyBorder="1" applyAlignment="1" applyProtection="1">
      <alignment horizontal="left"/>
      <protection locked="0"/>
    </xf>
    <xf numFmtId="0" fontId="25" fillId="0" borderId="794" xfId="0" applyFont="1" applyBorder="1" applyAlignment="1">
      <alignment horizontal="center" vertical="top"/>
    </xf>
    <xf numFmtId="0" fontId="25" fillId="0" borderId="795" xfId="0" applyFont="1" applyBorder="1" applyAlignment="1">
      <alignment horizontal="center" vertical="top"/>
    </xf>
    <xf numFmtId="0" fontId="29" fillId="0" borderId="737" xfId="0" applyFont="1" applyBorder="1" applyAlignment="1">
      <alignment horizontal="center" vertical="top"/>
    </xf>
    <xf numFmtId="177" fontId="29" fillId="0" borderId="738" xfId="2" applyNumberFormat="1" applyFont="1" applyBorder="1" applyAlignment="1">
      <alignment horizontal="center" vertical="top"/>
    </xf>
    <xf numFmtId="0" fontId="29" fillId="0" borderId="723" xfId="0" applyFont="1" applyBorder="1" applyAlignment="1">
      <alignment horizontal="center" vertical="top"/>
    </xf>
    <xf numFmtId="165" fontId="29" fillId="0" borderId="728" xfId="2" applyFont="1" applyBorder="1" applyAlignment="1" applyProtection="1">
      <alignment horizontal="center" vertical="top"/>
      <protection locked="0"/>
    </xf>
    <xf numFmtId="0" fontId="25" fillId="53" borderId="716" xfId="0" quotePrefix="1" applyFont="1" applyFill="1" applyBorder="1" applyAlignment="1">
      <alignment vertical="top"/>
    </xf>
    <xf numFmtId="0" fontId="25" fillId="53" borderId="716" xfId="0" applyFont="1" applyFill="1" applyBorder="1" applyAlignment="1">
      <alignment vertical="top"/>
    </xf>
    <xf numFmtId="0" fontId="29" fillId="4" borderId="797" xfId="0" applyFont="1" applyFill="1" applyBorder="1" applyAlignment="1">
      <alignment vertical="top"/>
    </xf>
    <xf numFmtId="0" fontId="29" fillId="62" borderId="684" xfId="0" applyFont="1" applyFill="1" applyBorder="1" applyAlignment="1" applyProtection="1">
      <alignment horizontal="left" vertical="top"/>
      <protection locked="0"/>
    </xf>
    <xf numFmtId="0" fontId="29" fillId="62" borderId="798" xfId="0" applyFont="1" applyFill="1" applyBorder="1" applyAlignment="1" applyProtection="1">
      <alignment horizontal="left" vertical="top"/>
      <protection locked="0"/>
    </xf>
    <xf numFmtId="0" fontId="29" fillId="62" borderId="734" xfId="0" applyFont="1" applyFill="1" applyBorder="1" applyAlignment="1">
      <alignment vertical="top"/>
    </xf>
    <xf numFmtId="0" fontId="29" fillId="14" borderId="734" xfId="0" applyFont="1" applyFill="1" applyBorder="1" applyAlignment="1">
      <alignment vertical="top"/>
    </xf>
    <xf numFmtId="0" fontId="29" fillId="62" borderId="734" xfId="0" applyFont="1" applyFill="1" applyBorder="1" applyAlignment="1" applyProtection="1">
      <alignment vertical="top"/>
      <protection locked="0"/>
    </xf>
    <xf numFmtId="0" fontId="25" fillId="53" borderId="734" xfId="0" applyFont="1" applyFill="1" applyBorder="1" applyAlignment="1">
      <alignment horizontal="distributed" vertical="top"/>
    </xf>
    <xf numFmtId="0" fontId="25" fillId="0" borderId="801" xfId="0" applyFont="1" applyBorder="1" applyAlignment="1">
      <alignment horizontal="center" vertical="center"/>
    </xf>
    <xf numFmtId="0" fontId="29" fillId="0" borderId="805" xfId="0" applyFont="1" applyBorder="1" applyAlignment="1" applyProtection="1">
      <alignment horizontal="left" vertical="top"/>
      <protection locked="0"/>
    </xf>
    <xf numFmtId="0" fontId="29" fillId="0" borderId="805" xfId="0" applyFont="1" applyBorder="1" applyAlignment="1" applyProtection="1">
      <alignment horizontal="center" vertical="top"/>
      <protection locked="0"/>
    </xf>
    <xf numFmtId="179" fontId="4" fillId="14" borderId="807" xfId="106" applyNumberFormat="1" applyFont="1" applyFill="1" applyBorder="1" applyAlignment="1" applyProtection="1">
      <alignment horizontal="center"/>
      <protection locked="0"/>
    </xf>
    <xf numFmtId="179" fontId="4" fillId="14" borderId="808" xfId="106" applyNumberFormat="1" applyFont="1" applyFill="1" applyBorder="1" applyAlignment="1" applyProtection="1">
      <alignment horizontal="center"/>
      <protection locked="0"/>
    </xf>
    <xf numFmtId="179" fontId="4" fillId="14" borderId="674" xfId="106" applyNumberFormat="1" applyFont="1" applyFill="1" applyBorder="1" applyAlignment="1" applyProtection="1">
      <alignment horizontal="center"/>
      <protection locked="0"/>
    </xf>
    <xf numFmtId="0" fontId="29" fillId="62" borderId="674" xfId="0" applyFont="1" applyFill="1" applyBorder="1" applyAlignment="1" applyProtection="1">
      <alignment horizontal="center" vertical="top"/>
      <protection locked="0"/>
    </xf>
    <xf numFmtId="0" fontId="29" fillId="14" borderId="674" xfId="0" applyFont="1" applyFill="1" applyBorder="1" applyAlignment="1" applyProtection="1">
      <alignment horizontal="center" vertical="top"/>
      <protection locked="0"/>
    </xf>
    <xf numFmtId="14" fontId="29" fillId="62" borderId="674" xfId="0" applyNumberFormat="1" applyFont="1" applyFill="1" applyBorder="1" applyAlignment="1" applyProtection="1">
      <alignment horizontal="center" vertical="top"/>
      <protection locked="0"/>
    </xf>
    <xf numFmtId="0" fontId="29" fillId="62" borderId="674" xfId="0" applyFont="1" applyFill="1" applyBorder="1" applyAlignment="1" applyProtection="1">
      <alignment vertical="top"/>
      <protection locked="0"/>
    </xf>
    <xf numFmtId="179" fontId="4" fillId="14" borderId="659" xfId="106" applyNumberFormat="1" applyFont="1" applyFill="1" applyBorder="1" applyAlignment="1" applyProtection="1">
      <alignment horizontal="center"/>
      <protection locked="0"/>
    </xf>
    <xf numFmtId="0" fontId="29" fillId="62" borderId="659" xfId="0" applyFont="1" applyFill="1" applyBorder="1" applyAlignment="1" applyProtection="1">
      <alignment horizontal="center" vertical="top"/>
      <protection locked="0"/>
    </xf>
    <xf numFmtId="0" fontId="29" fillId="14" borderId="659" xfId="0" applyFont="1" applyFill="1" applyBorder="1" applyAlignment="1" applyProtection="1">
      <alignment horizontal="center" vertical="top"/>
      <protection locked="0"/>
    </xf>
    <xf numFmtId="0" fontId="29" fillId="4" borderId="701" xfId="0" applyFont="1" applyFill="1" applyBorder="1" applyAlignment="1" applyProtection="1">
      <alignment vertical="top"/>
      <protection locked="0"/>
    </xf>
    <xf numFmtId="0" fontId="29" fillId="0" borderId="701" xfId="0" applyFont="1" applyBorder="1" applyAlignment="1" applyProtection="1">
      <alignment horizontal="center" vertical="top"/>
      <protection locked="0"/>
    </xf>
    <xf numFmtId="0" fontId="2" fillId="0" borderId="801" xfId="0" applyFont="1" applyBorder="1" applyAlignment="1">
      <alignment horizontal="center" vertical="center" wrapText="1"/>
    </xf>
    <xf numFmtId="0" fontId="4" fillId="62" borderId="814" xfId="0" applyFont="1" applyFill="1" applyBorder="1" applyAlignment="1" applyProtection="1">
      <alignment vertical="top"/>
      <protection locked="0"/>
    </xf>
    <xf numFmtId="0" fontId="29" fillId="14" borderId="726" xfId="0" applyFont="1" applyFill="1" applyBorder="1" applyAlignment="1" applyProtection="1">
      <alignment horizontal="center" vertical="top"/>
      <protection locked="0"/>
    </xf>
    <xf numFmtId="0" fontId="4" fillId="62" borderId="681" xfId="0" applyFont="1" applyFill="1" applyBorder="1" applyAlignment="1" applyProtection="1">
      <alignment vertical="top"/>
      <protection locked="0"/>
    </xf>
    <xf numFmtId="0" fontId="4" fillId="62" borderId="699" xfId="0" applyFont="1" applyFill="1" applyBorder="1" applyAlignment="1" applyProtection="1">
      <alignment vertical="top"/>
      <protection locked="0"/>
    </xf>
    <xf numFmtId="0" fontId="29" fillId="14" borderId="828" xfId="0" applyFont="1" applyFill="1" applyBorder="1" applyAlignment="1" applyProtection="1">
      <alignment horizontal="center" vertical="top"/>
      <protection locked="0"/>
    </xf>
    <xf numFmtId="0" fontId="2" fillId="0" borderId="743" xfId="0" applyFont="1" applyBorder="1" applyAlignment="1">
      <alignment horizontal="center" vertical="center"/>
    </xf>
    <xf numFmtId="0" fontId="4" fillId="62" borderId="800" xfId="0" applyFont="1" applyFill="1" applyBorder="1" applyAlignment="1" applyProtection="1">
      <alignment vertical="center"/>
      <protection locked="0"/>
    </xf>
    <xf numFmtId="0" fontId="4" fillId="62" borderId="831" xfId="0" applyFont="1" applyFill="1" applyBorder="1" applyAlignment="1" applyProtection="1">
      <alignment vertical="center"/>
      <protection locked="0"/>
    </xf>
    <xf numFmtId="0" fontId="4" fillId="62" borderId="828" xfId="0" applyFont="1" applyFill="1" applyBorder="1" applyAlignment="1" applyProtection="1">
      <alignment vertical="center"/>
      <protection locked="0"/>
    </xf>
    <xf numFmtId="165" fontId="29" fillId="55" borderId="686" xfId="1" applyFont="1" applyFill="1" applyBorder="1" applyAlignment="1">
      <alignment vertical="top"/>
    </xf>
    <xf numFmtId="0" fontId="29" fillId="55" borderId="686" xfId="0" applyFont="1" applyFill="1" applyBorder="1" applyAlignment="1">
      <alignment vertical="top"/>
    </xf>
    <xf numFmtId="0" fontId="29" fillId="55" borderId="686" xfId="0" applyFont="1" applyFill="1" applyBorder="1"/>
    <xf numFmtId="0" fontId="2" fillId="0" borderId="831" xfId="0" applyFont="1" applyBorder="1" applyAlignment="1">
      <alignment horizontal="center" vertical="center" wrapText="1"/>
    </xf>
    <xf numFmtId="0" fontId="2" fillId="0" borderId="831" xfId="0" applyFont="1" applyBorder="1" applyAlignment="1">
      <alignment horizontal="center"/>
    </xf>
    <xf numFmtId="0" fontId="2" fillId="0" borderId="831" xfId="0" applyFont="1" applyBorder="1" applyAlignment="1">
      <alignment horizontal="center" vertical="center"/>
    </xf>
    <xf numFmtId="0" fontId="2" fillId="0" borderId="831" xfId="0" applyFont="1" applyBorder="1"/>
    <xf numFmtId="0" fontId="4" fillId="0" borderId="831" xfId="0" applyFont="1" applyBorder="1"/>
    <xf numFmtId="0" fontId="4" fillId="0" borderId="831" xfId="0" applyFont="1" applyBorder="1" applyAlignment="1">
      <alignment horizontal="left"/>
    </xf>
    <xf numFmtId="166" fontId="29" fillId="74" borderId="831" xfId="108" applyNumberFormat="1" applyFont="1" applyFill="1" applyBorder="1" applyProtection="1"/>
    <xf numFmtId="0" fontId="2" fillId="56" borderId="831" xfId="0" applyFont="1" applyFill="1" applyBorder="1" applyAlignment="1">
      <alignment horizontal="left"/>
    </xf>
    <xf numFmtId="0" fontId="4" fillId="56" borderId="831" xfId="0" applyFont="1" applyFill="1" applyBorder="1" applyAlignment="1">
      <alignment horizontal="left"/>
    </xf>
    <xf numFmtId="166" fontId="2" fillId="56" borderId="831" xfId="109" applyNumberFormat="1" applyFont="1" applyFill="1" applyBorder="1" applyProtection="1"/>
    <xf numFmtId="0" fontId="2" fillId="0" borderId="831" xfId="0" applyFont="1" applyBorder="1" applyAlignment="1">
      <alignment horizontal="left"/>
    </xf>
    <xf numFmtId="165" fontId="29" fillId="0" borderId="831" xfId="108" applyFont="1" applyFill="1" applyBorder="1" applyProtection="1"/>
    <xf numFmtId="1" fontId="4" fillId="14" borderId="831" xfId="0" applyNumberFormat="1" applyFont="1" applyFill="1" applyBorder="1" applyProtection="1">
      <protection locked="0"/>
    </xf>
    <xf numFmtId="43" fontId="4" fillId="14" borderId="831" xfId="90" applyFont="1" applyFill="1" applyBorder="1" applyProtection="1">
      <protection locked="0"/>
    </xf>
    <xf numFmtId="43" fontId="29" fillId="14" borderId="831" xfId="90" applyFont="1" applyFill="1" applyBorder="1" applyProtection="1">
      <protection locked="0"/>
    </xf>
    <xf numFmtId="1" fontId="29" fillId="14" borderId="831" xfId="108" applyNumberFormat="1" applyFont="1" applyFill="1" applyBorder="1" applyProtection="1">
      <protection locked="0"/>
    </xf>
    <xf numFmtId="1" fontId="4" fillId="74" borderId="831" xfId="0" applyNumberFormat="1" applyFont="1" applyFill="1" applyBorder="1" applyProtection="1">
      <protection locked="0"/>
    </xf>
    <xf numFmtId="1" fontId="2" fillId="56" borderId="831" xfId="0" applyNumberFormat="1" applyFont="1" applyFill="1" applyBorder="1"/>
    <xf numFmtId="166" fontId="12" fillId="0" borderId="831" xfId="2" applyNumberFormat="1" applyFont="1" applyFill="1" applyBorder="1" applyAlignment="1">
      <alignment horizontal="center" vertical="center" wrapText="1"/>
    </xf>
    <xf numFmtId="166" fontId="12" fillId="14" borderId="831" xfId="2" applyNumberFormat="1" applyFont="1" applyFill="1" applyBorder="1" applyAlignment="1">
      <alignment horizontal="center" vertical="center" wrapText="1"/>
    </xf>
    <xf numFmtId="0" fontId="29" fillId="14" borderId="831" xfId="0" applyFont="1" applyFill="1" applyBorder="1"/>
    <xf numFmtId="186" fontId="29" fillId="55" borderId="686" xfId="0" applyNumberFormat="1" applyFont="1" applyFill="1" applyBorder="1" applyAlignment="1">
      <alignment horizontal="left" vertical="top" indent="1"/>
    </xf>
    <xf numFmtId="0" fontId="25" fillId="0" borderId="766" xfId="0" applyFont="1" applyBorder="1" applyAlignment="1">
      <alignment horizontal="center"/>
    </xf>
    <xf numFmtId="0" fontId="25" fillId="0" borderId="757" xfId="0" applyFont="1" applyBorder="1" applyAlignment="1">
      <alignment horizontal="center"/>
    </xf>
    <xf numFmtId="0" fontId="2" fillId="55" borderId="686" xfId="0" applyFont="1" applyFill="1" applyBorder="1"/>
    <xf numFmtId="165" fontId="29" fillId="55" borderId="686" xfId="1" applyFont="1" applyFill="1" applyBorder="1" applyAlignment="1" applyProtection="1">
      <alignment vertical="top"/>
      <protection locked="0"/>
    </xf>
    <xf numFmtId="186" fontId="29" fillId="55" borderId="734" xfId="0" applyNumberFormat="1" applyFont="1" applyFill="1" applyBorder="1" applyAlignment="1" applyProtection="1">
      <alignment horizontal="left" vertical="top" indent="1"/>
      <protection locked="0"/>
    </xf>
    <xf numFmtId="0" fontId="12" fillId="0" borderId="864" xfId="0" applyFont="1" applyBorder="1" applyAlignment="1" applyProtection="1">
      <alignment horizontal="left" vertical="center" wrapText="1"/>
      <protection locked="0"/>
    </xf>
    <xf numFmtId="0" fontId="12" fillId="0" borderId="865" xfId="0" applyFont="1" applyBorder="1" applyAlignment="1" applyProtection="1">
      <alignment horizontal="center" vertical="center" wrapText="1"/>
      <protection locked="0"/>
    </xf>
    <xf numFmtId="165" fontId="12" fillId="0" borderId="866" xfId="1" applyFont="1" applyBorder="1" applyAlignment="1" applyProtection="1">
      <alignment horizontal="center" vertical="center" wrapText="1"/>
      <protection locked="0"/>
    </xf>
    <xf numFmtId="165" fontId="12" fillId="0" borderId="867" xfId="1" applyFont="1" applyBorder="1" applyAlignment="1" applyProtection="1">
      <alignment horizontal="center" vertical="center" wrapText="1"/>
      <protection locked="0"/>
    </xf>
    <xf numFmtId="165" fontId="12" fillId="0" borderId="868" xfId="1" applyFont="1" applyBorder="1" applyAlignment="1" applyProtection="1">
      <alignment horizontal="center" vertical="center" wrapText="1"/>
      <protection locked="0"/>
    </xf>
    <xf numFmtId="0" fontId="12" fillId="0" borderId="869" xfId="0" applyFont="1" applyBorder="1" applyAlignment="1" applyProtection="1">
      <alignment horizontal="left" vertical="center" wrapText="1"/>
      <protection locked="0"/>
    </xf>
    <xf numFmtId="0" fontId="12" fillId="0" borderId="870" xfId="0" applyFont="1" applyBorder="1" applyAlignment="1" applyProtection="1">
      <alignment horizontal="center" vertical="center" wrapText="1"/>
      <protection locked="0"/>
    </xf>
    <xf numFmtId="0" fontId="12" fillId="0" borderId="871" xfId="0" applyFont="1" applyBorder="1" applyAlignment="1" applyProtection="1">
      <alignment horizontal="center" vertical="center" wrapText="1"/>
      <protection locked="0"/>
    </xf>
    <xf numFmtId="165" fontId="12" fillId="0" borderId="872" xfId="1" applyFont="1" applyBorder="1" applyAlignment="1" applyProtection="1">
      <alignment horizontal="center" vertical="center" wrapText="1"/>
      <protection locked="0"/>
    </xf>
    <xf numFmtId="165" fontId="12" fillId="0" borderId="873" xfId="1" applyFont="1" applyBorder="1" applyAlignment="1" applyProtection="1">
      <alignment horizontal="center" vertical="center" wrapText="1"/>
      <protection locked="0"/>
    </xf>
    <xf numFmtId="165" fontId="11" fillId="14" borderId="874" xfId="1" applyFont="1" applyFill="1" applyBorder="1" applyAlignment="1" applyProtection="1">
      <alignment vertical="center"/>
      <protection locked="0"/>
    </xf>
    <xf numFmtId="165" fontId="12" fillId="57" borderId="874" xfId="1" applyFont="1" applyFill="1" applyBorder="1" applyAlignment="1" applyProtection="1">
      <alignment vertical="center" wrapText="1"/>
      <protection locked="0"/>
    </xf>
    <xf numFmtId="165" fontId="12" fillId="14" borderId="875" xfId="1" applyFont="1" applyFill="1" applyBorder="1" applyAlignment="1" applyProtection="1">
      <alignment vertical="center" wrapText="1"/>
      <protection locked="0"/>
    </xf>
    <xf numFmtId="165" fontId="12" fillId="57" borderId="681" xfId="1" applyFont="1" applyFill="1" applyBorder="1" applyAlignment="1" applyProtection="1">
      <alignment vertical="center" wrapText="1"/>
      <protection locked="0"/>
    </xf>
    <xf numFmtId="165" fontId="12" fillId="57" borderId="690" xfId="1" applyFont="1" applyFill="1" applyBorder="1" applyAlignment="1" applyProtection="1">
      <alignment vertical="center" wrapText="1"/>
      <protection locked="0"/>
    </xf>
    <xf numFmtId="165" fontId="11" fillId="14" borderId="875" xfId="1" applyFont="1" applyFill="1" applyBorder="1" applyAlignment="1" applyProtection="1">
      <alignment vertical="center"/>
      <protection locked="0"/>
    </xf>
    <xf numFmtId="165" fontId="11" fillId="57" borderId="690" xfId="1" applyFont="1" applyFill="1" applyBorder="1" applyAlignment="1" applyProtection="1">
      <alignment vertical="center"/>
      <protection locked="0"/>
    </xf>
    <xf numFmtId="165" fontId="11" fillId="14" borderId="874" xfId="1" applyFont="1" applyFill="1" applyBorder="1" applyAlignment="1" applyProtection="1">
      <alignment vertical="center" wrapText="1"/>
      <protection locked="0"/>
    </xf>
    <xf numFmtId="165" fontId="11" fillId="14" borderId="875" xfId="1" applyFont="1" applyFill="1" applyBorder="1" applyAlignment="1" applyProtection="1">
      <alignment vertical="center" wrapText="1"/>
      <protection locked="0"/>
    </xf>
    <xf numFmtId="165" fontId="11" fillId="57" borderId="874" xfId="1" applyFont="1" applyFill="1" applyBorder="1" applyAlignment="1" applyProtection="1">
      <alignment vertical="center" wrapText="1"/>
      <protection locked="0"/>
    </xf>
    <xf numFmtId="165" fontId="11" fillId="57" borderId="875" xfId="1" applyFont="1" applyFill="1" applyBorder="1" applyAlignment="1" applyProtection="1">
      <alignment vertical="center" wrapText="1"/>
      <protection locked="0"/>
    </xf>
    <xf numFmtId="165" fontId="11" fillId="57" borderId="876" xfId="1" applyFont="1" applyFill="1" applyBorder="1" applyAlignment="1" applyProtection="1">
      <alignment vertical="center" wrapText="1"/>
      <protection locked="0"/>
    </xf>
    <xf numFmtId="165" fontId="12" fillId="57" borderId="876" xfId="1" applyFont="1" applyFill="1" applyBorder="1" applyAlignment="1" applyProtection="1">
      <alignment vertical="center" wrapText="1"/>
      <protection locked="0"/>
    </xf>
    <xf numFmtId="165" fontId="11" fillId="57" borderId="877" xfId="1" applyFont="1" applyFill="1" applyBorder="1" applyAlignment="1" applyProtection="1">
      <alignment vertical="center" wrapText="1"/>
      <protection locked="0"/>
    </xf>
    <xf numFmtId="165" fontId="11" fillId="14" borderId="681" xfId="1" applyFont="1" applyFill="1" applyBorder="1" applyAlignment="1" applyProtection="1">
      <alignment vertical="center"/>
      <protection locked="0"/>
    </xf>
    <xf numFmtId="165" fontId="11" fillId="14" borderId="690" xfId="1" applyFont="1" applyFill="1" applyBorder="1" applyAlignment="1" applyProtection="1">
      <alignment vertical="center"/>
      <protection locked="0"/>
    </xf>
    <xf numFmtId="165" fontId="11" fillId="14" borderId="718" xfId="1" applyFont="1" applyFill="1" applyBorder="1" applyAlignment="1" applyProtection="1">
      <alignment vertical="center"/>
      <protection locked="0"/>
    </xf>
    <xf numFmtId="165" fontId="12" fillId="57" borderId="718" xfId="1" applyFont="1" applyFill="1" applyBorder="1" applyAlignment="1" applyProtection="1">
      <alignment vertical="center" wrapText="1"/>
      <protection locked="0"/>
    </xf>
    <xf numFmtId="165" fontId="11" fillId="14" borderId="878" xfId="1" applyFont="1" applyFill="1" applyBorder="1" applyAlignment="1" applyProtection="1">
      <alignment vertical="center"/>
      <protection locked="0"/>
    </xf>
    <xf numFmtId="165" fontId="11" fillId="57" borderId="718" xfId="1" applyFont="1" applyFill="1" applyBorder="1" applyAlignment="1" applyProtection="1">
      <alignment vertical="center"/>
      <protection locked="0"/>
    </xf>
    <xf numFmtId="165" fontId="11" fillId="0" borderId="664" xfId="1" applyFont="1" applyBorder="1" applyAlignment="1" applyProtection="1">
      <alignment vertical="center"/>
      <protection locked="0"/>
    </xf>
    <xf numFmtId="165" fontId="11" fillId="0" borderId="664" xfId="1" applyFont="1" applyBorder="1" applyAlignment="1" applyProtection="1">
      <alignment horizontal="center" vertical="center" wrapText="1"/>
      <protection locked="0"/>
    </xf>
    <xf numFmtId="165" fontId="12" fillId="0" borderId="664" xfId="1" applyFont="1" applyBorder="1" applyAlignment="1" applyProtection="1">
      <alignment vertical="center" wrapText="1"/>
      <protection locked="0"/>
    </xf>
    <xf numFmtId="165" fontId="11" fillId="0" borderId="666" xfId="1" applyFont="1" applyBorder="1" applyAlignment="1" applyProtection="1">
      <alignment vertical="center"/>
      <protection locked="0"/>
    </xf>
    <xf numFmtId="165" fontId="11" fillId="0" borderId="879" xfId="1" applyFont="1" applyBorder="1" applyAlignment="1" applyProtection="1">
      <alignment vertical="center"/>
      <protection locked="0"/>
    </xf>
    <xf numFmtId="165" fontId="11" fillId="0" borderId="879" xfId="1" applyFont="1" applyBorder="1" applyAlignment="1" applyProtection="1">
      <alignment horizontal="center" vertical="center" wrapText="1"/>
      <protection locked="0"/>
    </xf>
    <xf numFmtId="165" fontId="12" fillId="0" borderId="879" xfId="1" applyFont="1" applyBorder="1" applyAlignment="1" applyProtection="1">
      <alignment vertical="center" wrapText="1"/>
      <protection locked="0"/>
    </xf>
    <xf numFmtId="165" fontId="11" fillId="0" borderId="880" xfId="1" applyFont="1" applyBorder="1" applyAlignment="1" applyProtection="1">
      <alignment vertical="center"/>
      <protection locked="0"/>
    </xf>
    <xf numFmtId="0" fontId="12" fillId="56" borderId="881" xfId="0" applyFont="1" applyFill="1" applyBorder="1" applyAlignment="1" applyProtection="1">
      <alignment horizontal="left" vertical="center"/>
      <protection locked="0"/>
    </xf>
    <xf numFmtId="0" fontId="12" fillId="56" borderId="882" xfId="0" applyFont="1" applyFill="1" applyBorder="1" applyAlignment="1" applyProtection="1">
      <alignment horizontal="center" vertical="center" wrapText="1"/>
      <protection locked="0"/>
    </xf>
    <xf numFmtId="0" fontId="12" fillId="56" borderId="791" xfId="0" applyFont="1" applyFill="1" applyBorder="1" applyAlignment="1" applyProtection="1">
      <alignment horizontal="center" vertical="center" wrapText="1"/>
      <protection locked="0"/>
    </xf>
    <xf numFmtId="165" fontId="12" fillId="56" borderId="883" xfId="1" applyFont="1" applyFill="1" applyBorder="1" applyAlignment="1" applyProtection="1">
      <alignment horizontal="left" vertical="center" wrapText="1" indent="2"/>
      <protection locked="0"/>
    </xf>
    <xf numFmtId="165" fontId="12" fillId="56" borderId="884" xfId="1" applyFont="1" applyFill="1" applyBorder="1" applyAlignment="1" applyProtection="1">
      <alignment horizontal="left" vertical="center" wrapText="1" indent="2"/>
      <protection locked="0"/>
    </xf>
    <xf numFmtId="165" fontId="12" fillId="56" borderId="885" xfId="1" applyFont="1" applyFill="1" applyBorder="1" applyAlignment="1" applyProtection="1">
      <alignment horizontal="left" vertical="center" wrapText="1" indent="2"/>
      <protection locked="0"/>
    </xf>
    <xf numFmtId="0" fontId="12" fillId="0" borderId="886" xfId="0" applyFont="1" applyBorder="1" applyAlignment="1" applyProtection="1">
      <alignment horizontal="center" vertical="center" wrapText="1"/>
      <protection locked="0"/>
    </xf>
    <xf numFmtId="0" fontId="12" fillId="0" borderId="887" xfId="0" applyFont="1" applyBorder="1" applyAlignment="1" applyProtection="1">
      <alignment horizontal="center" vertical="center" wrapText="1"/>
      <protection locked="0"/>
    </xf>
    <xf numFmtId="165" fontId="11" fillId="14" borderId="888" xfId="1" applyFont="1" applyFill="1" applyBorder="1" applyAlignment="1" applyProtection="1">
      <alignment vertical="center" wrapText="1"/>
      <protection locked="0"/>
    </xf>
    <xf numFmtId="165" fontId="11" fillId="14" borderId="888" xfId="1" applyFont="1" applyFill="1" applyBorder="1" applyAlignment="1" applyProtection="1">
      <alignment horizontal="center" vertical="center" wrapText="1"/>
      <protection locked="0"/>
    </xf>
    <xf numFmtId="165" fontId="11" fillId="57" borderId="888" xfId="1" applyFont="1" applyFill="1" applyBorder="1" applyAlignment="1" applyProtection="1">
      <alignment horizontal="center" vertical="center" wrapText="1"/>
      <protection locked="0"/>
    </xf>
    <xf numFmtId="165" fontId="11" fillId="14" borderId="889" xfId="1" applyFont="1" applyFill="1" applyBorder="1" applyAlignment="1" applyProtection="1">
      <alignment vertical="center"/>
      <protection locked="0"/>
    </xf>
    <xf numFmtId="165" fontId="12" fillId="14" borderId="681" xfId="1" applyFont="1" applyFill="1" applyBorder="1" applyAlignment="1" applyProtection="1">
      <alignment vertical="center" wrapText="1"/>
      <protection locked="0"/>
    </xf>
    <xf numFmtId="165" fontId="11" fillId="14" borderId="681" xfId="1" applyFont="1" applyFill="1" applyBorder="1" applyAlignment="1" applyProtection="1">
      <alignment horizontal="center" vertical="center" wrapText="1"/>
      <protection locked="0"/>
    </xf>
    <xf numFmtId="165" fontId="11" fillId="57" borderId="681" xfId="1" applyFont="1" applyFill="1" applyBorder="1" applyAlignment="1" applyProtection="1">
      <alignment horizontal="center" vertical="center" wrapText="1"/>
      <protection locked="0"/>
    </xf>
    <xf numFmtId="165" fontId="12" fillId="57" borderId="717" xfId="1" applyFont="1" applyFill="1" applyBorder="1" applyAlignment="1" applyProtection="1">
      <alignment vertical="center" wrapText="1"/>
      <protection locked="0"/>
    </xf>
    <xf numFmtId="165" fontId="11" fillId="57" borderId="890" xfId="1" applyFont="1" applyFill="1" applyBorder="1" applyAlignment="1" applyProtection="1">
      <alignment vertical="center"/>
      <protection locked="0"/>
    </xf>
    <xf numFmtId="165" fontId="11" fillId="14" borderId="888" xfId="1" applyFont="1" applyFill="1" applyBorder="1" applyAlignment="1" applyProtection="1">
      <alignment vertical="center"/>
      <protection locked="0"/>
    </xf>
    <xf numFmtId="165" fontId="12" fillId="57" borderId="693" xfId="1" applyFont="1" applyFill="1" applyBorder="1" applyAlignment="1" applyProtection="1">
      <alignment vertical="center" wrapText="1"/>
      <protection locked="0"/>
    </xf>
    <xf numFmtId="165" fontId="11" fillId="57" borderId="891" xfId="1" applyFont="1" applyFill="1" applyBorder="1" applyAlignment="1" applyProtection="1">
      <alignment vertical="center"/>
      <protection locked="0"/>
    </xf>
    <xf numFmtId="165" fontId="11" fillId="14" borderId="892" xfId="1" applyFont="1" applyFill="1" applyBorder="1" applyAlignment="1" applyProtection="1">
      <alignment vertical="center"/>
      <protection locked="0"/>
    </xf>
    <xf numFmtId="165" fontId="11" fillId="14" borderId="892" xfId="1" applyFont="1" applyFill="1" applyBorder="1" applyAlignment="1" applyProtection="1">
      <alignment horizontal="center" vertical="center" wrapText="1"/>
      <protection locked="0"/>
    </xf>
    <xf numFmtId="165" fontId="11" fillId="14" borderId="893" xfId="1" applyFont="1" applyFill="1" applyBorder="1" applyAlignment="1" applyProtection="1">
      <alignment vertical="center"/>
      <protection locked="0"/>
    </xf>
    <xf numFmtId="165" fontId="11" fillId="14" borderId="718" xfId="1" applyFont="1" applyFill="1" applyBorder="1" applyAlignment="1" applyProtection="1">
      <alignment horizontal="center" vertical="center" wrapText="1"/>
      <protection locked="0"/>
    </xf>
    <xf numFmtId="165" fontId="12" fillId="57" borderId="894" xfId="1" applyFont="1" applyFill="1" applyBorder="1" applyAlignment="1" applyProtection="1">
      <alignment vertical="center" wrapText="1"/>
      <protection locked="0"/>
    </xf>
    <xf numFmtId="165" fontId="11" fillId="57" borderId="895" xfId="1" applyFont="1" applyFill="1" applyBorder="1" applyAlignment="1" applyProtection="1">
      <alignment vertical="center"/>
      <protection locked="0"/>
    </xf>
    <xf numFmtId="165" fontId="11" fillId="57" borderId="717" xfId="1" applyFont="1" applyFill="1" applyBorder="1" applyAlignment="1" applyProtection="1">
      <alignment vertical="center" wrapText="1"/>
      <protection locked="0"/>
    </xf>
    <xf numFmtId="165" fontId="12" fillId="56" borderId="896" xfId="1" applyFont="1" applyFill="1" applyBorder="1" applyAlignment="1" applyProtection="1">
      <alignment horizontal="left" vertical="center" wrapText="1" indent="2"/>
      <protection locked="0"/>
    </xf>
    <xf numFmtId="165" fontId="12" fillId="56" borderId="897" xfId="1" applyFont="1" applyFill="1" applyBorder="1" applyAlignment="1" applyProtection="1">
      <alignment horizontal="left" vertical="center" wrapText="1" indent="2"/>
      <protection locked="0"/>
    </xf>
    <xf numFmtId="165" fontId="12" fillId="0" borderId="888" xfId="1" applyFont="1" applyBorder="1" applyAlignment="1" applyProtection="1">
      <alignment horizontal="left" vertical="center" wrapText="1" indent="2"/>
      <protection locked="0"/>
    </xf>
    <xf numFmtId="165" fontId="12" fillId="0" borderId="889" xfId="1" applyFont="1" applyBorder="1" applyAlignment="1" applyProtection="1">
      <alignment horizontal="left" vertical="center" wrapText="1" indent="2"/>
      <protection locked="0"/>
    </xf>
    <xf numFmtId="165" fontId="11" fillId="57" borderId="888" xfId="1" applyFont="1" applyFill="1" applyBorder="1" applyAlignment="1" applyProtection="1">
      <alignment vertical="center"/>
      <protection locked="0"/>
    </xf>
    <xf numFmtId="165" fontId="11" fillId="56" borderId="866" xfId="1" applyFont="1" applyFill="1" applyBorder="1" applyAlignment="1" applyProtection="1">
      <alignment vertical="center"/>
      <protection locked="0"/>
    </xf>
    <xf numFmtId="165" fontId="141" fillId="56" borderId="898" xfId="1" applyFont="1" applyFill="1" applyBorder="1" applyAlignment="1" applyProtection="1">
      <alignment vertical="center"/>
      <protection locked="0"/>
    </xf>
    <xf numFmtId="165" fontId="12" fillId="56" borderId="899" xfId="1" applyFont="1" applyFill="1" applyBorder="1" applyAlignment="1" applyProtection="1">
      <alignment vertical="center"/>
      <protection locked="0"/>
    </xf>
    <xf numFmtId="165" fontId="12" fillId="56" borderId="900" xfId="1" applyFont="1" applyFill="1" applyBorder="1" applyAlignment="1" applyProtection="1">
      <alignment vertical="center"/>
      <protection locked="0"/>
    </xf>
    <xf numFmtId="165" fontId="12" fillId="56" borderId="901" xfId="1" applyFont="1" applyFill="1" applyBorder="1" applyAlignment="1" applyProtection="1">
      <alignment vertical="center"/>
      <protection locked="0"/>
    </xf>
    <xf numFmtId="165" fontId="12" fillId="56" borderId="902" xfId="1" applyFont="1" applyFill="1" applyBorder="1" applyAlignment="1" applyProtection="1">
      <alignment vertical="center"/>
      <protection locked="0"/>
    </xf>
    <xf numFmtId="165" fontId="138" fillId="56" borderId="903" xfId="1" applyFont="1" applyFill="1" applyBorder="1" applyAlignment="1" applyProtection="1">
      <alignment vertical="center"/>
      <protection locked="0"/>
    </xf>
    <xf numFmtId="165" fontId="138" fillId="56" borderId="904" xfId="1" applyFont="1" applyFill="1" applyBorder="1" applyAlignment="1" applyProtection="1">
      <alignment vertical="center"/>
      <protection locked="0"/>
    </xf>
    <xf numFmtId="165" fontId="138" fillId="56" borderId="905" xfId="1" applyFont="1" applyFill="1" applyBorder="1" applyAlignment="1" applyProtection="1">
      <alignment vertical="center"/>
      <protection locked="0"/>
    </xf>
    <xf numFmtId="0" fontId="11" fillId="55" borderId="686" xfId="0" applyFont="1" applyFill="1" applyBorder="1" applyAlignment="1">
      <alignment vertical="center"/>
    </xf>
    <xf numFmtId="0" fontId="14" fillId="55" borderId="686" xfId="8" applyFont="1" applyFill="1" applyBorder="1" applyAlignment="1">
      <alignment vertical="center"/>
    </xf>
    <xf numFmtId="186" fontId="29" fillId="55" borderId="734" xfId="0" applyNumberFormat="1" applyFont="1" applyFill="1" applyBorder="1" applyAlignment="1">
      <alignment horizontal="left" vertical="top" indent="1"/>
    </xf>
    <xf numFmtId="0" fontId="11" fillId="55" borderId="734" xfId="0" applyFont="1" applyFill="1" applyBorder="1" applyAlignment="1">
      <alignment vertical="center"/>
    </xf>
    <xf numFmtId="0" fontId="14" fillId="55" borderId="734" xfId="8" applyFont="1" applyFill="1" applyBorder="1" applyAlignment="1">
      <alignment vertical="center"/>
    </xf>
    <xf numFmtId="0" fontId="12" fillId="0" borderId="909" xfId="0" applyFont="1" applyBorder="1" applyAlignment="1">
      <alignment horizontal="center" vertical="top" wrapText="1"/>
    </xf>
    <xf numFmtId="0" fontId="12" fillId="0" borderId="910" xfId="0" applyFont="1" applyBorder="1" applyAlignment="1">
      <alignment horizontal="center" vertical="top" wrapText="1"/>
    </xf>
    <xf numFmtId="49" fontId="12" fillId="0" borderId="911" xfId="2" applyNumberFormat="1" applyFont="1" applyBorder="1" applyAlignment="1">
      <alignment horizontal="left" vertical="top"/>
    </xf>
    <xf numFmtId="49" fontId="11" fillId="0" borderId="912" xfId="0" applyNumberFormat="1" applyFont="1" applyBorder="1"/>
    <xf numFmtId="0" fontId="11" fillId="0" borderId="912" xfId="0" applyFont="1" applyBorder="1"/>
    <xf numFmtId="0" fontId="11" fillId="0" borderId="913" xfId="0" applyFont="1" applyBorder="1"/>
    <xf numFmtId="0" fontId="11" fillId="0" borderId="914" xfId="0" applyFont="1" applyBorder="1" applyAlignment="1">
      <alignment horizontal="left" vertical="top"/>
    </xf>
    <xf numFmtId="0" fontId="11" fillId="0" borderId="915" xfId="0" applyFont="1" applyBorder="1" applyAlignment="1">
      <alignment horizontal="left" vertical="top"/>
    </xf>
    <xf numFmtId="165" fontId="12" fillId="14" borderId="914" xfId="2" applyFont="1" applyFill="1" applyBorder="1" applyAlignment="1" applyProtection="1">
      <alignment horizontal="left" vertical="top"/>
      <protection locked="0"/>
    </xf>
    <xf numFmtId="165" fontId="12" fillId="14" borderId="915" xfId="2" applyFont="1" applyFill="1" applyBorder="1" applyAlignment="1" applyProtection="1">
      <alignment horizontal="left" vertical="top"/>
      <protection locked="0"/>
    </xf>
    <xf numFmtId="165" fontId="12" fillId="14" borderId="916" xfId="2" applyFont="1" applyFill="1" applyBorder="1" applyAlignment="1" applyProtection="1">
      <alignment horizontal="left" vertical="top"/>
      <protection locked="0"/>
    </xf>
    <xf numFmtId="165" fontId="12" fillId="14" borderId="774" xfId="2" applyFont="1" applyFill="1" applyBorder="1" applyAlignment="1" applyProtection="1">
      <alignment horizontal="left" vertical="top"/>
      <protection locked="0"/>
    </xf>
    <xf numFmtId="165" fontId="12" fillId="61" borderId="917" xfId="2" applyFont="1" applyFill="1" applyBorder="1" applyAlignment="1" applyProtection="1">
      <alignment horizontal="left" vertical="top"/>
      <protection locked="0"/>
    </xf>
    <xf numFmtId="165" fontId="12" fillId="61" borderId="918" xfId="2" applyFont="1" applyFill="1" applyBorder="1" applyAlignment="1" applyProtection="1">
      <alignment horizontal="left" vertical="top"/>
      <protection locked="0"/>
    </xf>
    <xf numFmtId="165" fontId="12" fillId="0" borderId="916" xfId="2" applyFont="1" applyBorder="1" applyAlignment="1" applyProtection="1">
      <alignment horizontal="left" vertical="top"/>
      <protection locked="0"/>
    </xf>
    <xf numFmtId="165" fontId="12" fillId="0" borderId="669" xfId="2" applyFont="1" applyBorder="1" applyAlignment="1" applyProtection="1">
      <alignment horizontal="left" vertical="top"/>
      <protection locked="0"/>
    </xf>
    <xf numFmtId="165" fontId="12" fillId="0" borderId="919" xfId="2" applyFont="1" applyBorder="1" applyAlignment="1" applyProtection="1">
      <alignment horizontal="left" vertical="top"/>
      <protection locked="0"/>
    </xf>
    <xf numFmtId="49" fontId="12" fillId="56" borderId="920" xfId="0" applyNumberFormat="1" applyFont="1" applyFill="1" applyBorder="1" applyAlignment="1">
      <alignment horizontal="left" vertical="top"/>
    </xf>
    <xf numFmtId="49" fontId="12" fillId="56" borderId="921" xfId="0" applyNumberFormat="1" applyFont="1" applyFill="1" applyBorder="1" applyAlignment="1">
      <alignment horizontal="left" vertical="top"/>
    </xf>
    <xf numFmtId="165" fontId="12" fillId="56" borderId="922" xfId="0" applyNumberFormat="1" applyFont="1" applyFill="1" applyBorder="1" applyAlignment="1" applyProtection="1">
      <alignment horizontal="left" vertical="top"/>
      <protection hidden="1"/>
    </xf>
    <xf numFmtId="165" fontId="12" fillId="56" borderId="923" xfId="0" applyNumberFormat="1" applyFont="1" applyFill="1" applyBorder="1" applyAlignment="1" applyProtection="1">
      <alignment horizontal="left" vertical="top"/>
      <protection hidden="1"/>
    </xf>
    <xf numFmtId="49" fontId="12" fillId="0" borderId="911" xfId="0" applyNumberFormat="1" applyFont="1" applyBorder="1" applyAlignment="1">
      <alignment horizontal="left" vertical="top"/>
    </xf>
    <xf numFmtId="49" fontId="12" fillId="0" borderId="912" xfId="0" applyNumberFormat="1" applyFont="1" applyBorder="1" applyAlignment="1">
      <alignment vertical="top"/>
    </xf>
    <xf numFmtId="49" fontId="12" fillId="0" borderId="912" xfId="0" applyNumberFormat="1" applyFont="1" applyBorder="1" applyAlignment="1">
      <alignment horizontal="left" vertical="top"/>
    </xf>
    <xf numFmtId="49" fontId="12" fillId="0" borderId="913" xfId="0" applyNumberFormat="1" applyFont="1" applyBorder="1" applyAlignment="1">
      <alignment horizontal="left" vertical="top"/>
    </xf>
    <xf numFmtId="165" fontId="12" fillId="0" borderId="669" xfId="0" applyNumberFormat="1" applyFont="1" applyBorder="1" applyAlignment="1" applyProtection="1">
      <alignment horizontal="left" vertical="top"/>
      <protection hidden="1"/>
    </xf>
    <xf numFmtId="165" fontId="12" fillId="60" borderId="916" xfId="2" applyFont="1" applyFill="1" applyBorder="1" applyAlignment="1" applyProtection="1">
      <alignment horizontal="left" vertical="top"/>
      <protection locked="0"/>
    </xf>
    <xf numFmtId="165" fontId="12" fillId="60" borderId="774" xfId="2" applyFont="1" applyFill="1" applyBorder="1" applyAlignment="1" applyProtection="1">
      <alignment horizontal="left" vertical="top"/>
      <protection locked="0"/>
    </xf>
    <xf numFmtId="165" fontId="28" fillId="14" borderId="659" xfId="0" applyNumberFormat="1" applyFont="1" applyFill="1" applyBorder="1" applyAlignment="1" applyProtection="1">
      <alignment horizontal="left" vertical="top"/>
      <protection hidden="1"/>
    </xf>
    <xf numFmtId="165" fontId="28" fillId="14" borderId="860" xfId="0" applyNumberFormat="1" applyFont="1" applyFill="1" applyBorder="1" applyAlignment="1" applyProtection="1">
      <alignment horizontal="left" vertical="top"/>
      <protection hidden="1"/>
    </xf>
    <xf numFmtId="165" fontId="12" fillId="57" borderId="737" xfId="0" applyNumberFormat="1" applyFont="1" applyFill="1" applyBorder="1" applyAlignment="1" applyProtection="1">
      <alignment horizontal="left" vertical="top"/>
      <protection hidden="1"/>
    </xf>
    <xf numFmtId="165" fontId="12" fillId="57" borderId="738" xfId="0" applyNumberFormat="1" applyFont="1" applyFill="1" applyBorder="1" applyAlignment="1" applyProtection="1">
      <alignment horizontal="left" vertical="top"/>
      <protection hidden="1"/>
    </xf>
    <xf numFmtId="165" fontId="12" fillId="56" borderId="917" xfId="0" applyNumberFormat="1" applyFont="1" applyFill="1" applyBorder="1" applyAlignment="1" applyProtection="1">
      <alignment horizontal="left" vertical="top"/>
      <protection hidden="1"/>
    </xf>
    <xf numFmtId="165" fontId="12" fillId="56" borderId="918" xfId="0" applyNumberFormat="1" applyFont="1" applyFill="1" applyBorder="1" applyAlignment="1" applyProtection="1">
      <alignment horizontal="left" vertical="top"/>
      <protection hidden="1"/>
    </xf>
    <xf numFmtId="165" fontId="12" fillId="61" borderId="917" xfId="0" applyNumberFormat="1" applyFont="1" applyFill="1" applyBorder="1" applyAlignment="1">
      <alignment horizontal="left" vertical="top"/>
    </xf>
    <xf numFmtId="165" fontId="12" fillId="61" borderId="918" xfId="0" applyNumberFormat="1" applyFont="1" applyFill="1" applyBorder="1" applyAlignment="1">
      <alignment horizontal="left" vertical="top"/>
    </xf>
    <xf numFmtId="165" fontId="12" fillId="0" borderId="924" xfId="0" applyNumberFormat="1" applyFont="1" applyBorder="1" applyAlignment="1">
      <alignment horizontal="left" vertical="top"/>
    </xf>
    <xf numFmtId="165" fontId="12" fillId="0" borderId="925" xfId="0" applyNumberFormat="1" applyFont="1" applyBorder="1" applyAlignment="1">
      <alignment horizontal="left" vertical="top"/>
    </xf>
    <xf numFmtId="49" fontId="12" fillId="56" borderId="921" xfId="0" applyNumberFormat="1" applyFont="1" applyFill="1" applyBorder="1" applyAlignment="1">
      <alignment vertical="top"/>
    </xf>
    <xf numFmtId="165" fontId="12" fillId="56" borderId="926" xfId="0" applyNumberFormat="1" applyFont="1" applyFill="1" applyBorder="1" applyAlignment="1">
      <alignment horizontal="left" vertical="top"/>
    </xf>
    <xf numFmtId="165" fontId="12" fillId="56" borderId="927" xfId="0" applyNumberFormat="1" applyFont="1" applyFill="1" applyBorder="1" applyAlignment="1">
      <alignment horizontal="left" vertical="top"/>
    </xf>
    <xf numFmtId="165" fontId="12" fillId="0" borderId="669" xfId="0" applyNumberFormat="1" applyFont="1" applyBorder="1" applyAlignment="1">
      <alignment horizontal="left" vertical="top"/>
    </xf>
    <xf numFmtId="165" fontId="12" fillId="57" borderId="917" xfId="0" applyNumberFormat="1" applyFont="1" applyFill="1" applyBorder="1" applyAlignment="1">
      <alignment horizontal="left" vertical="top"/>
    </xf>
    <xf numFmtId="165" fontId="12" fillId="57" borderId="918" xfId="0" applyNumberFormat="1" applyFont="1" applyFill="1" applyBorder="1" applyAlignment="1">
      <alignment horizontal="left" vertical="top"/>
    </xf>
    <xf numFmtId="49" fontId="12" fillId="56" borderId="928" xfId="0" applyNumberFormat="1" applyFont="1" applyFill="1" applyBorder="1" applyAlignment="1">
      <alignment horizontal="left" vertical="top"/>
    </xf>
    <xf numFmtId="49" fontId="12" fillId="56" borderId="902" xfId="0" applyNumberFormat="1" applyFont="1" applyFill="1" applyBorder="1" applyAlignment="1">
      <alignment horizontal="left" vertical="top"/>
    </xf>
    <xf numFmtId="49" fontId="12" fillId="56" borderId="903" xfId="0" applyNumberFormat="1" applyFont="1" applyFill="1" applyBorder="1" applyAlignment="1">
      <alignment horizontal="left" vertical="top"/>
    </xf>
    <xf numFmtId="165" fontId="12" fillId="56" borderId="922" xfId="0" applyNumberFormat="1" applyFont="1" applyFill="1" applyBorder="1" applyAlignment="1">
      <alignment horizontal="left" vertical="top"/>
    </xf>
    <xf numFmtId="165" fontId="12" fillId="56" borderId="923" xfId="0" applyNumberFormat="1" applyFont="1" applyFill="1" applyBorder="1" applyAlignment="1">
      <alignment horizontal="left" vertical="top"/>
    </xf>
    <xf numFmtId="165" fontId="25" fillId="85" borderId="751" xfId="91" applyFont="1" applyFill="1" applyBorder="1" applyAlignment="1">
      <alignment horizontal="center"/>
    </xf>
    <xf numFmtId="165" fontId="25" fillId="85" borderId="744" xfId="91" applyFont="1" applyFill="1" applyBorder="1" applyAlignment="1">
      <alignment horizontal="center"/>
    </xf>
    <xf numFmtId="0" fontId="28" fillId="0" borderId="930" xfId="13" applyFont="1" applyBorder="1" applyAlignment="1">
      <alignment horizontal="center"/>
    </xf>
    <xf numFmtId="165" fontId="29" fillId="0" borderId="933" xfId="91" applyFont="1" applyBorder="1" applyAlignment="1">
      <alignment horizontal="left"/>
    </xf>
    <xf numFmtId="165" fontId="29" fillId="0" borderId="934" xfId="91" applyFont="1" applyBorder="1" applyAlignment="1">
      <alignment horizontal="center"/>
    </xf>
    <xf numFmtId="0" fontId="33" fillId="64" borderId="936" xfId="4" applyFont="1" applyFill="1" applyBorder="1" applyAlignment="1" applyProtection="1">
      <alignment horizontal="center"/>
      <protection locked="0"/>
    </xf>
    <xf numFmtId="0" fontId="2" fillId="0" borderId="938" xfId="0" applyFont="1" applyBorder="1" applyAlignment="1" applyProtection="1">
      <alignment horizontal="centerContinuous" vertical="center" wrapText="1"/>
      <protection locked="0"/>
    </xf>
    <xf numFmtId="0" fontId="4" fillId="0" borderId="940" xfId="0" applyFont="1" applyBorder="1" applyAlignment="1" applyProtection="1">
      <alignment horizontal="left"/>
      <protection locked="0"/>
    </xf>
    <xf numFmtId="0" fontId="4" fillId="0" borderId="941" xfId="0" applyFont="1" applyBorder="1" applyProtection="1">
      <protection locked="0"/>
    </xf>
    <xf numFmtId="165" fontId="4" fillId="0" borderId="941" xfId="1" applyFont="1" applyBorder="1" applyProtection="1">
      <protection locked="0"/>
    </xf>
    <xf numFmtId="0" fontId="2" fillId="0" borderId="942" xfId="0" applyFont="1" applyBorder="1" applyAlignment="1" applyProtection="1">
      <alignment horizontal="left"/>
      <protection locked="0"/>
    </xf>
    <xf numFmtId="165" fontId="2" fillId="0" borderId="943" xfId="1" applyFont="1" applyBorder="1" applyAlignment="1" applyProtection="1">
      <alignment horizontal="left"/>
      <protection locked="0"/>
    </xf>
    <xf numFmtId="0" fontId="4" fillId="0" borderId="943" xfId="1" applyNumberFormat="1" applyFont="1" applyBorder="1" applyProtection="1">
      <protection locked="0"/>
    </xf>
    <xf numFmtId="165" fontId="4" fillId="0" borderId="943" xfId="1" applyFont="1" applyBorder="1" applyProtection="1">
      <protection locked="0"/>
    </xf>
    <xf numFmtId="165" fontId="4" fillId="57" borderId="943" xfId="1" applyFont="1" applyFill="1" applyBorder="1" applyProtection="1">
      <protection locked="0"/>
    </xf>
    <xf numFmtId="165" fontId="2" fillId="0" borderId="944" xfId="1" applyFont="1" applyBorder="1" applyAlignment="1" applyProtection="1">
      <alignment horizontal="left" indent="2"/>
      <protection locked="0"/>
    </xf>
    <xf numFmtId="0" fontId="4" fillId="0" borderId="944" xfId="1" applyNumberFormat="1" applyFont="1" applyBorder="1" applyProtection="1">
      <protection locked="0"/>
    </xf>
    <xf numFmtId="165" fontId="4" fillId="0" borderId="944" xfId="1" applyFont="1" applyBorder="1" applyProtection="1">
      <protection locked="0"/>
    </xf>
    <xf numFmtId="165" fontId="4" fillId="57" borderId="944" xfId="1" applyFont="1" applyFill="1" applyBorder="1" applyProtection="1">
      <protection locked="0"/>
    </xf>
    <xf numFmtId="0" fontId="4" fillId="0" borderId="945" xfId="0" applyFont="1" applyBorder="1" applyAlignment="1" applyProtection="1">
      <alignment horizontal="left"/>
      <protection locked="0"/>
    </xf>
    <xf numFmtId="0" fontId="4" fillId="0" borderId="946" xfId="0" applyFont="1" applyBorder="1" applyProtection="1">
      <protection locked="0"/>
    </xf>
    <xf numFmtId="0" fontId="4" fillId="0" borderId="946" xfId="1" applyNumberFormat="1" applyFont="1" applyBorder="1" applyProtection="1">
      <protection locked="0"/>
    </xf>
    <xf numFmtId="165" fontId="4" fillId="0" borderId="946" xfId="1" applyFont="1" applyBorder="1" applyProtection="1">
      <protection locked="0"/>
    </xf>
    <xf numFmtId="0" fontId="2" fillId="56" borderId="947" xfId="0" applyFont="1" applyFill="1" applyBorder="1" applyAlignment="1" applyProtection="1">
      <alignment horizontal="left"/>
      <protection locked="0"/>
    </xf>
    <xf numFmtId="0" fontId="2" fillId="56" borderId="948" xfId="0" applyFont="1" applyFill="1" applyBorder="1" applyProtection="1">
      <protection locked="0"/>
    </xf>
    <xf numFmtId="165" fontId="2" fillId="56" borderId="948" xfId="1" applyFont="1" applyFill="1" applyBorder="1" applyProtection="1">
      <protection locked="0"/>
    </xf>
    <xf numFmtId="165" fontId="2" fillId="56" borderId="949" xfId="1" applyFont="1" applyFill="1" applyBorder="1" applyProtection="1">
      <protection locked="0"/>
    </xf>
    <xf numFmtId="0" fontId="2" fillId="0" borderId="937" xfId="0" applyFont="1" applyBorder="1" applyAlignment="1" applyProtection="1">
      <alignment horizontal="center"/>
      <protection locked="0"/>
    </xf>
    <xf numFmtId="0" fontId="2" fillId="0" borderId="939" xfId="0" applyFont="1" applyBorder="1" applyAlignment="1" applyProtection="1">
      <alignment horizontal="center"/>
      <protection locked="0"/>
    </xf>
    <xf numFmtId="165" fontId="25" fillId="55" borderId="701" xfId="1" applyFont="1" applyFill="1" applyBorder="1" applyAlignment="1" applyProtection="1">
      <alignment horizontal="left" vertical="top"/>
      <protection locked="0"/>
    </xf>
    <xf numFmtId="165" fontId="29" fillId="55" borderId="701" xfId="1" applyFont="1" applyFill="1" applyBorder="1" applyAlignment="1" applyProtection="1">
      <alignment horizontal="centerContinuous" vertical="top"/>
      <protection locked="0"/>
    </xf>
    <xf numFmtId="186" fontId="25" fillId="55" borderId="929" xfId="0" applyNumberFormat="1" applyFont="1" applyFill="1" applyBorder="1" applyAlignment="1" applyProtection="1">
      <alignment horizontal="left" vertical="top"/>
      <protection locked="0"/>
    </xf>
    <xf numFmtId="178" fontId="29" fillId="55" borderId="929" xfId="0" applyNumberFormat="1" applyFont="1" applyFill="1" applyBorder="1" applyAlignment="1" applyProtection="1">
      <alignment horizontal="centerContinuous" vertical="top"/>
      <protection locked="0"/>
    </xf>
    <xf numFmtId="165" fontId="2" fillId="0" borderId="938" xfId="1" applyFont="1" applyBorder="1" applyAlignment="1" applyProtection="1">
      <alignment horizontal="centerContinuous" vertical="center" wrapText="1"/>
      <protection locked="0"/>
    </xf>
    <xf numFmtId="165" fontId="2" fillId="0" borderId="937" xfId="1" applyFont="1" applyBorder="1" applyAlignment="1" applyProtection="1">
      <alignment horizontal="centerContinuous" vertical="center"/>
      <protection locked="0"/>
    </xf>
    <xf numFmtId="165" fontId="2" fillId="0" borderId="939" xfId="1" applyFont="1" applyBorder="1" applyAlignment="1" applyProtection="1">
      <alignment horizontal="centerContinuous" vertical="center" wrapText="1"/>
      <protection locked="0"/>
    </xf>
    <xf numFmtId="165" fontId="2" fillId="57" borderId="944" xfId="1" applyFont="1" applyFill="1" applyBorder="1" applyProtection="1">
      <protection locked="0"/>
    </xf>
    <xf numFmtId="165" fontId="2" fillId="57" borderId="938" xfId="1" applyFont="1" applyFill="1" applyBorder="1" applyProtection="1">
      <protection locked="0"/>
    </xf>
    <xf numFmtId="165" fontId="2" fillId="0" borderId="945" xfId="1" applyFont="1" applyBorder="1" applyProtection="1">
      <protection locked="0"/>
    </xf>
    <xf numFmtId="165" fontId="2" fillId="0" borderId="946" xfId="1" applyFont="1" applyBorder="1" applyProtection="1">
      <protection locked="0"/>
    </xf>
    <xf numFmtId="0" fontId="2" fillId="0" borderId="741" xfId="0" applyFont="1" applyBorder="1" applyAlignment="1" applyProtection="1">
      <alignment vertical="center"/>
      <protection locked="0"/>
    </xf>
    <xf numFmtId="0" fontId="2" fillId="0" borderId="741" xfId="0" applyFont="1" applyBorder="1" applyAlignment="1" applyProtection="1">
      <alignment horizontal="centerContinuous" vertical="center"/>
      <protection locked="0"/>
    </xf>
    <xf numFmtId="0" fontId="2" fillId="0" borderId="952" xfId="0" applyFont="1" applyBorder="1" applyAlignment="1" applyProtection="1">
      <alignment horizontal="centerContinuous" vertical="center"/>
      <protection locked="0"/>
    </xf>
    <xf numFmtId="175" fontId="2" fillId="0" borderId="730" xfId="0" applyNumberFormat="1" applyFont="1" applyBorder="1" applyAlignment="1" applyProtection="1">
      <alignment horizontal="centerContinuous" vertical="center"/>
      <protection locked="0"/>
    </xf>
    <xf numFmtId="175" fontId="2" fillId="0" borderId="953" xfId="0" applyNumberFormat="1" applyFont="1" applyBorder="1" applyAlignment="1" applyProtection="1">
      <alignment horizontal="centerContinuous" vertical="center"/>
      <protection locked="0"/>
    </xf>
    <xf numFmtId="165" fontId="2" fillId="0" borderId="954" xfId="1" applyFont="1" applyBorder="1" applyAlignment="1" applyProtection="1">
      <alignment horizontal="centerContinuous" vertical="center"/>
      <protection locked="0"/>
    </xf>
    <xf numFmtId="165" fontId="2" fillId="0" borderId="954" xfId="1" applyFont="1" applyBorder="1" applyAlignment="1" applyProtection="1">
      <alignment horizontal="centerContinuous" vertical="center" wrapText="1"/>
      <protection locked="0"/>
    </xf>
    <xf numFmtId="165" fontId="2" fillId="0" borderId="953" xfId="1" applyFont="1" applyBorder="1" applyAlignment="1" applyProtection="1">
      <alignment horizontal="centerContinuous" vertical="center" wrapText="1"/>
      <protection locked="0"/>
    </xf>
    <xf numFmtId="165" fontId="2" fillId="0" borderId="957" xfId="1" applyFont="1" applyBorder="1" applyAlignment="1" applyProtection="1">
      <alignment horizontal="centerContinuous" vertical="center"/>
      <protection locked="0"/>
    </xf>
    <xf numFmtId="165" fontId="2" fillId="0" borderId="957" xfId="1" applyFont="1" applyBorder="1" applyAlignment="1" applyProtection="1">
      <alignment horizontal="centerContinuous" vertical="center" wrapText="1"/>
      <protection locked="0"/>
    </xf>
    <xf numFmtId="165" fontId="2" fillId="0" borderId="741" xfId="1" applyFont="1" applyBorder="1" applyAlignment="1" applyProtection="1">
      <alignment horizontal="centerContinuous" vertical="center" wrapText="1"/>
      <protection locked="0"/>
    </xf>
    <xf numFmtId="165" fontId="2" fillId="0" borderId="958" xfId="1" applyFont="1" applyBorder="1" applyAlignment="1" applyProtection="1">
      <alignment horizontal="centerContinuous" vertical="center" wrapText="1"/>
      <protection locked="0"/>
    </xf>
    <xf numFmtId="0" fontId="2" fillId="0" borderId="677" xfId="0" applyFont="1" applyBorder="1" applyAlignment="1" applyProtection="1">
      <alignment vertical="center"/>
      <protection locked="0"/>
    </xf>
    <xf numFmtId="0" fontId="4" fillId="0" borderId="961" xfId="0" applyFont="1" applyBorder="1" applyProtection="1">
      <protection locked="0"/>
    </xf>
    <xf numFmtId="0" fontId="4" fillId="0" borderId="962" xfId="0" applyFont="1" applyBorder="1" applyProtection="1">
      <protection locked="0"/>
    </xf>
    <xf numFmtId="0" fontId="4" fillId="0" borderId="680" xfId="0" applyFont="1" applyBorder="1" applyProtection="1">
      <protection locked="0"/>
    </xf>
    <xf numFmtId="185" fontId="4" fillId="0" borderId="698" xfId="0" applyNumberFormat="1" applyFont="1" applyBorder="1" applyProtection="1">
      <protection locked="0"/>
    </xf>
    <xf numFmtId="185" fontId="4" fillId="0" borderId="699" xfId="0" applyNumberFormat="1" applyFont="1" applyBorder="1" applyProtection="1">
      <protection locked="0"/>
    </xf>
    <xf numFmtId="165" fontId="4" fillId="0" borderId="699" xfId="1" applyFont="1" applyBorder="1" applyProtection="1">
      <protection locked="0"/>
    </xf>
    <xf numFmtId="0" fontId="4" fillId="0" borderId="672" xfId="0" applyFont="1" applyBorder="1" applyProtection="1">
      <protection locked="0"/>
    </xf>
    <xf numFmtId="0" fontId="9" fillId="0" borderId="963" xfId="0" applyFont="1" applyBorder="1" applyAlignment="1" applyProtection="1">
      <alignment horizontal="left"/>
      <protection locked="0"/>
    </xf>
    <xf numFmtId="0" fontId="2" fillId="0" borderId="964" xfId="0" applyFont="1" applyBorder="1" applyAlignment="1" applyProtection="1">
      <alignment horizontal="left"/>
      <protection locked="0"/>
    </xf>
    <xf numFmtId="0" fontId="2" fillId="0" borderId="965" xfId="0" applyFont="1" applyBorder="1" applyProtection="1">
      <protection locked="0"/>
    </xf>
    <xf numFmtId="0" fontId="9" fillId="0" borderId="965" xfId="0" applyFont="1" applyBorder="1" applyAlignment="1" applyProtection="1">
      <alignment horizontal="left"/>
      <protection locked="0"/>
    </xf>
    <xf numFmtId="175" fontId="2" fillId="0" borderId="965" xfId="0" applyNumberFormat="1" applyFont="1" applyBorder="1" applyAlignment="1" applyProtection="1">
      <alignment horizontal="center"/>
      <protection locked="0"/>
    </xf>
    <xf numFmtId="165" fontId="2" fillId="0" borderId="965" xfId="1" applyFont="1" applyBorder="1" applyProtection="1">
      <protection locked="0"/>
    </xf>
    <xf numFmtId="165" fontId="2" fillId="57" borderId="965" xfId="1" applyFont="1" applyFill="1" applyBorder="1" applyProtection="1">
      <protection locked="0"/>
    </xf>
    <xf numFmtId="0" fontId="2" fillId="0" borderId="966" xfId="0" applyFont="1" applyBorder="1" applyProtection="1">
      <protection locked="0"/>
    </xf>
    <xf numFmtId="9" fontId="2" fillId="0" borderId="967" xfId="10" applyFont="1" applyBorder="1" applyProtection="1">
      <protection locked="0"/>
    </xf>
    <xf numFmtId="185" fontId="2" fillId="0" borderId="965" xfId="0" applyNumberFormat="1" applyFont="1" applyBorder="1" applyProtection="1">
      <protection locked="0"/>
    </xf>
    <xf numFmtId="165" fontId="4" fillId="0" borderId="879" xfId="1" applyFont="1" applyBorder="1" applyProtection="1">
      <protection locked="0"/>
    </xf>
    <xf numFmtId="165" fontId="2" fillId="56" borderId="968" xfId="1" applyFont="1" applyFill="1" applyBorder="1" applyProtection="1">
      <protection locked="0"/>
    </xf>
    <xf numFmtId="165" fontId="2" fillId="56" borderId="969" xfId="1" applyFont="1" applyFill="1" applyBorder="1" applyProtection="1">
      <protection locked="0"/>
    </xf>
    <xf numFmtId="0" fontId="2" fillId="56" borderId="969" xfId="1" applyNumberFormat="1" applyFont="1" applyFill="1" applyBorder="1" applyProtection="1">
      <protection locked="0"/>
    </xf>
    <xf numFmtId="165" fontId="2" fillId="56" borderId="970" xfId="1" applyFont="1" applyFill="1" applyBorder="1" applyProtection="1">
      <protection locked="0"/>
    </xf>
    <xf numFmtId="165" fontId="2" fillId="56" borderId="971" xfId="1" applyFont="1" applyFill="1" applyBorder="1" applyProtection="1">
      <protection locked="0"/>
    </xf>
    <xf numFmtId="165" fontId="2" fillId="56" borderId="972" xfId="1" applyFont="1" applyFill="1" applyBorder="1" applyProtection="1">
      <protection locked="0"/>
    </xf>
    <xf numFmtId="165" fontId="2" fillId="56" borderId="973" xfId="1" applyFont="1" applyFill="1" applyBorder="1" applyProtection="1">
      <protection locked="0"/>
    </xf>
    <xf numFmtId="169" fontId="2" fillId="56" borderId="974" xfId="1" applyNumberFormat="1" applyFont="1" applyFill="1" applyBorder="1" applyProtection="1">
      <protection locked="0"/>
    </xf>
    <xf numFmtId="165" fontId="2" fillId="56" borderId="975" xfId="1" applyFont="1" applyFill="1" applyBorder="1" applyProtection="1">
      <protection locked="0"/>
    </xf>
    <xf numFmtId="165" fontId="2" fillId="56" borderId="768" xfId="1" applyFont="1" applyFill="1" applyBorder="1" applyProtection="1">
      <protection locked="0"/>
    </xf>
    <xf numFmtId="165" fontId="2" fillId="56" borderId="976" xfId="1" applyFont="1" applyFill="1" applyBorder="1" applyProtection="1">
      <protection locked="0"/>
    </xf>
    <xf numFmtId="169" fontId="2" fillId="56" borderId="744" xfId="1" applyNumberFormat="1" applyFont="1" applyFill="1" applyBorder="1" applyProtection="1">
      <protection locked="0"/>
    </xf>
    <xf numFmtId="0" fontId="33" fillId="64" borderId="977" xfId="4" applyFont="1" applyFill="1" applyBorder="1" applyAlignment="1" applyProtection="1">
      <alignment horizontal="center"/>
      <protection locked="0"/>
    </xf>
    <xf numFmtId="186" fontId="25" fillId="55" borderId="978" xfId="0" applyNumberFormat="1" applyFont="1" applyFill="1" applyBorder="1" applyAlignment="1" applyProtection="1">
      <alignment horizontal="left" vertical="top"/>
      <protection locked="0"/>
    </xf>
    <xf numFmtId="178" fontId="29" fillId="55" borderId="978" xfId="0" applyNumberFormat="1" applyFont="1" applyFill="1" applyBorder="1" applyAlignment="1" applyProtection="1">
      <alignment horizontal="centerContinuous" vertical="top"/>
      <protection locked="0"/>
    </xf>
    <xf numFmtId="0" fontId="4" fillId="0" borderId="982" xfId="0" applyFont="1" applyBorder="1" applyAlignment="1" applyProtection="1">
      <alignment horizontal="left"/>
      <protection locked="0"/>
    </xf>
    <xf numFmtId="0" fontId="4" fillId="0" borderId="983" xfId="0" applyFont="1" applyBorder="1" applyAlignment="1" applyProtection="1">
      <alignment horizontal="center"/>
      <protection locked="0"/>
    </xf>
    <xf numFmtId="0" fontId="4" fillId="0" borderId="984" xfId="0" applyFont="1" applyBorder="1" applyAlignment="1" applyProtection="1">
      <alignment horizontal="center"/>
      <protection locked="0"/>
    </xf>
    <xf numFmtId="0" fontId="4" fillId="0" borderId="985" xfId="0" quotePrefix="1" applyFont="1" applyBorder="1" applyAlignment="1" applyProtection="1">
      <alignment horizontal="center"/>
      <protection locked="0"/>
    </xf>
    <xf numFmtId="0" fontId="4" fillId="0" borderId="986" xfId="0" quotePrefix="1" applyFont="1" applyBorder="1" applyAlignment="1" applyProtection="1">
      <alignment horizontal="center"/>
      <protection locked="0"/>
    </xf>
    <xf numFmtId="0" fontId="4" fillId="0" borderId="667" xfId="0" quotePrefix="1" applyFont="1" applyBorder="1" applyAlignment="1" applyProtection="1">
      <alignment horizontal="center"/>
      <protection locked="0"/>
    </xf>
    <xf numFmtId="0" fontId="4" fillId="0" borderId="987" xfId="0" quotePrefix="1" applyFont="1" applyBorder="1" applyAlignment="1" applyProtection="1">
      <alignment horizontal="center"/>
      <protection locked="0"/>
    </xf>
    <xf numFmtId="0" fontId="4" fillId="0" borderId="988" xfId="0" quotePrefix="1" applyFont="1" applyBorder="1" applyAlignment="1" applyProtection="1">
      <alignment horizontal="center"/>
      <protection locked="0"/>
    </xf>
    <xf numFmtId="0" fontId="4" fillId="0" borderId="989" xfId="0" quotePrefix="1" applyFont="1" applyBorder="1" applyAlignment="1" applyProtection="1">
      <alignment horizontal="center"/>
      <protection locked="0"/>
    </xf>
    <xf numFmtId="0" fontId="4" fillId="0" borderId="990" xfId="0" applyFont="1" applyBorder="1" applyProtection="1">
      <protection locked="0"/>
    </xf>
    <xf numFmtId="0" fontId="2" fillId="0" borderId="991" xfId="0" applyFont="1" applyBorder="1" applyAlignment="1" applyProtection="1">
      <alignment horizontal="left" indent="4"/>
      <protection locked="0"/>
    </xf>
    <xf numFmtId="0" fontId="2" fillId="0" borderId="730" xfId="0" applyFont="1" applyBorder="1" applyProtection="1">
      <protection locked="0"/>
    </xf>
    <xf numFmtId="0" fontId="4" fillId="0" borderId="992" xfId="0" applyFont="1" applyBorder="1" applyProtection="1">
      <protection locked="0"/>
    </xf>
    <xf numFmtId="165" fontId="4" fillId="57" borderId="993" xfId="1" applyFont="1" applyFill="1" applyBorder="1" applyProtection="1">
      <protection locked="0"/>
    </xf>
    <xf numFmtId="165" fontId="4" fillId="0" borderId="994" xfId="1" applyFont="1" applyBorder="1" applyProtection="1">
      <protection locked="0"/>
    </xf>
    <xf numFmtId="165" fontId="4" fillId="0" borderId="995" xfId="1" applyFont="1" applyBorder="1" applyProtection="1">
      <protection locked="0"/>
    </xf>
    <xf numFmtId="165" fontId="4" fillId="0" borderId="996" xfId="1" applyFont="1" applyBorder="1" applyProtection="1">
      <protection locked="0"/>
    </xf>
    <xf numFmtId="165" fontId="4" fillId="0" borderId="997" xfId="1" applyFont="1" applyBorder="1" applyProtection="1">
      <protection locked="0"/>
    </xf>
    <xf numFmtId="165" fontId="4" fillId="0" borderId="998" xfId="1" applyFont="1" applyBorder="1" applyProtection="1">
      <protection locked="0"/>
    </xf>
    <xf numFmtId="165" fontId="4" fillId="14" borderId="999" xfId="1" applyFont="1" applyFill="1" applyBorder="1" applyProtection="1">
      <protection locked="0"/>
    </xf>
    <xf numFmtId="165" fontId="4" fillId="14" borderId="1000" xfId="1" applyFont="1" applyFill="1" applyBorder="1" applyProtection="1">
      <protection locked="0"/>
    </xf>
    <xf numFmtId="165" fontId="4" fillId="14" borderId="1001" xfId="1" applyFont="1" applyFill="1" applyBorder="1" applyProtection="1">
      <protection locked="0"/>
    </xf>
    <xf numFmtId="165" fontId="4" fillId="60" borderId="1002" xfId="1" applyFont="1" applyFill="1" applyBorder="1" applyProtection="1">
      <protection locked="0"/>
    </xf>
    <xf numFmtId="165" fontId="4" fillId="14" borderId="1002" xfId="1" applyFont="1" applyFill="1" applyBorder="1" applyProtection="1">
      <protection locked="0"/>
    </xf>
    <xf numFmtId="165" fontId="4" fillId="14" borderId="1003" xfId="1" applyFont="1" applyFill="1" applyBorder="1" applyProtection="1">
      <protection locked="0"/>
    </xf>
    <xf numFmtId="165" fontId="4" fillId="14" borderId="1004" xfId="1" applyFont="1" applyFill="1" applyBorder="1" applyProtection="1">
      <protection locked="0"/>
    </xf>
    <xf numFmtId="165" fontId="4" fillId="57" borderId="691" xfId="1" applyFont="1" applyFill="1" applyBorder="1" applyProtection="1">
      <protection locked="0"/>
    </xf>
    <xf numFmtId="165" fontId="4" fillId="57" borderId="681" xfId="1" applyFont="1" applyFill="1" applyBorder="1" applyProtection="1">
      <protection locked="0"/>
    </xf>
    <xf numFmtId="165" fontId="4" fillId="57" borderId="689" xfId="1" applyFont="1" applyFill="1" applyBorder="1" applyProtection="1">
      <protection locked="0"/>
    </xf>
    <xf numFmtId="165" fontId="4" fillId="57" borderId="683" xfId="1" applyFont="1" applyFill="1" applyBorder="1" applyProtection="1">
      <protection locked="0"/>
    </xf>
    <xf numFmtId="165" fontId="4" fillId="57" borderId="719" xfId="1" applyFont="1" applyFill="1" applyBorder="1" applyProtection="1">
      <protection locked="0"/>
    </xf>
    <xf numFmtId="165" fontId="4" fillId="57" borderId="1005" xfId="1" applyFont="1" applyFill="1" applyBorder="1" applyProtection="1">
      <protection locked="0"/>
    </xf>
    <xf numFmtId="0" fontId="2" fillId="0" borderId="677" xfId="0" applyFont="1" applyBorder="1" applyAlignment="1" applyProtection="1">
      <alignment horizontal="left" indent="4"/>
      <protection locked="0"/>
    </xf>
    <xf numFmtId="165" fontId="4" fillId="0" borderId="1006" xfId="1" applyFont="1" applyBorder="1" applyProtection="1">
      <protection locked="0"/>
    </xf>
    <xf numFmtId="165" fontId="4" fillId="0" borderId="1007" xfId="1" applyFont="1" applyBorder="1" applyProtection="1">
      <protection locked="0"/>
    </xf>
    <xf numFmtId="165" fontId="4" fillId="0" borderId="1008" xfId="1" applyFont="1" applyBorder="1" applyProtection="1">
      <protection locked="0"/>
    </xf>
    <xf numFmtId="165" fontId="4" fillId="0" borderId="1009" xfId="1" applyFont="1" applyBorder="1" applyProtection="1">
      <protection locked="0"/>
    </xf>
    <xf numFmtId="165" fontId="4" fillId="0" borderId="1010" xfId="1" applyFont="1" applyBorder="1" applyProtection="1">
      <protection locked="0"/>
    </xf>
    <xf numFmtId="165" fontId="4" fillId="0" borderId="1011" xfId="1" applyFont="1" applyBorder="1" applyProtection="1">
      <protection locked="0"/>
    </xf>
    <xf numFmtId="165" fontId="4" fillId="14" borderId="691" xfId="1" applyFont="1" applyFill="1" applyBorder="1" applyProtection="1">
      <protection locked="0"/>
    </xf>
    <xf numFmtId="165" fontId="4" fillId="14" borderId="681" xfId="1" applyFont="1" applyFill="1" applyBorder="1" applyProtection="1">
      <protection locked="0"/>
    </xf>
    <xf numFmtId="165" fontId="4" fillId="14" borderId="689" xfId="1" applyFont="1" applyFill="1" applyBorder="1" applyProtection="1">
      <protection locked="0"/>
    </xf>
    <xf numFmtId="165" fontId="4" fillId="60" borderId="683" xfId="1" applyFont="1" applyFill="1" applyBorder="1" applyProtection="1">
      <protection locked="0"/>
    </xf>
    <xf numFmtId="165" fontId="4" fillId="14" borderId="683" xfId="1" applyFont="1" applyFill="1" applyBorder="1" applyProtection="1">
      <protection locked="0"/>
    </xf>
    <xf numFmtId="165" fontId="4" fillId="14" borderId="719" xfId="1" applyFont="1" applyFill="1" applyBorder="1" applyProtection="1">
      <protection locked="0"/>
    </xf>
    <xf numFmtId="165" fontId="4" fillId="14" borderId="1005" xfId="1" applyFont="1" applyFill="1" applyBorder="1" applyProtection="1">
      <protection locked="0"/>
    </xf>
    <xf numFmtId="0" fontId="2" fillId="0" borderId="1012" xfId="0" applyFont="1" applyBorder="1" applyAlignment="1" applyProtection="1">
      <alignment horizontal="left"/>
      <protection locked="0"/>
    </xf>
    <xf numFmtId="0" fontId="2" fillId="0" borderId="1013" xfId="0" applyFont="1" applyBorder="1" applyProtection="1">
      <protection locked="0"/>
    </xf>
    <xf numFmtId="0" fontId="2" fillId="0" borderId="1014" xfId="0" applyFont="1" applyBorder="1" applyProtection="1">
      <protection locked="0"/>
    </xf>
    <xf numFmtId="0" fontId="2" fillId="0" borderId="1015" xfId="0" applyFont="1" applyBorder="1" applyProtection="1">
      <protection locked="0"/>
    </xf>
    <xf numFmtId="0" fontId="2" fillId="0" borderId="1016" xfId="0" applyFont="1" applyBorder="1" applyProtection="1">
      <protection locked="0"/>
    </xf>
    <xf numFmtId="0" fontId="2" fillId="0" borderId="1017" xfId="0" applyFont="1" applyBorder="1" applyProtection="1">
      <protection locked="0"/>
    </xf>
    <xf numFmtId="0" fontId="2" fillId="0" borderId="700" xfId="0" applyFont="1" applyBorder="1" applyProtection="1">
      <protection locked="0"/>
    </xf>
    <xf numFmtId="0" fontId="2" fillId="0" borderId="670" xfId="0" applyFont="1" applyBorder="1" applyProtection="1">
      <protection locked="0"/>
    </xf>
    <xf numFmtId="0" fontId="2" fillId="56" borderId="1018" xfId="0" applyFont="1" applyFill="1" applyBorder="1" applyAlignment="1" applyProtection="1">
      <alignment horizontal="left"/>
      <protection locked="0"/>
    </xf>
    <xf numFmtId="0" fontId="2" fillId="56" borderId="978" xfId="0" applyFont="1" applyFill="1" applyBorder="1" applyProtection="1">
      <protection locked="0"/>
    </xf>
    <xf numFmtId="0" fontId="2" fillId="56" borderId="1019" xfId="0" applyFont="1" applyFill="1" applyBorder="1" applyProtection="1">
      <protection locked="0"/>
    </xf>
    <xf numFmtId="165" fontId="2" fillId="56" borderId="1020" xfId="1" applyFont="1" applyFill="1" applyBorder="1" applyProtection="1">
      <protection locked="0"/>
    </xf>
    <xf numFmtId="169" fontId="2" fillId="56" borderId="1021" xfId="1" applyNumberFormat="1" applyFont="1" applyFill="1" applyBorder="1" applyProtection="1">
      <protection locked="0"/>
    </xf>
    <xf numFmtId="0" fontId="4" fillId="0" borderId="1022" xfId="0" applyFont="1" applyBorder="1" applyAlignment="1" applyProtection="1">
      <alignment horizontal="left"/>
      <protection locked="0"/>
    </xf>
    <xf numFmtId="165" fontId="4" fillId="59" borderId="737" xfId="1" applyFont="1" applyFill="1" applyBorder="1" applyProtection="1">
      <protection locked="0"/>
    </xf>
    <xf numFmtId="0" fontId="4" fillId="0" borderId="835" xfId="0" applyFont="1" applyBorder="1" applyAlignment="1" applyProtection="1">
      <alignment horizontal="left"/>
      <protection locked="0"/>
    </xf>
    <xf numFmtId="0" fontId="4" fillId="0" borderId="734" xfId="0" applyFont="1" applyBorder="1" applyProtection="1">
      <protection locked="0"/>
    </xf>
    <xf numFmtId="165" fontId="4" fillId="57" borderId="737" xfId="1" applyFont="1" applyFill="1" applyBorder="1" applyProtection="1">
      <protection locked="0"/>
    </xf>
    <xf numFmtId="0" fontId="4" fillId="0" borderId="673" xfId="0" applyFont="1" applyBorder="1" applyProtection="1">
      <protection locked="0"/>
    </xf>
    <xf numFmtId="165" fontId="4" fillId="14" borderId="673" xfId="1" applyFont="1" applyFill="1" applyBorder="1" applyProtection="1">
      <protection locked="0"/>
    </xf>
    <xf numFmtId="0" fontId="33" fillId="64" borderId="1023" xfId="4" applyFont="1" applyFill="1" applyBorder="1" applyAlignment="1" applyProtection="1">
      <alignment horizontal="center"/>
      <protection locked="0"/>
    </xf>
    <xf numFmtId="0" fontId="2" fillId="0" borderId="1025" xfId="0" applyFont="1" applyBorder="1" applyAlignment="1" applyProtection="1">
      <alignment horizontal="centerContinuous" vertical="center"/>
      <protection locked="0"/>
    </xf>
    <xf numFmtId="0" fontId="2" fillId="0" borderId="743" xfId="0" applyFont="1" applyBorder="1" applyAlignment="1" applyProtection="1">
      <alignment horizontal="centerContinuous" vertical="center"/>
      <protection locked="0"/>
    </xf>
    <xf numFmtId="0" fontId="2" fillId="0" borderId="722" xfId="0" applyFont="1" applyBorder="1" applyAlignment="1" applyProtection="1">
      <alignment horizontal="center" vertical="center"/>
      <protection locked="0"/>
    </xf>
    <xf numFmtId="0" fontId="2" fillId="0" borderId="669" xfId="0" applyFont="1" applyBorder="1" applyProtection="1">
      <protection locked="0"/>
    </xf>
    <xf numFmtId="185" fontId="2" fillId="0" borderId="669" xfId="0" applyNumberFormat="1" applyFont="1" applyBorder="1" applyProtection="1">
      <protection locked="0"/>
    </xf>
    <xf numFmtId="165" fontId="2" fillId="0" borderId="669" xfId="0" applyNumberFormat="1" applyFont="1" applyBorder="1" applyProtection="1">
      <protection locked="0"/>
    </xf>
    <xf numFmtId="165" fontId="2" fillId="0" borderId="675" xfId="0" applyNumberFormat="1" applyFont="1" applyBorder="1" applyProtection="1">
      <protection locked="0"/>
    </xf>
    <xf numFmtId="0" fontId="4" fillId="0" borderId="669" xfId="0" applyFont="1" applyBorder="1" applyProtection="1">
      <protection locked="0"/>
    </xf>
    <xf numFmtId="185" fontId="4" fillId="0" borderId="669" xfId="0" applyNumberFormat="1" applyFont="1" applyBorder="1" applyProtection="1">
      <protection locked="0"/>
    </xf>
    <xf numFmtId="165" fontId="4" fillId="0" borderId="675" xfId="0" applyNumberFormat="1" applyFont="1" applyBorder="1" applyProtection="1">
      <protection locked="0"/>
    </xf>
    <xf numFmtId="165" fontId="2" fillId="56" borderId="978" xfId="1" applyFont="1" applyFill="1" applyBorder="1" applyProtection="1">
      <protection locked="0"/>
    </xf>
    <xf numFmtId="185" fontId="2" fillId="56" borderId="978" xfId="1" applyNumberFormat="1" applyFont="1" applyFill="1" applyBorder="1" applyProtection="1">
      <protection locked="0"/>
    </xf>
    <xf numFmtId="185" fontId="2" fillId="56" borderId="1031" xfId="1" applyNumberFormat="1" applyFont="1" applyFill="1" applyBorder="1" applyProtection="1">
      <protection locked="0"/>
    </xf>
    <xf numFmtId="165" fontId="2" fillId="56" borderId="1032" xfId="1" applyFont="1" applyFill="1" applyBorder="1" applyProtection="1">
      <protection locked="0"/>
    </xf>
    <xf numFmtId="165" fontId="2" fillId="56" borderId="1033" xfId="1" applyFont="1" applyFill="1" applyBorder="1" applyProtection="1">
      <protection locked="0"/>
    </xf>
    <xf numFmtId="165" fontId="2" fillId="56" borderId="1034" xfId="1" applyFont="1" applyFill="1" applyBorder="1" applyProtection="1">
      <protection locked="0"/>
    </xf>
    <xf numFmtId="169" fontId="2" fillId="56" borderId="1035" xfId="1" applyNumberFormat="1" applyFont="1" applyFill="1" applyBorder="1" applyProtection="1">
      <protection locked="0"/>
    </xf>
    <xf numFmtId="0" fontId="33" fillId="64" borderId="1036" xfId="4" applyFont="1" applyFill="1" applyBorder="1" applyAlignment="1" applyProtection="1">
      <alignment horizontal="center"/>
      <protection locked="0"/>
    </xf>
    <xf numFmtId="0" fontId="2" fillId="5" borderId="1025" xfId="0" applyFont="1" applyFill="1" applyBorder="1" applyAlignment="1" applyProtection="1">
      <alignment horizontal="centerContinuous" vertical="center"/>
      <protection locked="0"/>
    </xf>
    <xf numFmtId="0" fontId="2" fillId="0" borderId="677" xfId="0" applyFont="1" applyBorder="1" applyAlignment="1" applyProtection="1">
      <alignment horizontal="center" vertical="center"/>
      <protection locked="0"/>
    </xf>
    <xf numFmtId="0" fontId="4" fillId="0" borderId="1037" xfId="1" applyNumberFormat="1" applyFont="1" applyBorder="1" applyProtection="1">
      <protection locked="0"/>
    </xf>
    <xf numFmtId="0" fontId="2" fillId="56" borderId="1038" xfId="0" applyFont="1" applyFill="1" applyBorder="1" applyAlignment="1" applyProtection="1">
      <alignment horizontal="left"/>
      <protection locked="0"/>
    </xf>
    <xf numFmtId="0" fontId="2" fillId="56" borderId="1039" xfId="0" applyFont="1" applyFill="1" applyBorder="1" applyProtection="1">
      <protection locked="0"/>
    </xf>
    <xf numFmtId="175" fontId="2" fillId="56" borderId="1039" xfId="0" applyNumberFormat="1" applyFont="1" applyFill="1" applyBorder="1" applyAlignment="1" applyProtection="1">
      <alignment horizontal="center"/>
      <protection locked="0"/>
    </xf>
    <xf numFmtId="175" fontId="2" fillId="56" borderId="1040" xfId="0" applyNumberFormat="1" applyFont="1" applyFill="1" applyBorder="1" applyAlignment="1" applyProtection="1">
      <alignment horizontal="center"/>
      <protection locked="0"/>
    </xf>
    <xf numFmtId="165" fontId="2" fillId="56" borderId="1041" xfId="1" applyFont="1" applyFill="1" applyBorder="1" applyProtection="1">
      <protection locked="0"/>
    </xf>
    <xf numFmtId="165" fontId="2" fillId="56" borderId="1042" xfId="1" applyFont="1" applyFill="1" applyBorder="1" applyProtection="1">
      <protection locked="0"/>
    </xf>
    <xf numFmtId="175" fontId="2" fillId="56" borderId="1042" xfId="0" applyNumberFormat="1" applyFont="1" applyFill="1" applyBorder="1" applyProtection="1">
      <protection locked="0"/>
    </xf>
    <xf numFmtId="0" fontId="2" fillId="56" borderId="1043" xfId="1" applyNumberFormat="1" applyFont="1" applyFill="1" applyBorder="1" applyProtection="1">
      <protection locked="0"/>
    </xf>
    <xf numFmtId="0" fontId="33" fillId="64" borderId="1044" xfId="4" applyFont="1" applyFill="1" applyBorder="1" applyAlignment="1" applyProtection="1">
      <alignment horizontal="center"/>
      <protection locked="0"/>
    </xf>
    <xf numFmtId="186" fontId="25" fillId="55" borderId="1045" xfId="0" applyNumberFormat="1" applyFont="1" applyFill="1" applyBorder="1" applyAlignment="1" applyProtection="1">
      <alignment horizontal="left" vertical="top"/>
      <protection locked="0"/>
    </xf>
    <xf numFmtId="178" fontId="29" fillId="55" borderId="1045" xfId="0" applyNumberFormat="1" applyFont="1" applyFill="1" applyBorder="1" applyAlignment="1" applyProtection="1">
      <alignment horizontal="centerContinuous" vertical="top"/>
      <protection locked="0"/>
    </xf>
    <xf numFmtId="0" fontId="2" fillId="0" borderId="1047" xfId="0" applyFont="1" applyBorder="1" applyAlignment="1" applyProtection="1">
      <alignment horizontal="centerContinuous" vertical="center"/>
      <protection locked="0"/>
    </xf>
    <xf numFmtId="0" fontId="2" fillId="56" borderId="1052" xfId="0" applyFont="1" applyFill="1" applyBorder="1" applyProtection="1">
      <protection locked="0"/>
    </xf>
    <xf numFmtId="0" fontId="2" fillId="56" borderId="1053" xfId="0" applyFont="1" applyFill="1" applyBorder="1" applyProtection="1">
      <protection locked="0"/>
    </xf>
    <xf numFmtId="185" fontId="2" fillId="56" borderId="1053" xfId="0" applyNumberFormat="1" applyFont="1" applyFill="1" applyBorder="1" applyAlignment="1" applyProtection="1">
      <alignment horizontal="center"/>
      <protection locked="0"/>
    </xf>
    <xf numFmtId="185" fontId="2" fillId="56" borderId="1054" xfId="0" applyNumberFormat="1" applyFont="1" applyFill="1" applyBorder="1" applyAlignment="1" applyProtection="1">
      <alignment horizontal="center"/>
      <protection locked="0"/>
    </xf>
    <xf numFmtId="165" fontId="2" fillId="56" borderId="1055" xfId="1" applyFont="1" applyFill="1" applyBorder="1" applyProtection="1">
      <protection locked="0"/>
    </xf>
    <xf numFmtId="165" fontId="2" fillId="56" borderId="1056" xfId="1" applyFont="1" applyFill="1" applyBorder="1" applyProtection="1">
      <protection locked="0"/>
    </xf>
    <xf numFmtId="175" fontId="2" fillId="56" borderId="1056" xfId="0" applyNumberFormat="1" applyFont="1" applyFill="1" applyBorder="1" applyProtection="1">
      <protection locked="0"/>
    </xf>
    <xf numFmtId="0" fontId="2" fillId="56" borderId="692" xfId="1" applyNumberFormat="1" applyFont="1" applyFill="1" applyBorder="1" applyProtection="1">
      <protection locked="0"/>
    </xf>
    <xf numFmtId="0" fontId="33" fillId="64" borderId="1057" xfId="4" applyFont="1" applyFill="1" applyBorder="1" applyAlignment="1" applyProtection="1">
      <alignment horizontal="center"/>
      <protection locked="0"/>
    </xf>
    <xf numFmtId="186" fontId="25" fillId="55" borderId="1058" xfId="0" applyNumberFormat="1" applyFont="1" applyFill="1" applyBorder="1" applyAlignment="1" applyProtection="1">
      <alignment horizontal="left" vertical="top"/>
      <protection locked="0"/>
    </xf>
    <xf numFmtId="178" fontId="29" fillId="55" borderId="1058" xfId="0" applyNumberFormat="1" applyFont="1" applyFill="1" applyBorder="1" applyAlignment="1" applyProtection="1">
      <alignment horizontal="centerContinuous" vertical="top"/>
      <protection locked="0"/>
    </xf>
    <xf numFmtId="0" fontId="4" fillId="0" borderId="701" xfId="0" applyFont="1" applyBorder="1" applyProtection="1">
      <protection locked="0"/>
    </xf>
    <xf numFmtId="165" fontId="2" fillId="5" borderId="955" xfId="1" applyFont="1" applyFill="1" applyBorder="1" applyAlignment="1" applyProtection="1">
      <alignment horizontal="centerContinuous" vertical="center"/>
      <protection locked="0"/>
    </xf>
    <xf numFmtId="165" fontId="2" fillId="5" borderId="1059" xfId="1" applyFont="1" applyFill="1" applyBorder="1" applyAlignment="1" applyProtection="1">
      <alignment horizontal="centerContinuous" vertical="center"/>
      <protection locked="0"/>
    </xf>
    <xf numFmtId="165" fontId="2" fillId="0" borderId="741" xfId="1" applyFont="1" applyBorder="1" applyAlignment="1" applyProtection="1">
      <alignment horizontal="centerContinuous" vertical="center"/>
      <protection locked="0"/>
    </xf>
    <xf numFmtId="0" fontId="43" fillId="82" borderId="1060" xfId="0" applyFont="1" applyFill="1" applyBorder="1" applyAlignment="1">
      <alignment horizontal="centerContinuous"/>
    </xf>
    <xf numFmtId="0" fontId="43" fillId="82" borderId="1061" xfId="0" applyFont="1" applyFill="1" applyBorder="1" applyAlignment="1">
      <alignment horizontal="centerContinuous"/>
    </xf>
    <xf numFmtId="0" fontId="43" fillId="82" borderId="1062" xfId="0" applyFont="1" applyFill="1" applyBorder="1" applyAlignment="1">
      <alignment horizontal="centerContinuous"/>
    </xf>
    <xf numFmtId="165" fontId="2" fillId="5" borderId="1051" xfId="1" applyFont="1" applyFill="1" applyBorder="1" applyAlignment="1" applyProtection="1">
      <alignment horizontal="centerContinuous" vertical="center"/>
      <protection locked="0"/>
    </xf>
    <xf numFmtId="165" fontId="2" fillId="5" borderId="1063" xfId="1" applyFont="1" applyFill="1" applyBorder="1" applyAlignment="1" applyProtection="1">
      <alignment horizontal="centerContinuous" vertical="center"/>
      <protection locked="0"/>
    </xf>
    <xf numFmtId="165" fontId="2" fillId="5" borderId="1064" xfId="1" applyFont="1" applyFill="1" applyBorder="1" applyAlignment="1" applyProtection="1">
      <alignment horizontal="centerContinuous" vertical="center"/>
      <protection locked="0"/>
    </xf>
    <xf numFmtId="165" fontId="2" fillId="5" borderId="1065" xfId="1" applyFont="1" applyFill="1" applyBorder="1" applyAlignment="1" applyProtection="1">
      <alignment horizontal="centerContinuous" vertical="center"/>
      <protection locked="0"/>
    </xf>
    <xf numFmtId="165" fontId="2" fillId="5" borderId="1066" xfId="1" applyFont="1" applyFill="1" applyBorder="1" applyAlignment="1" applyProtection="1">
      <alignment horizontal="centerContinuous" vertical="center"/>
      <protection locked="0"/>
    </xf>
    <xf numFmtId="165" fontId="2" fillId="5" borderId="1067" xfId="1" applyFont="1" applyFill="1" applyBorder="1" applyAlignment="1" applyProtection="1">
      <alignment horizontal="centerContinuous" vertical="center"/>
      <protection locked="0"/>
    </xf>
    <xf numFmtId="0" fontId="2" fillId="45" borderId="1070" xfId="0" applyFont="1" applyFill="1" applyBorder="1" applyAlignment="1">
      <alignment horizontal="centerContinuous"/>
    </xf>
    <xf numFmtId="0" fontId="2" fillId="45" borderId="1071" xfId="0" applyFont="1" applyFill="1" applyBorder="1" applyAlignment="1">
      <alignment horizontal="centerContinuous"/>
    </xf>
    <xf numFmtId="0" fontId="2" fillId="45" borderId="1071" xfId="0" applyFont="1" applyFill="1" applyBorder="1" applyAlignment="1">
      <alignment horizontal="centerContinuous" vertical="center" wrapText="1"/>
    </xf>
    <xf numFmtId="0" fontId="2" fillId="45" borderId="1072" xfId="0" applyFont="1" applyFill="1" applyBorder="1" applyAlignment="1">
      <alignment horizontal="centerContinuous"/>
    </xf>
    <xf numFmtId="0" fontId="135" fillId="45" borderId="1072" xfId="0" applyFont="1" applyFill="1" applyBorder="1" applyAlignment="1">
      <alignment horizontal="centerContinuous"/>
    </xf>
    <xf numFmtId="0" fontId="2" fillId="45" borderId="1074" xfId="0" applyFont="1" applyFill="1" applyBorder="1" applyAlignment="1">
      <alignment horizontal="centerContinuous"/>
    </xf>
    <xf numFmtId="0" fontId="2" fillId="45" borderId="1069" xfId="0" applyFont="1" applyFill="1" applyBorder="1" applyAlignment="1">
      <alignment horizontal="centerContinuous"/>
    </xf>
    <xf numFmtId="0" fontId="4" fillId="5" borderId="1091" xfId="0" applyFont="1" applyFill="1" applyBorder="1" applyProtection="1">
      <protection locked="0"/>
    </xf>
    <xf numFmtId="0" fontId="4" fillId="5" borderId="1092" xfId="0" applyFont="1" applyFill="1" applyBorder="1" applyProtection="1">
      <protection locked="0"/>
    </xf>
    <xf numFmtId="0" fontId="4" fillId="5" borderId="1093" xfId="0" applyFont="1" applyFill="1" applyBorder="1" applyProtection="1">
      <protection locked="0"/>
    </xf>
    <xf numFmtId="165" fontId="4" fillId="5" borderId="1093" xfId="1" applyFont="1" applyFill="1" applyBorder="1" applyProtection="1">
      <protection locked="0"/>
    </xf>
    <xf numFmtId="165" fontId="4" fillId="5" borderId="1094" xfId="1" applyFont="1" applyFill="1" applyBorder="1" applyProtection="1">
      <protection locked="0"/>
    </xf>
    <xf numFmtId="165" fontId="4" fillId="5" borderId="1095" xfId="1" applyFont="1" applyFill="1" applyBorder="1" applyProtection="1">
      <protection locked="0"/>
    </xf>
    <xf numFmtId="0" fontId="4" fillId="5" borderId="1095" xfId="1" applyNumberFormat="1" applyFont="1" applyFill="1" applyBorder="1" applyProtection="1">
      <protection locked="0"/>
    </xf>
    <xf numFmtId="165" fontId="4" fillId="5" borderId="1096" xfId="1" applyFont="1" applyFill="1" applyBorder="1" applyProtection="1">
      <protection locked="0"/>
    </xf>
    <xf numFmtId="165" fontId="4" fillId="5" borderId="1097" xfId="1" applyFont="1" applyFill="1" applyBorder="1" applyProtection="1">
      <protection locked="0"/>
    </xf>
    <xf numFmtId="165" fontId="4" fillId="5" borderId="1097" xfId="1" applyFont="1" applyFill="1" applyBorder="1" applyProtection="1"/>
    <xf numFmtId="165" fontId="4" fillId="5" borderId="1098" xfId="1" applyFont="1" applyFill="1" applyBorder="1" applyProtection="1"/>
    <xf numFmtId="165" fontId="4" fillId="5" borderId="1098" xfId="1" applyFont="1" applyFill="1" applyBorder="1" applyAlignment="1" applyProtection="1">
      <alignment horizontal="center"/>
    </xf>
    <xf numFmtId="165" fontId="4" fillId="5" borderId="1092" xfId="1" applyFont="1" applyFill="1" applyBorder="1" applyProtection="1"/>
    <xf numFmtId="165" fontId="4" fillId="5" borderId="1099" xfId="1" applyFont="1" applyFill="1" applyBorder="1" applyAlignment="1" applyProtection="1">
      <alignment horizontal="center"/>
    </xf>
    <xf numFmtId="165" fontId="136" fillId="5" borderId="1099" xfId="1" applyFont="1" applyFill="1" applyBorder="1" applyAlignment="1" applyProtection="1">
      <alignment horizontal="center"/>
    </xf>
    <xf numFmtId="165" fontId="2" fillId="0" borderId="1100" xfId="111" applyFont="1" applyBorder="1" applyProtection="1"/>
    <xf numFmtId="0" fontId="4" fillId="0" borderId="1101" xfId="0" applyFont="1" applyBorder="1"/>
    <xf numFmtId="165" fontId="4" fillId="0" borderId="1102" xfId="111" applyFont="1" applyFill="1" applyBorder="1" applyProtection="1"/>
    <xf numFmtId="165" fontId="4" fillId="0" borderId="1103" xfId="111" applyFont="1" applyFill="1" applyBorder="1" applyProtection="1"/>
    <xf numFmtId="0" fontId="2" fillId="5" borderId="1104" xfId="0" applyFont="1" applyFill="1" applyBorder="1" applyProtection="1">
      <protection locked="0"/>
    </xf>
    <xf numFmtId="0" fontId="2" fillId="5" borderId="730" xfId="0" applyFont="1" applyFill="1" applyBorder="1" applyProtection="1">
      <protection locked="0"/>
    </xf>
    <xf numFmtId="165" fontId="4" fillId="0" borderId="1105" xfId="1" applyFont="1" applyBorder="1" applyProtection="1">
      <protection locked="0"/>
    </xf>
    <xf numFmtId="0" fontId="2" fillId="5" borderId="1106" xfId="0" applyFont="1" applyFill="1" applyBorder="1" applyProtection="1">
      <protection locked="0"/>
    </xf>
    <xf numFmtId="165" fontId="4" fillId="57" borderId="1060" xfId="1" applyFont="1" applyFill="1" applyBorder="1" applyProtection="1">
      <protection locked="0"/>
    </xf>
    <xf numFmtId="165" fontId="4" fillId="57" borderId="1107" xfId="1" applyFont="1" applyFill="1" applyBorder="1" applyProtection="1">
      <protection locked="0"/>
    </xf>
    <xf numFmtId="165" fontId="4" fillId="57" borderId="1108" xfId="1" applyFont="1" applyFill="1" applyBorder="1" applyProtection="1">
      <protection locked="0"/>
    </xf>
    <xf numFmtId="165" fontId="4" fillId="76" borderId="1060" xfId="0" applyNumberFormat="1" applyFont="1" applyFill="1" applyBorder="1"/>
    <xf numFmtId="165" fontId="4" fillId="76" borderId="1061" xfId="0" applyNumberFormat="1" applyFont="1" applyFill="1" applyBorder="1"/>
    <xf numFmtId="165" fontId="4" fillId="76" borderId="1062" xfId="0" applyNumberFormat="1" applyFont="1" applyFill="1" applyBorder="1"/>
    <xf numFmtId="165" fontId="136" fillId="76" borderId="1062" xfId="0" applyNumberFormat="1" applyFont="1" applyFill="1" applyBorder="1"/>
    <xf numFmtId="165" fontId="4" fillId="76" borderId="1109" xfId="111" applyFont="1" applyFill="1" applyBorder="1" applyProtection="1"/>
    <xf numFmtId="165" fontId="4" fillId="76" borderId="1110" xfId="111" applyFont="1" applyFill="1" applyBorder="1" applyProtection="1"/>
    <xf numFmtId="165" fontId="4" fillId="76" borderId="1111" xfId="111" applyFont="1" applyFill="1" applyBorder="1" applyProtection="1"/>
    <xf numFmtId="165" fontId="4" fillId="76" borderId="1112" xfId="111" applyFont="1" applyFill="1" applyBorder="1" applyProtection="1"/>
    <xf numFmtId="165" fontId="4" fillId="57" borderId="1060" xfId="1" applyFont="1" applyFill="1" applyBorder="1" applyAlignment="1" applyProtection="1">
      <alignment horizontal="center"/>
      <protection locked="0"/>
    </xf>
    <xf numFmtId="165" fontId="4" fillId="57" borderId="1107" xfId="1" applyFont="1" applyFill="1" applyBorder="1" applyAlignment="1" applyProtection="1">
      <alignment horizontal="center"/>
      <protection locked="0"/>
    </xf>
    <xf numFmtId="165" fontId="4" fillId="57" borderId="1108" xfId="1" applyFont="1" applyFill="1" applyBorder="1" applyAlignment="1" applyProtection="1">
      <alignment horizontal="center"/>
      <protection locked="0"/>
    </xf>
    <xf numFmtId="0" fontId="2" fillId="0" borderId="1104" xfId="0" applyFont="1" applyBorder="1" applyProtection="1">
      <protection locked="0"/>
    </xf>
    <xf numFmtId="0" fontId="2" fillId="0" borderId="1106" xfId="0" applyFont="1" applyBorder="1" applyProtection="1">
      <protection locked="0"/>
    </xf>
    <xf numFmtId="165" fontId="4" fillId="57" borderId="1106" xfId="1" applyFont="1" applyFill="1" applyBorder="1" applyProtection="1">
      <protection locked="0"/>
    </xf>
    <xf numFmtId="0" fontId="4" fillId="0" borderId="1113" xfId="1" applyNumberFormat="1" applyFont="1" applyBorder="1" applyProtection="1">
      <protection locked="0"/>
    </xf>
    <xf numFmtId="165" fontId="4" fillId="68" borderId="1060" xfId="0" applyNumberFormat="1" applyFont="1" applyFill="1" applyBorder="1"/>
    <xf numFmtId="165" fontId="4" fillId="68" borderId="1061" xfId="0" applyNumberFormat="1" applyFont="1" applyFill="1" applyBorder="1"/>
    <xf numFmtId="165" fontId="4" fillId="68" borderId="1062" xfId="0" applyNumberFormat="1" applyFont="1" applyFill="1" applyBorder="1"/>
    <xf numFmtId="165" fontId="136" fillId="68" borderId="1062" xfId="0" applyNumberFormat="1" applyFont="1" applyFill="1" applyBorder="1"/>
    <xf numFmtId="165" fontId="4" fillId="68" borderId="1114" xfId="0" applyNumberFormat="1" applyFont="1" applyFill="1" applyBorder="1"/>
    <xf numFmtId="165" fontId="4" fillId="68" borderId="1115" xfId="0" applyNumberFormat="1" applyFont="1" applyFill="1" applyBorder="1"/>
    <xf numFmtId="165" fontId="4" fillId="68" borderId="1116" xfId="0" applyNumberFormat="1" applyFont="1" applyFill="1" applyBorder="1"/>
    <xf numFmtId="165" fontId="70" fillId="75" borderId="1117" xfId="16" applyFont="1" applyFill="1" applyBorder="1" applyProtection="1"/>
    <xf numFmtId="165" fontId="147" fillId="75" borderId="1118" xfId="16" applyFont="1" applyFill="1" applyBorder="1" applyProtection="1"/>
    <xf numFmtId="165" fontId="147" fillId="75" borderId="1119" xfId="16" applyFont="1" applyFill="1" applyBorder="1" applyProtection="1"/>
    <xf numFmtId="165" fontId="147" fillId="75" borderId="1120" xfId="16" applyFont="1" applyFill="1" applyBorder="1" applyProtection="1"/>
    <xf numFmtId="165" fontId="147" fillId="75" borderId="1117" xfId="16" applyFont="1" applyFill="1" applyBorder="1" applyProtection="1"/>
    <xf numFmtId="165" fontId="2" fillId="0" borderId="1121" xfId="0" applyNumberFormat="1" applyFont="1" applyBorder="1"/>
    <xf numFmtId="165" fontId="4" fillId="0" borderId="1122" xfId="0" applyNumberFormat="1" applyFont="1" applyBorder="1"/>
    <xf numFmtId="165" fontId="4" fillId="20" borderId="1122" xfId="0" applyNumberFormat="1" applyFont="1" applyFill="1" applyBorder="1"/>
    <xf numFmtId="165" fontId="4" fillId="20" borderId="1123" xfId="0" applyNumberFormat="1" applyFont="1" applyFill="1" applyBorder="1"/>
    <xf numFmtId="165" fontId="136" fillId="20" borderId="1123" xfId="0" applyNumberFormat="1" applyFont="1" applyFill="1" applyBorder="1"/>
    <xf numFmtId="0" fontId="136" fillId="0" borderId="1124" xfId="0" applyFont="1" applyBorder="1"/>
    <xf numFmtId="0" fontId="2" fillId="56" borderId="1125" xfId="0" applyFont="1" applyFill="1" applyBorder="1" applyProtection="1">
      <protection locked="0"/>
    </xf>
    <xf numFmtId="0" fontId="2" fillId="56" borderId="1058" xfId="0" applyFont="1" applyFill="1" applyBorder="1" applyProtection="1">
      <protection locked="0"/>
    </xf>
    <xf numFmtId="0" fontId="2" fillId="56" borderId="1126" xfId="0" applyFont="1" applyFill="1" applyBorder="1" applyProtection="1">
      <protection locked="0"/>
    </xf>
    <xf numFmtId="165" fontId="4" fillId="56" borderId="1127" xfId="1" applyFont="1" applyFill="1" applyBorder="1" applyProtection="1">
      <protection locked="0"/>
    </xf>
    <xf numFmtId="0" fontId="4" fillId="56" borderId="1128" xfId="1" applyNumberFormat="1" applyFont="1" applyFill="1" applyBorder="1" applyProtection="1">
      <protection locked="0"/>
    </xf>
    <xf numFmtId="165" fontId="4" fillId="56" borderId="1129" xfId="1" applyFont="1" applyFill="1" applyBorder="1" applyProtection="1">
      <protection locked="0"/>
    </xf>
    <xf numFmtId="165" fontId="4" fillId="75" borderId="1114" xfId="0" applyNumberFormat="1" applyFont="1" applyFill="1" applyBorder="1"/>
    <xf numFmtId="165" fontId="4" fillId="75" borderId="1115" xfId="0" applyNumberFormat="1" applyFont="1" applyFill="1" applyBorder="1"/>
    <xf numFmtId="165" fontId="4" fillId="79" borderId="1115" xfId="0" applyNumberFormat="1" applyFont="1" applyFill="1" applyBorder="1"/>
    <xf numFmtId="165" fontId="4" fillId="79" borderId="1116" xfId="0" applyNumberFormat="1" applyFont="1" applyFill="1" applyBorder="1"/>
    <xf numFmtId="165" fontId="136" fillId="79" borderId="1116" xfId="0" applyNumberFormat="1" applyFont="1" applyFill="1" applyBorder="1"/>
    <xf numFmtId="165" fontId="148" fillId="0" borderId="1130" xfId="16" applyFont="1" applyBorder="1" applyProtection="1"/>
    <xf numFmtId="165" fontId="148" fillId="0" borderId="1131" xfId="16" applyFont="1" applyBorder="1" applyProtection="1"/>
    <xf numFmtId="165" fontId="70" fillId="75" borderId="1132" xfId="16" applyFont="1" applyFill="1" applyBorder="1" applyProtection="1"/>
    <xf numFmtId="165" fontId="147" fillId="75" borderId="1127" xfId="16" applyFont="1" applyFill="1" applyBorder="1" applyProtection="1"/>
    <xf numFmtId="165" fontId="147" fillId="75" borderId="1133" xfId="16" applyFont="1" applyFill="1" applyBorder="1" applyProtection="1"/>
    <xf numFmtId="165" fontId="4" fillId="0" borderId="1132" xfId="111" applyFont="1" applyBorder="1" applyProtection="1">
      <protection locked="0"/>
    </xf>
    <xf numFmtId="165" fontId="2" fillId="0" borderId="701" xfId="111" applyFont="1" applyBorder="1" applyAlignment="1" applyProtection="1">
      <alignment horizontal="center"/>
      <protection locked="0"/>
    </xf>
    <xf numFmtId="165" fontId="25" fillId="68" borderId="1133" xfId="111" applyFont="1" applyFill="1" applyBorder="1" applyAlignment="1" applyProtection="1">
      <alignment horizontal="center"/>
    </xf>
    <xf numFmtId="165" fontId="25" fillId="68" borderId="1134" xfId="111" applyFont="1" applyFill="1" applyBorder="1" applyAlignment="1" applyProtection="1">
      <alignment horizontal="center"/>
    </xf>
    <xf numFmtId="165" fontId="4" fillId="0" borderId="1135" xfId="111" applyFont="1" applyBorder="1" applyProtection="1">
      <protection locked="0"/>
    </xf>
    <xf numFmtId="0" fontId="33" fillId="64" borderId="1136" xfId="4" applyFont="1" applyFill="1" applyBorder="1" applyAlignment="1" applyProtection="1">
      <alignment horizontal="center"/>
      <protection locked="0"/>
    </xf>
    <xf numFmtId="165" fontId="2" fillId="0" borderId="1139" xfId="1" applyFont="1" applyBorder="1" applyAlignment="1" applyProtection="1">
      <alignment horizontal="centerContinuous" vertical="center" wrapText="1"/>
      <protection locked="0"/>
    </xf>
    <xf numFmtId="0" fontId="4" fillId="0" borderId="1141" xfId="0" applyFont="1" applyBorder="1" applyAlignment="1" applyProtection="1">
      <alignment horizontal="center"/>
      <protection locked="0"/>
    </xf>
    <xf numFmtId="0" fontId="4" fillId="0" borderId="1142" xfId="0" applyFont="1" applyBorder="1" applyProtection="1">
      <protection locked="0"/>
    </xf>
    <xf numFmtId="0" fontId="4" fillId="0" borderId="1143" xfId="0" applyFont="1" applyBorder="1" applyProtection="1">
      <protection locked="0"/>
    </xf>
    <xf numFmtId="185" fontId="4" fillId="0" borderId="1143" xfId="0" applyNumberFormat="1" applyFont="1" applyBorder="1" applyProtection="1">
      <protection locked="0"/>
    </xf>
    <xf numFmtId="165" fontId="4" fillId="0" borderId="1143" xfId="1" applyFont="1" applyBorder="1" applyProtection="1">
      <protection locked="0"/>
    </xf>
    <xf numFmtId="0" fontId="4" fillId="0" borderId="1144" xfId="0" applyFont="1" applyBorder="1" applyProtection="1">
      <protection locked="0"/>
    </xf>
    <xf numFmtId="0" fontId="2" fillId="56" borderId="1145" xfId="0" applyFont="1" applyFill="1" applyBorder="1" applyProtection="1">
      <protection locked="0"/>
    </xf>
    <xf numFmtId="0" fontId="2" fillId="56" borderId="1146" xfId="0" applyFont="1" applyFill="1" applyBorder="1" applyProtection="1">
      <protection locked="0"/>
    </xf>
    <xf numFmtId="0" fontId="4" fillId="56" borderId="1146" xfId="0" applyFont="1" applyFill="1" applyBorder="1" applyProtection="1">
      <protection locked="0"/>
    </xf>
    <xf numFmtId="185" fontId="4" fillId="56" borderId="1146" xfId="0" applyNumberFormat="1" applyFont="1" applyFill="1" applyBorder="1" applyProtection="1">
      <protection locked="0"/>
    </xf>
    <xf numFmtId="0" fontId="4" fillId="56" borderId="1147" xfId="0" applyFont="1" applyFill="1" applyBorder="1" applyProtection="1">
      <protection locked="0"/>
    </xf>
    <xf numFmtId="165" fontId="4" fillId="56" borderId="1148" xfId="1" applyFont="1" applyFill="1" applyBorder="1" applyProtection="1">
      <protection locked="0"/>
    </xf>
    <xf numFmtId="165" fontId="4" fillId="56" borderId="1149" xfId="1" applyFont="1" applyFill="1" applyBorder="1" applyProtection="1">
      <protection locked="0"/>
    </xf>
    <xf numFmtId="0" fontId="4" fillId="56" borderId="1150" xfId="0" applyFont="1" applyFill="1" applyBorder="1" applyProtection="1">
      <protection locked="0"/>
    </xf>
    <xf numFmtId="0" fontId="4" fillId="0" borderId="1152" xfId="0" applyFont="1" applyBorder="1" applyAlignment="1" applyProtection="1">
      <alignment horizontal="center"/>
      <protection locked="0"/>
    </xf>
    <xf numFmtId="0" fontId="4" fillId="0" borderId="1153" xfId="0" applyFont="1" applyBorder="1" applyProtection="1">
      <protection locked="0"/>
    </xf>
    <xf numFmtId="165" fontId="4" fillId="0" borderId="1153" xfId="1" applyFont="1" applyBorder="1" applyProtection="1">
      <protection locked="0"/>
    </xf>
    <xf numFmtId="165" fontId="4" fillId="0" borderId="1154" xfId="1" applyFont="1" applyBorder="1" applyProtection="1">
      <protection locked="0"/>
    </xf>
    <xf numFmtId="165" fontId="4" fillId="0" borderId="1155" xfId="1" applyFont="1" applyBorder="1" applyProtection="1">
      <protection locked="0"/>
    </xf>
    <xf numFmtId="0" fontId="2" fillId="56" borderId="961" xfId="0" applyFont="1" applyFill="1" applyBorder="1" applyProtection="1">
      <protection locked="0"/>
    </xf>
    <xf numFmtId="0" fontId="2" fillId="56" borderId="701" xfId="0" applyFont="1" applyFill="1" applyBorder="1" applyProtection="1">
      <protection locked="0"/>
    </xf>
    <xf numFmtId="165" fontId="2" fillId="56" borderId="1156" xfId="0" applyNumberFormat="1" applyFont="1" applyFill="1" applyBorder="1" applyProtection="1">
      <protection locked="0"/>
    </xf>
    <xf numFmtId="165" fontId="2" fillId="56" borderId="1129" xfId="0" applyNumberFormat="1" applyFont="1" applyFill="1" applyBorder="1" applyProtection="1">
      <protection locked="0"/>
    </xf>
    <xf numFmtId="0" fontId="33" fillId="64" borderId="1161" xfId="4" applyFont="1" applyFill="1" applyBorder="1" applyAlignment="1" applyProtection="1">
      <alignment horizontal="center"/>
      <protection locked="0"/>
    </xf>
    <xf numFmtId="186" fontId="25" fillId="55" borderId="1162" xfId="0" applyNumberFormat="1" applyFont="1" applyFill="1" applyBorder="1" applyAlignment="1" applyProtection="1">
      <alignment horizontal="left" vertical="top"/>
      <protection locked="0"/>
    </xf>
    <xf numFmtId="178" fontId="29" fillId="55" borderId="1162" xfId="0" applyNumberFormat="1" applyFont="1" applyFill="1" applyBorder="1" applyAlignment="1" applyProtection="1">
      <alignment horizontal="centerContinuous" vertical="top"/>
      <protection locked="0"/>
    </xf>
    <xf numFmtId="0" fontId="2" fillId="0" borderId="1166" xfId="0" applyFont="1" applyBorder="1" applyAlignment="1" applyProtection="1">
      <alignment horizontal="centerContinuous" vertical="center"/>
      <protection locked="0"/>
    </xf>
    <xf numFmtId="0" fontId="2" fillId="0" borderId="1167" xfId="0" applyFont="1" applyBorder="1" applyAlignment="1" applyProtection="1">
      <alignment horizontal="centerContinuous" vertical="center"/>
      <protection locked="0"/>
    </xf>
    <xf numFmtId="0" fontId="2" fillId="0" borderId="1168" xfId="0" applyFont="1" applyBorder="1" applyAlignment="1" applyProtection="1">
      <alignment horizontal="centerContinuous" vertical="center"/>
      <protection locked="0"/>
    </xf>
    <xf numFmtId="0" fontId="2" fillId="0" borderId="1169" xfId="0" applyFont="1" applyBorder="1" applyAlignment="1" applyProtection="1">
      <alignment horizontal="centerContinuous" vertical="center"/>
      <protection locked="0"/>
    </xf>
    <xf numFmtId="0" fontId="2" fillId="0" borderId="1171" xfId="0" applyFont="1" applyBorder="1" applyAlignment="1" applyProtection="1">
      <alignment horizontal="centerContinuous" vertical="center"/>
      <protection locked="0"/>
    </xf>
    <xf numFmtId="0" fontId="2" fillId="0" borderId="1172" xfId="0" applyFont="1" applyBorder="1" applyAlignment="1" applyProtection="1">
      <alignment horizontal="centerContinuous" vertical="center"/>
      <protection locked="0"/>
    </xf>
    <xf numFmtId="0" fontId="2" fillId="0" borderId="1173" xfId="0" applyFont="1" applyBorder="1" applyAlignment="1" applyProtection="1">
      <alignment horizontal="centerContinuous" vertical="center"/>
      <protection locked="0"/>
    </xf>
    <xf numFmtId="0" fontId="4" fillId="0" borderId="1182" xfId="0" applyFont="1" applyBorder="1" applyProtection="1">
      <protection locked="0"/>
    </xf>
    <xf numFmtId="0" fontId="2" fillId="0" borderId="1183" xfId="0" applyFont="1" applyBorder="1" applyAlignment="1" applyProtection="1">
      <alignment horizontal="left"/>
      <protection locked="0"/>
    </xf>
    <xf numFmtId="0" fontId="2" fillId="0" borderId="1184" xfId="0" applyFont="1" applyBorder="1" applyProtection="1">
      <protection locked="0"/>
    </xf>
    <xf numFmtId="0" fontId="2" fillId="0" borderId="1185" xfId="0" applyFont="1" applyBorder="1" applyProtection="1">
      <protection locked="0"/>
    </xf>
    <xf numFmtId="0" fontId="2" fillId="0" borderId="1186" xfId="0" applyFont="1" applyBorder="1" applyProtection="1">
      <protection locked="0"/>
    </xf>
    <xf numFmtId="185" fontId="2" fillId="0" borderId="1185" xfId="0" applyNumberFormat="1" applyFont="1" applyBorder="1" applyProtection="1">
      <protection locked="0"/>
    </xf>
    <xf numFmtId="165" fontId="2" fillId="0" borderId="1185" xfId="1" applyFont="1" applyBorder="1" applyProtection="1">
      <protection locked="0"/>
    </xf>
    <xf numFmtId="165" fontId="2" fillId="57" borderId="1186" xfId="1" applyFont="1" applyFill="1" applyBorder="1" applyProtection="1">
      <protection locked="0"/>
    </xf>
    <xf numFmtId="0" fontId="2" fillId="0" borderId="1187" xfId="0" applyFont="1" applyBorder="1" applyProtection="1">
      <protection locked="0"/>
    </xf>
    <xf numFmtId="165" fontId="2" fillId="57" borderId="1188" xfId="1" applyFont="1" applyFill="1" applyBorder="1" applyProtection="1">
      <protection locked="0"/>
    </xf>
    <xf numFmtId="165" fontId="2" fillId="57" borderId="1189" xfId="1" applyFont="1" applyFill="1" applyBorder="1" applyProtection="1">
      <protection locked="0"/>
    </xf>
    <xf numFmtId="0" fontId="2" fillId="0" borderId="1190" xfId="0" applyFont="1" applyBorder="1" applyProtection="1">
      <protection locked="0"/>
    </xf>
    <xf numFmtId="165" fontId="2" fillId="0" borderId="682" xfId="1" applyFont="1" applyBorder="1" applyProtection="1">
      <protection locked="0"/>
    </xf>
    <xf numFmtId="0" fontId="2" fillId="0" borderId="1191" xfId="0" applyFont="1" applyBorder="1" applyProtection="1">
      <protection locked="0"/>
    </xf>
    <xf numFmtId="165" fontId="2" fillId="57" borderId="1192" xfId="1" applyFont="1" applyFill="1" applyBorder="1" applyProtection="1">
      <protection locked="0"/>
    </xf>
    <xf numFmtId="0" fontId="2" fillId="0" borderId="1173" xfId="0" applyFont="1" applyBorder="1" applyProtection="1">
      <protection locked="0"/>
    </xf>
    <xf numFmtId="0" fontId="2" fillId="0" borderId="1193" xfId="0" applyFont="1" applyBorder="1" applyAlignment="1" applyProtection="1">
      <alignment horizontal="left"/>
      <protection locked="0"/>
    </xf>
    <xf numFmtId="0" fontId="2" fillId="0" borderId="1194" xfId="0" applyFont="1" applyBorder="1" applyProtection="1">
      <protection locked="0"/>
    </xf>
    <xf numFmtId="0" fontId="2" fillId="0" borderId="1085" xfId="0" applyFont="1" applyBorder="1" applyProtection="1">
      <protection locked="0"/>
    </xf>
    <xf numFmtId="185" fontId="2" fillId="0" borderId="1085" xfId="0" applyNumberFormat="1" applyFont="1" applyBorder="1" applyProtection="1">
      <protection locked="0"/>
    </xf>
    <xf numFmtId="165" fontId="2" fillId="0" borderId="1085" xfId="0" applyNumberFormat="1" applyFont="1" applyBorder="1" applyProtection="1">
      <protection locked="0"/>
    </xf>
    <xf numFmtId="165" fontId="2" fillId="0" borderId="1085" xfId="1" applyFont="1" applyBorder="1" applyProtection="1">
      <protection locked="0"/>
    </xf>
    <xf numFmtId="169" fontId="2" fillId="0" borderId="1195" xfId="1" applyNumberFormat="1" applyFont="1" applyBorder="1" applyProtection="1">
      <protection locked="0"/>
    </xf>
    <xf numFmtId="165" fontId="2" fillId="0" borderId="722" xfId="0" applyNumberFormat="1" applyFont="1" applyBorder="1" applyProtection="1">
      <protection locked="0"/>
    </xf>
    <xf numFmtId="165" fontId="2" fillId="0" borderId="1089" xfId="0" applyNumberFormat="1" applyFont="1" applyBorder="1" applyProtection="1">
      <protection locked="0"/>
    </xf>
    <xf numFmtId="0" fontId="2" fillId="0" borderId="728" xfId="0" applyFont="1" applyBorder="1" applyProtection="1">
      <protection locked="0"/>
    </xf>
    <xf numFmtId="0" fontId="2" fillId="56" borderId="961" xfId="0" applyFont="1" applyFill="1" applyBorder="1" applyAlignment="1" applyProtection="1">
      <alignment horizontal="left"/>
      <protection locked="0"/>
    </xf>
    <xf numFmtId="0" fontId="2" fillId="56" borderId="701" xfId="0" applyFont="1" applyFill="1" applyBorder="1" applyAlignment="1" applyProtection="1">
      <alignment horizontal="left"/>
      <protection locked="0"/>
    </xf>
    <xf numFmtId="185" fontId="2" fillId="56" borderId="701" xfId="0" applyNumberFormat="1" applyFont="1" applyFill="1" applyBorder="1" applyProtection="1">
      <protection locked="0"/>
    </xf>
    <xf numFmtId="165" fontId="2" fillId="56" borderId="1196" xfId="0" applyNumberFormat="1" applyFont="1" applyFill="1" applyBorder="1" applyProtection="1">
      <protection locked="0"/>
    </xf>
    <xf numFmtId="165" fontId="2" fillId="56" borderId="1197" xfId="1" applyFont="1" applyFill="1" applyBorder="1" applyProtection="1">
      <protection locked="0"/>
    </xf>
    <xf numFmtId="169" fontId="2" fillId="56" borderId="712" xfId="1" applyNumberFormat="1" applyFont="1" applyFill="1" applyBorder="1" applyProtection="1">
      <protection locked="0"/>
    </xf>
    <xf numFmtId="165" fontId="2" fillId="56" borderId="1198" xfId="1" applyFont="1" applyFill="1" applyBorder="1" applyProtection="1">
      <protection locked="0"/>
    </xf>
    <xf numFmtId="165" fontId="2" fillId="56" borderId="1199" xfId="1" applyFont="1" applyFill="1" applyBorder="1" applyProtection="1">
      <protection locked="0"/>
    </xf>
    <xf numFmtId="0" fontId="2" fillId="56" borderId="1200" xfId="0" applyFont="1" applyFill="1" applyBorder="1" applyProtection="1">
      <protection locked="0"/>
    </xf>
    <xf numFmtId="0" fontId="12" fillId="0" borderId="1204" xfId="0" applyFont="1" applyBorder="1" applyAlignment="1" applyProtection="1">
      <alignment horizontal="centerContinuous" vertical="center" wrapText="1"/>
      <protection locked="0"/>
    </xf>
    <xf numFmtId="0" fontId="12" fillId="0" borderId="1067" xfId="0" applyFont="1" applyBorder="1" applyAlignment="1" applyProtection="1">
      <alignment horizontal="centerContinuous" vertical="center" wrapText="1"/>
      <protection locked="0"/>
    </xf>
    <xf numFmtId="0" fontId="12" fillId="0" borderId="1206" xfId="0" applyFont="1" applyBorder="1" applyAlignment="1" applyProtection="1">
      <alignment horizontal="centerContinuous" vertical="center" wrapText="1"/>
      <protection locked="0"/>
    </xf>
    <xf numFmtId="0" fontId="12" fillId="0" borderId="1065" xfId="0" applyFont="1" applyBorder="1" applyAlignment="1" applyProtection="1">
      <alignment horizontal="centerContinuous" vertical="center" wrapText="1"/>
      <protection locked="0"/>
    </xf>
    <xf numFmtId="0" fontId="4" fillId="0" borderId="1209" xfId="0" applyFont="1" applyBorder="1" applyAlignment="1" applyProtection="1">
      <alignment vertical="center" wrapText="1"/>
      <protection locked="0"/>
    </xf>
    <xf numFmtId="0" fontId="4" fillId="0" borderId="1210" xfId="0" applyFont="1" applyBorder="1" applyAlignment="1" applyProtection="1">
      <alignment horizontal="center"/>
      <protection locked="0"/>
    </xf>
    <xf numFmtId="0" fontId="4" fillId="0" borderId="1211" xfId="0" applyFont="1" applyBorder="1" applyAlignment="1" applyProtection="1">
      <alignment horizontal="center"/>
      <protection locked="0"/>
    </xf>
    <xf numFmtId="181" fontId="4" fillId="0" borderId="1211" xfId="0" applyNumberFormat="1" applyFont="1" applyBorder="1" applyAlignment="1" applyProtection="1">
      <alignment horizontal="center"/>
      <protection locked="0"/>
    </xf>
    <xf numFmtId="165" fontId="4" fillId="0" borderId="1211" xfId="1" applyFont="1" applyBorder="1" applyAlignment="1" applyProtection="1">
      <alignment horizontal="center"/>
      <protection locked="0"/>
    </xf>
    <xf numFmtId="165" fontId="4" fillId="0" borderId="1211" xfId="0" applyNumberFormat="1" applyFont="1" applyBorder="1" applyAlignment="1" applyProtection="1">
      <alignment horizontal="center"/>
      <protection locked="0"/>
    </xf>
    <xf numFmtId="165" fontId="4" fillId="0" borderId="1212" xfId="1" applyFont="1" applyBorder="1" applyAlignment="1" applyProtection="1">
      <alignment horizontal="center"/>
      <protection locked="0"/>
    </xf>
    <xf numFmtId="0" fontId="4" fillId="0" borderId="1213" xfId="0" applyFont="1" applyBorder="1" applyAlignment="1" applyProtection="1">
      <alignment horizontal="center"/>
      <protection locked="0"/>
    </xf>
    <xf numFmtId="165" fontId="7" fillId="0" borderId="682" xfId="1" applyFont="1" applyBorder="1" applyProtection="1">
      <protection locked="0"/>
    </xf>
    <xf numFmtId="0" fontId="2" fillId="0" borderId="1214" xfId="0" applyFont="1" applyBorder="1" applyAlignment="1" applyProtection="1">
      <alignment horizontal="left" vertical="center" wrapText="1"/>
      <protection locked="0"/>
    </xf>
    <xf numFmtId="0" fontId="2" fillId="0" borderId="1215" xfId="0" applyFont="1" applyBorder="1" applyAlignment="1" applyProtection="1">
      <alignment horizontal="left"/>
      <protection locked="0"/>
    </xf>
    <xf numFmtId="0" fontId="2" fillId="0" borderId="1216" xfId="0" applyFont="1" applyBorder="1" applyAlignment="1" applyProtection="1">
      <alignment horizontal="left"/>
      <protection locked="0"/>
    </xf>
    <xf numFmtId="0" fontId="2" fillId="0" borderId="1217" xfId="0" applyFont="1" applyBorder="1" applyAlignment="1" applyProtection="1">
      <alignment horizontal="left"/>
      <protection locked="0"/>
    </xf>
    <xf numFmtId="181" fontId="2" fillId="0" borderId="1217" xfId="0" applyNumberFormat="1" applyFont="1" applyBorder="1" applyAlignment="1" applyProtection="1">
      <alignment horizontal="left"/>
      <protection locked="0"/>
    </xf>
    <xf numFmtId="165" fontId="2" fillId="0" borderId="1217" xfId="1" applyFont="1" applyBorder="1" applyAlignment="1" applyProtection="1">
      <alignment horizontal="left"/>
      <protection locked="0"/>
    </xf>
    <xf numFmtId="165" fontId="2" fillId="57" borderId="1217" xfId="1" applyFont="1" applyFill="1" applyBorder="1" applyAlignment="1" applyProtection="1">
      <alignment horizontal="left"/>
      <protection locked="0"/>
    </xf>
    <xf numFmtId="0" fontId="2" fillId="0" borderId="1218" xfId="0" applyFont="1" applyBorder="1" applyAlignment="1" applyProtection="1">
      <alignment horizontal="left"/>
      <protection locked="0"/>
    </xf>
    <xf numFmtId="165" fontId="2" fillId="57" borderId="1188" xfId="1" applyFont="1" applyFill="1" applyBorder="1" applyAlignment="1" applyProtection="1">
      <alignment horizontal="left"/>
      <protection locked="0"/>
    </xf>
    <xf numFmtId="165" fontId="2" fillId="57" borderId="1189" xfId="1" applyFont="1" applyFill="1" applyBorder="1" applyAlignment="1" applyProtection="1">
      <alignment horizontal="left"/>
      <protection locked="0"/>
    </xf>
    <xf numFmtId="0" fontId="2" fillId="0" borderId="1190" xfId="0" applyFont="1" applyBorder="1" applyAlignment="1" applyProtection="1">
      <alignment horizontal="left"/>
      <protection locked="0"/>
    </xf>
    <xf numFmtId="0" fontId="2" fillId="0" borderId="1219" xfId="0" applyFont="1" applyBorder="1" applyAlignment="1" applyProtection="1">
      <alignment horizontal="left" vertical="center" wrapText="1"/>
      <protection locked="0"/>
    </xf>
    <xf numFmtId="0" fontId="2" fillId="0" borderId="1220" xfId="0" applyFont="1" applyBorder="1" applyAlignment="1" applyProtection="1">
      <alignment horizontal="left"/>
      <protection locked="0"/>
    </xf>
    <xf numFmtId="0" fontId="2" fillId="0" borderId="1221" xfId="0" applyFont="1" applyBorder="1" applyAlignment="1" applyProtection="1">
      <alignment horizontal="left"/>
      <protection locked="0"/>
    </xf>
    <xf numFmtId="0" fontId="2" fillId="0" borderId="1222" xfId="0" applyFont="1" applyBorder="1" applyAlignment="1" applyProtection="1">
      <alignment horizontal="left"/>
      <protection locked="0"/>
    </xf>
    <xf numFmtId="181" fontId="2" fillId="0" borderId="1222" xfId="0" applyNumberFormat="1" applyFont="1" applyBorder="1" applyAlignment="1" applyProtection="1">
      <alignment horizontal="left"/>
      <protection locked="0"/>
    </xf>
    <xf numFmtId="165" fontId="2" fillId="0" borderId="1222" xfId="1" applyFont="1" applyBorder="1" applyAlignment="1" applyProtection="1">
      <alignment horizontal="left"/>
      <protection locked="0"/>
    </xf>
    <xf numFmtId="165" fontId="4" fillId="0" borderId="1222" xfId="1" applyFont="1" applyBorder="1" applyProtection="1">
      <protection locked="0"/>
    </xf>
    <xf numFmtId="165" fontId="2" fillId="57" borderId="1222" xfId="1" applyFont="1" applyFill="1" applyBorder="1" applyAlignment="1" applyProtection="1">
      <alignment horizontal="left"/>
      <protection locked="0"/>
    </xf>
    <xf numFmtId="0" fontId="2" fillId="0" borderId="1223" xfId="0" applyFont="1" applyBorder="1" applyAlignment="1" applyProtection="1">
      <alignment horizontal="left"/>
      <protection locked="0"/>
    </xf>
    <xf numFmtId="165" fontId="2" fillId="57" borderId="1224" xfId="1" applyFont="1" applyFill="1" applyBorder="1" applyAlignment="1" applyProtection="1">
      <alignment horizontal="left"/>
      <protection locked="0"/>
    </xf>
    <xf numFmtId="165" fontId="2" fillId="57" borderId="1165" xfId="1" applyFont="1" applyFill="1" applyBorder="1" applyAlignment="1" applyProtection="1">
      <alignment horizontal="left"/>
      <protection locked="0"/>
    </xf>
    <xf numFmtId="0" fontId="2" fillId="0" borderId="1225" xfId="0" applyFont="1" applyBorder="1" applyAlignment="1" applyProtection="1">
      <alignment horizontal="left"/>
      <protection locked="0"/>
    </xf>
    <xf numFmtId="0" fontId="4" fillId="0" borderId="961" xfId="0" applyFont="1" applyBorder="1" applyAlignment="1" applyProtection="1">
      <alignment vertical="center" wrapText="1"/>
      <protection locked="0"/>
    </xf>
    <xf numFmtId="0" fontId="4" fillId="5" borderId="701" xfId="0" quotePrefix="1" applyFont="1" applyFill="1" applyBorder="1" applyAlignment="1" applyProtection="1">
      <alignment horizontal="left"/>
      <protection locked="0"/>
    </xf>
    <xf numFmtId="0" fontId="4" fillId="0" borderId="699" xfId="0" applyFont="1" applyBorder="1" applyAlignment="1" applyProtection="1">
      <alignment horizontal="center"/>
      <protection locked="0"/>
    </xf>
    <xf numFmtId="181" fontId="4" fillId="0" borderId="699" xfId="0" applyNumberFormat="1" applyFont="1" applyBorder="1" applyAlignment="1" applyProtection="1">
      <alignment horizontal="center"/>
      <protection locked="0"/>
    </xf>
    <xf numFmtId="165" fontId="4" fillId="0" borderId="1226" xfId="1" applyFont="1" applyBorder="1" applyProtection="1">
      <protection locked="0"/>
    </xf>
    <xf numFmtId="0" fontId="2" fillId="56" borderId="961" xfId="0" applyFont="1" applyFill="1" applyBorder="1" applyAlignment="1" applyProtection="1">
      <alignment vertical="center"/>
      <protection locked="0"/>
    </xf>
    <xf numFmtId="166" fontId="2" fillId="56" borderId="701" xfId="1" applyNumberFormat="1" applyFont="1" applyFill="1" applyBorder="1" applyAlignment="1" applyProtection="1">
      <alignment horizontal="left"/>
      <protection locked="0"/>
    </xf>
    <xf numFmtId="165" fontId="2" fillId="56" borderId="701" xfId="1" applyFont="1" applyFill="1" applyBorder="1" applyAlignment="1" applyProtection="1">
      <alignment horizontal="left"/>
      <protection locked="0"/>
    </xf>
    <xf numFmtId="165" fontId="2" fillId="56" borderId="698" xfId="1" applyFont="1" applyFill="1" applyBorder="1" applyAlignment="1" applyProtection="1">
      <alignment horizontal="left"/>
      <protection locked="0"/>
    </xf>
    <xf numFmtId="165" fontId="2" fillId="56" borderId="1227" xfId="1" applyFont="1" applyFill="1" applyBorder="1" applyAlignment="1" applyProtection="1">
      <alignment horizontal="left"/>
      <protection locked="0"/>
    </xf>
    <xf numFmtId="165" fontId="2" fillId="56" borderId="699" xfId="1" applyFont="1" applyFill="1" applyBorder="1" applyAlignment="1" applyProtection="1">
      <alignment horizontal="left"/>
      <protection locked="0"/>
    </xf>
    <xf numFmtId="0" fontId="2" fillId="56" borderId="712" xfId="0" applyFont="1" applyFill="1" applyBorder="1" applyAlignment="1" applyProtection="1">
      <alignment horizontal="left"/>
      <protection locked="0"/>
    </xf>
    <xf numFmtId="165" fontId="2" fillId="56" borderId="1226" xfId="1" applyFont="1" applyFill="1" applyBorder="1" applyAlignment="1" applyProtection="1">
      <alignment horizontal="left"/>
      <protection locked="0"/>
    </xf>
    <xf numFmtId="0" fontId="33" fillId="64" borderId="1229" xfId="4" applyFont="1" applyFill="1" applyBorder="1" applyAlignment="1" applyProtection="1">
      <alignment horizontal="center"/>
      <protection locked="0"/>
    </xf>
    <xf numFmtId="186" fontId="25" fillId="55" borderId="1230" xfId="0" applyNumberFormat="1" applyFont="1" applyFill="1" applyBorder="1" applyAlignment="1" applyProtection="1">
      <alignment horizontal="left" vertical="top"/>
      <protection locked="0"/>
    </xf>
    <xf numFmtId="178" fontId="29" fillId="55" borderId="1230" xfId="0" applyNumberFormat="1" applyFont="1" applyFill="1" applyBorder="1" applyAlignment="1" applyProtection="1">
      <alignment horizontal="centerContinuous" vertical="top"/>
      <protection locked="0"/>
    </xf>
    <xf numFmtId="0" fontId="2" fillId="5" borderId="1234" xfId="0" applyFont="1" applyFill="1" applyBorder="1" applyAlignment="1" applyProtection="1">
      <alignment horizontal="centerContinuous" vertical="center"/>
      <protection locked="0"/>
    </xf>
    <xf numFmtId="0" fontId="2" fillId="0" borderId="1236" xfId="0" applyFont="1" applyBorder="1" applyAlignment="1" applyProtection="1">
      <alignment horizontal="centerContinuous" vertical="center"/>
      <protection locked="0"/>
    </xf>
    <xf numFmtId="0" fontId="2" fillId="0" borderId="1237" xfId="0" applyFont="1" applyBorder="1" applyAlignment="1" applyProtection="1">
      <alignment horizontal="centerContinuous" vertical="center"/>
      <protection locked="0"/>
    </xf>
    <xf numFmtId="0" fontId="4" fillId="0" borderId="1242" xfId="0" applyFont="1" applyBorder="1" applyAlignment="1" applyProtection="1">
      <alignment horizontal="center"/>
      <protection locked="0"/>
    </xf>
    <xf numFmtId="0" fontId="4" fillId="0" borderId="1243" xfId="0" applyFont="1" applyBorder="1" applyProtection="1">
      <protection locked="0"/>
    </xf>
    <xf numFmtId="0" fontId="4" fillId="0" borderId="1244" xfId="0" applyFont="1" applyBorder="1" applyProtection="1">
      <protection locked="0"/>
    </xf>
    <xf numFmtId="0" fontId="4" fillId="0" borderId="1245" xfId="0" applyFont="1" applyBorder="1" applyProtection="1">
      <protection locked="0"/>
    </xf>
    <xf numFmtId="14" fontId="4" fillId="0" borderId="1245" xfId="0" applyNumberFormat="1" applyFont="1" applyBorder="1" applyAlignment="1" applyProtection="1">
      <alignment horizontal="center"/>
      <protection locked="0"/>
    </xf>
    <xf numFmtId="0" fontId="4" fillId="0" borderId="1245" xfId="0" applyFont="1" applyBorder="1" applyAlignment="1" applyProtection="1">
      <alignment horizontal="center"/>
      <protection locked="0"/>
    </xf>
    <xf numFmtId="165" fontId="4" fillId="0" borderId="1245" xfId="0" applyNumberFormat="1" applyFont="1" applyBorder="1" applyAlignment="1" applyProtection="1">
      <alignment horizontal="center"/>
      <protection locked="0"/>
    </xf>
    <xf numFmtId="165" fontId="4" fillId="0" borderId="1245" xfId="1" applyFont="1" applyBorder="1" applyProtection="1">
      <protection locked="0"/>
    </xf>
    <xf numFmtId="167" fontId="4" fillId="0" borderId="1245" xfId="1" applyNumberFormat="1" applyFont="1" applyBorder="1" applyProtection="1">
      <protection locked="0"/>
    </xf>
    <xf numFmtId="166" fontId="4" fillId="0" borderId="1245" xfId="38" applyNumberFormat="1" applyFont="1" applyBorder="1" applyProtection="1">
      <protection locked="0"/>
    </xf>
    <xf numFmtId="0" fontId="4" fillId="0" borderId="1246" xfId="1" applyNumberFormat="1" applyFont="1" applyBorder="1" applyProtection="1">
      <protection locked="0"/>
    </xf>
    <xf numFmtId="0" fontId="2" fillId="0" borderId="1247" xfId="0" applyFont="1" applyBorder="1" applyAlignment="1" applyProtection="1">
      <alignment horizontal="left" indent="1"/>
      <protection locked="0"/>
    </xf>
    <xf numFmtId="0" fontId="2" fillId="0" borderId="1248" xfId="0" applyFont="1" applyBorder="1" applyAlignment="1" applyProtection="1">
      <alignment vertical="top"/>
      <protection locked="0"/>
    </xf>
    <xf numFmtId="0" fontId="2" fillId="0" borderId="1249" xfId="0" applyFont="1" applyBorder="1" applyAlignment="1" applyProtection="1">
      <alignment vertical="top"/>
      <protection locked="0"/>
    </xf>
    <xf numFmtId="0" fontId="4" fillId="0" borderId="1250" xfId="0" applyFont="1" applyBorder="1" applyProtection="1">
      <protection locked="0"/>
    </xf>
    <xf numFmtId="0" fontId="2" fillId="0" borderId="1250" xfId="0" applyFont="1" applyBorder="1" applyAlignment="1" applyProtection="1">
      <alignment vertical="top"/>
      <protection locked="0"/>
    </xf>
    <xf numFmtId="167" fontId="2" fillId="0" borderId="1250" xfId="1" applyNumberFormat="1" applyFont="1" applyBorder="1" applyProtection="1">
      <protection locked="0"/>
    </xf>
    <xf numFmtId="0" fontId="2" fillId="0" borderId="1250" xfId="1" applyNumberFormat="1" applyFont="1" applyBorder="1" applyProtection="1">
      <protection locked="0"/>
    </xf>
    <xf numFmtId="165" fontId="2" fillId="0" borderId="1250" xfId="1" applyFont="1" applyBorder="1" applyProtection="1">
      <protection locked="0"/>
    </xf>
    <xf numFmtId="165" fontId="2" fillId="0" borderId="1250" xfId="38" applyNumberFormat="1" applyFont="1" applyFill="1" applyBorder="1" applyProtection="1">
      <protection locked="0"/>
    </xf>
    <xf numFmtId="166" fontId="2" fillId="57" borderId="1250" xfId="38" applyNumberFormat="1" applyFont="1" applyFill="1" applyBorder="1" applyProtection="1">
      <protection locked="0"/>
    </xf>
    <xf numFmtId="165" fontId="2" fillId="57" borderId="1250" xfId="38" applyNumberFormat="1" applyFont="1" applyFill="1" applyBorder="1" applyProtection="1">
      <protection locked="0"/>
    </xf>
    <xf numFmtId="0" fontId="2" fillId="0" borderId="1251" xfId="1" applyNumberFormat="1" applyFont="1" applyBorder="1" applyProtection="1">
      <protection locked="0"/>
    </xf>
    <xf numFmtId="165" fontId="2" fillId="57" borderId="1252" xfId="38" applyNumberFormat="1" applyFont="1" applyFill="1" applyBorder="1" applyProtection="1">
      <protection locked="0"/>
    </xf>
    <xf numFmtId="165" fontId="2" fillId="57" borderId="1253" xfId="38" applyNumberFormat="1" applyFont="1" applyFill="1" applyBorder="1" applyProtection="1">
      <protection locked="0"/>
    </xf>
    <xf numFmtId="0" fontId="2" fillId="0" borderId="1254" xfId="1" applyNumberFormat="1" applyFont="1" applyBorder="1" applyProtection="1">
      <protection locked="0"/>
    </xf>
    <xf numFmtId="0" fontId="4" fillId="0" borderId="1247" xfId="0" applyFont="1" applyBorder="1" applyAlignment="1" applyProtection="1">
      <alignment horizontal="left" indent="1"/>
      <protection locked="0"/>
    </xf>
    <xf numFmtId="0" fontId="4" fillId="0" borderId="1247" xfId="0" applyFont="1" applyBorder="1" applyAlignment="1" applyProtection="1">
      <alignment horizontal="left" indent="2"/>
      <protection locked="0"/>
    </xf>
    <xf numFmtId="165" fontId="2" fillId="0" borderId="1250" xfId="1" applyFont="1" applyFill="1" applyBorder="1" applyProtection="1">
      <protection locked="0"/>
    </xf>
    <xf numFmtId="167" fontId="2" fillId="0" borderId="1250" xfId="1" applyNumberFormat="1" applyFont="1" applyFill="1" applyBorder="1" applyProtection="1">
      <protection locked="0"/>
    </xf>
    <xf numFmtId="166" fontId="2" fillId="91" borderId="1250" xfId="38" applyNumberFormat="1" applyFont="1" applyFill="1" applyBorder="1" applyProtection="1">
      <protection locked="0"/>
    </xf>
    <xf numFmtId="165" fontId="2" fillId="91" borderId="1250" xfId="38" applyNumberFormat="1" applyFont="1" applyFill="1" applyBorder="1" applyProtection="1">
      <protection locked="0"/>
    </xf>
    <xf numFmtId="0" fontId="4" fillId="0" borderId="1247" xfId="0" applyFont="1" applyBorder="1" applyAlignment="1" applyProtection="1">
      <alignment horizontal="center"/>
      <protection locked="0"/>
    </xf>
    <xf numFmtId="0" fontId="4" fillId="0" borderId="677" xfId="0" applyFont="1" applyBorder="1" applyAlignment="1" applyProtection="1">
      <alignment horizontal="center"/>
      <protection locked="0"/>
    </xf>
    <xf numFmtId="0" fontId="2" fillId="0" borderId="1247" xfId="0" applyFont="1" applyBorder="1" applyAlignment="1" applyProtection="1">
      <alignment horizontal="center"/>
      <protection locked="0"/>
    </xf>
    <xf numFmtId="165" fontId="2" fillId="57" borderId="1255" xfId="38" applyNumberFormat="1" applyFont="1" applyFill="1" applyBorder="1" applyProtection="1">
      <protection locked="0"/>
    </xf>
    <xf numFmtId="0" fontId="4" fillId="0" borderId="1256" xfId="0" applyFont="1" applyBorder="1" applyProtection="1">
      <protection locked="0"/>
    </xf>
    <xf numFmtId="167" fontId="2" fillId="0" borderId="1248" xfId="1" applyNumberFormat="1" applyFont="1" applyBorder="1" applyProtection="1">
      <protection locked="0"/>
    </xf>
    <xf numFmtId="0" fontId="2" fillId="0" borderId="1248" xfId="1" applyNumberFormat="1" applyFont="1" applyBorder="1" applyProtection="1">
      <protection locked="0"/>
    </xf>
    <xf numFmtId="165" fontId="2" fillId="0" borderId="1248" xfId="1" applyFont="1" applyBorder="1" applyProtection="1">
      <protection locked="0"/>
    </xf>
    <xf numFmtId="165" fontId="2" fillId="0" borderId="1249" xfId="1" applyFont="1" applyBorder="1" applyProtection="1">
      <protection locked="0"/>
    </xf>
    <xf numFmtId="166" fontId="2" fillId="0" borderId="1250" xfId="38" applyNumberFormat="1" applyFont="1" applyBorder="1" applyProtection="1">
      <protection locked="0"/>
    </xf>
    <xf numFmtId="0" fontId="4" fillId="0" borderId="1257" xfId="0" applyFont="1" applyBorder="1" applyAlignment="1" applyProtection="1">
      <alignment horizontal="center"/>
      <protection locked="0"/>
    </xf>
    <xf numFmtId="0" fontId="2" fillId="0" borderId="1258" xfId="0" applyFont="1" applyBorder="1" applyAlignment="1" applyProtection="1">
      <alignment vertical="top"/>
      <protection locked="0"/>
    </xf>
    <xf numFmtId="0" fontId="2" fillId="0" borderId="1259" xfId="0" applyFont="1" applyBorder="1" applyAlignment="1" applyProtection="1">
      <alignment vertical="top"/>
      <protection locked="0"/>
    </xf>
    <xf numFmtId="0" fontId="4" fillId="0" borderId="1260" xfId="0" applyFont="1" applyBorder="1" applyProtection="1">
      <protection locked="0"/>
    </xf>
    <xf numFmtId="167" fontId="2" fillId="0" borderId="1258" xfId="1" applyNumberFormat="1" applyFont="1" applyBorder="1" applyProtection="1">
      <protection locked="0"/>
    </xf>
    <xf numFmtId="0" fontId="2" fillId="0" borderId="1258" xfId="1" applyNumberFormat="1" applyFont="1" applyBorder="1" applyProtection="1">
      <protection locked="0"/>
    </xf>
    <xf numFmtId="165" fontId="2" fillId="0" borderId="1258" xfId="1" applyFont="1" applyBorder="1" applyProtection="1">
      <protection locked="0"/>
    </xf>
    <xf numFmtId="165" fontId="2" fillId="0" borderId="1259" xfId="1" applyFont="1" applyBorder="1" applyProtection="1">
      <protection locked="0"/>
    </xf>
    <xf numFmtId="165" fontId="2" fillId="0" borderId="1260" xfId="1" applyFont="1" applyBorder="1" applyProtection="1">
      <protection locked="0"/>
    </xf>
    <xf numFmtId="167" fontId="2" fillId="0" borderId="1259" xfId="1" applyNumberFormat="1" applyFont="1" applyBorder="1" applyProtection="1">
      <protection locked="0"/>
    </xf>
    <xf numFmtId="166" fontId="2" fillId="0" borderId="1179" xfId="38" applyNumberFormat="1" applyFont="1" applyBorder="1" applyProtection="1">
      <protection locked="0"/>
    </xf>
    <xf numFmtId="165" fontId="2" fillId="0" borderId="1179" xfId="38" applyNumberFormat="1" applyFont="1" applyBorder="1" applyProtection="1">
      <protection locked="0"/>
    </xf>
    <xf numFmtId="0" fontId="2" fillId="0" borderId="1180" xfId="1" applyNumberFormat="1" applyFont="1" applyBorder="1" applyProtection="1">
      <protection locked="0"/>
    </xf>
    <xf numFmtId="0" fontId="2" fillId="56" borderId="710" xfId="0" applyFont="1" applyFill="1" applyBorder="1" applyProtection="1">
      <protection locked="0"/>
    </xf>
    <xf numFmtId="0" fontId="2" fillId="56" borderId="703" xfId="0" applyFont="1" applyFill="1" applyBorder="1" applyProtection="1">
      <protection locked="0"/>
    </xf>
    <xf numFmtId="0" fontId="4" fillId="56" borderId="703" xfId="0" applyFont="1" applyFill="1" applyBorder="1" applyProtection="1">
      <protection locked="0"/>
    </xf>
    <xf numFmtId="14" fontId="4" fillId="56" borderId="703" xfId="0" applyNumberFormat="1" applyFont="1" applyFill="1" applyBorder="1" applyAlignment="1" applyProtection="1">
      <alignment horizontal="center"/>
      <protection locked="0"/>
    </xf>
    <xf numFmtId="0" fontId="4" fillId="56" borderId="703" xfId="0" applyFont="1" applyFill="1" applyBorder="1" applyAlignment="1" applyProtection="1">
      <alignment horizontal="center"/>
      <protection locked="0"/>
    </xf>
    <xf numFmtId="165" fontId="4" fillId="56" borderId="703" xfId="0" applyNumberFormat="1" applyFont="1" applyFill="1" applyBorder="1" applyAlignment="1" applyProtection="1">
      <alignment horizontal="center"/>
      <protection locked="0"/>
    </xf>
    <xf numFmtId="165" fontId="4" fillId="56" borderId="698" xfId="0" applyNumberFormat="1" applyFont="1" applyFill="1" applyBorder="1" applyAlignment="1" applyProtection="1">
      <alignment horizontal="center"/>
      <protection locked="0"/>
    </xf>
    <xf numFmtId="165" fontId="2" fillId="56" borderId="1261" xfId="38" applyNumberFormat="1" applyFont="1" applyFill="1" applyBorder="1" applyProtection="1">
      <protection locked="0"/>
    </xf>
    <xf numFmtId="165" fontId="4" fillId="56" borderId="670" xfId="1" applyFont="1" applyFill="1" applyBorder="1" applyProtection="1">
      <protection locked="0"/>
    </xf>
    <xf numFmtId="167" fontId="4" fillId="56" borderId="698" xfId="1" applyNumberFormat="1" applyFont="1" applyFill="1" applyBorder="1" applyProtection="1">
      <protection locked="0"/>
    </xf>
    <xf numFmtId="166" fontId="2" fillId="56" borderId="1262" xfId="38" applyNumberFormat="1" applyFont="1" applyFill="1" applyBorder="1" applyProtection="1">
      <protection locked="0"/>
    </xf>
    <xf numFmtId="0" fontId="4" fillId="56" borderId="672" xfId="1" applyNumberFormat="1" applyFont="1" applyFill="1" applyBorder="1" applyProtection="1">
      <protection locked="0"/>
    </xf>
    <xf numFmtId="0" fontId="2" fillId="56" borderId="1254" xfId="0" applyFont="1" applyFill="1" applyBorder="1" applyAlignment="1" applyProtection="1">
      <alignment horizontal="center"/>
      <protection locked="0"/>
    </xf>
    <xf numFmtId="0" fontId="33" fillId="64" borderId="1264" xfId="4" applyFont="1" applyFill="1" applyBorder="1" applyAlignment="1" applyProtection="1">
      <alignment horizontal="center"/>
      <protection locked="0"/>
    </xf>
    <xf numFmtId="186" fontId="25" fillId="55" borderId="1265" xfId="0" applyNumberFormat="1" applyFont="1" applyFill="1" applyBorder="1" applyAlignment="1" applyProtection="1">
      <alignment horizontal="left" vertical="top"/>
      <protection locked="0"/>
    </xf>
    <xf numFmtId="178" fontId="29" fillId="55" borderId="1265" xfId="0" applyNumberFormat="1" applyFont="1" applyFill="1" applyBorder="1" applyAlignment="1" applyProtection="1">
      <alignment horizontal="centerContinuous" vertical="top"/>
      <protection locked="0"/>
    </xf>
    <xf numFmtId="0" fontId="2" fillId="0" borderId="1268" xfId="0" applyFont="1" applyBorder="1" applyAlignment="1" applyProtection="1">
      <alignment horizontal="centerContinuous" vertical="center"/>
      <protection locked="0"/>
    </xf>
    <xf numFmtId="0" fontId="2" fillId="0" borderId="1270" xfId="0" applyFont="1" applyBorder="1" applyAlignment="1" applyProtection="1">
      <alignment horizontal="centerContinuous" vertical="center"/>
      <protection locked="0"/>
    </xf>
    <xf numFmtId="0" fontId="2" fillId="0" borderId="1271" xfId="0" applyFont="1" applyBorder="1" applyAlignment="1" applyProtection="1">
      <alignment horizontal="centerContinuous" vertical="center"/>
      <protection locked="0"/>
    </xf>
    <xf numFmtId="0" fontId="2" fillId="0" borderId="1272" xfId="0" applyFont="1" applyBorder="1" applyAlignment="1" applyProtection="1">
      <alignment horizontal="centerContinuous" vertical="center"/>
      <protection locked="0"/>
    </xf>
    <xf numFmtId="0" fontId="4" fillId="0" borderId="1285" xfId="0" applyFont="1" applyBorder="1" applyProtection="1">
      <protection locked="0"/>
    </xf>
    <xf numFmtId="0" fontId="4" fillId="0" borderId="1286" xfId="0" applyFont="1" applyBorder="1" applyProtection="1">
      <protection locked="0"/>
    </xf>
    <xf numFmtId="0" fontId="4" fillId="0" borderId="1287" xfId="0" applyFont="1" applyBorder="1" applyProtection="1">
      <protection locked="0"/>
    </xf>
    <xf numFmtId="185" fontId="4" fillId="0" borderId="1287" xfId="0" applyNumberFormat="1" applyFont="1" applyBorder="1" applyProtection="1">
      <protection locked="0"/>
    </xf>
    <xf numFmtId="165" fontId="4" fillId="0" borderId="1287" xfId="0" applyNumberFormat="1" applyFont="1" applyBorder="1" applyAlignment="1" applyProtection="1">
      <alignment horizontal="center"/>
      <protection locked="0"/>
    </xf>
    <xf numFmtId="185" fontId="4" fillId="0" borderId="1287" xfId="1" applyNumberFormat="1" applyFont="1" applyBorder="1" applyProtection="1">
      <protection locked="0"/>
    </xf>
    <xf numFmtId="165" fontId="4" fillId="0" borderId="1288" xfId="1" applyFont="1" applyBorder="1" applyProtection="1">
      <protection locked="0"/>
    </xf>
    <xf numFmtId="0" fontId="4" fillId="0" borderId="1289" xfId="1" applyNumberFormat="1" applyFont="1" applyBorder="1" applyProtection="1">
      <protection locked="0"/>
    </xf>
    <xf numFmtId="165" fontId="4" fillId="0" borderId="1290" xfId="1" applyFont="1" applyBorder="1" applyProtection="1">
      <protection locked="0"/>
    </xf>
    <xf numFmtId="0" fontId="4" fillId="0" borderId="1291" xfId="1" applyNumberFormat="1" applyFont="1" applyBorder="1" applyProtection="1">
      <protection locked="0"/>
    </xf>
    <xf numFmtId="0" fontId="2" fillId="0" borderId="879" xfId="0" applyFont="1" applyBorder="1" applyProtection="1">
      <protection locked="0"/>
    </xf>
    <xf numFmtId="185" fontId="2" fillId="0" borderId="879" xfId="0" applyNumberFormat="1" applyFont="1" applyBorder="1" applyProtection="1">
      <protection locked="0"/>
    </xf>
    <xf numFmtId="165" fontId="4" fillId="0" borderId="879" xfId="0" applyNumberFormat="1" applyFont="1" applyBorder="1" applyAlignment="1" applyProtection="1">
      <alignment horizontal="center"/>
      <protection locked="0"/>
    </xf>
    <xf numFmtId="185" fontId="4" fillId="0" borderId="879" xfId="1" applyNumberFormat="1" applyFont="1" applyBorder="1" applyProtection="1">
      <protection locked="0"/>
    </xf>
    <xf numFmtId="165" fontId="4" fillId="0" borderId="1292" xfId="1" applyFont="1" applyBorder="1" applyProtection="1">
      <protection locked="0"/>
    </xf>
    <xf numFmtId="0" fontId="4" fillId="0" borderId="880" xfId="1" applyNumberFormat="1" applyFont="1" applyBorder="1" applyProtection="1">
      <protection locked="0"/>
    </xf>
    <xf numFmtId="0" fontId="2" fillId="56" borderId="1293" xfId="0" applyFont="1" applyFill="1" applyBorder="1" applyAlignment="1" applyProtection="1">
      <alignment horizontal="left" vertical="top"/>
      <protection locked="0"/>
    </xf>
    <xf numFmtId="0" fontId="2" fillId="56" borderId="1294" xfId="0" applyFont="1" applyFill="1" applyBorder="1" applyAlignment="1" applyProtection="1">
      <alignment vertical="top" wrapText="1"/>
      <protection locked="0"/>
    </xf>
    <xf numFmtId="0" fontId="2" fillId="56" borderId="1294" xfId="0" applyFont="1" applyFill="1" applyBorder="1" applyAlignment="1" applyProtection="1">
      <alignment horizontal="left" vertical="top" wrapText="1"/>
      <protection locked="0"/>
    </xf>
    <xf numFmtId="184" fontId="2" fillId="56" borderId="1294" xfId="0" applyNumberFormat="1" applyFont="1" applyFill="1" applyBorder="1" applyAlignment="1" applyProtection="1">
      <alignment vertical="top" wrapText="1"/>
      <protection locked="0"/>
    </xf>
    <xf numFmtId="0" fontId="2" fillId="56" borderId="1295" xfId="0" applyFont="1" applyFill="1" applyBorder="1" applyAlignment="1" applyProtection="1">
      <alignment vertical="top" wrapText="1"/>
      <protection locked="0"/>
    </xf>
    <xf numFmtId="165" fontId="4" fillId="56" borderId="1296" xfId="1" applyFont="1" applyFill="1" applyBorder="1" applyAlignment="1" applyProtection="1">
      <alignment horizontal="center"/>
      <protection locked="0"/>
    </xf>
    <xf numFmtId="167" fontId="4" fillId="56" borderId="1297" xfId="1" applyNumberFormat="1" applyFont="1" applyFill="1" applyBorder="1" applyProtection="1">
      <protection locked="0"/>
    </xf>
    <xf numFmtId="167" fontId="4" fillId="56" borderId="1298" xfId="1" applyNumberFormat="1" applyFont="1" applyFill="1" applyBorder="1" applyProtection="1">
      <protection locked="0"/>
    </xf>
    <xf numFmtId="165" fontId="4" fillId="56" borderId="1299" xfId="1" applyFont="1" applyFill="1" applyBorder="1" applyAlignment="1" applyProtection="1">
      <alignment horizontal="center"/>
      <protection locked="0"/>
    </xf>
    <xf numFmtId="0" fontId="4" fillId="56" borderId="1300" xfId="1" applyNumberFormat="1" applyFont="1" applyFill="1" applyBorder="1" applyProtection="1">
      <protection locked="0"/>
    </xf>
    <xf numFmtId="165" fontId="4" fillId="56" borderId="1301" xfId="1" applyFont="1" applyFill="1" applyBorder="1" applyAlignment="1" applyProtection="1">
      <alignment horizontal="center"/>
      <protection locked="0"/>
    </xf>
    <xf numFmtId="165" fontId="4" fillId="56" borderId="1302" xfId="1" applyFont="1" applyFill="1" applyBorder="1" applyAlignment="1" applyProtection="1">
      <alignment horizontal="center"/>
      <protection locked="0"/>
    </xf>
    <xf numFmtId="0" fontId="4" fillId="56" borderId="1303" xfId="1" applyNumberFormat="1" applyFont="1" applyFill="1" applyBorder="1" applyProtection="1">
      <protection locked="0"/>
    </xf>
    <xf numFmtId="0" fontId="33" fillId="64" borderId="1304" xfId="4" applyFont="1" applyFill="1" applyBorder="1" applyAlignment="1" applyProtection="1">
      <alignment horizontal="center"/>
      <protection locked="0"/>
    </xf>
    <xf numFmtId="165" fontId="25" fillId="55" borderId="1305" xfId="1" applyFont="1" applyFill="1" applyBorder="1" applyAlignment="1" applyProtection="1">
      <alignment horizontal="left" vertical="top"/>
      <protection locked="0"/>
    </xf>
    <xf numFmtId="165" fontId="29" fillId="55" borderId="1305" xfId="1" applyFont="1" applyFill="1" applyBorder="1" applyAlignment="1" applyProtection="1">
      <alignment horizontal="centerContinuous" vertical="top"/>
      <protection locked="0"/>
    </xf>
    <xf numFmtId="0" fontId="2" fillId="0" borderId="1309" xfId="0" applyFont="1" applyBorder="1" applyAlignment="1" applyProtection="1">
      <alignment horizontal="centerContinuous" vertical="center"/>
      <protection locked="0"/>
    </xf>
    <xf numFmtId="0" fontId="2" fillId="0" borderId="1310" xfId="0" applyFont="1" applyBorder="1" applyAlignment="1" applyProtection="1">
      <alignment horizontal="centerContinuous" vertical="center"/>
      <protection locked="0"/>
    </xf>
    <xf numFmtId="0" fontId="2" fillId="0" borderId="1067" xfId="0" applyFont="1" applyBorder="1" applyAlignment="1" applyProtection="1">
      <alignment vertical="center"/>
      <protection locked="0"/>
    </xf>
    <xf numFmtId="0" fontId="2" fillId="0" borderId="1206" xfId="0" applyFont="1" applyBorder="1" applyAlignment="1" applyProtection="1">
      <alignment vertical="center"/>
      <protection locked="0"/>
    </xf>
    <xf numFmtId="0" fontId="2" fillId="0" borderId="1065" xfId="0" applyFont="1" applyBorder="1" applyAlignment="1" applyProtection="1">
      <alignment vertical="center"/>
      <protection locked="0"/>
    </xf>
    <xf numFmtId="0" fontId="4" fillId="0" borderId="1290" xfId="0" applyFont="1" applyBorder="1" applyProtection="1">
      <protection locked="0"/>
    </xf>
    <xf numFmtId="165" fontId="4" fillId="0" borderId="1287" xfId="0" applyNumberFormat="1" applyFont="1" applyBorder="1" applyProtection="1">
      <protection locked="0"/>
    </xf>
    <xf numFmtId="0" fontId="4" fillId="0" borderId="1291" xfId="0" applyFont="1" applyBorder="1" applyProtection="1">
      <protection locked="0"/>
    </xf>
    <xf numFmtId="165" fontId="4" fillId="0" borderId="1321" xfId="0" applyNumberFormat="1" applyFont="1" applyBorder="1" applyProtection="1">
      <protection locked="0"/>
    </xf>
    <xf numFmtId="0" fontId="2" fillId="0" borderId="1322" xfId="0" applyFont="1" applyBorder="1" applyAlignment="1" applyProtection="1">
      <alignment vertical="center" wrapText="1"/>
      <protection locked="0"/>
    </xf>
    <xf numFmtId="0" fontId="2" fillId="0" borderId="1323" xfId="0" applyFont="1" applyBorder="1" applyAlignment="1" applyProtection="1">
      <alignment vertical="top"/>
      <protection locked="0"/>
    </xf>
    <xf numFmtId="0" fontId="2" fillId="0" borderId="1324" xfId="0" applyFont="1" applyBorder="1" applyAlignment="1" applyProtection="1">
      <alignment vertical="top"/>
      <protection locked="0"/>
    </xf>
    <xf numFmtId="185" fontId="2" fillId="0" borderId="1324" xfId="0" applyNumberFormat="1" applyFont="1" applyBorder="1" applyAlignment="1" applyProtection="1">
      <alignment horizontal="center"/>
      <protection locked="0"/>
    </xf>
    <xf numFmtId="165" fontId="2" fillId="0" borderId="1324" xfId="1" applyFont="1" applyBorder="1" applyProtection="1">
      <protection locked="0"/>
    </xf>
    <xf numFmtId="165" fontId="2" fillId="57" borderId="1325" xfId="1" applyFont="1" applyFill="1" applyBorder="1" applyProtection="1">
      <protection locked="0"/>
    </xf>
    <xf numFmtId="0" fontId="4" fillId="0" borderId="1326" xfId="0" applyFont="1" applyBorder="1" applyProtection="1">
      <protection locked="0"/>
    </xf>
    <xf numFmtId="165" fontId="2" fillId="57" borderId="1327" xfId="1" applyFont="1" applyFill="1" applyBorder="1" applyProtection="1">
      <protection locked="0"/>
    </xf>
    <xf numFmtId="165" fontId="2" fillId="57" borderId="1324" xfId="1" applyFont="1" applyFill="1" applyBorder="1" applyProtection="1">
      <protection locked="0"/>
    </xf>
    <xf numFmtId="0" fontId="4" fillId="0" borderId="1328" xfId="0" applyFont="1" applyBorder="1" applyProtection="1">
      <protection locked="0"/>
    </xf>
    <xf numFmtId="0" fontId="2" fillId="56" borderId="1329" xfId="0" applyFont="1" applyFill="1" applyBorder="1" applyAlignment="1" applyProtection="1">
      <alignment horizontal="left"/>
      <protection locked="0"/>
    </xf>
    <xf numFmtId="0" fontId="2" fillId="56" borderId="1330" xfId="0" applyFont="1" applyFill="1" applyBorder="1" applyAlignment="1" applyProtection="1">
      <alignment horizontal="left"/>
      <protection locked="0"/>
    </xf>
    <xf numFmtId="0" fontId="2" fillId="56" borderId="1330" xfId="0" applyFont="1" applyFill="1" applyBorder="1" applyProtection="1">
      <protection locked="0"/>
    </xf>
    <xf numFmtId="0" fontId="2" fillId="56" borderId="1330" xfId="0" applyFont="1" applyFill="1" applyBorder="1" applyAlignment="1" applyProtection="1">
      <alignment wrapText="1"/>
      <protection locked="0"/>
    </xf>
    <xf numFmtId="185" fontId="2" fillId="56" borderId="1330" xfId="0" applyNumberFormat="1" applyFont="1" applyFill="1" applyBorder="1" applyAlignment="1" applyProtection="1">
      <alignment horizontal="center"/>
      <protection locked="0"/>
    </xf>
    <xf numFmtId="165" fontId="2" fillId="56" borderId="1331" xfId="0" applyNumberFormat="1" applyFont="1" applyFill="1" applyBorder="1" applyProtection="1">
      <protection locked="0"/>
    </xf>
    <xf numFmtId="165" fontId="2" fillId="56" borderId="1332" xfId="1" applyFont="1" applyFill="1" applyBorder="1" applyProtection="1">
      <protection locked="0"/>
    </xf>
    <xf numFmtId="165" fontId="4" fillId="56" borderId="1333" xfId="1" applyFont="1" applyFill="1" applyBorder="1" applyProtection="1">
      <protection locked="0"/>
    </xf>
    <xf numFmtId="165" fontId="2" fillId="56" borderId="1334" xfId="1" applyFont="1" applyFill="1" applyBorder="1" applyProtection="1">
      <protection locked="0"/>
    </xf>
    <xf numFmtId="165" fontId="4" fillId="56" borderId="1335" xfId="1" applyFont="1" applyFill="1" applyBorder="1" applyProtection="1">
      <protection locked="0"/>
    </xf>
    <xf numFmtId="186" fontId="25" fillId="55" borderId="1336" xfId="0" applyNumberFormat="1" applyFont="1" applyFill="1" applyBorder="1" applyAlignment="1" applyProtection="1">
      <alignment horizontal="left" vertical="top"/>
      <protection locked="0"/>
    </xf>
    <xf numFmtId="178" fontId="29" fillId="55" borderId="1336" xfId="0" applyNumberFormat="1" applyFont="1" applyFill="1" applyBorder="1" applyAlignment="1" applyProtection="1">
      <alignment horizontal="centerContinuous" vertical="top"/>
      <protection locked="0"/>
    </xf>
    <xf numFmtId="0" fontId="4" fillId="0" borderId="1346" xfId="0" applyFont="1" applyBorder="1" applyAlignment="1" applyProtection="1">
      <alignment horizontal="center"/>
      <protection locked="0"/>
    </xf>
    <xf numFmtId="0" fontId="4" fillId="0" borderId="1347" xfId="0" applyFont="1" applyBorder="1" applyAlignment="1" applyProtection="1">
      <alignment horizontal="left"/>
      <protection locked="0"/>
    </xf>
    <xf numFmtId="165" fontId="4" fillId="0" borderId="1348" xfId="1" applyFont="1" applyBorder="1" applyProtection="1">
      <protection locked="0"/>
    </xf>
    <xf numFmtId="165" fontId="4" fillId="0" borderId="1349" xfId="1" applyFont="1" applyBorder="1" applyProtection="1">
      <protection locked="0"/>
    </xf>
    <xf numFmtId="165" fontId="4" fillId="0" borderId="1350" xfId="1" applyFont="1" applyBorder="1" applyProtection="1">
      <protection locked="0"/>
    </xf>
    <xf numFmtId="0" fontId="2" fillId="56" borderId="1351" xfId="0" applyFont="1" applyFill="1" applyBorder="1" applyProtection="1">
      <protection locked="0"/>
    </xf>
    <xf numFmtId="0" fontId="2" fillId="56" borderId="1352" xfId="0" applyFont="1" applyFill="1" applyBorder="1" applyProtection="1">
      <protection locked="0"/>
    </xf>
    <xf numFmtId="165" fontId="2" fillId="56" borderId="1353" xfId="0" applyNumberFormat="1" applyFont="1" applyFill="1" applyBorder="1" applyProtection="1">
      <protection locked="0"/>
    </xf>
    <xf numFmtId="165" fontId="2" fillId="56" borderId="1354" xfId="0" applyNumberFormat="1" applyFont="1" applyFill="1" applyBorder="1" applyProtection="1">
      <protection locked="0"/>
    </xf>
    <xf numFmtId="0" fontId="33" fillId="64" borderId="1356" xfId="4" applyFont="1" applyFill="1" applyBorder="1" applyAlignment="1" applyProtection="1">
      <alignment horizontal="center"/>
      <protection locked="0"/>
    </xf>
    <xf numFmtId="186" fontId="25" fillId="55" borderId="1357" xfId="0" applyNumberFormat="1" applyFont="1" applyFill="1" applyBorder="1" applyAlignment="1" applyProtection="1">
      <alignment horizontal="left" vertical="top"/>
      <protection locked="0"/>
    </xf>
    <xf numFmtId="178" fontId="29" fillId="55" borderId="1357" xfId="0" applyNumberFormat="1" applyFont="1" applyFill="1" applyBorder="1" applyAlignment="1" applyProtection="1">
      <alignment horizontal="centerContinuous" vertical="top"/>
      <protection locked="0"/>
    </xf>
    <xf numFmtId="0" fontId="2" fillId="0" borderId="1360" xfId="0" applyFont="1" applyBorder="1" applyAlignment="1" applyProtection="1">
      <alignment horizontal="centerContinuous" vertical="center" wrapText="1"/>
      <protection locked="0"/>
    </xf>
    <xf numFmtId="0" fontId="2" fillId="0" borderId="1361" xfId="0" applyFont="1" applyBorder="1" applyAlignment="1" applyProtection="1">
      <alignment horizontal="centerContinuous" vertical="center"/>
      <protection locked="0"/>
    </xf>
    <xf numFmtId="0" fontId="2" fillId="0" borderId="1367" xfId="0" applyFont="1" applyBorder="1" applyAlignment="1" applyProtection="1">
      <alignment horizontal="centerContinuous" vertical="center"/>
      <protection locked="0"/>
    </xf>
    <xf numFmtId="0" fontId="2" fillId="0" borderId="1368" xfId="0" applyFont="1" applyBorder="1" applyAlignment="1" applyProtection="1">
      <alignment horizontal="centerContinuous" vertical="center"/>
      <protection locked="0"/>
    </xf>
    <xf numFmtId="165" fontId="4" fillId="0" borderId="677" xfId="1" applyFont="1" applyBorder="1" applyProtection="1">
      <protection locked="0"/>
    </xf>
    <xf numFmtId="0" fontId="2" fillId="56" borderId="1382" xfId="0" applyFont="1" applyFill="1" applyBorder="1" applyProtection="1">
      <protection locked="0"/>
    </xf>
    <xf numFmtId="0" fontId="2" fillId="56" borderId="1383" xfId="0" applyFont="1" applyFill="1" applyBorder="1" applyProtection="1">
      <protection locked="0"/>
    </xf>
    <xf numFmtId="0" fontId="2" fillId="56" borderId="1384" xfId="0" applyFont="1" applyFill="1" applyBorder="1" applyProtection="1">
      <protection locked="0"/>
    </xf>
    <xf numFmtId="165" fontId="2" fillId="56" borderId="1385" xfId="0" applyNumberFormat="1" applyFont="1" applyFill="1" applyBorder="1" applyProtection="1">
      <protection locked="0"/>
    </xf>
    <xf numFmtId="169" fontId="2" fillId="56" borderId="1386" xfId="0" applyNumberFormat="1" applyFont="1" applyFill="1" applyBorder="1" applyProtection="1">
      <protection locked="0"/>
    </xf>
    <xf numFmtId="165" fontId="2" fillId="56" borderId="1387" xfId="0" applyNumberFormat="1" applyFont="1" applyFill="1" applyBorder="1" applyProtection="1">
      <protection locked="0"/>
    </xf>
    <xf numFmtId="165" fontId="2" fillId="56" borderId="1375" xfId="0" applyNumberFormat="1" applyFont="1" applyFill="1" applyBorder="1" applyProtection="1">
      <protection locked="0"/>
    </xf>
    <xf numFmtId="169" fontId="2" fillId="56" borderId="1388" xfId="0" applyNumberFormat="1" applyFont="1" applyFill="1" applyBorder="1" applyProtection="1">
      <protection locked="0"/>
    </xf>
    <xf numFmtId="186" fontId="25" fillId="55" borderId="1389" xfId="0" applyNumberFormat="1" applyFont="1" applyFill="1" applyBorder="1" applyAlignment="1" applyProtection="1">
      <alignment horizontal="left" vertical="top"/>
      <protection locked="0"/>
    </xf>
    <xf numFmtId="178" fontId="29" fillId="55" borderId="1389" xfId="0" applyNumberFormat="1" applyFont="1" applyFill="1" applyBorder="1" applyAlignment="1" applyProtection="1">
      <alignment horizontal="centerContinuous" vertical="top"/>
      <protection locked="0"/>
    </xf>
    <xf numFmtId="0" fontId="2" fillId="0" borderId="1392" xfId="0" applyFont="1" applyBorder="1" applyAlignment="1" applyProtection="1">
      <alignment horizontal="centerContinuous" vertical="center" wrapText="1"/>
      <protection locked="0"/>
    </xf>
    <xf numFmtId="0" fontId="2" fillId="0" borderId="1394" xfId="0" applyFont="1" applyBorder="1" applyAlignment="1" applyProtection="1">
      <alignment horizontal="centerContinuous" vertical="center"/>
      <protection locked="0"/>
    </xf>
    <xf numFmtId="0" fontId="2" fillId="0" borderId="1395" xfId="0" applyFont="1" applyBorder="1" applyAlignment="1" applyProtection="1">
      <alignment horizontal="centerContinuous" vertical="center"/>
      <protection locked="0"/>
    </xf>
    <xf numFmtId="0" fontId="4" fillId="0" borderId="1396" xfId="0" applyFont="1" applyBorder="1" applyProtection="1">
      <protection locked="0"/>
    </xf>
    <xf numFmtId="0" fontId="4" fillId="0" borderId="1397" xfId="0" applyFont="1" applyBorder="1" applyProtection="1">
      <protection locked="0"/>
    </xf>
    <xf numFmtId="0" fontId="4" fillId="0" borderId="1398" xfId="0" applyFont="1" applyBorder="1" applyProtection="1">
      <protection locked="0"/>
    </xf>
    <xf numFmtId="185" fontId="4" fillId="0" borderId="1398" xfId="0" applyNumberFormat="1" applyFont="1" applyBorder="1" applyProtection="1">
      <protection locked="0"/>
    </xf>
    <xf numFmtId="165" fontId="4" fillId="0" borderId="1398" xfId="0" applyNumberFormat="1" applyFont="1" applyBorder="1" applyProtection="1">
      <protection locked="0"/>
    </xf>
    <xf numFmtId="165" fontId="4" fillId="0" borderId="1399" xfId="0" applyNumberFormat="1" applyFont="1" applyBorder="1" applyProtection="1">
      <protection locked="0"/>
    </xf>
    <xf numFmtId="0" fontId="4" fillId="0" borderId="1400" xfId="0" applyFont="1" applyBorder="1" applyProtection="1">
      <protection locked="0"/>
    </xf>
    <xf numFmtId="165" fontId="4" fillId="0" borderId="1401" xfId="0" applyNumberFormat="1" applyFont="1" applyBorder="1" applyProtection="1">
      <protection locked="0"/>
    </xf>
    <xf numFmtId="165" fontId="4" fillId="0" borderId="1158" xfId="0" applyNumberFormat="1" applyFont="1" applyBorder="1" applyProtection="1">
      <protection locked="0"/>
    </xf>
    <xf numFmtId="0" fontId="4" fillId="0" borderId="1402" xfId="0" applyFont="1" applyBorder="1" applyProtection="1">
      <protection locked="0"/>
    </xf>
    <xf numFmtId="165" fontId="4" fillId="14" borderId="1401" xfId="0" applyNumberFormat="1" applyFont="1" applyFill="1" applyBorder="1" applyProtection="1">
      <protection locked="0"/>
    </xf>
    <xf numFmtId="165" fontId="4" fillId="14" borderId="1158" xfId="0" applyNumberFormat="1" applyFont="1" applyFill="1" applyBorder="1" applyProtection="1">
      <protection locked="0"/>
    </xf>
    <xf numFmtId="0" fontId="4" fillId="14" borderId="1402" xfId="0" applyFont="1" applyFill="1" applyBorder="1" applyProtection="1">
      <protection locked="0"/>
    </xf>
    <xf numFmtId="165" fontId="4" fillId="0" borderId="671" xfId="0" applyNumberFormat="1" applyFont="1" applyBorder="1" applyProtection="1">
      <protection locked="0"/>
    </xf>
    <xf numFmtId="165" fontId="4" fillId="0" borderId="733" xfId="0" applyNumberFormat="1" applyFont="1" applyBorder="1" applyProtection="1">
      <protection locked="0"/>
    </xf>
    <xf numFmtId="0" fontId="4" fillId="56" borderId="1383" xfId="0" applyFont="1" applyFill="1" applyBorder="1" applyProtection="1">
      <protection locked="0"/>
    </xf>
    <xf numFmtId="0" fontId="4" fillId="56" borderId="1384" xfId="0" applyFont="1" applyFill="1" applyBorder="1" applyProtection="1">
      <protection locked="0"/>
    </xf>
    <xf numFmtId="0" fontId="4" fillId="0" borderId="677" xfId="0" applyFont="1" applyBorder="1" applyProtection="1">
      <protection locked="0"/>
    </xf>
    <xf numFmtId="165" fontId="2" fillId="56" borderId="1403" xfId="0" applyNumberFormat="1" applyFont="1" applyFill="1" applyBorder="1" applyProtection="1">
      <protection locked="0"/>
    </xf>
    <xf numFmtId="165" fontId="2" fillId="56" borderId="1404" xfId="0" applyNumberFormat="1" applyFont="1" applyFill="1" applyBorder="1" applyProtection="1">
      <protection locked="0"/>
    </xf>
    <xf numFmtId="169" fontId="2" fillId="56" borderId="1405" xfId="0" applyNumberFormat="1" applyFont="1" applyFill="1" applyBorder="1" applyProtection="1">
      <protection locked="0"/>
    </xf>
    <xf numFmtId="0" fontId="4" fillId="0" borderId="1407" xfId="0" applyFont="1" applyBorder="1" applyProtection="1">
      <protection locked="0"/>
    </xf>
    <xf numFmtId="0" fontId="2" fillId="0" borderId="1411" xfId="0" applyFont="1" applyBorder="1" applyAlignment="1" applyProtection="1">
      <alignment horizontal="centerContinuous" vertical="center" wrapText="1"/>
      <protection locked="0"/>
    </xf>
    <xf numFmtId="0" fontId="2" fillId="0" borderId="1413" xfId="0" applyFont="1" applyBorder="1" applyAlignment="1" applyProtection="1">
      <alignment horizontal="centerContinuous" vertical="center"/>
      <protection locked="0"/>
    </xf>
    <xf numFmtId="0" fontId="2" fillId="0" borderId="1414" xfId="0" applyFont="1" applyBorder="1" applyAlignment="1" applyProtection="1">
      <alignment horizontal="centerContinuous" vertical="center"/>
      <protection locked="0"/>
    </xf>
    <xf numFmtId="0" fontId="2" fillId="0" borderId="1415" xfId="0" applyFont="1" applyBorder="1" applyAlignment="1" applyProtection="1">
      <alignment horizontal="centerContinuous" vertical="center"/>
      <protection locked="0"/>
    </xf>
    <xf numFmtId="0" fontId="4" fillId="0" borderId="1421" xfId="0" applyFont="1" applyBorder="1" applyProtection="1">
      <protection locked="0"/>
    </xf>
    <xf numFmtId="0" fontId="4" fillId="0" borderId="1422" xfId="0" applyFont="1" applyBorder="1" applyProtection="1">
      <protection locked="0"/>
    </xf>
    <xf numFmtId="0" fontId="4" fillId="0" borderId="1423" xfId="0" applyFont="1" applyBorder="1" applyProtection="1">
      <protection locked="0"/>
    </xf>
    <xf numFmtId="185" fontId="4" fillId="0" borderId="1423" xfId="0" applyNumberFormat="1" applyFont="1" applyBorder="1" applyProtection="1">
      <protection locked="0"/>
    </xf>
    <xf numFmtId="165" fontId="4" fillId="0" borderId="1423" xfId="0" applyNumberFormat="1" applyFont="1" applyBorder="1" applyProtection="1">
      <protection locked="0"/>
    </xf>
    <xf numFmtId="165" fontId="4" fillId="0" borderId="1424" xfId="0" applyNumberFormat="1" applyFont="1" applyBorder="1" applyProtection="1">
      <protection locked="0"/>
    </xf>
    <xf numFmtId="0" fontId="4" fillId="0" borderId="1425" xfId="0" applyFont="1" applyBorder="1" applyProtection="1">
      <protection locked="0"/>
    </xf>
    <xf numFmtId="0" fontId="2" fillId="56" borderId="1426" xfId="0" applyFont="1" applyFill="1" applyBorder="1" applyProtection="1">
      <protection locked="0"/>
    </xf>
    <xf numFmtId="0" fontId="2" fillId="56" borderId="1427" xfId="0" applyFont="1" applyFill="1" applyBorder="1" applyProtection="1">
      <protection locked="0"/>
    </xf>
    <xf numFmtId="0" fontId="4" fillId="56" borderId="1427" xfId="0" applyFont="1" applyFill="1" applyBorder="1" applyProtection="1">
      <protection locked="0"/>
    </xf>
    <xf numFmtId="185" fontId="4" fillId="56" borderId="1427" xfId="0" applyNumberFormat="1" applyFont="1" applyFill="1" applyBorder="1" applyProtection="1">
      <protection locked="0"/>
    </xf>
    <xf numFmtId="165" fontId="4" fillId="56" borderId="1427" xfId="0" applyNumberFormat="1" applyFont="1" applyFill="1" applyBorder="1" applyProtection="1">
      <protection locked="0"/>
    </xf>
    <xf numFmtId="185" fontId="4" fillId="56" borderId="1428" xfId="0" applyNumberFormat="1" applyFont="1" applyFill="1" applyBorder="1" applyProtection="1">
      <protection locked="0"/>
    </xf>
    <xf numFmtId="165" fontId="2" fillId="56" borderId="1429" xfId="0" applyNumberFormat="1" applyFont="1" applyFill="1" applyBorder="1" applyProtection="1">
      <protection locked="0"/>
    </xf>
    <xf numFmtId="0" fontId="2" fillId="56" borderId="1430" xfId="0" applyFont="1" applyFill="1" applyBorder="1" applyProtection="1">
      <protection locked="0"/>
    </xf>
    <xf numFmtId="165" fontId="2" fillId="56" borderId="1431" xfId="0" applyNumberFormat="1" applyFont="1" applyFill="1" applyBorder="1" applyProtection="1">
      <protection locked="0"/>
    </xf>
    <xf numFmtId="165" fontId="2" fillId="56" borderId="1432" xfId="0" applyNumberFormat="1" applyFont="1" applyFill="1" applyBorder="1" applyProtection="1">
      <protection locked="0"/>
    </xf>
    <xf numFmtId="169" fontId="2" fillId="56" borderId="1433" xfId="0" applyNumberFormat="1" applyFont="1" applyFill="1" applyBorder="1" applyProtection="1">
      <protection locked="0"/>
    </xf>
    <xf numFmtId="0" fontId="33" fillId="64" borderId="1434" xfId="4" applyFont="1" applyFill="1" applyBorder="1" applyAlignment="1" applyProtection="1">
      <alignment horizontal="center"/>
      <protection locked="0"/>
    </xf>
    <xf numFmtId="165" fontId="25" fillId="55" borderId="1435" xfId="1" applyFont="1" applyFill="1" applyBorder="1" applyAlignment="1" applyProtection="1">
      <alignment horizontal="left" vertical="top"/>
      <protection locked="0"/>
    </xf>
    <xf numFmtId="165" fontId="29" fillId="55" borderId="1435" xfId="1" applyFont="1" applyFill="1" applyBorder="1" applyAlignment="1" applyProtection="1">
      <alignment horizontal="centerContinuous" vertical="top"/>
      <protection locked="0"/>
    </xf>
    <xf numFmtId="0" fontId="2" fillId="0" borderId="1440" xfId="0" applyFont="1" applyBorder="1" applyAlignment="1" applyProtection="1">
      <alignment horizontal="centerContinuous" vertical="center"/>
      <protection locked="0"/>
    </xf>
    <xf numFmtId="0" fontId="4" fillId="0" borderId="1421" xfId="0" applyFont="1" applyBorder="1" applyAlignment="1" applyProtection="1">
      <alignment horizontal="left"/>
      <protection locked="0"/>
    </xf>
    <xf numFmtId="0" fontId="4" fillId="0" borderId="1441" xfId="0" applyFont="1" applyBorder="1" applyProtection="1">
      <protection locked="0"/>
    </xf>
    <xf numFmtId="0" fontId="4" fillId="0" borderId="1442" xfId="0" applyFont="1" applyBorder="1" applyProtection="1">
      <protection locked="0"/>
    </xf>
    <xf numFmtId="175" fontId="4" fillId="0" borderId="1442" xfId="0" applyNumberFormat="1" applyFont="1" applyBorder="1" applyProtection="1">
      <protection locked="0"/>
    </xf>
    <xf numFmtId="185" fontId="4" fillId="0" borderId="1442" xfId="0" applyNumberFormat="1" applyFont="1" applyBorder="1" applyProtection="1">
      <protection locked="0"/>
    </xf>
    <xf numFmtId="165" fontId="4" fillId="0" borderId="1442" xfId="0" applyNumberFormat="1" applyFont="1" applyBorder="1" applyProtection="1">
      <protection locked="0"/>
    </xf>
    <xf numFmtId="165" fontId="4" fillId="0" borderId="1443" xfId="0" applyNumberFormat="1" applyFont="1" applyBorder="1" applyProtection="1">
      <protection locked="0"/>
    </xf>
    <xf numFmtId="0" fontId="4" fillId="0" borderId="1444" xfId="0" applyFont="1" applyBorder="1" applyProtection="1">
      <protection locked="0"/>
    </xf>
    <xf numFmtId="0" fontId="2" fillId="56" borderId="1426" xfId="0" applyFont="1" applyFill="1" applyBorder="1" applyAlignment="1" applyProtection="1">
      <alignment horizontal="left"/>
      <protection locked="0"/>
    </xf>
    <xf numFmtId="0" fontId="2" fillId="56" borderId="1427" xfId="0" applyFont="1" applyFill="1" applyBorder="1" applyAlignment="1" applyProtection="1">
      <alignment horizontal="left"/>
      <protection locked="0"/>
    </xf>
    <xf numFmtId="175" fontId="2" fillId="56" borderId="1427" xfId="0" applyNumberFormat="1" applyFont="1" applyFill="1" applyBorder="1" applyAlignment="1" applyProtection="1">
      <alignment horizontal="left"/>
      <protection locked="0"/>
    </xf>
    <xf numFmtId="0" fontId="2" fillId="56" borderId="1405" xfId="0" applyFont="1" applyFill="1" applyBorder="1" applyProtection="1">
      <protection locked="0"/>
    </xf>
    <xf numFmtId="0" fontId="4" fillId="0" borderId="1451" xfId="0" applyFont="1" applyBorder="1" applyProtection="1">
      <protection locked="0"/>
    </xf>
    <xf numFmtId="169" fontId="2" fillId="56" borderId="1452" xfId="0" applyNumberFormat="1" applyFont="1" applyFill="1" applyBorder="1" applyProtection="1">
      <protection locked="0"/>
    </xf>
    <xf numFmtId="165" fontId="10" fillId="0" borderId="1453" xfId="0" applyNumberFormat="1" applyFont="1" applyBorder="1" applyProtection="1">
      <protection locked="0"/>
    </xf>
    <xf numFmtId="0" fontId="2" fillId="0" borderId="1454" xfId="0" applyFont="1" applyBorder="1" applyAlignment="1" applyProtection="1">
      <alignment horizontal="centerContinuous" vertical="center" wrapText="1"/>
      <protection locked="0"/>
    </xf>
    <xf numFmtId="0" fontId="2" fillId="0" borderId="1455" xfId="0" applyFont="1" applyBorder="1" applyAlignment="1" applyProtection="1">
      <alignment horizontal="centerContinuous" vertical="center" wrapText="1"/>
      <protection locked="0"/>
    </xf>
    <xf numFmtId="0" fontId="2" fillId="0" borderId="1457" xfId="0" applyFont="1" applyBorder="1" applyAlignment="1" applyProtection="1">
      <alignment horizontal="centerContinuous" vertical="center"/>
      <protection locked="0"/>
    </xf>
    <xf numFmtId="0" fontId="2" fillId="0" borderId="1458" xfId="0" applyFont="1" applyBorder="1" applyAlignment="1" applyProtection="1">
      <alignment horizontal="centerContinuous" vertical="center"/>
      <protection locked="0"/>
    </xf>
    <xf numFmtId="0" fontId="2" fillId="0" borderId="1459" xfId="0" applyFont="1" applyBorder="1" applyAlignment="1" applyProtection="1">
      <alignment horizontal="centerContinuous" vertical="center"/>
      <protection locked="0"/>
    </xf>
    <xf numFmtId="0" fontId="4" fillId="0" borderId="1423" xfId="0" applyFont="1" applyBorder="1" applyAlignment="1" applyProtection="1">
      <alignment horizontal="center"/>
      <protection locked="0"/>
    </xf>
    <xf numFmtId="165" fontId="4" fillId="0" borderId="1467" xfId="0" applyNumberFormat="1" applyFont="1" applyBorder="1" applyProtection="1">
      <protection locked="0"/>
    </xf>
    <xf numFmtId="165" fontId="4" fillId="0" borderId="835" xfId="0" applyNumberFormat="1" applyFont="1" applyBorder="1" applyProtection="1">
      <protection locked="0"/>
    </xf>
    <xf numFmtId="169" fontId="4" fillId="0" borderId="1402" xfId="0" applyNumberFormat="1" applyFont="1" applyBorder="1" applyProtection="1">
      <protection locked="0"/>
    </xf>
    <xf numFmtId="169" fontId="4" fillId="14" borderId="1402" xfId="0" applyNumberFormat="1" applyFont="1" applyFill="1" applyBorder="1" applyProtection="1">
      <protection locked="0"/>
    </xf>
    <xf numFmtId="165" fontId="4" fillId="0" borderId="1462" xfId="0" applyNumberFormat="1" applyFont="1" applyBorder="1" applyProtection="1">
      <protection locked="0"/>
    </xf>
    <xf numFmtId="185" fontId="2" fillId="56" borderId="1427" xfId="0" applyNumberFormat="1" applyFont="1" applyFill="1" applyBorder="1" applyProtection="1">
      <protection locked="0"/>
    </xf>
    <xf numFmtId="185" fontId="2" fillId="56" borderId="1428" xfId="0" applyNumberFormat="1" applyFont="1" applyFill="1" applyBorder="1" applyProtection="1">
      <protection locked="0"/>
    </xf>
    <xf numFmtId="165" fontId="2" fillId="56" borderId="1468" xfId="0" applyNumberFormat="1" applyFont="1" applyFill="1" applyBorder="1" applyProtection="1">
      <protection locked="0"/>
    </xf>
    <xf numFmtId="165" fontId="2" fillId="56" borderId="1469" xfId="0" applyNumberFormat="1" applyFont="1" applyFill="1" applyBorder="1" applyProtection="1">
      <protection locked="0"/>
    </xf>
    <xf numFmtId="169" fontId="2" fillId="56" borderId="1470" xfId="0" applyNumberFormat="1" applyFont="1" applyFill="1" applyBorder="1" applyProtection="1">
      <protection locked="0"/>
    </xf>
    <xf numFmtId="169" fontId="2" fillId="56" borderId="1471" xfId="0" applyNumberFormat="1" applyFont="1" applyFill="1" applyBorder="1" applyProtection="1">
      <protection locked="0"/>
    </xf>
    <xf numFmtId="0" fontId="2" fillId="0" borderId="1472" xfId="0" applyFont="1" applyBorder="1" applyAlignment="1" applyProtection="1">
      <alignment horizontal="centerContinuous"/>
      <protection locked="0"/>
    </xf>
    <xf numFmtId="0" fontId="2" fillId="0" borderId="1473" xfId="0" applyFont="1" applyBorder="1" applyAlignment="1" applyProtection="1">
      <alignment horizontal="centerContinuous"/>
      <protection locked="0"/>
    </xf>
    <xf numFmtId="0" fontId="2" fillId="0" borderId="1474" xfId="0" applyFont="1" applyBorder="1" applyAlignment="1" applyProtection="1">
      <alignment horizontal="centerContinuous"/>
      <protection locked="0"/>
    </xf>
    <xf numFmtId="0" fontId="2" fillId="0" borderId="1475" xfId="0" applyFont="1" applyBorder="1" applyAlignment="1" applyProtection="1">
      <alignment horizontal="centerContinuous" vertical="center" wrapText="1"/>
      <protection locked="0"/>
    </xf>
    <xf numFmtId="0" fontId="2" fillId="56" borderId="1487" xfId="0" applyFont="1" applyFill="1" applyBorder="1" applyAlignment="1" applyProtection="1">
      <alignment horizontal="left"/>
      <protection locked="0"/>
    </xf>
    <xf numFmtId="0" fontId="2" fillId="56" borderId="1488" xfId="0" applyFont="1" applyFill="1" applyBorder="1" applyAlignment="1" applyProtection="1">
      <alignment horizontal="left"/>
      <protection locked="0"/>
    </xf>
    <xf numFmtId="175" fontId="2" fillId="56" borderId="1488" xfId="0" applyNumberFormat="1" applyFont="1" applyFill="1" applyBorder="1" applyAlignment="1" applyProtection="1">
      <alignment horizontal="left"/>
      <protection locked="0"/>
    </xf>
    <xf numFmtId="0" fontId="4" fillId="56" borderId="1488" xfId="0" applyFont="1" applyFill="1" applyBorder="1" applyProtection="1">
      <protection locked="0"/>
    </xf>
    <xf numFmtId="175" fontId="4" fillId="56" borderId="1488" xfId="0" applyNumberFormat="1" applyFont="1" applyFill="1" applyBorder="1" applyProtection="1">
      <protection locked="0"/>
    </xf>
    <xf numFmtId="175" fontId="4" fillId="56" borderId="1489" xfId="0" applyNumberFormat="1" applyFont="1" applyFill="1" applyBorder="1" applyProtection="1">
      <protection locked="0"/>
    </xf>
    <xf numFmtId="165" fontId="2" fillId="56" borderId="1490" xfId="0" applyNumberFormat="1" applyFont="1" applyFill="1" applyBorder="1" applyProtection="1">
      <protection locked="0"/>
    </xf>
    <xf numFmtId="165" fontId="2" fillId="56" borderId="1491" xfId="0" applyNumberFormat="1" applyFont="1" applyFill="1" applyBorder="1" applyProtection="1">
      <protection locked="0"/>
    </xf>
    <xf numFmtId="169" fontId="2" fillId="56" borderId="1492" xfId="0" applyNumberFormat="1" applyFont="1" applyFill="1" applyBorder="1" applyProtection="1">
      <protection locked="0"/>
    </xf>
    <xf numFmtId="169" fontId="2" fillId="56" borderId="1493" xfId="0" applyNumberFormat="1" applyFont="1" applyFill="1" applyBorder="1" applyProtection="1">
      <protection locked="0"/>
    </xf>
    <xf numFmtId="169" fontId="2" fillId="56" borderId="1494" xfId="0" applyNumberFormat="1" applyFont="1" applyFill="1" applyBorder="1" applyProtection="1">
      <protection locked="0"/>
    </xf>
    <xf numFmtId="169" fontId="2" fillId="56" borderId="1495" xfId="0" applyNumberFormat="1" applyFont="1" applyFill="1" applyBorder="1" applyProtection="1">
      <protection locked="0"/>
    </xf>
    <xf numFmtId="0" fontId="33" fillId="64" borderId="1497" xfId="4" applyFont="1" applyFill="1" applyBorder="1" applyAlignment="1" applyProtection="1">
      <alignment horizontal="center"/>
      <protection locked="0"/>
    </xf>
    <xf numFmtId="0" fontId="4" fillId="0" borderId="1435" xfId="0" applyFont="1" applyBorder="1" applyProtection="1">
      <protection locked="0"/>
    </xf>
    <xf numFmtId="0" fontId="2" fillId="0" borderId="1458" xfId="0" applyFont="1" applyBorder="1" applyAlignment="1" applyProtection="1">
      <alignment horizontal="centerContinuous" vertical="center" wrapText="1"/>
      <protection locked="0"/>
    </xf>
    <xf numFmtId="169" fontId="4" fillId="0" borderId="682" xfId="0" applyNumberFormat="1" applyFont="1" applyBorder="1" applyProtection="1">
      <protection locked="0"/>
    </xf>
    <xf numFmtId="0" fontId="2" fillId="56" borderId="1499" xfId="0" applyFont="1" applyFill="1" applyBorder="1" applyProtection="1">
      <protection locked="0"/>
    </xf>
    <xf numFmtId="0" fontId="2" fillId="56" borderId="1500" xfId="0" applyFont="1" applyFill="1" applyBorder="1" applyProtection="1">
      <protection locked="0"/>
    </xf>
    <xf numFmtId="0" fontId="4" fillId="56" borderId="1500" xfId="0" applyFont="1" applyFill="1" applyBorder="1" applyProtection="1">
      <protection locked="0"/>
    </xf>
    <xf numFmtId="175" fontId="4" fillId="56" borderId="1500" xfId="0" applyNumberFormat="1" applyFont="1" applyFill="1" applyBorder="1" applyProtection="1">
      <protection locked="0"/>
    </xf>
    <xf numFmtId="169" fontId="2" fillId="56" borderId="1500" xfId="0" applyNumberFormat="1" applyFont="1" applyFill="1" applyBorder="1" applyProtection="1">
      <protection locked="0"/>
    </xf>
    <xf numFmtId="175" fontId="2" fillId="56" borderId="1500" xfId="0" applyNumberFormat="1" applyFont="1" applyFill="1" applyBorder="1" applyProtection="1">
      <protection locked="0"/>
    </xf>
    <xf numFmtId="175" fontId="2" fillId="56" borderId="1501" xfId="0" applyNumberFormat="1" applyFont="1" applyFill="1" applyBorder="1" applyProtection="1">
      <protection locked="0"/>
    </xf>
    <xf numFmtId="169" fontId="2" fillId="56" borderId="1502" xfId="0" applyNumberFormat="1" applyFont="1" applyFill="1" applyBorder="1" applyProtection="1">
      <protection locked="0"/>
    </xf>
    <xf numFmtId="169" fontId="2" fillId="56" borderId="1503" xfId="0" applyNumberFormat="1" applyFont="1" applyFill="1" applyBorder="1" applyProtection="1">
      <protection locked="0"/>
    </xf>
    <xf numFmtId="169" fontId="2" fillId="56" borderId="1504" xfId="0" applyNumberFormat="1" applyFont="1" applyFill="1" applyBorder="1" applyProtection="1">
      <protection locked="0"/>
    </xf>
    <xf numFmtId="0" fontId="4" fillId="56" borderId="1505" xfId="0" applyFont="1" applyFill="1" applyBorder="1" applyProtection="1">
      <protection locked="0"/>
    </xf>
    <xf numFmtId="169" fontId="2" fillId="56" borderId="1506" xfId="0" applyNumberFormat="1" applyFont="1" applyFill="1" applyBorder="1" applyProtection="1">
      <protection locked="0"/>
    </xf>
    <xf numFmtId="169" fontId="2" fillId="56" borderId="1507" xfId="0" applyNumberFormat="1" applyFont="1" applyFill="1" applyBorder="1" applyProtection="1">
      <protection locked="0"/>
    </xf>
    <xf numFmtId="169" fontId="2" fillId="56" borderId="1508" xfId="0" applyNumberFormat="1" applyFont="1" applyFill="1" applyBorder="1" applyProtection="1">
      <protection locked="0"/>
    </xf>
    <xf numFmtId="0" fontId="33" fillId="64" borderId="1509" xfId="4" applyFont="1" applyFill="1" applyBorder="1" applyAlignment="1" applyProtection="1">
      <alignment horizontal="center"/>
      <protection locked="0"/>
    </xf>
    <xf numFmtId="165" fontId="4" fillId="14" borderId="682" xfId="0" applyNumberFormat="1" applyFont="1" applyFill="1" applyBorder="1" applyProtection="1">
      <protection locked="0"/>
    </xf>
    <xf numFmtId="165" fontId="4" fillId="0" borderId="682" xfId="0" applyNumberFormat="1" applyFont="1" applyBorder="1" applyProtection="1">
      <protection locked="0"/>
    </xf>
    <xf numFmtId="0" fontId="2" fillId="56" borderId="1511" xfId="0" applyFont="1" applyFill="1" applyBorder="1" applyAlignment="1" applyProtection="1">
      <alignment horizontal="left"/>
      <protection locked="0"/>
    </xf>
    <xf numFmtId="0" fontId="2" fillId="56" borderId="1512" xfId="0" applyFont="1" applyFill="1" applyBorder="1" applyAlignment="1" applyProtection="1">
      <alignment horizontal="left"/>
      <protection locked="0"/>
    </xf>
    <xf numFmtId="175" fontId="2" fillId="56" borderId="1512" xfId="0" applyNumberFormat="1" applyFont="1" applyFill="1" applyBorder="1" applyAlignment="1" applyProtection="1">
      <alignment horizontal="left"/>
      <protection locked="0"/>
    </xf>
    <xf numFmtId="165" fontId="2" fillId="56" borderId="1512" xfId="0" applyNumberFormat="1" applyFont="1" applyFill="1" applyBorder="1" applyAlignment="1" applyProtection="1">
      <alignment horizontal="left"/>
      <protection locked="0"/>
    </xf>
    <xf numFmtId="175" fontId="4" fillId="56" borderId="1513" xfId="0" applyNumberFormat="1" applyFont="1" applyFill="1" applyBorder="1" applyProtection="1">
      <protection locked="0"/>
    </xf>
    <xf numFmtId="175" fontId="4" fillId="56" borderId="1514" xfId="0" applyNumberFormat="1" applyFont="1" applyFill="1" applyBorder="1" applyProtection="1">
      <protection locked="0"/>
    </xf>
    <xf numFmtId="165" fontId="2" fillId="56" borderId="1515" xfId="0" applyNumberFormat="1" applyFont="1" applyFill="1" applyBorder="1" applyProtection="1">
      <protection locked="0"/>
    </xf>
    <xf numFmtId="165" fontId="2" fillId="56" borderId="1516" xfId="0" applyNumberFormat="1" applyFont="1" applyFill="1" applyBorder="1" applyProtection="1">
      <protection locked="0"/>
    </xf>
    <xf numFmtId="0" fontId="2" fillId="0" borderId="1518" xfId="0" applyFont="1" applyBorder="1" applyAlignment="1" applyProtection="1">
      <alignment horizontal="centerContinuous" vertical="center" wrapText="1"/>
      <protection locked="0"/>
    </xf>
    <xf numFmtId="0" fontId="2" fillId="0" borderId="1067" xfId="0" applyFont="1" applyBorder="1" applyAlignment="1" applyProtection="1">
      <alignment horizontal="centerContinuous" vertical="center" wrapText="1"/>
      <protection locked="0"/>
    </xf>
    <xf numFmtId="0" fontId="2" fillId="0" borderId="1206" xfId="0" applyFont="1" applyBorder="1" applyAlignment="1" applyProtection="1">
      <alignment horizontal="centerContinuous" vertical="center" wrapText="1"/>
      <protection locked="0"/>
    </xf>
    <xf numFmtId="0" fontId="2" fillId="0" borderId="1065" xfId="0" applyFont="1" applyBorder="1" applyAlignment="1" applyProtection="1">
      <alignment horizontal="centerContinuous" vertical="center" wrapText="1"/>
      <protection locked="0"/>
    </xf>
    <xf numFmtId="164" fontId="4" fillId="0" borderId="1529" xfId="0" applyNumberFormat="1" applyFont="1" applyBorder="1" applyProtection="1">
      <protection locked="0"/>
    </xf>
    <xf numFmtId="164" fontId="4" fillId="0" borderId="1530" xfId="0" applyNumberFormat="1" applyFont="1" applyBorder="1" applyProtection="1">
      <protection locked="0"/>
    </xf>
    <xf numFmtId="0" fontId="4" fillId="0" borderId="1531" xfId="0" applyFont="1" applyBorder="1" applyProtection="1">
      <protection locked="0"/>
    </xf>
    <xf numFmtId="164" fontId="4" fillId="0" borderId="682" xfId="0" applyNumberFormat="1" applyFont="1" applyBorder="1" applyProtection="1">
      <protection locked="0"/>
    </xf>
    <xf numFmtId="0" fontId="2" fillId="56" borderId="1532" xfId="0" applyFont="1" applyFill="1" applyBorder="1" applyProtection="1">
      <protection locked="0"/>
    </xf>
    <xf numFmtId="0" fontId="2" fillId="56" borderId="1533" xfId="0" applyFont="1" applyFill="1" applyBorder="1" applyProtection="1">
      <protection locked="0"/>
    </xf>
    <xf numFmtId="0" fontId="2" fillId="56" borderId="1533" xfId="0" applyFont="1" applyFill="1" applyBorder="1" applyAlignment="1" applyProtection="1">
      <alignment wrapText="1"/>
      <protection locked="0"/>
    </xf>
    <xf numFmtId="0" fontId="2" fillId="56" borderId="1534" xfId="0" applyFont="1" applyFill="1" applyBorder="1" applyAlignment="1" applyProtection="1">
      <alignment wrapText="1"/>
      <protection locked="0"/>
    </xf>
    <xf numFmtId="165" fontId="2" fillId="56" borderId="1535" xfId="0" applyNumberFormat="1" applyFont="1" applyFill="1" applyBorder="1" applyAlignment="1" applyProtection="1">
      <alignment wrapText="1"/>
      <protection locked="0"/>
    </xf>
    <xf numFmtId="165" fontId="2" fillId="56" borderId="1536" xfId="0" applyNumberFormat="1" applyFont="1" applyFill="1" applyBorder="1" applyAlignment="1" applyProtection="1">
      <alignment wrapText="1"/>
      <protection locked="0"/>
    </xf>
    <xf numFmtId="175" fontId="2" fillId="56" borderId="1537" xfId="0" applyNumberFormat="1" applyFont="1" applyFill="1" applyBorder="1" applyAlignment="1" applyProtection="1">
      <alignment wrapText="1"/>
      <protection locked="0"/>
    </xf>
    <xf numFmtId="175" fontId="4" fillId="56" borderId="1533" xfId="0" applyNumberFormat="1" applyFont="1" applyFill="1" applyBorder="1" applyProtection="1">
      <protection locked="0"/>
    </xf>
    <xf numFmtId="175" fontId="2" fillId="56" borderId="1533" xfId="0" applyNumberFormat="1" applyFont="1" applyFill="1" applyBorder="1" applyProtection="1">
      <protection locked="0"/>
    </xf>
    <xf numFmtId="175" fontId="2" fillId="56" borderId="1534" xfId="0" applyNumberFormat="1" applyFont="1" applyFill="1" applyBorder="1" applyProtection="1">
      <protection locked="0"/>
    </xf>
    <xf numFmtId="165" fontId="2" fillId="56" borderId="1538" xfId="0" applyNumberFormat="1" applyFont="1" applyFill="1" applyBorder="1" applyAlignment="1" applyProtection="1">
      <alignment wrapText="1"/>
      <protection locked="0"/>
    </xf>
    <xf numFmtId="0" fontId="2" fillId="56" borderId="1539" xfId="0" applyFont="1" applyFill="1" applyBorder="1" applyProtection="1">
      <protection locked="0"/>
    </xf>
    <xf numFmtId="165" fontId="2" fillId="56" borderId="1540" xfId="0" applyNumberFormat="1" applyFont="1" applyFill="1" applyBorder="1" applyProtection="1">
      <protection locked="0"/>
    </xf>
    <xf numFmtId="165" fontId="2" fillId="56" borderId="1541" xfId="0" applyNumberFormat="1" applyFont="1" applyFill="1" applyBorder="1" applyProtection="1">
      <protection locked="0"/>
    </xf>
    <xf numFmtId="0" fontId="2" fillId="56" borderId="1542" xfId="0" applyFont="1" applyFill="1" applyBorder="1" applyProtection="1">
      <protection locked="0"/>
    </xf>
    <xf numFmtId="0" fontId="33" fillId="64" borderId="1543" xfId="4" applyFont="1" applyFill="1" applyBorder="1" applyAlignment="1" applyProtection="1">
      <alignment horizontal="center"/>
      <protection locked="0"/>
    </xf>
    <xf numFmtId="186" fontId="25" fillId="55" borderId="1544" xfId="0" applyNumberFormat="1" applyFont="1" applyFill="1" applyBorder="1" applyAlignment="1" applyProtection="1">
      <alignment horizontal="left" vertical="top"/>
      <protection locked="0"/>
    </xf>
    <xf numFmtId="178" fontId="29" fillId="55" borderId="1544" xfId="0" applyNumberFormat="1" applyFont="1" applyFill="1" applyBorder="1" applyAlignment="1" applyProtection="1">
      <alignment horizontal="centerContinuous" vertical="top"/>
      <protection locked="0"/>
    </xf>
    <xf numFmtId="0" fontId="4" fillId="0" borderId="1547" xfId="0" quotePrefix="1" applyFont="1" applyBorder="1" applyAlignment="1" applyProtection="1">
      <alignment horizontal="center"/>
      <protection locked="0"/>
    </xf>
    <xf numFmtId="0" fontId="4" fillId="0" borderId="1548" xfId="0" applyFont="1" applyBorder="1" applyProtection="1">
      <protection locked="0"/>
    </xf>
    <xf numFmtId="0" fontId="4" fillId="0" borderId="1548" xfId="0" applyFont="1" applyBorder="1" applyAlignment="1" applyProtection="1">
      <alignment vertical="center"/>
      <protection locked="0"/>
    </xf>
    <xf numFmtId="0" fontId="4" fillId="0" borderId="1548" xfId="0" applyFont="1" applyBorder="1" applyAlignment="1" applyProtection="1">
      <alignment horizontal="center" vertical="center"/>
      <protection locked="0"/>
    </xf>
    <xf numFmtId="175" fontId="4" fillId="0" borderId="1549" xfId="0" applyNumberFormat="1" applyFont="1" applyBorder="1" applyProtection="1">
      <protection locked="0"/>
    </xf>
    <xf numFmtId="165" fontId="4" fillId="74" borderId="1549" xfId="1" applyFont="1" applyFill="1" applyBorder="1" applyProtection="1">
      <protection locked="0"/>
    </xf>
    <xf numFmtId="165" fontId="4" fillId="74" borderId="1549" xfId="0" applyNumberFormat="1" applyFont="1" applyFill="1" applyBorder="1" applyProtection="1">
      <protection locked="0"/>
    </xf>
    <xf numFmtId="0" fontId="4" fillId="0" borderId="1550" xfId="0" applyFont="1" applyBorder="1" applyProtection="1">
      <protection locked="0"/>
    </xf>
    <xf numFmtId="165" fontId="4" fillId="74" borderId="1551" xfId="0" applyNumberFormat="1" applyFont="1" applyFill="1" applyBorder="1" applyProtection="1">
      <protection locked="0"/>
    </xf>
    <xf numFmtId="165" fontId="4" fillId="74" borderId="1552" xfId="0" applyNumberFormat="1" applyFont="1" applyFill="1" applyBorder="1" applyProtection="1">
      <protection locked="0"/>
    </xf>
    <xf numFmtId="165" fontId="4" fillId="0" borderId="1553" xfId="0" applyNumberFormat="1" applyFont="1" applyBorder="1" applyProtection="1">
      <protection locked="0"/>
    </xf>
    <xf numFmtId="165" fontId="4" fillId="74" borderId="1554" xfId="1" applyFont="1" applyFill="1" applyBorder="1" applyProtection="1">
      <protection locked="0"/>
    </xf>
    <xf numFmtId="165" fontId="4" fillId="0" borderId="1550" xfId="1" applyFont="1" applyFill="1" applyBorder="1" applyProtection="1">
      <protection locked="0"/>
    </xf>
    <xf numFmtId="0" fontId="4" fillId="0" borderId="1416" xfId="0" applyFont="1" applyBorder="1" applyProtection="1">
      <protection locked="0"/>
    </xf>
    <xf numFmtId="165" fontId="4" fillId="0" borderId="1555" xfId="0" applyNumberFormat="1" applyFont="1" applyBorder="1" applyProtection="1">
      <protection locked="0"/>
    </xf>
    <xf numFmtId="165" fontId="4" fillId="0" borderId="1450" xfId="0" applyNumberFormat="1" applyFont="1" applyBorder="1" applyProtection="1">
      <protection locked="0"/>
    </xf>
    <xf numFmtId="0" fontId="2" fillId="56" borderId="1556" xfId="0" applyFont="1" applyFill="1" applyBorder="1" applyProtection="1">
      <protection locked="0"/>
    </xf>
    <xf numFmtId="0" fontId="2" fillId="56" borderId="1557" xfId="0" applyFont="1" applyFill="1" applyBorder="1" applyProtection="1">
      <protection locked="0"/>
    </xf>
    <xf numFmtId="175" fontId="2" fillId="56" borderId="1557" xfId="0" applyNumberFormat="1" applyFont="1" applyFill="1" applyBorder="1" applyProtection="1">
      <protection locked="0"/>
    </xf>
    <xf numFmtId="175" fontId="2" fillId="56" borderId="1558" xfId="0" applyNumberFormat="1" applyFont="1" applyFill="1" applyBorder="1" applyProtection="1">
      <protection locked="0"/>
    </xf>
    <xf numFmtId="165" fontId="2" fillId="56" borderId="1559" xfId="0" applyNumberFormat="1" applyFont="1" applyFill="1" applyBorder="1" applyProtection="1">
      <protection locked="0"/>
    </xf>
    <xf numFmtId="165" fontId="2" fillId="56" borderId="1560" xfId="0" applyNumberFormat="1" applyFont="1" applyFill="1" applyBorder="1" applyProtection="1">
      <protection locked="0"/>
    </xf>
    <xf numFmtId="0" fontId="2" fillId="56" borderId="1561" xfId="0" applyFont="1" applyFill="1" applyBorder="1" applyProtection="1">
      <protection locked="0"/>
    </xf>
    <xf numFmtId="165" fontId="2" fillId="56" borderId="1562" xfId="0" applyNumberFormat="1" applyFont="1" applyFill="1" applyBorder="1" applyProtection="1">
      <protection locked="0"/>
    </xf>
    <xf numFmtId="165" fontId="2" fillId="56" borderId="1563" xfId="0" applyNumberFormat="1" applyFont="1" applyFill="1" applyBorder="1" applyProtection="1">
      <protection locked="0"/>
    </xf>
    <xf numFmtId="165" fontId="2" fillId="56" borderId="1405" xfId="0" applyNumberFormat="1" applyFont="1" applyFill="1" applyBorder="1" applyProtection="1">
      <protection locked="0"/>
    </xf>
    <xf numFmtId="0" fontId="33" fillId="64" borderId="1565" xfId="4" applyFont="1" applyFill="1" applyBorder="1" applyAlignment="1" applyProtection="1">
      <alignment horizontal="center"/>
      <protection locked="0"/>
    </xf>
    <xf numFmtId="186" fontId="25" fillId="55" borderId="1567" xfId="0" applyNumberFormat="1" applyFont="1" applyFill="1" applyBorder="1" applyAlignment="1" applyProtection="1">
      <alignment horizontal="left" vertical="top"/>
      <protection locked="0"/>
    </xf>
    <xf numFmtId="178" fontId="29" fillId="55" borderId="1567" xfId="0" applyNumberFormat="1" applyFont="1" applyFill="1" applyBorder="1" applyAlignment="1" applyProtection="1">
      <alignment horizontal="centerContinuous" vertical="top"/>
      <protection locked="0"/>
    </xf>
    <xf numFmtId="0" fontId="2" fillId="0" borderId="1570" xfId="0" applyFont="1" applyBorder="1" applyAlignment="1" applyProtection="1">
      <alignment horizontal="centerContinuous" vertical="center" wrapText="1"/>
      <protection locked="0"/>
    </xf>
    <xf numFmtId="0" fontId="2" fillId="0" borderId="1572" xfId="0" applyFont="1" applyBorder="1" applyAlignment="1" applyProtection="1">
      <alignment horizontal="centerContinuous" vertical="center"/>
      <protection locked="0"/>
    </xf>
    <xf numFmtId="0" fontId="2" fillId="0" borderId="1573" xfId="0" applyFont="1" applyBorder="1" applyAlignment="1" applyProtection="1">
      <alignment horizontal="centerContinuous" vertical="center"/>
      <protection locked="0"/>
    </xf>
    <xf numFmtId="0" fontId="2" fillId="0" borderId="1574" xfId="0" applyFont="1" applyBorder="1" applyAlignment="1" applyProtection="1">
      <alignment horizontal="centerContinuous" vertical="center"/>
      <protection locked="0"/>
    </xf>
    <xf numFmtId="0" fontId="2" fillId="56" borderId="1582" xfId="0" applyFont="1" applyFill="1" applyBorder="1" applyProtection="1">
      <protection locked="0"/>
    </xf>
    <xf numFmtId="0" fontId="2" fillId="56" borderId="1583" xfId="0" applyFont="1" applyFill="1" applyBorder="1" applyProtection="1">
      <protection locked="0"/>
    </xf>
    <xf numFmtId="175" fontId="2" fillId="56" borderId="1583" xfId="0" applyNumberFormat="1" applyFont="1" applyFill="1" applyBorder="1" applyProtection="1">
      <protection locked="0"/>
    </xf>
    <xf numFmtId="175" fontId="2" fillId="56" borderId="1584" xfId="0" applyNumberFormat="1" applyFont="1" applyFill="1" applyBorder="1" applyProtection="1">
      <protection locked="0"/>
    </xf>
    <xf numFmtId="165" fontId="2" fillId="56" borderId="1585" xfId="0" applyNumberFormat="1" applyFont="1" applyFill="1" applyBorder="1" applyProtection="1">
      <protection locked="0"/>
    </xf>
    <xf numFmtId="169" fontId="2" fillId="56" borderId="1586" xfId="0" applyNumberFormat="1" applyFont="1" applyFill="1" applyBorder="1" applyProtection="1">
      <protection locked="0"/>
    </xf>
    <xf numFmtId="165" fontId="2" fillId="56" borderId="1587" xfId="0" applyNumberFormat="1" applyFont="1" applyFill="1" applyBorder="1" applyProtection="1">
      <protection locked="0"/>
    </xf>
    <xf numFmtId="165" fontId="2" fillId="56" borderId="1588" xfId="0" applyNumberFormat="1" applyFont="1" applyFill="1" applyBorder="1" applyProtection="1">
      <protection locked="0"/>
    </xf>
    <xf numFmtId="0" fontId="2" fillId="56" borderId="1589" xfId="0" applyFont="1" applyFill="1" applyBorder="1" applyProtection="1">
      <protection locked="0"/>
    </xf>
    <xf numFmtId="0" fontId="33" fillId="64" borderId="1591" xfId="4" applyFont="1" applyFill="1" applyBorder="1" applyAlignment="1" applyProtection="1">
      <alignment horizontal="center"/>
      <protection locked="0"/>
    </xf>
    <xf numFmtId="0" fontId="2" fillId="56" borderId="1597" xfId="0" applyFont="1" applyFill="1" applyBorder="1" applyProtection="1">
      <protection locked="0"/>
    </xf>
    <xf numFmtId="0" fontId="2" fillId="56" borderId="1598" xfId="0" applyFont="1" applyFill="1" applyBorder="1" applyProtection="1">
      <protection locked="0"/>
    </xf>
    <xf numFmtId="165" fontId="2" fillId="56" borderId="1599" xfId="0" applyNumberFormat="1" applyFont="1" applyFill="1" applyBorder="1" applyProtection="1">
      <protection locked="0"/>
    </xf>
    <xf numFmtId="165" fontId="2" fillId="56" borderId="1600" xfId="0" applyNumberFormat="1" applyFont="1" applyFill="1" applyBorder="1" applyProtection="1">
      <protection locked="0"/>
    </xf>
    <xf numFmtId="0" fontId="33" fillId="64" borderId="1601" xfId="4" applyFont="1" applyFill="1" applyBorder="1" applyAlignment="1" applyProtection="1">
      <alignment horizontal="center"/>
      <protection locked="0"/>
    </xf>
    <xf numFmtId="186" fontId="25" fillId="55" borderId="1602" xfId="0" applyNumberFormat="1" applyFont="1" applyFill="1" applyBorder="1" applyAlignment="1" applyProtection="1">
      <alignment horizontal="left" vertical="top"/>
      <protection locked="0"/>
    </xf>
    <xf numFmtId="178" fontId="29" fillId="55" borderId="1602" xfId="0" applyNumberFormat="1" applyFont="1" applyFill="1" applyBorder="1" applyAlignment="1" applyProtection="1">
      <alignment horizontal="centerContinuous" vertical="top"/>
      <protection locked="0"/>
    </xf>
    <xf numFmtId="0" fontId="2" fillId="0" borderId="1603" xfId="0" applyFont="1" applyBorder="1" applyAlignment="1" applyProtection="1">
      <alignment horizontal="centerContinuous" vertical="center"/>
      <protection locked="0"/>
    </xf>
    <xf numFmtId="0" fontId="2" fillId="0" borderId="1067" xfId="0" applyFont="1" applyBorder="1" applyAlignment="1" applyProtection="1">
      <alignment horizontal="centerContinuous" vertical="center"/>
      <protection locked="0"/>
    </xf>
    <xf numFmtId="0" fontId="2" fillId="0" borderId="1206" xfId="0" applyFont="1" applyBorder="1" applyAlignment="1" applyProtection="1">
      <alignment horizontal="centerContinuous" vertical="center"/>
      <protection locked="0"/>
    </xf>
    <xf numFmtId="0" fontId="2" fillId="0" borderId="1065" xfId="0" applyFont="1" applyBorder="1" applyAlignment="1" applyProtection="1">
      <alignment horizontal="centerContinuous" vertical="center"/>
      <protection locked="0"/>
    </xf>
    <xf numFmtId="0" fontId="2" fillId="0" borderId="1605" xfId="0" applyFont="1" applyBorder="1" applyAlignment="1" applyProtection="1">
      <alignment vertical="center" wrapText="1"/>
      <protection locked="0"/>
    </xf>
    <xf numFmtId="0" fontId="2" fillId="0" borderId="1606" xfId="0" applyFont="1" applyBorder="1" applyAlignment="1" applyProtection="1">
      <alignment horizontal="left"/>
      <protection locked="0"/>
    </xf>
    <xf numFmtId="0" fontId="2" fillId="0" borderId="1607" xfId="0" applyFont="1" applyBorder="1" applyAlignment="1" applyProtection="1">
      <alignment horizontal="center"/>
      <protection locked="0"/>
    </xf>
    <xf numFmtId="0" fontId="2" fillId="0" borderId="1608" xfId="0" applyFont="1" applyBorder="1" applyAlignment="1" applyProtection="1">
      <alignment horizontal="center"/>
      <protection locked="0"/>
    </xf>
    <xf numFmtId="181" fontId="2" fillId="0" borderId="1608" xfId="0" applyNumberFormat="1" applyFont="1" applyBorder="1" applyAlignment="1" applyProtection="1">
      <alignment horizontal="center"/>
      <protection locked="0"/>
    </xf>
    <xf numFmtId="165" fontId="2" fillId="57" borderId="1609" xfId="1" applyFont="1" applyFill="1" applyBorder="1" applyProtection="1">
      <protection locked="0"/>
    </xf>
    <xf numFmtId="165" fontId="2" fillId="57" borderId="1610" xfId="1" applyFont="1" applyFill="1" applyBorder="1" applyProtection="1">
      <protection locked="0"/>
    </xf>
    <xf numFmtId="169" fontId="2" fillId="0" borderId="1611" xfId="1" applyNumberFormat="1" applyFont="1" applyFill="1" applyBorder="1" applyProtection="1">
      <protection locked="0"/>
    </xf>
    <xf numFmtId="165" fontId="2" fillId="57" borderId="1612" xfId="1" applyFont="1" applyFill="1" applyBorder="1" applyProtection="1">
      <protection locked="0"/>
    </xf>
    <xf numFmtId="0" fontId="4" fillId="0" borderId="1575" xfId="0" quotePrefix="1" applyFont="1" applyBorder="1" applyAlignment="1" applyProtection="1">
      <alignment vertical="center" wrapText="1"/>
      <protection locked="0"/>
    </xf>
    <xf numFmtId="0" fontId="2" fillId="56" borderId="1597" xfId="0" applyFont="1" applyFill="1" applyBorder="1" applyAlignment="1" applyProtection="1">
      <alignment vertical="top"/>
      <protection locked="0"/>
    </xf>
    <xf numFmtId="0" fontId="2" fillId="56" borderId="1598" xfId="0" applyFont="1" applyFill="1" applyBorder="1" applyAlignment="1" applyProtection="1">
      <alignment vertical="top"/>
      <protection locked="0"/>
    </xf>
    <xf numFmtId="0" fontId="2" fillId="56" borderId="1598" xfId="0" applyFont="1" applyFill="1" applyBorder="1" applyAlignment="1" applyProtection="1">
      <alignment vertical="top" wrapText="1"/>
      <protection locked="0"/>
    </xf>
    <xf numFmtId="172" fontId="2" fillId="56" borderId="1598" xfId="0" applyNumberFormat="1" applyFont="1" applyFill="1" applyBorder="1" applyAlignment="1" applyProtection="1">
      <alignment horizontal="center"/>
      <protection locked="0"/>
    </xf>
    <xf numFmtId="172" fontId="2" fillId="56" borderId="1613" xfId="0" applyNumberFormat="1" applyFont="1" applyFill="1" applyBorder="1" applyAlignment="1" applyProtection="1">
      <alignment horizontal="center"/>
      <protection locked="0"/>
    </xf>
    <xf numFmtId="165" fontId="2" fillId="56" borderId="1614" xfId="1" applyFont="1" applyFill="1" applyBorder="1" applyProtection="1">
      <protection locked="0"/>
    </xf>
    <xf numFmtId="165" fontId="2" fillId="56" borderId="1615" xfId="1" applyFont="1" applyFill="1" applyBorder="1" applyProtection="1">
      <protection locked="0"/>
    </xf>
    <xf numFmtId="169" fontId="2" fillId="56" borderId="1616" xfId="1" applyNumberFormat="1" applyFont="1" applyFill="1" applyBorder="1" applyProtection="1">
      <protection locked="0"/>
    </xf>
    <xf numFmtId="165" fontId="2" fillId="56" borderId="1562" xfId="1" applyFont="1" applyFill="1" applyBorder="1" applyProtection="1">
      <protection locked="0"/>
    </xf>
    <xf numFmtId="165" fontId="2" fillId="56" borderId="1563" xfId="1" applyFont="1" applyFill="1" applyBorder="1" applyProtection="1">
      <protection locked="0"/>
    </xf>
    <xf numFmtId="169" fontId="2" fillId="56" borderId="1617" xfId="1" applyNumberFormat="1" applyFont="1" applyFill="1" applyBorder="1" applyProtection="1">
      <protection locked="0"/>
    </xf>
    <xf numFmtId="0" fontId="33" fillId="64" borderId="1618" xfId="4" applyFont="1" applyFill="1" applyBorder="1" applyAlignment="1" applyProtection="1">
      <alignment horizontal="center"/>
      <protection locked="0"/>
    </xf>
    <xf numFmtId="165" fontId="2" fillId="0" borderId="1621" xfId="0" applyNumberFormat="1" applyFont="1" applyBorder="1" applyAlignment="1" applyProtection="1">
      <alignment horizontal="left"/>
      <protection locked="0"/>
    </xf>
    <xf numFmtId="0" fontId="4" fillId="0" borderId="1605" xfId="0" applyFont="1" applyBorder="1" applyAlignment="1" applyProtection="1">
      <alignment horizontal="center"/>
      <protection locked="0"/>
    </xf>
    <xf numFmtId="0" fontId="2" fillId="0" borderId="1607" xfId="0" applyFont="1" applyBorder="1" applyProtection="1">
      <protection locked="0"/>
    </xf>
    <xf numFmtId="0" fontId="4" fillId="0" borderId="1607" xfId="0" applyFont="1" applyBorder="1" applyProtection="1">
      <protection locked="0"/>
    </xf>
    <xf numFmtId="0" fontId="4" fillId="0" borderId="1608" xfId="0" applyFont="1" applyBorder="1" applyProtection="1">
      <protection locked="0"/>
    </xf>
    <xf numFmtId="175" fontId="4" fillId="0" borderId="1608" xfId="0" applyNumberFormat="1" applyFont="1" applyBorder="1" applyProtection="1">
      <protection locked="0"/>
    </xf>
    <xf numFmtId="165" fontId="4" fillId="0" borderId="1608" xfId="0" applyNumberFormat="1" applyFont="1" applyBorder="1" applyProtection="1">
      <protection locked="0"/>
    </xf>
    <xf numFmtId="165" fontId="4" fillId="0" borderId="1622" xfId="0" applyNumberFormat="1" applyFont="1" applyBorder="1" applyProtection="1">
      <protection locked="0"/>
    </xf>
    <xf numFmtId="165" fontId="4" fillId="57" borderId="1608" xfId="0" applyNumberFormat="1" applyFont="1" applyFill="1" applyBorder="1" applyAlignment="1" applyProtection="1">
      <alignment horizontal="center"/>
      <protection locked="0"/>
    </xf>
    <xf numFmtId="165" fontId="4" fillId="0" borderId="1607" xfId="1" applyFont="1" applyBorder="1" applyProtection="1">
      <protection locked="0"/>
    </xf>
    <xf numFmtId="165" fontId="4" fillId="0" borderId="1622" xfId="1" applyFont="1" applyBorder="1" applyProtection="1">
      <protection locked="0"/>
    </xf>
    <xf numFmtId="165" fontId="4" fillId="57" borderId="1608" xfId="1" applyFont="1" applyFill="1" applyBorder="1" applyProtection="1">
      <protection locked="0"/>
    </xf>
    <xf numFmtId="0" fontId="4" fillId="0" borderId="1623" xfId="1" applyNumberFormat="1" applyFont="1" applyBorder="1" applyProtection="1">
      <protection locked="0"/>
    </xf>
    <xf numFmtId="165" fontId="4" fillId="57" borderId="1624" xfId="1" applyFont="1" applyFill="1" applyBorder="1" applyProtection="1">
      <protection locked="0"/>
    </xf>
    <xf numFmtId="0" fontId="4" fillId="0" borderId="1625" xfId="1" applyNumberFormat="1" applyFont="1" applyBorder="1" applyProtection="1">
      <protection locked="0"/>
    </xf>
    <xf numFmtId="0" fontId="4" fillId="0" borderId="1575" xfId="0" applyFont="1" applyBorder="1" applyAlignment="1" applyProtection="1">
      <alignment horizontal="center"/>
      <protection locked="0"/>
    </xf>
    <xf numFmtId="165" fontId="4" fillId="0" borderId="1621" xfId="1" applyFont="1" applyBorder="1" applyProtection="1">
      <protection locked="0"/>
    </xf>
    <xf numFmtId="0" fontId="2" fillId="56" borderId="1626" xfId="0" applyFont="1" applyFill="1" applyBorder="1" applyAlignment="1" applyProtection="1">
      <alignment horizontal="left"/>
      <protection locked="0"/>
    </xf>
    <xf numFmtId="0" fontId="2" fillId="56" borderId="1627" xfId="0" applyFont="1" applyFill="1" applyBorder="1" applyAlignment="1" applyProtection="1">
      <alignment horizontal="left"/>
      <protection locked="0"/>
    </xf>
    <xf numFmtId="0" fontId="2" fillId="56" borderId="1627" xfId="0" applyFont="1" applyFill="1" applyBorder="1" applyProtection="1">
      <protection locked="0"/>
    </xf>
    <xf numFmtId="175" fontId="2" fillId="56" borderId="1627" xfId="0" applyNumberFormat="1" applyFont="1" applyFill="1" applyBorder="1" applyProtection="1">
      <protection locked="0"/>
    </xf>
    <xf numFmtId="165" fontId="2" fillId="56" borderId="1627" xfId="0" applyNumberFormat="1" applyFont="1" applyFill="1" applyBorder="1" applyProtection="1">
      <protection locked="0"/>
    </xf>
    <xf numFmtId="165" fontId="2" fillId="56" borderId="1628" xfId="1" applyFont="1" applyFill="1" applyBorder="1" applyProtection="1">
      <protection locked="0"/>
    </xf>
    <xf numFmtId="0" fontId="2" fillId="56" borderId="1629" xfId="1" applyNumberFormat="1" applyFont="1" applyFill="1" applyBorder="1" applyProtection="1">
      <protection locked="0"/>
    </xf>
    <xf numFmtId="165" fontId="2" fillId="56" borderId="1630" xfId="1" applyFont="1" applyFill="1" applyBorder="1" applyProtection="1">
      <protection locked="0"/>
    </xf>
    <xf numFmtId="169" fontId="2" fillId="56" borderId="1629" xfId="1" applyNumberFormat="1" applyFont="1" applyFill="1" applyBorder="1" applyProtection="1">
      <protection locked="0"/>
    </xf>
    <xf numFmtId="0" fontId="2" fillId="0" borderId="1631" xfId="0" applyFont="1" applyBorder="1" applyAlignment="1" applyProtection="1">
      <alignment horizontal="centerContinuous" vertical="center"/>
      <protection locked="0"/>
    </xf>
    <xf numFmtId="0" fontId="2" fillId="0" borderId="1632" xfId="0" applyFont="1" applyBorder="1" applyAlignment="1" applyProtection="1">
      <alignment horizontal="centerContinuous" vertical="center"/>
      <protection locked="0"/>
    </xf>
    <xf numFmtId="0" fontId="2" fillId="0" borderId="1633" xfId="0" applyFont="1" applyBorder="1" applyAlignment="1" applyProtection="1">
      <alignment horizontal="centerContinuous" vertical="center"/>
      <protection locked="0"/>
    </xf>
    <xf numFmtId="0" fontId="2" fillId="0" borderId="1639" xfId="0" applyFont="1" applyBorder="1" applyAlignment="1" applyProtection="1">
      <alignment horizontal="right"/>
      <protection locked="0"/>
    </xf>
    <xf numFmtId="0" fontId="2" fillId="0" borderId="1640" xfId="0" applyFont="1" applyBorder="1" applyAlignment="1" applyProtection="1">
      <alignment horizontal="left"/>
      <protection locked="0"/>
    </xf>
    <xf numFmtId="0" fontId="2" fillId="0" borderId="1641" xfId="0" applyFont="1" applyBorder="1" applyAlignment="1" applyProtection="1">
      <alignment horizontal="left" indent="8"/>
      <protection locked="0"/>
    </xf>
    <xf numFmtId="0" fontId="2" fillId="0" borderId="1642" xfId="0" applyFont="1" applyBorder="1" applyAlignment="1" applyProtection="1">
      <alignment horizontal="left" indent="8"/>
      <protection locked="0"/>
    </xf>
    <xf numFmtId="175" fontId="2" fillId="0" borderId="1642" xfId="0" applyNumberFormat="1" applyFont="1" applyBorder="1" applyAlignment="1" applyProtection="1">
      <alignment horizontal="left" indent="8"/>
      <protection locked="0"/>
    </xf>
    <xf numFmtId="165" fontId="2" fillId="0" borderId="1641" xfId="0" applyNumberFormat="1" applyFont="1" applyBorder="1" applyAlignment="1" applyProtection="1">
      <alignment horizontal="left" indent="8"/>
      <protection locked="0"/>
    </xf>
    <xf numFmtId="165" fontId="2" fillId="57" borderId="1641" xfId="0" applyNumberFormat="1" applyFont="1" applyFill="1" applyBorder="1" applyAlignment="1" applyProtection="1">
      <alignment horizontal="left" indent="8"/>
      <protection locked="0"/>
    </xf>
    <xf numFmtId="165" fontId="2" fillId="57" borderId="1641" xfId="1" applyFont="1" applyFill="1" applyBorder="1" applyAlignment="1" applyProtection="1">
      <alignment horizontal="left" indent="8"/>
      <protection locked="0"/>
    </xf>
    <xf numFmtId="0" fontId="2" fillId="0" borderId="1643" xfId="1" applyNumberFormat="1" applyFont="1" applyBorder="1" applyProtection="1">
      <protection locked="0"/>
    </xf>
    <xf numFmtId="165" fontId="2" fillId="57" borderId="1644" xfId="1" applyFont="1" applyFill="1" applyBorder="1" applyProtection="1">
      <protection locked="0"/>
    </xf>
    <xf numFmtId="165" fontId="2" fillId="57" borderId="1640" xfId="1" applyFont="1" applyFill="1" applyBorder="1" applyProtection="1">
      <protection locked="0"/>
    </xf>
    <xf numFmtId="165" fontId="2" fillId="57" borderId="1645" xfId="1" applyFont="1" applyFill="1" applyBorder="1" applyProtection="1">
      <protection locked="0"/>
    </xf>
    <xf numFmtId="0" fontId="2" fillId="0" borderId="1646" xfId="1" applyNumberFormat="1" applyFont="1" applyBorder="1" applyProtection="1">
      <protection locked="0"/>
    </xf>
    <xf numFmtId="0" fontId="2" fillId="0" borderId="1639" xfId="0" applyFont="1" applyBorder="1" applyAlignment="1" applyProtection="1">
      <alignment horizontal="left"/>
      <protection locked="0"/>
    </xf>
    <xf numFmtId="0" fontId="2" fillId="56" borderId="1647" xfId="1" applyNumberFormat="1" applyFont="1" applyFill="1" applyBorder="1" applyProtection="1">
      <protection locked="0"/>
    </xf>
    <xf numFmtId="165" fontId="2" fillId="56" borderId="1648" xfId="1" applyFont="1" applyFill="1" applyBorder="1" applyProtection="1">
      <protection locked="0"/>
    </xf>
    <xf numFmtId="165" fontId="2" fillId="56" borderId="1649" xfId="1" applyFont="1" applyFill="1" applyBorder="1" applyProtection="1">
      <protection locked="0"/>
    </xf>
    <xf numFmtId="165" fontId="2" fillId="56" borderId="1650" xfId="1" applyFont="1" applyFill="1" applyBorder="1" applyProtection="1">
      <protection locked="0"/>
    </xf>
    <xf numFmtId="0" fontId="2" fillId="56" borderId="1651" xfId="1" applyNumberFormat="1" applyFont="1" applyFill="1" applyBorder="1" applyProtection="1">
      <protection locked="0"/>
    </xf>
    <xf numFmtId="0" fontId="33" fillId="64" borderId="1652" xfId="4" applyFont="1" applyFill="1" applyBorder="1" applyAlignment="1" applyProtection="1">
      <alignment horizontal="center"/>
      <protection locked="0"/>
    </xf>
    <xf numFmtId="165" fontId="2" fillId="56" borderId="1196" xfId="1" applyFont="1" applyFill="1" applyBorder="1" applyProtection="1">
      <protection locked="0"/>
    </xf>
    <xf numFmtId="165" fontId="2" fillId="56" borderId="1450" xfId="1" applyFont="1" applyFill="1" applyBorder="1" applyProtection="1">
      <protection locked="0"/>
    </xf>
    <xf numFmtId="0" fontId="45" fillId="0" borderId="720" xfId="4" applyFont="1" applyBorder="1" applyAlignment="1" applyProtection="1">
      <protection locked="0"/>
    </xf>
    <xf numFmtId="169" fontId="9" fillId="0" borderId="1664" xfId="0" applyNumberFormat="1" applyFont="1" applyBorder="1" applyAlignment="1" applyProtection="1">
      <alignment horizontal="left"/>
      <protection locked="0"/>
    </xf>
    <xf numFmtId="0" fontId="12" fillId="0" borderId="1665" xfId="0" applyFont="1" applyBorder="1" applyAlignment="1" applyProtection="1">
      <alignment horizontal="left"/>
      <protection locked="0"/>
    </xf>
    <xf numFmtId="0" fontId="4" fillId="0" borderId="1666" xfId="0" applyFont="1" applyBorder="1" applyAlignment="1" applyProtection="1">
      <alignment vertical="center"/>
      <protection locked="0"/>
    </xf>
    <xf numFmtId="165" fontId="4" fillId="57" borderId="1667" xfId="1" applyFont="1" applyFill="1" applyBorder="1" applyAlignment="1" applyProtection="1">
      <alignment horizontal="left" vertical="top"/>
      <protection locked="0"/>
    </xf>
    <xf numFmtId="0" fontId="2" fillId="0" borderId="1668" xfId="0" applyFont="1" applyBorder="1" applyAlignment="1" applyProtection="1">
      <alignment horizontal="left"/>
      <protection locked="0"/>
    </xf>
    <xf numFmtId="0" fontId="4" fillId="0" borderId="1664" xfId="0" applyFont="1" applyBorder="1" applyAlignment="1" applyProtection="1">
      <alignment horizontal="left" vertical="top"/>
      <protection locked="0"/>
    </xf>
    <xf numFmtId="0" fontId="2" fillId="0" borderId="1665" xfId="0" quotePrefix="1" applyFont="1" applyBorder="1" applyAlignment="1" applyProtection="1">
      <alignment horizontal="left"/>
      <protection locked="0"/>
    </xf>
    <xf numFmtId="0" fontId="4" fillId="0" borderId="1668" xfId="0" applyFont="1" applyBorder="1" applyAlignment="1" applyProtection="1">
      <alignment horizontal="left" vertical="top"/>
      <protection locked="0"/>
    </xf>
    <xf numFmtId="169" fontId="9" fillId="0" borderId="1416" xfId="0" applyNumberFormat="1" applyFont="1" applyBorder="1" applyAlignment="1" applyProtection="1">
      <alignment horizontal="left"/>
      <protection locked="0"/>
    </xf>
    <xf numFmtId="0" fontId="9" fillId="0" borderId="1669" xfId="0" applyFont="1" applyBorder="1" applyAlignment="1" applyProtection="1">
      <alignment horizontal="left"/>
      <protection locked="0"/>
    </xf>
    <xf numFmtId="0" fontId="2" fillId="56" borderId="1670" xfId="0" applyFont="1" applyFill="1" applyBorder="1" applyAlignment="1" applyProtection="1">
      <alignment horizontal="left"/>
      <protection locked="0"/>
    </xf>
    <xf numFmtId="169" fontId="2" fillId="56" borderId="1671" xfId="0" applyNumberFormat="1" applyFont="1" applyFill="1" applyBorder="1" applyAlignment="1" applyProtection="1">
      <alignment horizontal="left"/>
      <protection locked="0"/>
    </xf>
    <xf numFmtId="169" fontId="2" fillId="56" borderId="1672" xfId="0" applyNumberFormat="1" applyFont="1" applyFill="1" applyBorder="1" applyAlignment="1" applyProtection="1">
      <alignment horizontal="left"/>
      <protection locked="0"/>
    </xf>
    <xf numFmtId="165" fontId="2" fillId="56" borderId="1673" xfId="1" applyFont="1" applyFill="1" applyBorder="1" applyAlignment="1" applyProtection="1">
      <alignment horizontal="left"/>
      <protection locked="0"/>
    </xf>
    <xf numFmtId="165" fontId="2" fillId="56" borderId="1674" xfId="1" applyFont="1" applyFill="1" applyBorder="1" applyAlignment="1" applyProtection="1">
      <alignment horizontal="left"/>
      <protection locked="0"/>
    </xf>
    <xf numFmtId="0" fontId="2" fillId="56" borderId="1675" xfId="0" applyFont="1" applyFill="1" applyBorder="1" applyAlignment="1" applyProtection="1">
      <alignment horizontal="left"/>
      <protection locked="0"/>
    </xf>
    <xf numFmtId="0" fontId="33" fillId="64" borderId="1676" xfId="4" applyFont="1" applyFill="1" applyBorder="1" applyAlignment="1" applyProtection="1">
      <alignment horizontal="center"/>
      <protection locked="0"/>
    </xf>
    <xf numFmtId="165" fontId="25" fillId="55" borderId="1677" xfId="1" applyFont="1" applyFill="1" applyBorder="1" applyAlignment="1" applyProtection="1">
      <alignment horizontal="left" vertical="top"/>
      <protection locked="0"/>
    </xf>
    <xf numFmtId="165" fontId="29" fillId="55" borderId="1677" xfId="1" applyFont="1" applyFill="1" applyBorder="1" applyAlignment="1" applyProtection="1">
      <alignment horizontal="centerContinuous" vertical="top"/>
      <protection locked="0"/>
    </xf>
    <xf numFmtId="186" fontId="25" fillId="55" borderId="1678" xfId="0" applyNumberFormat="1" applyFont="1" applyFill="1" applyBorder="1" applyAlignment="1" applyProtection="1">
      <alignment horizontal="left" vertical="top"/>
      <protection locked="0"/>
    </xf>
    <xf numFmtId="178" fontId="29" fillId="55" borderId="1678" xfId="0" applyNumberFormat="1" applyFont="1" applyFill="1" applyBorder="1" applyAlignment="1" applyProtection="1">
      <alignment horizontal="centerContinuous" vertical="top"/>
      <protection locked="0"/>
    </xf>
    <xf numFmtId="0" fontId="2" fillId="0" borderId="1679" xfId="0" applyFont="1" applyBorder="1" applyProtection="1">
      <protection locked="0"/>
    </xf>
    <xf numFmtId="0" fontId="2" fillId="0" borderId="1680" xfId="0" applyFont="1" applyBorder="1" applyAlignment="1" applyProtection="1">
      <alignment horizontal="left"/>
      <protection locked="0"/>
    </xf>
    <xf numFmtId="0" fontId="2" fillId="0" borderId="1681" xfId="0" applyFont="1" applyBorder="1" applyProtection="1">
      <protection locked="0"/>
    </xf>
    <xf numFmtId="169" fontId="10" fillId="0" borderId="1681" xfId="0" applyNumberFormat="1" applyFont="1" applyBorder="1" applyAlignment="1" applyProtection="1">
      <alignment horizontal="center"/>
      <protection locked="0"/>
    </xf>
    <xf numFmtId="169" fontId="10" fillId="0" borderId="1682" xfId="0" applyNumberFormat="1" applyFont="1" applyBorder="1" applyAlignment="1" applyProtection="1">
      <alignment horizontal="center"/>
      <protection locked="0"/>
    </xf>
    <xf numFmtId="0" fontId="2" fillId="0" borderId="1682" xfId="0" applyFont="1" applyBorder="1" applyProtection="1">
      <protection locked="0"/>
    </xf>
    <xf numFmtId="175" fontId="2" fillId="0" borderId="1682" xfId="0" applyNumberFormat="1" applyFont="1" applyBorder="1" applyAlignment="1" applyProtection="1">
      <alignment horizontal="center"/>
      <protection locked="0"/>
    </xf>
    <xf numFmtId="10" fontId="2" fillId="0" borderId="1682" xfId="0" applyNumberFormat="1" applyFont="1" applyBorder="1" applyAlignment="1" applyProtection="1">
      <alignment horizontal="center"/>
      <protection locked="0"/>
    </xf>
    <xf numFmtId="0" fontId="2" fillId="0" borderId="1682" xfId="1" applyNumberFormat="1" applyFont="1" applyBorder="1" applyProtection="1">
      <protection locked="0"/>
    </xf>
    <xf numFmtId="165" fontId="4" fillId="0" borderId="1682" xfId="1" applyFont="1" applyBorder="1" applyProtection="1">
      <protection locked="0"/>
    </xf>
    <xf numFmtId="169" fontId="4" fillId="0" borderId="1682" xfId="1" applyNumberFormat="1" applyFont="1" applyBorder="1" applyProtection="1">
      <protection locked="0"/>
    </xf>
    <xf numFmtId="165" fontId="2" fillId="0" borderId="1682" xfId="1" applyFont="1" applyBorder="1" applyProtection="1">
      <protection locked="0"/>
    </xf>
    <xf numFmtId="165" fontId="2" fillId="57" borderId="1682" xfId="1" applyFont="1" applyFill="1" applyBorder="1" applyProtection="1">
      <protection locked="0"/>
    </xf>
    <xf numFmtId="0" fontId="2" fillId="0" borderId="1683" xfId="1" applyNumberFormat="1" applyFont="1" applyBorder="1" applyProtection="1">
      <protection locked="0"/>
    </xf>
    <xf numFmtId="0" fontId="4" fillId="0" borderId="1684" xfId="1" applyNumberFormat="1" applyFont="1" applyBorder="1" applyProtection="1">
      <protection locked="0"/>
    </xf>
    <xf numFmtId="0" fontId="2" fillId="56" borderId="1685" xfId="0" applyFont="1" applyFill="1" applyBorder="1" applyProtection="1">
      <protection locked="0"/>
    </xf>
    <xf numFmtId="0" fontId="30" fillId="56" borderId="1686" xfId="0" applyFont="1" applyFill="1" applyBorder="1" applyProtection="1">
      <protection locked="0"/>
    </xf>
    <xf numFmtId="0" fontId="2" fillId="56" borderId="1686" xfId="0" applyFont="1" applyFill="1" applyBorder="1" applyAlignment="1" applyProtection="1">
      <alignment horizontal="left" wrapText="1"/>
      <protection locked="0"/>
    </xf>
    <xf numFmtId="0" fontId="2" fillId="56" borderId="1686" xfId="0" applyFont="1" applyFill="1" applyBorder="1" applyProtection="1">
      <protection locked="0"/>
    </xf>
    <xf numFmtId="175" fontId="2" fillId="56" borderId="1686" xfId="0" applyNumberFormat="1" applyFont="1" applyFill="1" applyBorder="1" applyProtection="1">
      <protection locked="0"/>
    </xf>
    <xf numFmtId="10" fontId="2" fillId="56" borderId="1686" xfId="0" applyNumberFormat="1" applyFont="1" applyFill="1" applyBorder="1" applyProtection="1">
      <protection locked="0"/>
    </xf>
    <xf numFmtId="169" fontId="2" fillId="56" borderId="1687" xfId="1" applyNumberFormat="1" applyFont="1" applyFill="1" applyBorder="1" applyProtection="1">
      <protection locked="0"/>
    </xf>
    <xf numFmtId="165" fontId="2" fillId="56" borderId="1688" xfId="1" applyFont="1" applyFill="1" applyBorder="1" applyProtection="1">
      <protection locked="0"/>
    </xf>
    <xf numFmtId="169" fontId="2" fillId="56" borderId="1689" xfId="1" applyNumberFormat="1" applyFont="1" applyFill="1" applyBorder="1" applyProtection="1">
      <protection locked="0"/>
    </xf>
    <xf numFmtId="165" fontId="2" fillId="56" borderId="1690" xfId="1" applyFont="1" applyFill="1" applyBorder="1" applyProtection="1">
      <protection locked="0"/>
    </xf>
    <xf numFmtId="165" fontId="2" fillId="56" borderId="1691" xfId="1" applyFont="1" applyFill="1" applyBorder="1" applyProtection="1">
      <protection locked="0"/>
    </xf>
    <xf numFmtId="0" fontId="2" fillId="56" borderId="1692" xfId="1" applyNumberFormat="1" applyFont="1" applyFill="1" applyBorder="1" applyProtection="1">
      <protection locked="0"/>
    </xf>
    <xf numFmtId="0" fontId="33" fillId="64" borderId="1693" xfId="4" applyFont="1" applyFill="1" applyBorder="1" applyAlignment="1" applyProtection="1">
      <alignment horizontal="center"/>
      <protection locked="0"/>
    </xf>
    <xf numFmtId="0" fontId="2" fillId="0" borderId="1695" xfId="0" applyFont="1" applyBorder="1" applyAlignment="1" applyProtection="1">
      <alignment horizontal="center" vertical="center" wrapText="1"/>
      <protection locked="0"/>
    </xf>
    <xf numFmtId="0" fontId="43" fillId="71" borderId="1678" xfId="0" applyFont="1" applyFill="1" applyBorder="1" applyAlignment="1">
      <alignment horizontal="centerContinuous" vertical="center"/>
    </xf>
    <xf numFmtId="0" fontId="43" fillId="71" borderId="1697" xfId="0" applyFont="1" applyFill="1" applyBorder="1" applyAlignment="1">
      <alignment horizontal="centerContinuous" vertical="center"/>
    </xf>
    <xf numFmtId="0" fontId="43" fillId="71" borderId="1695" xfId="0" applyFont="1" applyFill="1" applyBorder="1" applyAlignment="1">
      <alignment horizontal="centerContinuous" vertical="center"/>
    </xf>
    <xf numFmtId="0" fontId="43" fillId="71" borderId="1698" xfId="0" applyFont="1" applyFill="1" applyBorder="1" applyAlignment="1">
      <alignment horizontal="centerContinuous" vertical="center"/>
    </xf>
    <xf numFmtId="0" fontId="2" fillId="45" borderId="1701" xfId="0" applyFont="1" applyFill="1" applyBorder="1" applyAlignment="1">
      <alignment horizontal="centerContinuous" vertical="center" wrapText="1"/>
    </xf>
    <xf numFmtId="0" fontId="2" fillId="45" borderId="1702" xfId="0" applyFont="1" applyFill="1" applyBorder="1" applyAlignment="1">
      <alignment horizontal="centerContinuous" vertical="center" wrapText="1"/>
    </xf>
    <xf numFmtId="0" fontId="2" fillId="0" borderId="1708" xfId="0" applyFont="1" applyBorder="1" applyAlignment="1" applyProtection="1">
      <alignment horizontal="center" vertical="center" wrapText="1"/>
      <protection locked="0"/>
    </xf>
    <xf numFmtId="0" fontId="2" fillId="0" borderId="1710" xfId="0" applyFont="1" applyBorder="1" applyAlignment="1" applyProtection="1">
      <alignment horizontal="center" vertical="center" wrapText="1"/>
      <protection locked="0"/>
    </xf>
    <xf numFmtId="0" fontId="29" fillId="0" borderId="1712" xfId="0" applyFont="1" applyBorder="1" applyProtection="1">
      <protection locked="0"/>
    </xf>
    <xf numFmtId="0" fontId="29" fillId="0" borderId="1713" xfId="0" applyFont="1" applyBorder="1" applyProtection="1">
      <protection locked="0"/>
    </xf>
    <xf numFmtId="0" fontId="29" fillId="0" borderId="1714" xfId="0" applyFont="1" applyBorder="1" applyProtection="1">
      <protection locked="0"/>
    </xf>
    <xf numFmtId="0" fontId="29" fillId="0" borderId="1715" xfId="0" applyFont="1" applyBorder="1" applyProtection="1">
      <protection locked="0"/>
    </xf>
    <xf numFmtId="165" fontId="2" fillId="56" borderId="1716" xfId="0" applyNumberFormat="1" applyFont="1" applyFill="1" applyBorder="1" applyProtection="1">
      <protection locked="0"/>
    </xf>
    <xf numFmtId="165" fontId="2" fillId="56" borderId="1717" xfId="0" applyNumberFormat="1" applyFont="1" applyFill="1" applyBorder="1" applyProtection="1">
      <protection locked="0"/>
    </xf>
    <xf numFmtId="165" fontId="2" fillId="56" borderId="1718" xfId="0" applyNumberFormat="1" applyFont="1" applyFill="1" applyBorder="1" applyProtection="1">
      <protection locked="0"/>
    </xf>
    <xf numFmtId="165" fontId="2" fillId="57" borderId="1719" xfId="0" applyNumberFormat="1" applyFont="1" applyFill="1" applyBorder="1"/>
    <xf numFmtId="165" fontId="2" fillId="57" borderId="1196" xfId="0" applyNumberFormat="1" applyFont="1" applyFill="1" applyBorder="1"/>
    <xf numFmtId="165" fontId="2" fillId="57" borderId="1720" xfId="0" applyNumberFormat="1" applyFont="1" applyFill="1" applyBorder="1"/>
    <xf numFmtId="0" fontId="2" fillId="0" borderId="1677" xfId="0" applyFont="1" applyBorder="1" applyProtection="1">
      <protection locked="0"/>
    </xf>
    <xf numFmtId="0" fontId="2" fillId="0" borderId="1725" xfId="0" applyFont="1" applyBorder="1" applyAlignment="1" applyProtection="1">
      <alignment horizontal="centerContinuous" vertical="center" wrapText="1"/>
      <protection locked="0"/>
    </xf>
    <xf numFmtId="0" fontId="2" fillId="0" borderId="1728" xfId="0" applyFont="1" applyBorder="1" applyAlignment="1" applyProtection="1">
      <alignment horizontal="centerContinuous" vertical="center" wrapText="1"/>
      <protection locked="0"/>
    </xf>
    <xf numFmtId="0" fontId="2" fillId="0" borderId="1702" xfId="0" applyFont="1" applyBorder="1" applyAlignment="1" applyProtection="1">
      <alignment horizontal="centerContinuous" vertical="center" wrapText="1"/>
      <protection locked="0"/>
    </xf>
    <xf numFmtId="0" fontId="2" fillId="0" borderId="1729" xfId="0" applyFont="1" applyBorder="1" applyAlignment="1" applyProtection="1">
      <alignment horizontal="centerContinuous" vertical="center" wrapText="1"/>
      <protection locked="0"/>
    </xf>
    <xf numFmtId="0" fontId="43" fillId="71" borderId="1721" xfId="0" applyFont="1" applyFill="1" applyBorder="1" applyAlignment="1" applyProtection="1">
      <alignment horizontal="centerContinuous" vertical="center"/>
      <protection locked="0"/>
    </xf>
    <xf numFmtId="0" fontId="2" fillId="0" borderId="1752" xfId="0" applyFont="1" applyBorder="1" applyProtection="1">
      <protection locked="0"/>
    </xf>
    <xf numFmtId="0" fontId="2" fillId="0" borderId="1753" xfId="0" applyFont="1" applyBorder="1" applyProtection="1">
      <protection locked="0"/>
    </xf>
    <xf numFmtId="0" fontId="2" fillId="0" borderId="1754" xfId="0" applyFont="1" applyBorder="1" applyProtection="1">
      <protection locked="0"/>
    </xf>
    <xf numFmtId="0" fontId="2" fillId="0" borderId="1755" xfId="0" applyFont="1" applyBorder="1" applyProtection="1">
      <protection locked="0"/>
    </xf>
    <xf numFmtId="175" fontId="2" fillId="0" borderId="1755" xfId="0" applyNumberFormat="1" applyFont="1" applyBorder="1" applyProtection="1">
      <protection locked="0"/>
    </xf>
    <xf numFmtId="165" fontId="2" fillId="57" borderId="1755" xfId="0" applyNumberFormat="1" applyFont="1" applyFill="1" applyBorder="1" applyAlignment="1" applyProtection="1">
      <alignment horizontal="center"/>
      <protection locked="0"/>
    </xf>
    <xf numFmtId="165" fontId="2" fillId="57" borderId="1754" xfId="0" applyNumberFormat="1" applyFont="1" applyFill="1" applyBorder="1" applyAlignment="1" applyProtection="1">
      <alignment horizontal="center"/>
      <protection locked="0"/>
    </xf>
    <xf numFmtId="0" fontId="2" fillId="0" borderId="1755" xfId="0" applyFont="1" applyBorder="1" applyAlignment="1" applyProtection="1">
      <alignment horizontal="center"/>
      <protection locked="0"/>
    </xf>
    <xf numFmtId="165" fontId="2" fillId="57" borderId="1755" xfId="0" applyNumberFormat="1" applyFont="1" applyFill="1" applyBorder="1" applyProtection="1">
      <protection locked="0"/>
    </xf>
    <xf numFmtId="0" fontId="2" fillId="0" borderId="1756" xfId="0" applyFont="1" applyBorder="1" applyProtection="1">
      <protection locked="0"/>
    </xf>
    <xf numFmtId="165" fontId="2" fillId="72" borderId="1754" xfId="0" applyNumberFormat="1" applyFont="1" applyFill="1" applyBorder="1" applyProtection="1">
      <protection locked="0"/>
    </xf>
    <xf numFmtId="165" fontId="2" fillId="72" borderId="1755" xfId="0" applyNumberFormat="1" applyFont="1" applyFill="1" applyBorder="1" applyProtection="1">
      <protection locked="0"/>
    </xf>
    <xf numFmtId="165" fontId="2" fillId="72" borderId="1753" xfId="0" applyNumberFormat="1" applyFont="1" applyFill="1" applyBorder="1" applyAlignment="1" applyProtection="1">
      <alignment horizontal="center"/>
      <protection locked="0"/>
    </xf>
    <xf numFmtId="165" fontId="2" fillId="72" borderId="1753" xfId="0" applyNumberFormat="1" applyFont="1" applyFill="1" applyBorder="1" applyProtection="1">
      <protection locked="0"/>
    </xf>
    <xf numFmtId="165" fontId="2" fillId="72" borderId="1757" xfId="0" applyNumberFormat="1" applyFont="1" applyFill="1" applyBorder="1" applyProtection="1">
      <protection locked="0"/>
    </xf>
    <xf numFmtId="165" fontId="2" fillId="72" borderId="1758" xfId="0" applyNumberFormat="1" applyFont="1" applyFill="1" applyBorder="1" applyProtection="1">
      <protection locked="0"/>
    </xf>
    <xf numFmtId="165" fontId="135" fillId="72" borderId="1758" xfId="0" applyNumberFormat="1" applyFont="1" applyFill="1" applyBorder="1" applyProtection="1">
      <protection locked="0"/>
    </xf>
    <xf numFmtId="165" fontId="2" fillId="0" borderId="1759" xfId="0" applyNumberFormat="1" applyFont="1" applyBorder="1" applyAlignment="1" applyProtection="1">
      <alignment horizontal="center"/>
      <protection locked="0"/>
    </xf>
    <xf numFmtId="165" fontId="135" fillId="0" borderId="1759" xfId="0" applyNumberFormat="1" applyFont="1" applyBorder="1" applyAlignment="1" applyProtection="1">
      <alignment horizontal="center"/>
      <protection locked="0"/>
    </xf>
    <xf numFmtId="0" fontId="2" fillId="0" borderId="1416" xfId="0" applyFont="1" applyBorder="1" applyProtection="1">
      <protection locked="0"/>
    </xf>
    <xf numFmtId="165" fontId="2" fillId="0" borderId="1755" xfId="0" applyNumberFormat="1" applyFont="1" applyBorder="1" applyAlignment="1" applyProtection="1">
      <alignment horizontal="center"/>
      <protection locked="0"/>
    </xf>
    <xf numFmtId="165" fontId="2" fillId="0" borderId="1754" xfId="0" applyNumberFormat="1" applyFont="1" applyBorder="1" applyAlignment="1" applyProtection="1">
      <alignment horizontal="center"/>
      <protection locked="0"/>
    </xf>
    <xf numFmtId="165" fontId="2" fillId="0" borderId="1755" xfId="0" applyNumberFormat="1" applyFont="1" applyBorder="1" applyProtection="1">
      <protection locked="0"/>
    </xf>
    <xf numFmtId="0" fontId="2" fillId="0" borderId="1760" xfId="0" applyFont="1" applyBorder="1" applyProtection="1">
      <protection locked="0"/>
    </xf>
    <xf numFmtId="165" fontId="2" fillId="14" borderId="879" xfId="0" applyNumberFormat="1" applyFont="1" applyFill="1" applyBorder="1" applyProtection="1">
      <protection locked="0"/>
    </xf>
    <xf numFmtId="165" fontId="2" fillId="72" borderId="1754" xfId="0" applyNumberFormat="1" applyFont="1" applyFill="1" applyBorder="1" applyAlignment="1" applyProtection="1">
      <alignment horizontal="center"/>
      <protection locked="0"/>
    </xf>
    <xf numFmtId="165" fontId="2" fillId="72" borderId="1755" xfId="0" applyNumberFormat="1" applyFont="1" applyFill="1" applyBorder="1" applyAlignment="1" applyProtection="1">
      <alignment horizontal="center"/>
      <protection locked="0"/>
    </xf>
    <xf numFmtId="165" fontId="2" fillId="72" borderId="1757" xfId="0" applyNumberFormat="1" applyFont="1" applyFill="1" applyBorder="1" applyAlignment="1" applyProtection="1">
      <alignment horizontal="center"/>
      <protection locked="0"/>
    </xf>
    <xf numFmtId="165" fontId="2" fillId="72" borderId="1758" xfId="0" applyNumberFormat="1" applyFont="1" applyFill="1" applyBorder="1" applyAlignment="1" applyProtection="1">
      <alignment horizontal="center"/>
      <protection locked="0"/>
    </xf>
    <xf numFmtId="165" fontId="135" fillId="72" borderId="1758" xfId="0" applyNumberFormat="1" applyFont="1" applyFill="1" applyBorder="1" applyAlignment="1" applyProtection="1">
      <alignment horizontal="center"/>
      <protection locked="0"/>
    </xf>
    <xf numFmtId="165" fontId="2" fillId="0" borderId="1738" xfId="0" applyNumberFormat="1" applyFont="1" applyBorder="1" applyAlignment="1" applyProtection="1">
      <alignment horizontal="right"/>
      <protection locked="0"/>
    </xf>
    <xf numFmtId="0" fontId="2" fillId="56" borderId="1761" xfId="0" applyFont="1" applyFill="1" applyBorder="1" applyProtection="1">
      <protection locked="0"/>
    </xf>
    <xf numFmtId="0" fontId="2" fillId="56" borderId="1762" xfId="0" applyFont="1" applyFill="1" applyBorder="1" applyProtection="1">
      <protection locked="0"/>
    </xf>
    <xf numFmtId="175" fontId="2" fillId="56" borderId="1762" xfId="0" applyNumberFormat="1" applyFont="1" applyFill="1" applyBorder="1" applyProtection="1">
      <protection locked="0"/>
    </xf>
    <xf numFmtId="0" fontId="2" fillId="56" borderId="1763" xfId="0" applyFont="1" applyFill="1" applyBorder="1" applyProtection="1">
      <protection locked="0"/>
    </xf>
    <xf numFmtId="165" fontId="2" fillId="56" borderId="1764" xfId="0" applyNumberFormat="1" applyFont="1" applyFill="1" applyBorder="1" applyProtection="1">
      <protection locked="0"/>
    </xf>
    <xf numFmtId="165" fontId="2" fillId="56" borderId="1765" xfId="0" applyNumberFormat="1" applyFont="1" applyFill="1" applyBorder="1" applyProtection="1">
      <protection locked="0"/>
    </xf>
    <xf numFmtId="0" fontId="2" fillId="56" borderId="1766" xfId="0" applyFont="1" applyFill="1" applyBorder="1" applyProtection="1">
      <protection locked="0"/>
    </xf>
    <xf numFmtId="175" fontId="2" fillId="56" borderId="1767" xfId="0" applyNumberFormat="1" applyFont="1" applyFill="1" applyBorder="1" applyProtection="1">
      <protection locked="0"/>
    </xf>
    <xf numFmtId="0" fontId="2" fillId="56" borderId="1768" xfId="0" applyFont="1" applyFill="1" applyBorder="1" applyProtection="1">
      <protection locked="0"/>
    </xf>
    <xf numFmtId="165" fontId="2" fillId="57" borderId="1769" xfId="0" applyNumberFormat="1" applyFont="1" applyFill="1" applyBorder="1" applyProtection="1">
      <protection locked="0"/>
    </xf>
    <xf numFmtId="165" fontId="2" fillId="57" borderId="1770" xfId="0" applyNumberFormat="1" applyFont="1" applyFill="1" applyBorder="1" applyProtection="1">
      <protection locked="0"/>
    </xf>
    <xf numFmtId="165" fontId="2" fillId="57" borderId="1771" xfId="0" applyNumberFormat="1" applyFont="1" applyFill="1" applyBorder="1" applyProtection="1">
      <protection locked="0"/>
    </xf>
    <xf numFmtId="165" fontId="135" fillId="57" borderId="1769" xfId="0" applyNumberFormat="1" applyFont="1" applyFill="1" applyBorder="1" applyProtection="1">
      <protection locked="0"/>
    </xf>
    <xf numFmtId="0" fontId="2" fillId="0" borderId="1781" xfId="0" applyFont="1" applyBorder="1" applyAlignment="1" applyProtection="1">
      <alignment horizontal="center" vertical="center" wrapText="1"/>
      <protection locked="0"/>
    </xf>
    <xf numFmtId="0" fontId="2" fillId="0" borderId="1782" xfId="0" applyFont="1" applyBorder="1" applyAlignment="1" applyProtection="1">
      <alignment horizontal="center" vertical="center" wrapText="1"/>
      <protection locked="0"/>
    </xf>
    <xf numFmtId="0" fontId="2" fillId="0" borderId="1783" xfId="0" applyFont="1" applyBorder="1" applyProtection="1">
      <protection locked="0"/>
    </xf>
    <xf numFmtId="0" fontId="2" fillId="0" borderId="1784" xfId="0" applyFont="1" applyBorder="1" applyProtection="1">
      <protection locked="0"/>
    </xf>
    <xf numFmtId="165" fontId="4" fillId="57" borderId="1785" xfId="0" applyNumberFormat="1" applyFont="1" applyFill="1" applyBorder="1" applyProtection="1">
      <protection locked="0"/>
    </xf>
    <xf numFmtId="165" fontId="4" fillId="57" borderId="1786" xfId="0" applyNumberFormat="1" applyFont="1" applyFill="1" applyBorder="1" applyProtection="1">
      <protection locked="0"/>
    </xf>
    <xf numFmtId="165" fontId="4" fillId="0" borderId="1785" xfId="0" applyNumberFormat="1" applyFont="1" applyBorder="1" applyProtection="1">
      <protection locked="0"/>
    </xf>
    <xf numFmtId="165" fontId="4" fillId="0" borderId="1786" xfId="0" applyNumberFormat="1" applyFont="1" applyBorder="1" applyProtection="1">
      <protection locked="0"/>
    </xf>
    <xf numFmtId="165" fontId="4" fillId="0" borderId="1784" xfId="0" applyNumberFormat="1" applyFont="1" applyBorder="1" applyProtection="1">
      <protection locked="0"/>
    </xf>
    <xf numFmtId="0" fontId="2" fillId="0" borderId="1787" xfId="0" applyFont="1" applyBorder="1" applyProtection="1">
      <protection locked="0"/>
    </xf>
    <xf numFmtId="0" fontId="2" fillId="0" borderId="1788" xfId="0" applyFont="1" applyBorder="1" applyProtection="1">
      <protection locked="0"/>
    </xf>
    <xf numFmtId="0" fontId="2" fillId="0" borderId="1740" xfId="0" applyFont="1" applyBorder="1" applyProtection="1">
      <protection locked="0"/>
    </xf>
    <xf numFmtId="165" fontId="4" fillId="57" borderId="1738" xfId="0" applyNumberFormat="1" applyFont="1" applyFill="1" applyBorder="1" applyProtection="1">
      <protection locked="0"/>
    </xf>
    <xf numFmtId="165" fontId="4" fillId="57" borderId="1789" xfId="0" applyNumberFormat="1" applyFont="1" applyFill="1" applyBorder="1" applyProtection="1">
      <protection locked="0"/>
    </xf>
    <xf numFmtId="0" fontId="2" fillId="56" borderId="1697" xfId="0" applyFont="1" applyFill="1" applyBorder="1" applyProtection="1">
      <protection locked="0"/>
    </xf>
    <xf numFmtId="0" fontId="2" fillId="56" borderId="1678" xfId="0" applyFont="1" applyFill="1" applyBorder="1" applyProtection="1">
      <protection locked="0"/>
    </xf>
    <xf numFmtId="0" fontId="2" fillId="57" borderId="1697" xfId="0" applyFont="1" applyFill="1" applyBorder="1" applyProtection="1">
      <protection locked="0"/>
    </xf>
    <xf numFmtId="0" fontId="2" fillId="57" borderId="1678" xfId="0" applyFont="1" applyFill="1" applyBorder="1" applyProtection="1">
      <protection locked="0"/>
    </xf>
    <xf numFmtId="165" fontId="2" fillId="57" borderId="1716" xfId="0" applyNumberFormat="1" applyFont="1" applyFill="1" applyBorder="1" applyProtection="1">
      <protection locked="0"/>
    </xf>
    <xf numFmtId="165" fontId="2" fillId="57" borderId="1718" xfId="0" applyNumberFormat="1" applyFont="1" applyFill="1" applyBorder="1" applyProtection="1">
      <protection locked="0"/>
    </xf>
    <xf numFmtId="165" fontId="2" fillId="57" borderId="1790" xfId="1" applyFont="1" applyFill="1" applyBorder="1" applyProtection="1">
      <protection locked="0"/>
    </xf>
    <xf numFmtId="165" fontId="2" fillId="57" borderId="1717" xfId="0" applyNumberFormat="1" applyFont="1" applyFill="1" applyBorder="1" applyProtection="1">
      <protection locked="0"/>
    </xf>
    <xf numFmtId="0" fontId="2" fillId="12" borderId="1721" xfId="0" applyFont="1" applyFill="1" applyBorder="1" applyProtection="1">
      <protection locked="0"/>
    </xf>
    <xf numFmtId="0" fontId="2" fillId="12" borderId="1791" xfId="0" applyFont="1" applyFill="1" applyBorder="1" applyProtection="1">
      <protection locked="0"/>
    </xf>
    <xf numFmtId="0" fontId="2" fillId="12" borderId="1773" xfId="0" applyFont="1" applyFill="1" applyBorder="1" applyAlignment="1" applyProtection="1">
      <alignment horizontal="center"/>
      <protection locked="0"/>
    </xf>
    <xf numFmtId="0" fontId="2" fillId="12" borderId="1778" xfId="0" applyFont="1" applyFill="1" applyBorder="1" applyAlignment="1" applyProtection="1">
      <alignment horizontal="center"/>
      <protection locked="0"/>
    </xf>
    <xf numFmtId="0" fontId="2" fillId="0" borderId="1575" xfId="0" applyFont="1" applyBorder="1" applyProtection="1">
      <protection locked="0"/>
    </xf>
    <xf numFmtId="9" fontId="2" fillId="0" borderId="1785" xfId="10" applyFont="1" applyBorder="1" applyProtection="1">
      <protection locked="0"/>
    </xf>
    <xf numFmtId="9" fontId="2" fillId="0" borderId="1792" xfId="10" applyFont="1" applyBorder="1" applyProtection="1">
      <protection locked="0"/>
    </xf>
    <xf numFmtId="165" fontId="2" fillId="0" borderId="1781" xfId="1" applyFont="1" applyBorder="1" applyProtection="1">
      <protection locked="0"/>
    </xf>
    <xf numFmtId="165" fontId="2" fillId="0" borderId="1793" xfId="1" applyFont="1" applyBorder="1" applyProtection="1">
      <protection locked="0"/>
    </xf>
    <xf numFmtId="0" fontId="2" fillId="0" borderId="1708" xfId="0" applyFont="1" applyBorder="1" applyProtection="1">
      <protection locked="0"/>
    </xf>
    <xf numFmtId="165" fontId="2" fillId="74" borderId="1196" xfId="1" applyFont="1" applyFill="1" applyBorder="1" applyProtection="1">
      <protection locked="0"/>
    </xf>
    <xf numFmtId="165" fontId="2" fillId="74" borderId="1129" xfId="1" applyFont="1" applyFill="1" applyBorder="1" applyProtection="1">
      <protection locked="0"/>
    </xf>
    <xf numFmtId="0" fontId="2" fillId="0" borderId="1795" xfId="0" applyFont="1" applyBorder="1" applyAlignment="1" applyProtection="1">
      <alignment horizontal="center"/>
      <protection locked="0"/>
    </xf>
    <xf numFmtId="0" fontId="45" fillId="0" borderId="1708" xfId="4" applyFont="1" applyBorder="1" applyAlignment="1" applyProtection="1">
      <alignment horizontal="left"/>
      <protection locked="0"/>
    </xf>
    <xf numFmtId="0" fontId="45" fillId="0" borderId="1677" xfId="4" applyFont="1" applyBorder="1" applyAlignment="1" applyProtection="1">
      <alignment horizontal="left"/>
      <protection locked="0"/>
    </xf>
    <xf numFmtId="0" fontId="4" fillId="0" borderId="1782" xfId="0" applyFont="1" applyBorder="1" applyAlignment="1" applyProtection="1">
      <alignment horizontal="left"/>
      <protection locked="0"/>
    </xf>
    <xf numFmtId="0" fontId="2" fillId="0" borderId="1677" xfId="0" applyFont="1" applyBorder="1" applyAlignment="1" applyProtection="1">
      <alignment horizontal="center"/>
      <protection locked="0"/>
    </xf>
    <xf numFmtId="0" fontId="56" fillId="48" borderId="1677" xfId="20" applyFont="1" applyFill="1" applyBorder="1"/>
    <xf numFmtId="165" fontId="25" fillId="55" borderId="1677" xfId="1" applyFont="1" applyFill="1" applyBorder="1" applyAlignment="1">
      <alignment horizontal="left" vertical="top"/>
    </xf>
    <xf numFmtId="165" fontId="29" fillId="55" borderId="1677" xfId="1" applyFont="1" applyFill="1" applyBorder="1" applyAlignment="1">
      <alignment horizontal="centerContinuous" vertical="top"/>
    </xf>
    <xf numFmtId="165" fontId="56" fillId="0" borderId="1796" xfId="7" applyNumberFormat="1" applyFont="1" applyBorder="1" applyAlignment="1">
      <alignment horizontal="left"/>
    </xf>
    <xf numFmtId="186" fontId="25" fillId="55" borderId="1678" xfId="0" applyNumberFormat="1" applyFont="1" applyFill="1" applyBorder="1" applyAlignment="1">
      <alignment horizontal="left" vertical="top"/>
    </xf>
    <xf numFmtId="178" fontId="29" fillId="55" borderId="1678" xfId="0" applyNumberFormat="1" applyFont="1" applyFill="1" applyBorder="1" applyAlignment="1">
      <alignment horizontal="centerContinuous" vertical="top"/>
    </xf>
    <xf numFmtId="0" fontId="56" fillId="13" borderId="1797" xfId="0" applyFont="1" applyFill="1" applyBorder="1" applyAlignment="1">
      <alignment horizontal="center" vertical="center"/>
    </xf>
    <xf numFmtId="0" fontId="55" fillId="13" borderId="1798" xfId="0" applyFont="1" applyFill="1" applyBorder="1" applyAlignment="1">
      <alignment horizontal="center" vertical="center"/>
    </xf>
    <xf numFmtId="0" fontId="55" fillId="13" borderId="1798" xfId="0" applyFont="1" applyFill="1" applyBorder="1" applyAlignment="1">
      <alignment horizontal="center" vertical="center" wrapText="1"/>
    </xf>
    <xf numFmtId="0" fontId="56" fillId="13" borderId="1795" xfId="0" applyFont="1" applyFill="1" applyBorder="1" applyAlignment="1">
      <alignment horizontal="center" vertical="center" wrapText="1"/>
    </xf>
    <xf numFmtId="0" fontId="55" fillId="13" borderId="1799" xfId="0" applyFont="1" applyFill="1" applyBorder="1" applyAlignment="1">
      <alignment horizontal="center" vertical="center" wrapText="1"/>
    </xf>
    <xf numFmtId="165" fontId="55" fillId="13" borderId="1799" xfId="15" applyFont="1" applyFill="1" applyBorder="1" applyAlignment="1">
      <alignment horizontal="center" vertical="center" wrapText="1"/>
    </xf>
    <xf numFmtId="0" fontId="60" fillId="0" borderId="1800" xfId="0" applyFont="1" applyBorder="1"/>
    <xf numFmtId="0" fontId="60" fillId="0" borderId="1801" xfId="0" applyFont="1" applyBorder="1"/>
    <xf numFmtId="165" fontId="60" fillId="0" borderId="1802" xfId="15" applyFont="1" applyBorder="1"/>
    <xf numFmtId="0" fontId="60" fillId="14" borderId="1131" xfId="0" applyFont="1" applyFill="1" applyBorder="1"/>
    <xf numFmtId="165" fontId="60" fillId="0" borderId="1131" xfId="16" applyFont="1" applyBorder="1"/>
    <xf numFmtId="165" fontId="60" fillId="0" borderId="1131" xfId="0" applyNumberFormat="1" applyFont="1" applyBorder="1"/>
    <xf numFmtId="0" fontId="25" fillId="0" borderId="1777" xfId="0" applyFont="1" applyBorder="1" applyAlignment="1" applyProtection="1">
      <alignment horizontal="center" vertical="top"/>
      <protection locked="0"/>
    </xf>
    <xf numFmtId="0" fontId="25" fillId="0" borderId="1804" xfId="0" applyFont="1" applyBorder="1" applyAlignment="1" applyProtection="1">
      <alignment horizontal="center" vertical="top"/>
      <protection locked="0"/>
    </xf>
    <xf numFmtId="0" fontId="29" fillId="14" borderId="1780" xfId="0" applyFont="1" applyFill="1" applyBorder="1" applyAlignment="1" applyProtection="1">
      <alignment horizontal="center" vertical="top"/>
      <protection locked="0"/>
    </xf>
    <xf numFmtId="0" fontId="29" fillId="14" borderId="728" xfId="0" applyFont="1" applyFill="1" applyBorder="1" applyAlignment="1" applyProtection="1">
      <alignment horizontal="center" vertical="top"/>
      <protection locked="0"/>
    </xf>
    <xf numFmtId="0" fontId="4" fillId="0" borderId="1679" xfId="0" applyFont="1" applyBorder="1" applyAlignment="1" applyProtection="1">
      <alignment wrapText="1"/>
      <protection locked="0"/>
    </xf>
    <xf numFmtId="0" fontId="2" fillId="0" borderId="1806" xfId="0" applyFont="1" applyBorder="1" applyAlignment="1" applyProtection="1">
      <alignment wrapText="1"/>
      <protection locked="0"/>
    </xf>
    <xf numFmtId="0" fontId="2" fillId="0" borderId="1806" xfId="0" applyFont="1" applyBorder="1" applyProtection="1">
      <protection locked="0"/>
    </xf>
    <xf numFmtId="175" fontId="2" fillId="0" borderId="1806" xfId="0" applyNumberFormat="1" applyFont="1" applyBorder="1" applyProtection="1">
      <protection locked="0"/>
    </xf>
    <xf numFmtId="165" fontId="2" fillId="0" borderId="1806" xfId="0" applyNumberFormat="1" applyFont="1" applyBorder="1" applyProtection="1">
      <protection locked="0"/>
    </xf>
    <xf numFmtId="14" fontId="2" fillId="0" borderId="1806" xfId="0" applyNumberFormat="1" applyFont="1" applyBorder="1" applyProtection="1">
      <protection locked="0"/>
    </xf>
    <xf numFmtId="165" fontId="2" fillId="57" borderId="1807" xfId="1" applyFont="1" applyFill="1" applyBorder="1" applyAlignment="1" applyProtection="1">
      <alignment wrapText="1"/>
      <protection locked="0"/>
    </xf>
    <xf numFmtId="165" fontId="2" fillId="57" borderId="1807" xfId="0" applyNumberFormat="1" applyFont="1" applyFill="1" applyBorder="1" applyAlignment="1" applyProtection="1">
      <alignment wrapText="1"/>
      <protection locked="0"/>
    </xf>
    <xf numFmtId="0" fontId="4" fillId="0" borderId="1808" xfId="0" applyFont="1" applyBorder="1" applyProtection="1">
      <protection locked="0"/>
    </xf>
    <xf numFmtId="0" fontId="2" fillId="61" borderId="1809" xfId="0" applyFont="1" applyFill="1" applyBorder="1" applyAlignment="1" applyProtection="1">
      <alignment wrapText="1"/>
      <protection locked="0"/>
    </xf>
    <xf numFmtId="0" fontId="2" fillId="61" borderId="1810" xfId="0" applyFont="1" applyFill="1" applyBorder="1" applyProtection="1">
      <protection locked="0"/>
    </xf>
    <xf numFmtId="175" fontId="2" fillId="61" borderId="1810" xfId="0" applyNumberFormat="1" applyFont="1" applyFill="1" applyBorder="1" applyProtection="1">
      <protection locked="0"/>
    </xf>
    <xf numFmtId="165" fontId="2" fillId="61" borderId="1810" xfId="0" applyNumberFormat="1" applyFont="1" applyFill="1" applyBorder="1" applyProtection="1">
      <protection locked="0"/>
    </xf>
    <xf numFmtId="14" fontId="2" fillId="61" borderId="1810" xfId="0" applyNumberFormat="1" applyFont="1" applyFill="1" applyBorder="1" applyProtection="1">
      <protection locked="0"/>
    </xf>
    <xf numFmtId="165" fontId="2" fillId="61" borderId="1810" xfId="1" applyFont="1" applyFill="1" applyBorder="1" applyProtection="1">
      <protection locked="0"/>
    </xf>
    <xf numFmtId="0" fontId="2" fillId="61" borderId="1638" xfId="0" applyFont="1" applyFill="1" applyBorder="1" applyProtection="1">
      <protection locked="0"/>
    </xf>
    <xf numFmtId="165" fontId="2" fillId="57" borderId="1806" xfId="1" applyFont="1" applyFill="1" applyBorder="1" applyProtection="1">
      <protection locked="0"/>
    </xf>
    <xf numFmtId="165" fontId="2" fillId="57" borderId="1806" xfId="0" applyNumberFormat="1" applyFont="1" applyFill="1" applyBorder="1" applyProtection="1">
      <protection locked="0"/>
    </xf>
    <xf numFmtId="0" fontId="4" fillId="0" borderId="1708" xfId="0" applyFont="1" applyBorder="1" applyAlignment="1" applyProtection="1">
      <alignment wrapText="1"/>
      <protection locked="0"/>
    </xf>
    <xf numFmtId="0" fontId="2" fillId="0" borderId="1811" xfId="0" applyFont="1" applyBorder="1" applyAlignment="1" applyProtection="1">
      <alignment wrapText="1"/>
      <protection locked="0"/>
    </xf>
    <xf numFmtId="0" fontId="2" fillId="0" borderId="1811" xfId="0" applyFont="1" applyBorder="1" applyProtection="1">
      <protection locked="0"/>
    </xf>
    <xf numFmtId="175" fontId="2" fillId="0" borderId="1811" xfId="0" applyNumberFormat="1" applyFont="1" applyBorder="1" applyProtection="1">
      <protection locked="0"/>
    </xf>
    <xf numFmtId="165" fontId="2" fillId="0" borderId="1811" xfId="0" applyNumberFormat="1" applyFont="1" applyBorder="1" applyProtection="1">
      <protection locked="0"/>
    </xf>
    <xf numFmtId="14" fontId="2" fillId="0" borderId="1811" xfId="0" applyNumberFormat="1" applyFont="1" applyBorder="1" applyProtection="1">
      <protection locked="0"/>
    </xf>
    <xf numFmtId="165" fontId="2" fillId="0" borderId="1811" xfId="1" applyFont="1" applyBorder="1" applyProtection="1">
      <protection locked="0"/>
    </xf>
    <xf numFmtId="0" fontId="4" fillId="0" borderId="1793" xfId="0" applyFont="1" applyBorder="1" applyProtection="1">
      <protection locked="0"/>
    </xf>
    <xf numFmtId="0" fontId="2" fillId="63" borderId="1812" xfId="0" applyFont="1" applyFill="1" applyBorder="1" applyProtection="1">
      <protection locked="0"/>
    </xf>
    <xf numFmtId="0" fontId="2" fillId="63" borderId="1677" xfId="0" applyFont="1" applyFill="1" applyBorder="1" applyProtection="1">
      <protection locked="0"/>
    </xf>
    <xf numFmtId="175" fontId="2" fillId="63" borderId="1677" xfId="0" applyNumberFormat="1" applyFont="1" applyFill="1" applyBorder="1" applyProtection="1">
      <protection locked="0"/>
    </xf>
    <xf numFmtId="165" fontId="2" fillId="63" borderId="1710" xfId="0" applyNumberFormat="1" applyFont="1" applyFill="1" applyBorder="1" applyProtection="1">
      <protection locked="0"/>
    </xf>
    <xf numFmtId="14" fontId="2" fillId="63" borderId="1710" xfId="0" applyNumberFormat="1" applyFont="1" applyFill="1" applyBorder="1" applyProtection="1">
      <protection locked="0"/>
    </xf>
    <xf numFmtId="0" fontId="2" fillId="63" borderId="1793" xfId="0" applyFont="1" applyFill="1" applyBorder="1" applyProtection="1">
      <protection locked="0"/>
    </xf>
    <xf numFmtId="0" fontId="4" fillId="0" borderId="1813" xfId="0" applyFont="1" applyBorder="1" applyProtection="1">
      <protection locked="0"/>
    </xf>
    <xf numFmtId="0" fontId="4" fillId="0" borderId="1815" xfId="0" applyFont="1" applyBorder="1" applyProtection="1">
      <protection locked="0"/>
    </xf>
    <xf numFmtId="0" fontId="4" fillId="61" borderId="1721" xfId="0" applyFont="1" applyFill="1" applyBorder="1" applyProtection="1">
      <protection locked="0"/>
    </xf>
    <xf numFmtId="165" fontId="2" fillId="61" borderId="1806" xfId="0" applyNumberFormat="1" applyFont="1" applyFill="1" applyBorder="1" applyProtection="1">
      <protection locked="0"/>
    </xf>
    <xf numFmtId="0" fontId="2" fillId="63" borderId="1602" xfId="0" applyFont="1" applyFill="1" applyBorder="1" applyProtection="1">
      <protection locked="0"/>
    </xf>
    <xf numFmtId="165" fontId="2" fillId="63" borderId="1809" xfId="0" applyNumberFormat="1" applyFont="1" applyFill="1" applyBorder="1" applyProtection="1">
      <protection locked="0"/>
    </xf>
    <xf numFmtId="0" fontId="33" fillId="64" borderId="1816" xfId="4" applyFont="1" applyFill="1" applyBorder="1" applyAlignment="1" applyProtection="1">
      <alignment horizontal="center"/>
      <protection locked="0"/>
    </xf>
    <xf numFmtId="0" fontId="2" fillId="0" borderId="1803" xfId="0" applyFont="1" applyBorder="1" applyAlignment="1" applyProtection="1">
      <alignment horizontal="centerContinuous" vertical="center"/>
      <protection locked="0"/>
    </xf>
    <xf numFmtId="0" fontId="2" fillId="0" borderId="1721" xfId="0" applyFont="1" applyBorder="1" applyAlignment="1" applyProtection="1">
      <alignment horizontal="centerContinuous" vertical="center"/>
      <protection locked="0"/>
    </xf>
    <xf numFmtId="165" fontId="2" fillId="0" borderId="1821" xfId="0" applyNumberFormat="1" applyFont="1" applyBorder="1" applyAlignment="1">
      <alignment horizontal="center"/>
    </xf>
    <xf numFmtId="165" fontId="2" fillId="0" borderId="1822" xfId="0" applyNumberFormat="1" applyFont="1" applyBorder="1" applyAlignment="1">
      <alignment horizontal="center"/>
    </xf>
    <xf numFmtId="165" fontId="135" fillId="0" borderId="1822" xfId="0" applyNumberFormat="1" applyFont="1" applyBorder="1" applyAlignment="1">
      <alignment horizontal="center"/>
    </xf>
    <xf numFmtId="165" fontId="2" fillId="57" borderId="1823" xfId="0" applyNumberFormat="1" applyFont="1" applyFill="1" applyBorder="1" applyAlignment="1" applyProtection="1">
      <alignment horizontal="center"/>
      <protection locked="0"/>
    </xf>
    <xf numFmtId="165" fontId="2" fillId="57" borderId="1682" xfId="0" applyNumberFormat="1" applyFont="1" applyFill="1" applyBorder="1" applyAlignment="1" applyProtection="1">
      <alignment horizontal="center"/>
      <protection locked="0"/>
    </xf>
    <xf numFmtId="0" fontId="2" fillId="0" borderId="1683" xfId="0" applyFont="1" applyBorder="1" applyProtection="1">
      <protection locked="0"/>
    </xf>
    <xf numFmtId="165" fontId="2" fillId="72" borderId="1754" xfId="0" applyNumberFormat="1" applyFont="1" applyFill="1" applyBorder="1"/>
    <xf numFmtId="165" fontId="2" fillId="72" borderId="1755" xfId="0" applyNumberFormat="1" applyFont="1" applyFill="1" applyBorder="1"/>
    <xf numFmtId="165" fontId="2" fillId="72" borderId="1824" xfId="0" applyNumberFormat="1" applyFont="1" applyFill="1" applyBorder="1"/>
    <xf numFmtId="165" fontId="2" fillId="72" borderId="1757" xfId="0" applyNumberFormat="1" applyFont="1" applyFill="1" applyBorder="1"/>
    <xf numFmtId="165" fontId="2" fillId="72" borderId="1825" xfId="0" applyNumberFormat="1" applyFont="1" applyFill="1" applyBorder="1"/>
    <xf numFmtId="165" fontId="135" fillId="72" borderId="1825" xfId="0" applyNumberFormat="1" applyFont="1" applyFill="1" applyBorder="1"/>
    <xf numFmtId="175" fontId="2" fillId="0" borderId="1754" xfId="0" applyNumberFormat="1" applyFont="1" applyBorder="1" applyProtection="1">
      <protection locked="0"/>
    </xf>
    <xf numFmtId="175" fontId="2" fillId="0" borderId="1824" xfId="0" applyNumberFormat="1" applyFont="1" applyBorder="1" applyProtection="1">
      <protection locked="0"/>
    </xf>
    <xf numFmtId="165" fontId="2" fillId="57" borderId="1826" xfId="0" applyNumberFormat="1" applyFont="1" applyFill="1" applyBorder="1" applyAlignment="1" applyProtection="1">
      <alignment horizontal="center"/>
      <protection locked="0"/>
    </xf>
    <xf numFmtId="0" fontId="2" fillId="0" borderId="1827" xfId="0" applyFont="1" applyBorder="1" applyProtection="1">
      <protection locked="0"/>
    </xf>
    <xf numFmtId="165" fontId="2" fillId="72" borderId="1828" xfId="0" applyNumberFormat="1" applyFont="1" applyFill="1" applyBorder="1"/>
    <xf numFmtId="165" fontId="2" fillId="72" borderId="1829" xfId="0" applyNumberFormat="1" applyFont="1" applyFill="1" applyBorder="1"/>
    <xf numFmtId="165" fontId="135" fillId="72" borderId="1829" xfId="0" applyNumberFormat="1" applyFont="1" applyFill="1" applyBorder="1"/>
    <xf numFmtId="165" fontId="4" fillId="0" borderId="1830" xfId="0" applyNumberFormat="1" applyFont="1" applyBorder="1"/>
    <xf numFmtId="0" fontId="2" fillId="0" borderId="1449" xfId="0" applyFont="1" applyBorder="1"/>
    <xf numFmtId="165" fontId="2" fillId="72" borderId="1831" xfId="0" applyNumberFormat="1" applyFont="1" applyFill="1" applyBorder="1" applyAlignment="1">
      <alignment horizontal="center"/>
    </xf>
    <xf numFmtId="165" fontId="2" fillId="72" borderId="1733" xfId="0" applyNumberFormat="1" applyFont="1" applyFill="1" applyBorder="1" applyAlignment="1">
      <alignment horizontal="center"/>
    </xf>
    <xf numFmtId="165" fontId="2" fillId="72" borderId="1734" xfId="0" applyNumberFormat="1" applyFont="1" applyFill="1" applyBorder="1" applyAlignment="1">
      <alignment horizontal="center"/>
    </xf>
    <xf numFmtId="165" fontId="2" fillId="72" borderId="1828" xfId="0" applyNumberFormat="1" applyFont="1" applyFill="1" applyBorder="1" applyAlignment="1">
      <alignment horizontal="center"/>
    </xf>
    <xf numFmtId="165" fontId="2" fillId="72" borderId="1832" xfId="0" applyNumberFormat="1" applyFont="1" applyFill="1" applyBorder="1" applyAlignment="1">
      <alignment horizontal="center"/>
    </xf>
    <xf numFmtId="165" fontId="135" fillId="72" borderId="1832" xfId="0" applyNumberFormat="1" applyFont="1" applyFill="1" applyBorder="1" applyAlignment="1">
      <alignment horizontal="center"/>
    </xf>
    <xf numFmtId="165" fontId="2" fillId="0" borderId="1833" xfId="0" applyNumberFormat="1" applyFont="1" applyBorder="1"/>
    <xf numFmtId="165" fontId="4" fillId="0" borderId="1834" xfId="0" applyNumberFormat="1" applyFont="1" applyBorder="1"/>
    <xf numFmtId="165" fontId="4" fillId="59" borderId="1835" xfId="0" applyNumberFormat="1" applyFont="1" applyFill="1" applyBorder="1"/>
    <xf numFmtId="165" fontId="4" fillId="59" borderId="1836" xfId="0" applyNumberFormat="1" applyFont="1" applyFill="1" applyBorder="1"/>
    <xf numFmtId="165" fontId="4" fillId="0" borderId="1602" xfId="0" applyNumberFormat="1" applyFont="1" applyBorder="1"/>
    <xf numFmtId="165" fontId="4" fillId="0" borderId="1835" xfId="0" applyNumberFormat="1" applyFont="1" applyBorder="1"/>
    <xf numFmtId="165" fontId="4" fillId="0" borderId="1637" xfId="0" applyNumberFormat="1" applyFont="1" applyBorder="1"/>
    <xf numFmtId="165" fontId="136" fillId="0" borderId="1637" xfId="0" applyNumberFormat="1" applyFont="1" applyBorder="1"/>
    <xf numFmtId="0" fontId="2" fillId="56" borderId="1837" xfId="0" applyFont="1" applyFill="1" applyBorder="1" applyProtection="1">
      <protection locked="0"/>
    </xf>
    <xf numFmtId="165" fontId="2" fillId="56" borderId="1838" xfId="0" applyNumberFormat="1" applyFont="1" applyFill="1" applyBorder="1" applyProtection="1">
      <protection locked="0"/>
    </xf>
    <xf numFmtId="0" fontId="2" fillId="56" borderId="1839" xfId="0" applyFont="1" applyFill="1" applyBorder="1" applyProtection="1">
      <protection locked="0"/>
    </xf>
    <xf numFmtId="175" fontId="2" fillId="56" borderId="1837" xfId="0" applyNumberFormat="1" applyFont="1" applyFill="1" applyBorder="1" applyProtection="1">
      <protection locked="0"/>
    </xf>
    <xf numFmtId="0" fontId="2" fillId="56" borderId="1450" xfId="0" applyFont="1" applyFill="1" applyBorder="1" applyProtection="1">
      <protection locked="0"/>
    </xf>
    <xf numFmtId="165" fontId="2" fillId="0" borderId="1447" xfId="0" applyNumberFormat="1" applyFont="1" applyBorder="1"/>
    <xf numFmtId="165" fontId="2" fillId="57" borderId="1485" xfId="0" applyNumberFormat="1" applyFont="1" applyFill="1" applyBorder="1"/>
    <xf numFmtId="165" fontId="135" fillId="57" borderId="1196" xfId="0" applyNumberFormat="1" applyFont="1" applyFill="1" applyBorder="1"/>
    <xf numFmtId="0" fontId="2" fillId="12" borderId="1721" xfId="0" applyFont="1" applyFill="1" applyBorder="1"/>
    <xf numFmtId="0" fontId="2" fillId="12" borderId="1791" xfId="0" applyFont="1" applyFill="1" applyBorder="1"/>
    <xf numFmtId="0" fontId="2" fillId="12" borderId="1840" xfId="0" applyFont="1" applyFill="1" applyBorder="1" applyAlignment="1">
      <alignment horizontal="center"/>
    </xf>
    <xf numFmtId="0" fontId="2" fillId="12" borderId="1680" xfId="0" applyFont="1" applyFill="1" applyBorder="1" applyAlignment="1">
      <alignment horizontal="center"/>
    </xf>
    <xf numFmtId="0" fontId="2" fillId="12" borderId="1808" xfId="0" applyFont="1" applyFill="1" applyBorder="1" applyAlignment="1">
      <alignment horizontal="center"/>
    </xf>
    <xf numFmtId="9" fontId="2" fillId="0" borderId="1785" xfId="10" applyFont="1" applyBorder="1" applyProtection="1"/>
    <xf numFmtId="9" fontId="2" fillId="0" borderId="1784" xfId="10" applyFont="1" applyBorder="1" applyProtection="1"/>
    <xf numFmtId="9" fontId="2" fillId="0" borderId="1792" xfId="10" applyFont="1" applyBorder="1" applyProtection="1"/>
    <xf numFmtId="165" fontId="2" fillId="0" borderId="1485" xfId="1" applyFont="1" applyBorder="1" applyProtection="1"/>
    <xf numFmtId="165" fontId="2" fillId="0" borderId="1449" xfId="1" applyFont="1" applyBorder="1" applyProtection="1"/>
    <xf numFmtId="165" fontId="2" fillId="0" borderId="1450" xfId="1" applyFont="1" applyBorder="1" applyProtection="1"/>
    <xf numFmtId="0" fontId="2" fillId="0" borderId="1481" xfId="0" applyFont="1" applyBorder="1"/>
    <xf numFmtId="0" fontId="2" fillId="0" borderId="1435" xfId="0" applyFont="1" applyBorder="1"/>
    <xf numFmtId="165" fontId="2" fillId="74" borderId="1196" xfId="1" applyFont="1" applyFill="1" applyBorder="1" applyProtection="1"/>
    <xf numFmtId="165" fontId="2" fillId="74" borderId="1720" xfId="1" applyFont="1" applyFill="1" applyBorder="1" applyProtection="1"/>
    <xf numFmtId="165" fontId="2" fillId="74" borderId="1129" xfId="1" applyFont="1" applyFill="1" applyBorder="1" applyProtection="1"/>
    <xf numFmtId="0" fontId="2" fillId="0" borderId="1841" xfId="0" applyFont="1" applyBorder="1" applyAlignment="1">
      <alignment horizontal="center"/>
    </xf>
    <xf numFmtId="0" fontId="45" fillId="0" borderId="1481" xfId="4" applyFont="1" applyBorder="1" applyAlignment="1" applyProtection="1">
      <alignment horizontal="left"/>
    </xf>
    <xf numFmtId="0" fontId="45" fillId="0" borderId="1435" xfId="4" applyFont="1" applyBorder="1" applyAlignment="1" applyProtection="1">
      <alignment horizontal="left"/>
    </xf>
    <xf numFmtId="0" fontId="4" fillId="0" borderId="1842" xfId="0" applyFont="1" applyBorder="1" applyAlignment="1">
      <alignment horizontal="left"/>
    </xf>
    <xf numFmtId="0" fontId="2" fillId="0" borderId="1844" xfId="0" applyFont="1" applyBorder="1" applyProtection="1">
      <protection locked="0"/>
    </xf>
    <xf numFmtId="0" fontId="2" fillId="0" borderId="1845" xfId="0" applyFont="1" applyBorder="1" applyProtection="1">
      <protection locked="0"/>
    </xf>
    <xf numFmtId="0" fontId="2" fillId="0" borderId="1846" xfId="0" applyFont="1" applyBorder="1" applyProtection="1">
      <protection locked="0"/>
    </xf>
    <xf numFmtId="175" fontId="2" fillId="0" borderId="1847" xfId="0" applyNumberFormat="1" applyFont="1" applyBorder="1" applyProtection="1">
      <protection locked="0"/>
    </xf>
    <xf numFmtId="165" fontId="4" fillId="57" borderId="1847" xfId="0" applyNumberFormat="1" applyFont="1" applyFill="1" applyBorder="1" applyProtection="1">
      <protection locked="0"/>
    </xf>
    <xf numFmtId="0" fontId="4" fillId="0" borderId="1848" xfId="0" applyFont="1" applyBorder="1" applyProtection="1">
      <protection locked="0"/>
    </xf>
    <xf numFmtId="0" fontId="2" fillId="56" borderId="1849" xfId="0" applyFont="1" applyFill="1" applyBorder="1" applyAlignment="1" applyProtection="1">
      <alignment horizontal="left" vertical="top"/>
      <protection locked="0"/>
    </xf>
    <xf numFmtId="0" fontId="2" fillId="56" borderId="1850" xfId="0" applyFont="1" applyFill="1" applyBorder="1" applyAlignment="1" applyProtection="1">
      <alignment horizontal="right"/>
      <protection locked="0"/>
    </xf>
    <xf numFmtId="181" fontId="2" fillId="56" borderId="1850" xfId="0" applyNumberFormat="1" applyFont="1" applyFill="1" applyBorder="1" applyAlignment="1" applyProtection="1">
      <alignment horizontal="right"/>
      <protection locked="0"/>
    </xf>
    <xf numFmtId="181" fontId="2" fillId="56" borderId="1851" xfId="0" applyNumberFormat="1" applyFont="1" applyFill="1" applyBorder="1" applyAlignment="1" applyProtection="1">
      <alignment horizontal="right"/>
      <protection locked="0"/>
    </xf>
    <xf numFmtId="165" fontId="2" fillId="56" borderId="1852" xfId="0" applyNumberFormat="1" applyFont="1" applyFill="1" applyBorder="1" applyProtection="1">
      <protection locked="0"/>
    </xf>
    <xf numFmtId="165" fontId="2" fillId="56" borderId="1853" xfId="0" applyNumberFormat="1" applyFont="1" applyFill="1" applyBorder="1" applyProtection="1">
      <protection locked="0"/>
    </xf>
    <xf numFmtId="0" fontId="2" fillId="56" borderId="1854" xfId="0" applyFont="1" applyFill="1" applyBorder="1" applyProtection="1">
      <protection locked="0"/>
    </xf>
    <xf numFmtId="0" fontId="33" fillId="64" borderId="1855" xfId="4" applyFont="1" applyFill="1" applyBorder="1" applyAlignment="1" applyProtection="1">
      <alignment horizontal="center"/>
      <protection locked="0"/>
    </xf>
    <xf numFmtId="186" fontId="25" fillId="55" borderId="1856" xfId="0" applyNumberFormat="1" applyFont="1" applyFill="1" applyBorder="1" applyAlignment="1" applyProtection="1">
      <alignment horizontal="left" vertical="top"/>
      <protection locked="0"/>
    </xf>
    <xf numFmtId="178" fontId="29" fillId="55" borderId="1856" xfId="0" applyNumberFormat="1" applyFont="1" applyFill="1" applyBorder="1" applyAlignment="1" applyProtection="1">
      <alignment horizontal="centerContinuous" vertical="top"/>
      <protection locked="0"/>
    </xf>
    <xf numFmtId="0" fontId="2" fillId="56" borderId="1857" xfId="0" applyFont="1" applyFill="1" applyBorder="1" applyProtection="1">
      <protection locked="0"/>
    </xf>
    <xf numFmtId="0" fontId="2" fillId="56" borderId="1858" xfId="0" applyFont="1" applyFill="1" applyBorder="1" applyProtection="1">
      <protection locked="0"/>
    </xf>
    <xf numFmtId="0" fontId="2" fillId="56" borderId="1858" xfId="0" applyFont="1" applyFill="1" applyBorder="1" applyAlignment="1" applyProtection="1">
      <alignment horizontal="left"/>
      <protection locked="0"/>
    </xf>
    <xf numFmtId="0" fontId="2" fillId="56" borderId="1859" xfId="0" applyFont="1" applyFill="1" applyBorder="1" applyAlignment="1" applyProtection="1">
      <alignment horizontal="left"/>
      <protection locked="0"/>
    </xf>
    <xf numFmtId="165" fontId="2" fillId="56" borderId="1860" xfId="0" applyNumberFormat="1" applyFont="1" applyFill="1" applyBorder="1" applyAlignment="1" applyProtection="1">
      <alignment horizontal="left"/>
      <protection locked="0"/>
    </xf>
    <xf numFmtId="165" fontId="2" fillId="56" borderId="1861" xfId="0" applyNumberFormat="1" applyFont="1" applyFill="1" applyBorder="1" applyAlignment="1" applyProtection="1">
      <alignment horizontal="left"/>
      <protection locked="0"/>
    </xf>
    <xf numFmtId="0" fontId="2" fillId="56" borderId="1862" xfId="0" applyFont="1" applyFill="1" applyBorder="1" applyAlignment="1" applyProtection="1">
      <alignment horizontal="left"/>
      <protection locked="0"/>
    </xf>
    <xf numFmtId="0" fontId="33" fillId="64" borderId="1863" xfId="4" applyFont="1" applyFill="1" applyBorder="1" applyAlignment="1" applyProtection="1">
      <alignment horizontal="center"/>
      <protection locked="0"/>
    </xf>
    <xf numFmtId="0" fontId="12" fillId="0" borderId="1869" xfId="0" applyFont="1" applyBorder="1" applyAlignment="1" applyProtection="1">
      <alignment horizontal="right"/>
      <protection locked="0"/>
    </xf>
    <xf numFmtId="0" fontId="12" fillId="0" borderId="1870" xfId="0" applyFont="1" applyBorder="1" applyAlignment="1" applyProtection="1">
      <alignment horizontal="left"/>
      <protection locked="0"/>
    </xf>
    <xf numFmtId="0" fontId="12" fillId="0" borderId="1871" xfId="0" applyFont="1" applyBorder="1" applyAlignment="1" applyProtection="1">
      <alignment horizontal="left"/>
      <protection locked="0"/>
    </xf>
    <xf numFmtId="0" fontId="4" fillId="0" borderId="1872" xfId="0" applyFont="1" applyBorder="1" applyProtection="1">
      <protection locked="0"/>
    </xf>
    <xf numFmtId="175" fontId="4" fillId="0" borderId="1872" xfId="0" applyNumberFormat="1" applyFont="1" applyBorder="1" applyProtection="1">
      <protection locked="0"/>
    </xf>
    <xf numFmtId="165" fontId="4" fillId="57" borderId="1872" xfId="1" applyFont="1" applyFill="1" applyBorder="1" applyProtection="1">
      <protection locked="0"/>
    </xf>
    <xf numFmtId="0" fontId="4" fillId="0" borderId="1873" xfId="0" applyFont="1" applyBorder="1" applyProtection="1">
      <protection locked="0"/>
    </xf>
    <xf numFmtId="0" fontId="12" fillId="0" borderId="1869" xfId="0" applyFont="1" applyBorder="1" applyAlignment="1" applyProtection="1">
      <alignment horizontal="left"/>
      <protection locked="0"/>
    </xf>
    <xf numFmtId="0" fontId="2" fillId="56" borderId="1858" xfId="0" applyFont="1" applyFill="1" applyBorder="1" applyAlignment="1" applyProtection="1">
      <alignment horizontal="center"/>
      <protection locked="0"/>
    </xf>
    <xf numFmtId="175" fontId="2" fillId="56" borderId="1858" xfId="0" applyNumberFormat="1" applyFont="1" applyFill="1" applyBorder="1" applyAlignment="1" applyProtection="1">
      <alignment horizontal="center"/>
      <protection locked="0"/>
    </xf>
    <xf numFmtId="165" fontId="2" fillId="56" borderId="1874" xfId="1" applyFont="1" applyFill="1" applyBorder="1" applyProtection="1">
      <protection locked="0"/>
    </xf>
    <xf numFmtId="0" fontId="2" fillId="56" borderId="1875" xfId="0" applyFont="1" applyFill="1" applyBorder="1" applyProtection="1">
      <protection locked="0"/>
    </xf>
    <xf numFmtId="186" fontId="25" fillId="55" borderId="1876" xfId="0" applyNumberFormat="1" applyFont="1" applyFill="1" applyBorder="1" applyAlignment="1" applyProtection="1">
      <alignment horizontal="left" vertical="top"/>
      <protection locked="0"/>
    </xf>
    <xf numFmtId="178" fontId="29" fillId="55" borderId="1876" xfId="0" applyNumberFormat="1" applyFont="1" applyFill="1" applyBorder="1" applyAlignment="1" applyProtection="1">
      <alignment horizontal="centerContinuous" vertical="top"/>
      <protection locked="0"/>
    </xf>
    <xf numFmtId="0" fontId="2" fillId="0" borderId="1416" xfId="0" applyFont="1" applyBorder="1" applyAlignment="1" applyProtection="1">
      <alignment horizontal="right"/>
      <protection locked="0"/>
    </xf>
    <xf numFmtId="0" fontId="2" fillId="0" borderId="1869" xfId="0" applyFont="1" applyBorder="1" applyAlignment="1" applyProtection="1">
      <alignment horizontal="right"/>
      <protection locked="0"/>
    </xf>
    <xf numFmtId="0" fontId="2" fillId="0" borderId="1871" xfId="0" applyFont="1" applyBorder="1" applyProtection="1">
      <protection locked="0"/>
    </xf>
    <xf numFmtId="165" fontId="4" fillId="57" borderId="1872" xfId="2" applyFont="1" applyFill="1" applyBorder="1" applyProtection="1">
      <protection locked="0"/>
    </xf>
    <xf numFmtId="0" fontId="4" fillId="74" borderId="1873" xfId="0" applyFont="1" applyFill="1" applyBorder="1" applyProtection="1">
      <protection locked="0"/>
    </xf>
    <xf numFmtId="0" fontId="12" fillId="0" borderId="1877" xfId="0" applyFont="1" applyBorder="1" applyProtection="1">
      <protection locked="0"/>
    </xf>
    <xf numFmtId="165" fontId="10" fillId="0" borderId="1878" xfId="0" applyNumberFormat="1" applyFont="1" applyBorder="1" applyProtection="1">
      <protection locked="0"/>
    </xf>
    <xf numFmtId="0" fontId="2" fillId="0" borderId="1869" xfId="0" applyFont="1" applyBorder="1" applyProtection="1">
      <protection locked="0"/>
    </xf>
    <xf numFmtId="165" fontId="11" fillId="56" borderId="1858" xfId="0" applyNumberFormat="1" applyFont="1" applyFill="1" applyBorder="1" applyProtection="1">
      <protection locked="0"/>
    </xf>
    <xf numFmtId="0" fontId="11" fillId="56" borderId="1862" xfId="0" applyFont="1" applyFill="1" applyBorder="1" applyProtection="1">
      <protection locked="0"/>
    </xf>
    <xf numFmtId="0" fontId="4" fillId="0" borderId="1879" xfId="0" applyFont="1" applyBorder="1" applyProtection="1">
      <protection locked="0"/>
    </xf>
    <xf numFmtId="0" fontId="2" fillId="0" borderId="1880" xfId="0" applyFont="1" applyBorder="1" applyProtection="1">
      <protection locked="0"/>
    </xf>
    <xf numFmtId="0" fontId="4" fillId="0" borderId="1881" xfId="0" applyFont="1" applyBorder="1" applyProtection="1">
      <protection locked="0"/>
    </xf>
    <xf numFmtId="165" fontId="2" fillId="57" borderId="1881" xfId="1" applyFont="1" applyFill="1" applyBorder="1" applyProtection="1">
      <protection locked="0"/>
    </xf>
    <xf numFmtId="0" fontId="4" fillId="0" borderId="1882" xfId="0" applyFont="1" applyBorder="1" applyProtection="1">
      <protection locked="0"/>
    </xf>
    <xf numFmtId="0" fontId="2" fillId="0" borderId="1879" xfId="0" applyFont="1" applyBorder="1" applyProtection="1">
      <protection locked="0"/>
    </xf>
    <xf numFmtId="0" fontId="2" fillId="0" borderId="1882" xfId="0" applyFont="1" applyBorder="1" applyProtection="1">
      <protection locked="0"/>
    </xf>
    <xf numFmtId="0" fontId="4" fillId="0" borderId="1883" xfId="0" applyFont="1" applyBorder="1" applyProtection="1">
      <protection locked="0"/>
    </xf>
    <xf numFmtId="0" fontId="4" fillId="0" borderId="1884" xfId="0" applyFont="1" applyBorder="1" applyProtection="1">
      <protection locked="0"/>
    </xf>
    <xf numFmtId="0" fontId="11" fillId="56" borderId="1887" xfId="0" applyFont="1" applyFill="1" applyBorder="1" applyProtection="1">
      <protection locked="0"/>
    </xf>
    <xf numFmtId="165" fontId="11" fillId="56" borderId="1888" xfId="0" applyNumberFormat="1" applyFont="1" applyFill="1" applyBorder="1" applyProtection="1">
      <protection locked="0"/>
    </xf>
    <xf numFmtId="0" fontId="11" fillId="56" borderId="1889" xfId="0" applyFont="1" applyFill="1" applyBorder="1" applyProtection="1">
      <protection locked="0"/>
    </xf>
    <xf numFmtId="0" fontId="33" fillId="64" borderId="1891" xfId="4" applyFont="1" applyFill="1" applyBorder="1" applyAlignment="1" applyProtection="1">
      <alignment horizontal="center"/>
      <protection locked="0"/>
    </xf>
    <xf numFmtId="186" fontId="25" fillId="55" borderId="1892" xfId="0" applyNumberFormat="1" applyFont="1" applyFill="1" applyBorder="1" applyAlignment="1" applyProtection="1">
      <alignment horizontal="left" vertical="top"/>
      <protection locked="0"/>
    </xf>
    <xf numFmtId="178" fontId="29" fillId="55" borderId="1892" xfId="0" applyNumberFormat="1" applyFont="1" applyFill="1" applyBorder="1" applyAlignment="1" applyProtection="1">
      <alignment horizontal="centerContinuous" vertical="top"/>
      <protection locked="0"/>
    </xf>
    <xf numFmtId="0" fontId="12" fillId="0" borderId="1893" xfId="0" applyFont="1" applyBorder="1" applyAlignment="1" applyProtection="1">
      <alignment horizontal="centerContinuous"/>
      <protection locked="0"/>
    </xf>
    <xf numFmtId="0" fontId="12" fillId="0" borderId="1894" xfId="0" applyFont="1" applyBorder="1" applyAlignment="1" applyProtection="1">
      <alignment horizontal="centerContinuous"/>
      <protection locked="0"/>
    </xf>
    <xf numFmtId="0" fontId="12" fillId="0" borderId="1774" xfId="0" applyFont="1" applyBorder="1" applyAlignment="1" applyProtection="1">
      <alignment horizontal="centerContinuous"/>
      <protection locked="0"/>
    </xf>
    <xf numFmtId="0" fontId="12" fillId="0" borderId="1775" xfId="0" applyFont="1" applyBorder="1" applyAlignment="1" applyProtection="1">
      <alignment horizontal="centerContinuous"/>
      <protection locked="0"/>
    </xf>
    <xf numFmtId="0" fontId="12" fillId="56" borderId="1897" xfId="0" applyFont="1" applyFill="1" applyBorder="1" applyProtection="1">
      <protection locked="0"/>
    </xf>
    <xf numFmtId="0" fontId="11" fillId="56" borderId="1898" xfId="0" applyFont="1" applyFill="1" applyBorder="1" applyProtection="1">
      <protection locked="0"/>
    </xf>
    <xf numFmtId="165" fontId="12" fillId="56" borderId="1898" xfId="1" applyFont="1" applyFill="1" applyBorder="1" applyAlignment="1" applyProtection="1">
      <alignment vertical="center" wrapText="1"/>
      <protection locked="0"/>
    </xf>
    <xf numFmtId="165" fontId="12" fillId="56" borderId="1899" xfId="1" applyFont="1" applyFill="1" applyBorder="1" applyAlignment="1" applyProtection="1">
      <alignment vertical="center" wrapText="1"/>
      <protection locked="0"/>
    </xf>
    <xf numFmtId="0" fontId="12" fillId="0" borderId="1900" xfId="0" applyFont="1" applyBorder="1" applyAlignment="1" applyProtection="1">
      <alignment horizontal="centerContinuous"/>
      <protection locked="0"/>
    </xf>
    <xf numFmtId="0" fontId="12" fillId="0" borderId="722" xfId="0" applyFont="1" applyBorder="1" applyProtection="1">
      <protection locked="0"/>
    </xf>
    <xf numFmtId="0" fontId="11" fillId="0" borderId="1780" xfId="0" applyFont="1" applyBorder="1" applyProtection="1">
      <protection locked="0"/>
    </xf>
    <xf numFmtId="0" fontId="12" fillId="0" borderId="1780" xfId="0" applyFont="1" applyBorder="1" applyAlignment="1" applyProtection="1">
      <alignment horizontal="center"/>
      <protection locked="0"/>
    </xf>
    <xf numFmtId="0" fontId="12" fillId="0" borderId="728" xfId="0" applyFont="1" applyBorder="1" applyAlignment="1" applyProtection="1">
      <alignment horizontal="center"/>
      <protection locked="0"/>
    </xf>
    <xf numFmtId="165" fontId="12" fillId="56" borderId="1901" xfId="1" applyFont="1" applyFill="1" applyBorder="1" applyAlignment="1" applyProtection="1">
      <alignment vertical="center" wrapText="1"/>
      <protection locked="0"/>
    </xf>
    <xf numFmtId="165" fontId="12" fillId="56" borderId="1902" xfId="1" applyFont="1" applyFill="1" applyBorder="1" applyAlignment="1" applyProtection="1">
      <alignment vertical="center" wrapText="1"/>
      <protection locked="0"/>
    </xf>
    <xf numFmtId="0" fontId="30" fillId="0" borderId="1903" xfId="0" applyFont="1" applyBorder="1" applyAlignment="1" applyProtection="1">
      <alignment horizontal="centerContinuous"/>
      <protection locked="0"/>
    </xf>
    <xf numFmtId="0" fontId="30" fillId="0" borderId="1904" xfId="0" applyFont="1" applyBorder="1" applyAlignment="1" applyProtection="1">
      <alignment horizontal="centerContinuous"/>
      <protection locked="0"/>
    </xf>
    <xf numFmtId="0" fontId="30" fillId="0" borderId="1905" xfId="0" applyFont="1" applyBorder="1" applyAlignment="1" applyProtection="1">
      <alignment horizontal="centerContinuous"/>
      <protection locked="0"/>
    </xf>
    <xf numFmtId="0" fontId="11" fillId="0" borderId="1435" xfId="0" applyFont="1" applyBorder="1" applyProtection="1">
      <protection locked="0"/>
    </xf>
    <xf numFmtId="165" fontId="11" fillId="0" borderId="1435" xfId="1" applyFont="1" applyBorder="1" applyAlignment="1" applyProtection="1">
      <alignment horizontal="center"/>
      <protection locked="0"/>
    </xf>
    <xf numFmtId="0" fontId="12" fillId="0" borderId="1906" xfId="0" applyFont="1" applyBorder="1" applyAlignment="1" applyProtection="1">
      <alignment horizontal="centerContinuous"/>
      <protection locked="0"/>
    </xf>
    <xf numFmtId="0" fontId="12" fillId="0" borderId="1702" xfId="0" applyFont="1" applyBorder="1" applyAlignment="1" applyProtection="1">
      <alignment horizontal="centerContinuous"/>
      <protection locked="0"/>
    </xf>
    <xf numFmtId="0" fontId="12" fillId="0" borderId="1808" xfId="0" applyFont="1" applyBorder="1" applyAlignment="1" applyProtection="1">
      <alignment horizontal="centerContinuous"/>
      <protection locked="0"/>
    </xf>
    <xf numFmtId="49" fontId="12" fillId="0" borderId="1909" xfId="0" applyNumberFormat="1" applyFont="1" applyBorder="1" applyAlignment="1" applyProtection="1">
      <alignment horizontal="center" wrapText="1"/>
      <protection locked="0"/>
    </xf>
    <xf numFmtId="0" fontId="12" fillId="0" borderId="1910" xfId="0" applyFont="1" applyBorder="1" applyProtection="1">
      <protection locked="0"/>
    </xf>
    <xf numFmtId="0" fontId="11" fillId="0" borderId="1910" xfId="0" applyFont="1" applyBorder="1" applyProtection="1">
      <protection locked="0"/>
    </xf>
    <xf numFmtId="0" fontId="11" fillId="0" borderId="1911" xfId="0" applyFont="1" applyBorder="1" applyProtection="1">
      <protection locked="0"/>
    </xf>
    <xf numFmtId="49" fontId="12" fillId="56" borderId="1912" xfId="0" applyNumberFormat="1" applyFont="1" applyFill="1" applyBorder="1" applyAlignment="1" applyProtection="1">
      <alignment horizontal="center"/>
      <protection locked="0"/>
    </xf>
    <xf numFmtId="0" fontId="12" fillId="56" borderId="1913" xfId="0" applyFont="1" applyFill="1" applyBorder="1" applyProtection="1">
      <protection locked="0"/>
    </xf>
    <xf numFmtId="0" fontId="11" fillId="56" borderId="1913" xfId="0" applyFont="1" applyFill="1" applyBorder="1" applyProtection="1">
      <protection locked="0"/>
    </xf>
    <xf numFmtId="0" fontId="11" fillId="56" borderId="1914" xfId="0" applyFont="1" applyFill="1" applyBorder="1" applyProtection="1">
      <protection locked="0"/>
    </xf>
    <xf numFmtId="0" fontId="11" fillId="0" borderId="1435" xfId="0" applyFont="1" applyBorder="1" applyAlignment="1" applyProtection="1">
      <alignment horizontal="center"/>
      <protection locked="0"/>
    </xf>
    <xf numFmtId="0" fontId="12" fillId="0" borderId="1783" xfId="0" applyFont="1" applyBorder="1" applyAlignment="1" applyProtection="1">
      <alignment horizontal="centerContinuous"/>
      <protection locked="0"/>
    </xf>
    <xf numFmtId="0" fontId="12" fillId="0" borderId="1890" xfId="0" applyFont="1" applyBorder="1" applyAlignment="1" applyProtection="1">
      <alignment horizontal="centerContinuous"/>
      <protection locked="0"/>
    </xf>
    <xf numFmtId="0" fontId="11" fillId="0" borderId="1130" xfId="0" applyFont="1" applyBorder="1" applyProtection="1">
      <protection locked="0"/>
    </xf>
    <xf numFmtId="49" fontId="12" fillId="56" borderId="1897" xfId="0" applyNumberFormat="1" applyFont="1" applyFill="1" applyBorder="1" applyAlignment="1" applyProtection="1">
      <alignment horizontal="center"/>
      <protection locked="0"/>
    </xf>
    <xf numFmtId="0" fontId="12" fillId="56" borderId="1898" xfId="0" applyFont="1" applyFill="1" applyBorder="1" applyProtection="1">
      <protection locked="0"/>
    </xf>
    <xf numFmtId="0" fontId="11" fillId="56" borderId="1899" xfId="0" applyFont="1" applyFill="1" applyBorder="1" applyProtection="1">
      <protection locked="0"/>
    </xf>
    <xf numFmtId="165" fontId="25" fillId="55" borderId="1435" xfId="1" applyFont="1" applyFill="1" applyBorder="1" applyAlignment="1">
      <alignment horizontal="left" vertical="top"/>
    </xf>
    <xf numFmtId="165" fontId="29" fillId="55" borderId="1435" xfId="1" applyFont="1" applyFill="1" applyBorder="1" applyAlignment="1">
      <alignment horizontal="centerContinuous" vertical="top"/>
    </xf>
    <xf numFmtId="186" fontId="25" fillId="55" borderId="1892" xfId="0" applyNumberFormat="1" applyFont="1" applyFill="1" applyBorder="1" applyAlignment="1">
      <alignment horizontal="left" vertical="top"/>
    </xf>
    <xf numFmtId="178" fontId="29" fillId="55" borderId="1892" xfId="0" applyNumberFormat="1" applyFont="1" applyFill="1" applyBorder="1" applyAlignment="1">
      <alignment horizontal="centerContinuous" vertical="top"/>
    </xf>
    <xf numFmtId="0" fontId="2" fillId="0" borderId="1881" xfId="0" applyFont="1" applyBorder="1" applyAlignment="1">
      <alignment horizontal="centerContinuous"/>
    </xf>
    <xf numFmtId="0" fontId="2" fillId="0" borderId="1917" xfId="0" applyFont="1" applyBorder="1" applyAlignment="1">
      <alignment horizontal="centerContinuous"/>
    </xf>
    <xf numFmtId="0" fontId="2" fillId="0" borderId="1880" xfId="0" applyFont="1" applyBorder="1" applyAlignment="1">
      <alignment horizontal="centerContinuous"/>
    </xf>
    <xf numFmtId="0" fontId="2" fillId="0" borderId="1918" xfId="0" applyFont="1" applyBorder="1" applyAlignment="1">
      <alignment horizontal="centerContinuous"/>
    </xf>
    <xf numFmtId="165" fontId="2" fillId="0" borderId="1883" xfId="1" applyFont="1" applyBorder="1" applyAlignment="1">
      <alignment horizontal="centerContinuous" vertical="center" wrapText="1"/>
    </xf>
    <xf numFmtId="165" fontId="2" fillId="0" borderId="1919" xfId="1" applyFont="1" applyBorder="1" applyAlignment="1">
      <alignment horizontal="centerContinuous" vertical="center" wrapText="1"/>
    </xf>
    <xf numFmtId="0" fontId="2" fillId="0" borderId="1920" xfId="0" applyFont="1" applyBorder="1" applyAlignment="1">
      <alignment horizontal="centerContinuous"/>
    </xf>
    <xf numFmtId="165" fontId="2" fillId="0" borderId="1067" xfId="1" applyFont="1" applyBorder="1" applyAlignment="1">
      <alignment horizontal="centerContinuous" vertical="center" wrapText="1"/>
    </xf>
    <xf numFmtId="165" fontId="2" fillId="0" borderId="1921" xfId="1" applyFont="1" applyBorder="1" applyAlignment="1">
      <alignment horizontal="centerContinuous" vertical="center" wrapText="1"/>
    </xf>
    <xf numFmtId="0" fontId="2" fillId="0" borderId="1920" xfId="0" applyFont="1" applyBorder="1" applyAlignment="1">
      <alignment horizontal="center"/>
    </xf>
    <xf numFmtId="165" fontId="2" fillId="0" borderId="1920" xfId="1" applyFont="1" applyBorder="1" applyAlignment="1">
      <alignment horizontal="center"/>
    </xf>
    <xf numFmtId="165" fontId="2" fillId="0" borderId="1922" xfId="1" applyFont="1" applyBorder="1" applyAlignment="1">
      <alignment horizontal="center"/>
    </xf>
    <xf numFmtId="0" fontId="11" fillId="0" borderId="1923" xfId="0" applyFont="1" applyBorder="1"/>
    <xf numFmtId="0" fontId="11" fillId="0" borderId="1924" xfId="0" applyFont="1" applyBorder="1"/>
    <xf numFmtId="0" fontId="11" fillId="0" borderId="1925" xfId="0" applyFont="1" applyBorder="1"/>
    <xf numFmtId="175" fontId="11" fillId="0" borderId="1925" xfId="0" applyNumberFormat="1" applyFont="1" applyBorder="1"/>
    <xf numFmtId="165" fontId="11" fillId="0" borderId="1925" xfId="1" applyFont="1" applyBorder="1"/>
    <xf numFmtId="165" fontId="11" fillId="0" borderId="1926" xfId="1" applyFont="1" applyBorder="1"/>
    <xf numFmtId="165" fontId="12" fillId="57" borderId="1881" xfId="1" applyFont="1" applyFill="1" applyBorder="1"/>
    <xf numFmtId="165" fontId="12" fillId="0" borderId="1881" xfId="1" applyFont="1" applyBorder="1"/>
    <xf numFmtId="165" fontId="12" fillId="57" borderId="1882" xfId="1" applyFont="1" applyFill="1" applyBorder="1"/>
    <xf numFmtId="165" fontId="12" fillId="57" borderId="1927" xfId="1" applyFont="1" applyFill="1" applyBorder="1"/>
    <xf numFmtId="0" fontId="0" fillId="0" borderId="1928" xfId="0" applyBorder="1"/>
    <xf numFmtId="0" fontId="12" fillId="0" borderId="1929" xfId="0" applyFont="1" applyBorder="1"/>
    <xf numFmtId="0" fontId="12" fillId="0" borderId="1930" xfId="0" applyFont="1" applyBorder="1"/>
    <xf numFmtId="0" fontId="11" fillId="56" borderId="1933" xfId="0" applyFont="1" applyFill="1" applyBorder="1"/>
    <xf numFmtId="175" fontId="11" fillId="56" borderId="1933" xfId="0" applyNumberFormat="1" applyFont="1" applyFill="1" applyBorder="1"/>
    <xf numFmtId="165" fontId="11" fillId="56" borderId="1934" xfId="1" applyFont="1" applyFill="1" applyBorder="1"/>
    <xf numFmtId="165" fontId="11" fillId="56" borderId="1933" xfId="1" applyFont="1" applyFill="1" applyBorder="1"/>
    <xf numFmtId="165" fontId="11" fillId="56" borderId="1935" xfId="1" applyFont="1" applyFill="1" applyBorder="1"/>
    <xf numFmtId="165" fontId="2" fillId="0" borderId="1881" xfId="1" applyFont="1" applyBorder="1" applyAlignment="1">
      <alignment horizontal="centerContinuous" vertical="center" wrapText="1"/>
    </xf>
    <xf numFmtId="165" fontId="2" fillId="0" borderId="1882" xfId="1" applyFont="1" applyBorder="1" applyAlignment="1">
      <alignment horizontal="centerContinuous" vertical="center" wrapText="1"/>
    </xf>
    <xf numFmtId="165" fontId="11" fillId="57" borderId="1937" xfId="1" applyFont="1" applyFill="1" applyBorder="1"/>
    <xf numFmtId="165" fontId="11" fillId="57" borderId="1938" xfId="1" applyFont="1" applyFill="1" applyBorder="1"/>
    <xf numFmtId="0" fontId="12" fillId="56" borderId="1939" xfId="0" applyFont="1" applyFill="1" applyBorder="1"/>
    <xf numFmtId="0" fontId="12" fillId="56" borderId="1940" xfId="0" applyFont="1" applyFill="1" applyBorder="1"/>
    <xf numFmtId="0" fontId="11" fillId="56" borderId="1940" xfId="0" applyFont="1" applyFill="1" applyBorder="1"/>
    <xf numFmtId="165" fontId="11" fillId="56" borderId="1941" xfId="1" applyFont="1" applyFill="1" applyBorder="1"/>
    <xf numFmtId="165" fontId="11" fillId="56" borderId="1942" xfId="1" applyFont="1" applyFill="1" applyBorder="1"/>
    <xf numFmtId="0" fontId="13" fillId="0" borderId="1943" xfId="0" applyFont="1" applyBorder="1"/>
    <xf numFmtId="0" fontId="2" fillId="0" borderId="1944" xfId="0" applyFont="1" applyBorder="1" applyAlignment="1">
      <alignment horizontal="centerContinuous"/>
    </xf>
    <xf numFmtId="165" fontId="2" fillId="0" borderId="1944" xfId="1" applyFont="1" applyBorder="1" applyAlignment="1">
      <alignment horizontal="centerContinuous" vertical="center" wrapText="1"/>
    </xf>
    <xf numFmtId="165" fontId="2" fillId="0" borderId="1945" xfId="1" applyFont="1" applyBorder="1" applyAlignment="1">
      <alignment horizontal="centerContinuous" vertical="center" wrapText="1"/>
    </xf>
    <xf numFmtId="165" fontId="2" fillId="0" borderId="1946" xfId="1" applyFont="1" applyBorder="1" applyAlignment="1">
      <alignment horizontal="center"/>
    </xf>
    <xf numFmtId="0" fontId="11" fillId="0" borderId="1947" xfId="0" applyFont="1" applyBorder="1" applyAlignment="1">
      <alignment horizontal="right"/>
    </xf>
    <xf numFmtId="0" fontId="11" fillId="0" borderId="1948" xfId="0" applyFont="1" applyBorder="1"/>
    <xf numFmtId="0" fontId="11" fillId="0" borderId="1949" xfId="0" applyFont="1" applyBorder="1"/>
    <xf numFmtId="165" fontId="11" fillId="0" borderId="1949" xfId="1" applyFont="1" applyBorder="1"/>
    <xf numFmtId="165" fontId="11" fillId="0" borderId="1950" xfId="1" applyFont="1" applyBorder="1"/>
    <xf numFmtId="165" fontId="11" fillId="57" borderId="1894" xfId="1" applyFont="1" applyFill="1" applyBorder="1"/>
    <xf numFmtId="165" fontId="11" fillId="57" borderId="1900" xfId="1" applyFont="1" applyFill="1" applyBorder="1"/>
    <xf numFmtId="0" fontId="12" fillId="56" borderId="1951" xfId="0" applyFont="1" applyFill="1" applyBorder="1" applyAlignment="1">
      <alignment horizontal="left"/>
    </xf>
    <xf numFmtId="0" fontId="12" fillId="56" borderId="1952" xfId="0" applyFont="1" applyFill="1" applyBorder="1"/>
    <xf numFmtId="0" fontId="11" fillId="56" borderId="1952" xfId="0" applyFont="1" applyFill="1" applyBorder="1"/>
    <xf numFmtId="165" fontId="11" fillId="56" borderId="1953" xfId="1" applyFont="1" applyFill="1" applyBorder="1"/>
    <xf numFmtId="0" fontId="33" fillId="64" borderId="1955" xfId="4" applyFont="1" applyFill="1" applyBorder="1" applyAlignment="1" applyProtection="1">
      <alignment horizontal="center"/>
      <protection locked="0"/>
    </xf>
    <xf numFmtId="186" fontId="25" fillId="55" borderId="1956" xfId="0" applyNumberFormat="1" applyFont="1" applyFill="1" applyBorder="1" applyAlignment="1" applyProtection="1">
      <alignment horizontal="left" vertical="top"/>
      <protection locked="0"/>
    </xf>
    <xf numFmtId="178" fontId="29" fillId="55" borderId="1956" xfId="0" applyNumberFormat="1" applyFont="1" applyFill="1" applyBorder="1" applyAlignment="1" applyProtection="1">
      <alignment horizontal="centerContinuous" vertical="top"/>
      <protection locked="0"/>
    </xf>
    <xf numFmtId="0" fontId="4" fillId="0" borderId="1959" xfId="0" applyFont="1" applyBorder="1" applyProtection="1">
      <protection locked="0"/>
    </xf>
    <xf numFmtId="0" fontId="4" fillId="0" borderId="1960" xfId="0" applyFont="1" applyBorder="1" applyProtection="1">
      <protection locked="0"/>
    </xf>
    <xf numFmtId="0" fontId="4" fillId="0" borderId="1961" xfId="0" applyFont="1" applyBorder="1" applyProtection="1">
      <protection locked="0"/>
    </xf>
    <xf numFmtId="165" fontId="4" fillId="0" borderId="1961" xfId="0" applyNumberFormat="1" applyFont="1" applyBorder="1" applyProtection="1">
      <protection locked="0"/>
    </xf>
    <xf numFmtId="0" fontId="4" fillId="0" borderId="1962" xfId="0" applyFont="1" applyBorder="1" applyProtection="1">
      <protection locked="0"/>
    </xf>
    <xf numFmtId="0" fontId="2" fillId="56" borderId="1963" xfId="0" applyFont="1" applyFill="1" applyBorder="1" applyAlignment="1" applyProtection="1">
      <alignment horizontal="left"/>
      <protection locked="0"/>
    </xf>
    <xf numFmtId="0" fontId="4" fillId="56" borderId="1964" xfId="0" applyFont="1" applyFill="1" applyBorder="1" applyProtection="1">
      <protection locked="0"/>
    </xf>
    <xf numFmtId="165" fontId="4" fillId="56" borderId="1965" xfId="1" applyFont="1" applyFill="1" applyBorder="1" applyProtection="1">
      <protection locked="0"/>
    </xf>
    <xf numFmtId="0" fontId="4" fillId="56" borderId="1966" xfId="0" applyFont="1" applyFill="1" applyBorder="1" applyProtection="1">
      <protection locked="0"/>
    </xf>
    <xf numFmtId="165" fontId="25" fillId="55" borderId="1967" xfId="1" applyFont="1" applyFill="1" applyBorder="1" applyAlignment="1" applyProtection="1">
      <alignment horizontal="left" vertical="top"/>
      <protection locked="0"/>
    </xf>
    <xf numFmtId="165" fontId="29" fillId="55" borderId="1967" xfId="1" applyFont="1" applyFill="1" applyBorder="1" applyAlignment="1" applyProtection="1">
      <alignment horizontal="centerContinuous" vertical="top"/>
      <protection locked="0"/>
    </xf>
    <xf numFmtId="0" fontId="4" fillId="0" borderId="1967" xfId="0" applyFont="1" applyBorder="1" applyProtection="1">
      <protection locked="0"/>
    </xf>
    <xf numFmtId="0" fontId="2" fillId="0" borderId="1971" xfId="0" applyFont="1" applyBorder="1" applyAlignment="1" applyProtection="1">
      <alignment horizontal="center"/>
      <protection locked="0"/>
    </xf>
    <xf numFmtId="165" fontId="2" fillId="0" borderId="1972" xfId="1" applyFont="1" applyBorder="1" applyAlignment="1" applyProtection="1">
      <alignment horizontal="center"/>
      <protection locked="0"/>
    </xf>
    <xf numFmtId="0" fontId="2" fillId="0" borderId="1973" xfId="0" applyFont="1" applyBorder="1" applyAlignment="1" applyProtection="1">
      <alignment horizontal="center"/>
      <protection locked="0"/>
    </xf>
    <xf numFmtId="0" fontId="4" fillId="0" borderId="1974" xfId="0" applyFont="1" applyBorder="1" applyProtection="1">
      <protection locked="0"/>
    </xf>
    <xf numFmtId="0" fontId="4" fillId="0" borderId="1975" xfId="0" applyFont="1" applyBorder="1" applyProtection="1">
      <protection locked="0"/>
    </xf>
    <xf numFmtId="10" fontId="4" fillId="0" borderId="1976" xfId="0" applyNumberFormat="1" applyFont="1" applyBorder="1" applyProtection="1">
      <protection locked="0"/>
    </xf>
    <xf numFmtId="165" fontId="4" fillId="0" borderId="1977" xfId="1" applyFont="1" applyBorder="1" applyProtection="1">
      <protection locked="0"/>
    </xf>
    <xf numFmtId="0" fontId="4" fillId="0" borderId="1978" xfId="0" applyFont="1" applyBorder="1" applyProtection="1">
      <protection locked="0"/>
    </xf>
    <xf numFmtId="0" fontId="2" fillId="56" borderId="1979" xfId="0" applyFont="1" applyFill="1" applyBorder="1" applyProtection="1">
      <protection locked="0"/>
    </xf>
    <xf numFmtId="0" fontId="2" fillId="56" borderId="1980" xfId="0" applyFont="1" applyFill="1" applyBorder="1" applyProtection="1">
      <protection locked="0"/>
    </xf>
    <xf numFmtId="0" fontId="2" fillId="56" borderId="1981" xfId="0" applyFont="1" applyFill="1" applyBorder="1" applyProtection="1">
      <protection locked="0"/>
    </xf>
    <xf numFmtId="165" fontId="2" fillId="56" borderId="1982" xfId="1" applyFont="1" applyFill="1" applyBorder="1" applyProtection="1">
      <protection locked="0"/>
    </xf>
    <xf numFmtId="165" fontId="2" fillId="56" borderId="1983" xfId="1" applyFont="1" applyFill="1" applyBorder="1" applyProtection="1">
      <protection locked="0"/>
    </xf>
    <xf numFmtId="14" fontId="33" fillId="64" borderId="1863" xfId="4" applyNumberFormat="1" applyFont="1" applyFill="1" applyBorder="1" applyAlignment="1" applyProtection="1">
      <alignment horizontal="center"/>
      <protection locked="0"/>
    </xf>
    <xf numFmtId="14" fontId="25" fillId="55" borderId="1967" xfId="1" applyNumberFormat="1" applyFont="1" applyFill="1" applyBorder="1" applyAlignment="1" applyProtection="1">
      <alignment horizontal="left" vertical="top"/>
      <protection locked="0"/>
    </xf>
    <xf numFmtId="14" fontId="29" fillId="55" borderId="1967" xfId="1" applyNumberFormat="1" applyFont="1" applyFill="1" applyBorder="1" applyAlignment="1" applyProtection="1">
      <alignment horizontal="centerContinuous" vertical="top"/>
      <protection locked="0"/>
    </xf>
    <xf numFmtId="14" fontId="25" fillId="55" borderId="1956" xfId="0" applyNumberFormat="1" applyFont="1" applyFill="1" applyBorder="1" applyAlignment="1" applyProtection="1">
      <alignment horizontal="left" vertical="top"/>
      <protection locked="0"/>
    </xf>
    <xf numFmtId="14" fontId="29" fillId="55" borderId="1956" xfId="0" applyNumberFormat="1" applyFont="1" applyFill="1" applyBorder="1" applyAlignment="1" applyProtection="1">
      <alignment horizontal="centerContinuous" vertical="top"/>
      <protection locked="0"/>
    </xf>
    <xf numFmtId="14" fontId="2" fillId="0" borderId="1989" xfId="1" applyNumberFormat="1" applyFont="1" applyBorder="1" applyAlignment="1" applyProtection="1">
      <alignment horizontal="centerContinuous" vertical="center"/>
      <protection locked="0"/>
    </xf>
    <xf numFmtId="14" fontId="2" fillId="0" borderId="1990" xfId="1" applyNumberFormat="1" applyFont="1" applyBorder="1" applyAlignment="1" applyProtection="1">
      <alignment horizontal="centerContinuous" vertical="center"/>
      <protection locked="0"/>
    </xf>
    <xf numFmtId="14" fontId="2" fillId="0" borderId="1991" xfId="1" applyNumberFormat="1" applyFont="1" applyBorder="1" applyAlignment="1" applyProtection="1">
      <alignment horizontal="centerContinuous" vertical="center"/>
      <protection locked="0"/>
    </xf>
    <xf numFmtId="14" fontId="2" fillId="0" borderId="2000" xfId="0" applyNumberFormat="1" applyFont="1" applyBorder="1" applyAlignment="1" applyProtection="1">
      <alignment horizontal="left"/>
      <protection locked="0"/>
    </xf>
    <xf numFmtId="14" fontId="2" fillId="0" borderId="2001" xfId="0" applyNumberFormat="1" applyFont="1" applyBorder="1" applyAlignment="1" applyProtection="1">
      <alignment horizontal="left"/>
      <protection locked="0"/>
    </xf>
    <xf numFmtId="14" fontId="2" fillId="0" borderId="2002" xfId="1" applyNumberFormat="1" applyFont="1" applyBorder="1" applyProtection="1">
      <protection locked="0"/>
    </xf>
    <xf numFmtId="14" fontId="2" fillId="0" borderId="2003" xfId="1" applyNumberFormat="1" applyFont="1" applyBorder="1" applyAlignment="1" applyProtection="1">
      <alignment horizontal="center"/>
      <protection locked="0"/>
    </xf>
    <xf numFmtId="14" fontId="2" fillId="0" borderId="2004" xfId="1" applyNumberFormat="1" applyFont="1" applyBorder="1" applyAlignment="1" applyProtection="1">
      <alignment horizontal="center"/>
      <protection locked="0"/>
    </xf>
    <xf numFmtId="9" fontId="4" fillId="0" borderId="2004" xfId="10" applyFont="1" applyBorder="1" applyAlignment="1" applyProtection="1">
      <alignment horizontal="center"/>
      <protection locked="0"/>
    </xf>
    <xf numFmtId="14" fontId="2" fillId="0" borderId="2003" xfId="1" applyNumberFormat="1" applyFont="1" applyBorder="1" applyProtection="1">
      <protection locked="0"/>
    </xf>
    <xf numFmtId="14" fontId="2" fillId="0" borderId="2005" xfId="1" applyNumberFormat="1" applyFont="1" applyBorder="1" applyProtection="1">
      <protection locked="0"/>
    </xf>
    <xf numFmtId="14" fontId="2" fillId="0" borderId="2006" xfId="1" applyNumberFormat="1" applyFont="1" applyBorder="1" applyAlignment="1" applyProtection="1">
      <protection locked="0"/>
    </xf>
    <xf numFmtId="14" fontId="2" fillId="14" borderId="1624" xfId="1" applyNumberFormat="1" applyFont="1" applyFill="1" applyBorder="1" applyAlignment="1" applyProtection="1">
      <alignment horizontal="center"/>
      <protection locked="0"/>
    </xf>
    <xf numFmtId="165" fontId="2" fillId="57" borderId="1624" xfId="1" applyFont="1" applyFill="1" applyBorder="1" applyAlignment="1" applyProtection="1">
      <alignment horizontal="center"/>
      <protection locked="0"/>
    </xf>
    <xf numFmtId="9" fontId="4" fillId="0" borderId="1624" xfId="10" applyFont="1" applyFill="1" applyBorder="1" applyAlignment="1" applyProtection="1">
      <alignment horizontal="center"/>
      <protection locked="0"/>
    </xf>
    <xf numFmtId="165" fontId="2" fillId="0" borderId="1624" xfId="1" applyFont="1" applyFill="1" applyBorder="1" applyAlignment="1" applyProtection="1">
      <alignment horizontal="center"/>
      <protection locked="0"/>
    </xf>
    <xf numFmtId="165" fontId="2" fillId="59" borderId="1624" xfId="1" applyFont="1" applyFill="1" applyBorder="1" applyProtection="1">
      <protection locked="0"/>
    </xf>
    <xf numFmtId="165" fontId="2" fillId="14" borderId="1624" xfId="1" applyFont="1" applyFill="1" applyBorder="1" applyProtection="1">
      <protection locked="0"/>
    </xf>
    <xf numFmtId="165" fontId="2" fillId="57" borderId="2007" xfId="1" applyFont="1" applyFill="1" applyBorder="1" applyProtection="1">
      <protection locked="0"/>
    </xf>
    <xf numFmtId="14" fontId="2" fillId="0" borderId="1834" xfId="1" applyNumberFormat="1" applyFont="1" applyFill="1" applyBorder="1" applyAlignment="1" applyProtection="1">
      <alignment horizontal="center"/>
      <protection locked="0"/>
    </xf>
    <xf numFmtId="165" fontId="2" fillId="0" borderId="1834" xfId="1" applyFont="1" applyFill="1" applyBorder="1" applyAlignment="1" applyProtection="1">
      <alignment horizontal="center"/>
      <protection locked="0"/>
    </xf>
    <xf numFmtId="9" fontId="4" fillId="0" borderId="1834" xfId="10" applyFont="1" applyFill="1" applyBorder="1" applyAlignment="1" applyProtection="1">
      <alignment horizontal="center"/>
      <protection locked="0"/>
    </xf>
    <xf numFmtId="165" fontId="2" fillId="57" borderId="1834" xfId="1" applyFont="1" applyFill="1" applyBorder="1" applyAlignment="1" applyProtection="1">
      <alignment horizontal="center"/>
      <protection locked="0"/>
    </xf>
    <xf numFmtId="165" fontId="2" fillId="59" borderId="1834" xfId="1" applyFont="1" applyFill="1" applyBorder="1" applyProtection="1">
      <protection locked="0"/>
    </xf>
    <xf numFmtId="165" fontId="2" fillId="14" borderId="1834" xfId="1" applyFont="1" applyFill="1" applyBorder="1" applyProtection="1">
      <protection locked="0"/>
    </xf>
    <xf numFmtId="165" fontId="2" fillId="57" borderId="1835" xfId="1" applyFont="1" applyFill="1" applyBorder="1" applyProtection="1">
      <protection locked="0"/>
    </xf>
    <xf numFmtId="14" fontId="2" fillId="14" borderId="2004" xfId="1" applyNumberFormat="1" applyFont="1" applyFill="1" applyBorder="1" applyAlignment="1" applyProtection="1">
      <alignment horizontal="center"/>
      <protection locked="0"/>
    </xf>
    <xf numFmtId="165" fontId="2" fillId="96" borderId="2004" xfId="1" applyFont="1" applyFill="1" applyBorder="1" applyAlignment="1" applyProtection="1">
      <alignment horizontal="center"/>
      <protection locked="0"/>
    </xf>
    <xf numFmtId="9" fontId="4" fillId="0" borderId="2004" xfId="10" applyFont="1" applyFill="1" applyBorder="1" applyAlignment="1" applyProtection="1">
      <alignment horizontal="center"/>
      <protection locked="0"/>
    </xf>
    <xf numFmtId="165" fontId="2" fillId="57" borderId="2004" xfId="1" applyFont="1" applyFill="1" applyBorder="1" applyAlignment="1" applyProtection="1">
      <alignment horizontal="center"/>
      <protection locked="0"/>
    </xf>
    <xf numFmtId="165" fontId="2" fillId="59" borderId="2004" xfId="1" applyFont="1" applyFill="1" applyBorder="1" applyAlignment="1" applyProtection="1">
      <alignment horizontal="center"/>
      <protection locked="0"/>
    </xf>
    <xf numFmtId="165" fontId="2" fillId="59" borderId="2004" xfId="1" applyFont="1" applyFill="1" applyBorder="1" applyProtection="1">
      <protection locked="0"/>
    </xf>
    <xf numFmtId="165" fontId="2" fillId="14" borderId="2004" xfId="1" applyFont="1" applyFill="1" applyBorder="1" applyProtection="1">
      <protection locked="0"/>
    </xf>
    <xf numFmtId="165" fontId="2" fillId="57" borderId="2008" xfId="1" applyFont="1" applyFill="1" applyBorder="1" applyProtection="1">
      <protection locked="0"/>
    </xf>
    <xf numFmtId="14" fontId="2" fillId="14" borderId="1682" xfId="1" applyNumberFormat="1" applyFont="1" applyFill="1" applyBorder="1" applyAlignment="1" applyProtection="1">
      <alignment horizontal="center"/>
      <protection locked="0"/>
    </xf>
    <xf numFmtId="165" fontId="2" fillId="96" borderId="1682" xfId="1" applyFont="1" applyFill="1" applyBorder="1" applyAlignment="1" applyProtection="1">
      <alignment horizontal="center"/>
      <protection locked="0"/>
    </xf>
    <xf numFmtId="9" fontId="4" fillId="0" borderId="1682" xfId="10" applyFont="1" applyFill="1" applyBorder="1" applyAlignment="1" applyProtection="1">
      <alignment horizontal="center"/>
      <protection locked="0"/>
    </xf>
    <xf numFmtId="165" fontId="2" fillId="57" borderId="1682" xfId="1" applyFont="1" applyFill="1" applyBorder="1" applyAlignment="1" applyProtection="1">
      <alignment horizontal="center"/>
      <protection locked="0"/>
    </xf>
    <xf numFmtId="165" fontId="2" fillId="0" borderId="1682" xfId="1" applyFont="1" applyFill="1" applyBorder="1" applyAlignment="1" applyProtection="1">
      <alignment horizontal="center"/>
      <protection locked="0"/>
    </xf>
    <xf numFmtId="165" fontId="2" fillId="59" borderId="1682" xfId="1" applyFont="1" applyFill="1" applyBorder="1" applyProtection="1">
      <protection locked="0"/>
    </xf>
    <xf numFmtId="165" fontId="2" fillId="14" borderId="1682" xfId="1" applyFont="1" applyFill="1" applyBorder="1" applyProtection="1">
      <protection locked="0"/>
    </xf>
    <xf numFmtId="165" fontId="2" fillId="57" borderId="2009" xfId="1" applyFont="1" applyFill="1" applyBorder="1" applyProtection="1">
      <protection locked="0"/>
    </xf>
    <xf numFmtId="14" fontId="2" fillId="15" borderId="1624" xfId="1" applyNumberFormat="1" applyFont="1" applyFill="1" applyBorder="1" applyAlignment="1" applyProtection="1">
      <alignment horizontal="center"/>
      <protection locked="0"/>
    </xf>
    <xf numFmtId="14" fontId="4" fillId="15" borderId="1624" xfId="1" applyNumberFormat="1" applyFont="1" applyFill="1" applyBorder="1" applyAlignment="1" applyProtection="1">
      <alignment horizontal="center"/>
      <protection locked="0"/>
    </xf>
    <xf numFmtId="14" fontId="2" fillId="15" borderId="1624" xfId="1" applyNumberFormat="1" applyFont="1" applyFill="1" applyBorder="1" applyProtection="1">
      <protection locked="0"/>
    </xf>
    <xf numFmtId="165" fontId="2" fillId="0" borderId="1996" xfId="1" applyFont="1" applyBorder="1" applyAlignment="1" applyProtection="1">
      <alignment horizontal="left"/>
      <protection locked="0"/>
    </xf>
    <xf numFmtId="14" fontId="4" fillId="0" borderId="1996" xfId="1" applyNumberFormat="1" applyFont="1" applyBorder="1" applyAlignment="1" applyProtection="1">
      <alignment horizontal="center"/>
      <protection locked="0"/>
    </xf>
    <xf numFmtId="14" fontId="4" fillId="0" borderId="1996" xfId="1" applyNumberFormat="1" applyFont="1" applyBorder="1" applyProtection="1">
      <protection locked="0"/>
    </xf>
    <xf numFmtId="14" fontId="4" fillId="0" borderId="1997" xfId="1" applyNumberFormat="1" applyFont="1" applyBorder="1" applyProtection="1">
      <protection locked="0"/>
    </xf>
    <xf numFmtId="14" fontId="4" fillId="0" borderId="1037" xfId="1" applyNumberFormat="1" applyFont="1" applyBorder="1" applyAlignment="1" applyProtection="1">
      <protection locked="0"/>
    </xf>
    <xf numFmtId="165" fontId="2" fillId="56" borderId="2011" xfId="1" applyFont="1" applyFill="1" applyBorder="1" applyAlignment="1" applyProtection="1">
      <alignment horizontal="left"/>
      <protection locked="0"/>
    </xf>
    <xf numFmtId="14" fontId="2" fillId="56" borderId="2012" xfId="0" applyNumberFormat="1" applyFont="1" applyFill="1" applyBorder="1" applyAlignment="1" applyProtection="1">
      <alignment horizontal="left"/>
      <protection locked="0"/>
    </xf>
    <xf numFmtId="14" fontId="2" fillId="56" borderId="1862" xfId="1" applyNumberFormat="1" applyFont="1" applyFill="1" applyBorder="1" applyAlignment="1" applyProtection="1">
      <protection locked="0"/>
    </xf>
    <xf numFmtId="14" fontId="25" fillId="0" borderId="1635" xfId="0" applyNumberFormat="1" applyFont="1" applyBorder="1" applyAlignment="1" applyProtection="1">
      <alignment horizontal="center" vertical="center" wrapText="1"/>
      <protection locked="0"/>
    </xf>
    <xf numFmtId="14" fontId="25" fillId="0" borderId="1637" xfId="0" applyNumberFormat="1" applyFont="1" applyBorder="1" applyAlignment="1" applyProtection="1">
      <alignment horizontal="center" vertical="center" wrapText="1"/>
      <protection locked="0"/>
    </xf>
    <xf numFmtId="14" fontId="25" fillId="0" borderId="1841" xfId="0" applyNumberFormat="1" applyFont="1" applyBorder="1" applyAlignment="1" applyProtection="1">
      <alignment horizontal="center" vertical="center" wrapText="1"/>
      <protection locked="0"/>
    </xf>
    <xf numFmtId="165" fontId="29" fillId="57" borderId="1738" xfId="1" applyFont="1" applyFill="1" applyBorder="1" applyProtection="1">
      <protection locked="0"/>
    </xf>
    <xf numFmtId="14" fontId="29" fillId="14" borderId="860" xfId="90" applyNumberFormat="1" applyFont="1" applyFill="1" applyBorder="1" applyProtection="1">
      <protection locked="0"/>
    </xf>
    <xf numFmtId="14" fontId="29" fillId="0" borderId="2013" xfId="0" applyNumberFormat="1" applyFont="1" applyBorder="1" applyProtection="1">
      <protection locked="0"/>
    </xf>
    <xf numFmtId="165" fontId="29" fillId="14" borderId="1738" xfId="1" applyFont="1" applyFill="1" applyBorder="1" applyProtection="1">
      <protection locked="0"/>
    </xf>
    <xf numFmtId="14" fontId="29" fillId="14" borderId="1789" xfId="90" applyNumberFormat="1" applyFont="1" applyFill="1" applyBorder="1" applyProtection="1">
      <protection locked="0"/>
    </xf>
    <xf numFmtId="14" fontId="143" fillId="68" borderId="2014" xfId="90" applyNumberFormat="1" applyFont="1" applyFill="1" applyBorder="1" applyProtection="1"/>
    <xf numFmtId="14" fontId="135" fillId="55" borderId="2014" xfId="1" applyNumberFormat="1" applyFont="1" applyFill="1" applyBorder="1" applyProtection="1"/>
    <xf numFmtId="165" fontId="29" fillId="0" borderId="1738" xfId="1" applyFont="1" applyBorder="1" applyProtection="1">
      <protection locked="0"/>
    </xf>
    <xf numFmtId="14" fontId="29" fillId="0" borderId="1789" xfId="90" applyNumberFormat="1" applyFont="1" applyBorder="1" applyProtection="1">
      <protection locked="0"/>
    </xf>
    <xf numFmtId="14" fontId="25" fillId="0" borderId="2013" xfId="0" applyNumberFormat="1" applyFont="1" applyBorder="1" applyProtection="1">
      <protection locked="0"/>
    </xf>
    <xf numFmtId="165" fontId="25" fillId="57" borderId="2015" xfId="1" applyFont="1" applyFill="1" applyBorder="1" applyProtection="1">
      <protection locked="0"/>
    </xf>
    <xf numFmtId="165" fontId="25" fillId="0" borderId="1637" xfId="1" applyFont="1" applyBorder="1" applyAlignment="1" applyProtection="1">
      <alignment horizontal="center" vertical="center" wrapText="1"/>
      <protection locked="0"/>
    </xf>
    <xf numFmtId="165" fontId="29" fillId="14" borderId="1780" xfId="1" applyFont="1" applyFill="1" applyBorder="1" applyProtection="1">
      <protection locked="0"/>
    </xf>
    <xf numFmtId="165" fontId="29" fillId="57" borderId="1780" xfId="1" applyFont="1" applyFill="1" applyBorder="1" applyProtection="1">
      <protection locked="0"/>
    </xf>
    <xf numFmtId="14" fontId="29" fillId="14" borderId="728" xfId="90" applyNumberFormat="1" applyFont="1" applyFill="1" applyBorder="1" applyProtection="1">
      <protection locked="0"/>
    </xf>
    <xf numFmtId="165" fontId="29" fillId="0" borderId="2013" xfId="1" applyFont="1" applyBorder="1" applyProtection="1">
      <protection locked="0"/>
    </xf>
    <xf numFmtId="165" fontId="29" fillId="14" borderId="1704" xfId="1" applyFont="1" applyFill="1" applyBorder="1" applyProtection="1">
      <protection locked="0"/>
    </xf>
    <xf numFmtId="165" fontId="29" fillId="57" borderId="1704" xfId="1" applyFont="1" applyFill="1" applyBorder="1" applyProtection="1">
      <protection locked="0"/>
    </xf>
    <xf numFmtId="165" fontId="29" fillId="14" borderId="2016" xfId="1" applyFont="1" applyFill="1" applyBorder="1" applyProtection="1">
      <protection locked="0"/>
    </xf>
    <xf numFmtId="165" fontId="29" fillId="14" borderId="1908" xfId="1" applyFont="1" applyFill="1" applyBorder="1" applyProtection="1">
      <protection locked="0"/>
    </xf>
    <xf numFmtId="165" fontId="25" fillId="0" borderId="2013" xfId="1" applyFont="1" applyBorder="1" applyProtection="1">
      <protection locked="0"/>
    </xf>
    <xf numFmtId="165" fontId="2" fillId="57" borderId="1703" xfId="1" applyFont="1" applyFill="1" applyBorder="1" applyProtection="1">
      <protection locked="0"/>
    </xf>
    <xf numFmtId="14" fontId="29" fillId="14" borderId="1738" xfId="90" applyNumberFormat="1" applyFont="1" applyFill="1" applyBorder="1" applyProtection="1">
      <protection locked="0"/>
    </xf>
    <xf numFmtId="165" fontId="29" fillId="14" borderId="1789" xfId="1" applyFont="1" applyFill="1" applyBorder="1" applyProtection="1">
      <protection locked="0"/>
    </xf>
    <xf numFmtId="14" fontId="25" fillId="0" borderId="1780" xfId="0" applyNumberFormat="1" applyFont="1" applyBorder="1" applyAlignment="1" applyProtection="1">
      <alignment horizontal="center" vertical="center" wrapText="1"/>
      <protection locked="0"/>
    </xf>
    <xf numFmtId="165" fontId="29" fillId="57" borderId="860" xfId="1" applyFont="1" applyFill="1" applyBorder="1" applyProtection="1">
      <protection locked="0"/>
    </xf>
    <xf numFmtId="165" fontId="29" fillId="57" borderId="728" xfId="1" applyFont="1" applyFill="1" applyBorder="1" applyProtection="1">
      <protection locked="0"/>
    </xf>
    <xf numFmtId="165" fontId="25" fillId="55" borderId="2023" xfId="1" applyFont="1" applyFill="1" applyBorder="1" applyAlignment="1" applyProtection="1">
      <alignment horizontal="left" vertical="top"/>
      <protection locked="0"/>
    </xf>
    <xf numFmtId="165" fontId="29" fillId="55" borderId="2023" xfId="1" applyFont="1" applyFill="1" applyBorder="1" applyAlignment="1" applyProtection="1">
      <alignment horizontal="centerContinuous" vertical="top"/>
      <protection locked="0"/>
    </xf>
    <xf numFmtId="0" fontId="2" fillId="0" borderId="2029" xfId="0" applyFont="1" applyBorder="1" applyAlignment="1" applyProtection="1">
      <alignment horizontal="center" vertical="center" wrapText="1"/>
      <protection locked="0"/>
    </xf>
    <xf numFmtId="0" fontId="4" fillId="0" borderId="2000" xfId="0" applyFont="1" applyBorder="1" applyAlignment="1" applyProtection="1">
      <alignment vertical="center"/>
      <protection locked="0"/>
    </xf>
    <xf numFmtId="0" fontId="4" fillId="0" borderId="2002" xfId="0" applyFont="1" applyBorder="1" applyAlignment="1" applyProtection="1">
      <alignment vertical="center"/>
      <protection locked="0"/>
    </xf>
    <xf numFmtId="0" fontId="4" fillId="0" borderId="2034" xfId="0" applyFont="1" applyBorder="1" applyProtection="1">
      <protection locked="0"/>
    </xf>
    <xf numFmtId="175" fontId="4" fillId="0" borderId="2034" xfId="0" applyNumberFormat="1" applyFont="1" applyBorder="1" applyProtection="1">
      <protection locked="0"/>
    </xf>
    <xf numFmtId="165" fontId="4" fillId="0" borderId="2034" xfId="0" applyNumberFormat="1" applyFont="1" applyBorder="1" applyProtection="1">
      <protection locked="0"/>
    </xf>
    <xf numFmtId="165" fontId="4" fillId="0" borderId="2035" xfId="0" applyNumberFormat="1" applyFont="1" applyBorder="1" applyProtection="1">
      <protection locked="0"/>
    </xf>
    <xf numFmtId="0" fontId="4" fillId="0" borderId="2036" xfId="0" applyFont="1" applyBorder="1" applyProtection="1">
      <protection locked="0"/>
    </xf>
    <xf numFmtId="0" fontId="4" fillId="0" borderId="879" xfId="0" applyFont="1" applyBorder="1" applyProtection="1">
      <protection locked="0"/>
    </xf>
    <xf numFmtId="175" fontId="4" fillId="0" borderId="879" xfId="0" applyNumberFormat="1" applyFont="1" applyBorder="1" applyProtection="1">
      <protection locked="0"/>
    </xf>
    <xf numFmtId="165" fontId="4" fillId="0" borderId="2037" xfId="1" applyFont="1" applyBorder="1" applyProtection="1">
      <protection locked="0"/>
    </xf>
    <xf numFmtId="165" fontId="4" fillId="0" borderId="1684" xfId="1" applyFont="1" applyBorder="1" applyProtection="1">
      <protection locked="0"/>
    </xf>
    <xf numFmtId="0" fontId="2" fillId="56" borderId="2038" xfId="0" applyFont="1" applyFill="1" applyBorder="1" applyProtection="1">
      <protection locked="0"/>
    </xf>
    <xf numFmtId="175" fontId="2" fillId="56" borderId="2038" xfId="0" applyNumberFormat="1" applyFont="1" applyFill="1" applyBorder="1" applyProtection="1">
      <protection locked="0"/>
    </xf>
    <xf numFmtId="165" fontId="2" fillId="56" borderId="2011" xfId="1" applyFont="1" applyFill="1" applyBorder="1" applyProtection="1">
      <protection locked="0"/>
    </xf>
    <xf numFmtId="165" fontId="2" fillId="56" borderId="2039" xfId="1" applyFont="1" applyFill="1" applyBorder="1" applyProtection="1">
      <protection locked="0"/>
    </xf>
    <xf numFmtId="0" fontId="2" fillId="0" borderId="2040" xfId="0" applyFont="1" applyBorder="1" applyProtection="1">
      <protection locked="0"/>
    </xf>
    <xf numFmtId="0" fontId="4" fillId="0" borderId="2049" xfId="0" applyFont="1" applyBorder="1" applyProtection="1">
      <protection locked="0"/>
    </xf>
    <xf numFmtId="165" fontId="4" fillId="0" borderId="2049" xfId="0" applyNumberFormat="1" applyFont="1" applyBorder="1" applyProtection="1">
      <protection locked="0"/>
    </xf>
    <xf numFmtId="165" fontId="4" fillId="0" borderId="2050" xfId="1" applyFont="1" applyBorder="1" applyProtection="1">
      <protection locked="0"/>
    </xf>
    <xf numFmtId="0" fontId="4" fillId="0" borderId="2051" xfId="1" applyNumberFormat="1" applyFont="1" applyBorder="1" applyProtection="1">
      <protection locked="0"/>
    </xf>
    <xf numFmtId="0" fontId="10" fillId="0" borderId="2052" xfId="0" applyFont="1" applyBorder="1" applyAlignment="1" applyProtection="1">
      <alignment vertical="center" wrapText="1"/>
      <protection locked="0"/>
    </xf>
    <xf numFmtId="0" fontId="4" fillId="0" borderId="2053" xfId="0" applyFont="1" applyBorder="1" applyProtection="1">
      <protection locked="0"/>
    </xf>
    <xf numFmtId="165" fontId="4" fillId="0" borderId="2053" xfId="0" applyNumberFormat="1" applyFont="1" applyBorder="1" applyProtection="1">
      <protection locked="0"/>
    </xf>
    <xf numFmtId="165" fontId="4" fillId="0" borderId="2054" xfId="1" applyFont="1" applyBorder="1" applyProtection="1">
      <protection locked="0"/>
    </xf>
    <xf numFmtId="0" fontId="2" fillId="56" borderId="2055" xfId="0" applyFont="1" applyFill="1" applyBorder="1" applyAlignment="1" applyProtection="1">
      <alignment horizontal="center"/>
      <protection locked="0"/>
    </xf>
    <xf numFmtId="0" fontId="2" fillId="56" borderId="2056" xfId="0" applyFont="1" applyFill="1" applyBorder="1" applyAlignment="1" applyProtection="1">
      <alignment horizontal="left"/>
      <protection locked="0"/>
    </xf>
    <xf numFmtId="0" fontId="4" fillId="56" borderId="2057" xfId="0" applyFont="1" applyFill="1" applyBorder="1" applyAlignment="1" applyProtection="1">
      <alignment horizontal="center"/>
      <protection locked="0"/>
    </xf>
    <xf numFmtId="165" fontId="4" fillId="56" borderId="2058" xfId="1" applyFont="1" applyFill="1" applyBorder="1" applyAlignment="1" applyProtection="1">
      <alignment horizontal="center"/>
      <protection locked="0"/>
    </xf>
    <xf numFmtId="165" fontId="4" fillId="56" borderId="2059" xfId="1" applyFont="1" applyFill="1" applyBorder="1" applyAlignment="1" applyProtection="1">
      <alignment horizontal="center"/>
      <protection locked="0"/>
    </xf>
    <xf numFmtId="0" fontId="33" fillId="64" borderId="2061" xfId="4" applyFont="1" applyFill="1" applyBorder="1" applyAlignment="1" applyProtection="1">
      <alignment horizontal="center"/>
      <protection locked="0"/>
    </xf>
    <xf numFmtId="186" fontId="25" fillId="55" borderId="2062" xfId="0" applyNumberFormat="1" applyFont="1" applyFill="1" applyBorder="1" applyAlignment="1" applyProtection="1">
      <alignment horizontal="left" vertical="top"/>
      <protection locked="0"/>
    </xf>
    <xf numFmtId="178" fontId="29" fillId="55" borderId="2062" xfId="0" applyNumberFormat="1" applyFont="1" applyFill="1" applyBorder="1" applyAlignment="1" applyProtection="1">
      <alignment horizontal="centerContinuous" vertical="top"/>
      <protection locked="0"/>
    </xf>
    <xf numFmtId="0" fontId="4" fillId="0" borderId="2065" xfId="0" applyFont="1" applyBorder="1" applyAlignment="1" applyProtection="1">
      <alignment vertical="center" wrapText="1"/>
      <protection locked="0"/>
    </xf>
    <xf numFmtId="0" fontId="4" fillId="0" borderId="2066" xfId="0" applyFont="1" applyBorder="1" applyAlignment="1" applyProtection="1">
      <alignment vertical="center" wrapText="1"/>
      <protection locked="0"/>
    </xf>
    <xf numFmtId="0" fontId="4" fillId="0" borderId="2067" xfId="0" applyFont="1" applyBorder="1" applyProtection="1">
      <protection locked="0"/>
    </xf>
    <xf numFmtId="165" fontId="4" fillId="0" borderId="2067" xfId="0" applyNumberFormat="1" applyFont="1" applyBorder="1" applyProtection="1">
      <protection locked="0"/>
    </xf>
    <xf numFmtId="165" fontId="4" fillId="0" borderId="2068" xfId="1" applyFont="1" applyBorder="1" applyProtection="1">
      <protection locked="0"/>
    </xf>
    <xf numFmtId="0" fontId="4" fillId="0" borderId="2069" xfId="0" applyFont="1" applyBorder="1" applyProtection="1">
      <protection locked="0"/>
    </xf>
    <xf numFmtId="0" fontId="4" fillId="56" borderId="2071" xfId="0" applyFont="1" applyFill="1" applyBorder="1" applyAlignment="1" applyProtection="1">
      <alignment horizontal="center"/>
      <protection locked="0"/>
    </xf>
    <xf numFmtId="165" fontId="4" fillId="56" borderId="2072" xfId="1" applyFont="1" applyFill="1" applyBorder="1" applyAlignment="1" applyProtection="1">
      <alignment horizontal="center"/>
      <protection locked="0"/>
    </xf>
    <xf numFmtId="0" fontId="2" fillId="56" borderId="2073" xfId="0" applyFont="1" applyFill="1" applyBorder="1" applyProtection="1">
      <protection locked="0"/>
    </xf>
    <xf numFmtId="0" fontId="4" fillId="0" borderId="2065" xfId="0" applyFont="1" applyBorder="1" applyAlignment="1" applyProtection="1">
      <alignment vertical="center"/>
      <protection locked="0"/>
    </xf>
    <xf numFmtId="0" fontId="4" fillId="0" borderId="2079" xfId="0" applyFont="1" applyBorder="1" applyAlignment="1" applyProtection="1">
      <alignment vertical="center"/>
      <protection locked="0"/>
    </xf>
    <xf numFmtId="0" fontId="4" fillId="0" borderId="2079" xfId="0" applyFont="1" applyBorder="1" applyProtection="1">
      <protection locked="0"/>
    </xf>
    <xf numFmtId="165" fontId="4" fillId="0" borderId="2079" xfId="0" applyNumberFormat="1" applyFont="1" applyBorder="1" applyProtection="1">
      <protection locked="0"/>
    </xf>
    <xf numFmtId="0" fontId="4" fillId="0" borderId="2080" xfId="0" applyFont="1" applyBorder="1" applyAlignment="1" applyProtection="1">
      <alignment vertical="center"/>
      <protection locked="0"/>
    </xf>
    <xf numFmtId="0" fontId="4" fillId="0" borderId="2081" xfId="0" applyFont="1" applyBorder="1" applyAlignment="1" applyProtection="1">
      <alignment vertical="center"/>
      <protection locked="0"/>
    </xf>
    <xf numFmtId="0" fontId="4" fillId="0" borderId="2081" xfId="0" applyFont="1" applyBorder="1" applyProtection="1">
      <protection locked="0"/>
    </xf>
    <xf numFmtId="165" fontId="4" fillId="0" borderId="2081" xfId="0" applyNumberFormat="1" applyFont="1" applyBorder="1" applyProtection="1">
      <protection locked="0"/>
    </xf>
    <xf numFmtId="165" fontId="4" fillId="0" borderId="2082" xfId="1" applyFont="1" applyBorder="1" applyProtection="1">
      <protection locked="0"/>
    </xf>
    <xf numFmtId="165" fontId="4" fillId="0" borderId="2083" xfId="1" applyFont="1" applyBorder="1" applyProtection="1">
      <protection locked="0"/>
    </xf>
    <xf numFmtId="0" fontId="2" fillId="56" borderId="2071" xfId="0" applyFont="1" applyFill="1" applyBorder="1" applyProtection="1">
      <protection locked="0"/>
    </xf>
    <xf numFmtId="165" fontId="2" fillId="56" borderId="2072" xfId="0" applyNumberFormat="1" applyFont="1" applyFill="1" applyBorder="1" applyProtection="1">
      <protection locked="0"/>
    </xf>
    <xf numFmtId="165" fontId="2" fillId="56" borderId="2085" xfId="0" applyNumberFormat="1" applyFont="1" applyFill="1" applyBorder="1" applyProtection="1">
      <protection locked="0"/>
    </xf>
    <xf numFmtId="165" fontId="2" fillId="56" borderId="2086" xfId="0" applyNumberFormat="1" applyFont="1" applyFill="1" applyBorder="1" applyProtection="1">
      <protection locked="0"/>
    </xf>
    <xf numFmtId="165" fontId="25" fillId="55" borderId="2087" xfId="1" applyFont="1" applyFill="1" applyBorder="1" applyAlignment="1" applyProtection="1">
      <alignment horizontal="left" vertical="top"/>
      <protection locked="0"/>
    </xf>
    <xf numFmtId="165" fontId="29" fillId="55" borderId="2087" xfId="1" applyFont="1" applyFill="1" applyBorder="1" applyAlignment="1" applyProtection="1">
      <alignment horizontal="centerContinuous" vertical="top"/>
      <protection locked="0"/>
    </xf>
    <xf numFmtId="0" fontId="4" fillId="0" borderId="2087" xfId="0" applyFont="1" applyBorder="1" applyProtection="1">
      <protection locked="0"/>
    </xf>
    <xf numFmtId="0" fontId="4" fillId="0" borderId="2092" xfId="0" applyFont="1" applyBorder="1" applyAlignment="1" applyProtection="1">
      <alignment vertical="center"/>
      <protection locked="0"/>
    </xf>
    <xf numFmtId="0" fontId="4" fillId="0" borderId="2093" xfId="0" applyFont="1" applyBorder="1" applyAlignment="1" applyProtection="1">
      <alignment vertical="center"/>
      <protection locked="0"/>
    </xf>
    <xf numFmtId="0" fontId="4" fillId="0" borderId="2094" xfId="0" applyFont="1" applyBorder="1" applyAlignment="1" applyProtection="1">
      <alignment vertical="center"/>
      <protection locked="0"/>
    </xf>
    <xf numFmtId="0" fontId="4" fillId="0" borderId="2095" xfId="0" applyFont="1" applyBorder="1" applyProtection="1">
      <protection locked="0"/>
    </xf>
    <xf numFmtId="165" fontId="4" fillId="0" borderId="2096" xfId="0" applyNumberFormat="1" applyFont="1" applyBorder="1" applyProtection="1">
      <protection locked="0"/>
    </xf>
    <xf numFmtId="165" fontId="4" fillId="0" borderId="2097" xfId="0" applyNumberFormat="1" applyFont="1" applyBorder="1" applyProtection="1">
      <protection locked="0"/>
    </xf>
    <xf numFmtId="0" fontId="4" fillId="0" borderId="2098" xfId="0" applyFont="1" applyBorder="1" applyProtection="1">
      <protection locked="0"/>
    </xf>
    <xf numFmtId="165" fontId="4" fillId="0" borderId="1292" xfId="0" applyNumberFormat="1" applyFont="1" applyBorder="1" applyProtection="1">
      <protection locked="0"/>
    </xf>
    <xf numFmtId="0" fontId="2" fillId="56" borderId="2100" xfId="0" applyFont="1" applyFill="1" applyBorder="1" applyProtection="1">
      <protection locked="0"/>
    </xf>
    <xf numFmtId="165" fontId="2" fillId="56" borderId="2101" xfId="1" applyFont="1" applyFill="1" applyBorder="1" applyProtection="1">
      <protection locked="0"/>
    </xf>
    <xf numFmtId="0" fontId="2" fillId="56" borderId="2102" xfId="0" applyFont="1" applyFill="1" applyBorder="1" applyProtection="1">
      <protection locked="0"/>
    </xf>
    <xf numFmtId="0" fontId="33" fillId="64" borderId="2104" xfId="4" applyFont="1" applyFill="1" applyBorder="1" applyAlignment="1" applyProtection="1">
      <alignment horizontal="center"/>
      <protection locked="0"/>
    </xf>
    <xf numFmtId="186" fontId="25" fillId="55" borderId="2105" xfId="0" applyNumberFormat="1" applyFont="1" applyFill="1" applyBorder="1" applyAlignment="1" applyProtection="1">
      <alignment horizontal="left" vertical="top"/>
      <protection locked="0"/>
    </xf>
    <xf numFmtId="178" fontId="29" fillId="55" borderId="2105" xfId="0" applyNumberFormat="1" applyFont="1" applyFill="1" applyBorder="1" applyAlignment="1" applyProtection="1">
      <alignment horizontal="centerContinuous" vertical="top"/>
      <protection locked="0"/>
    </xf>
    <xf numFmtId="0" fontId="2" fillId="56" borderId="2112" xfId="0" applyFont="1" applyFill="1" applyBorder="1" applyProtection="1">
      <protection locked="0"/>
    </xf>
    <xf numFmtId="165" fontId="2" fillId="56" borderId="2113" xfId="0" applyNumberFormat="1" applyFont="1" applyFill="1" applyBorder="1" applyProtection="1">
      <protection locked="0"/>
    </xf>
    <xf numFmtId="0" fontId="2" fillId="56" borderId="2114" xfId="1" applyNumberFormat="1" applyFont="1" applyFill="1" applyBorder="1" applyProtection="1">
      <protection locked="0"/>
    </xf>
    <xf numFmtId="0" fontId="4" fillId="0" borderId="2119" xfId="0" applyFont="1" applyBorder="1" applyProtection="1">
      <protection locked="0"/>
    </xf>
    <xf numFmtId="0" fontId="4" fillId="0" borderId="2094" xfId="0" applyFont="1" applyBorder="1" applyProtection="1">
      <protection locked="0"/>
    </xf>
    <xf numFmtId="10" fontId="4" fillId="0" borderId="2095" xfId="0" applyNumberFormat="1" applyFont="1" applyBorder="1" applyProtection="1">
      <protection locked="0"/>
    </xf>
    <xf numFmtId="165" fontId="4" fillId="0" borderId="2095" xfId="0" applyNumberFormat="1" applyFont="1" applyBorder="1" applyProtection="1">
      <protection locked="0"/>
    </xf>
    <xf numFmtId="165" fontId="4" fillId="0" borderId="2095" xfId="1" applyFont="1" applyBorder="1" applyProtection="1">
      <protection locked="0"/>
    </xf>
    <xf numFmtId="0" fontId="4" fillId="0" borderId="2118" xfId="0" applyFont="1" applyBorder="1" applyProtection="1">
      <protection locked="0"/>
    </xf>
    <xf numFmtId="10" fontId="4" fillId="57" borderId="2120" xfId="0" applyNumberFormat="1" applyFont="1" applyFill="1" applyBorder="1" applyProtection="1">
      <protection locked="0"/>
    </xf>
    <xf numFmtId="165" fontId="4" fillId="57" borderId="2120" xfId="0" applyNumberFormat="1" applyFont="1" applyFill="1" applyBorder="1" applyProtection="1">
      <protection locked="0"/>
    </xf>
    <xf numFmtId="165" fontId="4" fillId="57" borderId="2120" xfId="1" applyFont="1" applyFill="1" applyBorder="1" applyProtection="1">
      <protection locked="0"/>
    </xf>
    <xf numFmtId="165" fontId="4" fillId="57" borderId="2121" xfId="1" applyFont="1" applyFill="1" applyBorder="1" applyProtection="1">
      <protection locked="0"/>
    </xf>
    <xf numFmtId="10" fontId="4" fillId="14" borderId="2120" xfId="0" applyNumberFormat="1" applyFont="1" applyFill="1" applyBorder="1" applyProtection="1">
      <protection locked="0"/>
    </xf>
    <xf numFmtId="165" fontId="4" fillId="14" borderId="2120" xfId="0" applyNumberFormat="1" applyFont="1" applyFill="1" applyBorder="1" applyProtection="1">
      <protection locked="0"/>
    </xf>
    <xf numFmtId="165" fontId="4" fillId="79" borderId="2120" xfId="1" applyFont="1" applyFill="1" applyBorder="1" applyProtection="1">
      <protection locked="0"/>
    </xf>
    <xf numFmtId="165" fontId="4" fillId="14" borderId="2120" xfId="1" applyFont="1" applyFill="1" applyBorder="1" applyProtection="1">
      <protection locked="0"/>
    </xf>
    <xf numFmtId="165" fontId="4" fillId="79" borderId="2120" xfId="0" applyNumberFormat="1" applyFont="1" applyFill="1" applyBorder="1" applyProtection="1">
      <protection locked="0"/>
    </xf>
    <xf numFmtId="165" fontId="4" fillId="79" borderId="2120" xfId="1" applyFont="1" applyFill="1" applyBorder="1" applyAlignment="1" applyProtection="1">
      <alignment horizontal="center"/>
      <protection locked="0"/>
    </xf>
    <xf numFmtId="165" fontId="4" fillId="79" borderId="2122" xfId="0" applyNumberFormat="1" applyFont="1" applyFill="1" applyBorder="1" applyProtection="1">
      <protection locked="0"/>
    </xf>
    <xf numFmtId="165" fontId="4" fillId="79" borderId="2123" xfId="1" applyFont="1" applyFill="1" applyBorder="1" applyAlignment="1" applyProtection="1">
      <alignment horizontal="center"/>
      <protection locked="0"/>
    </xf>
    <xf numFmtId="165" fontId="4" fillId="79" borderId="2121" xfId="1" applyFont="1" applyFill="1" applyBorder="1" applyAlignment="1" applyProtection="1">
      <alignment horizontal="center"/>
      <protection locked="0"/>
    </xf>
    <xf numFmtId="10" fontId="4" fillId="0" borderId="879" xfId="0" applyNumberFormat="1" applyFont="1" applyBorder="1" applyProtection="1">
      <protection locked="0"/>
    </xf>
    <xf numFmtId="165" fontId="4" fillId="0" borderId="879" xfId="0" applyNumberFormat="1" applyFont="1" applyBorder="1" applyProtection="1">
      <protection locked="0"/>
    </xf>
    <xf numFmtId="10" fontId="2" fillId="56" borderId="2126" xfId="1" applyNumberFormat="1" applyFont="1" applyFill="1" applyBorder="1" applyProtection="1">
      <protection locked="0"/>
    </xf>
    <xf numFmtId="165" fontId="2" fillId="56" borderId="2126" xfId="1" applyFont="1" applyFill="1" applyBorder="1" applyProtection="1">
      <protection locked="0"/>
    </xf>
    <xf numFmtId="165" fontId="2" fillId="56" borderId="2127" xfId="1" applyFont="1" applyFill="1" applyBorder="1" applyProtection="1">
      <protection locked="0"/>
    </xf>
    <xf numFmtId="165" fontId="2" fillId="56" borderId="2128" xfId="1" applyFont="1" applyFill="1" applyBorder="1" applyProtection="1">
      <protection locked="0"/>
    </xf>
    <xf numFmtId="0" fontId="4" fillId="0" borderId="2129" xfId="0" applyFont="1" applyBorder="1" applyProtection="1">
      <protection locked="0"/>
    </xf>
    <xf numFmtId="0" fontId="4" fillId="0" borderId="2137" xfId="0" applyFont="1" applyBorder="1" applyProtection="1">
      <protection locked="0"/>
    </xf>
    <xf numFmtId="0" fontId="4" fillId="0" borderId="2138" xfId="0" applyFont="1" applyBorder="1" applyProtection="1">
      <protection locked="0"/>
    </xf>
    <xf numFmtId="0" fontId="4" fillId="0" borderId="2139" xfId="0" applyFont="1" applyBorder="1" applyProtection="1">
      <protection locked="0"/>
    </xf>
    <xf numFmtId="178" fontId="4" fillId="0" borderId="2140" xfId="0" applyNumberFormat="1" applyFont="1" applyBorder="1" applyProtection="1">
      <protection locked="0"/>
    </xf>
    <xf numFmtId="165" fontId="4" fillId="0" borderId="2140" xfId="0" applyNumberFormat="1" applyFont="1" applyBorder="1" applyProtection="1">
      <protection locked="0"/>
    </xf>
    <xf numFmtId="0" fontId="4" fillId="0" borderId="2141" xfId="0" applyFont="1" applyBorder="1" applyProtection="1">
      <protection locked="0"/>
    </xf>
    <xf numFmtId="0" fontId="4" fillId="0" borderId="2142" xfId="0" applyFont="1" applyBorder="1" applyProtection="1">
      <protection locked="0"/>
    </xf>
    <xf numFmtId="0" fontId="4" fillId="0" borderId="2143" xfId="0" applyFont="1" applyBorder="1" applyProtection="1">
      <protection locked="0"/>
    </xf>
    <xf numFmtId="178" fontId="4" fillId="0" borderId="2144" xfId="0" applyNumberFormat="1" applyFont="1" applyBorder="1" applyProtection="1">
      <protection locked="0"/>
    </xf>
    <xf numFmtId="0" fontId="2" fillId="56" borderId="2147" xfId="0" applyFont="1" applyFill="1" applyBorder="1" applyProtection="1">
      <protection locked="0"/>
    </xf>
    <xf numFmtId="178" fontId="2" fillId="56" borderId="2148" xfId="0" applyNumberFormat="1" applyFont="1" applyFill="1" applyBorder="1" applyProtection="1">
      <protection locked="0"/>
    </xf>
    <xf numFmtId="165" fontId="2" fillId="56" borderId="2149" xfId="0" applyNumberFormat="1" applyFont="1" applyFill="1" applyBorder="1" applyProtection="1">
      <protection locked="0"/>
    </xf>
    <xf numFmtId="169" fontId="2" fillId="56" borderId="2150" xfId="1" applyNumberFormat="1" applyFont="1" applyFill="1" applyBorder="1" applyProtection="1">
      <protection locked="0"/>
    </xf>
    <xf numFmtId="0" fontId="33" fillId="64" borderId="2151" xfId="4" applyFont="1" applyFill="1" applyBorder="1" applyAlignment="1" applyProtection="1">
      <alignment horizontal="center"/>
      <protection locked="0"/>
    </xf>
    <xf numFmtId="165" fontId="25" fillId="55" borderId="2152" xfId="1" applyFont="1" applyFill="1" applyBorder="1" applyAlignment="1">
      <alignment horizontal="left" vertical="top"/>
    </xf>
    <xf numFmtId="165" fontId="29" fillId="55" borderId="2152" xfId="1" applyFont="1" applyFill="1" applyBorder="1" applyAlignment="1">
      <alignment horizontal="centerContinuous" vertical="top"/>
    </xf>
    <xf numFmtId="186" fontId="25" fillId="55" borderId="2062" xfId="0" applyNumberFormat="1" applyFont="1" applyFill="1" applyBorder="1" applyAlignment="1">
      <alignment horizontal="left" vertical="top"/>
    </xf>
    <xf numFmtId="178" fontId="29" fillId="55" borderId="2062" xfId="0" applyNumberFormat="1" applyFont="1" applyFill="1" applyBorder="1" applyAlignment="1">
      <alignment horizontal="centerContinuous" vertical="top"/>
    </xf>
    <xf numFmtId="165" fontId="2" fillId="0" borderId="2152" xfId="1" applyFont="1" applyBorder="1" applyAlignment="1">
      <alignment horizontal="center"/>
    </xf>
    <xf numFmtId="165" fontId="4" fillId="14" borderId="1703" xfId="1" applyFont="1" applyFill="1" applyBorder="1"/>
    <xf numFmtId="165" fontId="4" fillId="14" borderId="2153" xfId="1" applyFont="1" applyFill="1" applyBorder="1"/>
    <xf numFmtId="165" fontId="2" fillId="14" borderId="1703" xfId="1" applyFont="1" applyFill="1" applyBorder="1"/>
    <xf numFmtId="165" fontId="8" fillId="14" borderId="1703" xfId="1" applyFont="1" applyFill="1" applyBorder="1"/>
    <xf numFmtId="165" fontId="8" fillId="14" borderId="2153" xfId="1" applyFont="1" applyFill="1" applyBorder="1"/>
    <xf numFmtId="165" fontId="4" fillId="0" borderId="1703" xfId="1" applyFont="1" applyBorder="1"/>
    <xf numFmtId="165" fontId="2" fillId="14" borderId="2153" xfId="1" applyFont="1" applyFill="1" applyBorder="1"/>
    <xf numFmtId="166" fontId="29" fillId="14" borderId="1703" xfId="12" applyNumberFormat="1" applyFont="1" applyFill="1" applyBorder="1"/>
    <xf numFmtId="166" fontId="29" fillId="57" borderId="1703" xfId="12" applyNumberFormat="1" applyFont="1" applyFill="1" applyBorder="1"/>
    <xf numFmtId="166" fontId="11" fillId="57" borderId="1703" xfId="12" applyNumberFormat="1" applyFont="1" applyFill="1" applyBorder="1"/>
    <xf numFmtId="166" fontId="11" fillId="14" borderId="1703" xfId="12" applyNumberFormat="1" applyFont="1" applyFill="1" applyBorder="1"/>
    <xf numFmtId="166" fontId="29" fillId="57" borderId="1703" xfId="0" applyNumberFormat="1" applyFont="1" applyFill="1" applyBorder="1"/>
    <xf numFmtId="166" fontId="11" fillId="14" borderId="2153" xfId="12" applyNumberFormat="1" applyFont="1" applyFill="1" applyBorder="1"/>
    <xf numFmtId="0" fontId="29" fillId="14" borderId="1703" xfId="0" applyFont="1" applyFill="1" applyBorder="1"/>
    <xf numFmtId="166" fontId="29" fillId="14" borderId="1703" xfId="0" applyNumberFormat="1" applyFont="1" applyFill="1" applyBorder="1"/>
    <xf numFmtId="165" fontId="29" fillId="57" borderId="1703" xfId="12" applyFont="1" applyFill="1" applyBorder="1"/>
    <xf numFmtId="166" fontId="11" fillId="57" borderId="2153" xfId="12" applyNumberFormat="1" applyFont="1" applyFill="1" applyBorder="1"/>
    <xf numFmtId="0" fontId="29" fillId="14" borderId="2153" xfId="0" applyFont="1" applyFill="1" applyBorder="1"/>
    <xf numFmtId="0" fontId="2" fillId="14" borderId="1703" xfId="0" applyFont="1" applyFill="1" applyBorder="1" applyAlignment="1">
      <alignment horizontal="left"/>
    </xf>
    <xf numFmtId="0" fontId="25" fillId="0" borderId="2155" xfId="0" applyFont="1" applyBorder="1" applyAlignment="1">
      <alignment horizontal="center"/>
    </xf>
    <xf numFmtId="0" fontId="25" fillId="0" borderId="2156" xfId="0" applyFont="1" applyBorder="1" applyAlignment="1">
      <alignment horizontal="center"/>
    </xf>
    <xf numFmtId="165" fontId="25" fillId="0" borderId="2157" xfId="1" applyFont="1" applyBorder="1" applyAlignment="1">
      <alignment horizontal="center"/>
    </xf>
    <xf numFmtId="165" fontId="25" fillId="0" borderId="2158" xfId="1" applyFont="1" applyBorder="1" applyAlignment="1">
      <alignment horizontal="center"/>
    </xf>
    <xf numFmtId="43" fontId="29" fillId="14" borderId="2159" xfId="11" applyFont="1" applyFill="1" applyBorder="1"/>
    <xf numFmtId="165" fontId="29" fillId="14" borderId="555" xfId="1" applyFont="1" applyFill="1" applyBorder="1"/>
    <xf numFmtId="43" fontId="29" fillId="14" borderId="2160" xfId="11" applyFont="1" applyFill="1" applyBorder="1"/>
    <xf numFmtId="165" fontId="29" fillId="14" borderId="2161" xfId="1" applyFont="1" applyFill="1" applyBorder="1"/>
    <xf numFmtId="165" fontId="29" fillId="57" borderId="1156" xfId="1" applyFont="1" applyFill="1" applyBorder="1"/>
    <xf numFmtId="0" fontId="4" fillId="0" borderId="2152" xfId="0" applyFont="1" applyBorder="1"/>
    <xf numFmtId="0" fontId="25" fillId="0" borderId="2162" xfId="0" applyFont="1" applyBorder="1" applyAlignment="1">
      <alignment horizontal="centerContinuous" vertical="center" wrapText="1"/>
    </xf>
    <xf numFmtId="0" fontId="25" fillId="0" borderId="2062" xfId="0" applyFont="1" applyBorder="1" applyAlignment="1">
      <alignment horizontal="centerContinuous" vertical="center" wrapText="1"/>
    </xf>
    <xf numFmtId="0" fontId="25" fillId="0" borderId="2163" xfId="0" applyFont="1" applyBorder="1" applyAlignment="1">
      <alignment horizontal="centerContinuous" vertical="center" wrapText="1"/>
    </xf>
    <xf numFmtId="0" fontId="25" fillId="0" borderId="2164" xfId="0" applyFont="1" applyBorder="1" applyAlignment="1">
      <alignment horizontal="center" vertical="center" wrapText="1"/>
    </xf>
    <xf numFmtId="0" fontId="25" fillId="0" borderId="2157" xfId="0" applyFont="1" applyBorder="1" applyAlignment="1">
      <alignment horizontal="center" vertical="center" wrapText="1"/>
    </xf>
    <xf numFmtId="43" fontId="25" fillId="0" borderId="2165" xfId="11" applyFont="1" applyBorder="1" applyAlignment="1">
      <alignment horizontal="center" vertical="center" wrapText="1"/>
    </xf>
    <xf numFmtId="43" fontId="25" fillId="0" borderId="2164" xfId="11" applyFont="1" applyBorder="1" applyAlignment="1">
      <alignment horizontal="center" vertical="center" wrapText="1"/>
    </xf>
    <xf numFmtId="0" fontId="25" fillId="0" borderId="2165" xfId="11" applyNumberFormat="1" applyFont="1" applyBorder="1" applyAlignment="1">
      <alignment horizontal="center" vertical="center" wrapText="1"/>
    </xf>
    <xf numFmtId="0" fontId="29" fillId="0" borderId="722" xfId="0" applyFont="1" applyBorder="1" applyAlignment="1">
      <alignment horizontal="center" vertical="center" wrapText="1"/>
    </xf>
    <xf numFmtId="0" fontId="29" fillId="0" borderId="2166" xfId="0" applyFont="1" applyBorder="1" applyAlignment="1">
      <alignment horizontal="center" vertical="center" wrapText="1"/>
    </xf>
    <xf numFmtId="43" fontId="29" fillId="0" borderId="728" xfId="11" applyFont="1" applyBorder="1" applyAlignment="1">
      <alignment horizontal="center" vertical="center" wrapText="1"/>
    </xf>
    <xf numFmtId="43" fontId="29" fillId="0" borderId="722" xfId="11" applyFont="1" applyBorder="1" applyAlignment="1">
      <alignment horizontal="center" vertical="center" wrapText="1"/>
    </xf>
    <xf numFmtId="0" fontId="29" fillId="0" borderId="728" xfId="11" applyNumberFormat="1" applyFont="1" applyBorder="1" applyAlignment="1">
      <alignment horizontal="center" vertical="center" wrapText="1"/>
    </xf>
    <xf numFmtId="0" fontId="29" fillId="14" borderId="1564" xfId="0" applyFont="1" applyFill="1" applyBorder="1"/>
    <xf numFmtId="43" fontId="29" fillId="14" borderId="2167" xfId="11" applyFont="1" applyFill="1" applyBorder="1"/>
    <xf numFmtId="0" fontId="29" fillId="14" borderId="2167" xfId="11" applyNumberFormat="1" applyFont="1" applyFill="1" applyBorder="1" applyAlignment="1">
      <alignment horizontal="center"/>
    </xf>
    <xf numFmtId="0" fontId="29" fillId="14" borderId="2168" xfId="0" applyFont="1" applyFill="1" applyBorder="1"/>
    <xf numFmtId="0" fontId="29" fillId="14" borderId="2169" xfId="0" applyFont="1" applyFill="1" applyBorder="1"/>
    <xf numFmtId="43" fontId="29" fillId="14" borderId="2170" xfId="11" applyFont="1" applyFill="1" applyBorder="1"/>
    <xf numFmtId="43" fontId="29" fillId="14" borderId="2168" xfId="11" applyFont="1" applyFill="1" applyBorder="1"/>
    <xf numFmtId="0" fontId="29" fillId="14" borderId="2170" xfId="11" applyNumberFormat="1" applyFont="1" applyFill="1" applyBorder="1" applyAlignment="1">
      <alignment horizontal="center"/>
    </xf>
    <xf numFmtId="0" fontId="28" fillId="14" borderId="2170" xfId="11" applyNumberFormat="1" applyFont="1" applyFill="1" applyBorder="1" applyAlignment="1">
      <alignment horizontal="center"/>
    </xf>
    <xf numFmtId="0" fontId="29" fillId="14" borderId="722" xfId="0" applyFont="1" applyFill="1" applyBorder="1"/>
    <xf numFmtId="0" fontId="29" fillId="14" borderId="2171" xfId="0" applyFont="1" applyFill="1" applyBorder="1"/>
    <xf numFmtId="43" fontId="29" fillId="14" borderId="2172" xfId="11" applyFont="1" applyFill="1" applyBorder="1"/>
    <xf numFmtId="43" fontId="29" fillId="14" borderId="722" xfId="11" applyFont="1" applyFill="1" applyBorder="1"/>
    <xf numFmtId="0" fontId="29" fillId="14" borderId="2172" xfId="11" applyNumberFormat="1" applyFont="1" applyFill="1" applyBorder="1" applyAlignment="1">
      <alignment horizontal="center"/>
    </xf>
    <xf numFmtId="186" fontId="25" fillId="55" borderId="2105" xfId="0" applyNumberFormat="1" applyFont="1" applyFill="1" applyBorder="1" applyAlignment="1">
      <alignment horizontal="left" vertical="top"/>
    </xf>
    <xf numFmtId="178" fontId="29" fillId="55" borderId="2105" xfId="0" applyNumberFormat="1" applyFont="1" applyFill="1" applyBorder="1" applyAlignment="1">
      <alignment horizontal="centerContinuous" vertical="top"/>
    </xf>
    <xf numFmtId="0" fontId="25" fillId="0" borderId="2105" xfId="0" applyFont="1" applyBorder="1" applyAlignment="1">
      <alignment horizontal="centerContinuous" vertical="center" wrapText="1"/>
    </xf>
    <xf numFmtId="43" fontId="29" fillId="14" borderId="2168" xfId="11" applyFont="1" applyFill="1" applyBorder="1" applyAlignment="1">
      <alignment horizontal="right"/>
    </xf>
    <xf numFmtId="0" fontId="29" fillId="14" borderId="1896" xfId="11" applyNumberFormat="1" applyFont="1" applyFill="1" applyBorder="1" applyAlignment="1">
      <alignment horizontal="center"/>
    </xf>
    <xf numFmtId="43" fontId="29" fillId="14" borderId="2170" xfId="11" applyFont="1" applyFill="1" applyBorder="1" applyAlignment="1">
      <alignment horizontal="right"/>
    </xf>
    <xf numFmtId="0" fontId="2" fillId="0" borderId="2157" xfId="0" applyFont="1" applyBorder="1" applyAlignment="1">
      <alignment horizontal="centerContinuous" vertical="center"/>
    </xf>
    <xf numFmtId="0" fontId="2" fillId="0" borderId="2157" xfId="0" applyFont="1" applyBorder="1" applyAlignment="1">
      <alignment horizontal="centerContinuous" vertical="center" wrapText="1"/>
    </xf>
    <xf numFmtId="0" fontId="2" fillId="0" borderId="2174" xfId="0" applyFont="1" applyBorder="1" applyAlignment="1">
      <alignment horizontal="center" vertical="center" wrapText="1"/>
    </xf>
    <xf numFmtId="0" fontId="2" fillId="0" borderId="2176" xfId="0" applyFont="1" applyBorder="1" applyAlignment="1">
      <alignment horizontal="center" vertical="center" wrapText="1"/>
    </xf>
    <xf numFmtId="0" fontId="2" fillId="14" borderId="2177" xfId="0" applyFont="1" applyFill="1" applyBorder="1"/>
    <xf numFmtId="0" fontId="4" fillId="0" borderId="2177" xfId="0" applyFont="1" applyBorder="1"/>
    <xf numFmtId="0" fontId="2" fillId="0" borderId="2177" xfId="0" applyFont="1" applyBorder="1"/>
    <xf numFmtId="0" fontId="4" fillId="0" borderId="2178" xfId="0" applyFont="1" applyBorder="1"/>
    <xf numFmtId="169" fontId="2" fillId="56" borderId="2160" xfId="1" applyNumberFormat="1" applyFont="1" applyFill="1" applyBorder="1"/>
    <xf numFmtId="169" fontId="2" fillId="56" borderId="2179" xfId="1" applyNumberFormat="1" applyFont="1" applyFill="1" applyBorder="1"/>
    <xf numFmtId="169" fontId="2" fillId="56" borderId="2180" xfId="1" applyNumberFormat="1" applyFont="1" applyFill="1" applyBorder="1"/>
    <xf numFmtId="17" fontId="25" fillId="0" borderId="722" xfId="0" applyNumberFormat="1" applyFont="1" applyBorder="1" applyAlignment="1">
      <alignment horizontal="center" wrapText="1"/>
    </xf>
    <xf numFmtId="179" fontId="25" fillId="0" borderId="2166" xfId="0" applyNumberFormat="1" applyFont="1" applyBorder="1" applyAlignment="1">
      <alignment horizontal="center" vertical="center" wrapText="1"/>
    </xf>
    <xf numFmtId="165" fontId="25" fillId="0" borderId="728" xfId="15" applyFont="1" applyFill="1" applyBorder="1" applyAlignment="1">
      <alignment horizontal="center" vertical="center" wrapText="1"/>
    </xf>
    <xf numFmtId="17" fontId="25" fillId="0" borderId="2182" xfId="0" applyNumberFormat="1" applyFont="1" applyBorder="1" applyAlignment="1">
      <alignment horizontal="center" wrapText="1"/>
    </xf>
    <xf numFmtId="178" fontId="25" fillId="0" borderId="2183" xfId="16" applyNumberFormat="1" applyFont="1" applyFill="1" applyBorder="1" applyAlignment="1">
      <alignment horizontal="center" wrapText="1"/>
    </xf>
    <xf numFmtId="165" fontId="25" fillId="0" borderId="2184" xfId="15" applyFont="1" applyFill="1" applyBorder="1" applyAlignment="1">
      <alignment wrapText="1"/>
    </xf>
    <xf numFmtId="179" fontId="25" fillId="61" borderId="2185" xfId="0" applyNumberFormat="1" applyFont="1" applyFill="1" applyBorder="1"/>
    <xf numFmtId="179" fontId="25" fillId="61" borderId="2152" xfId="0" applyNumberFormat="1" applyFont="1" applyFill="1" applyBorder="1"/>
    <xf numFmtId="165" fontId="25" fillId="61" borderId="2186" xfId="15" applyFont="1" applyFill="1" applyBorder="1"/>
    <xf numFmtId="0" fontId="8" fillId="0" borderId="2115" xfId="0" applyFont="1" applyBorder="1" applyAlignment="1">
      <alignment horizontal="left"/>
    </xf>
    <xf numFmtId="165" fontId="4" fillId="0" borderId="2115" xfId="1" applyFont="1" applyBorder="1"/>
    <xf numFmtId="165" fontId="2" fillId="0" borderId="2189" xfId="1" applyFont="1" applyBorder="1" applyAlignment="1">
      <alignment vertical="center"/>
    </xf>
    <xf numFmtId="165" fontId="2" fillId="0" borderId="2194" xfId="1" applyFont="1" applyBorder="1" applyAlignment="1">
      <alignment horizontal="center" vertical="center" wrapText="1"/>
    </xf>
    <xf numFmtId="165" fontId="2" fillId="0" borderId="2194" xfId="1" applyFont="1" applyBorder="1" applyAlignment="1">
      <alignment horizontal="center" vertical="center"/>
    </xf>
    <xf numFmtId="0" fontId="2" fillId="0" borderId="2194" xfId="0" applyFont="1" applyBorder="1" applyAlignment="1">
      <alignment horizontal="center" vertical="center" wrapText="1"/>
    </xf>
    <xf numFmtId="0" fontId="4" fillId="0" borderId="2196" xfId="0" applyFont="1" applyBorder="1"/>
    <xf numFmtId="165" fontId="4" fillId="0" borderId="2197" xfId="1" applyFont="1" applyBorder="1"/>
    <xf numFmtId="0" fontId="4" fillId="0" borderId="2197" xfId="0" applyFont="1" applyBorder="1"/>
    <xf numFmtId="165" fontId="4" fillId="0" borderId="2198" xfId="1" applyFont="1" applyBorder="1"/>
    <xf numFmtId="165" fontId="4" fillId="0" borderId="2199" xfId="1" applyFont="1" applyBorder="1"/>
    <xf numFmtId="0" fontId="4" fillId="0" borderId="2199" xfId="0" applyFont="1" applyBorder="1"/>
    <xf numFmtId="165" fontId="4" fillId="0" borderId="2200" xfId="1" applyFont="1" applyBorder="1"/>
    <xf numFmtId="0" fontId="4" fillId="0" borderId="2201" xfId="0" applyFont="1" applyBorder="1"/>
    <xf numFmtId="165" fontId="4" fillId="0" borderId="2201" xfId="1" applyFont="1" applyBorder="1"/>
    <xf numFmtId="0" fontId="8" fillId="0" borderId="2152" xfId="0" applyFont="1" applyBorder="1"/>
    <xf numFmtId="165" fontId="4" fillId="0" borderId="2152" xfId="1" applyFont="1" applyBorder="1"/>
    <xf numFmtId="169" fontId="4" fillId="0" borderId="2152" xfId="1" applyNumberFormat="1" applyFont="1" applyBorder="1"/>
    <xf numFmtId="0" fontId="2" fillId="0" borderId="2205" xfId="0" applyFont="1" applyBorder="1" applyAlignment="1">
      <alignment horizontal="centerContinuous" vertical="center" wrapText="1"/>
    </xf>
    <xf numFmtId="0" fontId="2" fillId="0" borderId="2206" xfId="0" applyFont="1" applyBorder="1" applyAlignment="1">
      <alignment horizontal="centerContinuous" vertical="center" wrapText="1"/>
    </xf>
    <xf numFmtId="0" fontId="2" fillId="0" borderId="2208" xfId="0" applyFont="1" applyBorder="1" applyAlignment="1">
      <alignment horizontal="centerContinuous" vertical="center" wrapText="1"/>
    </xf>
    <xf numFmtId="0" fontId="2" fillId="0" borderId="2209" xfId="0" applyFont="1" applyBorder="1" applyAlignment="1">
      <alignment horizontal="centerContinuous" vertical="center" wrapText="1"/>
    </xf>
    <xf numFmtId="165" fontId="2" fillId="0" borderId="2208" xfId="1" applyFont="1" applyBorder="1" applyAlignment="1">
      <alignment horizontal="centerContinuous" vertical="center" wrapText="1"/>
    </xf>
    <xf numFmtId="165" fontId="2" fillId="0" borderId="2209" xfId="1" applyFont="1" applyBorder="1" applyAlignment="1">
      <alignment horizontal="centerContinuous" vertical="center" wrapText="1"/>
    </xf>
    <xf numFmtId="169" fontId="2" fillId="0" borderId="2208" xfId="1" applyNumberFormat="1" applyFont="1" applyBorder="1" applyAlignment="1">
      <alignment horizontal="centerContinuous" vertical="center" wrapText="1"/>
    </xf>
    <xf numFmtId="169" fontId="2" fillId="0" borderId="2210" xfId="1" applyNumberFormat="1" applyFont="1" applyBorder="1" applyAlignment="1">
      <alignment horizontal="centerContinuous" vertical="center" wrapText="1"/>
    </xf>
    <xf numFmtId="169" fontId="2" fillId="0" borderId="2194" xfId="1" applyNumberFormat="1" applyFont="1" applyBorder="1" applyAlignment="1">
      <alignment horizontal="center" vertical="center" wrapText="1"/>
    </xf>
    <xf numFmtId="169" fontId="2" fillId="0" borderId="2212" xfId="1" applyNumberFormat="1" applyFont="1" applyBorder="1" applyAlignment="1">
      <alignment horizontal="center" vertical="center" wrapText="1"/>
    </xf>
    <xf numFmtId="0" fontId="2" fillId="61" borderId="2157" xfId="0" applyFont="1" applyFill="1" applyBorder="1"/>
    <xf numFmtId="0" fontId="4" fillId="61" borderId="2157" xfId="0" applyFont="1" applyFill="1" applyBorder="1"/>
    <xf numFmtId="169" fontId="2" fillId="61" borderId="2157" xfId="1" applyNumberFormat="1" applyFont="1" applyFill="1" applyBorder="1"/>
    <xf numFmtId="169" fontId="2" fillId="61" borderId="2165" xfId="1" applyNumberFormat="1" applyFont="1" applyFill="1" applyBorder="1"/>
    <xf numFmtId="0" fontId="2" fillId="0" borderId="2157" xfId="0" applyFont="1" applyBorder="1"/>
    <xf numFmtId="0" fontId="4" fillId="0" borderId="2157" xfId="0" applyFont="1" applyBorder="1"/>
    <xf numFmtId="169" fontId="2" fillId="0" borderId="2157" xfId="1" applyNumberFormat="1" applyFont="1" applyBorder="1"/>
    <xf numFmtId="169" fontId="2" fillId="0" borderId="2165" xfId="1" applyNumberFormat="1" applyFont="1" applyBorder="1"/>
    <xf numFmtId="0" fontId="2" fillId="56" borderId="2213" xfId="0" applyFont="1" applyFill="1" applyBorder="1"/>
    <xf numFmtId="0" fontId="4" fillId="56" borderId="2213" xfId="0" applyFont="1" applyFill="1" applyBorder="1"/>
    <xf numFmtId="169" fontId="2" fillId="56" borderId="2213" xfId="1" applyNumberFormat="1" applyFont="1" applyFill="1" applyBorder="1"/>
    <xf numFmtId="169" fontId="2" fillId="56" borderId="2214" xfId="1" applyNumberFormat="1" applyFont="1" applyFill="1" applyBorder="1"/>
    <xf numFmtId="0" fontId="2" fillId="56" borderId="2215" xfId="0" applyFont="1" applyFill="1" applyBorder="1"/>
    <xf numFmtId="0" fontId="2" fillId="56" borderId="2216" xfId="0" applyFont="1" applyFill="1" applyBorder="1"/>
    <xf numFmtId="169" fontId="2" fillId="56" borderId="2217" xfId="1" applyNumberFormat="1" applyFont="1" applyFill="1" applyBorder="1"/>
    <xf numFmtId="169" fontId="2" fillId="56" borderId="2218" xfId="1" applyNumberFormat="1" applyFont="1" applyFill="1" applyBorder="1"/>
    <xf numFmtId="186" fontId="25" fillId="55" borderId="2219" xfId="0" applyNumberFormat="1" applyFont="1" applyFill="1" applyBorder="1" applyAlignment="1">
      <alignment horizontal="left" vertical="top"/>
    </xf>
    <xf numFmtId="178" fontId="29" fillId="55" borderId="2219" xfId="0" applyNumberFormat="1" applyFont="1" applyFill="1" applyBorder="1" applyAlignment="1">
      <alignment horizontal="centerContinuous" vertical="top"/>
    </xf>
    <xf numFmtId="0" fontId="4" fillId="0" borderId="2209" xfId="9" applyFont="1" applyBorder="1"/>
    <xf numFmtId="0" fontId="4" fillId="0" borderId="1703" xfId="9" applyFont="1" applyBorder="1"/>
    <xf numFmtId="0" fontId="10" fillId="0" borderId="1206" xfId="9" applyFont="1" applyBorder="1"/>
    <xf numFmtId="0" fontId="2" fillId="0" borderId="1206" xfId="9" applyFont="1" applyBorder="1" applyAlignment="1">
      <alignment horizontal="center"/>
    </xf>
    <xf numFmtId="0" fontId="4" fillId="0" borderId="2152" xfId="0" applyFont="1" applyBorder="1" applyAlignment="1">
      <alignment horizontal="center"/>
    </xf>
    <xf numFmtId="0" fontId="2" fillId="0" borderId="2152" xfId="0" quotePrefix="1" applyFont="1" applyBorder="1" applyAlignment="1">
      <alignment horizontal="left" vertical="center"/>
    </xf>
    <xf numFmtId="0" fontId="2" fillId="0" borderId="2152" xfId="0" quotePrefix="1" applyFont="1" applyBorder="1" applyAlignment="1">
      <alignment horizontal="left"/>
    </xf>
    <xf numFmtId="171" fontId="2" fillId="0" borderId="2222" xfId="0" applyNumberFormat="1" applyFont="1" applyBorder="1" applyAlignment="1">
      <alignment horizontal="center" vertical="center"/>
    </xf>
    <xf numFmtId="171" fontId="2" fillId="0" borderId="2191" xfId="0" applyNumberFormat="1" applyFont="1" applyBorder="1" applyAlignment="1">
      <alignment horizontal="center" vertical="center"/>
    </xf>
    <xf numFmtId="171" fontId="2" fillId="0" borderId="2223" xfId="0" applyNumberFormat="1" applyFont="1" applyBorder="1" applyAlignment="1">
      <alignment horizontal="center" vertical="center" wrapText="1"/>
    </xf>
    <xf numFmtId="171" fontId="2" fillId="0" borderId="2224" xfId="0" applyNumberFormat="1" applyFont="1" applyBorder="1" applyAlignment="1">
      <alignment horizontal="center" vertical="center" wrapText="1"/>
    </xf>
    <xf numFmtId="171" fontId="2" fillId="0" borderId="1066" xfId="0" applyNumberFormat="1" applyFont="1" applyBorder="1" applyAlignment="1">
      <alignment horizontal="center" vertical="center"/>
    </xf>
    <xf numFmtId="165" fontId="2" fillId="0" borderId="1066" xfId="2" applyFont="1" applyFill="1" applyBorder="1" applyAlignment="1">
      <alignment horizontal="center" vertical="center"/>
    </xf>
    <xf numFmtId="37" fontId="4" fillId="0" borderId="2194" xfId="0" quotePrefix="1" applyNumberFormat="1" applyFont="1" applyBorder="1" applyAlignment="1">
      <alignment horizontal="center" vertical="center"/>
    </xf>
    <xf numFmtId="37" fontId="4" fillId="0" borderId="2194" xfId="0" quotePrefix="1" applyNumberFormat="1" applyFont="1" applyBorder="1" applyAlignment="1">
      <alignment horizontal="centerContinuous" vertical="center"/>
    </xf>
    <xf numFmtId="37" fontId="4" fillId="0" borderId="2135" xfId="0" quotePrefix="1" applyNumberFormat="1" applyFont="1" applyBorder="1" applyAlignment="1">
      <alignment horizontal="center" vertical="center"/>
    </xf>
    <xf numFmtId="37" fontId="4" fillId="0" borderId="2226" xfId="0" quotePrefix="1" applyNumberFormat="1" applyFont="1" applyBorder="1" applyAlignment="1">
      <alignment horizontal="center" vertical="center"/>
    </xf>
    <xf numFmtId="37" fontId="4" fillId="0" borderId="2212" xfId="0" quotePrefix="1" applyNumberFormat="1" applyFont="1" applyBorder="1" applyAlignment="1">
      <alignment horizontal="centerContinuous" vertical="center"/>
    </xf>
    <xf numFmtId="0" fontId="4" fillId="0" borderId="2227" xfId="0" applyFont="1" applyBorder="1" applyAlignment="1">
      <alignment horizontal="center"/>
    </xf>
    <xf numFmtId="0" fontId="4" fillId="0" borderId="2228" xfId="0" applyFont="1" applyBorder="1"/>
    <xf numFmtId="37" fontId="4" fillId="0" borderId="2228" xfId="0" applyNumberFormat="1" applyFont="1" applyBorder="1" applyAlignment="1">
      <alignment horizontal="left"/>
    </xf>
    <xf numFmtId="176" fontId="4" fillId="0" borderId="2228" xfId="0" applyNumberFormat="1" applyFont="1" applyBorder="1" applyAlignment="1">
      <alignment horizontal="left"/>
    </xf>
    <xf numFmtId="176" fontId="4" fillId="0" borderId="2229" xfId="0" applyNumberFormat="1" applyFont="1" applyBorder="1" applyAlignment="1">
      <alignment horizontal="left"/>
    </xf>
    <xf numFmtId="0" fontId="4" fillId="0" borderId="2230" xfId="0" applyFont="1" applyBorder="1" applyAlignment="1">
      <alignment horizontal="center"/>
    </xf>
    <xf numFmtId="0" fontId="4" fillId="0" borderId="2231" xfId="0" applyFont="1" applyBorder="1"/>
    <xf numFmtId="166" fontId="4" fillId="74" borderId="2232" xfId="3" applyNumberFormat="1" applyFont="1" applyFill="1" applyBorder="1"/>
    <xf numFmtId="165" fontId="4" fillId="74" borderId="2232" xfId="2" applyFont="1" applyFill="1" applyBorder="1"/>
    <xf numFmtId="165" fontId="4" fillId="74" borderId="2233" xfId="2" applyFont="1" applyFill="1" applyBorder="1"/>
    <xf numFmtId="0" fontId="4" fillId="0" borderId="2231" xfId="0" applyFont="1" applyBorder="1" applyAlignment="1">
      <alignment horizontal="center"/>
    </xf>
    <xf numFmtId="166" fontId="4" fillId="14" borderId="2232" xfId="3" applyNumberFormat="1" applyFont="1" applyFill="1" applyBorder="1"/>
    <xf numFmtId="165" fontId="4" fillId="14" borderId="2234" xfId="2" applyFont="1" applyFill="1" applyBorder="1"/>
    <xf numFmtId="166" fontId="4" fillId="14" borderId="2234" xfId="3" applyNumberFormat="1" applyFont="1" applyFill="1" applyBorder="1"/>
    <xf numFmtId="171" fontId="4" fillId="0" borderId="2235" xfId="0" applyNumberFormat="1" applyFont="1" applyBorder="1" applyAlignment="1">
      <alignment horizontal="left"/>
    </xf>
    <xf numFmtId="0" fontId="4" fillId="0" borderId="2236" xfId="0" applyFont="1" applyBorder="1" applyAlignment="1">
      <alignment horizontal="center"/>
    </xf>
    <xf numFmtId="0" fontId="4" fillId="0" borderId="2237" xfId="0" applyFont="1" applyBorder="1"/>
    <xf numFmtId="166" fontId="2" fillId="0" borderId="2228" xfId="3" applyNumberFormat="1" applyFont="1" applyFill="1" applyBorder="1"/>
    <xf numFmtId="165" fontId="2" fillId="0" borderId="2228" xfId="2" applyFont="1" applyFill="1" applyBorder="1"/>
    <xf numFmtId="165" fontId="4" fillId="0" borderId="2228" xfId="2" applyFont="1" applyFill="1" applyBorder="1"/>
    <xf numFmtId="165" fontId="11" fillId="0" borderId="2238" xfId="2" applyFont="1" applyFill="1" applyBorder="1"/>
    <xf numFmtId="166" fontId="9" fillId="61" borderId="2239" xfId="3" applyNumberFormat="1" applyFont="1" applyFill="1" applyBorder="1"/>
    <xf numFmtId="166" fontId="2" fillId="61" borderId="2239" xfId="3" applyNumberFormat="1" applyFont="1" applyFill="1" applyBorder="1"/>
    <xf numFmtId="166" fontId="2" fillId="79" borderId="2239" xfId="3" applyNumberFormat="1" applyFont="1" applyFill="1" applyBorder="1" applyAlignment="1">
      <alignment horizontal="center"/>
    </xf>
    <xf numFmtId="165" fontId="9" fillId="61" borderId="2239" xfId="2" applyFont="1" applyFill="1" applyBorder="1"/>
    <xf numFmtId="165" fontId="111" fillId="61" borderId="2240" xfId="2" applyFont="1" applyFill="1" applyBorder="1"/>
    <xf numFmtId="166" fontId="4" fillId="79" borderId="2232" xfId="3" applyNumberFormat="1" applyFont="1" applyFill="1" applyBorder="1" applyAlignment="1">
      <alignment horizontal="center"/>
    </xf>
    <xf numFmtId="165" fontId="4" fillId="14" borderId="2232" xfId="2" applyFont="1" applyFill="1" applyBorder="1"/>
    <xf numFmtId="166" fontId="4" fillId="79" borderId="2234" xfId="3" applyNumberFormat="1" applyFont="1" applyFill="1" applyBorder="1" applyAlignment="1">
      <alignment horizontal="center"/>
    </xf>
    <xf numFmtId="171" fontId="4" fillId="0" borderId="2241" xfId="0" applyNumberFormat="1" applyFont="1" applyBorder="1" applyAlignment="1">
      <alignment horizontal="left"/>
    </xf>
    <xf numFmtId="0" fontId="4" fillId="0" borderId="2242" xfId="0" applyFont="1" applyBorder="1" applyAlignment="1">
      <alignment horizontal="center"/>
    </xf>
    <xf numFmtId="171" fontId="4" fillId="0" borderId="2243" xfId="0" applyNumberFormat="1" applyFont="1" applyBorder="1" applyAlignment="1">
      <alignment horizontal="left"/>
    </xf>
    <xf numFmtId="0" fontId="4" fillId="0" borderId="2244" xfId="0" applyFont="1" applyBorder="1"/>
    <xf numFmtId="166" fontId="4" fillId="0" borderId="2234" xfId="3" applyNumberFormat="1" applyFont="1" applyFill="1" applyBorder="1"/>
    <xf numFmtId="166" fontId="4" fillId="0" borderId="2234" xfId="3" applyNumberFormat="1" applyFont="1" applyFill="1" applyBorder="1" applyAlignment="1">
      <alignment horizontal="center"/>
    </xf>
    <xf numFmtId="165" fontId="4" fillId="0" borderId="2234" xfId="2" applyFont="1" applyFill="1" applyBorder="1"/>
    <xf numFmtId="165" fontId="4" fillId="0" borderId="2245" xfId="2" applyFont="1" applyFill="1" applyBorder="1"/>
    <xf numFmtId="171" fontId="4" fillId="0" borderId="2246" xfId="0" applyNumberFormat="1" applyFont="1" applyBorder="1" applyAlignment="1">
      <alignment horizontal="left"/>
    </xf>
    <xf numFmtId="166" fontId="4" fillId="74" borderId="2234" xfId="3" applyNumberFormat="1" applyFont="1" applyFill="1" applyBorder="1"/>
    <xf numFmtId="166" fontId="4" fillId="74" borderId="2234" xfId="3" applyNumberFormat="1" applyFont="1" applyFill="1" applyBorder="1" applyAlignment="1">
      <alignment horizontal="center"/>
    </xf>
    <xf numFmtId="165" fontId="4" fillId="74" borderId="2234" xfId="2" applyFont="1" applyFill="1" applyBorder="1"/>
    <xf numFmtId="166" fontId="4" fillId="14" borderId="2234" xfId="3" applyNumberFormat="1" applyFont="1" applyFill="1" applyBorder="1" applyAlignment="1">
      <alignment horizontal="center"/>
    </xf>
    <xf numFmtId="165" fontId="4" fillId="74" borderId="2245" xfId="2" applyFont="1" applyFill="1" applyBorder="1"/>
    <xf numFmtId="0" fontId="2" fillId="0" borderId="2230" xfId="0" applyFont="1" applyBorder="1" applyAlignment="1">
      <alignment horizontal="center"/>
    </xf>
    <xf numFmtId="0" fontId="4" fillId="0" borderId="2231" xfId="0" applyFont="1" applyBorder="1" applyAlignment="1">
      <alignment horizontal="left"/>
    </xf>
    <xf numFmtId="0" fontId="4" fillId="0" borderId="2231" xfId="0" quotePrefix="1" applyFont="1" applyBorder="1" applyAlignment="1">
      <alignment horizontal="left"/>
    </xf>
    <xf numFmtId="0" fontId="2" fillId="0" borderId="2236" xfId="0" applyFont="1" applyBorder="1" applyAlignment="1">
      <alignment horizontal="center"/>
    </xf>
    <xf numFmtId="0" fontId="2" fillId="0" borderId="2227" xfId="0" applyFont="1" applyBorder="1" applyAlignment="1">
      <alignment horizontal="center"/>
    </xf>
    <xf numFmtId="0" fontId="2" fillId="0" borderId="2228" xfId="0" applyFont="1" applyBorder="1"/>
    <xf numFmtId="166" fontId="2" fillId="61" borderId="2239" xfId="3" applyNumberFormat="1" applyFont="1" applyFill="1" applyBorder="1" applyAlignment="1">
      <alignment horizontal="center"/>
    </xf>
    <xf numFmtId="165" fontId="9" fillId="61" borderId="2247" xfId="2" applyFont="1" applyFill="1" applyBorder="1"/>
    <xf numFmtId="0" fontId="2" fillId="0" borderId="2231" xfId="0" applyFont="1" applyBorder="1"/>
    <xf numFmtId="166" fontId="4" fillId="0" borderId="2228" xfId="3" applyNumberFormat="1" applyFont="1" applyFill="1" applyBorder="1"/>
    <xf numFmtId="166" fontId="4" fillId="14" borderId="2232" xfId="3" applyNumberFormat="1" applyFont="1" applyFill="1" applyBorder="1" applyAlignment="1">
      <alignment horizontal="center"/>
    </xf>
    <xf numFmtId="166" fontId="4" fillId="74" borderId="2232" xfId="3" applyNumberFormat="1" applyFont="1" applyFill="1" applyBorder="1" applyAlignment="1">
      <alignment horizontal="center"/>
    </xf>
    <xf numFmtId="0" fontId="4" fillId="0" borderId="2235" xfId="0" applyFont="1" applyBorder="1"/>
    <xf numFmtId="0" fontId="4" fillId="0" borderId="2231" xfId="0" applyFont="1" applyBorder="1" applyAlignment="1">
      <alignment horizontal="left" indent="1"/>
    </xf>
    <xf numFmtId="0" fontId="11" fillId="0" borderId="2248" xfId="0" applyFont="1" applyBorder="1"/>
    <xf numFmtId="165" fontId="11" fillId="0" borderId="2249" xfId="2" applyFont="1" applyFill="1" applyBorder="1"/>
    <xf numFmtId="166" fontId="2" fillId="61" borderId="2250" xfId="3" applyNumberFormat="1" applyFont="1" applyFill="1" applyBorder="1"/>
    <xf numFmtId="166" fontId="2" fillId="61" borderId="2251" xfId="3" applyNumberFormat="1" applyFont="1" applyFill="1" applyBorder="1"/>
    <xf numFmtId="166" fontId="9" fillId="61" borderId="2251" xfId="3" applyNumberFormat="1" applyFont="1" applyFill="1" applyBorder="1"/>
    <xf numFmtId="166" fontId="2" fillId="61" borderId="2251" xfId="3" applyNumberFormat="1" applyFont="1" applyFill="1" applyBorder="1" applyAlignment="1">
      <alignment horizontal="center"/>
    </xf>
    <xf numFmtId="166" fontId="9" fillId="61" borderId="2252" xfId="3" applyNumberFormat="1" applyFont="1" applyFill="1" applyBorder="1"/>
    <xf numFmtId="0" fontId="2" fillId="0" borderId="2244" xfId="0" applyFont="1" applyBorder="1"/>
    <xf numFmtId="166" fontId="4" fillId="0" borderId="2244" xfId="3" applyNumberFormat="1" applyFont="1" applyFill="1" applyBorder="1"/>
    <xf numFmtId="165" fontId="4" fillId="0" borderId="2244" xfId="2" applyFont="1" applyFill="1" applyBorder="1"/>
    <xf numFmtId="165" fontId="4" fillId="0" borderId="2253" xfId="2" applyFont="1" applyFill="1" applyBorder="1"/>
    <xf numFmtId="0" fontId="2" fillId="56" borderId="2254" xfId="0" quotePrefix="1" applyFont="1" applyFill="1" applyBorder="1" applyAlignment="1">
      <alignment horizontal="left"/>
    </xf>
    <xf numFmtId="165" fontId="2" fillId="56" borderId="2255" xfId="2" quotePrefix="1" applyFont="1" applyFill="1" applyBorder="1" applyAlignment="1">
      <alignment horizontal="left"/>
    </xf>
    <xf numFmtId="166" fontId="2" fillId="56" borderId="2255" xfId="2" quotePrefix="1" applyNumberFormat="1" applyFont="1" applyFill="1" applyBorder="1" applyAlignment="1">
      <alignment horizontal="left"/>
    </xf>
    <xf numFmtId="0" fontId="4" fillId="0" borderId="2256" xfId="0" applyFont="1" applyBorder="1" applyAlignment="1">
      <alignment horizontal="center"/>
    </xf>
    <xf numFmtId="166" fontId="4" fillId="14" borderId="2259" xfId="3" applyNumberFormat="1" applyFont="1" applyFill="1" applyBorder="1"/>
    <xf numFmtId="166" fontId="4" fillId="79" borderId="2260" xfId="3" applyNumberFormat="1" applyFont="1" applyFill="1" applyBorder="1" applyAlignment="1">
      <alignment horizontal="center"/>
    </xf>
    <xf numFmtId="43" fontId="11" fillId="14" borderId="2261" xfId="11" applyFont="1" applyFill="1" applyBorder="1"/>
    <xf numFmtId="165" fontId="4" fillId="74" borderId="2260" xfId="2" applyFont="1" applyFill="1" applyBorder="1"/>
    <xf numFmtId="165" fontId="4" fillId="14" borderId="2260" xfId="2" applyFont="1" applyFill="1" applyBorder="1"/>
    <xf numFmtId="165" fontId="4" fillId="74" borderId="2262" xfId="2" applyFont="1" applyFill="1" applyBorder="1"/>
    <xf numFmtId="0" fontId="4" fillId="0" borderId="2168" xfId="0" applyFont="1" applyBorder="1" applyAlignment="1">
      <alignment horizontal="center"/>
    </xf>
    <xf numFmtId="166" fontId="4" fillId="14" borderId="2264" xfId="3" applyNumberFormat="1" applyFont="1" applyFill="1" applyBorder="1"/>
    <xf numFmtId="43" fontId="11" fillId="14" borderId="2265" xfId="11" applyFont="1" applyFill="1" applyBorder="1"/>
    <xf numFmtId="0" fontId="4" fillId="0" borderId="2266" xfId="0" applyFont="1" applyBorder="1" applyAlignment="1">
      <alignment horizontal="center"/>
    </xf>
    <xf numFmtId="166" fontId="4" fillId="14" borderId="2267" xfId="3" applyNumberFormat="1" applyFont="1" applyFill="1" applyBorder="1"/>
    <xf numFmtId="166" fontId="4" fillId="79" borderId="2268" xfId="3" applyNumberFormat="1" applyFont="1" applyFill="1" applyBorder="1" applyAlignment="1">
      <alignment horizontal="center"/>
    </xf>
    <xf numFmtId="43" fontId="11" fillId="14" borderId="2268" xfId="11" applyFont="1" applyFill="1" applyBorder="1"/>
    <xf numFmtId="165" fontId="4" fillId="74" borderId="2269" xfId="2" applyFont="1" applyFill="1" applyBorder="1"/>
    <xf numFmtId="165" fontId="4" fillId="14" borderId="2268" xfId="2" applyFont="1" applyFill="1" applyBorder="1"/>
    <xf numFmtId="165" fontId="4" fillId="74" borderId="2270" xfId="2" applyFont="1" applyFill="1" applyBorder="1"/>
    <xf numFmtId="0" fontId="4" fillId="61" borderId="2271" xfId="0" applyFont="1" applyFill="1" applyBorder="1" applyAlignment="1">
      <alignment horizontal="center"/>
    </xf>
    <xf numFmtId="0" fontId="4" fillId="61" borderId="2272" xfId="0" applyFont="1" applyFill="1" applyBorder="1"/>
    <xf numFmtId="166" fontId="4" fillId="61" borderId="2273" xfId="0" applyNumberFormat="1" applyFont="1" applyFill="1" applyBorder="1"/>
    <xf numFmtId="166" fontId="4" fillId="79" borderId="2152" xfId="0" applyNumberFormat="1" applyFont="1" applyFill="1" applyBorder="1" applyAlignment="1">
      <alignment horizontal="center"/>
    </xf>
    <xf numFmtId="166" fontId="4" fillId="61" borderId="2152" xfId="0" applyNumberFormat="1" applyFont="1" applyFill="1" applyBorder="1"/>
    <xf numFmtId="166" fontId="4" fillId="61" borderId="2274" xfId="0" applyNumberFormat="1" applyFont="1" applyFill="1" applyBorder="1"/>
    <xf numFmtId="37" fontId="4" fillId="0" borderId="2152" xfId="0" applyNumberFormat="1" applyFont="1" applyBorder="1" applyAlignment="1">
      <alignment horizontal="fill"/>
    </xf>
    <xf numFmtId="0" fontId="2" fillId="0" borderId="2152" xfId="0" applyFont="1" applyBorder="1" applyProtection="1">
      <protection locked="0"/>
    </xf>
    <xf numFmtId="37" fontId="4" fillId="0" borderId="2152" xfId="0" quotePrefix="1" applyNumberFormat="1" applyFont="1" applyBorder="1" applyAlignment="1">
      <alignment horizontal="fill"/>
    </xf>
    <xf numFmtId="176" fontId="4" fillId="0" borderId="2152" xfId="0" applyNumberFormat="1" applyFont="1" applyBorder="1" applyAlignment="1">
      <alignment horizontal="fill"/>
    </xf>
    <xf numFmtId="171" fontId="2" fillId="0" borderId="2284" xfId="0" applyNumberFormat="1" applyFont="1" applyBorder="1" applyAlignment="1">
      <alignment horizontal="center" vertical="center" wrapText="1"/>
    </xf>
    <xf numFmtId="171" fontId="2" fillId="0" borderId="2285" xfId="0" applyNumberFormat="1" applyFont="1" applyBorder="1" applyAlignment="1">
      <alignment horizontal="center" vertical="center"/>
    </xf>
    <xf numFmtId="171" fontId="2" fillId="0" borderId="2284" xfId="0" applyNumberFormat="1" applyFont="1" applyBorder="1" applyAlignment="1">
      <alignment horizontal="center" vertical="center"/>
    </xf>
    <xf numFmtId="37" fontId="4" fillId="0" borderId="2288" xfId="0" quotePrefix="1" applyNumberFormat="1" applyFont="1" applyBorder="1" applyAlignment="1">
      <alignment horizontal="centerContinuous" vertical="center"/>
    </xf>
    <xf numFmtId="37" fontId="4" fillId="0" borderId="2289" xfId="0" quotePrefix="1" applyNumberFormat="1" applyFont="1" applyBorder="1" applyAlignment="1">
      <alignment horizontal="centerContinuous" vertical="center"/>
    </xf>
    <xf numFmtId="0" fontId="4" fillId="0" borderId="2290" xfId="0" applyFont="1" applyBorder="1" applyAlignment="1">
      <alignment horizontal="center"/>
    </xf>
    <xf numFmtId="0" fontId="4" fillId="0" borderId="2291" xfId="0" applyFont="1" applyBorder="1" applyAlignment="1">
      <alignment horizontal="center"/>
    </xf>
    <xf numFmtId="0" fontId="4" fillId="0" borderId="2292" xfId="0" applyFont="1" applyBorder="1" applyAlignment="1">
      <alignment horizontal="center"/>
    </xf>
    <xf numFmtId="0" fontId="4" fillId="0" borderId="2293" xfId="0" applyFont="1" applyBorder="1" applyAlignment="1">
      <alignment horizontal="center"/>
    </xf>
    <xf numFmtId="0" fontId="4" fillId="0" borderId="2294" xfId="0" applyFont="1" applyBorder="1" applyAlignment="1">
      <alignment horizontal="center"/>
    </xf>
    <xf numFmtId="166" fontId="4" fillId="74" borderId="2295" xfId="2" applyNumberFormat="1" applyFont="1" applyFill="1" applyBorder="1"/>
    <xf numFmtId="165" fontId="4" fillId="74" borderId="2295" xfId="2" applyFont="1" applyFill="1" applyBorder="1"/>
    <xf numFmtId="165" fontId="4" fillId="74" borderId="2296" xfId="3" applyFont="1" applyFill="1" applyBorder="1"/>
    <xf numFmtId="165" fontId="4" fillId="74" borderId="2297" xfId="2" applyFont="1" applyFill="1" applyBorder="1"/>
    <xf numFmtId="0" fontId="4" fillId="0" borderId="2298" xfId="0" applyFont="1" applyBorder="1" applyAlignment="1">
      <alignment horizontal="center"/>
    </xf>
    <xf numFmtId="0" fontId="4" fillId="0" borderId="2299" xfId="0" applyFont="1" applyBorder="1" applyAlignment="1">
      <alignment horizontal="center"/>
    </xf>
    <xf numFmtId="0" fontId="4" fillId="0" borderId="2299" xfId="0" applyFont="1" applyBorder="1"/>
    <xf numFmtId="166" fontId="4" fillId="14" borderId="2300" xfId="2" applyNumberFormat="1" applyFont="1" applyFill="1" applyBorder="1"/>
    <xf numFmtId="165" fontId="4" fillId="14" borderId="2300" xfId="2" applyFont="1" applyFill="1" applyBorder="1"/>
    <xf numFmtId="165" fontId="4" fillId="74" borderId="2301" xfId="2" applyFont="1" applyFill="1" applyBorder="1"/>
    <xf numFmtId="165" fontId="4" fillId="74" borderId="2302" xfId="3" applyFont="1" applyFill="1" applyBorder="1"/>
    <xf numFmtId="165" fontId="4" fillId="14" borderId="2303" xfId="2" applyFont="1" applyFill="1" applyBorder="1"/>
    <xf numFmtId="171" fontId="4" fillId="0" borderId="2304" xfId="0" applyNumberFormat="1" applyFont="1" applyBorder="1" applyAlignment="1">
      <alignment horizontal="left"/>
    </xf>
    <xf numFmtId="0" fontId="4" fillId="0" borderId="2305" xfId="0" applyFont="1" applyBorder="1" applyAlignment="1">
      <alignment horizontal="center"/>
    </xf>
    <xf numFmtId="0" fontId="4" fillId="0" borderId="2306" xfId="0" applyFont="1" applyBorder="1"/>
    <xf numFmtId="166" fontId="2" fillId="61" borderId="2307" xfId="2" applyNumberFormat="1" applyFont="1" applyFill="1" applyBorder="1"/>
    <xf numFmtId="166" fontId="4" fillId="61" borderId="2307" xfId="2" applyNumberFormat="1" applyFont="1" applyFill="1" applyBorder="1"/>
    <xf numFmtId="165" fontId="9" fillId="61" borderId="2307" xfId="2" applyFont="1" applyFill="1" applyBorder="1"/>
    <xf numFmtId="165" fontId="2" fillId="61" borderId="2308" xfId="3" applyFont="1" applyFill="1" applyBorder="1"/>
    <xf numFmtId="165" fontId="9" fillId="61" borderId="2309" xfId="2" applyFont="1" applyFill="1" applyBorder="1"/>
    <xf numFmtId="0" fontId="11" fillId="0" borderId="2290" xfId="0" applyFont="1" applyBorder="1"/>
    <xf numFmtId="0" fontId="11" fillId="0" borderId="2291" xfId="0" applyFont="1" applyBorder="1"/>
    <xf numFmtId="166" fontId="2" fillId="0" borderId="2310" xfId="3" applyNumberFormat="1" applyFont="1" applyFill="1" applyBorder="1"/>
    <xf numFmtId="165" fontId="2" fillId="0" borderId="2310" xfId="2" applyFont="1" applyFill="1" applyBorder="1"/>
    <xf numFmtId="165" fontId="4" fillId="0" borderId="2310" xfId="2" applyFont="1" applyFill="1" applyBorder="1"/>
    <xf numFmtId="165" fontId="11" fillId="0" borderId="2311" xfId="2" applyFont="1" applyFill="1" applyBorder="1"/>
    <xf numFmtId="166" fontId="4" fillId="14" borderId="2295" xfId="2" applyNumberFormat="1" applyFont="1" applyFill="1" applyBorder="1"/>
    <xf numFmtId="165" fontId="4" fillId="14" borderId="2295" xfId="2" applyFont="1" applyFill="1" applyBorder="1"/>
    <xf numFmtId="165" fontId="4" fillId="14" borderId="2297" xfId="2" applyFont="1" applyFill="1" applyBorder="1"/>
    <xf numFmtId="171" fontId="4" fillId="0" borderId="2312" xfId="0" applyNumberFormat="1" applyFont="1" applyBorder="1" applyAlignment="1">
      <alignment horizontal="left"/>
    </xf>
    <xf numFmtId="0" fontId="11" fillId="0" borderId="2292" xfId="0" applyFont="1" applyBorder="1"/>
    <xf numFmtId="165" fontId="4" fillId="74" borderId="2300" xfId="2" applyFont="1" applyFill="1" applyBorder="1"/>
    <xf numFmtId="165" fontId="4" fillId="74" borderId="2302" xfId="2" applyFont="1" applyFill="1" applyBorder="1"/>
    <xf numFmtId="165" fontId="4" fillId="74" borderId="2303" xfId="2" applyFont="1" applyFill="1" applyBorder="1"/>
    <xf numFmtId="0" fontId="4" fillId="0" borderId="2299" xfId="0" applyFont="1" applyBorder="1" applyAlignment="1">
      <alignment horizontal="left"/>
    </xf>
    <xf numFmtId="0" fontId="2" fillId="0" borderId="2298" xfId="0" applyFont="1" applyBorder="1" applyAlignment="1">
      <alignment horizontal="center"/>
    </xf>
    <xf numFmtId="0" fontId="2" fillId="0" borderId="2299" xfId="0" applyFont="1" applyBorder="1"/>
    <xf numFmtId="166" fontId="4" fillId="74" borderId="2300" xfId="2" applyNumberFormat="1" applyFont="1" applyFill="1" applyBorder="1"/>
    <xf numFmtId="166" fontId="4" fillId="74" borderId="2300" xfId="3" applyNumberFormat="1" applyFont="1" applyFill="1" applyBorder="1"/>
    <xf numFmtId="166" fontId="4" fillId="74" borderId="2303" xfId="3" applyNumberFormat="1" applyFont="1" applyFill="1" applyBorder="1"/>
    <xf numFmtId="0" fontId="4" fillId="0" borderId="2299" xfId="0" quotePrefix="1" applyFont="1" applyBorder="1" applyAlignment="1">
      <alignment horizontal="left"/>
    </xf>
    <xf numFmtId="0" fontId="2" fillId="0" borderId="2305" xfId="0" applyFont="1" applyBorder="1" applyAlignment="1">
      <alignment horizontal="center"/>
    </xf>
    <xf numFmtId="166" fontId="4" fillId="14" borderId="2313" xfId="2" applyNumberFormat="1" applyFont="1" applyFill="1" applyBorder="1"/>
    <xf numFmtId="165" fontId="4" fillId="14" borderId="2313" xfId="2" applyFont="1" applyFill="1" applyBorder="1"/>
    <xf numFmtId="165" fontId="4" fillId="74" borderId="2313" xfId="2" applyFont="1" applyFill="1" applyBorder="1"/>
    <xf numFmtId="165" fontId="4" fillId="74" borderId="2306" xfId="2" applyFont="1" applyFill="1" applyBorder="1"/>
    <xf numFmtId="165" fontId="4" fillId="74" borderId="2314" xfId="3" applyFont="1" applyFill="1" applyBorder="1"/>
    <xf numFmtId="165" fontId="4" fillId="14" borderId="2315" xfId="2" applyFont="1" applyFill="1" applyBorder="1"/>
    <xf numFmtId="0" fontId="4" fillId="0" borderId="2228" xfId="0" quotePrefix="1" applyFont="1" applyBorder="1" applyAlignment="1">
      <alignment horizontal="left"/>
    </xf>
    <xf numFmtId="0" fontId="4" fillId="0" borderId="2304" xfId="0" applyFont="1" applyBorder="1"/>
    <xf numFmtId="0" fontId="4" fillId="0" borderId="2299" xfId="0" applyFont="1" applyBorder="1" applyAlignment="1">
      <alignment horizontal="left" indent="1"/>
    </xf>
    <xf numFmtId="165" fontId="4" fillId="14" borderId="2316" xfId="2" applyFont="1" applyFill="1" applyBorder="1"/>
    <xf numFmtId="165" fontId="4" fillId="14" borderId="2301" xfId="2" applyFont="1" applyFill="1" applyBorder="1"/>
    <xf numFmtId="165" fontId="4" fillId="14" borderId="2302" xfId="3" applyFont="1" applyFill="1" applyBorder="1"/>
    <xf numFmtId="0" fontId="11" fillId="14" borderId="2313" xfId="0" applyFont="1" applyFill="1" applyBorder="1"/>
    <xf numFmtId="166" fontId="4" fillId="14" borderId="2317" xfId="2" applyNumberFormat="1" applyFont="1" applyFill="1" applyBorder="1"/>
    <xf numFmtId="0" fontId="11" fillId="14" borderId="2317" xfId="0" applyFont="1" applyFill="1" applyBorder="1"/>
    <xf numFmtId="165" fontId="4" fillId="14" borderId="2317" xfId="2" applyFont="1" applyFill="1" applyBorder="1"/>
    <xf numFmtId="165" fontId="4" fillId="14" borderId="2318" xfId="3" applyFont="1" applyFill="1" applyBorder="1"/>
    <xf numFmtId="165" fontId="4" fillId="14" borderId="860" xfId="2" applyFont="1" applyFill="1" applyBorder="1"/>
    <xf numFmtId="166" fontId="4" fillId="61" borderId="2308" xfId="2" applyNumberFormat="1" applyFont="1" applyFill="1" applyBorder="1"/>
    <xf numFmtId="166" fontId="4" fillId="61" borderId="2309" xfId="2" applyNumberFormat="1" applyFont="1" applyFill="1" applyBorder="1"/>
    <xf numFmtId="0" fontId="4" fillId="0" borderId="2319" xfId="0" applyFont="1" applyBorder="1" applyAlignment="1">
      <alignment horizontal="center"/>
    </xf>
    <xf numFmtId="0" fontId="4" fillId="0" borderId="2320" xfId="0" applyFont="1" applyBorder="1"/>
    <xf numFmtId="0" fontId="2" fillId="0" borderId="2320" xfId="0" applyFont="1" applyBorder="1"/>
    <xf numFmtId="165" fontId="2" fillId="0" borderId="2321" xfId="2" applyFont="1" applyFill="1" applyBorder="1"/>
    <xf numFmtId="0" fontId="2" fillId="56" borderId="1941" xfId="0" quotePrefix="1" applyFont="1" applyFill="1" applyBorder="1" applyAlignment="1">
      <alignment horizontal="left"/>
    </xf>
    <xf numFmtId="166" fontId="2" fillId="56" borderId="2322" xfId="2" applyNumberFormat="1" applyFont="1" applyFill="1" applyBorder="1"/>
    <xf numFmtId="166" fontId="2" fillId="56" borderId="2323" xfId="2" applyNumberFormat="1" applyFont="1" applyFill="1" applyBorder="1"/>
    <xf numFmtId="166" fontId="2" fillId="56" borderId="2324" xfId="2" applyNumberFormat="1" applyFont="1" applyFill="1" applyBorder="1"/>
    <xf numFmtId="165" fontId="11" fillId="0" borderId="2325" xfId="0" applyNumberFormat="1" applyFont="1" applyBorder="1"/>
    <xf numFmtId="0" fontId="11" fillId="0" borderId="2152" xfId="0" applyFont="1" applyBorder="1"/>
    <xf numFmtId="166" fontId="4" fillId="14" borderId="2260" xfId="2" applyNumberFormat="1" applyFont="1" applyFill="1" applyBorder="1"/>
    <xf numFmtId="165" fontId="4" fillId="74" borderId="2327" xfId="3" applyFont="1" applyFill="1" applyBorder="1"/>
    <xf numFmtId="165" fontId="4" fillId="14" borderId="2328" xfId="2" applyFont="1" applyFill="1" applyBorder="1"/>
    <xf numFmtId="0" fontId="4" fillId="0" borderId="2329" xfId="0" applyFont="1" applyBorder="1" applyAlignment="1">
      <alignment horizontal="center"/>
    </xf>
    <xf numFmtId="166" fontId="4" fillId="14" borderId="2267" xfId="2" applyNumberFormat="1" applyFont="1" applyFill="1" applyBorder="1"/>
    <xf numFmtId="165" fontId="4" fillId="74" borderId="2268" xfId="2" applyFont="1" applyFill="1" applyBorder="1"/>
    <xf numFmtId="165" fontId="4" fillId="74" borderId="2330" xfId="3" applyFont="1" applyFill="1" applyBorder="1"/>
    <xf numFmtId="165" fontId="4" fillId="14" borderId="2331" xfId="2" applyFont="1" applyFill="1" applyBorder="1"/>
    <xf numFmtId="166" fontId="4" fillId="61" borderId="2172" xfId="0" applyNumberFormat="1" applyFont="1" applyFill="1" applyBorder="1"/>
    <xf numFmtId="37" fontId="4" fillId="0" borderId="2152" xfId="0" applyNumberFormat="1" applyFont="1" applyBorder="1" applyAlignment="1">
      <alignment horizontal="left"/>
    </xf>
    <xf numFmtId="171" fontId="2" fillId="0" borderId="2285" xfId="0" applyNumberFormat="1" applyFont="1" applyBorder="1" applyAlignment="1">
      <alignment horizontal="center"/>
    </xf>
    <xf numFmtId="171" fontId="2" fillId="0" borderId="2284" xfId="0" applyNumberFormat="1" applyFont="1" applyBorder="1" applyAlignment="1">
      <alignment horizontal="center"/>
    </xf>
    <xf numFmtId="171" fontId="2" fillId="0" borderId="1066" xfId="0" applyNumberFormat="1" applyFont="1" applyBorder="1" applyAlignment="1">
      <alignment horizontal="center"/>
    </xf>
    <xf numFmtId="171" fontId="4" fillId="0" borderId="2335" xfId="0" applyNumberFormat="1" applyFont="1" applyBorder="1" applyAlignment="1">
      <alignment horizontal="center"/>
    </xf>
    <xf numFmtId="37" fontId="4" fillId="0" borderId="2337" xfId="0" quotePrefix="1" applyNumberFormat="1" applyFont="1" applyBorder="1" applyAlignment="1">
      <alignment horizontal="centerContinuous" vertical="center"/>
    </xf>
    <xf numFmtId="0" fontId="4" fillId="0" borderId="2338" xfId="0" applyFont="1" applyBorder="1" applyAlignment="1">
      <alignment horizontal="center"/>
    </xf>
    <xf numFmtId="0" fontId="4" fillId="0" borderId="2339" xfId="0" applyFont="1" applyBorder="1" applyAlignment="1">
      <alignment horizontal="center"/>
    </xf>
    <xf numFmtId="0" fontId="4" fillId="0" borderId="2246" xfId="0" applyFont="1" applyBorder="1" applyAlignment="1">
      <alignment horizontal="center"/>
    </xf>
    <xf numFmtId="0" fontId="4" fillId="0" borderId="2340" xfId="0" applyFont="1" applyBorder="1" applyAlignment="1">
      <alignment horizontal="center"/>
    </xf>
    <xf numFmtId="0" fontId="4" fillId="0" borderId="2341" xfId="0" applyFont="1" applyBorder="1" applyAlignment="1">
      <alignment horizontal="center"/>
    </xf>
    <xf numFmtId="0" fontId="4" fillId="0" borderId="2153" xfId="0" applyFont="1" applyBorder="1" applyAlignment="1">
      <alignment horizontal="center"/>
    </xf>
    <xf numFmtId="0" fontId="4" fillId="0" borderId="2342" xfId="0" applyFont="1" applyBorder="1" applyAlignment="1">
      <alignment horizontal="center"/>
    </xf>
    <xf numFmtId="0" fontId="4" fillId="0" borderId="2343" xfId="0" applyFont="1" applyBorder="1" applyAlignment="1">
      <alignment horizontal="center"/>
    </xf>
    <xf numFmtId="166" fontId="2" fillId="61" borderId="2344" xfId="2" applyNumberFormat="1" applyFont="1" applyFill="1" applyBorder="1"/>
    <xf numFmtId="166" fontId="2" fillId="61" borderId="2345" xfId="2" applyNumberFormat="1" applyFont="1" applyFill="1" applyBorder="1"/>
    <xf numFmtId="166" fontId="2" fillId="61" borderId="2346" xfId="2" applyNumberFormat="1" applyFont="1" applyFill="1" applyBorder="1"/>
    <xf numFmtId="166" fontId="4" fillId="61" borderId="2346" xfId="2" applyNumberFormat="1" applyFont="1" applyFill="1" applyBorder="1"/>
    <xf numFmtId="165" fontId="9" fillId="61" borderId="2346" xfId="2" applyFont="1" applyFill="1" applyBorder="1"/>
    <xf numFmtId="165" fontId="9" fillId="61" borderId="2347" xfId="2" applyFont="1" applyFill="1" applyBorder="1"/>
    <xf numFmtId="0" fontId="4" fillId="74" borderId="2343" xfId="0" applyFont="1" applyFill="1" applyBorder="1" applyAlignment="1">
      <alignment horizontal="center"/>
    </xf>
    <xf numFmtId="0" fontId="4" fillId="0" borderId="2348" xfId="0" applyFont="1" applyBorder="1"/>
    <xf numFmtId="0" fontId="4" fillId="0" borderId="2348" xfId="0" applyFont="1" applyBorder="1" applyAlignment="1">
      <alignment horizontal="left" indent="1"/>
    </xf>
    <xf numFmtId="166" fontId="2" fillId="61" borderId="2347" xfId="2" applyNumberFormat="1" applyFont="1" applyFill="1" applyBorder="1"/>
    <xf numFmtId="0" fontId="2" fillId="56" borderId="2349" xfId="0" quotePrefix="1" applyFont="1" applyFill="1" applyBorder="1" applyAlignment="1">
      <alignment horizontal="left"/>
    </xf>
    <xf numFmtId="0" fontId="2" fillId="56" borderId="2350" xfId="0" quotePrefix="1" applyFont="1" applyFill="1" applyBorder="1" applyAlignment="1">
      <alignment horizontal="left"/>
    </xf>
    <xf numFmtId="165" fontId="2" fillId="56" borderId="2350" xfId="2" applyFont="1" applyFill="1" applyBorder="1"/>
    <xf numFmtId="165" fontId="2" fillId="56" borderId="2351" xfId="2" applyFont="1" applyFill="1" applyBorder="1"/>
    <xf numFmtId="0" fontId="4" fillId="0" borderId="2352" xfId="0" applyFont="1" applyBorder="1" applyAlignment="1">
      <alignment horizontal="center"/>
    </xf>
    <xf numFmtId="166" fontId="4" fillId="14" borderId="2355" xfId="2" applyNumberFormat="1" applyFont="1" applyFill="1" applyBorder="1"/>
    <xf numFmtId="165" fontId="4" fillId="14" borderId="2355" xfId="2" applyFont="1" applyFill="1" applyBorder="1"/>
    <xf numFmtId="165" fontId="4" fillId="74" borderId="2355" xfId="2" applyFont="1" applyFill="1" applyBorder="1"/>
    <xf numFmtId="165" fontId="4" fillId="74" borderId="2356" xfId="2" applyFont="1" applyFill="1" applyBorder="1"/>
    <xf numFmtId="166" fontId="2" fillId="61" borderId="2273" xfId="0" applyNumberFormat="1" applyFont="1" applyFill="1" applyBorder="1"/>
    <xf numFmtId="166" fontId="2" fillId="61" borderId="2172" xfId="0" applyNumberFormat="1" applyFont="1" applyFill="1" applyBorder="1"/>
    <xf numFmtId="0" fontId="33" fillId="64" borderId="2360" xfId="4" applyFont="1" applyFill="1" applyBorder="1" applyAlignment="1" applyProtection="1">
      <alignment horizontal="center"/>
      <protection locked="0"/>
    </xf>
    <xf numFmtId="186" fontId="25" fillId="55" borderId="2361" xfId="0" applyNumberFormat="1" applyFont="1" applyFill="1" applyBorder="1" applyAlignment="1">
      <alignment horizontal="left" vertical="top"/>
    </xf>
    <xf numFmtId="178" fontId="29" fillId="55" borderId="2361" xfId="0" applyNumberFormat="1" applyFont="1" applyFill="1" applyBorder="1" applyAlignment="1">
      <alignment horizontal="centerContinuous" vertical="top"/>
    </xf>
    <xf numFmtId="37" fontId="4" fillId="2" borderId="2152" xfId="0" applyNumberFormat="1" applyFont="1" applyFill="1" applyBorder="1" applyAlignment="1">
      <alignment horizontal="left"/>
    </xf>
    <xf numFmtId="0" fontId="4" fillId="2" borderId="2152" xfId="0" applyFont="1" applyFill="1" applyBorder="1"/>
    <xf numFmtId="176" fontId="4" fillId="2" borderId="2152" xfId="0" applyNumberFormat="1" applyFont="1" applyFill="1" applyBorder="1" applyAlignment="1">
      <alignment horizontal="left"/>
    </xf>
    <xf numFmtId="171" fontId="2" fillId="0" borderId="2367" xfId="0" applyNumberFormat="1" applyFont="1" applyBorder="1" applyAlignment="1">
      <alignment horizontal="center"/>
    </xf>
    <xf numFmtId="171" fontId="4" fillId="0" borderId="2284" xfId="0" applyNumberFormat="1" applyFont="1" applyBorder="1" applyAlignment="1">
      <alignment horizontal="center"/>
    </xf>
    <xf numFmtId="37" fontId="4" fillId="0" borderId="2370" xfId="0" quotePrefix="1" applyNumberFormat="1" applyFont="1" applyBorder="1" applyAlignment="1">
      <alignment horizontal="center" vertical="center"/>
    </xf>
    <xf numFmtId="37" fontId="4" fillId="0" borderId="2371" xfId="0" quotePrefix="1" applyNumberFormat="1" applyFont="1" applyBorder="1" applyAlignment="1">
      <alignment horizontal="centerContinuous" vertical="center"/>
    </xf>
    <xf numFmtId="37" fontId="4" fillId="0" borderId="2285" xfId="0" quotePrefix="1" applyNumberFormat="1" applyFont="1" applyBorder="1" applyAlignment="1">
      <alignment horizontal="centerContinuous" vertical="center"/>
    </xf>
    <xf numFmtId="37" fontId="4" fillId="0" borderId="2369" xfId="0" quotePrefix="1" applyNumberFormat="1" applyFont="1" applyBorder="1" applyAlignment="1">
      <alignment horizontal="centerContinuous" vertical="center"/>
    </xf>
    <xf numFmtId="37" fontId="4" fillId="0" borderId="2372" xfId="0" quotePrefix="1" applyNumberFormat="1" applyFont="1" applyBorder="1" applyAlignment="1">
      <alignment horizontal="centerContinuous" vertical="center"/>
    </xf>
    <xf numFmtId="37" fontId="4" fillId="0" borderId="2373" xfId="0" quotePrefix="1" applyNumberFormat="1" applyFont="1" applyBorder="1" applyAlignment="1">
      <alignment horizontal="centerContinuous" vertical="center"/>
    </xf>
    <xf numFmtId="0" fontId="4" fillId="0" borderId="2174" xfId="0" applyFont="1" applyBorder="1" applyAlignment="1">
      <alignment horizontal="center"/>
    </xf>
    <xf numFmtId="0" fontId="4" fillId="0" borderId="2170" xfId="0" applyFont="1" applyBorder="1" applyAlignment="1">
      <alignment horizontal="center"/>
    </xf>
    <xf numFmtId="0" fontId="4" fillId="0" borderId="2374" xfId="0" applyFont="1" applyBorder="1"/>
    <xf numFmtId="165" fontId="4" fillId="74" borderId="1022" xfId="2" applyFont="1" applyFill="1" applyBorder="1"/>
    <xf numFmtId="165" fontId="4" fillId="74" borderId="2167" xfId="2" applyFont="1" applyFill="1" applyBorder="1"/>
    <xf numFmtId="0" fontId="4" fillId="0" borderId="2375" xfId="0" applyFont="1" applyBorder="1"/>
    <xf numFmtId="165" fontId="4" fillId="14" borderId="2174" xfId="2" applyFont="1" applyFill="1" applyBorder="1"/>
    <xf numFmtId="165" fontId="4" fillId="74" borderId="2174" xfId="2" applyFont="1" applyFill="1" applyBorder="1"/>
    <xf numFmtId="165" fontId="4" fillId="14" borderId="2376" xfId="2" applyFont="1" applyFill="1" applyBorder="1"/>
    <xf numFmtId="165" fontId="4" fillId="14" borderId="2377" xfId="2" applyFont="1" applyFill="1" applyBorder="1"/>
    <xf numFmtId="165" fontId="4" fillId="14" borderId="2378" xfId="2" applyFont="1" applyFill="1" applyBorder="1"/>
    <xf numFmtId="165" fontId="4" fillId="74" borderId="2376" xfId="2" applyFont="1" applyFill="1" applyBorder="1"/>
    <xf numFmtId="165" fontId="4" fillId="14" borderId="2379" xfId="2" applyFont="1" applyFill="1" applyBorder="1"/>
    <xf numFmtId="165" fontId="4" fillId="74" borderId="2380" xfId="2" applyFont="1" applyFill="1" applyBorder="1"/>
    <xf numFmtId="165" fontId="4" fillId="14" borderId="2381" xfId="2" applyFont="1" applyFill="1" applyBorder="1"/>
    <xf numFmtId="165" fontId="4" fillId="74" borderId="2382" xfId="2" applyFont="1" applyFill="1" applyBorder="1"/>
    <xf numFmtId="165" fontId="4" fillId="14" borderId="2382" xfId="2" applyFont="1" applyFill="1" applyBorder="1"/>
    <xf numFmtId="165" fontId="4" fillId="14" borderId="2383" xfId="2" applyFont="1" applyFill="1" applyBorder="1"/>
    <xf numFmtId="165" fontId="4" fillId="14" borderId="2380" xfId="2" applyFont="1" applyFill="1" applyBorder="1"/>
    <xf numFmtId="165" fontId="4" fillId="74" borderId="2379" xfId="2" applyFont="1" applyFill="1" applyBorder="1"/>
    <xf numFmtId="0" fontId="4" fillId="0" borderId="2384" xfId="0" applyFont="1" applyBorder="1" applyAlignment="1">
      <alignment horizontal="center"/>
    </xf>
    <xf numFmtId="0" fontId="4" fillId="0" borderId="2385" xfId="0" applyFont="1" applyBorder="1"/>
    <xf numFmtId="0" fontId="4" fillId="0" borderId="2386" xfId="0" applyFont="1" applyBorder="1"/>
    <xf numFmtId="0" fontId="11" fillId="0" borderId="2387" xfId="0" applyFont="1" applyBorder="1"/>
    <xf numFmtId="0" fontId="11" fillId="0" borderId="2380" xfId="0" applyFont="1" applyBorder="1"/>
    <xf numFmtId="0" fontId="11" fillId="0" borderId="2388" xfId="0" applyFont="1" applyBorder="1"/>
    <xf numFmtId="166" fontId="2" fillId="0" borderId="2389" xfId="3" applyNumberFormat="1" applyFont="1" applyFill="1" applyBorder="1"/>
    <xf numFmtId="165" fontId="2" fillId="0" borderId="2390" xfId="2" applyFont="1" applyFill="1" applyBorder="1"/>
    <xf numFmtId="165" fontId="2" fillId="0" borderId="2391" xfId="2" applyFont="1" applyFill="1" applyBorder="1"/>
    <xf numFmtId="165" fontId="4" fillId="0" borderId="2392" xfId="2" applyFont="1" applyFill="1" applyBorder="1"/>
    <xf numFmtId="165" fontId="2" fillId="0" borderId="2392" xfId="2" applyFont="1" applyFill="1" applyBorder="1"/>
    <xf numFmtId="165" fontId="2" fillId="0" borderId="2393" xfId="2" applyFont="1" applyFill="1" applyBorder="1"/>
    <xf numFmtId="166" fontId="2" fillId="61" borderId="2394" xfId="2" applyNumberFormat="1" applyFont="1" applyFill="1" applyBorder="1"/>
    <xf numFmtId="166" fontId="2" fillId="61" borderId="2395" xfId="2" applyNumberFormat="1" applyFont="1" applyFill="1" applyBorder="1"/>
    <xf numFmtId="166" fontId="2" fillId="61" borderId="2396" xfId="2" applyNumberFormat="1" applyFont="1" applyFill="1" applyBorder="1"/>
    <xf numFmtId="166" fontId="2" fillId="61" borderId="2380" xfId="2" applyNumberFormat="1" applyFont="1" applyFill="1" applyBorder="1"/>
    <xf numFmtId="166" fontId="2" fillId="61" borderId="2376" xfId="2" applyNumberFormat="1" applyFont="1" applyFill="1" applyBorder="1"/>
    <xf numFmtId="166" fontId="2" fillId="61" borderId="2174" xfId="2" applyNumberFormat="1" applyFont="1" applyFill="1" applyBorder="1"/>
    <xf numFmtId="166" fontId="2" fillId="61" borderId="2379" xfId="2" applyNumberFormat="1" applyFont="1" applyFill="1" applyBorder="1"/>
    <xf numFmtId="166" fontId="2" fillId="61" borderId="2377" xfId="2" applyNumberFormat="1" applyFont="1" applyFill="1" applyBorder="1"/>
    <xf numFmtId="0" fontId="11" fillId="0" borderId="2397" xfId="0" applyFont="1" applyBorder="1"/>
    <xf numFmtId="0" fontId="11" fillId="0" borderId="2341" xfId="0" applyFont="1" applyBorder="1"/>
    <xf numFmtId="166" fontId="2" fillId="0" borderId="2394" xfId="2" applyNumberFormat="1" applyFont="1" applyFill="1" applyBorder="1"/>
    <xf numFmtId="166" fontId="2" fillId="0" borderId="2395" xfId="2" applyNumberFormat="1" applyFont="1" applyFill="1" applyBorder="1"/>
    <xf numFmtId="166" fontId="2" fillId="74" borderId="2396" xfId="2" applyNumberFormat="1" applyFont="1" applyFill="1" applyBorder="1"/>
    <xf numFmtId="166" fontId="2" fillId="74" borderId="2380" xfId="2" applyNumberFormat="1" applyFont="1" applyFill="1" applyBorder="1"/>
    <xf numFmtId="166" fontId="2" fillId="74" borderId="2376" xfId="2" applyNumberFormat="1" applyFont="1" applyFill="1" applyBorder="1"/>
    <xf numFmtId="166" fontId="2" fillId="74" borderId="2174" xfId="2" applyNumberFormat="1" applyFont="1" applyFill="1" applyBorder="1"/>
    <xf numFmtId="166" fontId="2" fillId="74" borderId="2379" xfId="2" applyNumberFormat="1" applyFont="1" applyFill="1" applyBorder="1"/>
    <xf numFmtId="166" fontId="2" fillId="74" borderId="2377" xfId="2" applyNumberFormat="1" applyFont="1" applyFill="1" applyBorder="1"/>
    <xf numFmtId="165" fontId="4" fillId="74" borderId="2377" xfId="2" applyFont="1" applyFill="1" applyBorder="1"/>
    <xf numFmtId="165" fontId="4" fillId="74" borderId="2398" xfId="2" applyFont="1" applyFill="1" applyBorder="1"/>
    <xf numFmtId="0" fontId="2" fillId="0" borderId="2399" xfId="0" applyFont="1" applyBorder="1" applyAlignment="1">
      <alignment horizontal="center"/>
    </xf>
    <xf numFmtId="0" fontId="2" fillId="0" borderId="2348" xfId="0" applyFont="1" applyBorder="1"/>
    <xf numFmtId="165" fontId="4" fillId="14" borderId="2400" xfId="2" applyFont="1" applyFill="1" applyBorder="1"/>
    <xf numFmtId="165" fontId="4" fillId="14" borderId="2401" xfId="2" applyFont="1" applyFill="1" applyBorder="1"/>
    <xf numFmtId="165" fontId="4" fillId="14" borderId="414" xfId="2" applyFont="1" applyFill="1" applyBorder="1"/>
    <xf numFmtId="166" fontId="4" fillId="74" borderId="2174" xfId="3" applyNumberFormat="1" applyFont="1" applyFill="1" applyBorder="1"/>
    <xf numFmtId="166" fontId="4" fillId="74" borderId="2376" xfId="3" applyNumberFormat="1" applyFont="1" applyFill="1" applyBorder="1"/>
    <xf numFmtId="166" fontId="4" fillId="74" borderId="2380" xfId="3" applyNumberFormat="1" applyFont="1" applyFill="1" applyBorder="1"/>
    <xf numFmtId="166" fontId="4" fillId="74" borderId="2379" xfId="3" applyNumberFormat="1" applyFont="1" applyFill="1" applyBorder="1"/>
    <xf numFmtId="166" fontId="4" fillId="74" borderId="2377" xfId="3" applyNumberFormat="1" applyFont="1" applyFill="1" applyBorder="1"/>
    <xf numFmtId="0" fontId="4" fillId="0" borderId="2375" xfId="0" applyFont="1" applyBorder="1" applyAlignment="1">
      <alignment horizontal="left"/>
    </xf>
    <xf numFmtId="0" fontId="4" fillId="0" borderId="2375" xfId="0" quotePrefix="1" applyFont="1" applyBorder="1" applyAlignment="1">
      <alignment horizontal="left"/>
    </xf>
    <xf numFmtId="166" fontId="2" fillId="0" borderId="2402" xfId="3" applyNumberFormat="1" applyFont="1" applyFill="1" applyBorder="1"/>
    <xf numFmtId="165" fontId="2" fillId="0" borderId="2402" xfId="2" applyFont="1" applyFill="1" applyBorder="1"/>
    <xf numFmtId="165" fontId="4" fillId="0" borderId="2402" xfId="2" applyFont="1" applyFill="1" applyBorder="1"/>
    <xf numFmtId="165" fontId="2" fillId="0" borderId="2403" xfId="2" applyFont="1" applyFill="1" applyBorder="1"/>
    <xf numFmtId="166" fontId="2" fillId="61" borderId="2404" xfId="2" applyNumberFormat="1" applyFont="1" applyFill="1" applyBorder="1"/>
    <xf numFmtId="0" fontId="4" fillId="0" borderId="2405" xfId="0" applyFont="1" applyBorder="1" applyAlignment="1">
      <alignment horizontal="center"/>
    </xf>
    <xf numFmtId="166" fontId="2" fillId="0" borderId="2395" xfId="3" applyNumberFormat="1" applyFont="1" applyFill="1" applyBorder="1"/>
    <xf numFmtId="0" fontId="2" fillId="56" borderId="2406" xfId="0" quotePrefix="1" applyFont="1" applyFill="1" applyBorder="1" applyAlignment="1">
      <alignment horizontal="left"/>
    </xf>
    <xf numFmtId="0" fontId="2" fillId="56" borderId="2407" xfId="0" quotePrefix="1" applyFont="1" applyFill="1" applyBorder="1" applyAlignment="1">
      <alignment horizontal="left"/>
    </xf>
    <xf numFmtId="165" fontId="2" fillId="56" borderId="2407" xfId="2" applyFont="1" applyFill="1" applyBorder="1"/>
    <xf numFmtId="0" fontId="4" fillId="0" borderId="2408" xfId="0" applyFont="1" applyBorder="1" applyAlignment="1">
      <alignment horizontal="center"/>
    </xf>
    <xf numFmtId="166" fontId="4" fillId="14" borderId="2412" xfId="2" applyNumberFormat="1" applyFont="1" applyFill="1" applyBorder="1"/>
    <xf numFmtId="165" fontId="4" fillId="14" borderId="2412" xfId="2" applyFont="1" applyFill="1" applyBorder="1"/>
    <xf numFmtId="165" fontId="4" fillId="74" borderId="2412" xfId="2" applyFont="1" applyFill="1" applyBorder="1"/>
    <xf numFmtId="165" fontId="4" fillId="14" borderId="2413" xfId="2" applyFont="1" applyFill="1" applyBorder="1"/>
    <xf numFmtId="165" fontId="4" fillId="14" borderId="2414" xfId="2" applyFont="1" applyFill="1" applyBorder="1"/>
    <xf numFmtId="0" fontId="4" fillId="0" borderId="2415" xfId="0" applyFont="1" applyBorder="1" applyAlignment="1">
      <alignment horizontal="center"/>
    </xf>
    <xf numFmtId="166" fontId="4" fillId="14" borderId="2416" xfId="2" applyNumberFormat="1" applyFont="1" applyFill="1" applyBorder="1"/>
    <xf numFmtId="165" fontId="4" fillId="74" borderId="2316" xfId="2" applyFont="1" applyFill="1" applyBorder="1"/>
    <xf numFmtId="165" fontId="4" fillId="14" borderId="2417" xfId="2" applyFont="1" applyFill="1" applyBorder="1"/>
    <xf numFmtId="166" fontId="2" fillId="61" borderId="2418" xfId="2" applyNumberFormat="1" applyFont="1" applyFill="1" applyBorder="1"/>
    <xf numFmtId="171" fontId="2" fillId="0" borderId="2285" xfId="0" applyNumberFormat="1" applyFont="1" applyBorder="1" applyAlignment="1">
      <alignment horizontal="center" vertical="center" wrapText="1"/>
    </xf>
    <xf numFmtId="171" fontId="2" fillId="0" borderId="2426" xfId="0" applyNumberFormat="1" applyFont="1" applyBorder="1" applyAlignment="1">
      <alignment horizontal="center" vertical="center" wrapText="1"/>
    </xf>
    <xf numFmtId="0" fontId="4" fillId="0" borderId="2428" xfId="0" applyFont="1" applyBorder="1" applyAlignment="1">
      <alignment horizontal="center"/>
    </xf>
    <xf numFmtId="0" fontId="4" fillId="0" borderId="2429" xfId="0" applyFont="1" applyBorder="1" applyAlignment="1">
      <alignment horizontal="center"/>
    </xf>
    <xf numFmtId="0" fontId="4" fillId="0" borderId="2430" xfId="0" applyFont="1" applyBorder="1" applyAlignment="1">
      <alignment horizontal="center"/>
    </xf>
    <xf numFmtId="0" fontId="4" fillId="0" borderId="2380" xfId="0" applyFont="1" applyBorder="1" applyAlignment="1">
      <alignment horizontal="center"/>
    </xf>
    <xf numFmtId="0" fontId="4" fillId="0" borderId="2388" xfId="0" applyFont="1" applyBorder="1" applyAlignment="1">
      <alignment horizontal="center"/>
    </xf>
    <xf numFmtId="0" fontId="4" fillId="0" borderId="2404" xfId="0" applyFont="1" applyBorder="1" applyAlignment="1">
      <alignment horizontal="center"/>
    </xf>
    <xf numFmtId="0" fontId="4" fillId="0" borderId="2377" xfId="0" applyFont="1" applyBorder="1" applyAlignment="1">
      <alignment horizontal="center"/>
    </xf>
    <xf numFmtId="166" fontId="2" fillId="61" borderId="2388" xfId="2" applyNumberFormat="1" applyFont="1" applyFill="1" applyBorder="1"/>
    <xf numFmtId="165" fontId="9" fillId="61" borderId="2395" xfId="2" applyFont="1" applyFill="1" applyBorder="1"/>
    <xf numFmtId="165" fontId="9" fillId="61" borderId="2404" xfId="2" applyFont="1" applyFill="1" applyBorder="1"/>
    <xf numFmtId="165" fontId="9" fillId="61" borderId="2377" xfId="2" applyFont="1" applyFill="1" applyBorder="1"/>
    <xf numFmtId="0" fontId="4" fillId="0" borderId="2387" xfId="0" applyFont="1" applyBorder="1" applyAlignment="1">
      <alignment horizontal="center"/>
    </xf>
    <xf numFmtId="0" fontId="4" fillId="0" borderId="2382" xfId="0" applyFont="1" applyBorder="1" applyAlignment="1">
      <alignment horizontal="center"/>
    </xf>
    <xf numFmtId="0" fontId="4" fillId="0" borderId="2431" xfId="0" applyFont="1" applyBorder="1" applyAlignment="1">
      <alignment horizontal="center"/>
    </xf>
    <xf numFmtId="0" fontId="4" fillId="0" borderId="2432" xfId="0" applyFont="1" applyBorder="1" applyAlignment="1">
      <alignment horizontal="center"/>
    </xf>
    <xf numFmtId="0" fontId="4" fillId="0" borderId="2433" xfId="0" applyFont="1" applyBorder="1" applyAlignment="1">
      <alignment horizontal="center"/>
    </xf>
    <xf numFmtId="0" fontId="4" fillId="0" borderId="657" xfId="0" applyFont="1" applyBorder="1" applyAlignment="1">
      <alignment horizontal="center"/>
    </xf>
    <xf numFmtId="0" fontId="4" fillId="0" borderId="1703" xfId="0" applyFont="1" applyBorder="1" applyAlignment="1">
      <alignment horizontal="center"/>
    </xf>
    <xf numFmtId="0" fontId="4" fillId="0" borderId="2434" xfId="0" applyFont="1" applyBorder="1" applyAlignment="1">
      <alignment horizontal="center"/>
    </xf>
    <xf numFmtId="0" fontId="4" fillId="0" borderId="2318" xfId="0" applyFont="1" applyBorder="1" applyAlignment="1">
      <alignment horizontal="center"/>
    </xf>
    <xf numFmtId="0" fontId="4" fillId="0" borderId="2167" xfId="0" applyFont="1" applyBorder="1" applyAlignment="1">
      <alignment horizontal="center"/>
    </xf>
    <xf numFmtId="166" fontId="2" fillId="0" borderId="2199" xfId="3" applyNumberFormat="1" applyFont="1" applyBorder="1"/>
    <xf numFmtId="166" fontId="2" fillId="0" borderId="2435" xfId="3" applyNumberFormat="1" applyFont="1" applyBorder="1"/>
    <xf numFmtId="0" fontId="2" fillId="56" borderId="2436" xfId="0" quotePrefix="1" applyFont="1" applyFill="1" applyBorder="1" applyAlignment="1">
      <alignment horizontal="left"/>
    </xf>
    <xf numFmtId="0" fontId="2" fillId="56" borderId="2437" xfId="0" applyFont="1" applyFill="1" applyBorder="1" applyAlignment="1">
      <alignment horizontal="left"/>
    </xf>
    <xf numFmtId="165" fontId="2" fillId="56" borderId="2437" xfId="2" applyFont="1" applyFill="1" applyBorder="1"/>
    <xf numFmtId="165" fontId="2" fillId="56" borderId="2438" xfId="2" applyFont="1" applyFill="1" applyBorder="1"/>
    <xf numFmtId="165" fontId="4" fillId="74" borderId="2413" xfId="2" applyFont="1" applyFill="1" applyBorder="1"/>
    <xf numFmtId="165" fontId="4" fillId="74" borderId="2414" xfId="2" applyFont="1" applyFill="1" applyBorder="1"/>
    <xf numFmtId="0" fontId="4" fillId="61" borderId="2439" xfId="0" applyFont="1" applyFill="1" applyBorder="1" applyAlignment="1">
      <alignment horizontal="center"/>
    </xf>
    <xf numFmtId="0" fontId="4" fillId="61" borderId="2440" xfId="0" applyFont="1" applyFill="1" applyBorder="1"/>
    <xf numFmtId="0" fontId="4" fillId="0" borderId="2408" xfId="0" applyFont="1" applyBorder="1" applyAlignment="1">
      <alignment horizontal="left"/>
    </xf>
    <xf numFmtId="0" fontId="2" fillId="0" borderId="2439" xfId="0" applyFont="1" applyBorder="1" applyAlignment="1">
      <alignment horizontal="center" vertical="center"/>
    </xf>
    <xf numFmtId="0" fontId="132" fillId="0" borderId="2440" xfId="0" applyFont="1" applyBorder="1" applyAlignment="1">
      <alignment horizontal="center" vertical="center" wrapText="1"/>
    </xf>
    <xf numFmtId="0" fontId="132" fillId="0" borderId="2440" xfId="0" applyFont="1" applyBorder="1" applyAlignment="1">
      <alignment horizontal="center" vertical="center"/>
    </xf>
    <xf numFmtId="0" fontId="150" fillId="0" borderId="2440" xfId="0" applyFont="1" applyBorder="1" applyAlignment="1">
      <alignment horizontal="center" vertical="center" wrapText="1"/>
    </xf>
    <xf numFmtId="0" fontId="150" fillId="0" borderId="2443" xfId="0" applyFont="1" applyBorder="1" applyAlignment="1">
      <alignment horizontal="center" vertical="center" wrapText="1"/>
    </xf>
    <xf numFmtId="0" fontId="4" fillId="0" borderId="2447" xfId="13" applyBorder="1" applyAlignment="1">
      <alignment horizontal="center" vertical="center"/>
    </xf>
    <xf numFmtId="0" fontId="4" fillId="0" borderId="2185" xfId="13" quotePrefix="1" applyBorder="1" applyAlignment="1">
      <alignment horizontal="center" vertical="center"/>
    </xf>
    <xf numFmtId="0" fontId="4" fillId="0" borderId="2273" xfId="13" quotePrefix="1" applyBorder="1" applyAlignment="1">
      <alignment horizontal="center" vertical="center"/>
    </xf>
    <xf numFmtId="0" fontId="4" fillId="0" borderId="2172" xfId="13" quotePrefix="1" applyBorder="1" applyAlignment="1">
      <alignment horizontal="center" vertical="center"/>
    </xf>
    <xf numFmtId="0" fontId="2" fillId="0" borderId="2450" xfId="13" applyFont="1" applyBorder="1" applyAlignment="1" applyProtection="1">
      <alignment vertical="center"/>
      <protection locked="0"/>
    </xf>
    <xf numFmtId="165" fontId="29" fillId="74" borderId="2451" xfId="3" applyFont="1" applyFill="1" applyBorder="1" applyAlignment="1">
      <alignment vertical="center"/>
    </xf>
    <xf numFmtId="165" fontId="4" fillId="61" borderId="2286" xfId="13" applyNumberFormat="1" applyFill="1" applyBorder="1" applyAlignment="1">
      <alignment vertical="center"/>
    </xf>
    <xf numFmtId="0" fontId="4" fillId="0" borderId="2450" xfId="13" applyBorder="1" applyAlignment="1" applyProtection="1">
      <alignment horizontal="left" vertical="center"/>
      <protection locked="0"/>
    </xf>
    <xf numFmtId="0" fontId="4" fillId="14" borderId="2451" xfId="13" applyFill="1" applyBorder="1" applyAlignment="1">
      <alignment vertical="center"/>
    </xf>
    <xf numFmtId="0" fontId="4" fillId="0" borderId="2450" xfId="13" applyBorder="1" applyAlignment="1" applyProtection="1">
      <alignment horizontal="left" vertical="center" indent="2"/>
      <protection locked="0"/>
    </xf>
    <xf numFmtId="0" fontId="25" fillId="87" borderId="2452" xfId="13" applyFont="1" applyFill="1" applyBorder="1" applyAlignment="1">
      <alignment horizontal="center" vertical="center" wrapText="1"/>
    </xf>
    <xf numFmtId="165" fontId="2" fillId="56" borderId="2453" xfId="13" applyNumberFormat="1" applyFont="1" applyFill="1" applyBorder="1" applyAlignment="1">
      <alignment vertical="center"/>
    </xf>
    <xf numFmtId="165" fontId="2" fillId="56" borderId="2454" xfId="13" applyNumberFormat="1" applyFont="1" applyFill="1" applyBorder="1" applyAlignment="1">
      <alignment vertical="center"/>
    </xf>
    <xf numFmtId="0" fontId="4" fillId="0" borderId="1703" xfId="13" applyBorder="1"/>
    <xf numFmtId="0" fontId="2" fillId="88" borderId="2408" xfId="13" applyFont="1" applyFill="1" applyBorder="1" applyAlignment="1" applyProtection="1">
      <alignment horizontal="left" vertical="center"/>
      <protection locked="0"/>
    </xf>
    <xf numFmtId="165" fontId="2" fillId="61" borderId="2441" xfId="13" applyNumberFormat="1" applyFont="1" applyFill="1" applyBorder="1" applyAlignment="1">
      <alignment vertical="center"/>
    </xf>
    <xf numFmtId="165" fontId="2" fillId="61" borderId="2409" xfId="13" applyNumberFormat="1" applyFont="1" applyFill="1" applyBorder="1" applyAlignment="1">
      <alignment vertical="center"/>
    </xf>
    <xf numFmtId="0" fontId="4" fillId="0" borderId="2448" xfId="13" applyBorder="1"/>
    <xf numFmtId="0" fontId="2" fillId="88" borderId="2450" xfId="13" applyFont="1" applyFill="1" applyBorder="1" applyAlignment="1" applyProtection="1">
      <alignment horizontal="left" vertical="center"/>
      <protection locked="0"/>
    </xf>
    <xf numFmtId="165" fontId="2" fillId="61" borderId="2451" xfId="13" applyNumberFormat="1" applyFont="1" applyFill="1" applyBorder="1" applyAlignment="1">
      <alignment vertical="center"/>
    </xf>
    <xf numFmtId="165" fontId="2" fillId="61" borderId="2447" xfId="13" applyNumberFormat="1" applyFont="1" applyFill="1" applyBorder="1" applyAlignment="1">
      <alignment vertical="center"/>
    </xf>
    <xf numFmtId="0" fontId="2" fillId="88" borderId="2271" xfId="13" applyFont="1" applyFill="1" applyBorder="1" applyAlignment="1" applyProtection="1">
      <alignment horizontal="left" vertical="center"/>
      <protection locked="0"/>
    </xf>
    <xf numFmtId="165" fontId="2" fillId="61" borderId="2440" xfId="13" applyNumberFormat="1" applyFont="1" applyFill="1" applyBorder="1" applyAlignment="1">
      <alignment vertical="center"/>
    </xf>
    <xf numFmtId="165" fontId="2" fillId="61" borderId="2455" xfId="13" applyNumberFormat="1" applyFont="1" applyFill="1" applyBorder="1" applyAlignment="1">
      <alignment vertical="center"/>
    </xf>
    <xf numFmtId="0" fontId="25" fillId="8" borderId="2451" xfId="5" applyFont="1" applyFill="1" applyBorder="1" applyAlignment="1">
      <alignment horizontal="center" wrapText="1"/>
    </xf>
    <xf numFmtId="0" fontId="29" fillId="14" borderId="2451" xfId="5" applyFont="1" applyFill="1" applyBorder="1"/>
    <xf numFmtId="0" fontId="29" fillId="0" borderId="2451" xfId="5" applyFont="1" applyBorder="1" applyAlignment="1">
      <alignment vertical="top" wrapText="1"/>
    </xf>
    <xf numFmtId="0" fontId="29" fillId="79" borderId="2451" xfId="5" applyFont="1" applyFill="1" applyBorder="1"/>
    <xf numFmtId="0" fontId="29" fillId="14" borderId="2451" xfId="5" applyFont="1" applyFill="1" applyBorder="1" applyAlignment="1">
      <alignment wrapText="1"/>
    </xf>
    <xf numFmtId="0" fontId="56" fillId="83" borderId="721" xfId="0" applyFont="1" applyFill="1" applyBorder="1" applyAlignment="1">
      <alignment horizontal="center"/>
    </xf>
    <xf numFmtId="0" fontId="56" fillId="83" borderId="414" xfId="0" applyFont="1" applyFill="1" applyBorder="1" applyAlignment="1">
      <alignment horizontal="center"/>
    </xf>
    <xf numFmtId="0" fontId="56" fillId="83" borderId="678" xfId="0" applyFont="1" applyFill="1" applyBorder="1" applyAlignment="1">
      <alignment horizontal="center"/>
    </xf>
    <xf numFmtId="0" fontId="56" fillId="0" borderId="0" xfId="0" applyFont="1" applyAlignment="1">
      <alignment horizontal="left" vertical="top" wrapText="1"/>
    </xf>
    <xf numFmtId="186" fontId="56" fillId="55" borderId="398" xfId="19" applyNumberFormat="1" applyFont="1" applyFill="1" applyBorder="1" applyAlignment="1">
      <alignment horizontal="left"/>
    </xf>
    <xf numFmtId="0" fontId="56" fillId="83" borderId="742" xfId="0" applyFont="1" applyFill="1" applyBorder="1" applyAlignment="1">
      <alignment horizontal="center"/>
    </xf>
    <xf numFmtId="0" fontId="56" fillId="83" borderId="730" xfId="0" applyFont="1" applyFill="1" applyBorder="1" applyAlignment="1">
      <alignment horizontal="center"/>
    </xf>
    <xf numFmtId="0" fontId="56" fillId="83" borderId="765" xfId="0" applyFont="1" applyFill="1" applyBorder="1" applyAlignment="1">
      <alignment horizontal="center"/>
    </xf>
    <xf numFmtId="0" fontId="56" fillId="14" borderId="0" xfId="0" applyFont="1" applyFill="1" applyAlignment="1">
      <alignment horizontal="left" vertical="top" wrapText="1"/>
    </xf>
    <xf numFmtId="0" fontId="60" fillId="0" borderId="0" xfId="0" applyFont="1" applyAlignment="1">
      <alignment vertical="top" wrapText="1"/>
    </xf>
    <xf numFmtId="0" fontId="121" fillId="14" borderId="0" xfId="0" applyFont="1" applyFill="1" applyAlignment="1">
      <alignment horizontal="left" vertical="top"/>
    </xf>
    <xf numFmtId="0" fontId="60" fillId="14" borderId="747" xfId="0" applyFont="1" applyFill="1" applyBorder="1" applyAlignment="1">
      <alignment horizontal="left" vertical="center" wrapText="1"/>
    </xf>
    <xf numFmtId="0" fontId="60" fillId="0" borderId="0" xfId="0" applyFont="1"/>
    <xf numFmtId="0" fontId="56" fillId="12" borderId="0" xfId="0" applyFont="1" applyFill="1" applyAlignment="1">
      <alignment horizontal="left" wrapText="1"/>
    </xf>
    <xf numFmtId="0" fontId="60" fillId="59" borderId="662" xfId="0" applyFont="1" applyFill="1" applyBorder="1" applyAlignment="1">
      <alignment horizontal="left" vertical="center"/>
    </xf>
    <xf numFmtId="0" fontId="60" fillId="0" borderId="0" xfId="0" applyFont="1" applyAlignment="1">
      <alignment horizontal="left" vertical="justify" wrapText="1"/>
    </xf>
    <xf numFmtId="0" fontId="56" fillId="80" borderId="743" xfId="0" applyFont="1" applyFill="1" applyBorder="1" applyAlignment="1">
      <alignment horizontal="center"/>
    </xf>
    <xf numFmtId="0" fontId="60" fillId="59" borderId="747" xfId="0" applyFont="1" applyFill="1" applyBorder="1" applyAlignment="1">
      <alignment horizontal="left" vertical="center"/>
    </xf>
    <xf numFmtId="0" fontId="60" fillId="59" borderId="4" xfId="0" applyFont="1" applyFill="1" applyBorder="1" applyAlignment="1">
      <alignment horizontal="left" vertical="center"/>
    </xf>
    <xf numFmtId="43" fontId="60" fillId="14" borderId="4" xfId="0" applyNumberFormat="1" applyFont="1" applyFill="1" applyBorder="1" applyAlignment="1">
      <alignment vertical="center"/>
    </xf>
    <xf numFmtId="0" fontId="60" fillId="14" borderId="4" xfId="0" applyFont="1" applyFill="1" applyBorder="1" applyAlignment="1">
      <alignment horizontal="left" vertical="center" wrapText="1"/>
    </xf>
    <xf numFmtId="0" fontId="60" fillId="14" borderId="5" xfId="0" applyFont="1" applyFill="1" applyBorder="1" applyAlignment="1">
      <alignment horizontal="left" vertical="center" wrapText="1"/>
    </xf>
    <xf numFmtId="43" fontId="56" fillId="74" borderId="485" xfId="0" applyNumberFormat="1" applyFont="1" applyFill="1" applyBorder="1" applyAlignment="1">
      <alignment vertical="center"/>
    </xf>
    <xf numFmtId="43" fontId="56" fillId="0" borderId="11" xfId="0" applyNumberFormat="1" applyFont="1" applyBorder="1" applyAlignment="1">
      <alignment vertical="center"/>
    </xf>
    <xf numFmtId="43" fontId="56" fillId="0" borderId="12" xfId="0" applyNumberFormat="1" applyFont="1" applyBorder="1" applyAlignment="1">
      <alignment vertical="center"/>
    </xf>
    <xf numFmtId="43" fontId="60" fillId="14" borderId="6" xfId="0" applyNumberFormat="1" applyFont="1" applyFill="1" applyBorder="1" applyAlignment="1">
      <alignment vertical="center"/>
    </xf>
    <xf numFmtId="0" fontId="60" fillId="14" borderId="373" xfId="0" applyFont="1" applyFill="1" applyBorder="1" applyAlignment="1">
      <alignment horizontal="left" vertical="center" wrapText="1"/>
    </xf>
    <xf numFmtId="0" fontId="60" fillId="14" borderId="740" xfId="0" applyFont="1" applyFill="1" applyBorder="1" applyAlignment="1">
      <alignment horizontal="left" vertical="center" wrapText="1"/>
    </xf>
    <xf numFmtId="0" fontId="60" fillId="14" borderId="762" xfId="0" applyFont="1" applyFill="1" applyBorder="1" applyAlignment="1">
      <alignment horizontal="left" vertical="center" wrapText="1"/>
    </xf>
    <xf numFmtId="0" fontId="60" fillId="14" borderId="381" xfId="0" applyFont="1" applyFill="1" applyBorder="1" applyAlignment="1">
      <alignment vertical="center" wrapText="1"/>
    </xf>
    <xf numFmtId="0" fontId="60" fillId="14" borderId="386" xfId="0" applyFont="1" applyFill="1" applyBorder="1" applyAlignment="1">
      <alignment vertical="center" wrapText="1"/>
    </xf>
    <xf numFmtId="0" fontId="60" fillId="14" borderId="740" xfId="0" applyFont="1" applyFill="1" applyBorder="1" applyAlignment="1">
      <alignment vertical="center" wrapText="1"/>
    </xf>
    <xf numFmtId="0" fontId="60" fillId="14" borderId="762" xfId="0" applyFont="1" applyFill="1" applyBorder="1" applyAlignment="1">
      <alignment vertical="center" wrapText="1"/>
    </xf>
    <xf numFmtId="0" fontId="60" fillId="14" borderId="385" xfId="0" applyFont="1" applyFill="1" applyBorder="1" applyAlignment="1">
      <alignment vertical="center" wrapText="1"/>
    </xf>
    <xf numFmtId="0" fontId="60" fillId="14" borderId="484" xfId="0" applyFont="1" applyFill="1" applyBorder="1" applyAlignment="1">
      <alignment vertical="center" wrapText="1"/>
    </xf>
    <xf numFmtId="0" fontId="60" fillId="14" borderId="763" xfId="0" applyFont="1" applyFill="1" applyBorder="1" applyAlignment="1">
      <alignment vertical="center" wrapText="1"/>
    </xf>
    <xf numFmtId="0" fontId="60" fillId="14" borderId="764" xfId="0" applyFont="1" applyFill="1" applyBorder="1" applyAlignment="1">
      <alignment vertical="center" wrapText="1"/>
    </xf>
    <xf numFmtId="0" fontId="60" fillId="14" borderId="662" xfId="0" applyFont="1" applyFill="1" applyBorder="1" applyAlignment="1">
      <alignment horizontal="left" vertical="center" wrapText="1"/>
    </xf>
    <xf numFmtId="0" fontId="56" fillId="80" borderId="753" xfId="0" applyFont="1" applyFill="1" applyBorder="1" applyAlignment="1">
      <alignment horizontal="center"/>
    </xf>
    <xf numFmtId="0" fontId="56" fillId="80" borderId="754" xfId="0" applyFont="1" applyFill="1" applyBorder="1" applyAlignment="1">
      <alignment horizontal="center"/>
    </xf>
    <xf numFmtId="0" fontId="56" fillId="80" borderId="755" xfId="0" applyFont="1" applyFill="1" applyBorder="1" applyAlignment="1">
      <alignment horizontal="center"/>
    </xf>
    <xf numFmtId="0" fontId="60" fillId="14" borderId="480" xfId="0" applyFont="1" applyFill="1" applyBorder="1" applyAlignment="1">
      <alignment horizontal="left" vertical="center" wrapText="1"/>
    </xf>
    <xf numFmtId="0" fontId="60" fillId="14" borderId="481" xfId="0" applyFont="1" applyFill="1" applyBorder="1" applyAlignment="1">
      <alignment horizontal="left" vertical="center" wrapText="1"/>
    </xf>
    <xf numFmtId="0" fontId="60" fillId="14" borderId="482" xfId="0" applyFont="1" applyFill="1" applyBorder="1" applyAlignment="1">
      <alignment horizontal="left" vertical="center" wrapText="1"/>
    </xf>
    <xf numFmtId="0" fontId="60" fillId="14" borderId="151" xfId="0" applyFont="1" applyFill="1" applyBorder="1" applyAlignment="1">
      <alignment horizontal="left" vertical="center" wrapText="1"/>
    </xf>
    <xf numFmtId="0" fontId="60" fillId="14" borderId="2" xfId="0" applyFont="1" applyFill="1" applyBorder="1" applyAlignment="1">
      <alignment horizontal="left" vertical="center" wrapText="1"/>
    </xf>
    <xf numFmtId="0" fontId="60" fillId="14" borderId="131" xfId="0" applyFont="1" applyFill="1" applyBorder="1" applyAlignment="1">
      <alignment horizontal="left" vertical="center" wrapText="1"/>
    </xf>
    <xf numFmtId="0" fontId="60" fillId="14" borderId="483" xfId="0" applyFont="1" applyFill="1" applyBorder="1" applyAlignment="1">
      <alignment horizontal="left" vertical="center" wrapText="1"/>
    </xf>
    <xf numFmtId="0" fontId="60" fillId="14" borderId="152" xfId="0" applyFont="1" applyFill="1" applyBorder="1" applyAlignment="1">
      <alignment horizontal="left" vertical="center" wrapText="1"/>
    </xf>
    <xf numFmtId="0" fontId="60" fillId="14" borderId="153" xfId="0" applyFont="1" applyFill="1" applyBorder="1" applyAlignment="1">
      <alignment horizontal="left" vertical="center" wrapText="1"/>
    </xf>
    <xf numFmtId="0" fontId="56" fillId="80" borderId="752" xfId="0" applyFont="1" applyFill="1" applyBorder="1" applyAlignment="1">
      <alignment horizontal="center"/>
    </xf>
    <xf numFmtId="0" fontId="56" fillId="80" borderId="756" xfId="0" applyFont="1" applyFill="1" applyBorder="1" applyAlignment="1">
      <alignment horizontal="center"/>
    </xf>
    <xf numFmtId="0" fontId="60" fillId="14" borderId="758" xfId="0" applyFont="1" applyFill="1" applyBorder="1" applyAlignment="1">
      <alignment vertical="center" wrapText="1"/>
    </xf>
    <xf numFmtId="0" fontId="60" fillId="14" borderId="759" xfId="0" applyFont="1" applyFill="1" applyBorder="1" applyAlignment="1">
      <alignment vertical="center" wrapText="1"/>
    </xf>
    <xf numFmtId="0" fontId="60" fillId="14" borderId="380" xfId="0" applyFont="1" applyFill="1" applyBorder="1" applyAlignment="1">
      <alignment vertical="center" wrapText="1"/>
    </xf>
    <xf numFmtId="0" fontId="60" fillId="14" borderId="374" xfId="0" applyFont="1" applyFill="1" applyBorder="1" applyAlignment="1">
      <alignment vertical="center" wrapText="1"/>
    </xf>
    <xf numFmtId="0" fontId="56" fillId="80" borderId="724" xfId="0" applyFont="1" applyFill="1" applyBorder="1" applyAlignment="1">
      <alignment horizontal="center"/>
    </xf>
    <xf numFmtId="0" fontId="56" fillId="80" borderId="757" xfId="0" applyFont="1" applyFill="1" applyBorder="1" applyAlignment="1">
      <alignment horizontal="center"/>
    </xf>
    <xf numFmtId="0" fontId="60" fillId="14" borderId="760" xfId="0" applyFont="1" applyFill="1" applyBorder="1" applyAlignment="1">
      <alignment vertical="center" wrapText="1"/>
    </xf>
    <xf numFmtId="0" fontId="60" fillId="14" borderId="761" xfId="0" applyFont="1" applyFill="1" applyBorder="1" applyAlignment="1">
      <alignment vertical="center" wrapText="1"/>
    </xf>
    <xf numFmtId="0" fontId="60" fillId="14" borderId="387" xfId="0" applyFont="1" applyFill="1" applyBorder="1" applyAlignment="1">
      <alignment vertical="center" wrapText="1"/>
    </xf>
    <xf numFmtId="0" fontId="60" fillId="14" borderId="422" xfId="0" applyFont="1" applyFill="1" applyBorder="1" applyAlignment="1">
      <alignment vertical="center" wrapText="1"/>
    </xf>
    <xf numFmtId="0" fontId="60" fillId="14" borderId="110" xfId="0" applyFont="1" applyFill="1" applyBorder="1" applyAlignment="1">
      <alignment horizontal="left" vertical="center" wrapText="1"/>
    </xf>
    <xf numFmtId="0" fontId="60" fillId="14" borderId="6" xfId="0" applyFont="1" applyFill="1" applyBorder="1" applyAlignment="1">
      <alignment horizontal="left" vertical="center"/>
    </xf>
    <xf numFmtId="0" fontId="60" fillId="14" borderId="7" xfId="0" applyFont="1" applyFill="1" applyBorder="1" applyAlignment="1">
      <alignment horizontal="left" vertical="center"/>
    </xf>
    <xf numFmtId="0" fontId="56" fillId="80" borderId="731" xfId="0" applyFont="1" applyFill="1" applyBorder="1" applyAlignment="1">
      <alignment horizontal="center"/>
    </xf>
    <xf numFmtId="43" fontId="60" fillId="14" borderId="11" xfId="0" applyNumberFormat="1" applyFont="1" applyFill="1" applyBorder="1" applyAlignment="1">
      <alignment vertical="center"/>
    </xf>
    <xf numFmtId="43" fontId="56" fillId="74" borderId="335" xfId="0" applyNumberFormat="1" applyFont="1" applyFill="1" applyBorder="1" applyAlignment="1">
      <alignment vertical="center"/>
    </xf>
    <xf numFmtId="43" fontId="56" fillId="0" borderId="662" xfId="0" applyNumberFormat="1" applyFont="1" applyBorder="1" applyAlignment="1">
      <alignment vertical="center"/>
    </xf>
    <xf numFmtId="43" fontId="56" fillId="0" borderId="511" xfId="0" applyNumberFormat="1" applyFont="1" applyBorder="1" applyAlignment="1">
      <alignment vertical="center"/>
    </xf>
    <xf numFmtId="0" fontId="56" fillId="0" borderId="766" xfId="0" applyFont="1" applyBorder="1" applyAlignment="1">
      <alignment vertical="center"/>
    </xf>
    <xf numFmtId="0" fontId="56" fillId="0" borderId="724" xfId="0" applyFont="1" applyBorder="1" applyAlignment="1">
      <alignment vertical="center"/>
    </xf>
    <xf numFmtId="0" fontId="56" fillId="0" borderId="767" xfId="0" applyFont="1" applyBorder="1" applyAlignment="1">
      <alignment vertical="center"/>
    </xf>
    <xf numFmtId="0" fontId="56" fillId="80" borderId="751" xfId="0" applyFont="1" applyFill="1" applyBorder="1" applyAlignment="1">
      <alignment horizontal="center"/>
    </xf>
    <xf numFmtId="0" fontId="56" fillId="80" borderId="744" xfId="0" applyFont="1" applyFill="1" applyBorder="1" applyAlignment="1">
      <alignment horizontal="center"/>
    </xf>
    <xf numFmtId="0" fontId="56" fillId="5" borderId="741" xfId="19" applyFont="1" applyFill="1" applyBorder="1" applyAlignment="1">
      <alignment vertical="center" wrapText="1"/>
    </xf>
    <xf numFmtId="0" fontId="56" fillId="5" borderId="706" xfId="19" applyFont="1" applyFill="1" applyBorder="1" applyAlignment="1">
      <alignment vertical="center" wrapText="1"/>
    </xf>
    <xf numFmtId="0" fontId="25" fillId="0" borderId="0" xfId="0" applyFont="1" applyAlignment="1">
      <alignment horizontal="center"/>
    </xf>
    <xf numFmtId="0" fontId="25" fillId="0" borderId="0" xfId="25" applyFont="1" applyAlignment="1">
      <alignment horizontal="center"/>
    </xf>
    <xf numFmtId="0" fontId="2" fillId="0" borderId="0" xfId="25" applyFont="1" applyAlignment="1">
      <alignment horizontal="center"/>
    </xf>
    <xf numFmtId="174" fontId="2" fillId="0" borderId="0" xfId="25" applyNumberFormat="1" applyFont="1" applyAlignment="1">
      <alignment horizontal="center"/>
    </xf>
    <xf numFmtId="0" fontId="4" fillId="0" borderId="0" xfId="0" applyFont="1"/>
    <xf numFmtId="0" fontId="2" fillId="0" borderId="0" xfId="423" applyFont="1" applyAlignment="1">
      <alignment horizontal="center" wrapText="1"/>
    </xf>
    <xf numFmtId="165" fontId="2" fillId="0" borderId="0" xfId="1" applyFont="1" applyAlignment="1">
      <alignment horizontal="center" wrapText="1"/>
    </xf>
    <xf numFmtId="40" fontId="2" fillId="0" borderId="0" xfId="423" applyNumberFormat="1" applyFont="1" applyAlignment="1">
      <alignment horizontal="center" wrapText="1"/>
    </xf>
    <xf numFmtId="174" fontId="2" fillId="0" borderId="0" xfId="423" applyNumberFormat="1" applyFont="1" applyAlignment="1">
      <alignment horizontal="center"/>
    </xf>
    <xf numFmtId="165" fontId="2" fillId="0" borderId="0" xfId="1" applyFont="1" applyAlignment="1">
      <alignment horizontal="center"/>
    </xf>
    <xf numFmtId="40" fontId="2" fillId="0" borderId="701" xfId="423" applyNumberFormat="1" applyFont="1" applyBorder="1" applyAlignment="1">
      <alignment horizontal="center"/>
    </xf>
    <xf numFmtId="165" fontId="2" fillId="0" borderId="701" xfId="1" applyFont="1" applyFill="1" applyBorder="1" applyAlignment="1">
      <alignment horizontal="center"/>
    </xf>
    <xf numFmtId="40" fontId="25" fillId="0" borderId="701" xfId="423" applyNumberFormat="1" applyFont="1" applyBorder="1" applyAlignment="1">
      <alignment horizontal="center"/>
    </xf>
    <xf numFmtId="165" fontId="25" fillId="0" borderId="701" xfId="1" applyFont="1" applyFill="1" applyBorder="1" applyAlignment="1">
      <alignment horizontal="center"/>
    </xf>
    <xf numFmtId="165" fontId="4" fillId="0" borderId="0" xfId="1" applyFont="1" applyAlignment="1"/>
    <xf numFmtId="9" fontId="2" fillId="0" borderId="0" xfId="10" applyFont="1" applyFill="1" applyBorder="1" applyAlignment="1">
      <alignment vertical="center"/>
    </xf>
    <xf numFmtId="9" fontId="2" fillId="0" borderId="701" xfId="10" applyFont="1" applyFill="1" applyBorder="1" applyAlignment="1">
      <alignment vertical="center"/>
    </xf>
    <xf numFmtId="165" fontId="4" fillId="0" borderId="0" xfId="1" applyFont="1" applyFill="1" applyAlignment="1">
      <alignment vertical="center"/>
    </xf>
    <xf numFmtId="165" fontId="4" fillId="0" borderId="701" xfId="1" applyFont="1" applyFill="1" applyBorder="1" applyAlignment="1">
      <alignment vertical="center"/>
    </xf>
    <xf numFmtId="165" fontId="4" fillId="0" borderId="0" xfId="1" applyFont="1" applyFill="1" applyAlignment="1">
      <alignment horizontal="right" vertical="center"/>
    </xf>
    <xf numFmtId="165" fontId="4" fillId="0" borderId="701" xfId="1" applyFont="1" applyFill="1" applyBorder="1" applyAlignment="1">
      <alignment horizontal="right" vertical="center"/>
    </xf>
    <xf numFmtId="165" fontId="2" fillId="0" borderId="0" xfId="1" applyFont="1" applyAlignment="1">
      <alignment horizontal="center" vertical="center"/>
    </xf>
    <xf numFmtId="165" fontId="2" fillId="0" borderId="701" xfId="1" applyFont="1" applyBorder="1" applyAlignment="1">
      <alignment horizontal="center" vertical="center"/>
    </xf>
    <xf numFmtId="0" fontId="2" fillId="86" borderId="0" xfId="13" applyFont="1" applyFill="1" applyAlignment="1">
      <alignment horizontal="center" vertical="center"/>
    </xf>
    <xf numFmtId="0" fontId="2" fillId="0" borderId="0" xfId="13" applyFont="1" applyAlignment="1">
      <alignment horizontal="center" vertical="center"/>
    </xf>
    <xf numFmtId="174" fontId="2" fillId="0" borderId="0" xfId="13" applyNumberFormat="1" applyFont="1" applyAlignment="1">
      <alignment horizontal="center" vertical="center"/>
    </xf>
    <xf numFmtId="0" fontId="2" fillId="0" borderId="701" xfId="13" applyFont="1" applyBorder="1" applyAlignment="1">
      <alignment horizontal="center" vertical="center"/>
    </xf>
    <xf numFmtId="0" fontId="25" fillId="5" borderId="701" xfId="0" applyFont="1" applyFill="1" applyBorder="1" applyAlignment="1">
      <alignment horizontal="center" vertical="center"/>
    </xf>
    <xf numFmtId="0" fontId="29" fillId="0" borderId="778" xfId="17" applyFont="1" applyBorder="1" applyAlignment="1">
      <alignment horizontal="left" vertical="center" wrapText="1"/>
    </xf>
    <xf numFmtId="0" fontId="29" fillId="0" borderId="471" xfId="17" applyFont="1" applyBorder="1" applyAlignment="1">
      <alignment horizontal="left" vertical="center" wrapText="1"/>
    </xf>
    <xf numFmtId="0" fontId="29" fillId="0" borderId="652" xfId="17" applyFont="1" applyBorder="1" applyAlignment="1">
      <alignment horizontal="left" vertical="center" wrapText="1"/>
    </xf>
    <xf numFmtId="0" fontId="29" fillId="0" borderId="778" xfId="17" applyFont="1" applyBorder="1" applyAlignment="1">
      <alignment vertical="center" wrapText="1"/>
    </xf>
    <xf numFmtId="0" fontId="29" fillId="0" borderId="652" xfId="17" applyFont="1" applyBorder="1" applyAlignment="1">
      <alignment vertical="center" wrapText="1"/>
    </xf>
    <xf numFmtId="0" fontId="29" fillId="0" borderId="471" xfId="17" applyFont="1" applyBorder="1" applyAlignment="1">
      <alignment vertical="center" wrapText="1"/>
    </xf>
    <xf numFmtId="0" fontId="25" fillId="0" borderId="134" xfId="17" applyFont="1" applyBorder="1" applyAlignment="1">
      <alignment horizontal="center" vertical="center"/>
    </xf>
    <xf numFmtId="0" fontId="4" fillId="0" borderId="775" xfId="0" applyFont="1" applyBorder="1" applyAlignment="1">
      <alignment horizontal="left" vertical="center" wrapText="1"/>
    </xf>
    <xf numFmtId="0" fontId="29" fillId="0" borderId="777" xfId="0" applyFont="1" applyBorder="1" applyAlignment="1">
      <alignment horizontal="center" vertical="center" wrapText="1"/>
    </xf>
    <xf numFmtId="0" fontId="4" fillId="0" borderId="776" xfId="0" applyFont="1" applyBorder="1" applyAlignment="1">
      <alignment horizontal="center" vertical="center" wrapText="1"/>
    </xf>
    <xf numFmtId="49" fontId="2" fillId="54" borderId="117" xfId="8" applyNumberFormat="1" applyFont="1" applyFill="1" applyBorder="1" applyAlignment="1">
      <alignment horizontal="left" vertical="center"/>
    </xf>
    <xf numFmtId="0" fontId="25" fillId="47" borderId="0" xfId="17" applyFont="1" applyFill="1" applyAlignment="1">
      <alignment vertical="center" wrapText="1"/>
    </xf>
    <xf numFmtId="0" fontId="25" fillId="47" borderId="0" xfId="17" applyFont="1" applyFill="1" applyAlignment="1">
      <alignment vertical="center"/>
    </xf>
    <xf numFmtId="0" fontId="25" fillId="47" borderId="727" xfId="17" applyFont="1" applyFill="1" applyBorder="1" applyAlignment="1">
      <alignment horizontal="center" vertical="center" wrapText="1"/>
    </xf>
    <xf numFmtId="0" fontId="25" fillId="47" borderId="725" xfId="17" applyFont="1" applyFill="1" applyBorder="1" applyAlignment="1">
      <alignment horizontal="center" vertical="center" wrapText="1"/>
    </xf>
    <xf numFmtId="0" fontId="25" fillId="47" borderId="726" xfId="17" applyFont="1" applyFill="1" applyBorder="1" applyAlignment="1">
      <alignment horizontal="center" vertical="center" wrapText="1"/>
    </xf>
    <xf numFmtId="0" fontId="37" fillId="0" borderId="778" xfId="0" applyFont="1" applyBorder="1" applyAlignment="1">
      <alignment horizontal="left" vertical="center" wrapText="1"/>
    </xf>
    <xf numFmtId="0" fontId="37" fillId="0" borderId="471" xfId="0" applyFont="1" applyBorder="1" applyAlignment="1">
      <alignment horizontal="left" vertical="center" wrapText="1"/>
    </xf>
    <xf numFmtId="0" fontId="37" fillId="0" borderId="778" xfId="0" applyFont="1" applyBorder="1" applyAlignment="1">
      <alignment horizontal="left" vertical="center"/>
    </xf>
    <xf numFmtId="0" fontId="37" fillId="0" borderId="471" xfId="0" applyFont="1" applyBorder="1" applyAlignment="1">
      <alignment horizontal="left" vertical="center"/>
    </xf>
    <xf numFmtId="0" fontId="25" fillId="0" borderId="709" xfId="17" applyFont="1" applyBorder="1" applyAlignment="1">
      <alignment horizontal="center" vertical="center"/>
    </xf>
    <xf numFmtId="0" fontId="25" fillId="0" borderId="605" xfId="17" applyFont="1" applyBorder="1" applyAlignment="1">
      <alignment horizontal="center" vertical="center"/>
    </xf>
    <xf numFmtId="0" fontId="25" fillId="0" borderId="329" xfId="17" applyFont="1" applyBorder="1" applyAlignment="1">
      <alignment horizontal="center" vertical="center"/>
    </xf>
    <xf numFmtId="0" fontId="25" fillId="0" borderId="704" xfId="17" applyFont="1" applyBorder="1" applyAlignment="1">
      <alignment horizontal="center" vertical="center"/>
    </xf>
    <xf numFmtId="0" fontId="4" fillId="0" borderId="778" xfId="0" applyFont="1" applyBorder="1" applyAlignment="1">
      <alignment horizontal="left" vertical="center" wrapText="1"/>
    </xf>
    <xf numFmtId="0" fontId="4" fillId="0" borderId="241" xfId="0" applyFont="1" applyBorder="1" applyAlignment="1">
      <alignment horizontal="left" vertical="center" wrapText="1"/>
    </xf>
    <xf numFmtId="0" fontId="37" fillId="0" borderId="652" xfId="0" applyFont="1" applyBorder="1" applyAlignment="1">
      <alignment horizontal="left" vertical="center" wrapText="1"/>
    </xf>
    <xf numFmtId="0" fontId="11" fillId="0" borderId="786" xfId="0" applyFont="1" applyBorder="1" applyAlignment="1">
      <alignment horizontal="left" vertical="center" wrapText="1"/>
    </xf>
    <xf numFmtId="0" fontId="11" fillId="0" borderId="787" xfId="0" applyFont="1" applyBorder="1" applyAlignment="1">
      <alignment horizontal="left" vertical="center" wrapText="1"/>
    </xf>
    <xf numFmtId="0" fontId="11" fillId="0" borderId="788" xfId="0" applyFont="1" applyBorder="1" applyAlignment="1">
      <alignment horizontal="left" vertical="center" wrapText="1"/>
    </xf>
    <xf numFmtId="0" fontId="11" fillId="0" borderId="786" xfId="0" applyFont="1" applyBorder="1" applyAlignment="1">
      <alignment vertical="center" wrapText="1"/>
    </xf>
    <xf numFmtId="0" fontId="11" fillId="0" borderId="787" xfId="0" applyFont="1" applyBorder="1" applyAlignment="1">
      <alignment vertical="center" wrapText="1"/>
    </xf>
    <xf numFmtId="0" fontId="11" fillId="0" borderId="788" xfId="0" applyFont="1" applyBorder="1" applyAlignment="1">
      <alignment vertical="center" wrapText="1"/>
    </xf>
    <xf numFmtId="0" fontId="11" fillId="0" borderId="715" xfId="0" applyFont="1" applyBorder="1" applyAlignment="1">
      <alignment horizontal="left" vertical="center" wrapText="1"/>
    </xf>
    <xf numFmtId="0" fontId="11" fillId="0" borderId="714" xfId="0" applyFont="1" applyBorder="1" applyAlignment="1">
      <alignment horizontal="left" vertical="center" wrapText="1"/>
    </xf>
    <xf numFmtId="0" fontId="12" fillId="47" borderId="751" xfId="0" applyFont="1" applyFill="1" applyBorder="1" applyAlignment="1">
      <alignment horizontal="center" vertical="center"/>
    </xf>
    <xf numFmtId="0" fontId="12" fillId="47" borderId="744" xfId="0" applyFont="1" applyFill="1" applyBorder="1" applyAlignment="1">
      <alignment horizontal="center" vertical="center"/>
    </xf>
    <xf numFmtId="0" fontId="12" fillId="47" borderId="751" xfId="0" applyFont="1" applyFill="1" applyBorder="1" applyAlignment="1">
      <alignment horizontal="center" vertical="center" wrapText="1"/>
    </xf>
    <xf numFmtId="0" fontId="11" fillId="0" borderId="784" xfId="0" applyFont="1" applyBorder="1" applyAlignment="1">
      <alignment vertical="center" wrapText="1"/>
    </xf>
    <xf numFmtId="0" fontId="11" fillId="0" borderId="785" xfId="0" applyFont="1" applyBorder="1" applyAlignment="1">
      <alignment vertical="center" wrapText="1"/>
    </xf>
    <xf numFmtId="0" fontId="12" fillId="0" borderId="781" xfId="0" applyFont="1" applyBorder="1" applyAlignment="1">
      <alignment vertical="center" wrapText="1"/>
    </xf>
    <xf numFmtId="0" fontId="12" fillId="0" borderId="782" xfId="0" applyFont="1" applyBorder="1" applyAlignment="1">
      <alignment vertical="center" wrapText="1"/>
    </xf>
    <xf numFmtId="0" fontId="11" fillId="0" borderId="714" xfId="0" applyFont="1" applyBorder="1" applyAlignment="1">
      <alignment vertical="center" wrapText="1"/>
    </xf>
    <xf numFmtId="0" fontId="11" fillId="0" borderId="783" xfId="0" applyFont="1" applyBorder="1" applyAlignment="1">
      <alignment vertical="center" wrapText="1"/>
    </xf>
    <xf numFmtId="0" fontId="136" fillId="14" borderId="0" xfId="0" applyFont="1" applyFill="1" applyAlignment="1" applyProtection="1">
      <alignment horizontal="center"/>
      <protection locked="0"/>
    </xf>
    <xf numFmtId="0" fontId="136" fillId="60" borderId="0" xfId="0" applyFont="1" applyFill="1" applyAlignment="1" applyProtection="1">
      <alignment horizontal="center"/>
      <protection locked="0"/>
    </xf>
    <xf numFmtId="0" fontId="136" fillId="57" borderId="0" xfId="0" applyFont="1" applyFill="1" applyAlignment="1" applyProtection="1">
      <alignment horizontal="center"/>
      <protection locked="0"/>
    </xf>
    <xf numFmtId="0" fontId="136" fillId="59" borderId="0" xfId="0" applyFont="1" applyFill="1" applyAlignment="1" applyProtection="1">
      <alignment horizontal="center"/>
      <protection locked="0"/>
    </xf>
    <xf numFmtId="0" fontId="136" fillId="56" borderId="0" xfId="0" applyFont="1" applyFill="1" applyAlignment="1" applyProtection="1">
      <alignment horizontal="center"/>
      <protection locked="0"/>
    </xf>
    <xf numFmtId="0" fontId="149" fillId="58" borderId="203" xfId="22" applyFont="1" applyFill="1" applyBorder="1" applyAlignment="1">
      <alignment horizontal="center"/>
    </xf>
    <xf numFmtId="0" fontId="149" fillId="58" borderId="643" xfId="22" applyFont="1" applyFill="1" applyBorder="1" applyAlignment="1">
      <alignment horizontal="center"/>
    </xf>
    <xf numFmtId="0" fontId="11" fillId="0" borderId="790" xfId="0" applyFont="1" applyBorder="1" applyAlignment="1">
      <alignment horizontal="center" vertical="center" wrapText="1"/>
    </xf>
    <xf numFmtId="0" fontId="11" fillId="0" borderId="791" xfId="0" applyFont="1" applyBorder="1" applyAlignment="1">
      <alignment horizontal="center" vertical="center" wrapText="1"/>
    </xf>
    <xf numFmtId="0" fontId="11" fillId="0" borderId="790" xfId="0" applyFont="1" applyBorder="1" applyAlignment="1">
      <alignment vertical="center" wrapText="1"/>
    </xf>
    <xf numFmtId="0" fontId="11" fillId="0" borderId="792" xfId="0" applyFont="1" applyBorder="1" applyAlignment="1">
      <alignment vertical="center" wrapText="1"/>
    </xf>
    <xf numFmtId="0" fontId="11" fillId="0" borderId="793" xfId="0" applyFont="1" applyBorder="1" applyAlignment="1">
      <alignment vertical="center" wrapText="1"/>
    </xf>
    <xf numFmtId="0" fontId="29" fillId="62" borderId="854" xfId="0" applyFont="1" applyFill="1" applyBorder="1" applyAlignment="1" applyProtection="1">
      <alignment horizontal="left" vertical="top"/>
      <protection locked="0"/>
    </xf>
    <xf numFmtId="0" fontId="29" fillId="62" borderId="855" xfId="0" applyFont="1" applyFill="1" applyBorder="1" applyAlignment="1" applyProtection="1">
      <alignment horizontal="left" vertical="top"/>
      <protection locked="0"/>
    </xf>
    <xf numFmtId="0" fontId="29" fillId="62" borderId="856" xfId="0" applyFont="1" applyFill="1" applyBorder="1" applyAlignment="1" applyProtection="1">
      <alignment horizontal="left" vertical="top"/>
      <protection locked="0"/>
    </xf>
    <xf numFmtId="0" fontId="29" fillId="62" borderId="857" xfId="0" applyFont="1" applyFill="1" applyBorder="1" applyAlignment="1" applyProtection="1">
      <alignment horizontal="center" vertical="top"/>
      <protection locked="0"/>
    </xf>
    <xf numFmtId="0" fontId="29" fillId="62" borderId="837" xfId="0" applyFont="1" applyFill="1" applyBorder="1" applyAlignment="1" applyProtection="1">
      <alignment horizontal="center" vertical="top"/>
      <protection locked="0"/>
    </xf>
    <xf numFmtId="0" fontId="29" fillId="62" borderId="858" xfId="0" applyFont="1" applyFill="1" applyBorder="1" applyAlignment="1" applyProtection="1">
      <alignment horizontal="center" vertical="top"/>
      <protection locked="0"/>
    </xf>
    <xf numFmtId="0" fontId="29" fillId="14" borderId="857" xfId="0" applyFont="1" applyFill="1" applyBorder="1" applyAlignment="1">
      <alignment horizontal="center" vertical="top"/>
    </xf>
    <xf numFmtId="0" fontId="29" fillId="14" borderId="837" xfId="0" applyFont="1" applyFill="1" applyBorder="1" applyAlignment="1">
      <alignment horizontal="center" vertical="top"/>
    </xf>
    <xf numFmtId="0" fontId="29" fillId="14" borderId="859" xfId="0" applyFont="1" applyFill="1" applyBorder="1" applyAlignment="1">
      <alignment horizontal="center" vertical="top"/>
    </xf>
    <xf numFmtId="0" fontId="29" fillId="4" borderId="842" xfId="0" applyFont="1" applyFill="1" applyBorder="1" applyAlignment="1" applyProtection="1">
      <alignment horizontal="left" vertical="top"/>
      <protection locked="0"/>
    </xf>
    <xf numFmtId="0" fontId="29" fillId="4" borderId="843" xfId="0" applyFont="1" applyFill="1" applyBorder="1" applyAlignment="1" applyProtection="1">
      <alignment horizontal="left" vertical="top"/>
      <protection locked="0"/>
    </xf>
    <xf numFmtId="0" fontId="29" fillId="4" borderId="844" xfId="0" applyFont="1" applyFill="1" applyBorder="1" applyAlignment="1" applyProtection="1">
      <alignment horizontal="left" vertical="top"/>
      <protection locked="0"/>
    </xf>
    <xf numFmtId="0" fontId="29" fillId="4" borderId="845" xfId="0" applyFont="1" applyFill="1" applyBorder="1" applyAlignment="1" applyProtection="1">
      <alignment horizontal="center" vertical="top"/>
      <protection locked="0"/>
    </xf>
    <xf numFmtId="0" fontId="29" fillId="4" borderId="846" xfId="0" applyFont="1" applyFill="1" applyBorder="1" applyAlignment="1" applyProtection="1">
      <alignment horizontal="center" vertical="top"/>
      <protection locked="0"/>
    </xf>
    <xf numFmtId="0" fontId="29" fillId="4" borderId="847" xfId="0" applyFont="1" applyFill="1" applyBorder="1" applyAlignment="1" applyProtection="1">
      <alignment horizontal="center" vertical="top"/>
      <protection locked="0"/>
    </xf>
    <xf numFmtId="0" fontId="29" fillId="4" borderId="848" xfId="0" applyFont="1" applyFill="1" applyBorder="1" applyAlignment="1" applyProtection="1">
      <alignment horizontal="center" vertical="top"/>
      <protection locked="0"/>
    </xf>
    <xf numFmtId="0" fontId="29" fillId="4" borderId="849" xfId="0" applyFont="1" applyFill="1" applyBorder="1" applyAlignment="1" applyProtection="1">
      <alignment horizontal="center" vertical="top"/>
      <protection locked="0"/>
    </xf>
    <xf numFmtId="0" fontId="29" fillId="2" borderId="851" xfId="0" applyFont="1" applyFill="1" applyBorder="1" applyAlignment="1">
      <alignment horizontal="center" vertical="top"/>
    </xf>
    <xf numFmtId="0" fontId="29" fillId="2" borderId="852" xfId="0" applyFont="1" applyFill="1" applyBorder="1" applyAlignment="1">
      <alignment horizontal="center" vertical="top"/>
    </xf>
    <xf numFmtId="0" fontId="29" fillId="2" borderId="853" xfId="0" applyFont="1" applyFill="1" applyBorder="1" applyAlignment="1">
      <alignment horizontal="center" vertical="top"/>
    </xf>
    <xf numFmtId="0" fontId="29" fillId="62" borderId="842" xfId="0" applyFont="1" applyFill="1" applyBorder="1" applyAlignment="1" applyProtection="1">
      <alignment horizontal="left" vertical="top"/>
      <protection locked="0"/>
    </xf>
    <xf numFmtId="0" fontId="29" fillId="62" borderId="843" xfId="0" applyFont="1" applyFill="1" applyBorder="1" applyAlignment="1" applyProtection="1">
      <alignment horizontal="left" vertical="top"/>
      <protection locked="0"/>
    </xf>
    <xf numFmtId="0" fontId="29" fillId="62" borderId="844" xfId="0" applyFont="1" applyFill="1" applyBorder="1" applyAlignment="1" applyProtection="1">
      <alignment horizontal="left" vertical="top"/>
      <protection locked="0"/>
    </xf>
    <xf numFmtId="0" fontId="29" fillId="62" borderId="845" xfId="0" applyFont="1" applyFill="1" applyBorder="1" applyAlignment="1" applyProtection="1">
      <alignment horizontal="center" vertical="top"/>
      <protection locked="0"/>
    </xf>
    <xf numFmtId="0" fontId="29" fillId="62" borderId="846" xfId="0" applyFont="1" applyFill="1" applyBorder="1" applyAlignment="1" applyProtection="1">
      <alignment horizontal="center" vertical="top"/>
      <protection locked="0"/>
    </xf>
    <xf numFmtId="0" fontId="29" fillId="62" borderId="847" xfId="0" applyFont="1" applyFill="1" applyBorder="1" applyAlignment="1" applyProtection="1">
      <alignment horizontal="center" vertical="top"/>
      <protection locked="0"/>
    </xf>
    <xf numFmtId="0" fontId="29" fillId="62" borderId="848" xfId="0" applyFont="1" applyFill="1" applyBorder="1" applyAlignment="1" applyProtection="1">
      <alignment horizontal="center" vertical="top"/>
      <protection locked="0"/>
    </xf>
    <xf numFmtId="0" fontId="29" fillId="62" borderId="849" xfId="0" applyFont="1" applyFill="1" applyBorder="1" applyAlignment="1" applyProtection="1">
      <alignment horizontal="center" vertical="top"/>
      <protection locked="0"/>
    </xf>
    <xf numFmtId="0" fontId="29" fillId="14" borderId="851" xfId="0" applyFont="1" applyFill="1" applyBorder="1" applyAlignment="1">
      <alignment horizontal="center" vertical="top"/>
    </xf>
    <xf numFmtId="0" fontId="29" fillId="14" borderId="852" xfId="0" applyFont="1" applyFill="1" applyBorder="1" applyAlignment="1">
      <alignment horizontal="center" vertical="top"/>
    </xf>
    <xf numFmtId="0" fontId="29" fillId="14" borderId="853" xfId="0" applyFont="1" applyFill="1" applyBorder="1" applyAlignment="1">
      <alignment horizontal="center" vertical="top"/>
    </xf>
    <xf numFmtId="0" fontId="29" fillId="14" borderId="845" xfId="0" applyFont="1" applyFill="1" applyBorder="1" applyAlignment="1">
      <alignment horizontal="center" vertical="top"/>
    </xf>
    <xf numFmtId="0" fontId="29" fillId="14" borderId="846" xfId="0" applyFont="1" applyFill="1" applyBorder="1" applyAlignment="1">
      <alignment horizontal="center" vertical="top"/>
    </xf>
    <xf numFmtId="0" fontId="29" fillId="14" borderId="850" xfId="0" applyFont="1" applyFill="1" applyBorder="1" applyAlignment="1">
      <alignment horizontal="center" vertical="top"/>
    </xf>
    <xf numFmtId="0" fontId="25" fillId="0" borderId="828" xfId="0" applyFont="1" applyBorder="1" applyAlignment="1">
      <alignment horizontal="center" vertical="center" wrapText="1"/>
    </xf>
    <xf numFmtId="0" fontId="29" fillId="4" borderId="810" xfId="0" applyFont="1" applyFill="1" applyBorder="1" applyAlignment="1" applyProtection="1">
      <alignment horizontal="left" vertical="top"/>
      <protection locked="0"/>
    </xf>
    <xf numFmtId="0" fontId="29" fillId="4" borderId="811" xfId="0" applyFont="1" applyFill="1" applyBorder="1" applyAlignment="1" applyProtection="1">
      <alignment horizontal="left" vertical="top"/>
      <protection locked="0"/>
    </xf>
    <xf numFmtId="0" fontId="29" fillId="4" borderId="812" xfId="0" applyFont="1" applyFill="1" applyBorder="1" applyAlignment="1" applyProtection="1">
      <alignment horizontal="left" vertical="top"/>
      <protection locked="0"/>
    </xf>
    <xf numFmtId="0" fontId="29" fillId="4" borderId="839" xfId="0" applyFont="1" applyFill="1" applyBorder="1" applyAlignment="1" applyProtection="1">
      <alignment horizontal="center" vertical="top"/>
      <protection locked="0"/>
    </xf>
    <xf numFmtId="0" fontId="29" fillId="4" borderId="840" xfId="0" applyFont="1" applyFill="1" applyBorder="1" applyAlignment="1" applyProtection="1">
      <alignment horizontal="center" vertical="top"/>
      <protection locked="0"/>
    </xf>
    <xf numFmtId="0" fontId="29" fillId="4" borderId="841" xfId="0" applyFont="1" applyFill="1" applyBorder="1" applyAlignment="1" applyProtection="1">
      <alignment horizontal="center" vertical="top"/>
      <protection locked="0"/>
    </xf>
    <xf numFmtId="0" fontId="29" fillId="4" borderId="689" xfId="0" applyFont="1" applyFill="1" applyBorder="1" applyAlignment="1" applyProtection="1">
      <alignment horizontal="center" vertical="top"/>
      <protection locked="0"/>
    </xf>
    <xf numFmtId="0" fontId="29" fillId="4" borderId="691" xfId="0" applyFont="1" applyFill="1" applyBorder="1" applyAlignment="1" applyProtection="1">
      <alignment horizontal="center" vertical="top"/>
      <protection locked="0"/>
    </xf>
    <xf numFmtId="0" fontId="29" fillId="2" borderId="694" xfId="0" applyFont="1" applyFill="1" applyBorder="1" applyAlignment="1">
      <alignment horizontal="center" vertical="top"/>
    </xf>
    <xf numFmtId="0" fontId="29" fillId="2" borderId="686" xfId="0" applyFont="1" applyFill="1" applyBorder="1" applyAlignment="1">
      <alignment horizontal="center" vertical="top"/>
    </xf>
    <xf numFmtId="0" fontId="29" fillId="2" borderId="678" xfId="0" applyFont="1" applyFill="1" applyBorder="1" applyAlignment="1">
      <alignment horizontal="center" vertical="top"/>
    </xf>
    <xf numFmtId="0" fontId="4" fillId="62" borderId="833" xfId="0" applyFont="1" applyFill="1" applyBorder="1" applyAlignment="1" applyProtection="1">
      <alignment vertical="center"/>
      <protection locked="0"/>
    </xf>
    <xf numFmtId="0" fontId="4" fillId="62" borderId="828" xfId="0" applyFont="1" applyFill="1" applyBorder="1" applyAlignment="1" applyProtection="1">
      <alignment vertical="center"/>
      <protection locked="0"/>
    </xf>
    <xf numFmtId="0" fontId="4" fillId="62" borderId="828" xfId="0" applyFont="1" applyFill="1" applyBorder="1" applyAlignment="1" applyProtection="1">
      <alignment vertical="center" wrapText="1"/>
      <protection locked="0"/>
    </xf>
    <xf numFmtId="0" fontId="4" fillId="62" borderId="834" xfId="0" applyFont="1" applyFill="1" applyBorder="1" applyAlignment="1" applyProtection="1">
      <alignment vertical="center"/>
      <protection locked="0"/>
    </xf>
    <xf numFmtId="0" fontId="25" fillId="0" borderId="725" xfId="0" applyFont="1" applyBorder="1" applyAlignment="1">
      <alignment horizontal="center" vertical="center" wrapText="1"/>
    </xf>
    <xf numFmtId="0" fontId="25" fillId="0" borderId="800" xfId="0" applyFont="1" applyBorder="1" applyAlignment="1">
      <alignment horizontal="center" vertical="center" wrapText="1"/>
    </xf>
    <xf numFmtId="0" fontId="25" fillId="0" borderId="830" xfId="0" applyFont="1" applyBorder="1" applyAlignment="1">
      <alignment horizontal="center" vertical="center" wrapText="1"/>
    </xf>
    <xf numFmtId="0" fontId="25" fillId="0" borderId="831" xfId="0" applyFont="1" applyBorder="1" applyAlignment="1">
      <alignment horizontal="center" vertical="center" wrapText="1"/>
    </xf>
    <xf numFmtId="0" fontId="25" fillId="0" borderId="833" xfId="0" applyFont="1" applyBorder="1" applyAlignment="1">
      <alignment horizontal="center" vertical="center" wrapText="1"/>
    </xf>
    <xf numFmtId="0" fontId="25" fillId="0" borderId="794" xfId="0" applyFont="1" applyBorder="1" applyAlignment="1">
      <alignment horizontal="center" vertical="center" wrapText="1"/>
    </xf>
    <xf numFmtId="0" fontId="25" fillId="0" borderId="795" xfId="0" applyFont="1" applyBorder="1" applyAlignment="1">
      <alignment horizontal="center" vertical="center" wrapText="1"/>
    </xf>
    <xf numFmtId="0" fontId="25" fillId="0" borderId="835" xfId="0" applyFont="1" applyBorder="1" applyAlignment="1">
      <alignment horizontal="center" vertical="center" wrapText="1"/>
    </xf>
    <xf numFmtId="0" fontId="25" fillId="0" borderId="832" xfId="0" applyFont="1" applyBorder="1" applyAlignment="1">
      <alignment horizontal="center" vertical="center" wrapText="1"/>
    </xf>
    <xf numFmtId="0" fontId="25" fillId="0" borderId="836" xfId="0" applyFont="1" applyBorder="1" applyAlignment="1">
      <alignment horizontal="center" vertical="center" wrapText="1"/>
    </xf>
    <xf numFmtId="0" fontId="25" fillId="0" borderId="834" xfId="0" applyFont="1" applyBorder="1" applyAlignment="1">
      <alignment horizontal="center" vertical="center" wrapText="1"/>
    </xf>
    <xf numFmtId="0" fontId="25" fillId="0" borderId="837" xfId="0" applyFont="1" applyBorder="1" applyAlignment="1">
      <alignment horizontal="center" vertical="center" wrapText="1"/>
    </xf>
    <xf numFmtId="0" fontId="25" fillId="0" borderId="838" xfId="0" applyFont="1" applyBorder="1" applyAlignment="1">
      <alignment horizontal="center" vertical="center" wrapText="1"/>
    </xf>
    <xf numFmtId="0" fontId="4" fillId="62" borderId="830" xfId="0" applyFont="1" applyFill="1" applyBorder="1" applyAlignment="1" applyProtection="1">
      <alignment vertical="center"/>
      <protection locked="0"/>
    </xf>
    <xf numFmtId="0" fontId="4" fillId="62" borderId="831" xfId="0" applyFont="1" applyFill="1" applyBorder="1" applyAlignment="1" applyProtection="1">
      <alignment vertical="center"/>
      <protection locked="0"/>
    </xf>
    <xf numFmtId="0" fontId="4" fillId="62" borderId="831" xfId="0" applyFont="1" applyFill="1" applyBorder="1" applyAlignment="1" applyProtection="1">
      <alignment vertical="center" wrapText="1"/>
      <protection locked="0"/>
    </xf>
    <xf numFmtId="0" fontId="4" fillId="62" borderId="832" xfId="0" applyFont="1" applyFill="1" applyBorder="1" applyAlignment="1" applyProtection="1">
      <alignment vertical="center"/>
      <protection locked="0"/>
    </xf>
    <xf numFmtId="0" fontId="4" fillId="62" borderId="725" xfId="0" applyFont="1" applyFill="1" applyBorder="1" applyAlignment="1" applyProtection="1">
      <alignment vertical="center"/>
      <protection locked="0"/>
    </xf>
    <xf numFmtId="0" fontId="4" fillId="62" borderId="800" xfId="0" applyFont="1" applyFill="1" applyBorder="1" applyAlignment="1" applyProtection="1">
      <alignment vertical="center"/>
      <protection locked="0"/>
    </xf>
    <xf numFmtId="0" fontId="4" fillId="62" borderId="800" xfId="0" applyFont="1" applyFill="1" applyBorder="1" applyAlignment="1" applyProtection="1">
      <alignment vertical="center" wrapText="1"/>
      <protection locked="0"/>
    </xf>
    <xf numFmtId="0" fontId="4" fillId="62" borderId="795" xfId="0" applyFont="1" applyFill="1" applyBorder="1" applyAlignment="1" applyProtection="1">
      <alignment vertical="center"/>
      <protection locked="0"/>
    </xf>
    <xf numFmtId="0" fontId="4" fillId="62" borderId="824" xfId="0" applyFont="1" applyFill="1" applyBorder="1" applyAlignment="1" applyProtection="1">
      <alignment horizontal="center" vertical="top"/>
      <protection locked="0"/>
    </xf>
    <xf numFmtId="0" fontId="4" fillId="62" borderId="825" xfId="0" applyFont="1" applyFill="1" applyBorder="1" applyAlignment="1" applyProtection="1">
      <alignment horizontal="center" vertical="top"/>
      <protection locked="0"/>
    </xf>
    <xf numFmtId="0" fontId="4" fillId="62" borderId="826" xfId="0" applyFont="1" applyFill="1" applyBorder="1" applyAlignment="1" applyProtection="1">
      <alignment horizontal="center" vertical="top"/>
      <protection locked="0"/>
    </xf>
    <xf numFmtId="0" fontId="4" fillId="62" borderId="827" xfId="0" applyFont="1" applyFill="1" applyBorder="1" applyAlignment="1" applyProtection="1">
      <alignment horizontal="left" vertical="top"/>
      <protection locked="0"/>
    </xf>
    <xf numFmtId="0" fontId="4" fillId="62" borderId="825" xfId="0" applyFont="1" applyFill="1" applyBorder="1" applyAlignment="1" applyProtection="1">
      <alignment horizontal="left" vertical="top"/>
      <protection locked="0"/>
    </xf>
    <xf numFmtId="0" fontId="4" fillId="62" borderId="826" xfId="0" applyFont="1" applyFill="1" applyBorder="1" applyAlignment="1" applyProtection="1">
      <alignment horizontal="left" vertical="top"/>
      <protection locked="0"/>
    </xf>
    <xf numFmtId="0" fontId="4" fillId="62" borderId="827" xfId="0" applyFont="1" applyFill="1" applyBorder="1" applyAlignment="1" applyProtection="1">
      <alignment vertical="top"/>
      <protection locked="0"/>
    </xf>
    <xf numFmtId="0" fontId="4" fillId="62" borderId="826" xfId="0" applyFont="1" applyFill="1" applyBorder="1" applyAlignment="1" applyProtection="1">
      <alignment vertical="top"/>
      <protection locked="0"/>
    </xf>
    <xf numFmtId="0" fontId="4" fillId="62" borderId="829" xfId="0" applyFont="1" applyFill="1" applyBorder="1" applyAlignment="1" applyProtection="1">
      <alignment horizontal="left" vertical="top"/>
      <protection locked="0"/>
    </xf>
    <xf numFmtId="0" fontId="2" fillId="0" borderId="741" xfId="0" applyFont="1" applyBorder="1" applyAlignment="1">
      <alignment horizontal="center" vertical="center" wrapText="1"/>
    </xf>
    <xf numFmtId="0" fontId="2" fillId="0" borderId="522" xfId="0" applyFont="1" applyBorder="1" applyAlignment="1">
      <alignment horizontal="center" vertical="center"/>
    </xf>
    <xf numFmtId="0" fontId="2" fillId="0" borderId="521" xfId="0" applyFont="1" applyBorder="1" applyAlignment="1">
      <alignment horizontal="center" vertical="center"/>
    </xf>
    <xf numFmtId="0" fontId="2" fillId="0" borderId="799" xfId="0" applyFont="1" applyBorder="1" applyAlignment="1">
      <alignment horizontal="center" vertical="center"/>
    </xf>
    <xf numFmtId="0" fontId="2" fillId="0" borderId="558" xfId="0" applyFont="1" applyBorder="1" applyAlignment="1">
      <alignment horizontal="center" vertical="center"/>
    </xf>
    <xf numFmtId="0" fontId="4" fillId="62" borderId="823" xfId="0" applyFont="1" applyFill="1" applyBorder="1" applyAlignment="1" applyProtection="1">
      <alignment horizontal="center" vertical="top"/>
      <protection locked="0"/>
    </xf>
    <xf numFmtId="0" fontId="4" fillId="62" borderId="820" xfId="0" applyFont="1" applyFill="1" applyBorder="1" applyAlignment="1" applyProtection="1">
      <alignment horizontal="center" vertical="top"/>
      <protection locked="0"/>
    </xf>
    <xf numFmtId="0" fontId="4" fillId="62" borderId="821" xfId="0" applyFont="1" applyFill="1" applyBorder="1" applyAlignment="1" applyProtection="1">
      <alignment horizontal="center" vertical="top"/>
      <protection locked="0"/>
    </xf>
    <xf numFmtId="0" fontId="4" fillId="62" borderId="819" xfId="0" applyFont="1" applyFill="1" applyBorder="1" applyAlignment="1" applyProtection="1">
      <alignment horizontal="left" vertical="top"/>
      <protection locked="0"/>
    </xf>
    <xf numFmtId="0" fontId="4" fillId="62" borderId="820" xfId="0" applyFont="1" applyFill="1" applyBorder="1" applyAlignment="1" applyProtection="1">
      <alignment horizontal="left" vertical="top"/>
      <protection locked="0"/>
    </xf>
    <xf numFmtId="0" fontId="4" fillId="62" borderId="821" xfId="0" applyFont="1" applyFill="1" applyBorder="1" applyAlignment="1" applyProtection="1">
      <alignment horizontal="left" vertical="top"/>
      <protection locked="0"/>
    </xf>
    <xf numFmtId="0" fontId="4" fillId="62" borderId="819" xfId="0" applyFont="1" applyFill="1" applyBorder="1" applyAlignment="1" applyProtection="1">
      <alignment vertical="top"/>
      <protection locked="0"/>
    </xf>
    <xf numFmtId="0" fontId="4" fillId="62" borderId="821" xfId="0" applyFont="1" applyFill="1" applyBorder="1" applyAlignment="1" applyProtection="1">
      <alignment vertical="top"/>
      <protection locked="0"/>
    </xf>
    <xf numFmtId="0" fontId="4" fillId="62" borderId="822" xfId="0" applyFont="1" applyFill="1" applyBorder="1" applyAlignment="1" applyProtection="1">
      <alignment horizontal="left" vertical="top"/>
      <protection locked="0"/>
    </xf>
    <xf numFmtId="0" fontId="4" fillId="62" borderId="813" xfId="0" applyFont="1" applyFill="1" applyBorder="1" applyAlignment="1" applyProtection="1">
      <alignment horizontal="left" vertical="top"/>
      <protection locked="0"/>
    </xf>
    <xf numFmtId="0" fontId="4" fillId="62" borderId="815" xfId="0" applyFont="1" applyFill="1" applyBorder="1" applyAlignment="1" applyProtection="1">
      <alignment horizontal="left" vertical="top"/>
      <protection locked="0"/>
    </xf>
    <xf numFmtId="0" fontId="4" fillId="62" borderId="816" xfId="0" applyFont="1" applyFill="1" applyBorder="1" applyAlignment="1" applyProtection="1">
      <alignment horizontal="center" vertical="top"/>
      <protection locked="0"/>
    </xf>
    <xf numFmtId="0" fontId="4" fillId="62" borderId="817" xfId="0" applyFont="1" applyFill="1" applyBorder="1" applyAlignment="1" applyProtection="1">
      <alignment horizontal="center" vertical="top"/>
      <protection locked="0"/>
    </xf>
    <xf numFmtId="0" fontId="4" fillId="62" borderId="818" xfId="0" applyFont="1" applyFill="1" applyBorder="1" applyAlignment="1" applyProtection="1">
      <alignment horizontal="center" vertical="top"/>
      <protection locked="0"/>
    </xf>
    <xf numFmtId="0" fontId="2" fillId="0" borderId="809" xfId="0" applyFont="1" applyBorder="1" applyAlignment="1">
      <alignment horizontal="center" vertical="center" wrapText="1"/>
    </xf>
    <xf numFmtId="0" fontId="2" fillId="0" borderId="801" xfId="0" applyFont="1" applyBorder="1" applyAlignment="1">
      <alignment horizontal="center" vertical="center" wrapText="1"/>
    </xf>
    <xf numFmtId="0" fontId="4" fillId="62" borderId="810" xfId="0" applyFont="1" applyFill="1" applyBorder="1" applyAlignment="1" applyProtection="1">
      <alignment horizontal="center" vertical="top"/>
      <protection locked="0"/>
    </xf>
    <xf numFmtId="0" fontId="4" fillId="62" borderId="811" xfId="0" applyFont="1" applyFill="1" applyBorder="1" applyAlignment="1" applyProtection="1">
      <alignment horizontal="center" vertical="top"/>
      <protection locked="0"/>
    </xf>
    <xf numFmtId="0" fontId="4" fillId="62" borderId="812" xfId="0" applyFont="1" applyFill="1" applyBorder="1" applyAlignment="1" applyProtection="1">
      <alignment horizontal="center" vertical="top"/>
      <protection locked="0"/>
    </xf>
    <xf numFmtId="0" fontId="4" fillId="62" borderId="811" xfId="0" applyFont="1" applyFill="1" applyBorder="1" applyAlignment="1" applyProtection="1">
      <alignment horizontal="left" vertical="top"/>
      <protection locked="0"/>
    </xf>
    <xf numFmtId="0" fontId="4" fillId="62" borderId="812" xfId="0" applyFont="1" applyFill="1" applyBorder="1" applyAlignment="1" applyProtection="1">
      <alignment horizontal="left" vertical="top"/>
      <protection locked="0"/>
    </xf>
    <xf numFmtId="0" fontId="4" fillId="62" borderId="813" xfId="0" applyFont="1" applyFill="1" applyBorder="1" applyAlignment="1" applyProtection="1">
      <alignment vertical="top"/>
      <protection locked="0"/>
    </xf>
    <xf numFmtId="0" fontId="4" fillId="62" borderId="812" xfId="0" applyFont="1" applyFill="1" applyBorder="1" applyAlignment="1" applyProtection="1">
      <alignment vertical="top"/>
      <protection locked="0"/>
    </xf>
    <xf numFmtId="0" fontId="25" fillId="4" borderId="29" xfId="0" applyFont="1" applyFill="1" applyBorder="1" applyAlignment="1">
      <alignment vertical="top"/>
    </xf>
    <xf numFmtId="0" fontId="25" fillId="4" borderId="30" xfId="0" applyFont="1" applyFill="1" applyBorder="1" applyAlignment="1">
      <alignment vertical="top"/>
    </xf>
    <xf numFmtId="0" fontId="29" fillId="4" borderId="701" xfId="0" applyFont="1" applyFill="1" applyBorder="1" applyAlignment="1" applyProtection="1">
      <alignment horizontal="left" vertical="top"/>
      <protection locked="0"/>
    </xf>
    <xf numFmtId="0" fontId="29" fillId="0" borderId="701" xfId="0" applyFont="1" applyBorder="1" applyAlignment="1" applyProtection="1">
      <alignment horizontal="center" vertical="top"/>
      <protection locked="0"/>
    </xf>
    <xf numFmtId="0" fontId="29" fillId="0" borderId="31" xfId="0" applyFont="1" applyBorder="1" applyAlignment="1" applyProtection="1">
      <alignment horizontal="center" vertical="top"/>
      <protection locked="0"/>
    </xf>
    <xf numFmtId="0" fontId="29" fillId="0" borderId="207" xfId="0" applyFont="1" applyBorder="1" applyAlignment="1" applyProtection="1">
      <alignment horizontal="center" vertical="top"/>
      <protection locked="0"/>
    </xf>
    <xf numFmtId="0" fontId="29" fillId="0" borderId="26" xfId="0" applyFont="1" applyBorder="1" applyAlignment="1" applyProtection="1">
      <alignment horizontal="center" vertical="top"/>
      <protection locked="0"/>
    </xf>
    <xf numFmtId="0" fontId="2" fillId="0" borderId="725" xfId="0" applyFont="1" applyBorder="1" applyAlignment="1">
      <alignment vertical="center" wrapText="1"/>
    </xf>
    <xf numFmtId="0" fontId="2" fillId="0" borderId="800" xfId="0" applyFont="1" applyBorder="1" applyAlignment="1">
      <alignment vertical="center" wrapText="1"/>
    </xf>
    <xf numFmtId="0" fontId="2" fillId="0" borderId="799" xfId="0" applyFont="1" applyBorder="1" applyAlignment="1">
      <alignment horizontal="center" vertical="center" wrapText="1"/>
    </xf>
    <xf numFmtId="0" fontId="2" fillId="0" borderId="521" xfId="0" applyFont="1" applyBorder="1" applyAlignment="1">
      <alignment horizontal="center" vertical="center" wrapText="1"/>
    </xf>
    <xf numFmtId="0" fontId="2" fillId="0" borderId="711" xfId="0" applyFont="1" applyBorder="1" applyAlignment="1">
      <alignment horizontal="center" vertical="center" wrapText="1"/>
    </xf>
    <xf numFmtId="0" fontId="2" fillId="0" borderId="703" xfId="0" applyFont="1" applyBorder="1" applyAlignment="1">
      <alignment horizontal="center" vertical="center" wrapText="1"/>
    </xf>
    <xf numFmtId="0" fontId="30" fillId="0" borderId="743" xfId="0" applyFont="1" applyBorder="1" applyAlignment="1">
      <alignment horizontal="center" vertical="center"/>
    </xf>
    <xf numFmtId="0" fontId="30" fillId="0" borderId="710" xfId="0" applyFont="1" applyBorder="1" applyAlignment="1">
      <alignment horizontal="center" vertical="center"/>
    </xf>
    <xf numFmtId="0" fontId="2" fillId="0" borderId="800" xfId="0" applyFont="1" applyBorder="1" applyAlignment="1">
      <alignment horizontal="center" vertical="center" wrapText="1"/>
    </xf>
    <xf numFmtId="0" fontId="2" fillId="0" borderId="558" xfId="0" applyFont="1" applyBorder="1" applyAlignment="1">
      <alignment horizontal="center" vertical="center" wrapText="1"/>
    </xf>
    <xf numFmtId="0" fontId="2" fillId="0" borderId="712" xfId="0" applyFont="1" applyBorder="1" applyAlignment="1">
      <alignment horizontal="center" vertical="center" wrapText="1"/>
    </xf>
    <xf numFmtId="0" fontId="25" fillId="4" borderId="27" xfId="0" applyFont="1" applyFill="1" applyBorder="1" applyAlignment="1">
      <alignment vertical="top"/>
    </xf>
    <xf numFmtId="0" fontId="25" fillId="4" borderId="17" xfId="0" applyFont="1" applyFill="1" applyBorder="1" applyAlignment="1">
      <alignment vertical="top"/>
    </xf>
    <xf numFmtId="0" fontId="25" fillId="4" borderId="28" xfId="0" applyFont="1" applyFill="1" applyBorder="1" applyAlignment="1">
      <alignment vertical="top"/>
    </xf>
    <xf numFmtId="0" fontId="29" fillId="62" borderId="35" xfId="0" applyFont="1" applyFill="1" applyBorder="1" applyAlignment="1" applyProtection="1">
      <alignment horizontal="left" vertical="top"/>
      <protection locked="0"/>
    </xf>
    <xf numFmtId="0" fontId="29" fillId="14" borderId="35" xfId="0" applyFont="1" applyFill="1" applyBorder="1" applyAlignment="1" applyProtection="1">
      <alignment horizontal="center" vertical="top"/>
      <protection locked="0"/>
    </xf>
    <xf numFmtId="0" fontId="29" fillId="0" borderId="28" xfId="0" applyFont="1" applyBorder="1" applyAlignment="1" applyProtection="1">
      <alignment horizontal="center" vertical="top"/>
      <protection locked="0"/>
    </xf>
    <xf numFmtId="0" fontId="29" fillId="0" borderId="133" xfId="0" applyFont="1" applyBorder="1" applyAlignment="1" applyProtection="1">
      <alignment horizontal="center" vertical="top"/>
      <protection locked="0"/>
    </xf>
    <xf numFmtId="0" fontId="29" fillId="0" borderId="24" xfId="0" applyFont="1" applyBorder="1" applyAlignment="1" applyProtection="1">
      <alignment horizontal="center" vertical="top"/>
      <protection locked="0"/>
    </xf>
    <xf numFmtId="0" fontId="29" fillId="62" borderId="231" xfId="0" applyFont="1" applyFill="1" applyBorder="1" applyAlignment="1" applyProtection="1">
      <alignment horizontal="left" vertical="top"/>
      <protection locked="0"/>
    </xf>
    <xf numFmtId="0" fontId="29" fillId="14" borderId="231" xfId="0" applyFont="1" applyFill="1" applyBorder="1" applyAlignment="1" applyProtection="1">
      <alignment horizontal="center" vertical="top"/>
      <protection locked="0"/>
    </xf>
    <xf numFmtId="0" fontId="29" fillId="62" borderId="127" xfId="0" applyFont="1" applyFill="1" applyBorder="1" applyAlignment="1" applyProtection="1">
      <alignment horizontal="left" vertical="top"/>
      <protection locked="0"/>
    </xf>
    <xf numFmtId="0" fontId="29" fillId="14" borderId="229" xfId="0" applyFont="1" applyFill="1" applyBorder="1" applyAlignment="1" applyProtection="1">
      <alignment horizontal="center" vertical="top"/>
      <protection locked="0"/>
    </xf>
    <xf numFmtId="0" fontId="29" fillId="14" borderId="150" xfId="0" applyFont="1" applyFill="1" applyBorder="1" applyAlignment="1" applyProtection="1">
      <alignment horizontal="center" vertical="top"/>
      <protection locked="0"/>
    </xf>
    <xf numFmtId="0" fontId="29" fillId="14" borderId="230" xfId="0" applyFont="1" applyFill="1" applyBorder="1" applyAlignment="1" applyProtection="1">
      <alignment horizontal="center" vertical="top"/>
      <protection locked="0"/>
    </xf>
    <xf numFmtId="0" fontId="29" fillId="0" borderId="91" xfId="0" applyFont="1" applyBorder="1" applyAlignment="1" applyProtection="1">
      <alignment horizontal="center" vertical="top"/>
      <protection locked="0"/>
    </xf>
    <xf numFmtId="0" fontId="29" fillId="0" borderId="142" xfId="0" applyFont="1" applyBorder="1" applyAlignment="1" applyProtection="1">
      <alignment horizontal="center" vertical="top"/>
      <protection locked="0"/>
    </xf>
    <xf numFmtId="0" fontId="29" fillId="0" borderId="128" xfId="0" applyFont="1" applyBorder="1" applyAlignment="1" applyProtection="1">
      <alignment horizontal="center" vertical="top"/>
      <protection locked="0"/>
    </xf>
    <xf numFmtId="0" fontId="29" fillId="14" borderId="34" xfId="0" applyFont="1" applyFill="1" applyBorder="1" applyAlignment="1" applyProtection="1">
      <alignment horizontal="center" vertical="top"/>
      <protection locked="0"/>
    </xf>
    <xf numFmtId="0" fontId="29" fillId="62" borderId="228" xfId="0" applyFont="1" applyFill="1" applyBorder="1" applyAlignment="1" applyProtection="1">
      <alignment horizontal="left" vertical="top"/>
      <protection locked="0"/>
    </xf>
    <xf numFmtId="0" fontId="29" fillId="14" borderId="228" xfId="0" applyFont="1" applyFill="1" applyBorder="1" applyAlignment="1" applyProtection="1">
      <alignment horizontal="center" vertical="center"/>
      <protection locked="0"/>
    </xf>
    <xf numFmtId="0" fontId="29" fillId="14" borderId="35" xfId="0" applyFont="1" applyFill="1" applyBorder="1" applyAlignment="1" applyProtection="1">
      <alignment horizontal="center" vertical="center"/>
      <protection locked="0"/>
    </xf>
    <xf numFmtId="0" fontId="29" fillId="4" borderId="0" xfId="0" applyFont="1" applyFill="1" applyAlignment="1" applyProtection="1">
      <alignment horizontal="left" vertical="top"/>
      <protection locked="0"/>
    </xf>
    <xf numFmtId="0" fontId="29" fillId="0" borderId="0" xfId="0" applyFont="1" applyAlignment="1" applyProtection="1">
      <alignment horizontal="center" vertical="top"/>
      <protection locked="0"/>
    </xf>
    <xf numFmtId="0" fontId="29" fillId="62" borderId="674" xfId="0" applyFont="1" applyFill="1" applyBorder="1" applyAlignment="1" applyProtection="1">
      <alignment horizontal="left" vertical="top"/>
      <protection locked="0"/>
    </xf>
    <xf numFmtId="0" fontId="29" fillId="14" borderId="674" xfId="0" applyFont="1" applyFill="1" applyBorder="1" applyAlignment="1" applyProtection="1">
      <alignment horizontal="center" vertical="top"/>
      <protection locked="0"/>
    </xf>
    <xf numFmtId="0" fontId="29" fillId="62" borderId="47" xfId="0" applyFont="1" applyFill="1" applyBorder="1" applyAlignment="1" applyProtection="1">
      <alignment horizontal="left" vertical="top"/>
      <protection locked="0"/>
    </xf>
    <xf numFmtId="0" fontId="29" fillId="14" borderId="89" xfId="0" applyFont="1" applyFill="1" applyBorder="1" applyAlignment="1" applyProtection="1">
      <alignment horizontal="center" vertical="top"/>
      <protection locked="0"/>
    </xf>
    <xf numFmtId="0" fontId="29" fillId="62" borderId="659" xfId="0" applyFont="1" applyFill="1" applyBorder="1" applyAlignment="1" applyProtection="1">
      <alignment horizontal="left" vertical="top"/>
      <protection locked="0"/>
    </xf>
    <xf numFmtId="0" fontId="29" fillId="14" borderId="659" xfId="0" applyFont="1" applyFill="1" applyBorder="1" applyAlignment="1" applyProtection="1">
      <alignment horizontal="center" vertical="top"/>
      <protection locked="0"/>
    </xf>
    <xf numFmtId="0" fontId="29" fillId="14" borderId="228" xfId="0" applyFont="1" applyFill="1" applyBorder="1" applyAlignment="1" applyProtection="1">
      <alignment horizontal="center" vertical="top"/>
      <protection locked="0"/>
    </xf>
    <xf numFmtId="0" fontId="29" fillId="4" borderId="414" xfId="0" applyFont="1" applyFill="1" applyBorder="1" applyAlignment="1" applyProtection="1">
      <alignment horizontal="left" vertical="top"/>
      <protection locked="0"/>
    </xf>
    <xf numFmtId="0" fontId="29" fillId="0" borderId="414" xfId="0" applyFont="1" applyBorder="1" applyAlignment="1" applyProtection="1">
      <alignment horizontal="center" vertical="top"/>
      <protection locked="0"/>
    </xf>
    <xf numFmtId="0" fontId="29" fillId="0" borderId="226" xfId="0" applyFont="1" applyBorder="1" applyAlignment="1">
      <alignment horizontal="center" vertical="top"/>
    </xf>
    <xf numFmtId="0" fontId="29" fillId="0" borderId="226" xfId="0" applyFont="1" applyBorder="1" applyAlignment="1" applyProtection="1">
      <alignment horizontal="center" vertical="top"/>
      <protection locked="0"/>
    </xf>
    <xf numFmtId="0" fontId="29" fillId="0" borderId="227" xfId="0" applyFont="1" applyBorder="1" applyAlignment="1" applyProtection="1">
      <alignment horizontal="center" vertical="top"/>
      <protection locked="0"/>
    </xf>
    <xf numFmtId="0" fontId="29" fillId="0" borderId="27" xfId="0" applyFont="1" applyBorder="1" applyAlignment="1" applyProtection="1">
      <alignment vertical="top"/>
      <protection locked="0"/>
    </xf>
    <xf numFmtId="0" fontId="29" fillId="0" borderId="17" xfId="0" applyFont="1" applyBorder="1" applyAlignment="1" applyProtection="1">
      <alignment vertical="top"/>
      <protection locked="0"/>
    </xf>
    <xf numFmtId="0" fontId="29" fillId="0" borderId="28" xfId="0" applyFont="1" applyBorder="1" applyAlignment="1" applyProtection="1">
      <alignment vertical="top"/>
      <protection locked="0"/>
    </xf>
    <xf numFmtId="0" fontId="29" fillId="14" borderId="32" xfId="0" applyFont="1" applyFill="1" applyBorder="1" applyAlignment="1" applyProtection="1">
      <alignment horizontal="center" vertical="top"/>
      <protection locked="0"/>
    </xf>
    <xf numFmtId="0" fontId="29" fillId="62" borderId="35" xfId="0" applyFont="1" applyFill="1" applyBorder="1" applyAlignment="1">
      <alignment horizontal="left" vertical="top"/>
    </xf>
    <xf numFmtId="0" fontId="29" fillId="14" borderId="36" xfId="0" applyFont="1" applyFill="1" applyBorder="1" applyAlignment="1" applyProtection="1">
      <alignment horizontal="center" vertical="top"/>
      <protection locked="0"/>
    </xf>
    <xf numFmtId="0" fontId="25" fillId="0" borderId="27" xfId="0" applyFont="1" applyBorder="1" applyAlignment="1" applyProtection="1">
      <alignment horizontal="left" vertical="top"/>
      <protection locked="0"/>
    </xf>
    <xf numFmtId="0" fontId="25" fillId="0" borderId="17" xfId="0" applyFont="1" applyBorder="1" applyAlignment="1" applyProtection="1">
      <alignment horizontal="left" vertical="top"/>
      <protection locked="0"/>
    </xf>
    <xf numFmtId="0" fontId="25" fillId="0" borderId="28" xfId="0" applyFont="1" applyBorder="1" applyAlignment="1" applyProtection="1">
      <alignment horizontal="left" vertical="top"/>
      <protection locked="0"/>
    </xf>
    <xf numFmtId="0" fontId="29" fillId="4" borderId="23" xfId="0" applyFont="1" applyFill="1" applyBorder="1" applyAlignment="1">
      <alignment horizontal="left" vertical="top"/>
    </xf>
    <xf numFmtId="0" fontId="29" fillId="0" borderId="23" xfId="0" applyFont="1" applyBorder="1" applyAlignment="1" applyProtection="1">
      <alignment horizontal="center" vertical="top"/>
      <protection locked="0"/>
    </xf>
    <xf numFmtId="0" fontId="25" fillId="0" borderId="729" xfId="0" applyFont="1" applyBorder="1" applyAlignment="1">
      <alignment horizontal="center" vertical="center" wrapText="1"/>
    </xf>
    <xf numFmtId="0" fontId="25" fillId="0" borderId="732" xfId="0" applyFont="1" applyBorder="1" applyAlignment="1">
      <alignment horizontal="center" vertical="center" wrapText="1"/>
    </xf>
    <xf numFmtId="0" fontId="25" fillId="0" borderId="709" xfId="0" applyFont="1" applyBorder="1" applyAlignment="1">
      <alignment horizontal="center" vertical="center" wrapText="1"/>
    </xf>
    <xf numFmtId="0" fontId="35" fillId="0" borderId="0" xfId="0" applyFont="1" applyAlignment="1">
      <alignment horizontal="center"/>
    </xf>
    <xf numFmtId="0" fontId="25" fillId="0" borderId="0" xfId="0" applyFont="1" applyAlignment="1">
      <alignment horizontal="left" vertical="top"/>
    </xf>
    <xf numFmtId="0" fontId="25" fillId="62" borderId="734" xfId="0" applyFont="1" applyFill="1" applyBorder="1" applyAlignment="1">
      <alignment vertical="top"/>
    </xf>
    <xf numFmtId="0" fontId="25" fillId="4" borderId="0" xfId="0" applyFont="1" applyFill="1" applyAlignment="1">
      <alignment horizontal="right" vertical="top" wrapText="1"/>
    </xf>
    <xf numFmtId="0" fontId="29" fillId="62" borderId="414" xfId="0" applyFont="1" applyFill="1" applyBorder="1" applyAlignment="1" applyProtection="1">
      <alignment horizontal="left" vertical="top"/>
      <protection locked="0"/>
    </xf>
    <xf numFmtId="0" fontId="29" fillId="62" borderId="734" xfId="0" applyFont="1" applyFill="1" applyBorder="1" applyAlignment="1" applyProtection="1">
      <alignment horizontal="left" vertical="top"/>
      <protection locked="0"/>
    </xf>
    <xf numFmtId="0" fontId="25" fillId="4" borderId="0" xfId="0" applyFont="1" applyFill="1" applyAlignment="1">
      <alignment horizontal="left" vertical="top"/>
    </xf>
    <xf numFmtId="0" fontId="29" fillId="62" borderId="414" xfId="0" quotePrefix="1" applyFont="1" applyFill="1" applyBorder="1" applyAlignment="1" applyProtection="1">
      <alignment horizontal="left" vertical="top"/>
      <protection locked="0"/>
    </xf>
    <xf numFmtId="0" fontId="29" fillId="0" borderId="734" xfId="0" applyFont="1" applyBorder="1" applyAlignment="1" applyProtection="1">
      <alignment horizontal="left" vertical="top"/>
      <protection locked="0"/>
    </xf>
    <xf numFmtId="0" fontId="29" fillId="2" borderId="0" xfId="0" applyFont="1" applyFill="1" applyAlignment="1">
      <alignment horizontal="center" vertical="top"/>
    </xf>
    <xf numFmtId="15" fontId="29" fillId="62" borderId="414" xfId="0" applyNumberFormat="1" applyFont="1" applyFill="1" applyBorder="1" applyAlignment="1" applyProtection="1">
      <alignment horizontal="distributed" vertical="top"/>
      <protection locked="0"/>
    </xf>
    <xf numFmtId="0" fontId="25" fillId="62" borderId="414" xfId="0" applyFont="1" applyFill="1" applyBorder="1" applyAlignment="1">
      <alignment vertical="top"/>
    </xf>
    <xf numFmtId="15" fontId="29" fillId="4" borderId="0" xfId="0" applyNumberFormat="1" applyFont="1" applyFill="1" applyAlignment="1" applyProtection="1">
      <alignment horizontal="center" vertical="top"/>
      <protection locked="0"/>
    </xf>
    <xf numFmtId="0" fontId="29" fillId="52" borderId="796" xfId="0" applyFont="1" applyFill="1" applyBorder="1" applyAlignment="1">
      <alignment vertical="top"/>
    </xf>
    <xf numFmtId="0" fontId="29" fillId="52" borderId="0" xfId="0" applyFont="1" applyFill="1" applyAlignment="1">
      <alignment vertical="top"/>
    </xf>
    <xf numFmtId="0" fontId="29" fillId="52" borderId="414" xfId="0" applyFont="1" applyFill="1" applyBorder="1" applyAlignment="1">
      <alignment vertical="top"/>
    </xf>
    <xf numFmtId="0" fontId="3" fillId="0" borderId="0" xfId="0" applyFont="1" applyAlignment="1">
      <alignment horizontal="center"/>
    </xf>
    <xf numFmtId="0" fontId="25" fillId="0" borderId="742" xfId="0" applyFont="1" applyBorder="1" applyAlignment="1">
      <alignment horizontal="center" vertical="center" wrapText="1"/>
    </xf>
    <xf numFmtId="0" fontId="25" fillId="0" borderId="840" xfId="0" applyFont="1" applyBorder="1" applyAlignment="1">
      <alignment horizontal="center" vertical="center" wrapText="1"/>
    </xf>
    <xf numFmtId="0" fontId="25" fillId="0" borderId="765" xfId="0" applyFont="1" applyBorder="1" applyAlignment="1">
      <alignment horizontal="center" vertical="center" wrapText="1"/>
    </xf>
    <xf numFmtId="0" fontId="29" fillId="53" borderId="414" xfId="0" applyFont="1" applyFill="1" applyBorder="1" applyAlignment="1">
      <alignment horizontal="left" vertical="top"/>
    </xf>
    <xf numFmtId="0" fontId="25" fillId="53" borderId="414" xfId="0" applyFont="1" applyFill="1" applyBorder="1" applyAlignment="1">
      <alignment vertical="top"/>
    </xf>
    <xf numFmtId="0" fontId="25" fillId="53" borderId="716" xfId="0" quotePrefix="1" applyFont="1" applyFill="1" applyBorder="1" applyAlignment="1">
      <alignment horizontal="left" vertical="top"/>
    </xf>
    <xf numFmtId="0" fontId="25" fillId="53" borderId="716" xfId="0" applyFont="1" applyFill="1" applyBorder="1" applyAlignment="1">
      <alignment horizontal="left" vertical="top"/>
    </xf>
    <xf numFmtId="0" fontId="25" fillId="53" borderId="716" xfId="0" applyFont="1" applyFill="1" applyBorder="1" applyAlignment="1">
      <alignment vertical="top"/>
    </xf>
    <xf numFmtId="15" fontId="29" fillId="2" borderId="0" xfId="0" quotePrefix="1" applyNumberFormat="1" applyFont="1" applyFill="1" applyAlignment="1" applyProtection="1">
      <alignment horizontal="left" vertical="top"/>
      <protection locked="0"/>
    </xf>
    <xf numFmtId="0" fontId="29" fillId="2" borderId="0" xfId="0" applyFont="1" applyFill="1" applyAlignment="1" applyProtection="1">
      <alignment horizontal="left" vertical="top"/>
      <protection locked="0"/>
    </xf>
    <xf numFmtId="0" fontId="25" fillId="0" borderId="741" xfId="0" applyFont="1" applyBorder="1" applyAlignment="1">
      <alignment horizontal="center" vertical="center"/>
    </xf>
    <xf numFmtId="0" fontId="25" fillId="0" borderId="522" xfId="0" applyFont="1" applyBorder="1" applyAlignment="1">
      <alignment horizontal="center" vertical="center"/>
    </xf>
    <xf numFmtId="0" fontId="25" fillId="0" borderId="521" xfId="0" applyFont="1" applyBorder="1" applyAlignment="1">
      <alignment horizontal="center" vertical="center"/>
    </xf>
    <xf numFmtId="0" fontId="25" fillId="0" borderId="706" xfId="0" applyFont="1" applyBorder="1" applyAlignment="1">
      <alignment horizontal="center" vertical="center"/>
    </xf>
    <xf numFmtId="0" fontId="25" fillId="0" borderId="701" xfId="0" applyFont="1" applyBorder="1" applyAlignment="1">
      <alignment horizontal="center" vertical="center"/>
    </xf>
    <xf numFmtId="0" fontId="25" fillId="0" borderId="703" xfId="0" applyFont="1" applyBorder="1" applyAlignment="1">
      <alignment horizontal="center" vertical="center"/>
    </xf>
    <xf numFmtId="0" fontId="25" fillId="0" borderId="799" xfId="0" applyFont="1" applyBorder="1" applyAlignment="1">
      <alignment horizontal="center" vertical="center"/>
    </xf>
    <xf numFmtId="0" fontId="25" fillId="0" borderId="711" xfId="0" applyFont="1" applyBorder="1" applyAlignment="1">
      <alignment horizontal="center" vertical="center"/>
    </xf>
    <xf numFmtId="0" fontId="25" fillId="0" borderId="800" xfId="0" applyFont="1" applyBorder="1" applyAlignment="1">
      <alignment horizontal="center" vertical="center"/>
    </xf>
    <xf numFmtId="0" fontId="25" fillId="0" borderId="799" xfId="0" applyFont="1" applyBorder="1" applyAlignment="1">
      <alignment horizontal="center" vertical="center" wrapText="1"/>
    </xf>
    <xf numFmtId="0" fontId="25" fillId="0" borderId="521" xfId="0" applyFont="1" applyBorder="1" applyAlignment="1">
      <alignment horizontal="center" vertical="center" wrapText="1"/>
    </xf>
    <xf numFmtId="0" fontId="25" fillId="0" borderId="711" xfId="0" applyFont="1" applyBorder="1" applyAlignment="1">
      <alignment horizontal="center" vertical="center" wrapText="1"/>
    </xf>
    <xf numFmtId="0" fontId="25" fillId="0" borderId="703" xfId="0" applyFont="1" applyBorder="1" applyAlignment="1">
      <alignment horizontal="center" vertical="center" wrapText="1"/>
    </xf>
    <xf numFmtId="0" fontId="25" fillId="0" borderId="558" xfId="0" applyFont="1" applyBorder="1" applyAlignment="1">
      <alignment horizontal="center" vertical="center"/>
    </xf>
    <xf numFmtId="0" fontId="25" fillId="0" borderId="712" xfId="0" applyFont="1" applyBorder="1" applyAlignment="1">
      <alignment horizontal="center" vertical="center"/>
    </xf>
    <xf numFmtId="15" fontId="29" fillId="62" borderId="734" xfId="0" applyNumberFormat="1" applyFont="1" applyFill="1" applyBorder="1" applyAlignment="1" applyProtection="1">
      <alignment horizontal="left" vertical="top"/>
      <protection locked="0"/>
    </xf>
    <xf numFmtId="0" fontId="45" fillId="62" borderId="734" xfId="4" applyFont="1" applyFill="1" applyBorder="1" applyAlignment="1" applyProtection="1">
      <alignment horizontal="left" vertical="top"/>
      <protection locked="0"/>
    </xf>
    <xf numFmtId="0" fontId="34" fillId="62" borderId="734" xfId="4" applyFont="1" applyFill="1" applyBorder="1" applyAlignment="1" applyProtection="1">
      <alignment horizontal="left" vertical="top"/>
      <protection locked="0"/>
    </xf>
    <xf numFmtId="0" fontId="29" fillId="0" borderId="802" xfId="0" applyFont="1" applyBorder="1" applyAlignment="1" applyProtection="1">
      <alignment horizontal="center" vertical="top"/>
      <protection locked="0"/>
    </xf>
    <xf numFmtId="0" fontId="29" fillId="0" borderId="803" xfId="0" applyFont="1" applyBorder="1" applyAlignment="1" applyProtection="1">
      <alignment horizontal="center" vertical="top"/>
      <protection locked="0"/>
    </xf>
    <xf numFmtId="0" fontId="29" fillId="0" borderId="804" xfId="0" applyFont="1" applyBorder="1" applyAlignment="1" applyProtection="1">
      <alignment horizontal="center" vertical="top"/>
      <protection locked="0"/>
    </xf>
    <xf numFmtId="0" fontId="29" fillId="4" borderId="805" xfId="0" applyFont="1" applyFill="1" applyBorder="1" applyAlignment="1">
      <alignment horizontal="left" vertical="top"/>
    </xf>
    <xf numFmtId="0" fontId="29" fillId="0" borderId="805" xfId="0" applyFont="1" applyBorder="1" applyAlignment="1" applyProtection="1">
      <alignment horizontal="center" vertical="top"/>
      <protection locked="0"/>
    </xf>
    <xf numFmtId="0" fontId="29" fillId="0" borderId="806" xfId="0" applyFont="1" applyBorder="1" applyAlignment="1" applyProtection="1">
      <alignment horizontal="center" vertical="top"/>
      <protection locked="0"/>
    </xf>
    <xf numFmtId="0" fontId="25" fillId="0" borderId="710" xfId="0" applyFont="1" applyBorder="1" applyAlignment="1">
      <alignment horizontal="center" vertical="center" wrapText="1"/>
    </xf>
    <xf numFmtId="0" fontId="25" fillId="0" borderId="704" xfId="0" applyFont="1" applyBorder="1" applyAlignment="1">
      <alignment horizontal="center" vertical="center" wrapText="1"/>
    </xf>
    <xf numFmtId="0" fontId="29" fillId="14" borderId="862" xfId="0" applyFont="1" applyFill="1" applyBorder="1" applyAlignment="1">
      <alignment horizontal="center"/>
    </xf>
    <xf numFmtId="0" fontId="29" fillId="14" borderId="831" xfId="0" applyFont="1" applyFill="1" applyBorder="1" applyAlignment="1">
      <alignment horizontal="center"/>
    </xf>
    <xf numFmtId="0" fontId="29" fillId="14" borderId="659" xfId="0" applyFont="1" applyFill="1" applyBorder="1" applyAlignment="1">
      <alignment horizontal="center"/>
    </xf>
    <xf numFmtId="43" fontId="25" fillId="0" borderId="710" xfId="90" applyFont="1" applyBorder="1" applyAlignment="1">
      <alignment horizontal="center" vertical="center" wrapText="1"/>
    </xf>
    <xf numFmtId="0" fontId="29" fillId="14" borderId="831" xfId="0" applyFont="1" applyFill="1" applyBorder="1" applyAlignment="1">
      <alignment horizontal="center" vertical="top"/>
    </xf>
    <xf numFmtId="0" fontId="29" fillId="14" borderId="832" xfId="0" applyFont="1" applyFill="1" applyBorder="1" applyAlignment="1">
      <alignment horizontal="center" vertical="top"/>
    </xf>
    <xf numFmtId="0" fontId="29" fillId="14" borderId="861" xfId="0" applyFont="1" applyFill="1" applyBorder="1" applyAlignment="1">
      <alignment horizontal="center"/>
    </xf>
    <xf numFmtId="0" fontId="29" fillId="14" borderId="830" xfId="0" applyFont="1" applyFill="1" applyBorder="1" applyAlignment="1">
      <alignment horizontal="center"/>
    </xf>
    <xf numFmtId="0" fontId="29" fillId="14" borderId="190" xfId="0" applyFont="1" applyFill="1" applyBorder="1" applyAlignment="1">
      <alignment horizontal="center"/>
    </xf>
    <xf numFmtId="0" fontId="29" fillId="14" borderId="659" xfId="0" applyFont="1" applyFill="1" applyBorder="1" applyAlignment="1">
      <alignment horizontal="center" vertical="top"/>
    </xf>
    <xf numFmtId="0" fontId="29" fillId="14" borderId="860" xfId="0" applyFont="1" applyFill="1" applyBorder="1" applyAlignment="1">
      <alignment horizontal="center" vertical="top"/>
    </xf>
    <xf numFmtId="0" fontId="29" fillId="14" borderId="862" xfId="0" applyFont="1" applyFill="1" applyBorder="1" applyAlignment="1">
      <alignment horizontal="center" vertical="top"/>
    </xf>
    <xf numFmtId="0" fontId="29" fillId="14" borderId="863" xfId="0" applyFont="1" applyFill="1" applyBorder="1" applyAlignment="1">
      <alignment horizontal="center" vertical="top"/>
    </xf>
    <xf numFmtId="0" fontId="2" fillId="14" borderId="835" xfId="0" applyFont="1" applyFill="1" applyBorder="1" applyAlignment="1">
      <alignment horizontal="center" vertical="center" wrapText="1"/>
    </xf>
    <xf numFmtId="0" fontId="2" fillId="14" borderId="734" xfId="0" applyFont="1" applyFill="1" applyBorder="1" applyAlignment="1">
      <alignment horizontal="center" vertical="center" wrapText="1"/>
    </xf>
    <xf numFmtId="0" fontId="2" fillId="14" borderId="673" xfId="0" applyFont="1" applyFill="1" applyBorder="1" applyAlignment="1">
      <alignment horizontal="center" vertical="center" wrapText="1"/>
    </xf>
    <xf numFmtId="0" fontId="29" fillId="0" borderId="0" xfId="0" applyFont="1" applyAlignment="1">
      <alignment vertical="top" wrapText="1"/>
    </xf>
    <xf numFmtId="0" fontId="2" fillId="0" borderId="831" xfId="0" applyFont="1" applyBorder="1" applyAlignment="1">
      <alignment horizontal="center" vertical="center" wrapText="1"/>
    </xf>
    <xf numFmtId="166" fontId="12" fillId="0" borderId="831" xfId="2" applyNumberFormat="1" applyFont="1" applyFill="1" applyBorder="1" applyAlignment="1">
      <alignment horizontal="center" vertical="center"/>
    </xf>
    <xf numFmtId="0" fontId="2" fillId="0" borderId="733" xfId="0" applyFont="1" applyBorder="1" applyAlignment="1">
      <alignment horizontal="center" vertical="center" wrapText="1"/>
    </xf>
    <xf numFmtId="0" fontId="2" fillId="0" borderId="659" xfId="0" applyFont="1" applyBorder="1" applyAlignment="1">
      <alignment horizontal="center" vertical="center" wrapText="1"/>
    </xf>
    <xf numFmtId="0" fontId="2" fillId="0" borderId="831" xfId="0" applyFont="1" applyBorder="1" applyAlignment="1">
      <alignment horizontal="center"/>
    </xf>
    <xf numFmtId="186" fontId="29" fillId="55" borderId="734" xfId="0" applyNumberFormat="1" applyFont="1" applyFill="1" applyBorder="1" applyAlignment="1">
      <alignment horizontal="left" vertical="top"/>
    </xf>
    <xf numFmtId="0" fontId="25" fillId="0" borderId="766" xfId="0" applyFont="1" applyBorder="1" applyAlignment="1">
      <alignment horizontal="center"/>
    </xf>
    <xf numFmtId="0" fontId="25" fillId="0" borderId="757" xfId="0" applyFont="1" applyBorder="1" applyAlignment="1">
      <alignment horizontal="center"/>
    </xf>
    <xf numFmtId="165" fontId="12" fillId="45" borderId="123" xfId="1" applyFont="1" applyFill="1" applyBorder="1" applyAlignment="1" applyProtection="1">
      <alignment horizontal="center" vertical="center" wrapText="1"/>
    </xf>
    <xf numFmtId="165" fontId="12" fillId="45" borderId="372" xfId="1" applyFont="1" applyFill="1" applyBorder="1" applyAlignment="1" applyProtection="1">
      <alignment horizontal="center" vertical="center" wrapText="1"/>
    </xf>
    <xf numFmtId="165" fontId="11" fillId="0" borderId="707" xfId="1" applyFont="1" applyBorder="1" applyAlignment="1" applyProtection="1">
      <protection locked="0"/>
    </xf>
    <xf numFmtId="0" fontId="13" fillId="0" borderId="0" xfId="0" applyFont="1" applyAlignment="1" applyProtection="1">
      <alignment horizontal="center"/>
      <protection locked="0"/>
    </xf>
    <xf numFmtId="165" fontId="43" fillId="81" borderId="380" xfId="1" applyFont="1" applyFill="1" applyBorder="1" applyAlignment="1" applyProtection="1">
      <alignment horizontal="center"/>
    </xf>
    <xf numFmtId="165" fontId="43" fillId="81" borderId="387" xfId="1" applyFont="1" applyFill="1" applyBorder="1" applyAlignment="1" applyProtection="1">
      <alignment horizontal="center"/>
    </xf>
    <xf numFmtId="165" fontId="43" fillId="81" borderId="374" xfId="1" applyFont="1" applyFill="1" applyBorder="1" applyAlignment="1" applyProtection="1">
      <alignment horizontal="center"/>
    </xf>
    <xf numFmtId="165" fontId="12" fillId="45" borderId="381" xfId="1" applyFont="1" applyFill="1" applyBorder="1" applyAlignment="1" applyProtection="1">
      <alignment horizontal="center" vertical="center" wrapText="1"/>
    </xf>
    <xf numFmtId="165" fontId="12" fillId="45" borderId="385" xfId="1" applyFont="1" applyFill="1" applyBorder="1" applyAlignment="1" applyProtection="1">
      <alignment horizontal="center" vertical="center" wrapText="1"/>
    </xf>
    <xf numFmtId="165" fontId="12" fillId="45" borderId="386" xfId="1" applyFont="1" applyFill="1" applyBorder="1" applyAlignment="1" applyProtection="1">
      <alignment horizontal="center" vertical="center" wrapText="1"/>
    </xf>
    <xf numFmtId="165" fontId="12" fillId="45" borderId="380" xfId="1" applyFont="1" applyFill="1" applyBorder="1" applyAlignment="1" applyProtection="1">
      <alignment horizontal="center" vertical="center" wrapText="1"/>
    </xf>
    <xf numFmtId="165" fontId="12" fillId="45" borderId="387" xfId="1" applyFont="1" applyFill="1" applyBorder="1" applyAlignment="1" applyProtection="1">
      <alignment horizontal="center" vertical="center" wrapText="1"/>
    </xf>
    <xf numFmtId="165" fontId="12" fillId="45" borderId="374" xfId="1" applyFont="1" applyFill="1" applyBorder="1" applyAlignment="1" applyProtection="1">
      <alignment horizontal="center" vertical="center" wrapText="1"/>
    </xf>
    <xf numFmtId="49" fontId="13" fillId="0" borderId="0" xfId="2" applyNumberFormat="1" applyFont="1" applyAlignment="1">
      <alignment horizontal="center" vertical="center"/>
    </xf>
    <xf numFmtId="0" fontId="28" fillId="0" borderId="27" xfId="0" applyFont="1" applyBorder="1" applyAlignment="1">
      <alignment vertical="top" wrapText="1"/>
    </xf>
    <xf numFmtId="0" fontId="29" fillId="0" borderId="17" xfId="0" applyFont="1" applyBorder="1" applyAlignment="1">
      <alignment vertical="top" wrapText="1"/>
    </xf>
    <xf numFmtId="0" fontId="29" fillId="0" borderId="77" xfId="0" applyFont="1" applyBorder="1" applyAlignment="1">
      <alignment vertical="top" wrapText="1"/>
    </xf>
    <xf numFmtId="49" fontId="12" fillId="0" borderId="27" xfId="0" applyNumberFormat="1" applyFont="1" applyBorder="1" applyAlignment="1">
      <alignment horizontal="left" vertical="top" wrapText="1"/>
    </xf>
    <xf numFmtId="0" fontId="29" fillId="0" borderId="17" xfId="0" applyFont="1" applyBorder="1" applyAlignment="1">
      <alignment horizontal="left" vertical="top" wrapText="1"/>
    </xf>
    <xf numFmtId="0" fontId="29" fillId="0" borderId="77" xfId="0" applyFont="1" applyBorder="1" applyAlignment="1">
      <alignment horizontal="left" vertical="top" wrapText="1"/>
    </xf>
    <xf numFmtId="49" fontId="12" fillId="0" borderId="0" xfId="2" applyNumberFormat="1" applyFont="1" applyBorder="1" applyAlignment="1">
      <alignment horizontal="left" vertical="center"/>
    </xf>
    <xf numFmtId="0" fontId="12" fillId="0" borderId="906" xfId="0" applyFont="1" applyBorder="1" applyAlignment="1">
      <alignment horizontal="center" vertical="top"/>
    </xf>
    <xf numFmtId="0" fontId="12" fillId="0" borderId="907" xfId="0" applyFont="1" applyBorder="1" applyAlignment="1">
      <alignment horizontal="center" vertical="top"/>
    </xf>
    <xf numFmtId="0" fontId="12" fillId="0" borderId="908" xfId="0" applyFont="1" applyBorder="1" applyAlignment="1">
      <alignment horizontal="center" vertical="top"/>
    </xf>
    <xf numFmtId="49" fontId="25" fillId="0" borderId="27" xfId="0" applyNumberFormat="1" applyFont="1" applyBorder="1" applyAlignment="1">
      <alignment horizontal="left" vertical="top" wrapText="1"/>
    </xf>
    <xf numFmtId="0" fontId="32" fillId="0" borderId="151" xfId="13" applyFont="1" applyBorder="1" applyAlignment="1">
      <alignment horizontal="left"/>
    </xf>
    <xf numFmtId="0" fontId="32" fillId="0" borderId="9" xfId="13" applyFont="1" applyBorder="1" applyAlignment="1">
      <alignment horizontal="left"/>
    </xf>
    <xf numFmtId="0" fontId="32" fillId="0" borderId="483" xfId="13" applyFont="1" applyBorder="1" applyAlignment="1">
      <alignment horizontal="left"/>
    </xf>
    <xf numFmtId="0" fontId="32" fillId="0" borderId="371" xfId="13" applyFont="1" applyBorder="1" applyAlignment="1">
      <alignment horizontal="left"/>
    </xf>
    <xf numFmtId="0" fontId="33" fillId="0" borderId="151" xfId="13" applyFont="1" applyBorder="1" applyAlignment="1">
      <alignment horizontal="left"/>
    </xf>
    <xf numFmtId="0" fontId="33" fillId="0" borderId="9" xfId="13" applyFont="1" applyBorder="1" applyAlignment="1">
      <alignment horizontal="left"/>
    </xf>
    <xf numFmtId="43" fontId="29" fillId="0" borderId="151" xfId="13" applyNumberFormat="1" applyFont="1" applyBorder="1" applyAlignment="1">
      <alignment horizontal="left"/>
    </xf>
    <xf numFmtId="43" fontId="29" fillId="0" borderId="9" xfId="13" applyNumberFormat="1" applyFont="1" applyBorder="1" applyAlignment="1">
      <alignment horizontal="left"/>
    </xf>
    <xf numFmtId="0" fontId="29" fillId="0" borderId="151" xfId="13" applyFont="1" applyBorder="1" applyAlignment="1">
      <alignment horizontal="left" indent="2"/>
    </xf>
    <xf numFmtId="0" fontId="29" fillId="0" borderId="9" xfId="13" applyFont="1" applyBorder="1" applyAlignment="1">
      <alignment horizontal="left" indent="2"/>
    </xf>
    <xf numFmtId="0" fontId="25" fillId="85" borderId="766" xfId="13" applyFont="1" applyFill="1" applyBorder="1" applyAlignment="1">
      <alignment horizontal="center"/>
    </xf>
    <xf numFmtId="0" fontId="25" fillId="85" borderId="929" xfId="13" applyFont="1" applyFill="1" applyBorder="1" applyAlignment="1">
      <alignment horizontal="center"/>
    </xf>
    <xf numFmtId="0" fontId="25" fillId="85" borderId="756" xfId="13" applyFont="1" applyFill="1" applyBorder="1" applyAlignment="1">
      <alignment horizontal="center"/>
    </xf>
    <xf numFmtId="0" fontId="29" fillId="0" borderId="931" xfId="13" applyFont="1" applyBorder="1" applyAlignment="1">
      <alignment horizontal="left"/>
    </xf>
    <xf numFmtId="0" fontId="29" fillId="0" borderId="932" xfId="13" applyFont="1" applyBorder="1" applyAlignment="1">
      <alignment horizontal="left"/>
    </xf>
    <xf numFmtId="0" fontId="28" fillId="0" borderId="0" xfId="0" applyFont="1" applyAlignment="1" applyProtection="1">
      <alignment horizontal="left"/>
      <protection locked="0"/>
    </xf>
    <xf numFmtId="0" fontId="2" fillId="45" borderId="391" xfId="0" applyFont="1" applyFill="1" applyBorder="1" applyAlignment="1">
      <alignment horizontal="center" vertical="center" wrapText="1"/>
    </xf>
    <xf numFmtId="0" fontId="2" fillId="45" borderId="393" xfId="0" applyFont="1" applyFill="1" applyBorder="1" applyAlignment="1">
      <alignment horizontal="center" vertical="center" wrapText="1"/>
    </xf>
    <xf numFmtId="0" fontId="2" fillId="45" borderId="394" xfId="0" applyFont="1" applyFill="1" applyBorder="1" applyAlignment="1">
      <alignment horizontal="center" vertical="center" wrapText="1"/>
    </xf>
    <xf numFmtId="165" fontId="2" fillId="45" borderId="110" xfId="1" applyFont="1" applyFill="1" applyBorder="1" applyAlignment="1" applyProtection="1">
      <alignment horizontal="center" vertical="center" wrapText="1"/>
    </xf>
    <xf numFmtId="0" fontId="2" fillId="45" borderId="110" xfId="0" applyFont="1" applyFill="1" applyBorder="1" applyAlignment="1">
      <alignment horizontal="center" vertical="center" wrapText="1"/>
    </xf>
    <xf numFmtId="0" fontId="43" fillId="65" borderId="110" xfId="0" applyFont="1" applyFill="1" applyBorder="1" applyAlignment="1">
      <alignment horizontal="center"/>
    </xf>
    <xf numFmtId="0" fontId="120" fillId="0" borderId="110" xfId="4" applyFont="1" applyBorder="1" applyAlignment="1" applyProtection="1">
      <alignment horizontal="left"/>
    </xf>
    <xf numFmtId="0" fontId="117" fillId="0" borderId="935" xfId="0" applyFont="1" applyBorder="1" applyAlignment="1" applyProtection="1">
      <alignment vertical="center" wrapText="1"/>
      <protection locked="0"/>
    </xf>
    <xf numFmtId="0" fontId="117" fillId="0" borderId="766" xfId="0" applyFont="1" applyBorder="1" applyAlignment="1" applyProtection="1">
      <alignment vertical="center" wrapText="1"/>
      <protection locked="0"/>
    </xf>
    <xf numFmtId="0" fontId="28" fillId="0" borderId="0" xfId="0" applyFont="1" applyAlignment="1" applyProtection="1">
      <alignment horizontal="left" wrapText="1"/>
      <protection locked="0"/>
    </xf>
    <xf numFmtId="0" fontId="2" fillId="5" borderId="937" xfId="0" applyFont="1" applyFill="1" applyBorder="1" applyAlignment="1" applyProtection="1">
      <alignment horizontal="center" vertical="center" wrapText="1"/>
      <protection locked="0"/>
    </xf>
    <xf numFmtId="0" fontId="2" fillId="5" borderId="120" xfId="0" applyFont="1" applyFill="1" applyBorder="1" applyAlignment="1" applyProtection="1">
      <alignment horizontal="center" vertical="center" wrapText="1"/>
      <protection locked="0"/>
    </xf>
    <xf numFmtId="0" fontId="2" fillId="5" borderId="938" xfId="0" applyFont="1" applyFill="1" applyBorder="1" applyAlignment="1" applyProtection="1">
      <alignment horizontal="center" vertical="center" wrapText="1"/>
      <protection locked="0"/>
    </xf>
    <xf numFmtId="0" fontId="2" fillId="5" borderId="121" xfId="0" applyFont="1" applyFill="1" applyBorder="1" applyAlignment="1" applyProtection="1">
      <alignment horizontal="center" vertical="center" wrapText="1"/>
      <protection locked="0"/>
    </xf>
    <xf numFmtId="0" fontId="2" fillId="5" borderId="939" xfId="0" applyFont="1" applyFill="1" applyBorder="1" applyAlignment="1" applyProtection="1">
      <alignment horizontal="center" vertical="center" wrapText="1"/>
      <protection locked="0"/>
    </xf>
    <xf numFmtId="0" fontId="2" fillId="5" borderId="427" xfId="0" applyFont="1" applyFill="1" applyBorder="1" applyAlignment="1" applyProtection="1">
      <alignment horizontal="center" vertical="center" wrapText="1"/>
      <protection locked="0"/>
    </xf>
    <xf numFmtId="165" fontId="2" fillId="0" borderId="938" xfId="1" applyFont="1" applyFill="1" applyBorder="1" applyAlignment="1" applyProtection="1">
      <alignment horizontal="center" vertical="center" wrapText="1"/>
      <protection locked="0"/>
    </xf>
    <xf numFmtId="165" fontId="2" fillId="0" borderId="384" xfId="1" applyFont="1" applyFill="1" applyBorder="1" applyAlignment="1" applyProtection="1">
      <alignment horizontal="center" vertical="center" wrapText="1"/>
      <protection locked="0"/>
    </xf>
    <xf numFmtId="165" fontId="2" fillId="0" borderId="121" xfId="1" applyFont="1" applyBorder="1" applyAlignment="1" applyProtection="1">
      <alignment horizontal="center" vertical="center" wrapText="1"/>
      <protection locked="0"/>
    </xf>
    <xf numFmtId="0" fontId="43" fillId="69" borderId="382" xfId="0" applyFont="1" applyFill="1" applyBorder="1" applyAlignment="1">
      <alignment horizontal="center" vertical="center"/>
    </xf>
    <xf numFmtId="0" fontId="43" fillId="69" borderId="390" xfId="0" applyFont="1" applyFill="1" applyBorder="1" applyAlignment="1">
      <alignment horizontal="center" vertical="center"/>
    </xf>
    <xf numFmtId="0" fontId="2" fillId="0" borderId="937" xfId="0" applyFont="1" applyBorder="1" applyAlignment="1" applyProtection="1">
      <alignment horizontal="center" vertical="center" wrapText="1"/>
      <protection locked="0"/>
    </xf>
    <xf numFmtId="0" fontId="2" fillId="0" borderId="688" xfId="0" applyFont="1" applyBorder="1" applyAlignment="1" applyProtection="1">
      <alignment horizontal="center" vertical="center" wrapText="1"/>
      <protection locked="0"/>
    </xf>
    <xf numFmtId="0" fontId="2" fillId="0" borderId="393" xfId="0" applyFont="1" applyBorder="1" applyAlignment="1" applyProtection="1">
      <alignment horizontal="center" vertical="center" wrapText="1"/>
      <protection locked="0"/>
    </xf>
    <xf numFmtId="0" fontId="2" fillId="0" borderId="120" xfId="0" applyFont="1" applyBorder="1" applyAlignment="1" applyProtection="1">
      <alignment horizontal="center" vertical="center" wrapText="1"/>
      <protection locked="0"/>
    </xf>
    <xf numFmtId="0" fontId="2" fillId="0" borderId="121" xfId="0" applyFont="1" applyBorder="1" applyAlignment="1" applyProtection="1">
      <alignment horizontal="center" vertical="center" wrapText="1"/>
      <protection locked="0"/>
    </xf>
    <xf numFmtId="0" fontId="2" fillId="0" borderId="939" xfId="0" applyFont="1" applyBorder="1" applyAlignment="1" applyProtection="1">
      <alignment horizontal="center" vertical="center" wrapText="1"/>
      <protection locked="0"/>
    </xf>
    <xf numFmtId="0" fontId="2" fillId="0" borderId="469" xfId="0" applyFont="1" applyBorder="1" applyAlignment="1" applyProtection="1">
      <alignment horizontal="center" vertical="center" wrapText="1"/>
      <protection locked="0"/>
    </xf>
    <xf numFmtId="0" fontId="2" fillId="0" borderId="427" xfId="0" applyFont="1" applyBorder="1" applyAlignment="1" applyProtection="1">
      <alignment horizontal="center" vertical="center" wrapText="1"/>
      <protection locked="0"/>
    </xf>
    <xf numFmtId="0" fontId="2" fillId="0" borderId="938" xfId="0" applyFont="1" applyBorder="1" applyAlignment="1" applyProtection="1">
      <alignment horizontal="center" vertical="center" wrapText="1"/>
      <protection locked="0"/>
    </xf>
    <xf numFmtId="0" fontId="2" fillId="0" borderId="384" xfId="0" applyFont="1" applyBorder="1" applyAlignment="1" applyProtection="1">
      <alignment horizontal="center" vertical="center" wrapText="1"/>
      <protection locked="0"/>
    </xf>
    <xf numFmtId="0" fontId="2" fillId="0" borderId="110" xfId="0" applyFont="1" applyBorder="1" applyAlignment="1" applyProtection="1">
      <alignment horizontal="center" vertical="center" wrapText="1"/>
      <protection locked="0"/>
    </xf>
    <xf numFmtId="0" fontId="2" fillId="0" borderId="123" xfId="0" applyFont="1" applyBorder="1" applyAlignment="1" applyProtection="1">
      <alignment horizontal="center" vertical="center" wrapText="1"/>
      <protection locked="0"/>
    </xf>
    <xf numFmtId="165" fontId="2" fillId="0" borderId="110" xfId="1" applyFont="1" applyFill="1" applyBorder="1" applyAlignment="1" applyProtection="1">
      <alignment horizontal="center" vertical="center" wrapText="1"/>
      <protection locked="0"/>
    </xf>
    <xf numFmtId="165" fontId="2" fillId="0" borderId="123" xfId="1" applyFont="1" applyFill="1" applyBorder="1" applyAlignment="1" applyProtection="1">
      <alignment horizontal="center" vertical="center" wrapText="1"/>
      <protection locked="0"/>
    </xf>
    <xf numFmtId="0" fontId="2" fillId="45" borderId="123" xfId="0" applyFont="1" applyFill="1" applyBorder="1" applyAlignment="1">
      <alignment horizontal="center" vertical="center" wrapText="1"/>
    </xf>
    <xf numFmtId="0" fontId="2" fillId="45" borderId="384" xfId="0" applyFont="1" applyFill="1" applyBorder="1" applyAlignment="1">
      <alignment horizontal="center" vertical="center" wrapText="1"/>
    </xf>
    <xf numFmtId="0" fontId="2" fillId="45" borderId="372" xfId="0" applyFont="1" applyFill="1" applyBorder="1" applyAlignment="1">
      <alignment horizontal="center" vertical="center" wrapText="1"/>
    </xf>
    <xf numFmtId="0" fontId="2" fillId="76" borderId="110" xfId="0" applyFont="1" applyFill="1" applyBorder="1" applyAlignment="1">
      <alignment horizontal="center" vertical="center" wrapText="1"/>
    </xf>
    <xf numFmtId="0" fontId="2" fillId="45" borderId="380" xfId="0" applyFont="1" applyFill="1" applyBorder="1" applyAlignment="1">
      <alignment horizontal="center" vertical="center" wrapText="1"/>
    </xf>
    <xf numFmtId="0" fontId="117" fillId="0" borderId="935" xfId="0" applyFont="1" applyBorder="1" applyAlignment="1" applyProtection="1">
      <alignment horizontal="center" vertical="center" wrapText="1"/>
      <protection locked="0"/>
    </xf>
    <xf numFmtId="0" fontId="117" fillId="0" borderId="679" xfId="0" applyFont="1" applyBorder="1" applyAlignment="1" applyProtection="1">
      <alignment horizontal="center" vertical="center" wrapText="1"/>
      <protection locked="0"/>
    </xf>
    <xf numFmtId="0" fontId="117" fillId="0" borderId="950" xfId="0" applyFont="1" applyBorder="1" applyAlignment="1" applyProtection="1">
      <alignment horizontal="center" vertical="center" wrapText="1"/>
      <protection locked="0"/>
    </xf>
    <xf numFmtId="0" fontId="2" fillId="0" borderId="118" xfId="0" applyFont="1" applyBorder="1" applyAlignment="1" applyProtection="1">
      <alignment horizontal="center" vertical="center" wrapText="1"/>
      <protection locked="0"/>
    </xf>
    <xf numFmtId="0" fontId="2" fillId="5" borderId="110" xfId="0" applyFont="1" applyFill="1" applyBorder="1" applyAlignment="1" applyProtection="1">
      <alignment horizontal="center" vertical="center" wrapText="1"/>
      <protection locked="0"/>
    </xf>
    <xf numFmtId="0" fontId="2" fillId="0" borderId="119" xfId="0" applyFont="1" applyBorder="1" applyAlignment="1" applyProtection="1">
      <alignment horizontal="center" vertical="center" wrapText="1"/>
      <protection locked="0"/>
    </xf>
    <xf numFmtId="165" fontId="2" fillId="0" borderId="938" xfId="1" applyFont="1" applyBorder="1" applyAlignment="1" applyProtection="1">
      <alignment horizontal="center" vertical="center" wrapText="1"/>
      <protection locked="0"/>
    </xf>
    <xf numFmtId="165" fontId="2" fillId="0" borderId="110" xfId="1" applyFont="1" applyBorder="1" applyAlignment="1" applyProtection="1">
      <alignment horizontal="center" vertical="center" wrapText="1"/>
      <protection locked="0"/>
    </xf>
    <xf numFmtId="165" fontId="2" fillId="0" borderId="118" xfId="1" applyFont="1" applyBorder="1" applyAlignment="1" applyProtection="1">
      <alignment horizontal="center" vertical="center" wrapText="1"/>
      <protection locked="0"/>
    </xf>
    <xf numFmtId="0" fontId="43" fillId="65" borderId="123" xfId="0" applyFont="1" applyFill="1" applyBorder="1" applyAlignment="1">
      <alignment horizontal="center"/>
    </xf>
    <xf numFmtId="0" fontId="2" fillId="45" borderId="110" xfId="0" applyFont="1" applyFill="1" applyBorder="1" applyAlignment="1">
      <alignment horizontal="center" vertical="center"/>
    </xf>
    <xf numFmtId="0" fontId="44" fillId="73" borderId="390" xfId="0" applyFont="1" applyFill="1" applyBorder="1" applyAlignment="1">
      <alignment horizontal="center" vertical="center"/>
    </xf>
    <xf numFmtId="0" fontId="25" fillId="45" borderId="123" xfId="0" applyFont="1" applyFill="1" applyBorder="1" applyAlignment="1">
      <alignment horizontal="center" vertical="center" wrapText="1"/>
    </xf>
    <xf numFmtId="0" fontId="25" fillId="45" borderId="384" xfId="0" applyFont="1" applyFill="1" applyBorder="1" applyAlignment="1">
      <alignment horizontal="center" vertical="center" wrapText="1"/>
    </xf>
    <xf numFmtId="0" fontId="25" fillId="45" borderId="372" xfId="0" applyFont="1" applyFill="1" applyBorder="1" applyAlignment="1">
      <alignment horizontal="center" vertical="center" wrapText="1"/>
    </xf>
    <xf numFmtId="0" fontId="25" fillId="45" borderId="389" xfId="0" applyFont="1" applyFill="1" applyBorder="1" applyAlignment="1">
      <alignment horizontal="center" vertical="center" wrapText="1"/>
    </xf>
    <xf numFmtId="0" fontId="25" fillId="45" borderId="390" xfId="0" applyFont="1" applyFill="1" applyBorder="1" applyAlignment="1">
      <alignment horizontal="center" vertical="center" wrapText="1"/>
    </xf>
    <xf numFmtId="0" fontId="43" fillId="65" borderId="110" xfId="0" applyFont="1" applyFill="1" applyBorder="1" applyAlignment="1">
      <alignment horizontal="center" vertical="center"/>
    </xf>
    <xf numFmtId="0" fontId="43" fillId="65" borderId="123" xfId="0" applyFont="1" applyFill="1" applyBorder="1" applyAlignment="1">
      <alignment horizontal="center" vertical="center"/>
    </xf>
    <xf numFmtId="0" fontId="25" fillId="45" borderId="380" xfId="0" applyFont="1" applyFill="1" applyBorder="1" applyAlignment="1">
      <alignment horizontal="center" vertical="center" wrapText="1"/>
    </xf>
    <xf numFmtId="0" fontId="25" fillId="45" borderId="387" xfId="0" applyFont="1" applyFill="1" applyBorder="1" applyAlignment="1">
      <alignment horizontal="center" vertical="center" wrapText="1"/>
    </xf>
    <xf numFmtId="0" fontId="25" fillId="45" borderId="110" xfId="0" applyFont="1" applyFill="1" applyBorder="1" applyAlignment="1">
      <alignment horizontal="center" vertical="center" wrapText="1"/>
    </xf>
    <xf numFmtId="0" fontId="2" fillId="45" borderId="387" xfId="0" applyFont="1" applyFill="1" applyBorder="1" applyAlignment="1">
      <alignment horizontal="center" vertical="center" wrapText="1"/>
    </xf>
    <xf numFmtId="0" fontId="2" fillId="45" borderId="374" xfId="0" applyFont="1" applyFill="1" applyBorder="1" applyAlignment="1">
      <alignment horizontal="center" vertical="center" wrapText="1"/>
    </xf>
    <xf numFmtId="0" fontId="25" fillId="45" borderId="388" xfId="0" applyFont="1" applyFill="1" applyBorder="1" applyAlignment="1">
      <alignment horizontal="center" vertical="center" wrapText="1"/>
    </xf>
    <xf numFmtId="0" fontId="25" fillId="45" borderId="382" xfId="0" applyFont="1" applyFill="1" applyBorder="1" applyAlignment="1">
      <alignment horizontal="center" vertical="center" wrapText="1"/>
    </xf>
    <xf numFmtId="0" fontId="126" fillId="0" borderId="501" xfId="4" applyFont="1" applyBorder="1" applyAlignment="1" applyProtection="1">
      <alignment horizontal="left"/>
    </xf>
    <xf numFmtId="0" fontId="126" fillId="0" borderId="499" xfId="4" applyFont="1" applyBorder="1" applyAlignment="1" applyProtection="1">
      <alignment horizontal="left"/>
    </xf>
    <xf numFmtId="0" fontId="126" fillId="0" borderId="500" xfId="4" applyFont="1" applyBorder="1" applyAlignment="1" applyProtection="1">
      <alignment horizontal="left"/>
    </xf>
    <xf numFmtId="0" fontId="25" fillId="45" borderId="391" xfId="0" applyFont="1" applyFill="1" applyBorder="1" applyAlignment="1">
      <alignment horizontal="center" vertical="center" wrapText="1"/>
    </xf>
    <xf numFmtId="0" fontId="25" fillId="45" borderId="394" xfId="0" applyFont="1" applyFill="1" applyBorder="1" applyAlignment="1">
      <alignment horizontal="center" vertical="center" wrapText="1"/>
    </xf>
    <xf numFmtId="0" fontId="2" fillId="45" borderId="382" xfId="0" applyFont="1" applyFill="1" applyBorder="1" applyAlignment="1">
      <alignment horizontal="center" vertical="center"/>
    </xf>
    <xf numFmtId="0" fontId="2" fillId="45" borderId="390" xfId="0" applyFont="1" applyFill="1" applyBorder="1" applyAlignment="1">
      <alignment horizontal="center" vertical="center"/>
    </xf>
    <xf numFmtId="0" fontId="43" fillId="65" borderId="110" xfId="0" applyFont="1" applyFill="1" applyBorder="1" applyAlignment="1" applyProtection="1">
      <alignment horizontal="center"/>
      <protection locked="0"/>
    </xf>
    <xf numFmtId="0" fontId="44" fillId="73" borderId="110" xfId="0" applyFont="1" applyFill="1" applyBorder="1" applyAlignment="1" applyProtection="1">
      <alignment horizontal="center" vertical="center"/>
      <protection locked="0"/>
    </xf>
    <xf numFmtId="0" fontId="2" fillId="45" borderId="110" xfId="0" applyFont="1" applyFill="1" applyBorder="1" applyAlignment="1" applyProtection="1">
      <alignment horizontal="center" vertical="center"/>
      <protection locked="0"/>
    </xf>
    <xf numFmtId="0" fontId="117" fillId="0" borderId="951" xfId="0" applyFont="1" applyBorder="1" applyAlignment="1" applyProtection="1">
      <alignment horizontal="center" vertical="center" wrapText="1"/>
      <protection locked="0"/>
    </xf>
    <xf numFmtId="0" fontId="2" fillId="0" borderId="671" xfId="0" applyFont="1" applyBorder="1" applyAlignment="1" applyProtection="1">
      <alignment horizontal="center" vertical="center" wrapText="1"/>
      <protection locked="0"/>
    </xf>
    <xf numFmtId="0" fontId="2" fillId="0" borderId="959" xfId="0" applyFont="1" applyBorder="1" applyAlignment="1" applyProtection="1">
      <alignment horizontal="center" vertical="center" wrapText="1"/>
      <protection locked="0"/>
    </xf>
    <xf numFmtId="165" fontId="2" fillId="0" borderId="557" xfId="1" applyFont="1" applyBorder="1" applyAlignment="1" applyProtection="1">
      <alignment horizontal="center" vertical="center" wrapText="1"/>
      <protection locked="0"/>
    </xf>
    <xf numFmtId="165" fontId="2" fillId="0" borderId="955" xfId="1" applyFont="1" applyBorder="1" applyAlignment="1" applyProtection="1">
      <alignment horizontal="center" vertical="center" wrapText="1"/>
      <protection locked="0"/>
    </xf>
    <xf numFmtId="165" fontId="2" fillId="0" borderId="462" xfId="1" applyFont="1" applyBorder="1" applyAlignment="1" applyProtection="1">
      <alignment horizontal="center" vertical="center" wrapText="1"/>
      <protection locked="0"/>
    </xf>
    <xf numFmtId="175" fontId="2" fillId="0" borderId="168" xfId="0" applyNumberFormat="1" applyFont="1" applyBorder="1" applyAlignment="1" applyProtection="1">
      <alignment horizontal="center" vertical="center" wrapText="1"/>
      <protection locked="0"/>
    </xf>
    <xf numFmtId="165" fontId="2" fillId="0" borderId="749" xfId="1" applyFont="1" applyBorder="1" applyAlignment="1" applyProtection="1">
      <alignment horizontal="center" vertical="center" wrapText="1"/>
      <protection locked="0"/>
    </xf>
    <xf numFmtId="165" fontId="2" fillId="0" borderId="677" xfId="1" applyFont="1" applyBorder="1" applyAlignment="1" applyProtection="1">
      <alignment horizontal="center" vertical="center" wrapText="1"/>
      <protection locked="0"/>
    </xf>
    <xf numFmtId="165" fontId="2" fillId="0" borderId="961" xfId="1" applyFont="1" applyBorder="1" applyAlignment="1" applyProtection="1">
      <alignment horizontal="center" vertical="center" wrapText="1"/>
      <protection locked="0"/>
    </xf>
    <xf numFmtId="0" fontId="2" fillId="0" borderId="960" xfId="0" applyFont="1" applyBorder="1" applyAlignment="1" applyProtection="1">
      <alignment horizontal="center" vertical="center" wrapText="1"/>
      <protection locked="0"/>
    </xf>
    <xf numFmtId="0" fontId="2" fillId="0" borderId="214" xfId="0" applyFont="1" applyBorder="1" applyAlignment="1" applyProtection="1">
      <alignment horizontal="center" vertical="center" wrapText="1"/>
      <protection locked="0"/>
    </xf>
    <xf numFmtId="0" fontId="2" fillId="0" borderId="712" xfId="0" applyFont="1" applyBorder="1" applyAlignment="1" applyProtection="1">
      <alignment horizontal="center" vertical="center" wrapText="1"/>
      <protection locked="0"/>
    </xf>
    <xf numFmtId="0" fontId="2" fillId="5" borderId="556" xfId="0" applyFont="1" applyFill="1" applyBorder="1" applyAlignment="1" applyProtection="1">
      <alignment horizontal="center" vertical="center" wrapText="1"/>
      <protection locked="0"/>
    </xf>
    <xf numFmtId="0" fontId="2" fillId="5" borderId="300" xfId="0" applyFont="1" applyFill="1" applyBorder="1" applyAlignment="1" applyProtection="1">
      <alignment horizontal="center" vertical="center" wrapText="1"/>
      <protection locked="0"/>
    </xf>
    <xf numFmtId="0" fontId="2" fillId="5" borderId="680" xfId="0" applyFont="1" applyFill="1" applyBorder="1" applyAlignment="1" applyProtection="1">
      <alignment horizontal="center" vertical="center" wrapText="1"/>
      <protection locked="0"/>
    </xf>
    <xf numFmtId="0" fontId="2" fillId="0" borderId="556" xfId="0" applyFont="1" applyBorder="1" applyAlignment="1" applyProtection="1">
      <alignment horizontal="center" vertical="center" wrapText="1"/>
      <protection locked="0"/>
    </xf>
    <xf numFmtId="0" fontId="2" fillId="0" borderId="300" xfId="0" applyFont="1" applyBorder="1" applyAlignment="1" applyProtection="1">
      <alignment horizontal="center" vertical="center" wrapText="1"/>
      <protection locked="0"/>
    </xf>
    <xf numFmtId="0" fontId="2" fillId="0" borderId="680" xfId="0" applyFont="1" applyBorder="1" applyAlignment="1" applyProtection="1">
      <alignment horizontal="center" vertical="center" wrapText="1"/>
      <protection locked="0"/>
    </xf>
    <xf numFmtId="175" fontId="2" fillId="0" borderId="605" xfId="0" applyNumberFormat="1" applyFont="1" applyBorder="1" applyAlignment="1" applyProtection="1">
      <alignment horizontal="center" vertical="center"/>
      <protection locked="0"/>
    </xf>
    <xf numFmtId="165" fontId="2" fillId="0" borderId="956" xfId="1" applyFont="1" applyBorder="1" applyAlignment="1" applyProtection="1">
      <alignment horizontal="center" vertical="center" wrapText="1"/>
      <protection locked="0"/>
    </xf>
    <xf numFmtId="0" fontId="2" fillId="0" borderId="733" xfId="0" applyFont="1" applyBorder="1" applyAlignment="1" applyProtection="1">
      <alignment horizontal="center" vertical="center" wrapText="1"/>
      <protection locked="0"/>
    </xf>
    <xf numFmtId="0" fontId="2" fillId="0" borderId="605" xfId="0" applyFont="1" applyBorder="1" applyAlignment="1" applyProtection="1">
      <alignment horizontal="center" vertical="center" wrapText="1"/>
      <protection locked="0"/>
    </xf>
    <xf numFmtId="0" fontId="2" fillId="0" borderId="710" xfId="0" applyFont="1" applyBorder="1" applyAlignment="1" applyProtection="1">
      <alignment horizontal="center" vertical="center" wrapText="1"/>
      <protection locked="0"/>
    </xf>
    <xf numFmtId="0" fontId="2" fillId="0" borderId="735" xfId="0" applyFont="1" applyBorder="1" applyAlignment="1" applyProtection="1">
      <alignment horizontal="center" vertical="center" wrapText="1"/>
      <protection locked="0"/>
    </xf>
    <xf numFmtId="0" fontId="2" fillId="0" borderId="465" xfId="0" applyFont="1" applyBorder="1" applyAlignment="1" applyProtection="1">
      <alignment horizontal="center" vertical="center" wrapText="1"/>
      <protection locked="0"/>
    </xf>
    <xf numFmtId="0" fontId="2" fillId="0" borderId="711" xfId="0" applyFont="1" applyBorder="1" applyAlignment="1" applyProtection="1">
      <alignment horizontal="center" vertical="center" wrapText="1"/>
      <protection locked="0"/>
    </xf>
    <xf numFmtId="165" fontId="2" fillId="0" borderId="735" xfId="1" applyFont="1" applyBorder="1" applyAlignment="1" applyProtection="1">
      <alignment horizontal="center" vertical="center" wrapText="1"/>
      <protection locked="0"/>
    </xf>
    <xf numFmtId="165" fontId="2" fillId="0" borderId="465" xfId="1" applyFont="1" applyBorder="1" applyAlignment="1" applyProtection="1">
      <alignment horizontal="center" vertical="center" wrapText="1"/>
      <protection locked="0"/>
    </xf>
    <xf numFmtId="165" fontId="2" fillId="0" borderId="711" xfId="1" applyFont="1" applyBorder="1" applyAlignment="1" applyProtection="1">
      <alignment horizontal="center" vertical="center" wrapText="1"/>
      <protection locked="0"/>
    </xf>
    <xf numFmtId="0" fontId="43" fillId="71" borderId="110" xfId="0" applyFont="1" applyFill="1" applyBorder="1" applyAlignment="1" applyProtection="1">
      <alignment horizontal="center" vertical="center"/>
      <protection locked="0"/>
    </xf>
    <xf numFmtId="0" fontId="43" fillId="65" borderId="110" xfId="0" applyFont="1" applyFill="1" applyBorder="1" applyAlignment="1" applyProtection="1">
      <alignment horizontal="center" vertical="center"/>
      <protection locked="0"/>
    </xf>
    <xf numFmtId="0" fontId="43" fillId="65" borderId="123" xfId="0" applyFont="1" applyFill="1" applyBorder="1" applyAlignment="1" applyProtection="1">
      <alignment horizontal="center" vertical="center"/>
      <protection locked="0"/>
    </xf>
    <xf numFmtId="0" fontId="2" fillId="45" borderId="110" xfId="0" applyFont="1" applyFill="1" applyBorder="1" applyAlignment="1" applyProtection="1">
      <alignment horizontal="center" vertical="center" wrapText="1"/>
      <protection locked="0"/>
    </xf>
    <xf numFmtId="0" fontId="2" fillId="45" borderId="123" xfId="0" applyFont="1" applyFill="1" applyBorder="1" applyAlignment="1" applyProtection="1">
      <alignment horizontal="center" vertical="center" wrapText="1"/>
      <protection locked="0"/>
    </xf>
    <xf numFmtId="0" fontId="2" fillId="45" borderId="384" xfId="0" applyFont="1" applyFill="1" applyBorder="1" applyAlignment="1" applyProtection="1">
      <alignment horizontal="center" vertical="center" wrapText="1"/>
      <protection locked="0"/>
    </xf>
    <xf numFmtId="0" fontId="2" fillId="45" borderId="372" xfId="0" applyFont="1" applyFill="1" applyBorder="1" applyAlignment="1" applyProtection="1">
      <alignment horizontal="center" vertical="center" wrapText="1"/>
      <protection locked="0"/>
    </xf>
    <xf numFmtId="0" fontId="2" fillId="45" borderId="388" xfId="0" applyFont="1" applyFill="1" applyBorder="1" applyAlignment="1" applyProtection="1">
      <alignment horizontal="center" vertical="center" wrapText="1"/>
      <protection locked="0"/>
    </xf>
    <xf numFmtId="0" fontId="2" fillId="45" borderId="391" xfId="0" applyFont="1" applyFill="1" applyBorder="1" applyAlignment="1" applyProtection="1">
      <alignment horizontal="center" vertical="center" wrapText="1"/>
      <protection locked="0"/>
    </xf>
    <xf numFmtId="0" fontId="2" fillId="45" borderId="382" xfId="0" applyFont="1" applyFill="1" applyBorder="1" applyAlignment="1" applyProtection="1">
      <alignment horizontal="center" vertical="center" wrapText="1"/>
      <protection locked="0"/>
    </xf>
    <xf numFmtId="0" fontId="2" fillId="45" borderId="394" xfId="0" applyFont="1" applyFill="1" applyBorder="1" applyAlignment="1" applyProtection="1">
      <alignment horizontal="center" vertical="center" wrapText="1"/>
      <protection locked="0"/>
    </xf>
    <xf numFmtId="0" fontId="2" fillId="45" borderId="374" xfId="0" applyFont="1" applyFill="1" applyBorder="1" applyAlignment="1" applyProtection="1">
      <alignment horizontal="center" vertical="center" wrapText="1"/>
      <protection locked="0"/>
    </xf>
    <xf numFmtId="0" fontId="2" fillId="45" borderId="389" xfId="0" applyFont="1" applyFill="1" applyBorder="1" applyAlignment="1" applyProtection="1">
      <alignment horizontal="center" vertical="center" wrapText="1"/>
      <protection locked="0"/>
    </xf>
    <xf numFmtId="0" fontId="2" fillId="45" borderId="0" xfId="0" applyFont="1" applyFill="1" applyAlignment="1" applyProtection="1">
      <alignment horizontal="center" vertical="center" wrapText="1"/>
      <protection locked="0"/>
    </xf>
    <xf numFmtId="0" fontId="2" fillId="45" borderId="390" xfId="0" applyFont="1" applyFill="1" applyBorder="1" applyAlignment="1" applyProtection="1">
      <alignment horizontal="center" vertical="center" wrapText="1"/>
      <protection locked="0"/>
    </xf>
    <xf numFmtId="0" fontId="135" fillId="45" borderId="110" xfId="0" applyFont="1" applyFill="1" applyBorder="1" applyAlignment="1" applyProtection="1">
      <alignment horizontal="center" vertical="center" wrapText="1"/>
      <protection locked="0"/>
    </xf>
    <xf numFmtId="0" fontId="132" fillId="0" borderId="935" xfId="0" applyFont="1" applyBorder="1" applyAlignment="1" applyProtection="1">
      <alignment horizontal="center" vertical="center" wrapText="1"/>
      <protection locked="0"/>
    </xf>
    <xf numFmtId="16" fontId="2" fillId="0" borderId="731" xfId="0" applyNumberFormat="1" applyFont="1" applyBorder="1" applyAlignment="1" applyProtection="1">
      <alignment horizontal="center" vertical="center" wrapText="1"/>
      <protection locked="0"/>
    </xf>
    <xf numFmtId="16" fontId="2" fillId="0" borderId="799" xfId="0" applyNumberFormat="1" applyFont="1" applyBorder="1" applyAlignment="1" applyProtection="1">
      <alignment horizontal="center" vertical="center" wrapText="1"/>
      <protection locked="0"/>
    </xf>
    <xf numFmtId="0" fontId="2" fillId="0" borderId="799" xfId="0" applyFont="1" applyBorder="1" applyAlignment="1" applyProtection="1">
      <alignment horizontal="center" vertical="center" wrapText="1"/>
      <protection locked="0"/>
    </xf>
    <xf numFmtId="16" fontId="2" fillId="0" borderId="743" xfId="0" applyNumberFormat="1" applyFont="1" applyBorder="1" applyAlignment="1" applyProtection="1">
      <alignment horizontal="center" vertical="center" wrapText="1"/>
      <protection locked="0"/>
    </xf>
    <xf numFmtId="16" fontId="2" fillId="0" borderId="521" xfId="0" applyNumberFormat="1" applyFont="1" applyBorder="1" applyAlignment="1" applyProtection="1">
      <alignment horizontal="center" vertical="center" wrapText="1"/>
      <protection locked="0"/>
    </xf>
    <xf numFmtId="0" fontId="4" fillId="0" borderId="504" xfId="0" applyFont="1" applyBorder="1" applyAlignment="1" applyProtection="1">
      <alignment horizontal="left"/>
      <protection locked="0"/>
    </xf>
    <xf numFmtId="16" fontId="2" fillId="0" borderId="980" xfId="0" applyNumberFormat="1" applyFont="1" applyBorder="1" applyAlignment="1" applyProtection="1">
      <alignment horizontal="center" vertical="center" wrapText="1"/>
      <protection locked="0"/>
    </xf>
    <xf numFmtId="16" fontId="2" fillId="0" borderId="981" xfId="0" applyNumberFormat="1" applyFont="1" applyBorder="1" applyAlignment="1" applyProtection="1">
      <alignment horizontal="center" vertical="center" wrapText="1"/>
      <protection locked="0"/>
    </xf>
    <xf numFmtId="165" fontId="2" fillId="45" borderId="391" xfId="16" applyFont="1" applyFill="1" applyBorder="1" applyAlignment="1" applyProtection="1">
      <alignment horizontal="center" vertical="center" wrapText="1"/>
      <protection locked="0"/>
    </xf>
    <xf numFmtId="0" fontId="2" fillId="0" borderId="741" xfId="0" applyFont="1" applyBorder="1" applyAlignment="1" applyProtection="1">
      <alignment horizontal="center" vertical="center" wrapText="1"/>
      <protection locked="0"/>
    </xf>
    <xf numFmtId="0" fontId="2" fillId="0" borderId="979" xfId="0" applyFont="1" applyBorder="1" applyAlignment="1" applyProtection="1">
      <alignment horizontal="center" vertical="center" wrapText="1"/>
      <protection locked="0"/>
    </xf>
    <xf numFmtId="0" fontId="2" fillId="0" borderId="743" xfId="0" applyFont="1" applyBorder="1" applyAlignment="1" applyProtection="1">
      <alignment horizontal="center" vertical="center" wrapText="1"/>
      <protection locked="0"/>
    </xf>
    <xf numFmtId="0" fontId="2" fillId="5" borderId="743" xfId="0" applyFont="1" applyFill="1" applyBorder="1" applyAlignment="1" applyProtection="1">
      <alignment horizontal="center" vertical="center" wrapText="1"/>
      <protection locked="0"/>
    </xf>
    <xf numFmtId="165" fontId="25" fillId="45" borderId="388" xfId="111" applyFont="1" applyFill="1" applyBorder="1" applyAlignment="1" applyProtection="1">
      <alignment horizontal="center" vertical="center" wrapText="1"/>
      <protection locked="0"/>
    </xf>
    <xf numFmtId="165" fontId="2" fillId="45" borderId="123" xfId="16" applyFont="1" applyFill="1" applyBorder="1" applyAlignment="1" applyProtection="1">
      <alignment horizontal="center" vertical="center" wrapText="1"/>
      <protection locked="0"/>
    </xf>
    <xf numFmtId="165" fontId="2" fillId="45" borderId="380" xfId="16" applyFont="1" applyFill="1" applyBorder="1" applyAlignment="1" applyProtection="1">
      <alignment horizontal="center" vertical="center" wrapText="1"/>
      <protection locked="0"/>
    </xf>
    <xf numFmtId="165" fontId="2" fillId="45" borderId="504" xfId="16" applyFont="1" applyFill="1" applyBorder="1" applyAlignment="1" applyProtection="1">
      <alignment horizontal="center" vertical="center" wrapText="1"/>
      <protection locked="0"/>
    </xf>
    <xf numFmtId="0" fontId="135" fillId="45" borderId="123" xfId="0" applyFont="1" applyFill="1" applyBorder="1" applyAlignment="1" applyProtection="1">
      <alignment horizontal="center" vertical="center" wrapText="1"/>
      <protection locked="0"/>
    </xf>
    <xf numFmtId="0" fontId="135" fillId="45" borderId="384" xfId="0" applyFont="1" applyFill="1" applyBorder="1" applyAlignment="1" applyProtection="1">
      <alignment horizontal="center" vertical="center" wrapText="1"/>
      <protection locked="0"/>
    </xf>
    <xf numFmtId="0" fontId="135" fillId="45" borderId="600" xfId="0" applyFont="1" applyFill="1" applyBorder="1" applyAlignment="1" applyProtection="1">
      <alignment horizontal="center" vertical="center" wrapText="1"/>
      <protection locked="0"/>
    </xf>
    <xf numFmtId="165" fontId="43" fillId="65" borderId="390" xfId="16" applyFont="1" applyFill="1" applyBorder="1" applyAlignment="1" applyProtection="1">
      <alignment horizontal="center" vertical="center" wrapText="1"/>
      <protection locked="0"/>
    </xf>
    <xf numFmtId="165" fontId="25" fillId="45" borderId="388" xfId="16" applyFont="1" applyFill="1" applyBorder="1" applyAlignment="1" applyProtection="1">
      <alignment horizontal="left"/>
      <protection locked="0"/>
    </xf>
    <xf numFmtId="165" fontId="25" fillId="45" borderId="389" xfId="16" applyFont="1" applyFill="1" applyBorder="1" applyAlignment="1" applyProtection="1">
      <alignment horizontal="left"/>
      <protection locked="0"/>
    </xf>
    <xf numFmtId="165" fontId="25" fillId="45" borderId="391" xfId="16" applyFont="1" applyFill="1" applyBorder="1" applyAlignment="1" applyProtection="1">
      <alignment horizontal="left"/>
      <protection locked="0"/>
    </xf>
    <xf numFmtId="0" fontId="2" fillId="0" borderId="504" xfId="0" applyFont="1" applyBorder="1" applyAlignment="1" applyProtection="1">
      <alignment horizontal="left"/>
      <protection locked="0"/>
    </xf>
    <xf numFmtId="0" fontId="2" fillId="45" borderId="504" xfId="0" applyFont="1" applyFill="1" applyBorder="1" applyAlignment="1" applyProtection="1">
      <alignment horizontal="center" vertical="center" wrapText="1"/>
      <protection locked="0"/>
    </xf>
    <xf numFmtId="0" fontId="2" fillId="0" borderId="0" xfId="0" applyFont="1" applyProtection="1">
      <protection locked="0"/>
    </xf>
    <xf numFmtId="0" fontId="2" fillId="5" borderId="733" xfId="0" applyFont="1" applyFill="1" applyBorder="1" applyAlignment="1" applyProtection="1">
      <alignment horizontal="center" vertical="center" wrapText="1"/>
      <protection locked="0"/>
    </xf>
    <xf numFmtId="0" fontId="2" fillId="5" borderId="660" xfId="0" applyFont="1" applyFill="1" applyBorder="1" applyAlignment="1" applyProtection="1">
      <alignment horizontal="center" vertical="center" wrapText="1"/>
      <protection locked="0"/>
    </xf>
    <xf numFmtId="0" fontId="2" fillId="5" borderId="710" xfId="0" applyFont="1" applyFill="1" applyBorder="1" applyAlignment="1" applyProtection="1">
      <alignment horizontal="center" vertical="center" wrapText="1"/>
      <protection locked="0"/>
    </xf>
    <xf numFmtId="0" fontId="2" fillId="0" borderId="1027" xfId="0" applyFont="1" applyBorder="1" applyAlignment="1" applyProtection="1">
      <alignment horizontal="center" vertical="center" wrapText="1"/>
      <protection locked="0"/>
    </xf>
    <xf numFmtId="0" fontId="2" fillId="0" borderId="738" xfId="0" applyFont="1" applyBorder="1" applyAlignment="1" applyProtection="1">
      <alignment horizontal="center" vertical="center" wrapText="1"/>
      <protection locked="0"/>
    </xf>
    <xf numFmtId="0" fontId="2" fillId="0" borderId="668" xfId="0" applyFont="1" applyBorder="1" applyAlignment="1" applyProtection="1">
      <alignment horizontal="center" vertical="center" wrapText="1"/>
      <protection locked="0"/>
    </xf>
    <xf numFmtId="0" fontId="2" fillId="0" borderId="728" xfId="0" applyFont="1" applyBorder="1" applyAlignment="1" applyProtection="1">
      <alignment horizontal="center" vertical="center" wrapText="1"/>
      <protection locked="0"/>
    </xf>
    <xf numFmtId="0" fontId="2" fillId="0" borderId="1024" xfId="0" applyFont="1" applyBorder="1" applyAlignment="1" applyProtection="1">
      <alignment horizontal="center" vertical="center"/>
      <protection locked="0"/>
    </xf>
    <xf numFmtId="0" fontId="2" fillId="0" borderId="1025" xfId="0" applyFont="1" applyBorder="1" applyAlignment="1" applyProtection="1">
      <alignment horizontal="center" vertical="center"/>
      <protection locked="0"/>
    </xf>
    <xf numFmtId="0" fontId="2" fillId="0" borderId="736" xfId="0" applyFont="1" applyBorder="1" applyAlignment="1" applyProtection="1">
      <alignment horizontal="center" vertical="center"/>
      <protection locked="0"/>
    </xf>
    <xf numFmtId="0" fontId="2" fillId="0" borderId="737" xfId="0" applyFont="1" applyBorder="1" applyAlignment="1" applyProtection="1">
      <alignment horizontal="center" vertical="center"/>
      <protection locked="0"/>
    </xf>
    <xf numFmtId="0" fontId="2" fillId="0" borderId="671" xfId="0" applyFont="1" applyBorder="1" applyAlignment="1" applyProtection="1">
      <alignment horizontal="center" vertical="center"/>
      <protection locked="0"/>
    </xf>
    <xf numFmtId="0" fontId="2" fillId="0" borderId="733" xfId="0" applyFont="1" applyBorder="1" applyAlignment="1" applyProtection="1">
      <alignment horizontal="center" vertical="center"/>
      <protection locked="0"/>
    </xf>
    <xf numFmtId="0" fontId="2" fillId="0" borderId="722" xfId="0" applyFont="1" applyBorder="1" applyAlignment="1" applyProtection="1">
      <alignment horizontal="center" vertical="center"/>
      <protection locked="0"/>
    </xf>
    <xf numFmtId="0" fontId="2" fillId="0" borderId="1028" xfId="0" applyFont="1" applyBorder="1" applyAlignment="1" applyProtection="1">
      <alignment horizontal="center" vertical="center"/>
      <protection locked="0"/>
    </xf>
    <xf numFmtId="0" fontId="2" fillId="0" borderId="1025" xfId="0" applyFont="1" applyBorder="1" applyAlignment="1" applyProtection="1">
      <alignment horizontal="center" vertical="center" wrapText="1"/>
      <protection locked="0"/>
    </xf>
    <xf numFmtId="0" fontId="2" fillId="0" borderId="737" xfId="0" applyFont="1" applyBorder="1" applyAlignment="1" applyProtection="1">
      <alignment horizontal="center" vertical="center" wrapText="1"/>
      <protection locked="0"/>
    </xf>
    <xf numFmtId="0" fontId="2" fillId="0" borderId="1028" xfId="0" applyFont="1" applyBorder="1" applyAlignment="1" applyProtection="1">
      <alignment horizontal="center" vertical="center" wrapText="1"/>
      <protection locked="0"/>
    </xf>
    <xf numFmtId="0" fontId="2" fillId="0" borderId="660" xfId="0" applyFont="1" applyBorder="1" applyAlignment="1" applyProtection="1">
      <alignment horizontal="center" vertical="center"/>
      <protection locked="0"/>
    </xf>
    <xf numFmtId="0" fontId="2" fillId="0" borderId="710" xfId="0" applyFont="1" applyBorder="1" applyAlignment="1" applyProtection="1">
      <alignment horizontal="center" vertical="center"/>
      <protection locked="0"/>
    </xf>
    <xf numFmtId="0" fontId="2" fillId="0" borderId="1026" xfId="0" applyFont="1" applyBorder="1" applyAlignment="1" applyProtection="1">
      <alignment horizontal="center" vertical="center" wrapText="1"/>
      <protection locked="0"/>
    </xf>
    <xf numFmtId="0" fontId="2" fillId="0" borderId="835" xfId="0" applyFont="1" applyBorder="1" applyAlignment="1" applyProtection="1">
      <alignment horizontal="center" vertical="center" wrapText="1"/>
      <protection locked="0"/>
    </xf>
    <xf numFmtId="0" fontId="2" fillId="0" borderId="1029" xfId="0" applyFont="1" applyBorder="1" applyAlignment="1" applyProtection="1">
      <alignment horizontal="center" vertical="center" wrapText="1"/>
      <protection locked="0"/>
    </xf>
    <xf numFmtId="0" fontId="2" fillId="5" borderId="737" xfId="0" applyFont="1" applyFill="1" applyBorder="1" applyAlignment="1" applyProtection="1">
      <alignment horizontal="center" vertical="center" wrapText="1"/>
      <protection locked="0"/>
    </xf>
    <xf numFmtId="0" fontId="2" fillId="5" borderId="1028" xfId="0" applyFont="1" applyFill="1" applyBorder="1" applyAlignment="1" applyProtection="1">
      <alignment horizontal="center" vertical="center" wrapText="1"/>
      <protection locked="0"/>
    </xf>
    <xf numFmtId="0" fontId="2" fillId="76" borderId="510" xfId="0" applyFont="1" applyFill="1" applyBorder="1" applyAlignment="1" applyProtection="1">
      <alignment horizontal="center" vertical="center" wrapText="1"/>
      <protection locked="0"/>
    </xf>
    <xf numFmtId="0" fontId="2" fillId="0" borderId="660" xfId="0" applyFont="1" applyBorder="1" applyAlignment="1" applyProtection="1">
      <alignment horizontal="center" vertical="center" wrapText="1"/>
      <protection locked="0"/>
    </xf>
    <xf numFmtId="16" fontId="2" fillId="0" borderId="737" xfId="0" applyNumberFormat="1" applyFont="1" applyBorder="1" applyAlignment="1" applyProtection="1">
      <alignment horizontal="center" vertical="center" wrapText="1"/>
      <protection locked="0"/>
    </xf>
    <xf numFmtId="16" fontId="2" fillId="0" borderId="733" xfId="0" applyNumberFormat="1" applyFont="1" applyBorder="1" applyAlignment="1" applyProtection="1">
      <alignment horizontal="center" vertical="center" wrapText="1"/>
      <protection locked="0"/>
    </xf>
    <xf numFmtId="16" fontId="2" fillId="0" borderId="1028" xfId="0" applyNumberFormat="1" applyFont="1" applyBorder="1" applyAlignment="1" applyProtection="1">
      <alignment horizontal="center" vertical="center" wrapText="1"/>
      <protection locked="0"/>
    </xf>
    <xf numFmtId="165" fontId="2" fillId="56" borderId="1030" xfId="1" applyFont="1" applyFill="1" applyBorder="1" applyAlignment="1" applyProtection="1">
      <protection locked="0"/>
    </xf>
    <xf numFmtId="165" fontId="2" fillId="56" borderId="978" xfId="1" applyFont="1" applyFill="1" applyBorder="1" applyAlignment="1" applyProtection="1">
      <protection locked="0"/>
    </xf>
    <xf numFmtId="0" fontId="43" fillId="69" borderId="526" xfId="0" applyFont="1" applyFill="1" applyBorder="1" applyAlignment="1" applyProtection="1">
      <alignment horizontal="center" vertical="center"/>
      <protection locked="0"/>
    </xf>
    <xf numFmtId="0" fontId="2" fillId="45" borderId="527" xfId="0" applyFont="1" applyFill="1" applyBorder="1" applyAlignment="1" applyProtection="1">
      <alignment horizontal="center" vertical="center" wrapText="1"/>
      <protection locked="0"/>
    </xf>
    <xf numFmtId="0" fontId="2" fillId="45" borderId="528" xfId="0" applyFont="1" applyFill="1" applyBorder="1" applyAlignment="1" applyProtection="1">
      <alignment horizontal="center" vertical="center" wrapText="1"/>
      <protection locked="0"/>
    </xf>
    <xf numFmtId="0" fontId="45" fillId="0" borderId="110" xfId="4" applyFont="1" applyBorder="1" applyAlignment="1" applyProtection="1">
      <alignment horizontal="left"/>
      <protection locked="0"/>
    </xf>
    <xf numFmtId="0" fontId="43" fillId="65" borderId="526" xfId="0" applyFont="1" applyFill="1" applyBorder="1" applyAlignment="1" applyProtection="1">
      <alignment horizontal="center"/>
      <protection locked="0"/>
    </xf>
    <xf numFmtId="0" fontId="4" fillId="0" borderId="123" xfId="0" applyFont="1" applyBorder="1" applyAlignment="1" applyProtection="1">
      <alignment horizontal="left" vertical="center"/>
      <protection locked="0"/>
    </xf>
    <xf numFmtId="0" fontId="4" fillId="0" borderId="372" xfId="0" applyFont="1" applyBorder="1" applyAlignment="1" applyProtection="1">
      <alignment horizontal="left" vertical="center"/>
      <protection locked="0"/>
    </xf>
    <xf numFmtId="165" fontId="2" fillId="45" borderId="527" xfId="16" applyFont="1" applyFill="1" applyBorder="1" applyAlignment="1" applyProtection="1">
      <alignment horizontal="center" vertical="center" wrapText="1"/>
      <protection locked="0"/>
    </xf>
    <xf numFmtId="165" fontId="2" fillId="45" borderId="528" xfId="16" applyFont="1" applyFill="1" applyBorder="1" applyAlignment="1" applyProtection="1">
      <alignment horizontal="center" vertical="center" wrapText="1"/>
      <protection locked="0"/>
    </xf>
    <xf numFmtId="0" fontId="2" fillId="45" borderId="507" xfId="0" applyFont="1" applyFill="1" applyBorder="1" applyAlignment="1" applyProtection="1">
      <alignment horizontal="center" vertical="center" wrapText="1"/>
      <protection locked="0"/>
    </xf>
    <xf numFmtId="165" fontId="2" fillId="45" borderId="532" xfId="16" applyFont="1" applyFill="1" applyBorder="1" applyAlignment="1" applyProtection="1">
      <alignment horizontal="center" vertical="center" wrapText="1"/>
      <protection locked="0"/>
    </xf>
    <xf numFmtId="165" fontId="2" fillId="45" borderId="530" xfId="16" applyFont="1" applyFill="1" applyBorder="1" applyAlignment="1" applyProtection="1">
      <alignment horizontal="center" vertical="center" wrapText="1"/>
      <protection locked="0"/>
    </xf>
    <xf numFmtId="165" fontId="2" fillId="45" borderId="533" xfId="16" applyFont="1" applyFill="1" applyBorder="1" applyAlignment="1" applyProtection="1">
      <alignment horizontal="center" vertical="center" wrapText="1"/>
      <protection locked="0"/>
    </xf>
    <xf numFmtId="165" fontId="2" fillId="45" borderId="531" xfId="16" applyFont="1" applyFill="1" applyBorder="1" applyAlignment="1" applyProtection="1">
      <alignment horizontal="center" vertical="center" wrapText="1"/>
      <protection locked="0"/>
    </xf>
    <xf numFmtId="0" fontId="2" fillId="68" borderId="506" xfId="0" applyFont="1" applyFill="1" applyBorder="1" applyAlignment="1" applyProtection="1">
      <alignment horizontal="left"/>
      <protection locked="0"/>
    </xf>
    <xf numFmtId="0" fontId="2" fillId="68" borderId="510" xfId="0" applyFont="1" applyFill="1" applyBorder="1" applyAlignment="1" applyProtection="1">
      <alignment horizontal="left"/>
      <protection locked="0"/>
    </xf>
    <xf numFmtId="0" fontId="2" fillId="45" borderId="504" xfId="0" applyFont="1" applyFill="1" applyBorder="1" applyAlignment="1">
      <alignment horizontal="center" vertical="center" wrapText="1"/>
    </xf>
    <xf numFmtId="0" fontId="2" fillId="45" borderId="506" xfId="0" applyFont="1" applyFill="1" applyBorder="1" applyAlignment="1">
      <alignment horizontal="center" vertical="center" wrapText="1"/>
    </xf>
    <xf numFmtId="0" fontId="2" fillId="45" borderId="527" xfId="0" applyFont="1" applyFill="1" applyBorder="1" applyAlignment="1">
      <alignment horizontal="center" vertical="center" wrapText="1"/>
    </xf>
    <xf numFmtId="0" fontId="2" fillId="45" borderId="507" xfId="0" applyFont="1" applyFill="1" applyBorder="1" applyAlignment="1">
      <alignment horizontal="center" vertical="center" wrapText="1"/>
    </xf>
    <xf numFmtId="0" fontId="2" fillId="45" borderId="528" xfId="0" applyFont="1" applyFill="1" applyBorder="1" applyAlignment="1">
      <alignment horizontal="center" vertical="center" wrapText="1"/>
    </xf>
    <xf numFmtId="165" fontId="2" fillId="45" borderId="527" xfId="16" applyFont="1" applyFill="1" applyBorder="1" applyAlignment="1" applyProtection="1">
      <alignment horizontal="center" vertical="center" wrapText="1"/>
    </xf>
    <xf numFmtId="165" fontId="2" fillId="45" borderId="528" xfId="16" applyFont="1" applyFill="1" applyBorder="1" applyAlignment="1" applyProtection="1">
      <alignment horizontal="center" vertical="center" wrapText="1"/>
    </xf>
    <xf numFmtId="165" fontId="2" fillId="45" borderId="532" xfId="16" applyFont="1" applyFill="1" applyBorder="1" applyAlignment="1" applyProtection="1">
      <alignment horizontal="center" vertical="center" wrapText="1"/>
    </xf>
    <xf numFmtId="165" fontId="2" fillId="45" borderId="530" xfId="16" applyFont="1" applyFill="1" applyBorder="1" applyAlignment="1" applyProtection="1">
      <alignment horizontal="center" vertical="center" wrapText="1"/>
    </xf>
    <xf numFmtId="165" fontId="2" fillId="45" borderId="533" xfId="16" applyFont="1" applyFill="1" applyBorder="1" applyAlignment="1" applyProtection="1">
      <alignment horizontal="center" vertical="center" wrapText="1"/>
    </xf>
    <xf numFmtId="165" fontId="2" fillId="45" borderId="531" xfId="16" applyFont="1" applyFill="1" applyBorder="1" applyAlignment="1" applyProtection="1">
      <alignment horizontal="center" vertical="center" wrapText="1"/>
    </xf>
    <xf numFmtId="0" fontId="43" fillId="65" borderId="526" xfId="0" applyFont="1" applyFill="1" applyBorder="1" applyAlignment="1">
      <alignment horizontal="center"/>
    </xf>
    <xf numFmtId="165" fontId="2" fillId="0" borderId="1025" xfId="1" applyFont="1" applyBorder="1" applyAlignment="1" applyProtection="1">
      <alignment horizontal="center" vertical="center" wrapText="1"/>
      <protection locked="0"/>
    </xf>
    <xf numFmtId="165" fontId="2" fillId="0" borderId="737" xfId="1" applyFont="1" applyBorder="1" applyAlignment="1" applyProtection="1">
      <alignment horizontal="center" vertical="center" wrapText="1"/>
      <protection locked="0"/>
    </xf>
    <xf numFmtId="165" fontId="2" fillId="0" borderId="733" xfId="1" applyFont="1" applyBorder="1" applyAlignment="1" applyProtection="1">
      <alignment horizontal="center" vertical="center" wrapText="1"/>
      <protection locked="0"/>
    </xf>
    <xf numFmtId="165" fontId="2" fillId="0" borderId="1028" xfId="1" applyFont="1" applyBorder="1" applyAlignment="1" applyProtection="1">
      <alignment horizontal="center" vertical="center" wrapText="1"/>
      <protection locked="0"/>
    </xf>
    <xf numFmtId="0" fontId="2" fillId="5" borderId="1025" xfId="0" applyFont="1" applyFill="1" applyBorder="1" applyAlignment="1" applyProtection="1">
      <alignment horizontal="center" vertical="center" wrapText="1"/>
      <protection locked="0"/>
    </xf>
    <xf numFmtId="0" fontId="2" fillId="0" borderId="741" xfId="0" applyFont="1" applyBorder="1" applyAlignment="1" applyProtection="1">
      <alignment horizontal="center" vertical="center"/>
      <protection locked="0"/>
    </xf>
    <xf numFmtId="0" fontId="2" fillId="0" borderId="521" xfId="0" applyFont="1" applyBorder="1" applyAlignment="1" applyProtection="1">
      <alignment horizontal="center" vertical="center"/>
      <protection locked="0"/>
    </xf>
    <xf numFmtId="0" fontId="2" fillId="0" borderId="677" xfId="0" applyFont="1" applyBorder="1" applyAlignment="1" applyProtection="1">
      <alignment horizontal="center" vertical="center"/>
      <protection locked="0"/>
    </xf>
    <xf numFmtId="0" fontId="2" fillId="0" borderId="168" xfId="0" applyFont="1" applyBorder="1" applyAlignment="1" applyProtection="1">
      <alignment horizontal="center" vertical="center"/>
      <protection locked="0"/>
    </xf>
    <xf numFmtId="0" fontId="2" fillId="0" borderId="961" xfId="0" applyFont="1" applyBorder="1" applyAlignment="1" applyProtection="1">
      <alignment horizontal="center" vertical="center"/>
      <protection locked="0"/>
    </xf>
    <xf numFmtId="0" fontId="2" fillId="0" borderId="703" xfId="0" applyFont="1" applyBorder="1" applyAlignment="1" applyProtection="1">
      <alignment horizontal="center" vertical="center"/>
      <protection locked="0"/>
    </xf>
    <xf numFmtId="175" fontId="2" fillId="5" borderId="737" xfId="0" applyNumberFormat="1" applyFont="1" applyFill="1" applyBorder="1" applyAlignment="1" applyProtection="1">
      <alignment horizontal="center" vertical="center" wrapText="1"/>
      <protection locked="0"/>
    </xf>
    <xf numFmtId="175" fontId="2" fillId="5" borderId="733" xfId="0" applyNumberFormat="1" applyFont="1" applyFill="1" applyBorder="1" applyAlignment="1" applyProtection="1">
      <alignment horizontal="center" vertical="center" wrapText="1"/>
      <protection locked="0"/>
    </xf>
    <xf numFmtId="175" fontId="2" fillId="5" borderId="1028" xfId="0" applyNumberFormat="1" applyFont="1" applyFill="1" applyBorder="1" applyAlignment="1" applyProtection="1">
      <alignment horizontal="center" vertical="center" wrapText="1"/>
      <protection locked="0"/>
    </xf>
    <xf numFmtId="16" fontId="2" fillId="0" borderId="1025" xfId="0" applyNumberFormat="1" applyFont="1" applyBorder="1" applyAlignment="1" applyProtection="1">
      <alignment horizontal="center" vertical="center" wrapText="1"/>
      <protection locked="0"/>
    </xf>
    <xf numFmtId="165" fontId="2" fillId="5" borderId="737" xfId="1" applyFont="1" applyFill="1" applyBorder="1" applyAlignment="1" applyProtection="1">
      <alignment horizontal="center" vertical="center" wrapText="1"/>
      <protection locked="0"/>
    </xf>
    <xf numFmtId="165" fontId="2" fillId="5" borderId="733" xfId="1" applyFont="1" applyFill="1" applyBorder="1" applyAlignment="1" applyProtection="1">
      <alignment horizontal="center" vertical="center" wrapText="1"/>
      <protection locked="0"/>
    </xf>
    <xf numFmtId="165" fontId="2" fillId="5" borderId="1028" xfId="1" applyFont="1" applyFill="1" applyBorder="1" applyAlignment="1" applyProtection="1">
      <alignment horizontal="center" vertical="center" wrapText="1"/>
      <protection locked="0"/>
    </xf>
    <xf numFmtId="165" fontId="2" fillId="5" borderId="737" xfId="1" applyFont="1" applyFill="1" applyBorder="1" applyAlignment="1" applyProtection="1">
      <alignment horizontal="center" vertical="center"/>
      <protection locked="0"/>
    </xf>
    <xf numFmtId="165" fontId="2" fillId="5" borderId="733" xfId="1" applyFont="1" applyFill="1" applyBorder="1" applyAlignment="1" applyProtection="1">
      <alignment horizontal="center" vertical="center"/>
      <protection locked="0"/>
    </xf>
    <xf numFmtId="165" fontId="2" fillId="5" borderId="1028" xfId="1" applyFont="1" applyFill="1" applyBorder="1" applyAlignment="1" applyProtection="1">
      <alignment horizontal="center" vertical="center"/>
      <protection locked="0"/>
    </xf>
    <xf numFmtId="175" fontId="2" fillId="0" borderId="1025" xfId="0" applyNumberFormat="1" applyFont="1" applyBorder="1" applyAlignment="1" applyProtection="1">
      <alignment horizontal="center" vertical="center" wrapText="1"/>
      <protection locked="0"/>
    </xf>
    <xf numFmtId="175" fontId="2" fillId="0" borderId="737" xfId="0" applyNumberFormat="1" applyFont="1" applyBorder="1" applyAlignment="1" applyProtection="1">
      <alignment horizontal="center" vertical="center" wrapText="1"/>
      <protection locked="0"/>
    </xf>
    <xf numFmtId="175" fontId="2" fillId="0" borderId="733" xfId="0" applyNumberFormat="1" applyFont="1" applyBorder="1" applyAlignment="1" applyProtection="1">
      <alignment horizontal="center" vertical="center" wrapText="1"/>
      <protection locked="0"/>
    </xf>
    <xf numFmtId="175" fontId="2" fillId="0" borderId="1028" xfId="0" applyNumberFormat="1" applyFont="1" applyBorder="1" applyAlignment="1" applyProtection="1">
      <alignment horizontal="center" vertical="center" wrapText="1"/>
      <protection locked="0"/>
    </xf>
    <xf numFmtId="0" fontId="2" fillId="0" borderId="506" xfId="0" applyFont="1" applyBorder="1" applyAlignment="1">
      <alignment horizontal="left"/>
    </xf>
    <xf numFmtId="0" fontId="2" fillId="0" borderId="510" xfId="0" applyFont="1" applyBorder="1" applyAlignment="1">
      <alignment horizontal="left"/>
    </xf>
    <xf numFmtId="0" fontId="43" fillId="65" borderId="380" xfId="0" applyFont="1" applyFill="1" applyBorder="1" applyAlignment="1">
      <alignment horizontal="center"/>
    </xf>
    <xf numFmtId="0" fontId="43" fillId="65" borderId="387" xfId="0" applyFont="1" applyFill="1" applyBorder="1" applyAlignment="1">
      <alignment horizontal="center"/>
    </xf>
    <xf numFmtId="0" fontId="43" fillId="65" borderId="374" xfId="0" applyFont="1" applyFill="1" applyBorder="1" applyAlignment="1">
      <alignment horizontal="center"/>
    </xf>
    <xf numFmtId="0" fontId="43" fillId="69" borderId="526" xfId="0" applyFont="1" applyFill="1" applyBorder="1" applyAlignment="1">
      <alignment horizontal="center" vertical="center"/>
    </xf>
    <xf numFmtId="0" fontId="2" fillId="45" borderId="535" xfId="0" applyFont="1" applyFill="1" applyBorder="1" applyAlignment="1">
      <alignment horizontal="center" vertical="center" wrapText="1"/>
    </xf>
    <xf numFmtId="0" fontId="2" fillId="45" borderId="0" xfId="0" applyFont="1" applyFill="1" applyAlignment="1">
      <alignment horizontal="center" vertical="center" wrapText="1"/>
    </xf>
    <xf numFmtId="0" fontId="2" fillId="45" borderId="526" xfId="0" applyFont="1" applyFill="1" applyBorder="1" applyAlignment="1">
      <alignment horizontal="center" vertical="center" wrapText="1"/>
    </xf>
    <xf numFmtId="165" fontId="2" fillId="45" borderId="506" xfId="16" applyFont="1" applyFill="1" applyBorder="1" applyAlignment="1" applyProtection="1">
      <alignment horizontal="center" vertical="center" wrapText="1"/>
    </xf>
    <xf numFmtId="165" fontId="2" fillId="45" borderId="510" xfId="16" applyFont="1" applyFill="1" applyBorder="1" applyAlignment="1" applyProtection="1">
      <alignment horizontal="center" vertical="center" wrapText="1"/>
    </xf>
    <xf numFmtId="0" fontId="2" fillId="68" borderId="506" xfId="0" applyFont="1" applyFill="1" applyBorder="1" applyAlignment="1">
      <alignment horizontal="left"/>
    </xf>
    <xf numFmtId="0" fontId="2" fillId="68" borderId="510" xfId="0" applyFont="1" applyFill="1" applyBorder="1" applyAlignment="1">
      <alignment horizontal="left"/>
    </xf>
    <xf numFmtId="165" fontId="43" fillId="65" borderId="506" xfId="16" applyFont="1" applyFill="1" applyBorder="1" applyAlignment="1" applyProtection="1">
      <alignment horizontal="center" vertical="center" wrapText="1"/>
    </xf>
    <xf numFmtId="165" fontId="43" fillId="65" borderId="509" xfId="16" applyFont="1" applyFill="1" applyBorder="1" applyAlignment="1" applyProtection="1">
      <alignment horizontal="center" vertical="center" wrapText="1"/>
    </xf>
    <xf numFmtId="165" fontId="43" fillId="65" borderId="510" xfId="16" applyFont="1" applyFill="1" applyBorder="1" applyAlignment="1" applyProtection="1">
      <alignment horizontal="center" vertical="center" wrapText="1"/>
    </xf>
    <xf numFmtId="0" fontId="2" fillId="0" borderId="955" xfId="0" applyFont="1" applyBorder="1" applyAlignment="1" applyProtection="1">
      <alignment horizontal="center" vertical="center" wrapText="1"/>
      <protection locked="0"/>
    </xf>
    <xf numFmtId="0" fontId="2" fillId="5" borderId="955" xfId="0" applyFont="1" applyFill="1" applyBorder="1" applyAlignment="1" applyProtection="1">
      <alignment horizontal="center" vertical="center" wrapText="1"/>
      <protection locked="0"/>
    </xf>
    <xf numFmtId="175" fontId="2" fillId="0" borderId="1051" xfId="0" applyNumberFormat="1" applyFont="1" applyBorder="1" applyAlignment="1" applyProtection="1">
      <alignment horizontal="center" vertical="center" wrapText="1"/>
      <protection locked="0"/>
    </xf>
    <xf numFmtId="0" fontId="117" fillId="0" borderId="1046" xfId="0" applyFont="1" applyBorder="1" applyAlignment="1" applyProtection="1">
      <alignment horizontal="center" vertical="center" wrapText="1"/>
      <protection locked="0"/>
    </xf>
    <xf numFmtId="16" fontId="2" fillId="0" borderId="955" xfId="0" applyNumberFormat="1" applyFont="1" applyBorder="1" applyAlignment="1" applyProtection="1">
      <alignment horizontal="center" vertical="center" wrapText="1"/>
      <protection locked="0"/>
    </xf>
    <xf numFmtId="165" fontId="2" fillId="0" borderId="1051" xfId="1" applyFont="1" applyFill="1" applyBorder="1" applyAlignment="1" applyProtection="1">
      <alignment horizontal="center" vertical="center"/>
      <protection locked="0"/>
    </xf>
    <xf numFmtId="0" fontId="2" fillId="0" borderId="1050" xfId="0" applyFont="1" applyBorder="1" applyAlignment="1" applyProtection="1">
      <alignment horizontal="center" vertical="center" wrapText="1"/>
      <protection locked="0"/>
    </xf>
    <xf numFmtId="0" fontId="2" fillId="0" borderId="1047" xfId="0" applyFont="1" applyBorder="1" applyAlignment="1" applyProtection="1">
      <alignment horizontal="center" vertical="center" wrapText="1"/>
      <protection locked="0"/>
    </xf>
    <xf numFmtId="0" fontId="2" fillId="0" borderId="1049" xfId="0" applyFont="1" applyBorder="1" applyAlignment="1" applyProtection="1">
      <alignment horizontal="center" vertical="center" wrapText="1"/>
      <protection locked="0"/>
    </xf>
    <xf numFmtId="175" fontId="2" fillId="0" borderId="1047" xfId="0" applyNumberFormat="1" applyFont="1" applyBorder="1" applyAlignment="1" applyProtection="1">
      <alignment horizontal="center" vertical="center" wrapText="1"/>
      <protection locked="0"/>
    </xf>
    <xf numFmtId="165" fontId="2" fillId="0" borderId="557" xfId="1" applyFont="1" applyFill="1" applyBorder="1" applyAlignment="1" applyProtection="1">
      <alignment horizontal="center" vertical="center" wrapText="1"/>
      <protection locked="0"/>
    </xf>
    <xf numFmtId="0" fontId="2" fillId="0" borderId="1048" xfId="0" applyFont="1" applyBorder="1" applyAlignment="1" applyProtection="1">
      <alignment horizontal="center" vertical="center" wrapText="1"/>
      <protection locked="0"/>
    </xf>
    <xf numFmtId="165" fontId="2" fillId="0" borderId="1051" xfId="1" applyFont="1" applyFill="1" applyBorder="1" applyAlignment="1" applyProtection="1">
      <alignment horizontal="center" vertical="center" wrapText="1"/>
      <protection locked="0"/>
    </xf>
    <xf numFmtId="0" fontId="43" fillId="69" borderId="531" xfId="0" applyFont="1" applyFill="1" applyBorder="1" applyAlignment="1">
      <alignment horizontal="center" vertical="center"/>
    </xf>
    <xf numFmtId="0" fontId="2" fillId="76" borderId="504" xfId="0" applyFont="1" applyFill="1" applyBorder="1" applyAlignment="1">
      <alignment horizontal="center" vertical="center" wrapText="1"/>
    </xf>
    <xf numFmtId="0" fontId="2" fillId="45" borderId="510" xfId="0" applyFont="1" applyFill="1" applyBorder="1" applyAlignment="1">
      <alignment horizontal="center" vertical="center" wrapText="1"/>
    </xf>
    <xf numFmtId="0" fontId="2" fillId="45" borderId="1069" xfId="0" applyFont="1" applyFill="1" applyBorder="1" applyAlignment="1">
      <alignment horizontal="center" vertical="center" wrapText="1"/>
    </xf>
    <xf numFmtId="0" fontId="2" fillId="45" borderId="1069" xfId="0" applyFont="1" applyFill="1" applyBorder="1" applyAlignment="1">
      <alignment horizontal="center" vertical="center"/>
    </xf>
    <xf numFmtId="0" fontId="2" fillId="45" borderId="1081" xfId="0" applyFont="1" applyFill="1" applyBorder="1" applyAlignment="1">
      <alignment horizontal="center" vertical="center" wrapText="1"/>
    </xf>
    <xf numFmtId="0" fontId="2" fillId="45" borderId="1074" xfId="0" applyFont="1" applyFill="1" applyBorder="1" applyAlignment="1">
      <alignment horizontal="center" vertical="center" wrapText="1"/>
    </xf>
    <xf numFmtId="0" fontId="2" fillId="45" borderId="1084" xfId="0" applyFont="1" applyFill="1" applyBorder="1" applyAlignment="1">
      <alignment horizontal="center" vertical="center" wrapText="1"/>
    </xf>
    <xf numFmtId="0" fontId="2" fillId="45" borderId="1071" xfId="0" applyFont="1" applyFill="1" applyBorder="1" applyAlignment="1">
      <alignment horizontal="center" vertical="center" wrapText="1"/>
    </xf>
    <xf numFmtId="0" fontId="2" fillId="45" borderId="1089" xfId="0" applyFont="1" applyFill="1" applyBorder="1" applyAlignment="1">
      <alignment horizontal="center" vertical="center" wrapText="1"/>
    </xf>
    <xf numFmtId="165" fontId="2" fillId="5" borderId="1051" xfId="1" applyFont="1" applyFill="1" applyBorder="1" applyAlignment="1" applyProtection="1">
      <alignment horizontal="center" vertical="center" wrapText="1"/>
      <protection locked="0"/>
    </xf>
    <xf numFmtId="165" fontId="2" fillId="5" borderId="1076" xfId="1" applyFont="1" applyFill="1" applyBorder="1" applyAlignment="1" applyProtection="1">
      <alignment horizontal="center" vertical="center" wrapText="1"/>
      <protection locked="0"/>
    </xf>
    <xf numFmtId="165" fontId="2" fillId="5" borderId="1063" xfId="1" applyFont="1" applyFill="1" applyBorder="1" applyAlignment="1" applyProtection="1">
      <alignment horizontal="center" vertical="center" wrapText="1"/>
      <protection locked="0"/>
    </xf>
    <xf numFmtId="165" fontId="2" fillId="0" borderId="1064" xfId="1" applyFont="1" applyBorder="1" applyAlignment="1" applyProtection="1">
      <alignment horizontal="center" vertical="center" wrapText="1"/>
      <protection locked="0"/>
    </xf>
    <xf numFmtId="165" fontId="2" fillId="0" borderId="1063" xfId="1" applyFont="1" applyBorder="1" applyAlignment="1" applyProtection="1">
      <alignment horizontal="center" vertical="center" wrapText="1"/>
      <protection locked="0"/>
    </xf>
    <xf numFmtId="165" fontId="2" fillId="0" borderId="445" xfId="1" applyFont="1" applyBorder="1" applyAlignment="1" applyProtection="1">
      <alignment horizontal="center" vertical="center" wrapText="1"/>
      <protection locked="0"/>
    </xf>
    <xf numFmtId="165" fontId="2" fillId="0" borderId="799" xfId="1" applyFont="1" applyFill="1" applyBorder="1" applyAlignment="1" applyProtection="1">
      <alignment horizontal="center" vertical="center" wrapText="1"/>
      <protection locked="0"/>
    </xf>
    <xf numFmtId="165" fontId="2" fillId="0" borderId="731" xfId="1" applyFont="1" applyFill="1" applyBorder="1" applyAlignment="1" applyProtection="1">
      <alignment horizontal="center" vertical="center" wrapText="1"/>
      <protection locked="0"/>
    </xf>
    <xf numFmtId="165" fontId="2" fillId="5" borderId="1068" xfId="1" applyFont="1" applyFill="1" applyBorder="1" applyAlignment="1" applyProtection="1">
      <alignment horizontal="center" vertical="center" wrapText="1"/>
      <protection locked="0"/>
    </xf>
    <xf numFmtId="165" fontId="2" fillId="0" borderId="1082" xfId="1" applyFont="1" applyBorder="1" applyAlignment="1" applyProtection="1">
      <alignment horizontal="center" vertical="center" wrapText="1"/>
      <protection locked="0"/>
    </xf>
    <xf numFmtId="165" fontId="2" fillId="5" borderId="1064" xfId="1" applyFont="1" applyFill="1" applyBorder="1" applyAlignment="1" applyProtection="1">
      <alignment horizontal="center" vertical="center" wrapText="1"/>
      <protection locked="0"/>
    </xf>
    <xf numFmtId="165" fontId="2" fillId="5" borderId="1082" xfId="1" applyFont="1" applyFill="1" applyBorder="1" applyAlignment="1" applyProtection="1">
      <alignment horizontal="center" vertical="center" wrapText="1"/>
      <protection locked="0"/>
    </xf>
    <xf numFmtId="165" fontId="2" fillId="5" borderId="1069" xfId="1" applyFont="1" applyFill="1" applyBorder="1" applyAlignment="1" applyProtection="1">
      <alignment horizontal="center" vertical="center" wrapText="1"/>
      <protection locked="0"/>
    </xf>
    <xf numFmtId="165" fontId="2" fillId="5" borderId="1085" xfId="1" applyFont="1" applyFill="1" applyBorder="1" applyAlignment="1" applyProtection="1">
      <alignment horizontal="center" vertical="center" wrapText="1"/>
      <protection locked="0"/>
    </xf>
    <xf numFmtId="165" fontId="2" fillId="0" borderId="1085" xfId="1" applyFont="1" applyBorder="1" applyAlignment="1" applyProtection="1">
      <alignment horizontal="center" vertical="center" wrapText="1"/>
      <protection locked="0"/>
    </xf>
    <xf numFmtId="165" fontId="2" fillId="0" borderId="1075" xfId="1" applyFont="1" applyBorder="1" applyAlignment="1" applyProtection="1">
      <alignment horizontal="center" vertical="center" wrapText="1"/>
      <protection locked="0"/>
    </xf>
    <xf numFmtId="165" fontId="2" fillId="0" borderId="743" xfId="1" applyFont="1" applyFill="1" applyBorder="1" applyAlignment="1" applyProtection="1">
      <alignment horizontal="center" vertical="center" wrapText="1"/>
      <protection locked="0"/>
    </xf>
    <xf numFmtId="165" fontId="2" fillId="0" borderId="522" xfId="1" applyFont="1" applyFill="1" applyBorder="1" applyAlignment="1" applyProtection="1">
      <alignment horizontal="center" vertical="center" wrapText="1"/>
      <protection locked="0"/>
    </xf>
    <xf numFmtId="165" fontId="2" fillId="5" borderId="462" xfId="1" applyFont="1" applyFill="1" applyBorder="1" applyAlignment="1" applyProtection="1">
      <alignment horizontal="center" vertical="center" wrapText="1"/>
      <protection locked="0"/>
    </xf>
    <xf numFmtId="165" fontId="2" fillId="5" borderId="445" xfId="1" applyFont="1" applyFill="1" applyBorder="1" applyAlignment="1" applyProtection="1">
      <alignment horizontal="center" vertical="center" wrapText="1"/>
      <protection locked="0"/>
    </xf>
    <xf numFmtId="165" fontId="2" fillId="0" borderId="741" xfId="1" applyFont="1" applyBorder="1" applyAlignment="1" applyProtection="1">
      <alignment horizontal="center" vertical="center" wrapText="1"/>
      <protection locked="0"/>
    </xf>
    <xf numFmtId="165" fontId="2" fillId="0" borderId="631" xfId="1" applyFont="1" applyBorder="1" applyAlignment="1" applyProtection="1">
      <alignment horizontal="center" vertical="center" wrapText="1"/>
      <protection locked="0"/>
    </xf>
    <xf numFmtId="165" fontId="2" fillId="0" borderId="1079" xfId="1" applyFont="1" applyBorder="1" applyAlignment="1" applyProtection="1">
      <alignment horizontal="center" vertical="center" wrapText="1"/>
      <protection locked="0"/>
    </xf>
    <xf numFmtId="165" fontId="2" fillId="0" borderId="1088" xfId="1" applyFont="1" applyBorder="1" applyAlignment="1" applyProtection="1">
      <alignment horizontal="center" vertical="center" wrapText="1"/>
      <protection locked="0"/>
    </xf>
    <xf numFmtId="165" fontId="2" fillId="0" borderId="632" xfId="1" applyFont="1" applyFill="1" applyBorder="1" applyAlignment="1" applyProtection="1">
      <alignment horizontal="center" vertical="center" wrapText="1"/>
      <protection locked="0"/>
    </xf>
    <xf numFmtId="165" fontId="2" fillId="0" borderId="1077" xfId="1" applyFont="1" applyFill="1" applyBorder="1" applyAlignment="1" applyProtection="1">
      <alignment horizontal="center" vertical="center" wrapText="1"/>
      <protection locked="0"/>
    </xf>
    <xf numFmtId="165" fontId="2" fillId="0" borderId="1086" xfId="1" applyFont="1" applyFill="1" applyBorder="1" applyAlignment="1" applyProtection="1">
      <alignment horizontal="center" vertical="center" wrapText="1"/>
      <protection locked="0"/>
    </xf>
    <xf numFmtId="165" fontId="2" fillId="0" borderId="633" xfId="1" applyFont="1" applyBorder="1" applyAlignment="1" applyProtection="1">
      <alignment horizontal="center" vertical="center" wrapText="1"/>
      <protection locked="0"/>
    </xf>
    <xf numFmtId="165" fontId="2" fillId="0" borderId="1078" xfId="1" applyFont="1" applyBorder="1" applyAlignment="1" applyProtection="1">
      <alignment horizontal="center" vertical="center" wrapText="1"/>
      <protection locked="0"/>
    </xf>
    <xf numFmtId="165" fontId="2" fillId="0" borderId="1087" xfId="1" applyFont="1" applyBorder="1" applyAlignment="1" applyProtection="1">
      <alignment horizontal="center" vertical="center" wrapText="1"/>
      <protection locked="0"/>
    </xf>
    <xf numFmtId="165" fontId="2" fillId="0" borderId="743" xfId="1" applyFont="1" applyBorder="1" applyAlignment="1" applyProtection="1">
      <alignment horizontal="center" vertical="center" wrapText="1"/>
      <protection locked="0"/>
    </xf>
    <xf numFmtId="165" fontId="2" fillId="5" borderId="729" xfId="1" applyFont="1" applyFill="1" applyBorder="1" applyAlignment="1" applyProtection="1">
      <alignment horizontal="center" vertical="center" wrapText="1"/>
      <protection locked="0"/>
    </xf>
    <xf numFmtId="165" fontId="2" fillId="5" borderId="743" xfId="1" applyFont="1" applyFill="1" applyBorder="1" applyAlignment="1" applyProtection="1">
      <alignment horizontal="center" vertical="center" wrapText="1"/>
      <protection locked="0"/>
    </xf>
    <xf numFmtId="165" fontId="2" fillId="0" borderId="799" xfId="1" applyFont="1" applyBorder="1" applyAlignment="1" applyProtection="1">
      <alignment horizontal="center" vertical="center" wrapText="1"/>
      <protection locked="0"/>
    </xf>
    <xf numFmtId="0" fontId="2" fillId="45" borderId="1080" xfId="0" applyFont="1" applyFill="1" applyBorder="1" applyAlignment="1">
      <alignment horizontal="center" vertical="center" wrapText="1"/>
    </xf>
    <xf numFmtId="0" fontId="2" fillId="45" borderId="1070" xfId="0" applyFont="1" applyFill="1" applyBorder="1" applyAlignment="1">
      <alignment horizontal="center" vertical="center" wrapText="1"/>
    </xf>
    <xf numFmtId="0" fontId="2" fillId="45" borderId="722" xfId="0" applyFont="1" applyFill="1" applyBorder="1" applyAlignment="1">
      <alignment horizontal="center" vertical="center" wrapText="1"/>
    </xf>
    <xf numFmtId="0" fontId="2" fillId="45" borderId="1073" xfId="0" applyFont="1" applyFill="1" applyBorder="1" applyAlignment="1">
      <alignment horizontal="center" vertical="center" wrapText="1"/>
    </xf>
    <xf numFmtId="0" fontId="2" fillId="45" borderId="1083" xfId="0" applyFont="1" applyFill="1" applyBorder="1" applyAlignment="1">
      <alignment horizontal="center" vertical="center" wrapText="1"/>
    </xf>
    <xf numFmtId="0" fontId="2" fillId="45" borderId="1090" xfId="0" applyFont="1" applyFill="1" applyBorder="1" applyAlignment="1">
      <alignment horizontal="center" vertical="center" wrapText="1"/>
    </xf>
    <xf numFmtId="0" fontId="2" fillId="45" borderId="1072" xfId="0" applyFont="1" applyFill="1" applyBorder="1" applyAlignment="1">
      <alignment horizontal="center" vertical="center" wrapText="1"/>
    </xf>
    <xf numFmtId="0" fontId="2" fillId="45" borderId="728" xfId="0" applyFont="1" applyFill="1" applyBorder="1" applyAlignment="1">
      <alignment horizontal="center" vertical="center" wrapText="1"/>
    </xf>
    <xf numFmtId="0" fontId="135" fillId="45" borderId="1080" xfId="0" applyFont="1" applyFill="1" applyBorder="1" applyAlignment="1">
      <alignment horizontal="center" vertical="center" wrapText="1"/>
    </xf>
    <xf numFmtId="0" fontId="135" fillId="45" borderId="464" xfId="0" applyFont="1" applyFill="1" applyBorder="1" applyAlignment="1">
      <alignment horizontal="center" vertical="center" wrapText="1"/>
    </xf>
    <xf numFmtId="0" fontId="135" fillId="45" borderId="925" xfId="0" applyFont="1" applyFill="1" applyBorder="1" applyAlignment="1">
      <alignment horizontal="center" vertical="center" wrapText="1"/>
    </xf>
    <xf numFmtId="0" fontId="142" fillId="13" borderId="4" xfId="0" applyFont="1" applyFill="1" applyBorder="1" applyAlignment="1">
      <alignment horizontal="center" vertical="center" wrapText="1"/>
    </xf>
    <xf numFmtId="0" fontId="135" fillId="19" borderId="389" xfId="0" applyFont="1" applyFill="1" applyBorder="1" applyAlignment="1">
      <alignment horizontal="center"/>
    </xf>
    <xf numFmtId="0" fontId="135" fillId="19" borderId="391" xfId="0" applyFont="1" applyFill="1" applyBorder="1" applyAlignment="1">
      <alignment horizontal="center"/>
    </xf>
    <xf numFmtId="0" fontId="136" fillId="0" borderId="389" xfId="0" applyFont="1" applyBorder="1" applyAlignment="1">
      <alignment horizontal="left" vertical="center"/>
    </xf>
    <xf numFmtId="0" fontId="136" fillId="0" borderId="391" xfId="0" applyFont="1" applyBorder="1" applyAlignment="1">
      <alignment horizontal="left" vertical="center"/>
    </xf>
    <xf numFmtId="0" fontId="136" fillId="0" borderId="390" xfId="0" applyFont="1" applyBorder="1" applyAlignment="1">
      <alignment horizontal="left" vertical="center"/>
    </xf>
    <xf numFmtId="0" fontId="136" fillId="0" borderId="394" xfId="0" applyFont="1" applyBorder="1" applyAlignment="1">
      <alignment horizontal="left" vertical="center"/>
    </xf>
    <xf numFmtId="0" fontId="142" fillId="13" borderId="11" xfId="0" applyFont="1" applyFill="1" applyBorder="1" applyAlignment="1">
      <alignment horizontal="center" vertical="center" wrapText="1"/>
    </xf>
    <xf numFmtId="165" fontId="2" fillId="0" borderId="1138" xfId="1" applyFont="1" applyBorder="1" applyAlignment="1" applyProtection="1">
      <alignment horizontal="center" vertical="center" wrapText="1"/>
      <protection locked="0"/>
    </xf>
    <xf numFmtId="0" fontId="2" fillId="0" borderId="1137" xfId="0" applyFont="1" applyBorder="1" applyAlignment="1" applyProtection="1">
      <alignment horizontal="center" vertical="center" wrapText="1"/>
      <protection locked="0"/>
    </xf>
    <xf numFmtId="0" fontId="2" fillId="0" borderId="1140" xfId="0" applyFont="1" applyBorder="1" applyAlignment="1" applyProtection="1">
      <alignment horizontal="center" vertical="center" wrapText="1"/>
      <protection locked="0"/>
    </xf>
    <xf numFmtId="0" fontId="2" fillId="0" borderId="1138" xfId="0" applyFont="1" applyBorder="1" applyAlignment="1" applyProtection="1">
      <alignment horizontal="center" vertical="center" wrapText="1"/>
      <protection locked="0"/>
    </xf>
    <xf numFmtId="0" fontId="45" fillId="0" borderId="110" xfId="4" applyFont="1" applyBorder="1" applyAlignment="1" applyProtection="1">
      <alignment horizontal="left"/>
    </xf>
    <xf numFmtId="0" fontId="45" fillId="0" borderId="380" xfId="4" applyFont="1" applyBorder="1" applyAlignment="1" applyProtection="1">
      <alignment horizontal="left"/>
    </xf>
    <xf numFmtId="0" fontId="44" fillId="73" borderId="110" xfId="0" applyFont="1" applyFill="1" applyBorder="1" applyAlignment="1">
      <alignment horizontal="center" vertical="center"/>
    </xf>
    <xf numFmtId="0" fontId="2" fillId="19" borderId="380" xfId="0" applyFont="1" applyFill="1" applyBorder="1" applyAlignment="1">
      <alignment horizontal="center"/>
    </xf>
    <xf numFmtId="0" fontId="2" fillId="19" borderId="374" xfId="0" applyFont="1" applyFill="1" applyBorder="1" applyAlignment="1">
      <alignment horizontal="center"/>
    </xf>
    <xf numFmtId="165" fontId="101" fillId="0" borderId="569" xfId="1" applyFont="1" applyBorder="1" applyAlignment="1" applyProtection="1">
      <alignment horizontal="left"/>
      <protection locked="0"/>
    </xf>
    <xf numFmtId="165" fontId="101" fillId="0" borderId="110" xfId="1" applyFont="1" applyBorder="1" applyAlignment="1" applyProtection="1">
      <alignment horizontal="left"/>
      <protection locked="0"/>
    </xf>
    <xf numFmtId="0" fontId="2" fillId="19" borderId="110" xfId="0" applyFont="1" applyFill="1" applyBorder="1" applyAlignment="1" applyProtection="1">
      <alignment horizontal="center"/>
      <protection locked="0"/>
    </xf>
    <xf numFmtId="165" fontId="11" fillId="0" borderId="567" xfId="1" applyFont="1" applyBorder="1" applyAlignment="1" applyProtection="1">
      <alignment horizontal="left" indent="1"/>
      <protection locked="0"/>
    </xf>
    <xf numFmtId="165" fontId="11" fillId="0" borderId="380" xfId="1" applyFont="1" applyBorder="1" applyAlignment="1" applyProtection="1">
      <alignment horizontal="left" indent="1"/>
      <protection locked="0"/>
    </xf>
    <xf numFmtId="165" fontId="11" fillId="0" borderId="569" xfId="1" applyFont="1" applyBorder="1" applyAlignment="1" applyProtection="1">
      <alignment horizontal="left" indent="1"/>
      <protection locked="0"/>
    </xf>
    <xf numFmtId="165" fontId="11" fillId="0" borderId="110" xfId="1" applyFont="1" applyBorder="1" applyAlignment="1" applyProtection="1">
      <alignment horizontal="left" indent="1"/>
      <protection locked="0"/>
    </xf>
    <xf numFmtId="165" fontId="2" fillId="94" borderId="567" xfId="1" applyFont="1" applyFill="1" applyBorder="1" applyAlignment="1" applyProtection="1">
      <alignment horizontal="center"/>
      <protection locked="0"/>
    </xf>
    <xf numFmtId="165" fontId="2" fillId="94" borderId="380" xfId="1" applyFont="1" applyFill="1" applyBorder="1" applyAlignment="1" applyProtection="1">
      <alignment horizontal="center"/>
      <protection locked="0"/>
    </xf>
    <xf numFmtId="165" fontId="2" fillId="94" borderId="568" xfId="1" applyFont="1" applyFill="1" applyBorder="1" applyAlignment="1" applyProtection="1">
      <alignment horizontal="center"/>
      <protection locked="0"/>
    </xf>
    <xf numFmtId="165" fontId="2" fillId="94" borderId="388" xfId="1" applyFont="1" applyFill="1" applyBorder="1" applyAlignment="1" applyProtection="1">
      <alignment horizontal="center"/>
      <protection locked="0"/>
    </xf>
    <xf numFmtId="0" fontId="2" fillId="94" borderId="567" xfId="0" applyFont="1" applyFill="1" applyBorder="1" applyAlignment="1" applyProtection="1">
      <alignment horizontal="center"/>
      <protection locked="0"/>
    </xf>
    <xf numFmtId="0" fontId="2" fillId="94" borderId="380" xfId="0" applyFont="1" applyFill="1" applyBorder="1" applyAlignment="1" applyProtection="1">
      <alignment horizontal="center"/>
      <protection locked="0"/>
    </xf>
    <xf numFmtId="0" fontId="2" fillId="94" borderId="568" xfId="0" applyFont="1" applyFill="1" applyBorder="1" applyAlignment="1" applyProtection="1">
      <alignment horizontal="center"/>
      <protection locked="0"/>
    </xf>
    <xf numFmtId="165" fontId="2" fillId="45" borderId="110" xfId="1" applyFont="1" applyFill="1" applyBorder="1" applyAlignment="1" applyProtection="1">
      <alignment horizontal="center" vertical="center" wrapText="1"/>
      <protection locked="0"/>
    </xf>
    <xf numFmtId="0" fontId="43" fillId="65" borderId="1157" xfId="0" applyFont="1" applyFill="1" applyBorder="1" applyAlignment="1" applyProtection="1">
      <alignment horizontal="center"/>
      <protection locked="0"/>
    </xf>
    <xf numFmtId="0" fontId="43" fillId="65" borderId="1158" xfId="0" applyFont="1" applyFill="1" applyBorder="1" applyAlignment="1" applyProtection="1">
      <alignment horizontal="center"/>
      <protection locked="0"/>
    </xf>
    <xf numFmtId="0" fontId="43" fillId="65" borderId="1159" xfId="0" applyFont="1" applyFill="1" applyBorder="1" applyAlignment="1" applyProtection="1">
      <alignment horizontal="center"/>
      <protection locked="0"/>
    </xf>
    <xf numFmtId="0" fontId="12" fillId="12" borderId="565" xfId="0" applyFont="1" applyFill="1" applyBorder="1" applyAlignment="1" applyProtection="1">
      <alignment horizontal="center"/>
      <protection locked="0"/>
    </xf>
    <xf numFmtId="0" fontId="12" fillId="12" borderId="382" xfId="0" applyFont="1" applyFill="1" applyBorder="1" applyAlignment="1" applyProtection="1">
      <alignment horizontal="center"/>
      <protection locked="0"/>
    </xf>
    <xf numFmtId="0" fontId="117" fillId="0" borderId="1151" xfId="0" applyFont="1" applyBorder="1" applyAlignment="1" applyProtection="1">
      <alignment horizontal="center" vertical="center" wrapText="1"/>
      <protection locked="0"/>
    </xf>
    <xf numFmtId="0" fontId="25" fillId="0" borderId="110" xfId="0" applyFont="1" applyBorder="1" applyAlignment="1" applyProtection="1">
      <alignment horizontal="left" wrapText="1"/>
      <protection locked="0"/>
    </xf>
    <xf numFmtId="0" fontId="25" fillId="0" borderId="110" xfId="0" applyFont="1" applyBorder="1" applyAlignment="1" applyProtection="1">
      <alignment horizontal="left" wrapText="1" indent="2"/>
      <protection locked="0"/>
    </xf>
    <xf numFmtId="0" fontId="29" fillId="0" borderId="110" xfId="0" applyFont="1" applyBorder="1" applyAlignment="1" applyProtection="1">
      <alignment horizontal="left" indent="4"/>
      <protection locked="0"/>
    </xf>
    <xf numFmtId="0" fontId="29" fillId="0" borderId="110" xfId="0" applyFont="1" applyBorder="1" applyAlignment="1" applyProtection="1">
      <alignment horizontal="left" indent="8"/>
      <protection locked="0"/>
    </xf>
    <xf numFmtId="0" fontId="29" fillId="0" borderId="110" xfId="0" applyFont="1" applyBorder="1" applyAlignment="1" applyProtection="1">
      <alignment horizontal="left" indent="6"/>
      <protection locked="0"/>
    </xf>
    <xf numFmtId="0" fontId="25" fillId="0" borderId="110" xfId="0" applyFont="1" applyBorder="1" applyAlignment="1" applyProtection="1">
      <alignment horizontal="left" indent="3"/>
      <protection locked="0"/>
    </xf>
    <xf numFmtId="0" fontId="25" fillId="0" borderId="110" xfId="0" applyFont="1" applyBorder="1" applyAlignment="1" applyProtection="1">
      <alignment horizontal="left" indent="2"/>
      <protection locked="0"/>
    </xf>
    <xf numFmtId="0" fontId="2" fillId="0" borderId="110" xfId="0" applyFont="1" applyBorder="1" applyAlignment="1" applyProtection="1">
      <alignment horizontal="left" indent="3"/>
      <protection locked="0"/>
    </xf>
    <xf numFmtId="0" fontId="29" fillId="0" borderId="110" xfId="0" applyFont="1" applyBorder="1" applyAlignment="1" applyProtection="1">
      <alignment horizontal="left" indent="3"/>
      <protection locked="0"/>
    </xf>
    <xf numFmtId="0" fontId="25" fillId="68" borderId="110" xfId="0" applyFont="1" applyFill="1" applyBorder="1" applyAlignment="1" applyProtection="1">
      <alignment horizontal="left" indent="3"/>
      <protection locked="0"/>
    </xf>
    <xf numFmtId="0" fontId="29" fillId="0" borderId="110" xfId="0" applyFont="1" applyBorder="1" applyAlignment="1" applyProtection="1">
      <alignment horizontal="left" indent="5"/>
      <protection locked="0"/>
    </xf>
    <xf numFmtId="165" fontId="2" fillId="45" borderId="123" xfId="1" applyFont="1" applyFill="1" applyBorder="1" applyAlignment="1" applyProtection="1">
      <alignment horizontal="center" vertical="center" wrapText="1"/>
      <protection locked="0"/>
    </xf>
    <xf numFmtId="0" fontId="12" fillId="0" borderId="732" xfId="0" applyFont="1" applyBorder="1" applyAlignment="1" applyProtection="1">
      <alignment horizontal="center" vertical="center" wrapText="1"/>
      <protection locked="0"/>
    </xf>
    <xf numFmtId="0" fontId="12" fillId="0" borderId="1181" xfId="0" applyFont="1" applyBorder="1" applyAlignment="1" applyProtection="1">
      <alignment horizontal="center" vertical="center" wrapText="1"/>
      <protection locked="0"/>
    </xf>
    <xf numFmtId="165" fontId="2" fillId="0" borderId="660" xfId="1" applyFont="1" applyBorder="1" applyAlignment="1" applyProtection="1">
      <alignment horizontal="center" vertical="center" wrapText="1"/>
      <protection locked="0"/>
    </xf>
    <xf numFmtId="165" fontId="2" fillId="0" borderId="710" xfId="1" applyFont="1" applyBorder="1" applyAlignment="1" applyProtection="1">
      <alignment horizontal="center" vertical="center" wrapText="1"/>
      <protection locked="0"/>
    </xf>
    <xf numFmtId="0" fontId="2" fillId="0" borderId="464" xfId="0" applyFont="1" applyBorder="1" applyAlignment="1" applyProtection="1">
      <alignment horizontal="center" vertical="center" wrapText="1"/>
      <protection locked="0"/>
    </xf>
    <xf numFmtId="0" fontId="2" fillId="0" borderId="704" xfId="0" applyFont="1" applyBorder="1" applyAlignment="1" applyProtection="1">
      <alignment horizontal="center" vertical="center" wrapText="1"/>
      <protection locked="0"/>
    </xf>
    <xf numFmtId="0" fontId="2" fillId="0" borderId="1170" xfId="0" applyFont="1" applyBorder="1" applyAlignment="1" applyProtection="1">
      <alignment horizontal="center" vertical="center" wrapText="1"/>
      <protection locked="0"/>
    </xf>
    <xf numFmtId="0" fontId="2" fillId="0" borderId="1177" xfId="0" applyFont="1" applyBorder="1" applyAlignment="1" applyProtection="1">
      <alignment horizontal="center" vertical="center" wrapText="1"/>
      <protection locked="0"/>
    </xf>
    <xf numFmtId="0" fontId="2" fillId="0" borderId="1180" xfId="0" applyFont="1" applyBorder="1" applyAlignment="1" applyProtection="1">
      <alignment horizontal="center" vertical="center" wrapText="1"/>
      <protection locked="0"/>
    </xf>
    <xf numFmtId="0" fontId="2" fillId="0" borderId="1164" xfId="0" applyFont="1" applyBorder="1" applyAlignment="1" applyProtection="1">
      <alignment horizontal="center" vertical="center" wrapText="1"/>
      <protection locked="0"/>
    </xf>
    <xf numFmtId="0" fontId="2" fillId="0" borderId="1175" xfId="0" applyFont="1" applyBorder="1" applyAlignment="1" applyProtection="1">
      <alignment horizontal="center" vertical="center" wrapText="1"/>
      <protection locked="0"/>
    </xf>
    <xf numFmtId="0" fontId="2" fillId="0" borderId="1179" xfId="0" applyFont="1" applyBorder="1" applyAlignment="1" applyProtection="1">
      <alignment horizontal="center" vertical="center" wrapText="1"/>
      <protection locked="0"/>
    </xf>
    <xf numFmtId="0" fontId="12" fillId="45" borderId="110" xfId="0" applyFont="1" applyFill="1" applyBorder="1" applyAlignment="1" applyProtection="1">
      <alignment horizontal="center" vertical="center" wrapText="1"/>
      <protection locked="0"/>
    </xf>
    <xf numFmtId="0" fontId="117" fillId="0" borderId="1160" xfId="0" applyFont="1" applyBorder="1" applyAlignment="1" applyProtection="1">
      <alignment horizontal="center" vertical="center" wrapText="1"/>
      <protection locked="0"/>
    </xf>
    <xf numFmtId="0" fontId="2" fillId="45" borderId="380" xfId="0" applyFont="1" applyFill="1" applyBorder="1" applyAlignment="1" applyProtection="1">
      <alignment horizontal="center" vertical="center" wrapText="1"/>
      <protection locked="0"/>
    </xf>
    <xf numFmtId="0" fontId="2" fillId="5" borderId="1165" xfId="0" applyFont="1" applyFill="1" applyBorder="1" applyAlignment="1" applyProtection="1">
      <alignment horizontal="center" vertical="center" wrapText="1"/>
      <protection locked="0"/>
    </xf>
    <xf numFmtId="0" fontId="2" fillId="5" borderId="462" xfId="0" applyFont="1" applyFill="1" applyBorder="1" applyAlignment="1" applyProtection="1">
      <alignment horizontal="center" vertical="center" wrapText="1"/>
      <protection locked="0"/>
    </xf>
    <xf numFmtId="0" fontId="2" fillId="5" borderId="699" xfId="0" applyFont="1" applyFill="1" applyBorder="1" applyAlignment="1" applyProtection="1">
      <alignment horizontal="center" vertical="center" wrapText="1"/>
      <protection locked="0"/>
    </xf>
    <xf numFmtId="0" fontId="2" fillId="0" borderId="1165" xfId="0" applyFont="1" applyBorder="1" applyAlignment="1" applyProtection="1">
      <alignment horizontal="center" vertical="center" wrapText="1"/>
      <protection locked="0"/>
    </xf>
    <xf numFmtId="0" fontId="2" fillId="0" borderId="462" xfId="0" applyFont="1" applyBorder="1" applyAlignment="1" applyProtection="1">
      <alignment horizontal="center" vertical="center" wrapText="1"/>
      <protection locked="0"/>
    </xf>
    <xf numFmtId="0" fontId="2" fillId="0" borderId="699" xfId="0" applyFont="1" applyBorder="1" applyAlignment="1" applyProtection="1">
      <alignment horizontal="center" vertical="center" wrapText="1"/>
      <protection locked="0"/>
    </xf>
    <xf numFmtId="0" fontId="2" fillId="0" borderId="1163" xfId="0" applyFont="1" applyBorder="1" applyAlignment="1" applyProtection="1">
      <alignment horizontal="center" vertical="center" wrapText="1"/>
      <protection locked="0"/>
    </xf>
    <xf numFmtId="0" fontId="2" fillId="0" borderId="1174" xfId="0" applyFont="1" applyBorder="1" applyAlignment="1" applyProtection="1">
      <alignment horizontal="center" vertical="center" wrapText="1"/>
      <protection locked="0"/>
    </xf>
    <xf numFmtId="0" fontId="2" fillId="0" borderId="1178" xfId="0" applyFont="1" applyBorder="1" applyAlignment="1" applyProtection="1">
      <alignment horizontal="center" vertical="center" wrapText="1"/>
      <protection locked="0"/>
    </xf>
    <xf numFmtId="0" fontId="2" fillId="0" borderId="1176" xfId="0" applyFont="1" applyBorder="1" applyAlignment="1" applyProtection="1">
      <alignment horizontal="center" vertical="center"/>
      <protection locked="0"/>
    </xf>
    <xf numFmtId="0" fontId="2" fillId="0" borderId="462" xfId="0" applyFont="1" applyBorder="1" applyAlignment="1" applyProtection="1">
      <alignment horizontal="center" vertical="center"/>
      <protection locked="0"/>
    </xf>
    <xf numFmtId="0" fontId="2" fillId="0" borderId="699" xfId="0" applyFont="1" applyBorder="1" applyAlignment="1" applyProtection="1">
      <alignment horizontal="center" vertical="center"/>
      <protection locked="0"/>
    </xf>
    <xf numFmtId="0" fontId="2" fillId="0" borderId="1176" xfId="0" applyFont="1" applyBorder="1" applyAlignment="1" applyProtection="1">
      <alignment horizontal="center" vertical="center" wrapText="1"/>
      <protection locked="0"/>
    </xf>
    <xf numFmtId="0" fontId="43" fillId="65" borderId="380" xfId="0" applyFont="1" applyFill="1" applyBorder="1" applyAlignment="1" applyProtection="1">
      <alignment horizontal="center" vertical="center"/>
      <protection locked="0"/>
    </xf>
    <xf numFmtId="0" fontId="43" fillId="65" borderId="387" xfId="0" applyFont="1" applyFill="1" applyBorder="1" applyAlignment="1" applyProtection="1">
      <alignment horizontal="center" vertical="center"/>
      <protection locked="0"/>
    </xf>
    <xf numFmtId="0" fontId="43" fillId="65" borderId="374" xfId="0" applyFont="1" applyFill="1" applyBorder="1" applyAlignment="1" applyProtection="1">
      <alignment horizontal="center" vertical="center"/>
      <protection locked="0"/>
    </xf>
    <xf numFmtId="0" fontId="4" fillId="0" borderId="380" xfId="0" applyFont="1" applyBorder="1" applyAlignment="1" applyProtection="1">
      <alignment horizontal="left"/>
      <protection locked="0"/>
    </xf>
    <xf numFmtId="0" fontId="4" fillId="0" borderId="387" xfId="0" applyFont="1" applyBorder="1" applyAlignment="1" applyProtection="1">
      <alignment horizontal="left"/>
      <protection locked="0"/>
    </xf>
    <xf numFmtId="0" fontId="4" fillId="0" borderId="374" xfId="0" applyFont="1" applyBorder="1" applyAlignment="1" applyProtection="1">
      <alignment horizontal="left"/>
      <protection locked="0"/>
    </xf>
    <xf numFmtId="0" fontId="4" fillId="0" borderId="388" xfId="0" applyFont="1" applyBorder="1" applyAlignment="1" applyProtection="1">
      <alignment horizontal="left" vertical="center"/>
      <protection locked="0"/>
    </xf>
    <xf numFmtId="0" fontId="4" fillId="0" borderId="389" xfId="0" applyFont="1" applyBorder="1" applyAlignment="1" applyProtection="1">
      <alignment horizontal="left" vertical="center"/>
      <protection locked="0"/>
    </xf>
    <xf numFmtId="0" fontId="4" fillId="0" borderId="391" xfId="0" applyFont="1" applyBorder="1" applyAlignment="1" applyProtection="1">
      <alignment horizontal="left" vertical="center"/>
      <protection locked="0"/>
    </xf>
    <xf numFmtId="0" fontId="4" fillId="0" borderId="392"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0" borderId="393" xfId="0" applyFont="1" applyBorder="1" applyAlignment="1" applyProtection="1">
      <alignment horizontal="left" vertical="center"/>
      <protection locked="0"/>
    </xf>
    <xf numFmtId="0" fontId="4" fillId="0" borderId="382" xfId="0" applyFont="1" applyBorder="1" applyAlignment="1" applyProtection="1">
      <alignment horizontal="left" vertical="center"/>
      <protection locked="0"/>
    </xf>
    <xf numFmtId="0" fontId="4" fillId="0" borderId="390" xfId="0" applyFont="1" applyBorder="1" applyAlignment="1" applyProtection="1">
      <alignment horizontal="left" vertical="center"/>
      <protection locked="0"/>
    </xf>
    <xf numFmtId="0" fontId="4" fillId="0" borderId="394" xfId="0" applyFont="1" applyBorder="1" applyAlignment="1" applyProtection="1">
      <alignment horizontal="left" vertical="center"/>
      <protection locked="0"/>
    </xf>
    <xf numFmtId="0" fontId="43" fillId="65" borderId="380" xfId="0" applyFont="1" applyFill="1" applyBorder="1" applyAlignment="1" applyProtection="1">
      <alignment horizontal="center"/>
      <protection locked="0"/>
    </xf>
    <xf numFmtId="0" fontId="43" fillId="65" borderId="387" xfId="0" applyFont="1" applyFill="1" applyBorder="1" applyAlignment="1" applyProtection="1">
      <alignment horizontal="center"/>
      <protection locked="0"/>
    </xf>
    <xf numFmtId="0" fontId="43" fillId="65" borderId="374" xfId="0" applyFont="1" applyFill="1" applyBorder="1" applyAlignment="1" applyProtection="1">
      <alignment horizontal="center"/>
      <protection locked="0"/>
    </xf>
    <xf numFmtId="0" fontId="45" fillId="0" borderId="380" xfId="4" applyFont="1" applyFill="1" applyBorder="1" applyAlignment="1" applyProtection="1">
      <alignment horizontal="left"/>
      <protection locked="0"/>
    </xf>
    <xf numFmtId="0" fontId="45" fillId="0" borderId="374" xfId="4" applyFont="1" applyFill="1" applyBorder="1" applyAlignment="1" applyProtection="1">
      <alignment horizontal="left"/>
      <protection locked="0"/>
    </xf>
    <xf numFmtId="0" fontId="117" fillId="0" borderId="1201" xfId="0" applyFont="1" applyBorder="1" applyAlignment="1" applyProtection="1">
      <alignment horizontal="center" vertical="center" wrapText="1"/>
      <protection locked="0"/>
    </xf>
    <xf numFmtId="165" fontId="2" fillId="45" borderId="384" xfId="1" applyFont="1" applyFill="1" applyBorder="1" applyAlignment="1" applyProtection="1">
      <alignment horizontal="center" vertical="center" wrapText="1"/>
      <protection locked="0"/>
    </xf>
    <xf numFmtId="165" fontId="2" fillId="45" borderId="372" xfId="1" applyFont="1" applyFill="1" applyBorder="1" applyAlignment="1" applyProtection="1">
      <alignment horizontal="center" vertical="center" wrapText="1"/>
      <protection locked="0"/>
    </xf>
    <xf numFmtId="0" fontId="12" fillId="45" borderId="123" xfId="0" applyFont="1" applyFill="1" applyBorder="1" applyAlignment="1" applyProtection="1">
      <alignment horizontal="center" vertical="center" wrapText="1"/>
      <protection locked="0"/>
    </xf>
    <xf numFmtId="0" fontId="12" fillId="45" borderId="384" xfId="0" applyFont="1" applyFill="1" applyBorder="1" applyAlignment="1" applyProtection="1">
      <alignment horizontal="center" vertical="center" wrapText="1"/>
      <protection locked="0"/>
    </xf>
    <xf numFmtId="0" fontId="12" fillId="45" borderId="372" xfId="0" applyFont="1" applyFill="1" applyBorder="1" applyAlignment="1" applyProtection="1">
      <alignment horizontal="center" vertical="center" wrapText="1"/>
      <protection locked="0"/>
    </xf>
    <xf numFmtId="0" fontId="12" fillId="0" borderId="1176" xfId="0" applyFont="1" applyBorder="1" applyAlignment="1" applyProtection="1">
      <alignment horizontal="center" vertical="center" wrapText="1"/>
      <protection locked="0"/>
    </xf>
    <xf numFmtId="0" fontId="12" fillId="0" borderId="462" xfId="0" applyFont="1" applyBorder="1" applyAlignment="1" applyProtection="1">
      <alignment horizontal="center" vertical="center" wrapText="1"/>
      <protection locked="0"/>
    </xf>
    <xf numFmtId="0" fontId="12" fillId="0" borderId="696" xfId="0" applyFont="1" applyBorder="1" applyAlignment="1" applyProtection="1">
      <alignment horizontal="center" vertical="center" wrapText="1"/>
      <protection locked="0"/>
    </xf>
    <xf numFmtId="0" fontId="2" fillId="45" borderId="387" xfId="0" applyFont="1" applyFill="1" applyBorder="1" applyAlignment="1" applyProtection="1">
      <alignment horizontal="center" vertical="center" wrapText="1"/>
      <protection locked="0"/>
    </xf>
    <xf numFmtId="0" fontId="12" fillId="0" borderId="1203" xfId="0" applyFont="1" applyBorder="1" applyAlignment="1" applyProtection="1">
      <alignment horizontal="center" vertical="center" wrapText="1"/>
      <protection locked="0"/>
    </xf>
    <xf numFmtId="0" fontId="2" fillId="5" borderId="1203" xfId="0" applyFont="1" applyFill="1" applyBorder="1" applyAlignment="1" applyProtection="1">
      <alignment horizontal="center" vertical="center" wrapText="1"/>
      <protection locked="0"/>
    </xf>
    <xf numFmtId="0" fontId="43" fillId="82" borderId="380" xfId="0" applyFont="1" applyFill="1" applyBorder="1" applyAlignment="1" applyProtection="1">
      <alignment horizontal="center"/>
      <protection locked="0"/>
    </xf>
    <xf numFmtId="0" fontId="43" fillId="82" borderId="387" xfId="0" applyFont="1" applyFill="1" applyBorder="1" applyAlignment="1" applyProtection="1">
      <alignment horizontal="center"/>
      <protection locked="0"/>
    </xf>
    <xf numFmtId="0" fontId="43" fillId="82" borderId="374" xfId="0" applyFont="1" applyFill="1" applyBorder="1" applyAlignment="1" applyProtection="1">
      <alignment horizontal="center"/>
      <protection locked="0"/>
    </xf>
    <xf numFmtId="0" fontId="12" fillId="0" borderId="1205" xfId="0" applyFont="1" applyBorder="1" applyAlignment="1" applyProtection="1">
      <alignment horizontal="center" vertical="center" wrapText="1"/>
      <protection locked="0"/>
    </xf>
    <xf numFmtId="0" fontId="12" fillId="0" borderId="463" xfId="0" applyFont="1" applyBorder="1" applyAlignment="1" applyProtection="1">
      <alignment horizontal="center" vertical="center" wrapText="1"/>
      <protection locked="0"/>
    </xf>
    <xf numFmtId="0" fontId="12" fillId="0" borderId="695" xfId="0" applyFont="1" applyBorder="1" applyAlignment="1" applyProtection="1">
      <alignment horizontal="center" vertical="center" wrapText="1"/>
      <protection locked="0"/>
    </xf>
    <xf numFmtId="0" fontId="43" fillId="82" borderId="380" xfId="0" applyFont="1" applyFill="1" applyBorder="1" applyAlignment="1" applyProtection="1">
      <alignment horizontal="center" vertical="center"/>
      <protection locked="0"/>
    </xf>
    <xf numFmtId="0" fontId="43" fillId="82" borderId="387" xfId="0" applyFont="1" applyFill="1" applyBorder="1" applyAlignment="1" applyProtection="1">
      <alignment horizontal="center" vertical="center"/>
      <protection locked="0"/>
    </xf>
    <xf numFmtId="0" fontId="43" fillId="82" borderId="374" xfId="0" applyFont="1" applyFill="1" applyBorder="1" applyAlignment="1" applyProtection="1">
      <alignment horizontal="center" vertical="center"/>
      <protection locked="0"/>
    </xf>
    <xf numFmtId="0" fontId="43" fillId="65" borderId="380" xfId="0" applyFont="1" applyFill="1" applyBorder="1" applyAlignment="1" applyProtection="1">
      <alignment horizontal="center" vertical="center" wrapText="1"/>
      <protection locked="0"/>
    </xf>
    <xf numFmtId="0" fontId="43" fillId="65" borderId="387" xfId="0" applyFont="1" applyFill="1" applyBorder="1" applyAlignment="1" applyProtection="1">
      <alignment horizontal="center" vertical="center" wrapText="1"/>
      <protection locked="0"/>
    </xf>
    <xf numFmtId="0" fontId="43" fillId="65" borderId="374" xfId="0" applyFont="1" applyFill="1" applyBorder="1" applyAlignment="1" applyProtection="1">
      <alignment horizontal="center" vertical="center" wrapText="1"/>
      <protection locked="0"/>
    </xf>
    <xf numFmtId="0" fontId="12" fillId="45" borderId="380" xfId="0" applyFont="1" applyFill="1" applyBorder="1" applyAlignment="1" applyProtection="1">
      <alignment horizontal="center" vertical="center" wrapText="1"/>
      <protection locked="0"/>
    </xf>
    <xf numFmtId="0" fontId="12" fillId="45" borderId="374" xfId="0" applyFont="1" applyFill="1" applyBorder="1" applyAlignment="1" applyProtection="1">
      <alignment horizontal="center" vertical="center" wrapText="1"/>
      <protection locked="0"/>
    </xf>
    <xf numFmtId="0" fontId="12" fillId="0" borderId="1202" xfId="0" applyFont="1" applyBorder="1" applyAlignment="1" applyProtection="1">
      <alignment horizontal="center" vertical="center" wrapText="1"/>
      <protection locked="0"/>
    </xf>
    <xf numFmtId="0" fontId="12" fillId="0" borderId="557" xfId="0" applyFont="1" applyBorder="1" applyAlignment="1" applyProtection="1">
      <alignment horizontal="center" vertical="center" wrapText="1"/>
      <protection locked="0"/>
    </xf>
    <xf numFmtId="0" fontId="12" fillId="0" borderId="677" xfId="0" applyFont="1" applyBorder="1" applyAlignment="1" applyProtection="1">
      <alignment horizontal="center" vertical="center" wrapText="1"/>
      <protection locked="0"/>
    </xf>
    <xf numFmtId="0" fontId="12" fillId="0" borderId="165" xfId="0" applyFont="1" applyBorder="1" applyAlignment="1" applyProtection="1">
      <alignment horizontal="center" vertical="center" wrapText="1"/>
      <protection locked="0"/>
    </xf>
    <xf numFmtId="0" fontId="12" fillId="0" borderId="1207" xfId="0" applyFont="1" applyBorder="1" applyAlignment="1" applyProtection="1">
      <alignment horizontal="center" vertical="center" wrapText="1"/>
      <protection locked="0"/>
    </xf>
    <xf numFmtId="0" fontId="12" fillId="0" borderId="1065" xfId="0" applyFont="1" applyBorder="1" applyAlignment="1" applyProtection="1">
      <alignment horizontal="center" vertical="center" wrapText="1"/>
      <protection locked="0"/>
    </xf>
    <xf numFmtId="0" fontId="12" fillId="0" borderId="682" xfId="0" applyFont="1" applyBorder="1" applyAlignment="1" applyProtection="1">
      <alignment horizontal="center" vertical="center" wrapText="1"/>
      <protection locked="0"/>
    </xf>
    <xf numFmtId="0" fontId="12" fillId="0" borderId="1208" xfId="0" applyFont="1" applyBorder="1" applyAlignment="1" applyProtection="1">
      <alignment horizontal="center" vertical="center" wrapText="1"/>
      <protection locked="0"/>
    </xf>
    <xf numFmtId="0" fontId="12" fillId="0" borderId="444" xfId="0" applyFont="1" applyBorder="1" applyAlignment="1" applyProtection="1">
      <alignment horizontal="center" vertical="center" wrapText="1"/>
      <protection locked="0"/>
    </xf>
    <xf numFmtId="0" fontId="12" fillId="0" borderId="697" xfId="0" applyFont="1" applyBorder="1" applyAlignment="1" applyProtection="1">
      <alignment horizontal="center" vertical="center" wrapText="1"/>
      <protection locked="0"/>
    </xf>
    <xf numFmtId="0" fontId="12" fillId="0" borderId="1066" xfId="0" applyFont="1" applyBorder="1" applyAlignment="1" applyProtection="1">
      <alignment horizontal="center" vertical="center" wrapText="1"/>
      <protection locked="0"/>
    </xf>
    <xf numFmtId="0" fontId="45" fillId="0" borderId="380" xfId="4" applyFont="1" applyBorder="1" applyAlignment="1" applyProtection="1">
      <alignment horizontal="left"/>
      <protection locked="0"/>
    </xf>
    <xf numFmtId="0" fontId="45" fillId="0" borderId="374" xfId="4" applyFont="1" applyBorder="1" applyAlignment="1" applyProtection="1">
      <alignment horizontal="left"/>
      <protection locked="0"/>
    </xf>
    <xf numFmtId="0" fontId="44" fillId="65" borderId="380" xfId="0" applyFont="1" applyFill="1" applyBorder="1" applyAlignment="1" applyProtection="1">
      <alignment horizontal="center"/>
      <protection locked="0"/>
    </xf>
    <xf numFmtId="0" fontId="44" fillId="65" borderId="387" xfId="0" applyFont="1" applyFill="1" applyBorder="1" applyAlignment="1" applyProtection="1">
      <alignment horizontal="center"/>
      <protection locked="0"/>
    </xf>
    <xf numFmtId="0" fontId="44" fillId="65" borderId="374" xfId="0" applyFont="1" applyFill="1" applyBorder="1" applyAlignment="1" applyProtection="1">
      <alignment horizontal="center"/>
      <protection locked="0"/>
    </xf>
    <xf numFmtId="0" fontId="4" fillId="0" borderId="380" xfId="0" applyFont="1" applyBorder="1" applyAlignment="1" applyProtection="1">
      <alignment horizontal="left" vertical="center"/>
      <protection locked="0"/>
    </xf>
    <xf numFmtId="0" fontId="4" fillId="0" borderId="374" xfId="0" applyFont="1" applyBorder="1" applyAlignment="1" applyProtection="1">
      <alignment horizontal="left" vertical="center"/>
      <protection locked="0"/>
    </xf>
    <xf numFmtId="0" fontId="43" fillId="73" borderId="392" xfId="0" applyFont="1" applyFill="1" applyBorder="1" applyAlignment="1" applyProtection="1">
      <alignment horizontal="center" vertical="center"/>
      <protection locked="0"/>
    </xf>
    <xf numFmtId="0" fontId="43" fillId="73" borderId="0" xfId="0" applyFont="1" applyFill="1" applyAlignment="1" applyProtection="1">
      <alignment horizontal="center" vertical="center"/>
      <protection locked="0"/>
    </xf>
    <xf numFmtId="0" fontId="43" fillId="73" borderId="393" xfId="0" applyFont="1" applyFill="1" applyBorder="1" applyAlignment="1" applyProtection="1">
      <alignment horizontal="center" vertical="center"/>
      <protection locked="0"/>
    </xf>
    <xf numFmtId="0" fontId="2" fillId="45" borderId="382" xfId="0" applyFont="1" applyFill="1" applyBorder="1" applyAlignment="1" applyProtection="1">
      <alignment horizontal="center" vertical="center"/>
      <protection locked="0"/>
    </xf>
    <xf numFmtId="0" fontId="2" fillId="45" borderId="394" xfId="0" applyFont="1" applyFill="1" applyBorder="1" applyAlignment="1" applyProtection="1">
      <alignment horizontal="center" vertical="center"/>
      <protection locked="0"/>
    </xf>
    <xf numFmtId="0" fontId="116" fillId="75" borderId="380" xfId="0" applyFont="1" applyFill="1" applyBorder="1" applyAlignment="1" applyProtection="1">
      <alignment horizontal="left" vertical="center"/>
      <protection locked="0"/>
    </xf>
    <xf numFmtId="0" fontId="116" fillId="75" borderId="374" xfId="0" applyFont="1" applyFill="1" applyBorder="1" applyAlignment="1" applyProtection="1">
      <alignment horizontal="left" vertical="center"/>
      <protection locked="0"/>
    </xf>
    <xf numFmtId="0" fontId="2" fillId="45" borderId="123" xfId="0" applyFont="1" applyFill="1" applyBorder="1" applyAlignment="1" applyProtection="1">
      <alignment horizontal="center" vertical="center"/>
      <protection locked="0"/>
    </xf>
    <xf numFmtId="0" fontId="2" fillId="45" borderId="372" xfId="0" applyFont="1" applyFill="1" applyBorder="1" applyAlignment="1" applyProtection="1">
      <alignment horizontal="center" vertical="center"/>
      <protection locked="0"/>
    </xf>
    <xf numFmtId="10" fontId="2" fillId="45" borderId="110" xfId="0" applyNumberFormat="1" applyFont="1" applyFill="1" applyBorder="1" applyAlignment="1">
      <alignment horizontal="center" vertical="center" wrapText="1"/>
    </xf>
    <xf numFmtId="0" fontId="4" fillId="0" borderId="380" xfId="0" applyFont="1" applyBorder="1" applyAlignment="1">
      <alignment horizontal="left" wrapText="1"/>
    </xf>
    <xf numFmtId="0" fontId="4" fillId="0" borderId="374" xfId="0" applyFont="1" applyBorder="1" applyAlignment="1">
      <alignment horizontal="left" wrapText="1"/>
    </xf>
    <xf numFmtId="0" fontId="43" fillId="73" borderId="392" xfId="0" applyFont="1" applyFill="1" applyBorder="1" applyAlignment="1">
      <alignment horizontal="center" vertical="center"/>
    </xf>
    <xf numFmtId="0" fontId="43" fillId="73" borderId="0" xfId="0" applyFont="1" applyFill="1" applyAlignment="1">
      <alignment horizontal="center" vertical="center"/>
    </xf>
    <xf numFmtId="0" fontId="43" fillId="73" borderId="393" xfId="0" applyFont="1" applyFill="1" applyBorder="1" applyAlignment="1">
      <alignment horizontal="center" vertical="center"/>
    </xf>
    <xf numFmtId="0" fontId="117" fillId="0" borderId="1228" xfId="0" applyFont="1" applyBorder="1" applyAlignment="1" applyProtection="1">
      <alignment horizontal="center" vertical="center" wrapText="1"/>
      <protection locked="0"/>
    </xf>
    <xf numFmtId="10" fontId="2" fillId="45" borderId="123" xfId="0" applyNumberFormat="1" applyFont="1" applyFill="1" applyBorder="1" applyAlignment="1">
      <alignment horizontal="center" vertical="center" wrapText="1"/>
    </xf>
    <xf numFmtId="10" fontId="2" fillId="45" borderId="384" xfId="0" applyNumberFormat="1" applyFont="1" applyFill="1" applyBorder="1" applyAlignment="1">
      <alignment horizontal="center" vertical="center" wrapText="1"/>
    </xf>
    <xf numFmtId="10" fontId="2" fillId="45" borderId="372" xfId="0" applyNumberFormat="1" applyFont="1" applyFill="1" applyBorder="1" applyAlignment="1">
      <alignment horizontal="center" vertical="center" wrapText="1"/>
    </xf>
    <xf numFmtId="0" fontId="2" fillId="5" borderId="1233" xfId="0" applyFont="1" applyFill="1" applyBorder="1" applyAlignment="1" applyProtection="1">
      <alignment horizontal="center" vertical="center" wrapText="1"/>
      <protection locked="0"/>
    </xf>
    <xf numFmtId="0" fontId="2" fillId="5" borderId="1240" xfId="0" applyFont="1" applyFill="1" applyBorder="1" applyAlignment="1" applyProtection="1">
      <alignment horizontal="center" vertical="center" wrapText="1"/>
      <protection locked="0"/>
    </xf>
    <xf numFmtId="0" fontId="2" fillId="5" borderId="1233" xfId="0" applyFont="1" applyFill="1" applyBorder="1" applyAlignment="1" applyProtection="1">
      <alignment horizontal="center" vertical="center"/>
      <protection locked="0"/>
    </xf>
    <xf numFmtId="0" fontId="2" fillId="5" borderId="1240" xfId="0" applyFont="1" applyFill="1" applyBorder="1" applyAlignment="1" applyProtection="1">
      <alignment horizontal="center" vertical="center"/>
      <protection locked="0"/>
    </xf>
    <xf numFmtId="166" fontId="2" fillId="5" borderId="1235" xfId="1" applyNumberFormat="1" applyFont="1" applyFill="1" applyBorder="1" applyAlignment="1" applyProtection="1">
      <alignment horizontal="center" vertical="center"/>
      <protection locked="0"/>
    </xf>
    <xf numFmtId="166" fontId="2" fillId="5" borderId="1241" xfId="1" applyNumberFormat="1" applyFont="1" applyFill="1" applyBorder="1" applyAlignment="1" applyProtection="1">
      <alignment horizontal="center" vertical="center"/>
      <protection locked="0"/>
    </xf>
    <xf numFmtId="167" fontId="2" fillId="5" borderId="1176" xfId="1" applyNumberFormat="1" applyFont="1" applyFill="1" applyBorder="1" applyAlignment="1" applyProtection="1">
      <alignment horizontal="center" vertical="center" wrapText="1"/>
      <protection locked="0"/>
    </xf>
    <xf numFmtId="0" fontId="2" fillId="0" borderId="1233" xfId="0" applyFont="1" applyBorder="1" applyAlignment="1" applyProtection="1">
      <alignment horizontal="center" vertical="center"/>
      <protection locked="0"/>
    </xf>
    <xf numFmtId="0" fontId="2" fillId="0" borderId="1240" xfId="0" applyFont="1" applyBorder="1" applyAlignment="1" applyProtection="1">
      <alignment horizontal="center" vertical="center"/>
      <protection locked="0"/>
    </xf>
    <xf numFmtId="167" fontId="2" fillId="0" borderId="1176" xfId="1" applyNumberFormat="1" applyFont="1" applyBorder="1" applyAlignment="1" applyProtection="1">
      <alignment horizontal="center" vertical="center" wrapText="1"/>
      <protection locked="0"/>
    </xf>
    <xf numFmtId="0" fontId="2" fillId="0" borderId="1231" xfId="0" applyFont="1" applyBorder="1" applyAlignment="1" applyProtection="1">
      <alignment horizontal="center" vertical="center"/>
      <protection locked="0"/>
    </xf>
    <xf numFmtId="0" fontId="2" fillId="0" borderId="1232" xfId="0" applyFont="1" applyBorder="1" applyAlignment="1" applyProtection="1">
      <alignment horizontal="center" vertical="center"/>
      <protection locked="0"/>
    </xf>
    <xf numFmtId="0" fontId="2" fillId="0" borderId="1238" xfId="0" applyFont="1" applyBorder="1" applyAlignment="1" applyProtection="1">
      <alignment horizontal="center" vertical="center"/>
      <protection locked="0"/>
    </xf>
    <xf numFmtId="0" fontId="2" fillId="0" borderId="1239" xfId="0" applyFont="1" applyBorder="1" applyAlignment="1" applyProtection="1">
      <alignment horizontal="center" vertical="center"/>
      <protection locked="0"/>
    </xf>
    <xf numFmtId="0" fontId="2" fillId="0" borderId="1233" xfId="0" applyFont="1" applyBorder="1" applyAlignment="1" applyProtection="1">
      <alignment horizontal="center" vertical="center" wrapText="1"/>
      <protection locked="0"/>
    </xf>
    <xf numFmtId="0" fontId="2" fillId="0" borderId="1240" xfId="0" applyFont="1" applyBorder="1" applyAlignment="1" applyProtection="1">
      <alignment horizontal="center" vertical="center" wrapText="1"/>
      <protection locked="0"/>
    </xf>
    <xf numFmtId="0" fontId="12" fillId="0" borderId="671" xfId="0" applyFont="1" applyBorder="1" applyAlignment="1" applyProtection="1">
      <alignment horizontal="center" vertical="center" wrapText="1"/>
      <protection locked="0"/>
    </xf>
    <xf numFmtId="0" fontId="12" fillId="0" borderId="267" xfId="0" applyFont="1" applyBorder="1" applyAlignment="1" applyProtection="1">
      <alignment horizontal="center" vertical="center" wrapText="1"/>
      <protection locked="0"/>
    </xf>
    <xf numFmtId="0" fontId="2" fillId="5" borderId="268" xfId="0" applyFont="1" applyFill="1" applyBorder="1" applyAlignment="1" applyProtection="1">
      <alignment horizontal="center" vertical="center" wrapText="1"/>
      <protection locked="0"/>
    </xf>
    <xf numFmtId="166" fontId="2" fillId="5" borderId="668" xfId="1" applyNumberFormat="1" applyFont="1" applyFill="1" applyBorder="1" applyAlignment="1" applyProtection="1">
      <alignment horizontal="center" vertical="center" wrapText="1"/>
      <protection locked="0"/>
    </xf>
    <xf numFmtId="166" fontId="2" fillId="5" borderId="269" xfId="1" applyNumberFormat="1" applyFont="1" applyFill="1" applyBorder="1" applyAlignment="1" applyProtection="1">
      <alignment horizontal="center" vertical="center" wrapText="1"/>
      <protection locked="0"/>
    </xf>
    <xf numFmtId="0" fontId="43" fillId="82" borderId="380" xfId="0" applyFont="1" applyFill="1" applyBorder="1" applyAlignment="1">
      <alignment horizontal="center" vertical="center"/>
    </xf>
    <xf numFmtId="0" fontId="43" fillId="82" borderId="387" xfId="0" applyFont="1" applyFill="1" applyBorder="1" applyAlignment="1">
      <alignment horizontal="center" vertical="center"/>
    </xf>
    <xf numFmtId="0" fontId="43" fillId="82" borderId="374" xfId="0" applyFont="1" applyFill="1" applyBorder="1" applyAlignment="1">
      <alignment horizontal="center" vertical="center"/>
    </xf>
    <xf numFmtId="0" fontId="43" fillId="82" borderId="110" xfId="0" applyFont="1" applyFill="1" applyBorder="1" applyAlignment="1">
      <alignment horizontal="center" vertical="center"/>
    </xf>
    <xf numFmtId="0" fontId="43" fillId="65" borderId="110" xfId="0" applyFont="1" applyFill="1" applyBorder="1" applyAlignment="1">
      <alignment horizontal="center" vertical="center" wrapText="1"/>
    </xf>
    <xf numFmtId="0" fontId="12" fillId="45" borderId="110" xfId="0" applyFont="1" applyFill="1" applyBorder="1" applyAlignment="1">
      <alignment horizontal="center" vertical="center" wrapText="1"/>
    </xf>
    <xf numFmtId="0" fontId="45" fillId="0" borderId="388" xfId="4" applyFont="1" applyBorder="1" applyAlignment="1" applyProtection="1">
      <alignment horizontal="left" vertical="center"/>
    </xf>
    <xf numFmtId="0" fontId="45" fillId="0" borderId="391" xfId="4" applyFont="1" applyBorder="1" applyAlignment="1" applyProtection="1">
      <alignment horizontal="left" vertical="center"/>
    </xf>
    <xf numFmtId="0" fontId="45" fillId="0" borderId="392" xfId="4" applyFont="1" applyBorder="1" applyAlignment="1" applyProtection="1">
      <alignment horizontal="left" vertical="center"/>
    </xf>
    <xf numFmtId="0" fontId="45" fillId="0" borderId="393" xfId="4" applyFont="1" applyBorder="1" applyAlignment="1" applyProtection="1">
      <alignment horizontal="left" vertical="center"/>
    </xf>
    <xf numFmtId="0" fontId="45" fillId="0" borderId="382" xfId="4" applyFont="1" applyBorder="1" applyAlignment="1" applyProtection="1">
      <alignment horizontal="left" vertical="center"/>
    </xf>
    <xf numFmtId="0" fontId="45" fillId="0" borderId="394" xfId="4" applyFont="1" applyBorder="1" applyAlignment="1" applyProtection="1">
      <alignment horizontal="left" vertical="center"/>
    </xf>
    <xf numFmtId="0" fontId="117" fillId="0" borderId="1263" xfId="0" applyFont="1" applyBorder="1" applyAlignment="1" applyProtection="1">
      <alignment horizontal="center" vertical="center" wrapText="1"/>
      <protection locked="0"/>
    </xf>
    <xf numFmtId="165" fontId="2" fillId="0" borderId="1269" xfId="1" applyFont="1" applyFill="1" applyBorder="1" applyAlignment="1" applyProtection="1">
      <alignment horizontal="center" vertical="center" wrapText="1"/>
      <protection locked="0"/>
    </xf>
    <xf numFmtId="165" fontId="2" fillId="0" borderId="463" xfId="1" applyFont="1" applyFill="1" applyBorder="1" applyAlignment="1" applyProtection="1">
      <alignment horizontal="center" vertical="center" wrapText="1"/>
      <protection locked="0"/>
    </xf>
    <xf numFmtId="165" fontId="2" fillId="0" borderId="1281" xfId="1" applyFont="1" applyFill="1" applyBorder="1" applyAlignment="1" applyProtection="1">
      <alignment horizontal="center" vertical="center" wrapText="1"/>
      <protection locked="0"/>
    </xf>
    <xf numFmtId="0" fontId="2" fillId="0" borderId="1266" xfId="0" applyFont="1" applyBorder="1" applyAlignment="1" applyProtection="1">
      <alignment horizontal="center" vertical="center"/>
      <protection locked="0"/>
    </xf>
    <xf numFmtId="0" fontId="2" fillId="0" borderId="1267" xfId="0" applyFont="1" applyBorder="1" applyAlignment="1" applyProtection="1">
      <alignment horizontal="center" vertical="center"/>
      <protection locked="0"/>
    </xf>
    <xf numFmtId="0" fontId="2" fillId="0" borderId="1273" xfId="0" applyFont="1" applyBorder="1" applyAlignment="1" applyProtection="1">
      <alignment horizontal="center" vertical="center"/>
      <protection locked="0"/>
    </xf>
    <xf numFmtId="0" fontId="2" fillId="0" borderId="1279" xfId="0" applyFont="1" applyBorder="1" applyAlignment="1" applyProtection="1">
      <alignment horizontal="center" vertical="center"/>
      <protection locked="0"/>
    </xf>
    <xf numFmtId="0" fontId="2" fillId="0" borderId="1066" xfId="0" applyFont="1" applyBorder="1" applyAlignment="1" applyProtection="1">
      <alignment horizontal="center" vertical="center"/>
      <protection locked="0"/>
    </xf>
    <xf numFmtId="166" fontId="2" fillId="5" borderId="1277" xfId="1" applyNumberFormat="1" applyFont="1" applyFill="1" applyBorder="1" applyAlignment="1" applyProtection="1">
      <alignment horizontal="center" vertical="center" wrapText="1"/>
      <protection locked="0"/>
    </xf>
    <xf numFmtId="166" fontId="2" fillId="5" borderId="464" xfId="1" applyNumberFormat="1" applyFont="1" applyFill="1" applyBorder="1" applyAlignment="1" applyProtection="1">
      <alignment horizontal="center" vertical="center" wrapText="1"/>
      <protection locked="0"/>
    </xf>
    <xf numFmtId="166" fontId="2" fillId="5" borderId="1284" xfId="1" applyNumberFormat="1" applyFont="1" applyFill="1" applyBorder="1" applyAlignment="1" applyProtection="1">
      <alignment horizontal="center" vertical="center" wrapText="1"/>
      <protection locked="0"/>
    </xf>
    <xf numFmtId="0" fontId="2" fillId="5" borderId="1276" xfId="0" applyFont="1" applyFill="1" applyBorder="1" applyAlignment="1" applyProtection="1">
      <alignment horizontal="center" vertical="center" wrapText="1"/>
      <protection locked="0"/>
    </xf>
    <xf numFmtId="0" fontId="2" fillId="5" borderId="399" xfId="0" applyFont="1" applyFill="1" applyBorder="1" applyAlignment="1" applyProtection="1">
      <alignment horizontal="center" vertical="center" wrapText="1"/>
      <protection locked="0"/>
    </xf>
    <xf numFmtId="0" fontId="2" fillId="5" borderId="1283" xfId="0" applyFont="1" applyFill="1" applyBorder="1" applyAlignment="1" applyProtection="1">
      <alignment horizontal="center" vertical="center" wrapText="1"/>
      <protection locked="0"/>
    </xf>
    <xf numFmtId="0" fontId="12" fillId="0" borderId="1275" xfId="0" applyFont="1" applyBorder="1" applyAlignment="1" applyProtection="1">
      <alignment horizontal="center" vertical="center" wrapText="1"/>
      <protection locked="0"/>
    </xf>
    <xf numFmtId="0" fontId="12" fillId="0" borderId="1278" xfId="0" applyFont="1" applyBorder="1" applyAlignment="1" applyProtection="1">
      <alignment horizontal="center" vertical="center" wrapText="1"/>
      <protection locked="0"/>
    </xf>
    <xf numFmtId="0" fontId="12" fillId="0" borderId="1282" xfId="0" applyFont="1" applyBorder="1" applyAlignment="1" applyProtection="1">
      <alignment horizontal="center" vertical="center" wrapText="1"/>
      <protection locked="0"/>
    </xf>
    <xf numFmtId="166" fontId="2" fillId="0" borderId="1267" xfId="1" applyNumberFormat="1" applyFont="1" applyFill="1" applyBorder="1" applyAlignment="1" applyProtection="1">
      <alignment horizontal="center" vertical="center" wrapText="1"/>
      <protection locked="0"/>
    </xf>
    <xf numFmtId="166" fontId="2" fillId="0" borderId="462" xfId="1" applyNumberFormat="1" applyFont="1" applyFill="1" applyBorder="1" applyAlignment="1" applyProtection="1">
      <alignment horizontal="center" vertical="center" wrapText="1"/>
      <protection locked="0"/>
    </xf>
    <xf numFmtId="166" fontId="2" fillId="0" borderId="1066" xfId="1" applyNumberFormat="1" applyFont="1" applyFill="1" applyBorder="1" applyAlignment="1" applyProtection="1">
      <alignment horizontal="center" vertical="center" wrapText="1"/>
      <protection locked="0"/>
    </xf>
    <xf numFmtId="0" fontId="2" fillId="0" borderId="1267" xfId="0" applyFont="1" applyBorder="1" applyAlignment="1" applyProtection="1">
      <alignment horizontal="center" vertical="center" wrapText="1"/>
      <protection locked="0"/>
    </xf>
    <xf numFmtId="0" fontId="2" fillId="0" borderId="1066" xfId="0" applyFont="1" applyBorder="1" applyAlignment="1" applyProtection="1">
      <alignment horizontal="center" vertical="center" wrapText="1"/>
      <protection locked="0"/>
    </xf>
    <xf numFmtId="0" fontId="2" fillId="5" borderId="1267" xfId="0" applyFont="1" applyFill="1" applyBorder="1" applyAlignment="1" applyProtection="1">
      <alignment horizontal="center" vertical="center" wrapText="1"/>
      <protection locked="0"/>
    </xf>
    <xf numFmtId="0" fontId="2" fillId="5" borderId="1066" xfId="0" applyFont="1" applyFill="1" applyBorder="1" applyAlignment="1" applyProtection="1">
      <alignment horizontal="center" vertical="center" wrapText="1"/>
      <protection locked="0"/>
    </xf>
    <xf numFmtId="167" fontId="2" fillId="0" borderId="1274" xfId="1" applyNumberFormat="1" applyFont="1" applyBorder="1" applyAlignment="1" applyProtection="1">
      <alignment horizontal="center" vertical="center"/>
      <protection locked="0"/>
    </xf>
    <xf numFmtId="167" fontId="2" fillId="0" borderId="462" xfId="1" applyNumberFormat="1" applyFont="1" applyBorder="1" applyAlignment="1" applyProtection="1">
      <alignment horizontal="center" vertical="center"/>
      <protection locked="0"/>
    </xf>
    <xf numFmtId="167" fontId="2" fillId="0" borderId="1280" xfId="1" applyNumberFormat="1" applyFont="1" applyBorder="1" applyAlignment="1" applyProtection="1">
      <alignment horizontal="center" vertical="center"/>
      <protection locked="0"/>
    </xf>
    <xf numFmtId="0" fontId="135" fillId="45" borderId="110" xfId="0" applyFont="1" applyFill="1" applyBorder="1" applyAlignment="1">
      <alignment horizontal="center" vertical="center" wrapText="1"/>
    </xf>
    <xf numFmtId="0" fontId="117" fillId="0" borderId="1306" xfId="0" applyFont="1" applyBorder="1" applyAlignment="1" applyProtection="1">
      <alignment horizontal="center" vertical="center" wrapText="1"/>
      <protection locked="0"/>
    </xf>
    <xf numFmtId="0" fontId="43" fillId="82" borderId="110" xfId="0" applyFont="1" applyFill="1" applyBorder="1" applyAlignment="1">
      <alignment horizontal="center"/>
    </xf>
    <xf numFmtId="0" fontId="2" fillId="0" borderId="1309" xfId="0" applyFont="1" applyBorder="1" applyAlignment="1" applyProtection="1">
      <alignment horizontal="center" vertical="center" wrapText="1"/>
      <protection locked="0"/>
    </xf>
    <xf numFmtId="0" fontId="12" fillId="0" borderId="1070" xfId="0" applyFont="1" applyBorder="1" applyAlignment="1" applyProtection="1">
      <alignment horizontal="center" vertical="center" wrapText="1"/>
      <protection locked="0"/>
    </xf>
    <xf numFmtId="0" fontId="12" fillId="0" borderId="1318" xfId="0" applyFont="1" applyBorder="1" applyAlignment="1" applyProtection="1">
      <alignment horizontal="center" vertical="center" wrapText="1"/>
      <protection locked="0"/>
    </xf>
    <xf numFmtId="0" fontId="2" fillId="0" borderId="1308" xfId="0" applyFont="1" applyBorder="1" applyAlignment="1" applyProtection="1">
      <alignment horizontal="center" vertical="center" wrapText="1"/>
      <protection locked="0"/>
    </xf>
    <xf numFmtId="0" fontId="2" fillId="0" borderId="1316" xfId="0" applyFont="1" applyBorder="1" applyAlignment="1" applyProtection="1">
      <alignment horizontal="center" vertical="center" wrapText="1"/>
      <protection locked="0"/>
    </xf>
    <xf numFmtId="0" fontId="2" fillId="0" borderId="1280" xfId="0" applyFont="1" applyBorder="1" applyAlignment="1" applyProtection="1">
      <alignment horizontal="center" vertical="center" wrapText="1"/>
      <protection locked="0"/>
    </xf>
    <xf numFmtId="0" fontId="2" fillId="0" borderId="1307" xfId="0" applyFont="1" applyBorder="1" applyAlignment="1" applyProtection="1">
      <alignment horizontal="center" vertical="center" wrapText="1"/>
      <protection locked="0"/>
    </xf>
    <xf numFmtId="0" fontId="4" fillId="0" borderId="1308" xfId="0" applyFont="1" applyBorder="1" applyAlignment="1" applyProtection="1">
      <alignment horizontal="center" vertical="center" wrapText="1"/>
      <protection locked="0"/>
    </xf>
    <xf numFmtId="0" fontId="4" fillId="0" borderId="1315" xfId="0" applyFont="1" applyBorder="1" applyAlignment="1" applyProtection="1">
      <alignment horizontal="center" vertical="center" wrapText="1"/>
      <protection locked="0"/>
    </xf>
    <xf numFmtId="0" fontId="4" fillId="0" borderId="1316" xfId="0" applyFont="1" applyBorder="1" applyAlignment="1" applyProtection="1">
      <alignment horizontal="center" vertical="center" wrapText="1"/>
      <protection locked="0"/>
    </xf>
    <xf numFmtId="0" fontId="2" fillId="5" borderId="1309" xfId="0" applyFont="1" applyFill="1" applyBorder="1" applyAlignment="1" applyProtection="1">
      <alignment horizontal="center" vertical="center" wrapText="1"/>
      <protection locked="0"/>
    </xf>
    <xf numFmtId="0" fontId="2" fillId="0" borderId="1316" xfId="0" applyFont="1" applyBorder="1" applyAlignment="1" applyProtection="1">
      <alignment horizontal="center" vertical="center"/>
      <protection locked="0"/>
    </xf>
    <xf numFmtId="166" fontId="2" fillId="0" borderId="1309" xfId="1" applyNumberFormat="1" applyFont="1" applyFill="1" applyBorder="1" applyAlignment="1" applyProtection="1">
      <alignment horizontal="center" vertical="center" wrapText="1"/>
      <protection locked="0"/>
    </xf>
    <xf numFmtId="166" fontId="2" fillId="0" borderId="1280" xfId="1" applyNumberFormat="1" applyFont="1" applyFill="1" applyBorder="1" applyAlignment="1" applyProtection="1">
      <alignment horizontal="center" vertical="center" wrapText="1"/>
      <protection locked="0"/>
    </xf>
    <xf numFmtId="0" fontId="2" fillId="5" borderId="445" xfId="0" applyFont="1" applyFill="1" applyBorder="1" applyAlignment="1" applyProtection="1">
      <alignment horizontal="center" vertical="center" wrapText="1"/>
      <protection locked="0"/>
    </xf>
    <xf numFmtId="166" fontId="2" fillId="5" borderId="1072" xfId="1" applyNumberFormat="1" applyFont="1" applyFill="1" applyBorder="1" applyAlignment="1" applyProtection="1">
      <alignment horizontal="center" vertical="center" wrapText="1"/>
      <protection locked="0"/>
    </xf>
    <xf numFmtId="166" fontId="2" fillId="5" borderId="1320" xfId="1" applyNumberFormat="1" applyFont="1" applyFill="1" applyBorder="1" applyAlignment="1" applyProtection="1">
      <alignment horizontal="center" vertical="center" wrapText="1"/>
      <protection locked="0"/>
    </xf>
    <xf numFmtId="0" fontId="2" fillId="5" borderId="1071" xfId="0" applyFont="1" applyFill="1" applyBorder="1" applyAlignment="1" applyProtection="1">
      <alignment horizontal="center" vertical="center" wrapText="1"/>
      <protection locked="0"/>
    </xf>
    <xf numFmtId="0" fontId="2" fillId="5" borderId="1319" xfId="0" applyFont="1" applyFill="1" applyBorder="1" applyAlignment="1" applyProtection="1">
      <alignment horizontal="center" vertical="center" wrapText="1"/>
      <protection locked="0"/>
    </xf>
    <xf numFmtId="165" fontId="2" fillId="0" borderId="1311" xfId="1" applyFont="1" applyFill="1" applyBorder="1" applyAlignment="1" applyProtection="1">
      <alignment horizontal="center" vertical="center" wrapText="1"/>
      <protection locked="0"/>
    </xf>
    <xf numFmtId="165" fontId="2" fillId="0" borderId="444" xfId="1" applyFont="1" applyFill="1" applyBorder="1" applyAlignment="1" applyProtection="1">
      <alignment horizontal="center" vertical="center" wrapText="1"/>
      <protection locked="0"/>
    </xf>
    <xf numFmtId="165" fontId="2" fillId="0" borderId="1317" xfId="1" applyFont="1" applyFill="1" applyBorder="1" applyAlignment="1" applyProtection="1">
      <alignment horizontal="center" vertical="center" wrapText="1"/>
      <protection locked="0"/>
    </xf>
    <xf numFmtId="0" fontId="2" fillId="19" borderId="110" xfId="0" applyFont="1" applyFill="1" applyBorder="1" applyAlignment="1">
      <alignment horizontal="center"/>
    </xf>
    <xf numFmtId="0" fontId="43" fillId="82" borderId="1312" xfId="0" applyFont="1" applyFill="1" applyBorder="1" applyAlignment="1">
      <alignment horizontal="center" vertical="center"/>
    </xf>
    <xf numFmtId="0" fontId="43" fillId="82" borderId="1313" xfId="0" applyFont="1" applyFill="1" applyBorder="1" applyAlignment="1">
      <alignment horizontal="center" vertical="center"/>
    </xf>
    <xf numFmtId="0" fontId="43" fillId="82" borderId="1314" xfId="0" applyFont="1" applyFill="1" applyBorder="1" applyAlignment="1">
      <alignment horizontal="center" vertical="center"/>
    </xf>
    <xf numFmtId="0" fontId="43" fillId="65" borderId="377" xfId="0" applyFont="1" applyFill="1" applyBorder="1" applyAlignment="1">
      <alignment horizontal="center" vertical="center" wrapText="1"/>
    </xf>
    <xf numFmtId="0" fontId="43" fillId="65" borderId="378" xfId="0" applyFont="1" applyFill="1" applyBorder="1" applyAlignment="1">
      <alignment horizontal="center" vertical="center" wrapText="1"/>
    </xf>
    <xf numFmtId="0" fontId="12" fillId="45" borderId="377" xfId="0" applyFont="1" applyFill="1" applyBorder="1" applyAlignment="1">
      <alignment horizontal="center" vertical="center" wrapText="1"/>
    </xf>
    <xf numFmtId="0" fontId="12" fillId="45" borderId="378" xfId="0" applyFont="1" applyFill="1" applyBorder="1" applyAlignment="1">
      <alignment horizontal="center" vertical="center" wrapText="1"/>
    </xf>
    <xf numFmtId="0" fontId="45" fillId="0" borderId="110" xfId="4" applyFont="1" applyBorder="1" applyAlignment="1" applyProtection="1">
      <alignment horizontal="left" wrapText="1"/>
    </xf>
    <xf numFmtId="0" fontId="4" fillId="0" borderId="110" xfId="0" applyFont="1" applyBorder="1" applyAlignment="1">
      <alignment horizontal="left"/>
    </xf>
    <xf numFmtId="0" fontId="2" fillId="0" borderId="1337" xfId="0" applyFont="1" applyBorder="1" applyAlignment="1" applyProtection="1">
      <alignment horizontal="center" vertical="center" wrapText="1"/>
      <protection locked="0"/>
    </xf>
    <xf numFmtId="0" fontId="2" fillId="0" borderId="1338" xfId="0" applyFont="1" applyBorder="1" applyAlignment="1" applyProtection="1">
      <alignment horizontal="center" vertical="center" wrapText="1"/>
      <protection locked="0"/>
    </xf>
    <xf numFmtId="0" fontId="2" fillId="0" borderId="1341" xfId="0" applyFont="1" applyBorder="1" applyAlignment="1" applyProtection="1">
      <alignment horizontal="center" vertical="center" wrapText="1"/>
      <protection locked="0"/>
    </xf>
    <xf numFmtId="0" fontId="2" fillId="0" borderId="1342" xfId="0" applyFont="1" applyBorder="1" applyAlignment="1" applyProtection="1">
      <alignment horizontal="center" vertical="center" wrapText="1"/>
      <protection locked="0"/>
    </xf>
    <xf numFmtId="0" fontId="2" fillId="0" borderId="1343" xfId="0" applyFont="1" applyBorder="1" applyAlignment="1" applyProtection="1">
      <alignment horizontal="center" vertical="center" wrapText="1"/>
      <protection locked="0"/>
    </xf>
    <xf numFmtId="0" fontId="2" fillId="0" borderId="1344" xfId="0" applyFont="1" applyBorder="1" applyAlignment="1" applyProtection="1">
      <alignment horizontal="center" vertical="center" wrapText="1"/>
      <protection locked="0"/>
    </xf>
    <xf numFmtId="0" fontId="2" fillId="5" borderId="1339" xfId="0" applyFont="1" applyFill="1" applyBorder="1" applyAlignment="1" applyProtection="1">
      <alignment horizontal="center" vertical="center" wrapText="1"/>
      <protection locked="0"/>
    </xf>
    <xf numFmtId="165" fontId="2" fillId="0" borderId="1339" xfId="1" applyFont="1" applyBorder="1" applyAlignment="1" applyProtection="1">
      <alignment horizontal="center" vertical="center" wrapText="1"/>
      <protection locked="0"/>
    </xf>
    <xf numFmtId="165" fontId="2" fillId="0" borderId="1066" xfId="1" applyFont="1" applyBorder="1" applyAlignment="1" applyProtection="1">
      <alignment horizontal="center" vertical="center" wrapText="1"/>
      <protection locked="0"/>
    </xf>
    <xf numFmtId="165" fontId="2" fillId="0" borderId="1340" xfId="1" applyFont="1" applyBorder="1" applyAlignment="1" applyProtection="1">
      <alignment horizontal="center" vertical="center" wrapText="1"/>
      <protection locked="0"/>
    </xf>
    <xf numFmtId="165" fontId="2" fillId="0" borderId="444" xfId="1" applyFont="1" applyBorder="1" applyAlignment="1" applyProtection="1">
      <alignment horizontal="center" vertical="center" wrapText="1"/>
      <protection locked="0"/>
    </xf>
    <xf numFmtId="165" fontId="2" fillId="0" borderId="1345" xfId="1" applyFont="1" applyBorder="1" applyAlignment="1" applyProtection="1">
      <alignment horizontal="center" vertical="center" wrapText="1"/>
      <protection locked="0"/>
    </xf>
    <xf numFmtId="0" fontId="2" fillId="5" borderId="1280" xfId="0" applyFont="1" applyFill="1" applyBorder="1" applyAlignment="1" applyProtection="1">
      <alignment horizontal="center" vertical="center" wrapText="1"/>
      <protection locked="0"/>
    </xf>
    <xf numFmtId="169" fontId="2" fillId="45" borderId="110" xfId="1" applyNumberFormat="1" applyFont="1" applyFill="1" applyBorder="1" applyAlignment="1" applyProtection="1">
      <alignment horizontal="center" vertical="center"/>
    </xf>
    <xf numFmtId="0" fontId="4" fillId="0" borderId="110" xfId="0" applyFont="1" applyBorder="1" applyAlignment="1">
      <alignment horizontal="left" indent="2"/>
    </xf>
    <xf numFmtId="169" fontId="43" fillId="65" borderId="380" xfId="1" applyNumberFormat="1" applyFont="1" applyFill="1" applyBorder="1" applyAlignment="1" applyProtection="1">
      <alignment horizontal="center"/>
    </xf>
    <xf numFmtId="169" fontId="43" fillId="65" borderId="387" xfId="1" applyNumberFormat="1" applyFont="1" applyFill="1" applyBorder="1" applyAlignment="1" applyProtection="1">
      <alignment horizontal="center"/>
    </xf>
    <xf numFmtId="169" fontId="43" fillId="65" borderId="374" xfId="1" applyNumberFormat="1" applyFont="1" applyFill="1" applyBorder="1" applyAlignment="1" applyProtection="1">
      <alignment horizontal="center"/>
    </xf>
    <xf numFmtId="0" fontId="12" fillId="12" borderId="380" xfId="0" applyFont="1" applyFill="1" applyBorder="1" applyAlignment="1">
      <alignment horizontal="center" wrapText="1"/>
    </xf>
    <xf numFmtId="0" fontId="12" fillId="12" borderId="374" xfId="0" applyFont="1" applyFill="1" applyBorder="1" applyAlignment="1">
      <alignment horizontal="center" wrapText="1"/>
    </xf>
    <xf numFmtId="169" fontId="4" fillId="0" borderId="380" xfId="1" applyNumberFormat="1" applyFont="1" applyBorder="1" applyAlignment="1" applyProtection="1">
      <alignment horizontal="left"/>
    </xf>
    <xf numFmtId="169" fontId="4" fillId="0" borderId="374" xfId="1" applyNumberFormat="1" applyFont="1" applyBorder="1" applyAlignment="1" applyProtection="1">
      <alignment horizontal="left"/>
    </xf>
    <xf numFmtId="169" fontId="4" fillId="0" borderId="380" xfId="1" applyNumberFormat="1" applyFont="1" applyFill="1" applyBorder="1" applyAlignment="1" applyProtection="1">
      <alignment horizontal="left"/>
    </xf>
    <xf numFmtId="169" fontId="4" fillId="0" borderId="374" xfId="1" applyNumberFormat="1" applyFont="1" applyFill="1" applyBorder="1" applyAlignment="1" applyProtection="1">
      <alignment horizontal="left"/>
    </xf>
    <xf numFmtId="0" fontId="2" fillId="0" borderId="110" xfId="0" applyFont="1" applyBorder="1" applyAlignment="1">
      <alignment horizontal="left" indent="1"/>
    </xf>
    <xf numFmtId="0" fontId="43" fillId="73" borderId="110" xfId="0" applyFont="1" applyFill="1" applyBorder="1" applyAlignment="1">
      <alignment horizontal="center" vertical="center" wrapText="1"/>
    </xf>
    <xf numFmtId="0" fontId="43" fillId="73" borderId="123" xfId="0" applyFont="1" applyFill="1" applyBorder="1" applyAlignment="1">
      <alignment horizontal="center" vertical="center" wrapText="1"/>
    </xf>
    <xf numFmtId="0" fontId="2" fillId="45" borderId="110" xfId="0" applyFont="1" applyFill="1" applyBorder="1" applyAlignment="1">
      <alignment horizontal="center"/>
    </xf>
    <xf numFmtId="0" fontId="2" fillId="0" borderId="110" xfId="0" applyFont="1" applyBorder="1" applyAlignment="1">
      <alignment horizontal="left"/>
    </xf>
    <xf numFmtId="0" fontId="2" fillId="45" borderId="388" xfId="0" applyFont="1" applyFill="1" applyBorder="1" applyAlignment="1">
      <alignment horizontal="center" vertical="center" wrapText="1"/>
    </xf>
    <xf numFmtId="0" fontId="2" fillId="45" borderId="392" xfId="0" applyFont="1" applyFill="1" applyBorder="1" applyAlignment="1">
      <alignment horizontal="center" vertical="center" wrapText="1"/>
    </xf>
    <xf numFmtId="0" fontId="2" fillId="45" borderId="382" xfId="0" applyFont="1" applyFill="1" applyBorder="1" applyAlignment="1">
      <alignment horizontal="center" vertical="center" wrapText="1"/>
    </xf>
    <xf numFmtId="0" fontId="4" fillId="0" borderId="110" xfId="0" applyFont="1" applyBorder="1" applyAlignment="1">
      <alignment horizontal="left" indent="3"/>
    </xf>
    <xf numFmtId="0" fontId="2" fillId="68" borderId="110" xfId="0" applyFont="1" applyFill="1" applyBorder="1" applyAlignment="1">
      <alignment horizontal="left"/>
    </xf>
    <xf numFmtId="0" fontId="4" fillId="0" borderId="110" xfId="0" applyFont="1" applyBorder="1" applyAlignment="1">
      <alignment horizontal="left" vertical="center"/>
    </xf>
    <xf numFmtId="2" fontId="2" fillId="45" borderId="123" xfId="0" applyNumberFormat="1" applyFont="1" applyFill="1" applyBorder="1" applyAlignment="1">
      <alignment horizontal="center" vertical="center" wrapText="1"/>
    </xf>
    <xf numFmtId="2" fontId="2" fillId="45" borderId="384" xfId="0" applyNumberFormat="1" applyFont="1" applyFill="1" applyBorder="1" applyAlignment="1">
      <alignment horizontal="center" vertical="center" wrapText="1"/>
    </xf>
    <xf numFmtId="2" fontId="2" fillId="45" borderId="372" xfId="0" applyNumberFormat="1" applyFont="1" applyFill="1" applyBorder="1" applyAlignment="1">
      <alignment horizontal="center" vertical="center" wrapText="1"/>
    </xf>
    <xf numFmtId="2" fontId="2" fillId="45" borderId="110" xfId="0" applyNumberFormat="1" applyFont="1" applyFill="1" applyBorder="1" applyAlignment="1">
      <alignment horizontal="center" vertical="center" wrapText="1"/>
    </xf>
    <xf numFmtId="0" fontId="117" fillId="0" borderId="1355" xfId="0" applyFont="1" applyBorder="1" applyAlignment="1" applyProtection="1">
      <alignment horizontal="center" vertical="center" wrapText="1"/>
      <protection locked="0"/>
    </xf>
    <xf numFmtId="0" fontId="2" fillId="0" borderId="1359" xfId="0" applyFont="1" applyBorder="1" applyAlignment="1" applyProtection="1">
      <alignment horizontal="center" vertical="center" wrapText="1"/>
      <protection locked="0"/>
    </xf>
    <xf numFmtId="0" fontId="2" fillId="0" borderId="1371" xfId="0" applyFont="1" applyBorder="1" applyAlignment="1" applyProtection="1">
      <alignment horizontal="center" vertical="center" wrapText="1"/>
      <protection locked="0"/>
    </xf>
    <xf numFmtId="0" fontId="2" fillId="0" borderId="1363" xfId="0" applyFont="1" applyBorder="1" applyAlignment="1" applyProtection="1">
      <alignment horizontal="center" vertical="center" wrapText="1"/>
      <protection locked="0"/>
    </xf>
    <xf numFmtId="0" fontId="2" fillId="0" borderId="1375" xfId="0" applyFont="1" applyBorder="1" applyAlignment="1" applyProtection="1">
      <alignment horizontal="center" vertical="center" wrapText="1"/>
      <protection locked="0"/>
    </xf>
    <xf numFmtId="0" fontId="2" fillId="0" borderId="1365" xfId="0" applyFont="1" applyBorder="1" applyAlignment="1" applyProtection="1">
      <alignment horizontal="center" vertical="center" wrapText="1"/>
      <protection locked="0"/>
    </xf>
    <xf numFmtId="0" fontId="2" fillId="0" borderId="1378" xfId="0" applyFont="1" applyBorder="1" applyAlignment="1" applyProtection="1">
      <alignment horizontal="center" vertical="center" wrapText="1"/>
      <protection locked="0"/>
    </xf>
    <xf numFmtId="0" fontId="2" fillId="0" borderId="1364" xfId="0" applyFont="1" applyBorder="1" applyAlignment="1" applyProtection="1">
      <alignment horizontal="center" vertical="center" wrapText="1"/>
      <protection locked="0"/>
    </xf>
    <xf numFmtId="0" fontId="2" fillId="0" borderId="1377" xfId="0" applyFont="1" applyBorder="1" applyAlignment="1" applyProtection="1">
      <alignment horizontal="center" vertical="center" wrapText="1"/>
      <protection locked="0"/>
    </xf>
    <xf numFmtId="0" fontId="2" fillId="0" borderId="1358" xfId="0" applyFont="1" applyBorder="1" applyAlignment="1" applyProtection="1">
      <alignment horizontal="center" vertical="center"/>
      <protection locked="0"/>
    </xf>
    <xf numFmtId="0" fontId="2" fillId="0" borderId="1370" xfId="0" applyFont="1" applyBorder="1" applyAlignment="1" applyProtection="1">
      <alignment horizontal="center" vertical="center"/>
      <protection locked="0"/>
    </xf>
    <xf numFmtId="0" fontId="30" fillId="0" borderId="1359" xfId="0" applyFont="1" applyBorder="1" applyAlignment="1" applyProtection="1">
      <alignment horizontal="center" vertical="center" wrapText="1"/>
      <protection locked="0"/>
    </xf>
    <xf numFmtId="0" fontId="30" fillId="0" borderId="1371" xfId="0" applyFont="1" applyBorder="1" applyAlignment="1" applyProtection="1">
      <alignment horizontal="center" vertical="center" wrapText="1"/>
      <protection locked="0"/>
    </xf>
    <xf numFmtId="0" fontId="2" fillId="0" borderId="1274" xfId="0" applyFont="1" applyBorder="1" applyAlignment="1" applyProtection="1">
      <alignment horizontal="center" vertical="center" wrapText="1"/>
      <protection locked="0"/>
    </xf>
    <xf numFmtId="0" fontId="2" fillId="0" borderId="1372" xfId="0" applyFont="1" applyBorder="1" applyAlignment="1" applyProtection="1">
      <alignment horizontal="center" vertical="center" wrapText="1"/>
      <protection locked="0"/>
    </xf>
    <xf numFmtId="0" fontId="2" fillId="0" borderId="521" xfId="0" applyFont="1" applyBorder="1" applyAlignment="1" applyProtection="1">
      <alignment horizontal="center" vertical="center" wrapText="1"/>
      <protection locked="0"/>
    </xf>
    <xf numFmtId="0" fontId="2" fillId="0" borderId="1374" xfId="0" applyFont="1" applyBorder="1" applyAlignment="1" applyProtection="1">
      <alignment horizontal="center" vertical="center" wrapText="1"/>
      <protection locked="0"/>
    </xf>
    <xf numFmtId="0" fontId="2" fillId="0" borderId="1366" xfId="0" applyFont="1" applyBorder="1" applyAlignment="1" applyProtection="1">
      <alignment horizontal="center" vertical="center" wrapText="1"/>
      <protection locked="0"/>
    </xf>
    <xf numFmtId="0" fontId="2" fillId="0" borderId="1379" xfId="0" applyFont="1" applyBorder="1" applyAlignment="1" applyProtection="1">
      <alignment horizontal="center" vertical="center" wrapText="1"/>
      <protection locked="0"/>
    </xf>
    <xf numFmtId="0" fontId="12" fillId="0" borderId="722" xfId="0" applyFont="1" applyBorder="1" applyAlignment="1" applyProtection="1">
      <alignment horizontal="center" vertical="center" wrapText="1"/>
      <protection locked="0"/>
    </xf>
    <xf numFmtId="0" fontId="2" fillId="5" borderId="1089" xfId="0" applyFont="1" applyFill="1" applyBorder="1" applyAlignment="1" applyProtection="1">
      <alignment horizontal="center" vertical="center" wrapText="1"/>
      <protection locked="0"/>
    </xf>
    <xf numFmtId="0" fontId="2" fillId="5" borderId="1369" xfId="0" applyFont="1" applyFill="1" applyBorder="1" applyAlignment="1" applyProtection="1">
      <alignment horizontal="center" vertical="center" wrapText="1"/>
      <protection locked="0"/>
    </xf>
    <xf numFmtId="0" fontId="2" fillId="5" borderId="1380" xfId="0" applyFont="1" applyFill="1" applyBorder="1" applyAlignment="1" applyProtection="1">
      <alignment horizontal="center" vertical="center" wrapText="1"/>
      <protection locked="0"/>
    </xf>
    <xf numFmtId="166" fontId="2" fillId="5" borderId="960" xfId="1" applyNumberFormat="1" applyFont="1" applyFill="1" applyBorder="1" applyAlignment="1" applyProtection="1">
      <alignment horizontal="center" vertical="center" wrapText="1"/>
      <protection locked="0"/>
    </xf>
    <xf numFmtId="166" fontId="2" fillId="5" borderId="1381" xfId="1" applyNumberFormat="1" applyFont="1" applyFill="1" applyBorder="1" applyAlignment="1" applyProtection="1">
      <alignment horizontal="center" vertical="center" wrapText="1"/>
      <protection locked="0"/>
    </xf>
    <xf numFmtId="0" fontId="2" fillId="0" borderId="1362" xfId="0" applyFont="1" applyBorder="1" applyAlignment="1" applyProtection="1">
      <alignment horizontal="center" vertical="center" wrapText="1"/>
      <protection locked="0"/>
    </xf>
    <xf numFmtId="0" fontId="2" fillId="0" borderId="1373" xfId="0" applyFont="1" applyBorder="1" applyAlignment="1" applyProtection="1">
      <alignment horizontal="center" vertical="center" wrapText="1"/>
      <protection locked="0"/>
    </xf>
    <xf numFmtId="0" fontId="2" fillId="0" borderId="557" xfId="0" applyFont="1" applyBorder="1" applyAlignment="1" applyProtection="1">
      <alignment horizontal="center" vertical="center" wrapText="1"/>
      <protection locked="0"/>
    </xf>
    <xf numFmtId="0" fontId="2" fillId="0" borderId="1376" xfId="0" applyFont="1" applyBorder="1" applyAlignment="1" applyProtection="1">
      <alignment horizontal="center" vertical="center" wrapText="1"/>
      <protection locked="0"/>
    </xf>
    <xf numFmtId="2" fontId="2" fillId="45" borderId="380" xfId="0" applyNumberFormat="1" applyFont="1" applyFill="1" applyBorder="1" applyAlignment="1">
      <alignment horizontal="center" vertical="center" wrapText="1"/>
    </xf>
    <xf numFmtId="2" fontId="2" fillId="45" borderId="387" xfId="0" applyNumberFormat="1" applyFont="1" applyFill="1" applyBorder="1" applyAlignment="1">
      <alignment horizontal="center" vertical="center" wrapText="1"/>
    </xf>
    <xf numFmtId="2" fontId="2" fillId="45" borderId="374" xfId="0" applyNumberFormat="1" applyFont="1" applyFill="1" applyBorder="1" applyAlignment="1">
      <alignment horizontal="center" vertical="center" wrapText="1"/>
    </xf>
    <xf numFmtId="0" fontId="43" fillId="73" borderId="110" xfId="0" applyFont="1" applyFill="1" applyBorder="1" applyAlignment="1">
      <alignment horizontal="center" vertical="center"/>
    </xf>
    <xf numFmtId="2" fontId="135" fillId="45" borderId="110" xfId="0" applyNumberFormat="1" applyFont="1" applyFill="1" applyBorder="1" applyAlignment="1">
      <alignment horizontal="center" vertical="center" wrapText="1"/>
    </xf>
    <xf numFmtId="0" fontId="2" fillId="0" borderId="1391" xfId="0" applyFont="1" applyBorder="1" applyAlignment="1" applyProtection="1">
      <alignment horizontal="center" vertical="center" wrapText="1"/>
      <protection locked="0"/>
    </xf>
    <xf numFmtId="0" fontId="4" fillId="0" borderId="388" xfId="0" applyFont="1" applyBorder="1" applyAlignment="1">
      <alignment horizontal="center" vertical="center"/>
    </xf>
    <xf numFmtId="0" fontId="4" fillId="0" borderId="391" xfId="0" applyFont="1" applyBorder="1" applyAlignment="1">
      <alignment horizontal="center" vertical="center"/>
    </xf>
    <xf numFmtId="0" fontId="4" fillId="0" borderId="392" xfId="0" applyFont="1" applyBorder="1" applyAlignment="1">
      <alignment horizontal="center" vertical="center"/>
    </xf>
    <xf numFmtId="0" fontId="4" fillId="0" borderId="393" xfId="0" applyFont="1" applyBorder="1" applyAlignment="1">
      <alignment horizontal="center" vertical="center"/>
    </xf>
    <xf numFmtId="0" fontId="4" fillId="0" borderId="382" xfId="0" applyFont="1" applyBorder="1" applyAlignment="1">
      <alignment horizontal="center" vertical="center"/>
    </xf>
    <xf numFmtId="0" fontId="4" fillId="0" borderId="394" xfId="0" applyFont="1" applyBorder="1" applyAlignment="1">
      <alignment horizontal="center" vertical="center"/>
    </xf>
    <xf numFmtId="0" fontId="129" fillId="45" borderId="123" xfId="0" applyFont="1" applyFill="1" applyBorder="1" applyAlignment="1">
      <alignment horizontal="center" vertical="center" wrapText="1"/>
    </xf>
    <xf numFmtId="0" fontId="2" fillId="0" borderId="1390" xfId="0" applyFont="1" applyBorder="1" applyAlignment="1" applyProtection="1">
      <alignment horizontal="center" vertical="center" wrapText="1"/>
      <protection locked="0"/>
    </xf>
    <xf numFmtId="0" fontId="2" fillId="0" borderId="1393" xfId="0" applyFont="1" applyBorder="1" applyAlignment="1" applyProtection="1">
      <alignment horizontal="center" vertical="center" wrapText="1"/>
      <protection locked="0"/>
    </xf>
    <xf numFmtId="0" fontId="135" fillId="45" borderId="123" xfId="0" applyFont="1" applyFill="1" applyBorder="1" applyAlignment="1">
      <alignment horizontal="center" vertical="center" wrapText="1"/>
    </xf>
    <xf numFmtId="0" fontId="135" fillId="45" borderId="384" xfId="0" applyFont="1" applyFill="1" applyBorder="1" applyAlignment="1">
      <alignment horizontal="center" vertical="center" wrapText="1"/>
    </xf>
    <xf numFmtId="0" fontId="135" fillId="45" borderId="372" xfId="0" applyFont="1" applyFill="1" applyBorder="1" applyAlignment="1">
      <alignment horizontal="center" vertical="center" wrapText="1"/>
    </xf>
    <xf numFmtId="0" fontId="43" fillId="73" borderId="110" xfId="0" applyFont="1" applyFill="1" applyBorder="1" applyAlignment="1" applyProtection="1">
      <alignment horizontal="center" vertical="center"/>
      <protection locked="0"/>
    </xf>
    <xf numFmtId="0" fontId="2" fillId="0" borderId="1410" xfId="0" applyFont="1" applyBorder="1" applyAlignment="1" applyProtection="1">
      <alignment horizontal="center" vertical="center" wrapText="1"/>
      <protection locked="0"/>
    </xf>
    <xf numFmtId="0" fontId="2" fillId="0" borderId="696" xfId="0" applyFont="1" applyBorder="1" applyAlignment="1" applyProtection="1">
      <alignment horizontal="center" vertical="center" wrapText="1"/>
      <protection locked="0"/>
    </xf>
    <xf numFmtId="0" fontId="12" fillId="0" borderId="1387" xfId="0" applyFont="1" applyBorder="1" applyAlignment="1" applyProtection="1">
      <alignment horizontal="center" vertical="center" wrapText="1"/>
      <protection locked="0"/>
    </xf>
    <xf numFmtId="0" fontId="2" fillId="5" borderId="1417" xfId="0" applyFont="1" applyFill="1" applyBorder="1" applyAlignment="1" applyProtection="1">
      <alignment horizontal="center" vertical="center" wrapText="1"/>
      <protection locked="0"/>
    </xf>
    <xf numFmtId="0" fontId="2" fillId="5" borderId="1419" xfId="0" applyFont="1" applyFill="1" applyBorder="1" applyAlignment="1" applyProtection="1">
      <alignment horizontal="center" vertical="center" wrapText="1"/>
      <protection locked="0"/>
    </xf>
    <xf numFmtId="0" fontId="2" fillId="0" borderId="1412" xfId="0" applyFont="1" applyBorder="1" applyAlignment="1" applyProtection="1">
      <alignment horizontal="center" vertical="center" wrapText="1"/>
      <protection locked="0"/>
    </xf>
    <xf numFmtId="0" fontId="2" fillId="0" borderId="463" xfId="0" applyFont="1" applyBorder="1" applyAlignment="1" applyProtection="1">
      <alignment horizontal="center" vertical="center" wrapText="1"/>
      <protection locked="0"/>
    </xf>
    <xf numFmtId="0" fontId="2" fillId="0" borderId="1281" xfId="0" applyFont="1" applyBorder="1" applyAlignment="1" applyProtection="1">
      <alignment horizontal="center" vertical="center" wrapText="1"/>
      <protection locked="0"/>
    </xf>
    <xf numFmtId="0" fontId="117" fillId="0" borderId="1406" xfId="0" applyFont="1" applyBorder="1" applyAlignment="1" applyProtection="1">
      <alignment horizontal="center" vertical="center" wrapText="1"/>
      <protection locked="0"/>
    </xf>
    <xf numFmtId="0" fontId="2" fillId="0" borderId="1408" xfId="0" applyFont="1" applyBorder="1" applyAlignment="1" applyProtection="1">
      <alignment horizontal="center" vertical="center" wrapText="1"/>
      <protection locked="0"/>
    </xf>
    <xf numFmtId="0" fontId="2" fillId="0" borderId="1409" xfId="0" applyFont="1" applyBorder="1" applyAlignment="1" applyProtection="1">
      <alignment horizontal="center" vertical="center" wrapText="1"/>
      <protection locked="0"/>
    </xf>
    <xf numFmtId="0" fontId="2" fillId="0" borderId="1416" xfId="0" applyFont="1" applyBorder="1" applyAlignment="1" applyProtection="1">
      <alignment horizontal="center" vertical="center" wrapText="1"/>
      <protection locked="0"/>
    </xf>
    <xf numFmtId="0" fontId="2" fillId="0" borderId="165" xfId="0" applyFont="1" applyBorder="1" applyAlignment="1" applyProtection="1">
      <alignment horizontal="center" vertical="center" wrapText="1"/>
      <protection locked="0"/>
    </xf>
    <xf numFmtId="0" fontId="2" fillId="0" borderId="1420" xfId="0" applyFont="1" applyBorder="1" applyAlignment="1" applyProtection="1">
      <alignment horizontal="center" vertical="center" wrapText="1"/>
      <protection locked="0"/>
    </xf>
    <xf numFmtId="0" fontId="2" fillId="0" borderId="1065" xfId="0" applyFont="1" applyBorder="1" applyAlignment="1" applyProtection="1">
      <alignment horizontal="center" vertical="center" wrapText="1"/>
      <protection locked="0"/>
    </xf>
    <xf numFmtId="166" fontId="2" fillId="5" borderId="1418" xfId="1" applyNumberFormat="1" applyFont="1" applyFill="1" applyBorder="1" applyAlignment="1" applyProtection="1">
      <alignment horizontal="center" vertical="center" wrapText="1"/>
      <protection locked="0"/>
    </xf>
    <xf numFmtId="166" fontId="2" fillId="5" borderId="1405" xfId="1" applyNumberFormat="1" applyFont="1" applyFill="1" applyBorder="1" applyAlignment="1" applyProtection="1">
      <alignment horizontal="center" vertical="center" wrapText="1"/>
      <protection locked="0"/>
    </xf>
    <xf numFmtId="0" fontId="4" fillId="0" borderId="110" xfId="0" applyFont="1" applyBorder="1" applyAlignment="1" applyProtection="1">
      <alignment horizontal="left"/>
      <protection locked="0"/>
    </xf>
    <xf numFmtId="0" fontId="2" fillId="45" borderId="110" xfId="0" applyFont="1" applyFill="1" applyBorder="1" applyAlignment="1" applyProtection="1">
      <alignment horizontal="center"/>
      <protection locked="0"/>
    </xf>
    <xf numFmtId="0" fontId="45" fillId="0" borderId="382" xfId="4" applyFont="1" applyBorder="1" applyAlignment="1" applyProtection="1">
      <alignment horizontal="left"/>
      <protection locked="0"/>
    </xf>
    <xf numFmtId="0" fontId="45" fillId="0" borderId="394" xfId="4" applyFont="1" applyBorder="1" applyAlignment="1" applyProtection="1">
      <alignment horizontal="left"/>
      <protection locked="0"/>
    </xf>
    <xf numFmtId="0" fontId="43" fillId="65" borderId="392" xfId="0" applyFont="1" applyFill="1" applyBorder="1" applyAlignment="1" applyProtection="1">
      <alignment horizontal="center"/>
      <protection locked="0"/>
    </xf>
    <xf numFmtId="0" fontId="43" fillId="65" borderId="393" xfId="0" applyFont="1" applyFill="1" applyBorder="1" applyAlignment="1" applyProtection="1">
      <alignment horizontal="center"/>
      <protection locked="0"/>
    </xf>
    <xf numFmtId="0" fontId="43" fillId="65" borderId="388" xfId="0" applyFont="1" applyFill="1" applyBorder="1" applyAlignment="1" applyProtection="1">
      <alignment horizontal="center"/>
      <protection locked="0"/>
    </xf>
    <xf numFmtId="0" fontId="43" fillId="65" borderId="391" xfId="0" applyFont="1" applyFill="1" applyBorder="1" applyAlignment="1" applyProtection="1">
      <alignment horizontal="center"/>
      <protection locked="0"/>
    </xf>
    <xf numFmtId="0" fontId="12" fillId="0" borderId="733" xfId="0" applyFont="1" applyBorder="1" applyAlignment="1" applyProtection="1">
      <alignment horizontal="center" vertical="center" wrapText="1"/>
      <protection locked="0"/>
    </xf>
    <xf numFmtId="0" fontId="12" fillId="0" borderId="960" xfId="0" applyFont="1" applyBorder="1" applyAlignment="1" applyProtection="1">
      <alignment horizontal="center" vertical="center" wrapText="1"/>
      <protection locked="0"/>
    </xf>
    <xf numFmtId="0" fontId="2" fillId="0" borderId="1439" xfId="0" applyFont="1" applyBorder="1" applyAlignment="1" applyProtection="1">
      <alignment horizontal="center" vertical="center" wrapText="1"/>
      <protection locked="0"/>
    </xf>
    <xf numFmtId="0" fontId="117" fillId="0" borderId="1436" xfId="0" applyFont="1" applyBorder="1" applyAlignment="1" applyProtection="1">
      <alignment horizontal="center" vertical="center" wrapText="1"/>
      <protection locked="0"/>
    </xf>
    <xf numFmtId="0" fontId="2" fillId="0" borderId="1438" xfId="0" applyFont="1" applyBorder="1" applyAlignment="1" applyProtection="1">
      <alignment horizontal="center" vertical="center" wrapText="1"/>
      <protection locked="0"/>
    </xf>
    <xf numFmtId="0" fontId="2" fillId="0" borderId="1437" xfId="0" applyFont="1" applyBorder="1" applyAlignment="1" applyProtection="1">
      <alignment horizontal="center" vertical="center" wrapText="1"/>
      <protection locked="0"/>
    </xf>
    <xf numFmtId="0" fontId="4" fillId="0" borderId="390" xfId="0" applyFont="1" applyBorder="1" applyAlignment="1">
      <alignment horizontal="center" vertical="center"/>
    </xf>
    <xf numFmtId="0" fontId="43" fillId="65" borderId="388" xfId="0" applyFont="1" applyFill="1" applyBorder="1" applyAlignment="1">
      <alignment horizontal="center"/>
    </xf>
    <xf numFmtId="0" fontId="43" fillId="65" borderId="389" xfId="0" applyFont="1" applyFill="1" applyBorder="1" applyAlignment="1">
      <alignment horizontal="center"/>
    </xf>
    <xf numFmtId="0" fontId="43" fillId="65" borderId="391" xfId="0" applyFont="1" applyFill="1" applyBorder="1" applyAlignment="1">
      <alignment horizontal="center"/>
    </xf>
    <xf numFmtId="0" fontId="116" fillId="75" borderId="380" xfId="0" applyFont="1" applyFill="1" applyBorder="1" applyAlignment="1">
      <alignment horizontal="left" vertical="center"/>
    </xf>
    <xf numFmtId="0" fontId="116" fillId="75" borderId="374" xfId="0" applyFont="1" applyFill="1" applyBorder="1" applyAlignment="1">
      <alignment horizontal="left" vertical="center"/>
    </xf>
    <xf numFmtId="0" fontId="115" fillId="0" borderId="380" xfId="0" applyFont="1" applyBorder="1" applyAlignment="1">
      <alignment horizontal="left" vertical="center"/>
    </xf>
    <xf numFmtId="0" fontId="115" fillId="0" borderId="374" xfId="0" applyFont="1" applyBorder="1" applyAlignment="1">
      <alignment horizontal="left" vertical="center"/>
    </xf>
    <xf numFmtId="0" fontId="2" fillId="45" borderId="388" xfId="0" applyFont="1" applyFill="1" applyBorder="1" applyAlignment="1">
      <alignment horizontal="left" vertical="center"/>
    </xf>
    <xf numFmtId="0" fontId="2" fillId="45" borderId="391" xfId="0" applyFont="1" applyFill="1" applyBorder="1" applyAlignment="1">
      <alignment horizontal="left" vertical="center"/>
    </xf>
    <xf numFmtId="0" fontId="2" fillId="45" borderId="382" xfId="0" applyFont="1" applyFill="1" applyBorder="1" applyAlignment="1">
      <alignment horizontal="left" vertical="center"/>
    </xf>
    <xf numFmtId="0" fontId="2" fillId="45" borderId="394" xfId="0" applyFont="1" applyFill="1" applyBorder="1" applyAlignment="1">
      <alignment horizontal="left" vertical="center"/>
    </xf>
    <xf numFmtId="0" fontId="117" fillId="0" borderId="1355" xfId="0" applyFont="1" applyBorder="1" applyAlignment="1" applyProtection="1">
      <alignment horizontal="left" vertical="center" wrapText="1"/>
      <protection locked="0"/>
    </xf>
    <xf numFmtId="0" fontId="117" fillId="0" borderId="679" xfId="0" applyFont="1" applyBorder="1" applyAlignment="1" applyProtection="1">
      <alignment horizontal="left" vertical="center" wrapText="1"/>
      <protection locked="0"/>
    </xf>
    <xf numFmtId="0" fontId="117" fillId="0" borderId="1436" xfId="0" applyFont="1" applyBorder="1" applyAlignment="1" applyProtection="1">
      <alignment horizontal="left" vertical="center" wrapText="1"/>
      <protection locked="0"/>
    </xf>
    <xf numFmtId="0" fontId="12" fillId="0" borderId="1447" xfId="0" applyFont="1" applyBorder="1" applyAlignment="1" applyProtection="1">
      <alignment horizontal="center" vertical="center" wrapText="1"/>
      <protection locked="0"/>
    </xf>
    <xf numFmtId="0" fontId="12" fillId="0" borderId="660" xfId="0" applyFont="1" applyBorder="1" applyAlignment="1" applyProtection="1">
      <alignment horizontal="center" vertical="center" wrapText="1"/>
      <protection locked="0"/>
    </xf>
    <xf numFmtId="0" fontId="12" fillId="0" borderId="1448" xfId="0" applyFont="1" applyBorder="1" applyAlignment="1" applyProtection="1">
      <alignment horizontal="center" vertical="center" wrapText="1"/>
      <protection locked="0"/>
    </xf>
    <xf numFmtId="0" fontId="12" fillId="0" borderId="1369" xfId="0" applyFont="1" applyBorder="1" applyAlignment="1" applyProtection="1">
      <alignment horizontal="center" vertical="center" wrapText="1"/>
      <protection locked="0"/>
    </xf>
    <xf numFmtId="0" fontId="12" fillId="0" borderId="168" xfId="0" applyFont="1" applyBorder="1" applyAlignment="1" applyProtection="1">
      <alignment horizontal="center" vertical="center" wrapText="1"/>
      <protection locked="0"/>
    </xf>
    <xf numFmtId="0" fontId="12" fillId="0" borderId="1449" xfId="0" applyFont="1" applyBorder="1" applyAlignment="1" applyProtection="1">
      <alignment horizontal="center" vertical="center" wrapText="1"/>
      <protection locked="0"/>
    </xf>
    <xf numFmtId="0" fontId="12" fillId="0" borderId="280" xfId="0" applyFont="1" applyBorder="1" applyAlignment="1" applyProtection="1">
      <alignment horizontal="center" vertical="center" wrapText="1"/>
      <protection locked="0"/>
    </xf>
    <xf numFmtId="0" fontId="12" fillId="0" borderId="1450" xfId="0" applyFont="1" applyBorder="1" applyAlignment="1" applyProtection="1">
      <alignment horizontal="center" vertical="center" wrapText="1"/>
      <protection locked="0"/>
    </xf>
    <xf numFmtId="0" fontId="2" fillId="0" borderId="271" xfId="0" applyFont="1" applyBorder="1" applyAlignment="1" applyProtection="1">
      <alignment horizontal="center" vertical="center" wrapText="1"/>
      <protection locked="0"/>
    </xf>
    <xf numFmtId="0" fontId="2" fillId="0" borderId="274" xfId="0" applyFont="1" applyBorder="1" applyAlignment="1" applyProtection="1">
      <alignment horizontal="center" vertical="center" wrapText="1"/>
      <protection locked="0"/>
    </xf>
    <xf numFmtId="0" fontId="2" fillId="0" borderId="270" xfId="0" applyFont="1" applyBorder="1" applyAlignment="1" applyProtection="1">
      <alignment horizontal="center" vertical="center" wrapText="1"/>
      <protection locked="0"/>
    </xf>
    <xf numFmtId="0" fontId="2" fillId="0" borderId="1437" xfId="0" applyFont="1" applyBorder="1" applyAlignment="1" applyProtection="1">
      <alignment horizontal="center" vertical="center"/>
      <protection locked="0"/>
    </xf>
    <xf numFmtId="0" fontId="2" fillId="0" borderId="447" xfId="0" applyFont="1" applyBorder="1" applyAlignment="1" applyProtection="1">
      <alignment horizontal="center" vertical="center"/>
      <protection locked="0"/>
    </xf>
    <xf numFmtId="0" fontId="2" fillId="0" borderId="272" xfId="0" applyFont="1" applyBorder="1" applyAlignment="1" applyProtection="1">
      <alignment horizontal="center" vertical="center"/>
      <protection locked="0"/>
    </xf>
    <xf numFmtId="0" fontId="2" fillId="0" borderId="1438" xfId="0" applyFont="1" applyBorder="1" applyAlignment="1" applyProtection="1">
      <alignment horizontal="center" vertical="center"/>
      <protection locked="0"/>
    </xf>
    <xf numFmtId="0" fontId="2" fillId="0" borderId="273" xfId="0" applyFont="1" applyBorder="1" applyAlignment="1" applyProtection="1">
      <alignment horizontal="center" vertical="center"/>
      <protection locked="0"/>
    </xf>
    <xf numFmtId="0" fontId="2" fillId="0" borderId="1446" xfId="0" applyFont="1" applyBorder="1" applyAlignment="1" applyProtection="1">
      <alignment horizontal="center" vertical="center" wrapText="1"/>
      <protection locked="0"/>
    </xf>
    <xf numFmtId="0" fontId="2" fillId="0" borderId="1445" xfId="0" applyFont="1" applyBorder="1" applyAlignment="1" applyProtection="1">
      <alignment horizontal="center" vertical="center" wrapText="1"/>
      <protection locked="0"/>
    </xf>
    <xf numFmtId="0" fontId="2" fillId="0" borderId="275" xfId="0" applyFont="1" applyBorder="1" applyAlignment="1" applyProtection="1">
      <alignment horizontal="center" vertical="center" wrapText="1"/>
      <protection locked="0"/>
    </xf>
    <xf numFmtId="0" fontId="2" fillId="0" borderId="276" xfId="0" applyFont="1" applyBorder="1" applyAlignment="1" applyProtection="1">
      <alignment horizontal="center" vertical="center" wrapText="1"/>
      <protection locked="0"/>
    </xf>
    <xf numFmtId="0" fontId="2" fillId="5" borderId="1391" xfId="0" applyFont="1" applyFill="1" applyBorder="1" applyAlignment="1" applyProtection="1">
      <alignment horizontal="center" vertical="center" wrapText="1"/>
      <protection locked="0"/>
    </xf>
    <xf numFmtId="0" fontId="2" fillId="5" borderId="270" xfId="0" applyFont="1" applyFill="1" applyBorder="1" applyAlignment="1" applyProtection="1">
      <alignment horizontal="center" vertical="center" wrapText="1"/>
      <protection locked="0"/>
    </xf>
    <xf numFmtId="0" fontId="2" fillId="0" borderId="1456" xfId="0" applyFont="1" applyBorder="1" applyAlignment="1" applyProtection="1">
      <alignment horizontal="center" vertical="center" wrapText="1"/>
      <protection locked="0"/>
    </xf>
    <xf numFmtId="0" fontId="2" fillId="0" borderId="277" xfId="0" applyFont="1" applyBorder="1" applyAlignment="1" applyProtection="1">
      <alignment horizontal="center" vertical="center" wrapText="1"/>
      <protection locked="0"/>
    </xf>
    <xf numFmtId="0" fontId="2" fillId="0" borderId="447" xfId="0" applyFont="1" applyBorder="1" applyAlignment="1" applyProtection="1">
      <alignment horizontal="center" vertical="center" wrapText="1"/>
      <protection locked="0"/>
    </xf>
    <xf numFmtId="0" fontId="2" fillId="0" borderId="272" xfId="0" applyFont="1" applyBorder="1" applyAlignment="1" applyProtection="1">
      <alignment horizontal="center" vertical="center" wrapText="1"/>
      <protection locked="0"/>
    </xf>
    <xf numFmtId="0" fontId="2" fillId="0" borderId="445" xfId="0" applyFont="1" applyBorder="1" applyAlignment="1" applyProtection="1">
      <alignment horizontal="center" vertical="center" wrapText="1"/>
      <protection locked="0"/>
    </xf>
    <xf numFmtId="0" fontId="12" fillId="0" borderId="1463" xfId="0" applyFont="1" applyBorder="1" applyAlignment="1" applyProtection="1">
      <alignment horizontal="center" vertical="center" wrapText="1"/>
      <protection locked="0"/>
    </xf>
    <xf numFmtId="0" fontId="12" fillId="0" borderId="464" xfId="0" applyFont="1" applyBorder="1" applyAlignment="1" applyProtection="1">
      <alignment horizontal="center" vertical="center" wrapText="1"/>
      <protection locked="0"/>
    </xf>
    <xf numFmtId="0" fontId="12" fillId="0" borderId="1462" xfId="0" applyFont="1" applyBorder="1" applyAlignment="1" applyProtection="1">
      <alignment horizontal="center" vertical="center" wrapText="1"/>
      <protection locked="0"/>
    </xf>
    <xf numFmtId="0" fontId="2" fillId="0" borderId="1391" xfId="0" applyFont="1" applyBorder="1" applyAlignment="1" applyProtection="1">
      <alignment horizontal="center" vertical="center"/>
      <protection locked="0"/>
    </xf>
    <xf numFmtId="0" fontId="2" fillId="0" borderId="270" xfId="0" applyFont="1" applyBorder="1" applyAlignment="1" applyProtection="1">
      <alignment horizontal="center" vertical="center"/>
      <protection locked="0"/>
    </xf>
    <xf numFmtId="0" fontId="2" fillId="0" borderId="1466" xfId="0" applyFont="1" applyBorder="1" applyAlignment="1" applyProtection="1">
      <alignment horizontal="center" vertical="center" wrapText="1"/>
      <protection locked="0"/>
    </xf>
    <xf numFmtId="0" fontId="2" fillId="0" borderId="1461" xfId="0" applyFont="1" applyBorder="1" applyAlignment="1" applyProtection="1">
      <alignment horizontal="center" vertical="center" wrapText="1"/>
      <protection locked="0"/>
    </xf>
    <xf numFmtId="0" fontId="2" fillId="0" borderId="658" xfId="0" applyFont="1" applyBorder="1" applyAlignment="1" applyProtection="1">
      <alignment horizontal="center" vertical="center" wrapText="1"/>
      <protection locked="0"/>
    </xf>
    <xf numFmtId="0" fontId="2" fillId="0" borderId="1465" xfId="0" applyFont="1" applyBorder="1" applyAlignment="1" applyProtection="1">
      <alignment horizontal="center" vertical="center" wrapText="1"/>
      <protection locked="0"/>
    </xf>
    <xf numFmtId="0" fontId="2" fillId="0" borderId="1460" xfId="0" applyFont="1" applyBorder="1" applyAlignment="1" applyProtection="1">
      <alignment horizontal="center" vertical="center" wrapText="1"/>
      <protection locked="0"/>
    </xf>
    <xf numFmtId="0" fontId="2" fillId="0" borderId="1464" xfId="0" applyFont="1" applyBorder="1" applyAlignment="1" applyProtection="1">
      <alignment horizontal="center" vertical="center" wrapText="1"/>
      <protection locked="0"/>
    </xf>
    <xf numFmtId="0" fontId="4" fillId="0" borderId="123" xfId="0" applyFont="1" applyBorder="1" applyAlignment="1">
      <alignment horizontal="left" vertical="center"/>
    </xf>
    <xf numFmtId="0" fontId="4" fillId="0" borderId="372" xfId="0" applyFont="1" applyBorder="1" applyAlignment="1">
      <alignment horizontal="left" vertical="center"/>
    </xf>
    <xf numFmtId="0" fontId="2" fillId="0" borderId="1483" xfId="0" applyFont="1" applyBorder="1" applyAlignment="1" applyProtection="1">
      <alignment horizontal="center" vertical="center" wrapText="1"/>
      <protection locked="0"/>
    </xf>
    <xf numFmtId="0" fontId="2" fillId="0" borderId="1476" xfId="0" applyFont="1" applyBorder="1" applyAlignment="1" applyProtection="1">
      <alignment horizontal="center" vertical="center" wrapText="1"/>
      <protection locked="0"/>
    </xf>
    <xf numFmtId="0" fontId="2" fillId="0" borderId="1477" xfId="0" applyFont="1" applyBorder="1" applyAlignment="1" applyProtection="1">
      <alignment horizontal="center" vertical="center" wrapText="1"/>
      <protection locked="0"/>
    </xf>
    <xf numFmtId="0" fontId="2" fillId="0" borderId="1358" xfId="0" applyFont="1" applyBorder="1" applyAlignment="1" applyProtection="1">
      <alignment horizontal="center" vertical="center" wrapText="1"/>
      <protection locked="0"/>
    </xf>
    <xf numFmtId="0" fontId="2" fillId="0" borderId="677" xfId="0" applyFont="1" applyBorder="1" applyAlignment="1" applyProtection="1">
      <alignment horizontal="center" vertical="center" wrapText="1"/>
      <protection locked="0"/>
    </xf>
    <xf numFmtId="0" fontId="2" fillId="0" borderId="1481" xfId="0" applyFont="1" applyBorder="1" applyAlignment="1" applyProtection="1">
      <alignment horizontal="center" vertical="center" wrapText="1"/>
      <protection locked="0"/>
    </xf>
    <xf numFmtId="0" fontId="2" fillId="0" borderId="1482" xfId="0" applyFont="1" applyBorder="1" applyAlignment="1" applyProtection="1">
      <alignment horizontal="center" vertical="center" wrapText="1"/>
      <protection locked="0"/>
    </xf>
    <xf numFmtId="0" fontId="12" fillId="0" borderId="1478" xfId="0" applyFont="1" applyBorder="1" applyAlignment="1" applyProtection="1">
      <alignment horizontal="center" vertical="center" wrapText="1"/>
      <protection locked="0"/>
    </xf>
    <xf numFmtId="0" fontId="12" fillId="0" borderId="1479" xfId="0" applyFont="1" applyBorder="1" applyAlignment="1" applyProtection="1">
      <alignment horizontal="center" vertical="center" wrapText="1"/>
      <protection locked="0"/>
    </xf>
    <xf numFmtId="0" fontId="12" fillId="0" borderId="1486" xfId="0" applyFont="1" applyBorder="1" applyAlignment="1" applyProtection="1">
      <alignment horizontal="center" vertical="center" wrapText="1"/>
      <protection locked="0"/>
    </xf>
    <xf numFmtId="0" fontId="12" fillId="0" borderId="1480" xfId="0" applyFont="1" applyBorder="1" applyAlignment="1" applyProtection="1">
      <alignment horizontal="center" vertical="center" wrapText="1"/>
      <protection locked="0"/>
    </xf>
    <xf numFmtId="0" fontId="12" fillId="0" borderId="1471" xfId="0" applyFont="1" applyBorder="1" applyAlignment="1" applyProtection="1">
      <alignment horizontal="center" vertical="center" wrapText="1"/>
      <protection locked="0"/>
    </xf>
    <xf numFmtId="0" fontId="2" fillId="0" borderId="558" xfId="0" applyFont="1" applyBorder="1" applyAlignment="1" applyProtection="1">
      <alignment horizontal="center" vertical="center" wrapText="1"/>
      <protection locked="0"/>
    </xf>
    <xf numFmtId="0" fontId="2" fillId="0" borderId="280" xfId="0" applyFont="1" applyBorder="1" applyAlignment="1" applyProtection="1">
      <alignment horizontal="center" vertical="center" wrapText="1"/>
      <protection locked="0"/>
    </xf>
    <xf numFmtId="0" fontId="2" fillId="0" borderId="1450" xfId="0" applyFont="1" applyBorder="1" applyAlignment="1" applyProtection="1">
      <alignment horizontal="center" vertical="center" wrapText="1"/>
      <protection locked="0"/>
    </xf>
    <xf numFmtId="0" fontId="2" fillId="0" borderId="1414" xfId="0" applyFont="1" applyBorder="1" applyAlignment="1" applyProtection="1">
      <alignment horizontal="center" vertical="center" wrapText="1"/>
      <protection locked="0"/>
    </xf>
    <xf numFmtId="0" fontId="2" fillId="0" borderId="1485" xfId="0" applyFont="1" applyBorder="1" applyAlignment="1" applyProtection="1">
      <alignment horizontal="center" vertical="center" wrapText="1"/>
      <protection locked="0"/>
    </xf>
    <xf numFmtId="0" fontId="2" fillId="0" borderId="1484" xfId="0" applyFont="1" applyBorder="1" applyAlignment="1" applyProtection="1">
      <alignment horizontal="center" vertical="center" wrapText="1"/>
      <protection locked="0"/>
    </xf>
    <xf numFmtId="0" fontId="45" fillId="0" borderId="374" xfId="4" applyFont="1" applyBorder="1" applyAlignment="1" applyProtection="1">
      <alignment horizontal="left"/>
    </xf>
    <xf numFmtId="0" fontId="4" fillId="0" borderId="388" xfId="0" applyFont="1" applyBorder="1" applyAlignment="1">
      <alignment horizontal="left" vertical="center"/>
    </xf>
    <xf numFmtId="0" fontId="4" fillId="0" borderId="391" xfId="0" applyFont="1" applyBorder="1" applyAlignment="1">
      <alignment horizontal="left" vertical="center"/>
    </xf>
    <xf numFmtId="0" fontId="4" fillId="0" borderId="392" xfId="0" applyFont="1" applyBorder="1" applyAlignment="1">
      <alignment horizontal="left" vertical="center"/>
    </xf>
    <xf numFmtId="0" fontId="4" fillId="0" borderId="393" xfId="0" applyFont="1" applyBorder="1" applyAlignment="1">
      <alignment horizontal="left" vertical="center"/>
    </xf>
    <xf numFmtId="0" fontId="4" fillId="0" borderId="382" xfId="0" applyFont="1" applyBorder="1" applyAlignment="1">
      <alignment horizontal="left" vertical="center"/>
    </xf>
    <xf numFmtId="0" fontId="4" fillId="0" borderId="394" xfId="0" applyFont="1" applyBorder="1" applyAlignment="1">
      <alignment horizontal="left" vertical="center"/>
    </xf>
    <xf numFmtId="0" fontId="43" fillId="65" borderId="392" xfId="0" applyFont="1" applyFill="1" applyBorder="1" applyAlignment="1">
      <alignment horizontal="center"/>
    </xf>
    <xf numFmtId="0" fontId="43" fillId="65" borderId="0" xfId="0" applyFont="1" applyFill="1" applyAlignment="1">
      <alignment horizontal="center"/>
    </xf>
    <xf numFmtId="0" fontId="43" fillId="65" borderId="393" xfId="0" applyFont="1" applyFill="1" applyBorder="1" applyAlignment="1">
      <alignment horizontal="center"/>
    </xf>
    <xf numFmtId="0" fontId="117" fillId="0" borderId="1496" xfId="0" applyFont="1" applyBorder="1" applyAlignment="1" applyProtection="1">
      <alignment horizontal="center" vertical="center" wrapText="1"/>
      <protection locked="0"/>
    </xf>
    <xf numFmtId="0" fontId="2" fillId="0" borderId="1479" xfId="0" applyFont="1" applyBorder="1" applyAlignment="1" applyProtection="1">
      <alignment horizontal="center" vertical="center" wrapText="1"/>
      <protection locked="0"/>
    </xf>
    <xf numFmtId="0" fontId="2" fillId="0" borderId="1486" xfId="0" applyFont="1" applyBorder="1" applyAlignment="1" applyProtection="1">
      <alignment horizontal="center" vertical="center" wrapText="1"/>
      <protection locked="0"/>
    </xf>
    <xf numFmtId="0" fontId="12" fillId="0" borderId="1498" xfId="0" applyFont="1" applyBorder="1" applyAlignment="1" applyProtection="1">
      <alignment horizontal="center" vertical="center" wrapText="1"/>
      <protection locked="0"/>
    </xf>
    <xf numFmtId="0" fontId="12" fillId="0" borderId="728" xfId="0" applyFont="1" applyBorder="1" applyAlignment="1" applyProtection="1">
      <alignment horizontal="center" vertical="center" wrapText="1"/>
      <protection locked="0"/>
    </xf>
    <xf numFmtId="0" fontId="2" fillId="0" borderId="1458" xfId="0" applyFont="1" applyBorder="1" applyAlignment="1" applyProtection="1">
      <alignment horizontal="center" vertical="center" wrapText="1"/>
      <protection locked="0"/>
    </xf>
    <xf numFmtId="0" fontId="2" fillId="0" borderId="1459" xfId="0" applyFont="1" applyBorder="1" applyAlignment="1" applyProtection="1">
      <alignment horizontal="center" vertical="center" wrapText="1"/>
      <protection locked="0"/>
    </xf>
    <xf numFmtId="0" fontId="2" fillId="0" borderId="1498" xfId="0" applyFont="1" applyBorder="1" applyAlignment="1" applyProtection="1">
      <alignment horizontal="center" vertical="center" wrapText="1"/>
      <protection locked="0"/>
    </xf>
    <xf numFmtId="0" fontId="2" fillId="0" borderId="1457" xfId="0" applyFont="1" applyBorder="1" applyAlignment="1" applyProtection="1">
      <alignment horizontal="center" vertical="center" wrapText="1"/>
      <protection locked="0"/>
    </xf>
    <xf numFmtId="0" fontId="2" fillId="0" borderId="1478" xfId="0" applyFont="1" applyBorder="1" applyAlignment="1" applyProtection="1">
      <alignment horizontal="center" vertical="center" wrapText="1"/>
      <protection locked="0"/>
    </xf>
    <xf numFmtId="0" fontId="2" fillId="0" borderId="722" xfId="0" applyFont="1" applyBorder="1" applyAlignment="1" applyProtection="1">
      <alignment horizontal="center" vertical="center" wrapText="1"/>
      <protection locked="0"/>
    </xf>
    <xf numFmtId="0" fontId="115" fillId="0" borderId="110" xfId="0" applyFont="1" applyBorder="1" applyAlignment="1">
      <alignment horizontal="left" vertical="center"/>
    </xf>
    <xf numFmtId="165" fontId="116" fillId="75" borderId="110" xfId="111" applyFont="1" applyFill="1" applyBorder="1" applyAlignment="1" applyProtection="1">
      <alignment horizontal="left" vertical="center"/>
    </xf>
    <xf numFmtId="0" fontId="2" fillId="0" borderId="1510" xfId="0" applyFont="1" applyBorder="1" applyAlignment="1" applyProtection="1">
      <alignment horizontal="center" vertical="center" wrapText="1"/>
      <protection locked="0"/>
    </xf>
    <xf numFmtId="0" fontId="2" fillId="0" borderId="284" xfId="0" applyFont="1" applyBorder="1" applyAlignment="1" applyProtection="1">
      <alignment horizontal="center" vertical="center" wrapText="1"/>
      <protection locked="0"/>
    </xf>
    <xf numFmtId="0" fontId="2" fillId="0" borderId="286" xfId="0" applyFont="1" applyBorder="1" applyAlignment="1" applyProtection="1">
      <alignment horizontal="center" vertical="center" wrapText="1"/>
      <protection locked="0"/>
    </xf>
    <xf numFmtId="0" fontId="2" fillId="0" borderId="466" xfId="0" applyFont="1" applyBorder="1" applyAlignment="1" applyProtection="1">
      <alignment horizontal="center" vertical="center"/>
      <protection locked="0"/>
    </xf>
    <xf numFmtId="0" fontId="2" fillId="0" borderId="282" xfId="0" applyFont="1" applyBorder="1" applyAlignment="1" applyProtection="1">
      <alignment horizontal="center" vertical="center" wrapText="1"/>
      <protection locked="0"/>
    </xf>
    <xf numFmtId="0" fontId="2" fillId="0" borderId="283" xfId="0" applyFont="1" applyBorder="1" applyAlignment="1" applyProtection="1">
      <alignment horizontal="center" vertical="center" wrapText="1"/>
      <protection locked="0"/>
    </xf>
    <xf numFmtId="0" fontId="2" fillId="0" borderId="287" xfId="0" applyFont="1" applyBorder="1" applyAlignment="1" applyProtection="1">
      <alignment horizontal="center" vertical="center" wrapText="1"/>
      <protection locked="0"/>
    </xf>
    <xf numFmtId="0" fontId="3" fillId="0" borderId="312" xfId="0" applyFont="1" applyBorder="1" applyAlignment="1" applyProtection="1">
      <alignment horizontal="center" vertical="center" wrapText="1"/>
      <protection locked="0"/>
    </xf>
    <xf numFmtId="0" fontId="4" fillId="0" borderId="285" xfId="0" applyFont="1" applyBorder="1" applyAlignment="1" applyProtection="1">
      <alignment horizontal="center" vertical="center" wrapText="1"/>
      <protection locked="0"/>
    </xf>
    <xf numFmtId="0" fontId="4" fillId="0" borderId="1517" xfId="0" applyFont="1" applyBorder="1" applyAlignment="1" applyProtection="1">
      <alignment horizontal="center" vertical="center" wrapText="1"/>
      <protection locked="0"/>
    </xf>
    <xf numFmtId="0" fontId="4" fillId="0" borderId="1518" xfId="0" applyFont="1" applyBorder="1" applyAlignment="1" applyProtection="1">
      <alignment horizontal="center" vertical="center" wrapText="1"/>
      <protection locked="0"/>
    </xf>
    <xf numFmtId="0" fontId="4" fillId="0" borderId="1523" xfId="0" applyFont="1" applyBorder="1" applyAlignment="1" applyProtection="1">
      <alignment horizontal="center" vertical="center" wrapText="1"/>
      <protection locked="0"/>
    </xf>
    <xf numFmtId="0" fontId="4" fillId="0" borderId="1524" xfId="0" applyFont="1" applyBorder="1" applyAlignment="1" applyProtection="1">
      <alignment horizontal="center" vertical="center" wrapText="1"/>
      <protection locked="0"/>
    </xf>
    <xf numFmtId="0" fontId="2" fillId="0" borderId="1518" xfId="0" applyFont="1" applyBorder="1" applyAlignment="1" applyProtection="1">
      <alignment horizontal="center" vertical="center" wrapText="1"/>
      <protection locked="0"/>
    </xf>
    <xf numFmtId="0" fontId="2" fillId="0" borderId="1524" xfId="0" applyFont="1" applyBorder="1" applyAlignment="1" applyProtection="1">
      <alignment horizontal="center" vertical="center" wrapText="1"/>
      <protection locked="0"/>
    </xf>
    <xf numFmtId="0" fontId="2" fillId="5" borderId="284" xfId="0" applyFont="1" applyFill="1" applyBorder="1" applyAlignment="1" applyProtection="1">
      <alignment horizontal="center" vertical="center" wrapText="1"/>
      <protection locked="0"/>
    </xf>
    <xf numFmtId="0" fontId="2" fillId="0" borderId="1519" xfId="0" applyFont="1" applyBorder="1" applyAlignment="1" applyProtection="1">
      <alignment horizontal="center" vertical="center" wrapText="1"/>
      <protection locked="0"/>
    </xf>
    <xf numFmtId="0" fontId="2" fillId="0" borderId="316" xfId="0" applyFont="1" applyBorder="1" applyAlignment="1" applyProtection="1">
      <alignment horizontal="center" vertical="center" wrapText="1"/>
      <protection locked="0"/>
    </xf>
    <xf numFmtId="0" fontId="2" fillId="0" borderId="1520" xfId="0" applyFont="1" applyBorder="1" applyAlignment="1" applyProtection="1">
      <alignment horizontal="center" vertical="center" wrapText="1"/>
      <protection locked="0"/>
    </xf>
    <xf numFmtId="0" fontId="2" fillId="0" borderId="1525" xfId="0" applyFont="1" applyBorder="1" applyAlignment="1" applyProtection="1">
      <alignment horizontal="center" vertical="center" wrapText="1"/>
      <protection locked="0"/>
    </xf>
    <xf numFmtId="0" fontId="2" fillId="0" borderId="466" xfId="0" applyFont="1" applyBorder="1" applyAlignment="1" applyProtection="1">
      <alignment horizontal="center" vertical="center" wrapText="1"/>
      <protection locked="0"/>
    </xf>
    <xf numFmtId="0" fontId="2" fillId="0" borderId="289" xfId="0" applyFont="1" applyBorder="1" applyAlignment="1" applyProtection="1">
      <alignment horizontal="center" vertical="center" wrapText="1"/>
      <protection locked="0"/>
    </xf>
    <xf numFmtId="0" fontId="12" fillId="0" borderId="1521" xfId="0" applyFont="1" applyBorder="1" applyAlignment="1" applyProtection="1">
      <alignment horizontal="center" vertical="center" wrapText="1"/>
      <protection locked="0"/>
    </xf>
    <xf numFmtId="0" fontId="12" fillId="0" borderId="1526" xfId="0" applyFont="1" applyBorder="1" applyAlignment="1" applyProtection="1">
      <alignment horizontal="center" vertical="center" wrapText="1"/>
      <protection locked="0"/>
    </xf>
    <xf numFmtId="0" fontId="12" fillId="0" borderId="1522" xfId="0" applyFont="1" applyBorder="1" applyAlignment="1" applyProtection="1">
      <alignment horizontal="center" vertical="center" wrapText="1"/>
      <protection locked="0"/>
    </xf>
    <xf numFmtId="0" fontId="12" fillId="0" borderId="1527" xfId="0" applyFont="1" applyBorder="1" applyAlignment="1" applyProtection="1">
      <alignment horizontal="center" vertical="center" wrapText="1"/>
      <protection locked="0"/>
    </xf>
    <xf numFmtId="0" fontId="12" fillId="0" borderId="1528" xfId="0" applyFont="1" applyBorder="1" applyAlignment="1" applyProtection="1">
      <alignment horizontal="center" vertical="center" wrapText="1"/>
      <protection locked="0"/>
    </xf>
    <xf numFmtId="0" fontId="4" fillId="0" borderId="735" xfId="0" applyFont="1" applyBorder="1" applyAlignment="1">
      <alignment horizontal="left" vertical="center"/>
    </xf>
    <xf numFmtId="0" fontId="4" fillId="0" borderId="1369" xfId="0" applyFont="1" applyBorder="1" applyAlignment="1">
      <alignment horizontal="left" vertical="center"/>
    </xf>
    <xf numFmtId="0" fontId="4" fillId="0" borderId="465" xfId="0" applyFont="1" applyBorder="1" applyAlignment="1">
      <alignment horizontal="left" vertical="center"/>
    </xf>
    <xf numFmtId="0" fontId="4" fillId="0" borderId="168" xfId="0" applyFont="1" applyBorder="1" applyAlignment="1">
      <alignment horizontal="left" vertical="center"/>
    </xf>
    <xf numFmtId="0" fontId="4" fillId="0" borderId="1022" xfId="0" applyFont="1" applyBorder="1" applyAlignment="1">
      <alignment horizontal="left" vertical="center"/>
    </xf>
    <xf numFmtId="0" fontId="4" fillId="0" borderId="1564" xfId="0" applyFont="1" applyBorder="1" applyAlignment="1">
      <alignment horizontal="left" vertical="center"/>
    </xf>
    <xf numFmtId="0" fontId="22" fillId="0" borderId="110" xfId="4" applyBorder="1" applyAlignment="1" applyProtection="1">
      <alignment horizontal="left"/>
    </xf>
    <xf numFmtId="0" fontId="22" fillId="0" borderId="380" xfId="4" applyBorder="1" applyAlignment="1" applyProtection="1">
      <alignment horizontal="left"/>
    </xf>
    <xf numFmtId="0" fontId="12" fillId="0" borderId="1545" xfId="0" applyFont="1" applyBorder="1" applyAlignment="1" applyProtection="1">
      <alignment horizontal="center" vertical="center" wrapText="1"/>
      <protection locked="0"/>
    </xf>
    <xf numFmtId="0" fontId="12" fillId="0" borderId="1546" xfId="0" applyFont="1" applyBorder="1" applyAlignment="1" applyProtection="1">
      <alignment horizontal="center" vertical="center" wrapText="1"/>
      <protection locked="0"/>
    </xf>
    <xf numFmtId="0" fontId="2" fillId="0" borderId="288" xfId="0" applyFont="1" applyBorder="1" applyAlignment="1" applyProtection="1">
      <alignment horizontal="center" vertical="center" wrapText="1"/>
      <protection locked="0"/>
    </xf>
    <xf numFmtId="0" fontId="117" fillId="0" borderId="1566" xfId="0" applyFont="1" applyBorder="1" applyAlignment="1" applyProtection="1">
      <alignment horizontal="center" vertical="center" wrapText="1"/>
      <protection locked="0"/>
    </xf>
    <xf numFmtId="0" fontId="43" fillId="65" borderId="380" xfId="0" applyFont="1" applyFill="1" applyBorder="1" applyAlignment="1">
      <alignment horizontal="center" vertical="center" wrapText="1"/>
    </xf>
    <xf numFmtId="0" fontId="43" fillId="65" borderId="387" xfId="0" applyFont="1" applyFill="1" applyBorder="1" applyAlignment="1">
      <alignment horizontal="center" vertical="center" wrapText="1"/>
    </xf>
    <xf numFmtId="0" fontId="43" fillId="65" borderId="374" xfId="0" applyFont="1" applyFill="1" applyBorder="1" applyAlignment="1">
      <alignment horizontal="center" vertical="center" wrapText="1"/>
    </xf>
    <xf numFmtId="0" fontId="2" fillId="45" borderId="389" xfId="0" applyFont="1" applyFill="1" applyBorder="1" applyAlignment="1">
      <alignment horizontal="center" vertical="center" wrapText="1"/>
    </xf>
    <xf numFmtId="0" fontId="2" fillId="45" borderId="1522" xfId="0" applyFont="1" applyFill="1" applyBorder="1" applyAlignment="1">
      <alignment horizontal="center" vertical="center" wrapText="1"/>
    </xf>
    <xf numFmtId="0" fontId="12" fillId="0" borderId="1578" xfId="0" applyFont="1" applyBorder="1" applyAlignment="1" applyProtection="1">
      <alignment horizontal="center" vertical="center" wrapText="1"/>
      <protection locked="0"/>
    </xf>
    <xf numFmtId="0" fontId="12" fillId="0" borderId="1579" xfId="0" applyFont="1" applyBorder="1" applyAlignment="1" applyProtection="1">
      <alignment horizontal="center" vertical="center" wrapText="1"/>
      <protection locked="0"/>
    </xf>
    <xf numFmtId="0" fontId="12" fillId="0" borderId="668" xfId="0" applyFont="1" applyBorder="1" applyAlignment="1" applyProtection="1">
      <alignment horizontal="center" vertical="center" wrapText="1"/>
      <protection locked="0"/>
    </xf>
    <xf numFmtId="0" fontId="2" fillId="0" borderId="1569" xfId="0" applyFont="1" applyBorder="1" applyAlignment="1" applyProtection="1">
      <alignment horizontal="center" vertical="center" wrapText="1"/>
      <protection locked="0"/>
    </xf>
    <xf numFmtId="0" fontId="2" fillId="0" borderId="1576" xfId="0" applyFont="1" applyBorder="1" applyAlignment="1" applyProtection="1">
      <alignment horizontal="center" vertical="center" wrapText="1"/>
      <protection locked="0"/>
    </xf>
    <xf numFmtId="0" fontId="2" fillId="0" borderId="1571" xfId="0" applyFont="1" applyBorder="1" applyAlignment="1" applyProtection="1">
      <alignment horizontal="center" vertical="center" wrapText="1"/>
      <protection locked="0"/>
    </xf>
    <xf numFmtId="0" fontId="2" fillId="0" borderId="444" xfId="0" applyFont="1" applyBorder="1" applyAlignment="1" applyProtection="1">
      <alignment horizontal="center" vertical="center" wrapText="1"/>
      <protection locked="0"/>
    </xf>
    <xf numFmtId="0" fontId="2" fillId="0" borderId="1581" xfId="0" applyFont="1" applyBorder="1" applyAlignment="1" applyProtection="1">
      <alignment horizontal="center" vertical="center" wrapText="1"/>
      <protection locked="0"/>
    </xf>
    <xf numFmtId="0" fontId="12" fillId="0" borderId="1577" xfId="0" applyFont="1" applyBorder="1" applyAlignment="1" applyProtection="1">
      <alignment horizontal="center" vertical="center" wrapText="1"/>
      <protection locked="0"/>
    </xf>
    <xf numFmtId="0" fontId="12" fillId="0" borderId="1580" xfId="0" applyFont="1" applyBorder="1" applyAlignment="1" applyProtection="1">
      <alignment horizontal="center" vertical="center" wrapText="1"/>
      <protection locked="0"/>
    </xf>
    <xf numFmtId="0" fontId="2" fillId="0" borderId="1568" xfId="0" applyFont="1" applyBorder="1" applyAlignment="1" applyProtection="1">
      <alignment horizontal="center" vertical="center" wrapText="1"/>
      <protection locked="0"/>
    </xf>
    <xf numFmtId="0" fontId="2" fillId="0" borderId="1575" xfId="0" applyFont="1" applyBorder="1" applyAlignment="1" applyProtection="1">
      <alignment horizontal="center" vertical="center" wrapText="1"/>
      <protection locked="0"/>
    </xf>
    <xf numFmtId="0" fontId="4" fillId="0" borderId="380" xfId="0" applyFont="1" applyBorder="1" applyAlignment="1">
      <alignment horizontal="left" vertical="center"/>
    </xf>
    <xf numFmtId="0" fontId="4" fillId="0" borderId="387" xfId="0" applyFont="1" applyBorder="1" applyAlignment="1">
      <alignment horizontal="left" vertical="center"/>
    </xf>
    <xf numFmtId="0" fontId="4" fillId="0" borderId="374" xfId="0" applyFont="1" applyBorder="1" applyAlignment="1">
      <alignment horizontal="left" vertical="center"/>
    </xf>
    <xf numFmtId="0" fontId="44" fillId="73" borderId="382" xfId="0" applyFont="1" applyFill="1" applyBorder="1" applyAlignment="1">
      <alignment horizontal="center" vertical="center"/>
    </xf>
    <xf numFmtId="0" fontId="116" fillId="75" borderId="110" xfId="0" applyFont="1" applyFill="1" applyBorder="1" applyAlignment="1">
      <alignment horizontal="left" vertical="center"/>
    </xf>
    <xf numFmtId="165" fontId="25" fillId="45" borderId="123" xfId="1" applyFont="1" applyFill="1" applyBorder="1" applyAlignment="1" applyProtection="1">
      <alignment horizontal="center" vertical="center" wrapText="1"/>
      <protection locked="0"/>
    </xf>
    <xf numFmtId="165" fontId="25" fillId="45" borderId="372" xfId="1" applyFont="1" applyFill="1" applyBorder="1" applyAlignment="1" applyProtection="1">
      <alignment horizontal="center" vertical="center" wrapText="1"/>
      <protection locked="0"/>
    </xf>
    <xf numFmtId="165" fontId="25" fillId="45" borderId="110" xfId="1" applyFont="1" applyFill="1" applyBorder="1" applyAlignment="1" applyProtection="1">
      <alignment horizontal="center" vertical="center"/>
      <protection locked="0"/>
    </xf>
    <xf numFmtId="165" fontId="25" fillId="45" borderId="123" xfId="1" applyFont="1" applyFill="1" applyBorder="1" applyAlignment="1" applyProtection="1">
      <alignment horizontal="center" vertical="center"/>
      <protection locked="0"/>
    </xf>
    <xf numFmtId="165" fontId="25" fillId="45" borderId="384" xfId="1" applyFont="1" applyFill="1" applyBorder="1" applyAlignment="1" applyProtection="1">
      <alignment horizontal="center" vertical="center"/>
      <protection locked="0"/>
    </xf>
    <xf numFmtId="165" fontId="25" fillId="45" borderId="372" xfId="1" applyFont="1" applyFill="1" applyBorder="1" applyAlignment="1" applyProtection="1">
      <alignment horizontal="center" vertical="center"/>
      <protection locked="0"/>
    </xf>
    <xf numFmtId="165" fontId="25" fillId="45" borderId="374" xfId="1" applyFont="1" applyFill="1" applyBorder="1" applyAlignment="1" applyProtection="1">
      <alignment horizontal="center" wrapText="1"/>
      <protection locked="0"/>
    </xf>
    <xf numFmtId="165" fontId="25" fillId="45" borderId="110" xfId="1" applyFont="1" applyFill="1" applyBorder="1" applyAlignment="1" applyProtection="1">
      <alignment horizontal="center" wrapText="1"/>
      <protection locked="0"/>
    </xf>
    <xf numFmtId="0" fontId="2" fillId="0" borderId="314" xfId="0" applyFont="1" applyBorder="1" applyAlignment="1" applyProtection="1">
      <alignment horizontal="center" vertical="center" wrapText="1"/>
      <protection locked="0"/>
    </xf>
    <xf numFmtId="0" fontId="2" fillId="0" borderId="315" xfId="0" applyFont="1" applyBorder="1" applyAlignment="1" applyProtection="1">
      <alignment horizontal="center" vertical="center" wrapText="1"/>
      <protection locked="0"/>
    </xf>
    <xf numFmtId="0" fontId="2" fillId="0" borderId="1592" xfId="0" applyFont="1" applyBorder="1" applyAlignment="1" applyProtection="1">
      <alignment horizontal="center" vertical="center" wrapText="1"/>
      <protection locked="0"/>
    </xf>
    <xf numFmtId="0" fontId="2" fillId="0" borderId="1593" xfId="0" applyFont="1" applyBorder="1" applyAlignment="1" applyProtection="1">
      <alignment horizontal="center" vertical="center" wrapText="1"/>
      <protection locked="0"/>
    </xf>
    <xf numFmtId="0" fontId="2" fillId="0" borderId="1594" xfId="0" applyFont="1" applyBorder="1" applyAlignment="1" applyProtection="1">
      <alignment horizontal="center" vertical="center" wrapText="1"/>
      <protection locked="0"/>
    </xf>
    <xf numFmtId="0" fontId="2" fillId="0" borderId="1595" xfId="0" applyFont="1" applyBorder="1" applyAlignment="1" applyProtection="1">
      <alignment horizontal="center" vertical="center" wrapText="1"/>
      <protection locked="0"/>
    </xf>
    <xf numFmtId="0" fontId="2" fillId="0" borderId="1596" xfId="0" applyFont="1" applyBorder="1" applyAlignment="1" applyProtection="1">
      <alignment horizontal="center" vertical="center" wrapText="1"/>
      <protection locked="0"/>
    </xf>
    <xf numFmtId="165" fontId="25" fillId="45" borderId="380" xfId="1" applyFont="1" applyFill="1" applyBorder="1" applyAlignment="1" applyProtection="1">
      <alignment horizontal="center"/>
      <protection locked="0"/>
    </xf>
    <xf numFmtId="165" fontId="25" fillId="45" borderId="374" xfId="1" applyFont="1" applyFill="1" applyBorder="1" applyAlignment="1" applyProtection="1">
      <alignment horizontal="center"/>
      <protection locked="0"/>
    </xf>
    <xf numFmtId="0" fontId="43" fillId="65" borderId="380" xfId="0" applyFont="1" applyFill="1" applyBorder="1" applyAlignment="1" applyProtection="1">
      <alignment horizontal="center" wrapText="1"/>
      <protection locked="0"/>
    </xf>
    <xf numFmtId="0" fontId="43" fillId="65" borderId="387" xfId="0" applyFont="1" applyFill="1" applyBorder="1" applyAlignment="1" applyProtection="1">
      <alignment horizontal="center" wrapText="1"/>
      <protection locked="0"/>
    </xf>
    <xf numFmtId="0" fontId="43" fillId="65" borderId="389" xfId="0" applyFont="1" applyFill="1" applyBorder="1" applyAlignment="1" applyProtection="1">
      <alignment horizontal="center" wrapText="1"/>
      <protection locked="0"/>
    </xf>
    <xf numFmtId="0" fontId="43" fillId="65" borderId="374" xfId="0" applyFont="1" applyFill="1" applyBorder="1" applyAlignment="1" applyProtection="1">
      <alignment horizontal="center" wrapText="1"/>
      <protection locked="0"/>
    </xf>
    <xf numFmtId="165" fontId="25" fillId="45" borderId="384" xfId="1" applyFont="1" applyFill="1" applyBorder="1" applyAlignment="1" applyProtection="1">
      <alignment horizontal="center" vertical="center" wrapText="1"/>
      <protection locked="0"/>
    </xf>
    <xf numFmtId="165" fontId="25" fillId="45" borderId="389" xfId="1" applyFont="1" applyFill="1" applyBorder="1" applyAlignment="1" applyProtection="1">
      <alignment horizontal="center" vertical="center" wrapText="1"/>
      <protection locked="0"/>
    </xf>
    <xf numFmtId="165" fontId="25" fillId="45" borderId="0" xfId="1" applyFont="1" applyFill="1" applyBorder="1" applyAlignment="1" applyProtection="1">
      <alignment horizontal="center" vertical="center" wrapText="1"/>
      <protection locked="0"/>
    </xf>
    <xf numFmtId="165" fontId="25" fillId="45" borderId="390" xfId="1" applyFont="1" applyFill="1" applyBorder="1" applyAlignment="1" applyProtection="1">
      <alignment horizontal="center" vertical="center" wrapText="1"/>
      <protection locked="0"/>
    </xf>
    <xf numFmtId="0" fontId="25" fillId="45" borderId="388" xfId="0" applyFont="1" applyFill="1" applyBorder="1" applyAlignment="1" applyProtection="1">
      <alignment horizontal="center" vertical="center"/>
      <protection locked="0"/>
    </xf>
    <xf numFmtId="0" fontId="25" fillId="45" borderId="392" xfId="0" applyFont="1" applyFill="1" applyBorder="1" applyAlignment="1" applyProtection="1">
      <alignment horizontal="center" vertical="center"/>
      <protection locked="0"/>
    </xf>
    <xf numFmtId="0" fontId="25" fillId="45" borderId="382" xfId="0" applyFont="1" applyFill="1" applyBorder="1" applyAlignment="1" applyProtection="1">
      <alignment horizontal="center" vertical="center"/>
      <protection locked="0"/>
    </xf>
    <xf numFmtId="0" fontId="117" fillId="0" borderId="1590" xfId="0" applyFont="1" applyBorder="1" applyAlignment="1" applyProtection="1">
      <alignment horizontal="center" vertical="center" wrapText="1"/>
      <protection locked="0"/>
    </xf>
    <xf numFmtId="165" fontId="2" fillId="0" borderId="284" xfId="1" applyFont="1" applyBorder="1" applyAlignment="1" applyProtection="1">
      <alignment horizontal="center" vertical="center" wrapText="1"/>
      <protection locked="0"/>
    </xf>
    <xf numFmtId="165" fontId="2" fillId="0" borderId="270" xfId="1" applyFont="1" applyBorder="1" applyAlignment="1" applyProtection="1">
      <alignment horizontal="center" vertical="center" wrapText="1"/>
      <protection locked="0"/>
    </xf>
    <xf numFmtId="165" fontId="2" fillId="0" borderId="286" xfId="1" applyFont="1" applyBorder="1" applyAlignment="1" applyProtection="1">
      <alignment horizontal="center" vertical="center" wrapText="1"/>
      <protection locked="0"/>
    </xf>
    <xf numFmtId="165" fontId="2" fillId="0" borderId="466" xfId="1" applyFont="1" applyBorder="1" applyAlignment="1" applyProtection="1">
      <alignment horizontal="center" vertical="center" wrapText="1"/>
      <protection locked="0"/>
    </xf>
    <xf numFmtId="165" fontId="2" fillId="0" borderId="289" xfId="1" applyFont="1" applyBorder="1" applyAlignment="1" applyProtection="1">
      <alignment horizontal="center" vertical="center" wrapText="1"/>
      <protection locked="0"/>
    </xf>
    <xf numFmtId="0" fontId="12" fillId="0" borderId="1604" xfId="0" applyFont="1" applyBorder="1" applyAlignment="1" applyProtection="1">
      <alignment horizontal="center" vertical="center" wrapText="1"/>
      <protection locked="0"/>
    </xf>
    <xf numFmtId="0" fontId="2" fillId="0" borderId="285" xfId="0" applyFont="1" applyBorder="1" applyAlignment="1" applyProtection="1">
      <alignment horizontal="center" vertical="center" wrapText="1"/>
      <protection locked="0"/>
    </xf>
    <xf numFmtId="0" fontId="2" fillId="0" borderId="523" xfId="0" applyFont="1" applyBorder="1" applyAlignment="1" applyProtection="1">
      <alignment horizontal="center" vertical="center" wrapText="1"/>
      <protection locked="0"/>
    </xf>
    <xf numFmtId="0" fontId="43" fillId="81" borderId="110" xfId="0" applyFont="1" applyFill="1" applyBorder="1" applyAlignment="1" applyProtection="1">
      <alignment horizontal="center"/>
      <protection locked="0"/>
    </xf>
    <xf numFmtId="0" fontId="43" fillId="81" borderId="110" xfId="0" applyFont="1" applyFill="1" applyBorder="1" applyAlignment="1" applyProtection="1">
      <alignment horizontal="center" vertical="center"/>
      <protection locked="0"/>
    </xf>
    <xf numFmtId="0" fontId="2" fillId="0" borderId="312" xfId="0" applyFont="1" applyBorder="1" applyAlignment="1" applyProtection="1">
      <alignment horizontal="center" vertical="center" wrapText="1"/>
      <protection locked="0"/>
    </xf>
    <xf numFmtId="0" fontId="2" fillId="0" borderId="1518" xfId="0" applyFont="1" applyBorder="1" applyAlignment="1" applyProtection="1">
      <alignment horizontal="center" vertical="center"/>
      <protection locked="0"/>
    </xf>
    <xf numFmtId="0" fontId="117" fillId="0" borderId="1619" xfId="0" applyFont="1" applyBorder="1" applyAlignment="1" applyProtection="1">
      <alignment horizontal="center" vertical="center" wrapText="1"/>
      <protection locked="0"/>
    </xf>
    <xf numFmtId="0" fontId="12" fillId="0" borderId="312" xfId="0" applyFont="1" applyBorder="1" applyAlignment="1" applyProtection="1">
      <alignment horizontal="center" vertical="center" wrapText="1"/>
      <protection locked="0"/>
    </xf>
    <xf numFmtId="0" fontId="12" fillId="5" borderId="284" xfId="0" applyFont="1" applyFill="1" applyBorder="1" applyAlignment="1" applyProtection="1">
      <alignment horizontal="center" vertical="center" wrapText="1"/>
      <protection locked="0"/>
    </xf>
    <xf numFmtId="0" fontId="12" fillId="0" borderId="304" xfId="0" applyFont="1" applyBorder="1" applyAlignment="1" applyProtection="1">
      <alignment horizontal="center" vertical="center" wrapText="1"/>
      <protection locked="0"/>
    </xf>
    <xf numFmtId="0" fontId="12" fillId="5" borderId="1620" xfId="0" applyFont="1" applyFill="1" applyBorder="1" applyAlignment="1" applyProtection="1">
      <alignment horizontal="center" vertical="center" wrapText="1"/>
      <protection locked="0"/>
    </xf>
    <xf numFmtId="0" fontId="12" fillId="5" borderId="286" xfId="0" applyFont="1" applyFill="1" applyBorder="1" applyAlignment="1" applyProtection="1">
      <alignment horizontal="center" vertical="center" wrapText="1"/>
      <protection locked="0"/>
    </xf>
    <xf numFmtId="0" fontId="12" fillId="0" borderId="284" xfId="0" applyFont="1" applyBorder="1" applyAlignment="1" applyProtection="1">
      <alignment horizontal="center" vertical="center" wrapText="1"/>
      <protection locked="0"/>
    </xf>
    <xf numFmtId="175" fontId="12" fillId="0" borderId="284" xfId="0" applyNumberFormat="1" applyFont="1" applyBorder="1" applyAlignment="1" applyProtection="1">
      <alignment horizontal="center" vertical="center" wrapText="1"/>
      <protection locked="0"/>
    </xf>
    <xf numFmtId="0" fontId="43" fillId="81" borderId="110" xfId="0" applyFont="1" applyFill="1" applyBorder="1" applyAlignment="1" applyProtection="1">
      <alignment horizontal="center" vertical="center" wrapText="1"/>
      <protection locked="0"/>
    </xf>
    <xf numFmtId="0" fontId="4" fillId="0" borderId="380" xfId="0" applyFont="1" applyBorder="1" applyAlignment="1" applyProtection="1">
      <alignment horizontal="left" wrapText="1"/>
      <protection locked="0"/>
    </xf>
    <xf numFmtId="0" fontId="4" fillId="0" borderId="374" xfId="0" applyFont="1" applyBorder="1" applyAlignment="1" applyProtection="1">
      <alignment horizontal="left" wrapText="1"/>
      <protection locked="0"/>
    </xf>
    <xf numFmtId="10" fontId="2" fillId="45" borderId="123" xfId="0" applyNumberFormat="1" applyFont="1" applyFill="1" applyBorder="1" applyAlignment="1" applyProtection="1">
      <alignment horizontal="center" vertical="center" wrapText="1"/>
      <protection locked="0"/>
    </xf>
    <xf numFmtId="10" fontId="2" fillId="45" borderId="384" xfId="0" applyNumberFormat="1" applyFont="1" applyFill="1" applyBorder="1" applyAlignment="1" applyProtection="1">
      <alignment horizontal="center" vertical="center" wrapText="1"/>
      <protection locked="0"/>
    </xf>
    <xf numFmtId="10" fontId="2" fillId="45" borderId="372" xfId="0" applyNumberFormat="1" applyFont="1" applyFill="1" applyBorder="1" applyAlignment="1" applyProtection="1">
      <alignment horizontal="center" vertical="center" wrapText="1"/>
      <protection locked="0"/>
    </xf>
    <xf numFmtId="10" fontId="2" fillId="45" borderId="110" xfId="0" applyNumberFormat="1" applyFont="1" applyFill="1" applyBorder="1" applyAlignment="1" applyProtection="1">
      <alignment horizontal="center" vertical="center" wrapText="1"/>
      <protection locked="0"/>
    </xf>
    <xf numFmtId="10" fontId="135" fillId="45" borderId="110" xfId="0" applyNumberFormat="1" applyFont="1" applyFill="1" applyBorder="1" applyAlignment="1" applyProtection="1">
      <alignment horizontal="center" vertical="center" wrapText="1"/>
      <protection locked="0"/>
    </xf>
    <xf numFmtId="0" fontId="43" fillId="82" borderId="110" xfId="0" applyFont="1" applyFill="1" applyBorder="1" applyAlignment="1" applyProtection="1">
      <alignment horizontal="center" vertical="center"/>
      <protection locked="0"/>
    </xf>
    <xf numFmtId="0" fontId="43" fillId="65" borderId="110" xfId="0" applyFont="1" applyFill="1" applyBorder="1" applyAlignment="1" applyProtection="1">
      <alignment horizontal="center" vertical="center" wrapText="1"/>
      <protection locked="0"/>
    </xf>
    <xf numFmtId="0" fontId="2" fillId="5" borderId="1519" xfId="0" applyFont="1" applyFill="1" applyBorder="1" applyAlignment="1" applyProtection="1">
      <alignment horizontal="center" vertical="center" wrapText="1"/>
      <protection locked="0"/>
    </xf>
    <xf numFmtId="0" fontId="12" fillId="0" borderId="1635" xfId="0" applyFont="1" applyBorder="1" applyAlignment="1" applyProtection="1">
      <alignment horizontal="center" vertical="center" wrapText="1"/>
      <protection locked="0"/>
    </xf>
    <xf numFmtId="165" fontId="2" fillId="5" borderId="286" xfId="1" applyFont="1" applyFill="1" applyBorder="1" applyAlignment="1" applyProtection="1">
      <alignment horizontal="center" vertical="center" wrapText="1"/>
      <protection locked="0"/>
    </xf>
    <xf numFmtId="165" fontId="2" fillId="5" borderId="466" xfId="1" applyFont="1" applyFill="1" applyBorder="1" applyAlignment="1" applyProtection="1">
      <alignment horizontal="center" vertical="center" wrapText="1"/>
      <protection locked="0"/>
    </xf>
    <xf numFmtId="165" fontId="2" fillId="5" borderId="289" xfId="1" applyFont="1" applyFill="1" applyBorder="1" applyAlignment="1" applyProtection="1">
      <alignment horizontal="center" vertical="center" wrapText="1"/>
      <protection locked="0"/>
    </xf>
    <xf numFmtId="166" fontId="2" fillId="5" borderId="284" xfId="1" applyNumberFormat="1" applyFont="1" applyFill="1" applyBorder="1" applyAlignment="1" applyProtection="1">
      <alignment horizontal="center" vertical="center" wrapText="1"/>
      <protection locked="0"/>
    </xf>
    <xf numFmtId="166" fontId="2" fillId="5" borderId="462" xfId="1" applyNumberFormat="1" applyFont="1" applyFill="1" applyBorder="1" applyAlignment="1" applyProtection="1">
      <alignment horizontal="center" vertical="center" wrapText="1"/>
      <protection locked="0"/>
    </xf>
    <xf numFmtId="166" fontId="2" fillId="5" borderId="270" xfId="1" applyNumberFormat="1" applyFont="1" applyFill="1" applyBorder="1" applyAlignment="1" applyProtection="1">
      <alignment horizontal="center" vertical="center" wrapText="1"/>
      <protection locked="0"/>
    </xf>
    <xf numFmtId="0" fontId="2" fillId="5" borderId="312" xfId="0" applyFont="1" applyFill="1" applyBorder="1" applyAlignment="1" applyProtection="1">
      <alignment horizontal="center" vertical="center" wrapText="1"/>
      <protection locked="0"/>
    </xf>
    <xf numFmtId="0" fontId="2" fillId="5" borderId="285" xfId="0" applyFont="1" applyFill="1" applyBorder="1" applyAlignment="1" applyProtection="1">
      <alignment horizontal="center" vertical="center" wrapText="1"/>
      <protection locked="0"/>
    </xf>
    <xf numFmtId="0" fontId="2" fillId="5" borderId="278" xfId="0" applyFont="1" applyFill="1" applyBorder="1" applyAlignment="1" applyProtection="1">
      <alignment horizontal="center" vertical="center" wrapText="1"/>
      <protection locked="0"/>
    </xf>
    <xf numFmtId="0" fontId="2" fillId="5" borderId="1523" xfId="0" applyFont="1" applyFill="1" applyBorder="1" applyAlignment="1" applyProtection="1">
      <alignment horizontal="center" vertical="center" wrapText="1"/>
      <protection locked="0"/>
    </xf>
    <xf numFmtId="0" fontId="2" fillId="5" borderId="1524" xfId="0" applyFont="1" applyFill="1" applyBorder="1" applyAlignment="1" applyProtection="1">
      <alignment horizontal="center" vertical="center" wrapText="1"/>
      <protection locked="0"/>
    </xf>
    <xf numFmtId="166" fontId="2" fillId="5" borderId="285" xfId="1" applyNumberFormat="1" applyFont="1" applyFill="1" applyBorder="1" applyAlignment="1" applyProtection="1">
      <alignment horizontal="center" vertical="center" wrapText="1"/>
      <protection locked="0"/>
    </xf>
    <xf numFmtId="166" fontId="2" fillId="5" borderId="1524" xfId="1" applyNumberFormat="1" applyFont="1" applyFill="1" applyBorder="1" applyAlignment="1" applyProtection="1">
      <alignment horizontal="center" vertical="center" wrapText="1"/>
      <protection locked="0"/>
    </xf>
    <xf numFmtId="0" fontId="12" fillId="0" borderId="1634" xfId="0" applyFont="1" applyBorder="1" applyAlignment="1" applyProtection="1">
      <alignment horizontal="center" vertical="center" wrapText="1"/>
      <protection locked="0"/>
    </xf>
    <xf numFmtId="0" fontId="12" fillId="0" borderId="1636" xfId="0" applyFont="1" applyBorder="1" applyAlignment="1" applyProtection="1">
      <alignment horizontal="center" vertical="center" wrapText="1"/>
      <protection locked="0"/>
    </xf>
    <xf numFmtId="0" fontId="12" fillId="0" borderId="1485" xfId="0" applyFont="1" applyBorder="1" applyAlignment="1" applyProtection="1">
      <alignment horizontal="center" vertical="center" wrapText="1"/>
      <protection locked="0"/>
    </xf>
    <xf numFmtId="0" fontId="12" fillId="0" borderId="1637" xfId="0" applyFont="1" applyBorder="1" applyAlignment="1" applyProtection="1">
      <alignment horizontal="center" vertical="center" wrapText="1"/>
      <protection locked="0"/>
    </xf>
    <xf numFmtId="0" fontId="12" fillId="0" borderId="1638" xfId="0" applyFont="1" applyBorder="1" applyAlignment="1" applyProtection="1">
      <alignment horizontal="center" vertical="center" wrapText="1"/>
      <protection locked="0"/>
    </xf>
    <xf numFmtId="165" fontId="2" fillId="0" borderId="165" xfId="1" applyFont="1" applyBorder="1" applyAlignment="1" applyProtection="1">
      <alignment horizontal="center" vertical="center" wrapText="1"/>
      <protection locked="0"/>
    </xf>
    <xf numFmtId="165" fontId="2" fillId="0" borderId="276" xfId="1" applyFont="1" applyBorder="1" applyAlignment="1" applyProtection="1">
      <alignment horizontal="center" vertical="center" wrapText="1"/>
      <protection locked="0"/>
    </xf>
    <xf numFmtId="165" fontId="2" fillId="0" borderId="1655" xfId="1" applyFont="1" applyBorder="1" applyAlignment="1" applyProtection="1">
      <alignment horizontal="center" vertical="center" wrapText="1"/>
      <protection locked="0"/>
    </xf>
    <xf numFmtId="165" fontId="2" fillId="0" borderId="1656" xfId="1" applyFont="1" applyBorder="1" applyAlignment="1" applyProtection="1">
      <alignment horizontal="center" vertical="center" wrapText="1"/>
      <protection locked="0"/>
    </xf>
    <xf numFmtId="165" fontId="2" fillId="0" borderId="420" xfId="1" applyFont="1" applyBorder="1" applyAlignment="1" applyProtection="1">
      <alignment horizontal="center" vertical="center" wrapText="1"/>
      <protection locked="0"/>
    </xf>
    <xf numFmtId="0" fontId="2" fillId="56" borderId="1481" xfId="0" applyFont="1" applyFill="1" applyBorder="1" applyAlignment="1" applyProtection="1">
      <alignment horizontal="left"/>
      <protection locked="0"/>
    </xf>
    <xf numFmtId="0" fontId="2" fillId="56" borderId="1435" xfId="0" applyFont="1" applyFill="1" applyBorder="1" applyAlignment="1" applyProtection="1">
      <alignment horizontal="left"/>
      <protection locked="0"/>
    </xf>
    <xf numFmtId="0" fontId="2" fillId="0" borderId="1653" xfId="0" applyFont="1" applyBorder="1" applyAlignment="1" applyProtection="1">
      <alignment horizontal="center" vertical="center"/>
      <protection locked="0"/>
    </xf>
    <xf numFmtId="0" fontId="2" fillId="0" borderId="1654" xfId="0" applyFont="1" applyBorder="1" applyAlignment="1" applyProtection="1">
      <alignment horizontal="center" vertical="center"/>
      <protection locked="0"/>
    </xf>
    <xf numFmtId="0" fontId="2" fillId="0" borderId="1657" xfId="0" applyFont="1" applyBorder="1" applyAlignment="1" applyProtection="1">
      <alignment horizontal="center" vertical="center"/>
      <protection locked="0"/>
    </xf>
    <xf numFmtId="0" fontId="2" fillId="0" borderId="1658" xfId="0" applyFont="1" applyBorder="1" applyAlignment="1" applyProtection="1">
      <alignment horizontal="center" vertical="center"/>
      <protection locked="0"/>
    </xf>
    <xf numFmtId="0" fontId="2" fillId="0" borderId="1659" xfId="0" applyFont="1" applyBorder="1" applyAlignment="1" applyProtection="1">
      <alignment horizontal="center" vertical="center"/>
      <protection locked="0"/>
    </xf>
    <xf numFmtId="0" fontId="2" fillId="0" borderId="1660" xfId="0" applyFont="1" applyBorder="1" applyAlignment="1" applyProtection="1">
      <alignment horizontal="center" vertical="center"/>
      <protection locked="0"/>
    </xf>
    <xf numFmtId="0" fontId="12" fillId="0" borderId="110" xfId="0" applyFont="1" applyBorder="1" applyAlignment="1">
      <alignment horizontal="left"/>
    </xf>
    <xf numFmtId="0" fontId="11" fillId="0" borderId="110" xfId="0" applyFont="1" applyBorder="1" applyAlignment="1">
      <alignment horizontal="left" indent="2"/>
    </xf>
    <xf numFmtId="0" fontId="2" fillId="12" borderId="110" xfId="1" applyNumberFormat="1" applyFont="1" applyFill="1" applyBorder="1" applyAlignment="1" applyProtection="1">
      <alignment horizontal="left" indent="2"/>
    </xf>
    <xf numFmtId="0" fontId="2" fillId="12" borderId="110" xfId="1" applyNumberFormat="1" applyFont="1" applyFill="1" applyBorder="1" applyAlignment="1" applyProtection="1">
      <alignment horizontal="left"/>
    </xf>
    <xf numFmtId="0" fontId="2" fillId="0" borderId="311" xfId="0" applyFont="1" applyBorder="1" applyAlignment="1" applyProtection="1">
      <alignment horizontal="center" vertical="center" wrapText="1"/>
      <protection locked="0"/>
    </xf>
    <xf numFmtId="0" fontId="2" fillId="0" borderId="1662" xfId="0" applyFont="1" applyBorder="1" applyAlignment="1" applyProtection="1">
      <alignment horizontal="center" vertical="center" wrapText="1"/>
      <protection locked="0"/>
    </xf>
    <xf numFmtId="0" fontId="2" fillId="0" borderId="1663" xfId="0" applyFont="1" applyBorder="1" applyAlignment="1" applyProtection="1">
      <alignment horizontal="center" vertical="center" wrapText="1"/>
      <protection locked="0"/>
    </xf>
    <xf numFmtId="0" fontId="117" fillId="0" borderId="1661" xfId="0" applyFont="1" applyBorder="1" applyAlignment="1" applyProtection="1">
      <alignment horizontal="center" vertical="center" wrapText="1"/>
      <protection locked="0"/>
    </xf>
    <xf numFmtId="0" fontId="4" fillId="12" borderId="110" xfId="0" applyFont="1" applyFill="1" applyBorder="1" applyAlignment="1">
      <alignment horizontal="left" vertical="center"/>
    </xf>
    <xf numFmtId="0" fontId="2" fillId="68" borderId="380" xfId="1" applyNumberFormat="1" applyFont="1" applyFill="1" applyBorder="1" applyAlignment="1" applyProtection="1">
      <alignment horizontal="left"/>
    </xf>
    <xf numFmtId="0" fontId="2" fillId="68" borderId="387" xfId="1" applyNumberFormat="1" applyFont="1" applyFill="1" applyBorder="1" applyAlignment="1" applyProtection="1">
      <alignment horizontal="left"/>
    </xf>
    <xf numFmtId="0" fontId="2" fillId="68" borderId="374" xfId="1" applyNumberFormat="1" applyFont="1" applyFill="1" applyBorder="1" applyAlignment="1" applyProtection="1">
      <alignment horizontal="left"/>
    </xf>
    <xf numFmtId="0" fontId="101" fillId="0" borderId="110" xfId="0" applyFont="1" applyBorder="1" applyAlignment="1">
      <alignment horizontal="left"/>
    </xf>
    <xf numFmtId="0" fontId="119" fillId="14" borderId="110" xfId="0" applyFont="1" applyFill="1" applyBorder="1" applyAlignment="1">
      <alignment horizontal="left"/>
    </xf>
    <xf numFmtId="0" fontId="101" fillId="12" borderId="110" xfId="1" applyNumberFormat="1" applyFont="1" applyFill="1" applyBorder="1" applyAlignment="1" applyProtection="1">
      <alignment horizontal="left" indent="2"/>
    </xf>
    <xf numFmtId="0" fontId="2" fillId="0" borderId="0" xfId="0" applyFont="1"/>
    <xf numFmtId="0" fontId="25" fillId="74" borderId="380" xfId="0" applyFont="1" applyFill="1" applyBorder="1" applyAlignment="1">
      <alignment horizontal="left" vertical="center"/>
    </xf>
    <xf numFmtId="0" fontId="44" fillId="65" borderId="380" xfId="0" applyFont="1" applyFill="1" applyBorder="1" applyAlignment="1">
      <alignment horizontal="center"/>
    </xf>
    <xf numFmtId="0" fontId="2" fillId="45" borderId="123" xfId="0" applyFont="1" applyFill="1" applyBorder="1" applyAlignment="1">
      <alignment horizontal="center" vertical="center"/>
    </xf>
    <xf numFmtId="0" fontId="29" fillId="0" borderId="110" xfId="0" applyFont="1" applyBorder="1" applyAlignment="1">
      <alignment horizontal="left"/>
    </xf>
    <xf numFmtId="0" fontId="25" fillId="0" borderId="110" xfId="0" applyFont="1" applyBorder="1" applyAlignment="1">
      <alignment horizontal="left"/>
    </xf>
    <xf numFmtId="0" fontId="12" fillId="0" borderId="282" xfId="0" applyFont="1" applyBorder="1" applyAlignment="1" applyProtection="1">
      <alignment horizontal="center" vertical="center" wrapText="1"/>
      <protection locked="0"/>
    </xf>
    <xf numFmtId="0" fontId="12" fillId="0" borderId="284" xfId="1" applyNumberFormat="1" applyFont="1" applyFill="1" applyBorder="1" applyAlignment="1" applyProtection="1">
      <alignment horizontal="center" vertical="center" wrapText="1"/>
      <protection locked="0"/>
    </xf>
    <xf numFmtId="0" fontId="43" fillId="81" borderId="110" xfId="0" applyFont="1" applyFill="1" applyBorder="1" applyAlignment="1">
      <alignment horizontal="center"/>
    </xf>
    <xf numFmtId="0" fontId="43" fillId="81" borderId="110" xfId="0" applyFont="1" applyFill="1" applyBorder="1" applyAlignment="1">
      <alignment horizontal="center" vertical="center"/>
    </xf>
    <xf numFmtId="0" fontId="12" fillId="0" borderId="286" xfId="0" applyFont="1" applyBorder="1" applyAlignment="1" applyProtection="1">
      <alignment horizontal="center" vertical="center" wrapText="1"/>
      <protection locked="0"/>
    </xf>
    <xf numFmtId="0" fontId="29" fillId="0" borderId="110" xfId="0" applyFont="1" applyBorder="1" applyAlignment="1">
      <alignment horizontal="left" wrapText="1"/>
    </xf>
    <xf numFmtId="0" fontId="29" fillId="0" borderId="380" xfId="0" applyFont="1" applyBorder="1" applyAlignment="1">
      <alignment horizontal="left" vertical="center"/>
    </xf>
    <xf numFmtId="0" fontId="29" fillId="0" borderId="387" xfId="0" applyFont="1" applyBorder="1" applyAlignment="1">
      <alignment horizontal="left" vertical="center"/>
    </xf>
    <xf numFmtId="0" fontId="29" fillId="0" borderId="374" xfId="0" applyFont="1" applyBorder="1" applyAlignment="1">
      <alignment horizontal="left" vertical="center"/>
    </xf>
    <xf numFmtId="0" fontId="2" fillId="45" borderId="168" xfId="0" applyFont="1" applyFill="1" applyBorder="1" applyAlignment="1">
      <alignment horizontal="center" vertical="center" wrapText="1"/>
    </xf>
    <xf numFmtId="0" fontId="117" fillId="0" borderId="1694" xfId="0" applyFont="1" applyBorder="1" applyAlignment="1" applyProtection="1">
      <alignment horizontal="center" vertical="center" wrapText="1"/>
      <protection locked="0"/>
    </xf>
    <xf numFmtId="0" fontId="25" fillId="56" borderId="1678" xfId="0" applyFont="1" applyFill="1" applyBorder="1" applyAlignment="1" applyProtection="1">
      <alignment horizontal="center" vertical="center"/>
      <protection locked="0"/>
    </xf>
    <xf numFmtId="0" fontId="2" fillId="0" borderId="1699" xfId="0" applyFont="1" applyBorder="1" applyAlignment="1" applyProtection="1">
      <alignment horizontal="center" vertical="center" wrapText="1"/>
      <protection locked="0"/>
    </xf>
    <xf numFmtId="0" fontId="2" fillId="0" borderId="1709" xfId="0" applyFont="1" applyBorder="1" applyAlignment="1" applyProtection="1">
      <alignment horizontal="center" vertical="center" wrapText="1"/>
      <protection locked="0"/>
    </xf>
    <xf numFmtId="0" fontId="2" fillId="0" borderId="1696" xfId="0" applyFont="1" applyBorder="1" applyAlignment="1" applyProtection="1">
      <alignment horizontal="center" vertical="center" wrapText="1"/>
      <protection locked="0"/>
    </xf>
    <xf numFmtId="0" fontId="2" fillId="0" borderId="1700" xfId="0" applyFont="1" applyBorder="1" applyAlignment="1" applyProtection="1">
      <alignment horizontal="center" vertical="center" wrapText="1"/>
      <protection locked="0"/>
    </xf>
    <xf numFmtId="0" fontId="2" fillId="0" borderId="1711" xfId="0" applyFont="1" applyBorder="1" applyAlignment="1" applyProtection="1">
      <alignment horizontal="center" vertical="center" wrapText="1"/>
      <protection locked="0"/>
    </xf>
    <xf numFmtId="0" fontId="2" fillId="0" borderId="168" xfId="0" applyFont="1" applyBorder="1" applyAlignment="1" applyProtection="1">
      <alignment horizontal="center" vertical="center" wrapText="1"/>
      <protection locked="0"/>
    </xf>
    <xf numFmtId="0" fontId="2" fillId="0" borderId="1710" xfId="0" applyFont="1" applyBorder="1" applyAlignment="1" applyProtection="1">
      <alignment horizontal="center" vertical="center" wrapText="1"/>
      <protection locked="0"/>
    </xf>
    <xf numFmtId="0" fontId="2" fillId="0" borderId="522"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1677" xfId="0" applyFont="1" applyBorder="1" applyAlignment="1" applyProtection="1">
      <alignment horizontal="center" vertical="center" wrapText="1"/>
      <protection locked="0"/>
    </xf>
    <xf numFmtId="0" fontId="2" fillId="45" borderId="1704" xfId="0" applyFont="1" applyFill="1" applyBorder="1" applyAlignment="1">
      <alignment horizontal="center" vertical="center" wrapText="1"/>
    </xf>
    <xf numFmtId="0" fontId="2" fillId="45" borderId="660" xfId="0" applyFont="1" applyFill="1" applyBorder="1" applyAlignment="1">
      <alignment horizontal="center" vertical="center" wrapText="1"/>
    </xf>
    <xf numFmtId="0" fontId="2" fillId="45" borderId="1705" xfId="0" applyFont="1" applyFill="1" applyBorder="1" applyAlignment="1">
      <alignment horizontal="center" vertical="center" wrapText="1"/>
    </xf>
    <xf numFmtId="0" fontId="25" fillId="13" borderId="110" xfId="0" applyFont="1" applyFill="1" applyBorder="1" applyAlignment="1">
      <alignment horizontal="center" vertical="center"/>
    </xf>
    <xf numFmtId="0" fontId="2" fillId="45" borderId="465" xfId="0" applyFont="1" applyFill="1" applyBorder="1" applyAlignment="1">
      <alignment horizontal="center" vertical="center" wrapText="1"/>
    </xf>
    <xf numFmtId="0" fontId="2" fillId="45" borderId="1706" xfId="0" applyFont="1" applyFill="1" applyBorder="1" applyAlignment="1">
      <alignment horizontal="center" vertical="center" wrapText="1"/>
    </xf>
    <xf numFmtId="0" fontId="2" fillId="45" borderId="1707" xfId="0" applyFont="1" applyFill="1" applyBorder="1" applyAlignment="1">
      <alignment horizontal="center" vertical="center" wrapText="1"/>
    </xf>
    <xf numFmtId="0" fontId="2" fillId="45" borderId="1022" xfId="0" applyFont="1" applyFill="1" applyBorder="1" applyAlignment="1">
      <alignment horizontal="center" vertical="center" wrapText="1"/>
    </xf>
    <xf numFmtId="0" fontId="2" fillId="45" borderId="1703" xfId="0" applyFont="1" applyFill="1" applyBorder="1" applyAlignment="1">
      <alignment horizontal="center" vertical="center" wrapText="1"/>
    </xf>
    <xf numFmtId="0" fontId="25" fillId="13" borderId="388" xfId="0" applyFont="1" applyFill="1" applyBorder="1" applyAlignment="1">
      <alignment horizontal="center" vertical="center"/>
    </xf>
    <xf numFmtId="0" fontId="25" fillId="13" borderId="389" xfId="0" applyFont="1" applyFill="1" applyBorder="1" applyAlignment="1">
      <alignment horizontal="center" vertical="center"/>
    </xf>
    <xf numFmtId="0" fontId="25" fillId="13" borderId="391" xfId="0" applyFont="1" applyFill="1" applyBorder="1" applyAlignment="1">
      <alignment horizontal="center" vertical="center"/>
    </xf>
    <xf numFmtId="0" fontId="25" fillId="13" borderId="382" xfId="0" applyFont="1" applyFill="1" applyBorder="1" applyAlignment="1">
      <alignment horizontal="center" vertical="center"/>
    </xf>
    <xf numFmtId="0" fontId="25" fillId="13" borderId="390" xfId="0" applyFont="1" applyFill="1" applyBorder="1" applyAlignment="1">
      <alignment horizontal="center" vertical="center"/>
    </xf>
    <xf numFmtId="0" fontId="25" fillId="13" borderId="394" xfId="0" applyFont="1" applyFill="1" applyBorder="1" applyAlignment="1">
      <alignment horizontal="center" vertical="center"/>
    </xf>
    <xf numFmtId="0" fontId="2" fillId="0" borderId="1697" xfId="0" applyFont="1" applyBorder="1" applyAlignment="1" applyProtection="1">
      <alignment horizontal="center"/>
      <protection locked="0"/>
    </xf>
    <xf numFmtId="0" fontId="2" fillId="0" borderId="1678" xfId="0" applyFont="1" applyBorder="1" applyAlignment="1" applyProtection="1">
      <alignment horizontal="center"/>
      <protection locked="0"/>
    </xf>
    <xf numFmtId="0" fontId="2" fillId="0" borderId="1794" xfId="0" applyFont="1" applyBorder="1" applyAlignment="1" applyProtection="1">
      <alignment horizontal="center"/>
      <protection locked="0"/>
    </xf>
    <xf numFmtId="0" fontId="2" fillId="0" borderId="1723" xfId="0" applyFont="1" applyBorder="1" applyAlignment="1" applyProtection="1">
      <alignment horizontal="center" vertical="center" wrapText="1"/>
      <protection locked="0"/>
    </xf>
    <xf numFmtId="0" fontId="2" fillId="0" borderId="1733" xfId="0" applyFont="1" applyBorder="1" applyAlignment="1" applyProtection="1">
      <alignment horizontal="center" vertical="center" wrapText="1"/>
      <protection locked="0"/>
    </xf>
    <xf numFmtId="0" fontId="2" fillId="0" borderId="1744" xfId="0" applyFont="1" applyBorder="1" applyAlignment="1" applyProtection="1">
      <alignment horizontal="center" vertical="center" wrapText="1"/>
      <protection locked="0"/>
    </xf>
    <xf numFmtId="0" fontId="2" fillId="0" borderId="1730" xfId="0" applyFont="1" applyBorder="1" applyAlignment="1" applyProtection="1">
      <alignment horizontal="center" vertical="center" wrapText="1"/>
      <protection locked="0"/>
    </xf>
    <xf numFmtId="0" fontId="2" fillId="0" borderId="1737" xfId="0" applyFont="1" applyBorder="1" applyAlignment="1" applyProtection="1">
      <alignment horizontal="center" vertical="center" wrapText="1"/>
      <protection locked="0"/>
    </xf>
    <xf numFmtId="0" fontId="2" fillId="0" borderId="1751" xfId="0" applyFont="1" applyBorder="1" applyAlignment="1" applyProtection="1">
      <alignment horizontal="center" vertical="center" wrapText="1"/>
      <protection locked="0"/>
    </xf>
    <xf numFmtId="0" fontId="2" fillId="0" borderId="1745" xfId="0" applyFont="1" applyBorder="1" applyAlignment="1" applyProtection="1">
      <alignment horizontal="center" vertical="center" wrapText="1"/>
      <protection locked="0"/>
    </xf>
    <xf numFmtId="0" fontId="2" fillId="0" borderId="1721" xfId="0" applyFont="1" applyBorder="1" applyAlignment="1" applyProtection="1">
      <alignment horizontal="center" vertical="center"/>
      <protection locked="0"/>
    </xf>
    <xf numFmtId="0" fontId="2" fillId="0" borderId="1776" xfId="0" applyFont="1" applyBorder="1" applyAlignment="1" applyProtection="1">
      <alignment horizontal="center" vertical="center"/>
      <protection locked="0"/>
    </xf>
    <xf numFmtId="0" fontId="2" fillId="0" borderId="1708" xfId="0" applyFont="1" applyBorder="1" applyAlignment="1" applyProtection="1">
      <alignment horizontal="center" vertical="center"/>
      <protection locked="0"/>
    </xf>
    <xf numFmtId="0" fontId="2" fillId="0" borderId="1710" xfId="0" applyFont="1" applyBorder="1" applyAlignment="1" applyProtection="1">
      <alignment horizontal="center" vertical="center"/>
      <protection locked="0"/>
    </xf>
    <xf numFmtId="0" fontId="2" fillId="45" borderId="1738" xfId="0" applyFont="1" applyFill="1" applyBorder="1" applyAlignment="1" applyProtection="1">
      <alignment horizontal="center" vertical="center" wrapText="1"/>
      <protection locked="0"/>
    </xf>
    <xf numFmtId="0" fontId="2" fillId="5" borderId="1727" xfId="0" applyFont="1" applyFill="1" applyBorder="1" applyAlignment="1" applyProtection="1">
      <alignment horizontal="center" vertical="center" wrapText="1"/>
      <protection locked="0"/>
    </xf>
    <xf numFmtId="0" fontId="2" fillId="5" borderId="658" xfId="0" applyFont="1" applyFill="1" applyBorder="1" applyAlignment="1" applyProtection="1">
      <alignment horizontal="center" vertical="center" wrapText="1"/>
      <protection locked="0"/>
    </xf>
    <xf numFmtId="0" fontId="2" fillId="5" borderId="1749" xfId="0" applyFont="1" applyFill="1" applyBorder="1" applyAlignment="1" applyProtection="1">
      <alignment horizontal="center" vertical="center" wrapText="1"/>
      <protection locked="0"/>
    </xf>
    <xf numFmtId="0" fontId="2" fillId="0" borderId="1739" xfId="0" applyFont="1" applyBorder="1" applyAlignment="1" applyProtection="1">
      <alignment horizontal="center" vertical="center" wrapText="1"/>
      <protection locked="0"/>
    </xf>
    <xf numFmtId="0" fontId="2" fillId="0" borderId="1741" xfId="0" applyFont="1" applyBorder="1" applyAlignment="1" applyProtection="1">
      <alignment horizontal="center" vertical="center" wrapText="1"/>
      <protection locked="0"/>
    </xf>
    <xf numFmtId="0" fontId="2" fillId="0" borderId="1750" xfId="0" applyFont="1" applyBorder="1" applyAlignment="1" applyProtection="1">
      <alignment horizontal="center" vertical="center" wrapText="1"/>
      <protection locked="0"/>
    </xf>
    <xf numFmtId="0" fontId="2" fillId="0" borderId="1726" xfId="0" applyFont="1" applyBorder="1" applyAlignment="1" applyProtection="1">
      <alignment horizontal="center" vertical="center" wrapText="1"/>
      <protection locked="0"/>
    </xf>
    <xf numFmtId="0" fontId="2" fillId="0" borderId="308" xfId="0" applyFont="1" applyBorder="1" applyAlignment="1" applyProtection="1">
      <alignment horizontal="center" vertical="center" wrapText="1"/>
      <protection locked="0"/>
    </xf>
    <xf numFmtId="0" fontId="2" fillId="0" borderId="1748" xfId="0" applyFont="1" applyBorder="1" applyAlignment="1" applyProtection="1">
      <alignment horizontal="center" vertical="center" wrapText="1"/>
      <protection locked="0"/>
    </xf>
    <xf numFmtId="0" fontId="2" fillId="0" borderId="1724" xfId="0" applyFont="1" applyBorder="1" applyAlignment="1" applyProtection="1">
      <alignment horizontal="center" vertical="center" wrapText="1"/>
      <protection locked="0"/>
    </xf>
    <xf numFmtId="0" fontId="2" fillId="0" borderId="1734" xfId="0" applyFont="1" applyBorder="1" applyAlignment="1" applyProtection="1">
      <alignment horizontal="center" vertical="center" wrapText="1"/>
      <protection locked="0"/>
    </xf>
    <xf numFmtId="0" fontId="2" fillId="0" borderId="1746" xfId="0" applyFont="1" applyBorder="1" applyAlignment="1" applyProtection="1">
      <alignment horizontal="center" vertical="center" wrapText="1"/>
      <protection locked="0"/>
    </xf>
    <xf numFmtId="0" fontId="2" fillId="0" borderId="1736" xfId="0" applyFont="1" applyBorder="1" applyAlignment="1" applyProtection="1">
      <alignment horizontal="center" vertical="center" wrapText="1"/>
      <protection locked="0"/>
    </xf>
    <xf numFmtId="0" fontId="2" fillId="0" borderId="1772" xfId="0" applyFont="1" applyBorder="1" applyAlignment="1" applyProtection="1">
      <alignment horizontal="center" vertical="center"/>
      <protection locked="0"/>
    </xf>
    <xf numFmtId="0" fontId="2" fillId="0" borderId="1773" xfId="0" applyFont="1" applyBorder="1" applyAlignment="1" applyProtection="1">
      <alignment horizontal="center" vertical="center"/>
      <protection locked="0"/>
    </xf>
    <xf numFmtId="0" fontId="2" fillId="0" borderId="1780" xfId="0" applyFont="1" applyBorder="1" applyAlignment="1" applyProtection="1">
      <alignment horizontal="center" vertical="center"/>
      <protection locked="0"/>
    </xf>
    <xf numFmtId="0" fontId="2" fillId="0" borderId="1773" xfId="0" applyFont="1" applyBorder="1" applyAlignment="1" applyProtection="1">
      <alignment horizontal="center" wrapText="1"/>
      <protection locked="0"/>
    </xf>
    <xf numFmtId="0" fontId="2" fillId="0" borderId="1780" xfId="0" applyFont="1" applyBorder="1" applyAlignment="1" applyProtection="1">
      <alignment horizontal="center" wrapText="1"/>
      <protection locked="0"/>
    </xf>
    <xf numFmtId="0" fontId="2" fillId="0" borderId="1774" xfId="0" applyFont="1" applyBorder="1" applyAlignment="1" applyProtection="1">
      <alignment horizontal="center" vertical="center" wrapText="1"/>
      <protection locked="0"/>
    </xf>
    <xf numFmtId="0" fontId="2" fillId="0" borderId="1781" xfId="0" applyFont="1" applyBorder="1" applyAlignment="1" applyProtection="1">
      <alignment horizontal="center" vertical="center" wrapText="1"/>
      <protection locked="0"/>
    </xf>
    <xf numFmtId="0" fontId="2" fillId="0" borderId="1735" xfId="0" applyFont="1" applyBorder="1" applyAlignment="1" applyProtection="1">
      <alignment horizontal="center" vertical="center" wrapText="1"/>
      <protection locked="0"/>
    </xf>
    <xf numFmtId="0" fontId="2" fillId="0" borderId="1747" xfId="0" applyFont="1" applyBorder="1" applyAlignment="1" applyProtection="1">
      <alignment horizontal="center" vertical="center" wrapText="1"/>
      <protection locked="0"/>
    </xf>
    <xf numFmtId="0" fontId="2" fillId="0" borderId="1775" xfId="0" applyFont="1" applyBorder="1" applyAlignment="1" applyProtection="1">
      <alignment horizontal="center" vertical="center" wrapText="1"/>
      <protection locked="0"/>
    </xf>
    <xf numFmtId="0" fontId="2" fillId="0" borderId="1782" xfId="0" applyFont="1" applyBorder="1" applyAlignment="1" applyProtection="1">
      <alignment horizontal="center" vertical="center" wrapText="1"/>
      <protection locked="0"/>
    </xf>
    <xf numFmtId="0" fontId="2" fillId="0" borderId="1721" xfId="0" applyFont="1" applyBorder="1" applyAlignment="1" applyProtection="1">
      <alignment horizontal="center" vertical="center" wrapText="1"/>
      <protection locked="0"/>
    </xf>
    <xf numFmtId="0" fontId="2" fillId="0" borderId="1722" xfId="0" applyFont="1" applyBorder="1" applyAlignment="1" applyProtection="1">
      <alignment horizontal="center" vertical="center" wrapText="1"/>
      <protection locked="0"/>
    </xf>
    <xf numFmtId="0" fontId="2" fillId="0" borderId="1731" xfId="0" applyFont="1" applyBorder="1" applyAlignment="1" applyProtection="1">
      <alignment horizontal="center" vertical="center" wrapText="1"/>
      <protection locked="0"/>
    </xf>
    <xf numFmtId="0" fontId="2" fillId="0" borderId="1732" xfId="0" applyFont="1" applyBorder="1" applyAlignment="1" applyProtection="1">
      <alignment horizontal="center" vertical="center" wrapText="1"/>
      <protection locked="0"/>
    </xf>
    <xf numFmtId="0" fontId="2" fillId="0" borderId="1742" xfId="0" applyFont="1" applyBorder="1" applyAlignment="1" applyProtection="1">
      <alignment horizontal="center" vertical="center" wrapText="1"/>
      <protection locked="0"/>
    </xf>
    <xf numFmtId="0" fontId="2" fillId="0" borderId="1743" xfId="0" applyFont="1" applyBorder="1" applyAlignment="1" applyProtection="1">
      <alignment horizontal="center" vertical="center" wrapText="1"/>
      <protection locked="0"/>
    </xf>
    <xf numFmtId="0" fontId="2" fillId="12" borderId="1738" xfId="0" applyFont="1" applyFill="1" applyBorder="1" applyAlignment="1" applyProtection="1">
      <alignment horizontal="center" vertical="center" wrapText="1"/>
      <protection locked="0"/>
    </xf>
    <xf numFmtId="0" fontId="135" fillId="45" borderId="1738" xfId="0" applyFont="1" applyFill="1" applyBorder="1" applyAlignment="1" applyProtection="1">
      <alignment horizontal="center" vertical="center" wrapText="1"/>
      <protection locked="0"/>
    </xf>
    <xf numFmtId="0" fontId="135" fillId="45" borderId="1740" xfId="0" applyFont="1" applyFill="1" applyBorder="1" applyAlignment="1" applyProtection="1">
      <alignment horizontal="center" vertical="center" wrapText="1"/>
      <protection locked="0"/>
    </xf>
    <xf numFmtId="0" fontId="2" fillId="0" borderId="1777" xfId="0" applyFont="1" applyBorder="1" applyAlignment="1" applyProtection="1">
      <alignment horizontal="center" vertical="center" wrapText="1"/>
      <protection locked="0"/>
    </xf>
    <xf numFmtId="0" fontId="2" fillId="0" borderId="1702" xfId="0" applyFont="1" applyBorder="1" applyAlignment="1" applyProtection="1">
      <alignment horizontal="center" vertical="center" wrapText="1"/>
      <protection locked="0"/>
    </xf>
    <xf numFmtId="0" fontId="2" fillId="0" borderId="1778" xfId="0" applyFont="1" applyBorder="1" applyAlignment="1" applyProtection="1">
      <alignment horizontal="center" vertical="center" wrapText="1"/>
      <protection locked="0"/>
    </xf>
    <xf numFmtId="0" fontId="2" fillId="0" borderId="1779" xfId="0" applyFont="1" applyBorder="1" applyAlignment="1" applyProtection="1">
      <alignment horizontal="center" vertical="center" wrapText="1"/>
      <protection locked="0"/>
    </xf>
    <xf numFmtId="0" fontId="2" fillId="45" borderId="1740" xfId="0" applyFont="1" applyFill="1" applyBorder="1" applyAlignment="1" applyProtection="1">
      <alignment horizontal="center" vertical="center" wrapText="1"/>
      <protection locked="0"/>
    </xf>
    <xf numFmtId="0" fontId="2" fillId="45" borderId="1704" xfId="0" applyFont="1" applyFill="1" applyBorder="1" applyAlignment="1" applyProtection="1">
      <alignment horizontal="center" vertical="center" wrapText="1"/>
      <protection locked="0"/>
    </xf>
    <xf numFmtId="0" fontId="117" fillId="0" borderId="1590" xfId="0" applyFont="1" applyBorder="1" applyAlignment="1">
      <alignment horizontal="center" vertical="center" wrapText="1"/>
    </xf>
    <xf numFmtId="0" fontId="117" fillId="0" borderId="679" xfId="0" applyFont="1" applyBorder="1" applyAlignment="1">
      <alignment horizontal="center" vertical="center" wrapText="1"/>
    </xf>
    <xf numFmtId="0" fontId="117" fillId="0" borderId="1694" xfId="0" applyFont="1" applyBorder="1" applyAlignment="1">
      <alignment horizontal="center" vertical="center" wrapText="1"/>
    </xf>
    <xf numFmtId="0" fontId="59" fillId="0" borderId="0" xfId="0" applyFont="1" applyAlignment="1">
      <alignment horizontal="right"/>
    </xf>
    <xf numFmtId="0" fontId="59" fillId="0" borderId="1677" xfId="0" applyFont="1" applyBorder="1" applyAlignment="1">
      <alignment horizontal="right"/>
    </xf>
    <xf numFmtId="0" fontId="56" fillId="13" borderId="1697" xfId="0" applyFont="1" applyFill="1" applyBorder="1" applyAlignment="1">
      <alignment horizontal="center" vertical="center"/>
    </xf>
    <xf numFmtId="0" fontId="56" fillId="13" borderId="1698" xfId="0" applyFont="1" applyFill="1" applyBorder="1" applyAlignment="1">
      <alignment horizontal="center" vertical="center"/>
    </xf>
    <xf numFmtId="165" fontId="45" fillId="0" borderId="380" xfId="1" applyFont="1" applyBorder="1" applyAlignment="1" applyProtection="1">
      <alignment horizontal="left"/>
    </xf>
    <xf numFmtId="165" fontId="45" fillId="0" borderId="387" xfId="1" applyFont="1" applyBorder="1" applyAlignment="1" applyProtection="1">
      <alignment horizontal="left"/>
    </xf>
    <xf numFmtId="165" fontId="45" fillId="0" borderId="374" xfId="1" applyFont="1" applyBorder="1" applyAlignment="1" applyProtection="1">
      <alignment horizontal="left"/>
    </xf>
    <xf numFmtId="165" fontId="43" fillId="65" borderId="380" xfId="1" applyFont="1" applyFill="1" applyBorder="1" applyAlignment="1" applyProtection="1">
      <alignment horizontal="center"/>
    </xf>
    <xf numFmtId="165" fontId="43" fillId="65" borderId="387" xfId="1" applyFont="1" applyFill="1" applyBorder="1" applyAlignment="1" applyProtection="1">
      <alignment horizontal="center"/>
    </xf>
    <xf numFmtId="165" fontId="43" fillId="65" borderId="374" xfId="1" applyFont="1" applyFill="1" applyBorder="1" applyAlignment="1" applyProtection="1">
      <alignment horizontal="center"/>
    </xf>
    <xf numFmtId="0" fontId="25" fillId="0" borderId="1803" xfId="0" applyFont="1" applyBorder="1" applyAlignment="1" applyProtection="1">
      <alignment horizontal="center" vertical="center" wrapText="1"/>
      <protection locked="0"/>
    </xf>
    <xf numFmtId="0" fontId="25" fillId="0" borderId="1805" xfId="0" applyFont="1" applyBorder="1" applyAlignment="1" applyProtection="1">
      <alignment horizontal="center" vertical="center" wrapText="1"/>
      <protection locked="0"/>
    </xf>
    <xf numFmtId="0" fontId="2" fillId="0" borderId="317" xfId="0" applyFont="1" applyBorder="1" applyAlignment="1" applyProtection="1">
      <alignment horizontal="center" vertical="center" wrapText="1"/>
      <protection locked="0"/>
    </xf>
    <xf numFmtId="0" fontId="2" fillId="0" borderId="293" xfId="0" applyFont="1" applyBorder="1" applyAlignment="1" applyProtection="1">
      <alignment horizontal="center" vertical="center" wrapText="1"/>
      <protection locked="0"/>
    </xf>
    <xf numFmtId="165" fontId="2" fillId="0" borderId="317" xfId="1" applyFont="1" applyBorder="1" applyAlignment="1" applyProtection="1">
      <alignment horizontal="center" vertical="center"/>
      <protection locked="0"/>
    </xf>
    <xf numFmtId="165" fontId="2" fillId="0" borderId="293" xfId="1" applyFont="1" applyBorder="1" applyAlignment="1" applyProtection="1">
      <alignment horizontal="center" vertical="center"/>
      <protection locked="0"/>
    </xf>
    <xf numFmtId="175" fontId="2" fillId="0" borderId="317" xfId="0" applyNumberFormat="1" applyFont="1" applyBorder="1" applyAlignment="1" applyProtection="1">
      <alignment horizontal="center" vertical="center" wrapText="1"/>
      <protection locked="0"/>
    </xf>
    <xf numFmtId="175" fontId="2" fillId="0" borderId="293" xfId="0" applyNumberFormat="1" applyFont="1" applyBorder="1" applyAlignment="1" applyProtection="1">
      <alignment horizontal="center" vertical="center" wrapText="1"/>
      <protection locked="0"/>
    </xf>
    <xf numFmtId="0" fontId="2" fillId="0" borderId="292" xfId="0" applyFont="1" applyBorder="1" applyAlignment="1" applyProtection="1">
      <alignment horizontal="center" vertical="center" wrapText="1"/>
      <protection locked="0"/>
    </xf>
    <xf numFmtId="0" fontId="2" fillId="0" borderId="309" xfId="0" applyFont="1" applyBorder="1" applyAlignment="1" applyProtection="1">
      <alignment horizontal="center" vertical="center" wrapText="1"/>
      <protection locked="0"/>
    </xf>
    <xf numFmtId="0" fontId="2" fillId="0" borderId="323" xfId="0" applyFont="1" applyBorder="1" applyAlignment="1" applyProtection="1">
      <alignment horizontal="center" vertical="center" wrapText="1"/>
      <protection locked="0"/>
    </xf>
    <xf numFmtId="0" fontId="2" fillId="0" borderId="324" xfId="0" applyFont="1" applyBorder="1" applyAlignment="1" applyProtection="1">
      <alignment horizontal="center" vertical="center" wrapText="1"/>
      <protection locked="0"/>
    </xf>
    <xf numFmtId="165" fontId="2" fillId="0" borderId="317" xfId="0" applyNumberFormat="1" applyFont="1" applyBorder="1" applyAlignment="1" applyProtection="1">
      <alignment horizontal="center" vertical="center" wrapText="1"/>
      <protection locked="0"/>
    </xf>
    <xf numFmtId="165" fontId="2" fillId="0" borderId="293" xfId="0" applyNumberFormat="1" applyFont="1" applyBorder="1" applyAlignment="1" applyProtection="1">
      <alignment horizontal="center" vertical="center" wrapText="1"/>
      <protection locked="0"/>
    </xf>
    <xf numFmtId="0" fontId="2" fillId="0" borderId="317" xfId="0" applyFont="1" applyBorder="1" applyAlignment="1" applyProtection="1">
      <alignment horizontal="center" vertical="center"/>
      <protection locked="0"/>
    </xf>
    <xf numFmtId="0" fontId="2" fillId="0" borderId="293" xfId="0" applyFont="1" applyBorder="1" applyAlignment="1" applyProtection="1">
      <alignment horizontal="center" vertical="center"/>
      <protection locked="0"/>
    </xf>
    <xf numFmtId="14" fontId="2" fillId="0" borderId="317" xfId="0" applyNumberFormat="1" applyFont="1" applyBorder="1" applyAlignment="1" applyProtection="1">
      <alignment horizontal="center" vertical="center" wrapText="1"/>
      <protection locked="0"/>
    </xf>
    <xf numFmtId="14" fontId="2" fillId="0" borderId="293" xfId="0" applyNumberFormat="1" applyFont="1" applyBorder="1" applyAlignment="1" applyProtection="1">
      <alignment horizontal="center" vertical="center" wrapText="1"/>
      <protection locked="0"/>
    </xf>
    <xf numFmtId="165" fontId="2" fillId="0" borderId="317" xfId="1" applyFont="1" applyBorder="1" applyAlignment="1" applyProtection="1">
      <alignment horizontal="center" vertical="center" wrapText="1"/>
      <protection locked="0"/>
    </xf>
    <xf numFmtId="165" fontId="2" fillId="0" borderId="293" xfId="1" applyFont="1" applyBorder="1" applyAlignment="1" applyProtection="1">
      <alignment horizontal="center" vertical="center" wrapText="1"/>
      <protection locked="0"/>
    </xf>
    <xf numFmtId="0" fontId="2" fillId="0" borderId="282" xfId="0" applyFont="1" applyBorder="1" applyAlignment="1" applyProtection="1">
      <alignment horizontal="center" vertical="center"/>
      <protection locked="0"/>
    </xf>
    <xf numFmtId="0" fontId="4" fillId="0" borderId="1814" xfId="0" applyFont="1" applyBorder="1" applyProtection="1">
      <protection locked="0"/>
    </xf>
    <xf numFmtId="0" fontId="4" fillId="0" borderId="1679" xfId="0" applyFont="1" applyBorder="1" applyProtection="1">
      <protection locked="0"/>
    </xf>
    <xf numFmtId="0" fontId="4" fillId="0" borderId="1702" xfId="0" applyFont="1" applyBorder="1" applyProtection="1">
      <protection locked="0"/>
    </xf>
    <xf numFmtId="0" fontId="4" fillId="0" borderId="301" xfId="0" applyFont="1" applyBorder="1" applyProtection="1">
      <protection locked="0"/>
    </xf>
    <xf numFmtId="0" fontId="4" fillId="0" borderId="318" xfId="0" applyFont="1" applyBorder="1" applyProtection="1">
      <protection locked="0"/>
    </xf>
    <xf numFmtId="0" fontId="4" fillId="0" borderId="320" xfId="0" applyFont="1" applyBorder="1" applyProtection="1">
      <protection locked="0"/>
    </xf>
    <xf numFmtId="0" fontId="4" fillId="0" borderId="321" xfId="0" applyFont="1" applyBorder="1" applyProtection="1">
      <protection locked="0"/>
    </xf>
    <xf numFmtId="0" fontId="2" fillId="61" borderId="1602" xfId="0" applyFont="1" applyFill="1" applyBorder="1" applyAlignment="1" applyProtection="1">
      <alignment wrapText="1"/>
      <protection locked="0"/>
    </xf>
    <xf numFmtId="0" fontId="2" fillId="63" borderId="1602" xfId="0" applyFont="1" applyFill="1" applyBorder="1" applyAlignment="1" applyProtection="1">
      <alignment horizontal="left" vertical="center" wrapText="1"/>
      <protection locked="0"/>
    </xf>
    <xf numFmtId="0" fontId="2" fillId="63" borderId="1638" xfId="0" applyFont="1" applyFill="1" applyBorder="1" applyAlignment="1" applyProtection="1">
      <alignment horizontal="left" vertical="center" wrapText="1"/>
      <protection locked="0"/>
    </xf>
    <xf numFmtId="0" fontId="11" fillId="14" borderId="110" xfId="0" applyFont="1" applyFill="1" applyBorder="1" applyAlignment="1">
      <alignment horizontal="center"/>
    </xf>
    <xf numFmtId="0" fontId="2" fillId="78" borderId="380" xfId="0" applyFont="1" applyFill="1" applyBorder="1" applyAlignment="1">
      <alignment horizontal="center" vertical="center" wrapText="1"/>
    </xf>
    <xf numFmtId="0" fontId="2" fillId="78" borderId="387" xfId="0" applyFont="1" applyFill="1" applyBorder="1" applyAlignment="1">
      <alignment horizontal="center" vertical="center" wrapText="1"/>
    </xf>
    <xf numFmtId="0" fontId="2" fillId="78" borderId="374" xfId="0" applyFont="1" applyFill="1" applyBorder="1" applyAlignment="1">
      <alignment horizontal="center" vertical="center" wrapText="1"/>
    </xf>
    <xf numFmtId="0" fontId="43" fillId="69" borderId="110" xfId="0" applyFont="1" applyFill="1" applyBorder="1" applyAlignment="1">
      <alignment horizontal="center" vertical="center"/>
    </xf>
    <xf numFmtId="0" fontId="11" fillId="0" borderId="110" xfId="0" applyFont="1" applyBorder="1" applyAlignment="1">
      <alignment horizontal="center"/>
    </xf>
    <xf numFmtId="0" fontId="2" fillId="78" borderId="110" xfId="0" applyFont="1" applyFill="1" applyBorder="1" applyAlignment="1">
      <alignment horizontal="center" vertical="center"/>
    </xf>
    <xf numFmtId="0" fontId="11" fillId="78" borderId="110" xfId="0" applyFont="1" applyFill="1" applyBorder="1" applyAlignment="1">
      <alignment horizontal="center"/>
    </xf>
    <xf numFmtId="0" fontId="11" fillId="74" borderId="110" xfId="0" applyFont="1" applyFill="1" applyBorder="1" applyAlignment="1">
      <alignment horizontal="center"/>
    </xf>
    <xf numFmtId="0" fontId="2" fillId="78" borderId="1738" xfId="0" applyFont="1" applyFill="1" applyBorder="1" applyAlignment="1">
      <alignment horizontal="center" vertical="center" wrapText="1"/>
    </xf>
    <xf numFmtId="0" fontId="2" fillId="78" borderId="110" xfId="0" applyFont="1" applyFill="1" applyBorder="1" applyAlignment="1">
      <alignment horizontal="center" vertical="center" wrapText="1"/>
    </xf>
    <xf numFmtId="0" fontId="2" fillId="0" borderId="1809" xfId="0" applyFont="1" applyBorder="1" applyAlignment="1">
      <alignment horizontal="center"/>
    </xf>
    <xf numFmtId="0" fontId="43" fillId="71" borderId="1721" xfId="0" applyFont="1" applyFill="1" applyBorder="1" applyAlignment="1">
      <alignment horizontal="center" vertical="center"/>
    </xf>
    <xf numFmtId="0" fontId="2" fillId="78" borderId="1820" xfId="0" applyFont="1" applyFill="1" applyBorder="1" applyAlignment="1">
      <alignment horizontal="center" vertical="center" wrapText="1"/>
    </xf>
    <xf numFmtId="0" fontId="117" fillId="0" borderId="1817" xfId="0" applyFont="1" applyBorder="1" applyAlignment="1" applyProtection="1">
      <alignment horizontal="center" vertical="center" wrapText="1"/>
      <protection locked="0"/>
    </xf>
    <xf numFmtId="0" fontId="2" fillId="0" borderId="304" xfId="0" applyFont="1" applyBorder="1" applyAlignment="1" applyProtection="1">
      <alignment horizontal="center" vertical="center" wrapText="1"/>
      <protection locked="0"/>
    </xf>
    <xf numFmtId="0" fontId="2" fillId="0" borderId="1819" xfId="0" applyFont="1" applyBorder="1" applyAlignment="1" applyProtection="1">
      <alignment horizontal="center" vertical="center" wrapText="1"/>
      <protection locked="0"/>
    </xf>
    <xf numFmtId="0" fontId="2" fillId="5" borderId="306" xfId="0" applyFont="1" applyFill="1" applyBorder="1" applyAlignment="1" applyProtection="1">
      <alignment horizontal="center" vertical="center" wrapText="1"/>
      <protection locked="0"/>
    </xf>
    <xf numFmtId="0" fontId="2" fillId="0" borderId="561" xfId="0" applyFont="1" applyBorder="1" applyAlignment="1" applyProtection="1">
      <alignment horizontal="center" vertical="center" wrapText="1"/>
      <protection locked="0"/>
    </xf>
    <xf numFmtId="0" fontId="2" fillId="0" borderId="562" xfId="0" applyFont="1" applyBorder="1" applyAlignment="1" applyProtection="1">
      <alignment horizontal="center" vertical="center" wrapText="1"/>
      <protection locked="0"/>
    </xf>
    <xf numFmtId="0" fontId="2" fillId="0" borderId="410" xfId="0" applyFont="1" applyBorder="1" applyAlignment="1" applyProtection="1">
      <alignment horizontal="center" vertical="center" wrapText="1"/>
      <protection locked="0"/>
    </xf>
    <xf numFmtId="0" fontId="2" fillId="0" borderId="291" xfId="0" applyFont="1" applyBorder="1" applyAlignment="1" applyProtection="1">
      <alignment horizontal="center" vertical="center" wrapText="1"/>
      <protection locked="0"/>
    </xf>
    <xf numFmtId="0" fontId="2" fillId="0" borderId="559" xfId="0" applyFont="1" applyBorder="1" applyAlignment="1" applyProtection="1">
      <alignment horizontal="center" vertical="center" wrapText="1"/>
      <protection locked="0"/>
    </xf>
    <xf numFmtId="0" fontId="2" fillId="0" borderId="1818" xfId="0" applyFont="1" applyBorder="1" applyAlignment="1" applyProtection="1">
      <alignment horizontal="center" vertical="center" wrapText="1"/>
      <protection locked="0"/>
    </xf>
    <xf numFmtId="0" fontId="135" fillId="78" borderId="1738" xfId="0" applyFont="1" applyFill="1" applyBorder="1" applyAlignment="1">
      <alignment horizontal="center" vertical="center" wrapText="1"/>
    </xf>
    <xf numFmtId="0" fontId="43" fillId="71" borderId="110" xfId="0" applyFont="1" applyFill="1" applyBorder="1" applyAlignment="1">
      <alignment horizontal="center" vertical="center"/>
    </xf>
    <xf numFmtId="0" fontId="4" fillId="0" borderId="110" xfId="0" applyFont="1" applyBorder="1" applyAlignment="1">
      <alignment horizontal="left" vertical="center" wrapText="1"/>
    </xf>
    <xf numFmtId="0" fontId="2" fillId="0" borderId="325" xfId="0" applyFont="1" applyBorder="1" applyAlignment="1" applyProtection="1">
      <alignment horizontal="center" vertical="center" wrapText="1"/>
      <protection locked="0"/>
    </xf>
    <xf numFmtId="0" fontId="2" fillId="0" borderId="326" xfId="0" applyFont="1" applyBorder="1" applyAlignment="1" applyProtection="1">
      <alignment horizontal="center" vertical="center" wrapText="1"/>
      <protection locked="0"/>
    </xf>
    <xf numFmtId="0" fontId="2" fillId="0" borderId="266" xfId="0" applyFont="1" applyBorder="1" applyAlignment="1" applyProtection="1">
      <alignment horizontal="center" vertical="center" wrapText="1"/>
      <protection locked="0"/>
    </xf>
    <xf numFmtId="0" fontId="2" fillId="0" borderId="327" xfId="0" applyFont="1" applyBorder="1" applyAlignment="1" applyProtection="1">
      <alignment horizontal="center" vertical="center" wrapText="1"/>
      <protection locked="0"/>
    </xf>
    <xf numFmtId="0" fontId="2" fillId="0" borderId="290" xfId="0" applyFont="1" applyBorder="1" applyAlignment="1" applyProtection="1">
      <alignment horizontal="center" vertical="center" wrapText="1"/>
      <protection locked="0"/>
    </xf>
    <xf numFmtId="186" fontId="25" fillId="55" borderId="1602" xfId="0" applyNumberFormat="1" applyFont="1" applyFill="1" applyBorder="1" applyAlignment="1" applyProtection="1">
      <alignment horizontal="left" vertical="top"/>
      <protection locked="0"/>
    </xf>
    <xf numFmtId="0" fontId="2" fillId="0" borderId="273" xfId="0" applyFont="1" applyBorder="1" applyAlignment="1" applyProtection="1">
      <alignment horizontal="center" vertical="center" wrapText="1"/>
      <protection locked="0"/>
    </xf>
    <xf numFmtId="0" fontId="2" fillId="0" borderId="496" xfId="0" applyFont="1" applyBorder="1" applyAlignment="1" applyProtection="1">
      <alignment horizontal="center" vertical="center" wrapText="1"/>
      <protection locked="0"/>
    </xf>
    <xf numFmtId="0" fontId="2" fillId="0" borderId="497" xfId="0" applyFont="1" applyBorder="1" applyAlignment="1" applyProtection="1">
      <alignment horizontal="center" vertical="center" wrapText="1"/>
      <protection locked="0"/>
    </xf>
    <xf numFmtId="0" fontId="2" fillId="0" borderId="1843" xfId="0" applyFont="1" applyBorder="1" applyAlignment="1" applyProtection="1">
      <alignment horizontal="center" vertical="center" wrapText="1"/>
      <protection locked="0"/>
    </xf>
    <xf numFmtId="0" fontId="2" fillId="0" borderId="1784" xfId="0" applyFont="1" applyBorder="1" applyAlignment="1" applyProtection="1">
      <alignment horizontal="center" vertical="center" wrapText="1"/>
      <protection locked="0"/>
    </xf>
    <xf numFmtId="0" fontId="45" fillId="0" borderId="0" xfId="4" applyFont="1" applyAlignment="1" applyProtection="1">
      <alignment horizontal="left"/>
    </xf>
    <xf numFmtId="0" fontId="2" fillId="0" borderId="0" xfId="0" applyFont="1" applyAlignment="1">
      <alignment horizontal="center"/>
    </xf>
    <xf numFmtId="0" fontId="45" fillId="0" borderId="0" xfId="4" applyFont="1" applyFill="1" applyBorder="1" applyAlignment="1" applyProtection="1">
      <alignment horizontal="left"/>
    </xf>
    <xf numFmtId="165" fontId="2" fillId="45" borderId="380" xfId="15" applyFont="1" applyFill="1" applyBorder="1" applyAlignment="1" applyProtection="1">
      <alignment horizontal="center" vertical="center" wrapText="1"/>
    </xf>
    <xf numFmtId="165" fontId="2" fillId="45" borderId="387" xfId="15" applyFont="1" applyFill="1" applyBorder="1" applyAlignment="1" applyProtection="1">
      <alignment horizontal="center" vertical="center" wrapText="1"/>
    </xf>
    <xf numFmtId="165" fontId="2" fillId="45" borderId="374" xfId="15" applyFont="1" applyFill="1" applyBorder="1" applyAlignment="1" applyProtection="1">
      <alignment horizontal="center" vertical="center" wrapText="1"/>
    </xf>
    <xf numFmtId="165" fontId="2" fillId="45" borderId="123" xfId="15" applyFont="1" applyFill="1" applyBorder="1" applyAlignment="1" applyProtection="1">
      <alignment horizontal="center" vertical="center" wrapText="1"/>
    </xf>
    <xf numFmtId="165" fontId="2" fillId="45" borderId="384" xfId="15" applyFont="1" applyFill="1" applyBorder="1" applyAlignment="1" applyProtection="1">
      <alignment horizontal="center" vertical="center" wrapText="1"/>
    </xf>
    <xf numFmtId="165" fontId="2" fillId="45" borderId="372" xfId="15" applyFont="1" applyFill="1" applyBorder="1" applyAlignment="1" applyProtection="1">
      <alignment horizontal="center" vertical="center" wrapText="1"/>
    </xf>
    <xf numFmtId="43" fontId="2" fillId="45" borderId="123" xfId="36" applyFont="1" applyFill="1" applyBorder="1" applyAlignment="1" applyProtection="1">
      <alignment horizontal="center" vertical="center" wrapText="1"/>
    </xf>
    <xf numFmtId="43" fontId="2" fillId="45" borderId="372" xfId="36" applyFont="1" applyFill="1" applyBorder="1" applyAlignment="1" applyProtection="1">
      <alignment horizontal="center" vertical="center" wrapText="1"/>
    </xf>
    <xf numFmtId="43" fontId="2" fillId="45" borderId="110" xfId="36" applyFont="1" applyFill="1" applyBorder="1" applyAlignment="1" applyProtection="1">
      <alignment horizontal="center" vertical="center" wrapText="1"/>
    </xf>
    <xf numFmtId="43" fontId="2" fillId="45" borderId="384" xfId="36" applyFont="1" applyFill="1" applyBorder="1" applyAlignment="1" applyProtection="1">
      <alignment horizontal="center" vertical="center" wrapText="1"/>
    </xf>
    <xf numFmtId="0" fontId="2" fillId="0" borderId="1865" xfId="0" applyFont="1" applyBorder="1" applyAlignment="1" applyProtection="1">
      <alignment horizontal="center" vertical="center" wrapText="1"/>
      <protection locked="0"/>
    </xf>
    <xf numFmtId="0" fontId="2" fillId="0" borderId="1868" xfId="0" applyFont="1" applyBorder="1" applyAlignment="1" applyProtection="1">
      <alignment horizontal="center" vertical="center" wrapText="1"/>
      <protection locked="0"/>
    </xf>
    <xf numFmtId="0" fontId="2" fillId="0" borderId="1864" xfId="0" applyFont="1" applyBorder="1" applyAlignment="1" applyProtection="1">
      <alignment horizontal="center" vertical="center" wrapText="1"/>
      <protection locked="0"/>
    </xf>
    <xf numFmtId="0" fontId="2" fillId="0" borderId="278" xfId="0" applyFont="1" applyBorder="1" applyAlignment="1" applyProtection="1">
      <alignment horizontal="center" vertical="center" wrapText="1"/>
      <protection locked="0"/>
    </xf>
    <xf numFmtId="0" fontId="2" fillId="0" borderId="1866" xfId="0" applyFont="1" applyBorder="1" applyAlignment="1" applyProtection="1">
      <alignment horizontal="center" vertical="center" wrapText="1"/>
      <protection locked="0"/>
    </xf>
    <xf numFmtId="0" fontId="2" fillId="0" borderId="1867" xfId="0" applyFont="1" applyBorder="1" applyAlignment="1" applyProtection="1">
      <alignment horizontal="center" vertical="center" wrapText="1"/>
      <protection locked="0"/>
    </xf>
    <xf numFmtId="165" fontId="135" fillId="45" borderId="110" xfId="15" applyFont="1" applyFill="1" applyBorder="1" applyAlignment="1" applyProtection="1">
      <alignment horizontal="center" vertical="center" wrapText="1"/>
    </xf>
    <xf numFmtId="0" fontId="45" fillId="0" borderId="388" xfId="4" applyFont="1" applyBorder="1" applyAlignment="1" applyProtection="1">
      <alignment horizontal="center" vertical="center"/>
    </xf>
    <xf numFmtId="0" fontId="45" fillId="0" borderId="391" xfId="4" applyFont="1" applyBorder="1" applyAlignment="1" applyProtection="1">
      <alignment horizontal="center" vertical="center"/>
    </xf>
    <xf numFmtId="0" fontId="45" fillId="0" borderId="392" xfId="4" applyFont="1" applyBorder="1" applyAlignment="1" applyProtection="1">
      <alignment horizontal="center" vertical="center"/>
    </xf>
    <xf numFmtId="0" fontId="45" fillId="0" borderId="393" xfId="4" applyFont="1" applyBorder="1" applyAlignment="1" applyProtection="1">
      <alignment horizontal="center" vertical="center"/>
    </xf>
    <xf numFmtId="0" fontId="45" fillId="0" borderId="382" xfId="4" applyFont="1" applyBorder="1" applyAlignment="1" applyProtection="1">
      <alignment horizontal="center" vertical="center"/>
    </xf>
    <xf numFmtId="0" fontId="45" fillId="0" borderId="394" xfId="4" applyFont="1" applyBorder="1" applyAlignment="1" applyProtection="1">
      <alignment horizontal="center" vertical="center"/>
    </xf>
    <xf numFmtId="0" fontId="4" fillId="0" borderId="380" xfId="0" applyFont="1" applyBorder="1" applyAlignment="1">
      <alignment horizontal="left"/>
    </xf>
    <xf numFmtId="0" fontId="4" fillId="0" borderId="387" xfId="0" applyFont="1" applyBorder="1" applyAlignment="1">
      <alignment horizontal="left"/>
    </xf>
    <xf numFmtId="0" fontId="4" fillId="0" borderId="374" xfId="0" applyFont="1" applyBorder="1" applyAlignment="1">
      <alignment horizontal="left"/>
    </xf>
    <xf numFmtId="165" fontId="2" fillId="45" borderId="110" xfId="15" applyFont="1" applyFill="1" applyBorder="1" applyAlignment="1" applyProtection="1">
      <alignment horizontal="center" vertical="center" wrapText="1"/>
    </xf>
    <xf numFmtId="0" fontId="11" fillId="0" borderId="380" xfId="0" applyFont="1" applyBorder="1" applyAlignment="1">
      <alignment horizontal="left" indent="2"/>
    </xf>
    <xf numFmtId="0" fontId="11" fillId="0" borderId="387" xfId="0" applyFont="1" applyBorder="1" applyAlignment="1">
      <alignment horizontal="left" indent="2"/>
    </xf>
    <xf numFmtId="0" fontId="11" fillId="0" borderId="374" xfId="0" applyFont="1" applyBorder="1" applyAlignment="1">
      <alignment horizontal="left" indent="2"/>
    </xf>
    <xf numFmtId="0" fontId="101" fillId="0" borderId="380" xfId="0" applyFont="1" applyBorder="1" applyAlignment="1">
      <alignment horizontal="left"/>
    </xf>
    <xf numFmtId="0" fontId="101" fillId="0" borderId="387" xfId="0" applyFont="1" applyBorder="1" applyAlignment="1">
      <alignment horizontal="left"/>
    </xf>
    <xf numFmtId="0" fontId="101" fillId="0" borderId="374" xfId="0" applyFont="1" applyBorder="1" applyAlignment="1">
      <alignment horizontal="left"/>
    </xf>
    <xf numFmtId="0" fontId="101" fillId="0" borderId="380" xfId="0" applyFont="1" applyBorder="1"/>
    <xf numFmtId="0" fontId="101" fillId="0" borderId="387" xfId="0" applyFont="1" applyBorder="1"/>
    <xf numFmtId="0" fontId="101" fillId="0" borderId="374" xfId="0" applyFont="1" applyBorder="1"/>
    <xf numFmtId="0" fontId="119" fillId="14" borderId="380" xfId="0" applyFont="1" applyFill="1" applyBorder="1" applyAlignment="1">
      <alignment horizontal="center"/>
    </xf>
    <xf numFmtId="0" fontId="119" fillId="14" borderId="387" xfId="0" applyFont="1" applyFill="1" applyBorder="1" applyAlignment="1">
      <alignment horizontal="center"/>
    </xf>
    <xf numFmtId="0" fontId="119" fillId="14" borderId="374" xfId="0" applyFont="1" applyFill="1" applyBorder="1" applyAlignment="1">
      <alignment horizontal="center"/>
    </xf>
    <xf numFmtId="0" fontId="101" fillId="0" borderId="380" xfId="1" applyNumberFormat="1" applyFont="1" applyBorder="1" applyAlignment="1" applyProtection="1">
      <alignment horizontal="left" indent="2"/>
    </xf>
    <xf numFmtId="0" fontId="101" fillId="0" borderId="387" xfId="1" applyNumberFormat="1" applyFont="1" applyBorder="1" applyAlignment="1" applyProtection="1">
      <alignment horizontal="left" indent="2"/>
    </xf>
    <xf numFmtId="0" fontId="101" fillId="0" borderId="374" xfId="1" applyNumberFormat="1" applyFont="1" applyBorder="1" applyAlignment="1" applyProtection="1">
      <alignment horizontal="left" indent="2"/>
    </xf>
    <xf numFmtId="0" fontId="25" fillId="68" borderId="110" xfId="0" applyFont="1" applyFill="1" applyBorder="1" applyAlignment="1">
      <alignment horizontal="left"/>
    </xf>
    <xf numFmtId="0" fontId="25" fillId="68" borderId="380" xfId="0" applyFont="1" applyFill="1" applyBorder="1" applyAlignment="1">
      <alignment horizontal="left"/>
    </xf>
    <xf numFmtId="0" fontId="12" fillId="0" borderId="110" xfId="0" applyFont="1" applyBorder="1"/>
    <xf numFmtId="0" fontId="2" fillId="0" borderId="110" xfId="1" applyNumberFormat="1" applyFont="1" applyBorder="1" applyAlignment="1" applyProtection="1">
      <alignment horizontal="left" indent="2"/>
    </xf>
    <xf numFmtId="0" fontId="2" fillId="47" borderId="110" xfId="1" applyNumberFormat="1" applyFont="1" applyFill="1" applyBorder="1" applyAlignment="1" applyProtection="1">
      <alignment horizontal="left"/>
    </xf>
    <xf numFmtId="0" fontId="2" fillId="67" borderId="110" xfId="0" applyFont="1" applyFill="1" applyBorder="1" applyAlignment="1">
      <alignment horizontal="center" vertical="center" wrapText="1"/>
    </xf>
    <xf numFmtId="0" fontId="12" fillId="56" borderId="1857" xfId="0" applyFont="1" applyFill="1" applyBorder="1" applyAlignment="1" applyProtection="1">
      <alignment horizontal="left"/>
      <protection locked="0"/>
    </xf>
    <xf numFmtId="0" fontId="12" fillId="56" borderId="1858" xfId="0" applyFont="1" applyFill="1" applyBorder="1" applyAlignment="1" applyProtection="1">
      <alignment horizontal="left"/>
      <protection locked="0"/>
    </xf>
    <xf numFmtId="0" fontId="2" fillId="0" borderId="312" xfId="0" applyFont="1" applyBorder="1" applyAlignment="1" applyProtection="1">
      <alignment horizontal="center" vertical="center"/>
      <protection locked="0"/>
    </xf>
    <xf numFmtId="0" fontId="2" fillId="0" borderId="285" xfId="0" applyFont="1" applyBorder="1" applyAlignment="1" applyProtection="1">
      <alignment horizontal="center" vertical="center"/>
      <protection locked="0"/>
    </xf>
    <xf numFmtId="0" fontId="2" fillId="0" borderId="1864" xfId="0" applyFont="1" applyBorder="1" applyAlignment="1" applyProtection="1">
      <alignment horizontal="center" vertical="center"/>
      <protection locked="0"/>
    </xf>
    <xf numFmtId="0" fontId="2" fillId="0" borderId="1819" xfId="0" applyFont="1" applyBorder="1" applyAlignment="1" applyProtection="1">
      <alignment horizontal="center" vertical="center"/>
      <protection locked="0"/>
    </xf>
    <xf numFmtId="0" fontId="2" fillId="0" borderId="1866" xfId="0" applyFont="1" applyBorder="1" applyAlignment="1" applyProtection="1">
      <alignment horizontal="center" vertical="center"/>
      <protection locked="0"/>
    </xf>
    <xf numFmtId="0" fontId="2" fillId="0" borderId="1867" xfId="0" applyFont="1" applyBorder="1" applyAlignment="1" applyProtection="1">
      <alignment horizontal="center" vertical="center"/>
      <protection locked="0"/>
    </xf>
    <xf numFmtId="0" fontId="2" fillId="0" borderId="311" xfId="0" applyFont="1" applyBorder="1" applyAlignment="1" applyProtection="1">
      <alignment horizontal="center" vertical="center"/>
      <protection locked="0"/>
    </xf>
    <xf numFmtId="0" fontId="2" fillId="0" borderId="1865" xfId="0" applyFont="1" applyBorder="1" applyAlignment="1" applyProtection="1">
      <alignment horizontal="center" vertical="center"/>
      <protection locked="0"/>
    </xf>
    <xf numFmtId="0" fontId="2" fillId="0" borderId="1868" xfId="0" applyFont="1" applyBorder="1" applyAlignment="1" applyProtection="1">
      <alignment horizontal="center" vertical="center"/>
      <protection locked="0"/>
    </xf>
    <xf numFmtId="0" fontId="12" fillId="56" borderId="1885" xfId="0" applyFont="1" applyFill="1" applyBorder="1" applyAlignment="1" applyProtection="1">
      <alignment horizontal="left"/>
      <protection locked="0"/>
    </xf>
    <xf numFmtId="0" fontId="12" fillId="56" borderId="1886" xfId="0" applyFont="1" applyFill="1" applyBorder="1" applyAlignment="1" applyProtection="1">
      <alignment horizontal="left"/>
      <protection locked="0"/>
    </xf>
    <xf numFmtId="0" fontId="43" fillId="73" borderId="380" xfId="0" applyFont="1" applyFill="1" applyBorder="1" applyAlignment="1">
      <alignment horizontal="center" vertical="center" wrapText="1"/>
    </xf>
    <xf numFmtId="0" fontId="43" fillId="73" borderId="387" xfId="0" applyFont="1" applyFill="1" applyBorder="1" applyAlignment="1">
      <alignment horizontal="center" vertical="center" wrapText="1"/>
    </xf>
    <xf numFmtId="0" fontId="43" fillId="73" borderId="374" xfId="0" applyFont="1" applyFill="1" applyBorder="1" applyAlignment="1">
      <alignment horizontal="center" vertical="center" wrapText="1"/>
    </xf>
    <xf numFmtId="43" fontId="2" fillId="45" borderId="380" xfId="36" applyFont="1" applyFill="1" applyBorder="1" applyAlignment="1" applyProtection="1">
      <alignment horizontal="center" vertical="center" wrapText="1"/>
    </xf>
    <xf numFmtId="43" fontId="2" fillId="45" borderId="387" xfId="36" applyFont="1" applyFill="1" applyBorder="1" applyAlignment="1" applyProtection="1">
      <alignment horizontal="center" vertical="center" wrapText="1"/>
    </xf>
    <xf numFmtId="43" fontId="2" fillId="45" borderId="374" xfId="36" applyFont="1" applyFill="1" applyBorder="1" applyAlignment="1" applyProtection="1">
      <alignment horizontal="center" vertical="center" wrapText="1"/>
    </xf>
    <xf numFmtId="43" fontId="135" fillId="45" borderId="110" xfId="36" applyFont="1" applyFill="1" applyBorder="1" applyAlignment="1" applyProtection="1">
      <alignment horizontal="center" vertical="center" wrapText="1"/>
    </xf>
    <xf numFmtId="0" fontId="43" fillId="73" borderId="392" xfId="0" applyFont="1" applyFill="1" applyBorder="1" applyAlignment="1">
      <alignment horizontal="center" vertical="center" wrapText="1"/>
    </xf>
    <xf numFmtId="0" fontId="43" fillId="73" borderId="0" xfId="0" applyFont="1" applyFill="1" applyAlignment="1">
      <alignment horizontal="center" vertical="center" wrapText="1"/>
    </xf>
    <xf numFmtId="43" fontId="2" fillId="45" borderId="110" xfId="36" applyFont="1" applyFill="1" applyBorder="1" applyAlignment="1">
      <alignment horizontal="center" vertical="center" wrapText="1"/>
    </xf>
    <xf numFmtId="0" fontId="32" fillId="74" borderId="735" xfId="0" applyFont="1" applyFill="1" applyBorder="1" applyAlignment="1">
      <alignment horizontal="center" vertical="center" wrapText="1"/>
    </xf>
    <xf numFmtId="0" fontId="32" fillId="74" borderId="769" xfId="0" applyFont="1" applyFill="1" applyBorder="1" applyAlignment="1">
      <alignment horizontal="center" vertical="center" wrapText="1"/>
    </xf>
    <xf numFmtId="0" fontId="32" fillId="74" borderId="1369" xfId="0" applyFont="1" applyFill="1" applyBorder="1" applyAlignment="1">
      <alignment horizontal="center" vertical="center" wrapText="1"/>
    </xf>
    <xf numFmtId="0" fontId="32" fillId="74" borderId="1843" xfId="0" applyFont="1" applyFill="1" applyBorder="1" applyAlignment="1">
      <alignment horizontal="center" vertical="center" wrapText="1"/>
    </xf>
    <xf numFmtId="0" fontId="32" fillId="74" borderId="1890" xfId="0" applyFont="1" applyFill="1" applyBorder="1" applyAlignment="1">
      <alignment horizontal="center" vertical="center" wrapText="1"/>
    </xf>
    <xf numFmtId="0" fontId="32" fillId="74" borderId="1784" xfId="0" applyFont="1" applyFill="1" applyBorder="1" applyAlignment="1">
      <alignment horizontal="center" vertical="center" wrapText="1"/>
    </xf>
    <xf numFmtId="43" fontId="2" fillId="45" borderId="388" xfId="36" applyFont="1" applyFill="1" applyBorder="1" applyAlignment="1">
      <alignment horizontal="center" vertical="center" wrapText="1"/>
    </xf>
    <xf numFmtId="43" fontId="2" fillId="45" borderId="391" xfId="36" applyFont="1" applyFill="1" applyBorder="1" applyAlignment="1">
      <alignment horizontal="center" vertical="center" wrapText="1"/>
    </xf>
    <xf numFmtId="43" fontId="2" fillId="45" borderId="382" xfId="36" applyFont="1" applyFill="1" applyBorder="1" applyAlignment="1">
      <alignment horizontal="center" vertical="center" wrapText="1"/>
    </xf>
    <xf numFmtId="43" fontId="2" fillId="45" borderId="394" xfId="36" applyFont="1" applyFill="1" applyBorder="1" applyAlignment="1">
      <alignment horizontal="center" vertical="center" wrapText="1"/>
    </xf>
    <xf numFmtId="165" fontId="32" fillId="0" borderId="380" xfId="15" applyFont="1" applyBorder="1" applyAlignment="1">
      <alignment horizontal="left"/>
    </xf>
    <xf numFmtId="165" fontId="32" fillId="0" borderId="374" xfId="15" applyFont="1" applyBorder="1" applyAlignment="1">
      <alignment horizontal="left"/>
    </xf>
    <xf numFmtId="165" fontId="29" fillId="0" borderId="380" xfId="15" applyFont="1" applyBorder="1" applyAlignment="1">
      <alignment horizontal="left"/>
    </xf>
    <xf numFmtId="165" fontId="29" fillId="0" borderId="374" xfId="15" applyFont="1" applyBorder="1" applyAlignment="1">
      <alignment horizontal="left"/>
    </xf>
    <xf numFmtId="165" fontId="25" fillId="0" borderId="382" xfId="15" applyFont="1" applyBorder="1" applyAlignment="1">
      <alignment horizontal="left"/>
    </xf>
    <xf numFmtId="165" fontId="25" fillId="0" borderId="394" xfId="15" applyFont="1" applyBorder="1" applyAlignment="1">
      <alignment horizontal="left"/>
    </xf>
    <xf numFmtId="165" fontId="25" fillId="0" borderId="380" xfId="15" applyFont="1" applyBorder="1" applyAlignment="1">
      <alignment horizontal="left"/>
    </xf>
    <xf numFmtId="165" fontId="25" fillId="0" borderId="374" xfId="15" applyFont="1" applyBorder="1" applyAlignment="1">
      <alignment horizontal="left"/>
    </xf>
    <xf numFmtId="0" fontId="4" fillId="0" borderId="0" xfId="0" applyFont="1" applyAlignment="1" applyProtection="1">
      <alignment wrapText="1"/>
      <protection locked="0"/>
    </xf>
    <xf numFmtId="0" fontId="11" fillId="0" borderId="0" xfId="0" applyFont="1" applyAlignment="1" applyProtection="1">
      <alignment horizontal="center"/>
      <protection locked="0"/>
    </xf>
    <xf numFmtId="0" fontId="11" fillId="0" borderId="1890" xfId="0" applyFont="1" applyBorder="1" applyAlignment="1" applyProtection="1">
      <alignment horizontal="center"/>
      <protection locked="0"/>
    </xf>
    <xf numFmtId="0" fontId="11" fillId="0" borderId="769" xfId="0" applyFont="1" applyBorder="1" applyAlignment="1" applyProtection="1">
      <alignment horizontal="center"/>
      <protection locked="0"/>
    </xf>
    <xf numFmtId="0" fontId="11" fillId="0" borderId="0" xfId="0" applyFont="1" applyAlignment="1" applyProtection="1">
      <alignment horizontal="left"/>
      <protection locked="0"/>
    </xf>
    <xf numFmtId="0" fontId="30" fillId="0" borderId="468" xfId="0" applyFont="1" applyBorder="1" applyAlignment="1" applyProtection="1">
      <alignment horizontal="center"/>
      <protection locked="0"/>
    </xf>
    <xf numFmtId="0" fontId="30" fillId="0" borderId="124" xfId="0" applyFont="1" applyBorder="1" applyAlignment="1" applyProtection="1">
      <alignment horizontal="center" vertical="center" wrapText="1"/>
      <protection locked="0"/>
    </xf>
    <xf numFmtId="0" fontId="30" fillId="0" borderId="469" xfId="0" applyFont="1" applyBorder="1" applyAlignment="1" applyProtection="1">
      <alignment horizontal="center" vertical="center" wrapText="1"/>
      <protection locked="0"/>
    </xf>
    <xf numFmtId="0" fontId="30" fillId="0" borderId="426" xfId="0" applyFont="1" applyBorder="1" applyAlignment="1" applyProtection="1">
      <alignment horizontal="center" vertical="center" wrapText="1"/>
      <protection locked="0"/>
    </xf>
    <xf numFmtId="0" fontId="12" fillId="0" borderId="1704" xfId="0" applyFont="1" applyBorder="1" applyAlignment="1" applyProtection="1">
      <alignment horizontal="center" vertical="center"/>
      <protection locked="0"/>
    </xf>
    <xf numFmtId="0" fontId="12" fillId="0" borderId="1780" xfId="0" applyFont="1" applyBorder="1" applyAlignment="1" applyProtection="1">
      <alignment horizontal="center" vertical="center"/>
      <protection locked="0"/>
    </xf>
    <xf numFmtId="0" fontId="30" fillId="45" borderId="123" xfId="0" applyFont="1" applyFill="1" applyBorder="1" applyAlignment="1" applyProtection="1">
      <alignment horizontal="center" vertical="center" wrapText="1"/>
      <protection locked="0"/>
    </xf>
    <xf numFmtId="0" fontId="30" fillId="45" borderId="384" xfId="0" applyFont="1" applyFill="1" applyBorder="1" applyAlignment="1" applyProtection="1">
      <alignment horizontal="center" vertical="center" wrapText="1"/>
      <protection locked="0"/>
    </xf>
    <xf numFmtId="0" fontId="30" fillId="45" borderId="372" xfId="0" applyFont="1" applyFill="1" applyBorder="1" applyAlignment="1" applyProtection="1">
      <alignment horizontal="center" vertical="center" wrapText="1"/>
      <protection locked="0"/>
    </xf>
    <xf numFmtId="0" fontId="30" fillId="45" borderId="380" xfId="0" applyFont="1" applyFill="1" applyBorder="1" applyAlignment="1" applyProtection="1">
      <alignment horizontal="center"/>
      <protection locked="0"/>
    </xf>
    <xf numFmtId="0" fontId="30" fillId="45" borderId="374" xfId="0" applyFont="1" applyFill="1" applyBorder="1" applyAlignment="1" applyProtection="1">
      <alignment horizontal="center"/>
      <protection locked="0"/>
    </xf>
    <xf numFmtId="0" fontId="30" fillId="45" borderId="123" xfId="0" applyFont="1" applyFill="1" applyBorder="1" applyAlignment="1" applyProtection="1">
      <alignment horizontal="center"/>
      <protection locked="0"/>
    </xf>
    <xf numFmtId="0" fontId="30" fillId="45" borderId="384" xfId="0" applyFont="1" applyFill="1" applyBorder="1" applyAlignment="1" applyProtection="1">
      <alignment horizontal="center"/>
      <protection locked="0"/>
    </xf>
    <xf numFmtId="0" fontId="30" fillId="45" borderId="372" xfId="0" applyFont="1" applyFill="1" applyBorder="1" applyAlignment="1" applyProtection="1">
      <alignment horizontal="center"/>
      <protection locked="0"/>
    </xf>
    <xf numFmtId="0" fontId="30" fillId="45" borderId="123" xfId="0" applyFont="1" applyFill="1" applyBorder="1" applyAlignment="1" applyProtection="1">
      <alignment horizontal="center" vertical="center"/>
      <protection locked="0"/>
    </xf>
    <xf numFmtId="0" fontId="30" fillId="45" borderId="384" xfId="0" applyFont="1" applyFill="1" applyBorder="1" applyAlignment="1" applyProtection="1">
      <alignment horizontal="center" vertical="center"/>
      <protection locked="0"/>
    </xf>
    <xf numFmtId="0" fontId="30" fillId="45" borderId="372" xfId="0" applyFont="1" applyFill="1" applyBorder="1" applyAlignment="1" applyProtection="1">
      <alignment horizontal="center" vertical="center"/>
      <protection locked="0"/>
    </xf>
    <xf numFmtId="0" fontId="30" fillId="45" borderId="392" xfId="0" applyFont="1" applyFill="1" applyBorder="1" applyAlignment="1" applyProtection="1">
      <alignment horizontal="center" vertical="center" wrapText="1"/>
      <protection locked="0"/>
    </xf>
    <xf numFmtId="0" fontId="30" fillId="45" borderId="382" xfId="0" applyFont="1" applyFill="1" applyBorder="1" applyAlignment="1" applyProtection="1">
      <alignment horizontal="center" vertical="center" wrapText="1"/>
      <protection locked="0"/>
    </xf>
    <xf numFmtId="0" fontId="30" fillId="45" borderId="388" xfId="0" applyFont="1" applyFill="1" applyBorder="1" applyAlignment="1" applyProtection="1">
      <alignment horizontal="center" vertical="center" wrapText="1"/>
      <protection locked="0"/>
    </xf>
    <xf numFmtId="0" fontId="30" fillId="45" borderId="389" xfId="0" applyFont="1" applyFill="1" applyBorder="1" applyAlignment="1" applyProtection="1">
      <alignment horizontal="center" vertical="center" wrapText="1"/>
      <protection locked="0"/>
    </xf>
    <xf numFmtId="0" fontId="30" fillId="45" borderId="387" xfId="0" applyFont="1" applyFill="1" applyBorder="1" applyAlignment="1" applyProtection="1">
      <alignment horizontal="center" vertical="center" wrapText="1"/>
      <protection locked="0"/>
    </xf>
    <xf numFmtId="0" fontId="30" fillId="45" borderId="374" xfId="0" applyFont="1" applyFill="1" applyBorder="1" applyAlignment="1" applyProtection="1">
      <alignment horizontal="center" vertical="center" wrapText="1"/>
      <protection locked="0"/>
    </xf>
    <xf numFmtId="0" fontId="30" fillId="45" borderId="380" xfId="0" applyFont="1" applyFill="1" applyBorder="1" applyAlignment="1" applyProtection="1">
      <alignment horizontal="center" vertical="center" wrapText="1"/>
      <protection locked="0"/>
    </xf>
    <xf numFmtId="0" fontId="12" fillId="0" borderId="1896" xfId="0" applyFont="1" applyBorder="1" applyAlignment="1" applyProtection="1">
      <alignment horizontal="center" vertical="center"/>
      <protection locked="0"/>
    </xf>
    <xf numFmtId="0" fontId="12" fillId="0" borderId="464" xfId="0" applyFont="1" applyBorder="1" applyAlignment="1" applyProtection="1">
      <alignment horizontal="center" vertical="center"/>
      <protection locked="0"/>
    </xf>
    <xf numFmtId="0" fontId="12" fillId="0" borderId="1842" xfId="0" applyFont="1" applyBorder="1" applyAlignment="1" applyProtection="1">
      <alignment horizontal="center" vertical="center"/>
      <protection locked="0"/>
    </xf>
    <xf numFmtId="0" fontId="30" fillId="45" borderId="391" xfId="0" applyFont="1" applyFill="1" applyBorder="1" applyAlignment="1" applyProtection="1">
      <alignment horizontal="center" vertical="center" wrapText="1"/>
      <protection locked="0"/>
    </xf>
    <xf numFmtId="0" fontId="30" fillId="45" borderId="393" xfId="0" applyFont="1" applyFill="1" applyBorder="1" applyAlignment="1" applyProtection="1">
      <alignment horizontal="center" vertical="center" wrapText="1"/>
      <protection locked="0"/>
    </xf>
    <xf numFmtId="0" fontId="30" fillId="45" borderId="394" xfId="0" applyFont="1" applyFill="1" applyBorder="1" applyAlignment="1" applyProtection="1">
      <alignment horizontal="center" vertical="center" wrapText="1"/>
      <protection locked="0"/>
    </xf>
    <xf numFmtId="0" fontId="12" fillId="0" borderId="1895" xfId="0" applyFont="1" applyBorder="1" applyAlignment="1" applyProtection="1">
      <alignment horizontal="center" vertical="center"/>
      <protection locked="0"/>
    </xf>
    <xf numFmtId="0" fontId="12" fillId="0" borderId="769" xfId="0" applyFont="1" applyBorder="1" applyAlignment="1" applyProtection="1">
      <alignment horizontal="center" vertical="center"/>
      <protection locked="0"/>
    </xf>
    <xf numFmtId="0" fontId="12" fillId="0" borderId="677" xfId="0" applyFont="1" applyBorder="1" applyAlignment="1" applyProtection="1">
      <alignment horizontal="center" vertical="center"/>
      <protection locked="0"/>
    </xf>
    <xf numFmtId="0" fontId="12" fillId="0" borderId="0" xfId="0" applyFont="1" applyAlignment="1" applyProtection="1">
      <alignment horizontal="center" vertical="center"/>
      <protection locked="0"/>
    </xf>
    <xf numFmtId="0" fontId="12" fillId="0" borderId="1481" xfId="0" applyFont="1" applyBorder="1" applyAlignment="1" applyProtection="1">
      <alignment horizontal="center" vertical="center"/>
      <protection locked="0"/>
    </xf>
    <xf numFmtId="0" fontId="12" fillId="0" borderId="1435" xfId="0" applyFont="1" applyBorder="1" applyAlignment="1" applyProtection="1">
      <alignment horizontal="center" vertical="center"/>
      <protection locked="0"/>
    </xf>
    <xf numFmtId="0" fontId="30" fillId="0" borderId="123" xfId="0" applyFont="1" applyBorder="1" applyAlignment="1" applyProtection="1">
      <alignment horizontal="center" vertical="center" wrapText="1"/>
      <protection locked="0"/>
    </xf>
    <xf numFmtId="0" fontId="30" fillId="0" borderId="384" xfId="0" applyFont="1" applyBorder="1" applyAlignment="1" applyProtection="1">
      <alignment horizontal="center" vertical="center" wrapText="1"/>
      <protection locked="0"/>
    </xf>
    <xf numFmtId="0" fontId="30" fillId="0" borderId="372"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protection locked="0"/>
    </xf>
    <xf numFmtId="0" fontId="30" fillId="0" borderId="384" xfId="0" applyFont="1" applyBorder="1" applyAlignment="1" applyProtection="1">
      <alignment horizontal="center" vertical="center"/>
      <protection locked="0"/>
    </xf>
    <xf numFmtId="0" fontId="30" fillId="0" borderId="372" xfId="0" applyFont="1" applyBorder="1" applyAlignment="1" applyProtection="1">
      <alignment horizontal="center" vertical="center"/>
      <protection locked="0"/>
    </xf>
    <xf numFmtId="0" fontId="12" fillId="0" borderId="720" xfId="0" applyFont="1" applyBorder="1" applyAlignment="1" applyProtection="1">
      <alignment horizontal="center"/>
      <protection locked="0"/>
    </xf>
    <xf numFmtId="0" fontId="12" fillId="0" borderId="1907" xfId="0" applyFont="1" applyBorder="1" applyAlignment="1" applyProtection="1">
      <alignment horizontal="center"/>
      <protection locked="0"/>
    </xf>
    <xf numFmtId="0" fontId="12" fillId="0" borderId="1908" xfId="0" applyFont="1" applyBorder="1" applyAlignment="1" applyProtection="1">
      <alignment horizontal="center"/>
      <protection locked="0"/>
    </xf>
    <xf numFmtId="0" fontId="2" fillId="0" borderId="1920" xfId="0" applyFont="1" applyBorder="1" applyAlignment="1">
      <alignment horizontal="center" vertical="center" wrapText="1"/>
    </xf>
    <xf numFmtId="165" fontId="2" fillId="0" borderId="1281" xfId="1" applyFont="1" applyBorder="1" applyAlignment="1">
      <alignment horizontal="center" vertical="center" wrapText="1"/>
    </xf>
    <xf numFmtId="165" fontId="2" fillId="0" borderId="1922" xfId="1" applyFont="1" applyBorder="1" applyAlignment="1">
      <alignment horizontal="center" vertical="center" wrapText="1"/>
    </xf>
    <xf numFmtId="0" fontId="2" fillId="0" borderId="1920" xfId="0" applyFont="1" applyBorder="1" applyAlignment="1">
      <alignment horizontal="center" vertical="center"/>
    </xf>
    <xf numFmtId="0" fontId="2" fillId="0" borderId="1883" xfId="0" applyFont="1" applyBorder="1" applyAlignment="1">
      <alignment horizontal="center" vertical="center" wrapText="1"/>
    </xf>
    <xf numFmtId="0" fontId="2" fillId="0" borderId="445" xfId="0" applyFont="1" applyBorder="1" applyAlignment="1">
      <alignment horizontal="center" vertical="center" wrapText="1"/>
    </xf>
    <xf numFmtId="0" fontId="2" fillId="0" borderId="462" xfId="0" applyFont="1" applyBorder="1" applyAlignment="1">
      <alignment horizontal="center" vertical="center" wrapText="1"/>
    </xf>
    <xf numFmtId="0" fontId="2" fillId="0" borderId="1446" xfId="0" applyFont="1" applyBorder="1" applyAlignment="1">
      <alignment horizontal="center" vertical="center" wrapText="1"/>
    </xf>
    <xf numFmtId="0" fontId="12" fillId="56" borderId="1931" xfId="0" applyFont="1" applyFill="1" applyBorder="1"/>
    <xf numFmtId="0" fontId="12" fillId="56" borderId="1932" xfId="0" applyFont="1" applyFill="1" applyBorder="1"/>
    <xf numFmtId="0" fontId="11" fillId="0" borderId="0" xfId="0" applyFont="1"/>
    <xf numFmtId="0" fontId="2" fillId="0" borderId="1881" xfId="0" applyFont="1" applyBorder="1" applyAlignment="1">
      <alignment horizontal="center" vertical="center"/>
    </xf>
    <xf numFmtId="175" fontId="2" fillId="0" borderId="1881" xfId="0" applyNumberFormat="1" applyFont="1" applyBorder="1" applyAlignment="1">
      <alignment horizontal="center" vertical="center"/>
    </xf>
    <xf numFmtId="175" fontId="2" fillId="0" borderId="1920" xfId="0" applyNumberFormat="1" applyFont="1" applyBorder="1" applyAlignment="1">
      <alignment horizontal="center" vertical="center"/>
    </xf>
    <xf numFmtId="0" fontId="2" fillId="0" borderId="1881" xfId="0" applyFont="1" applyBorder="1" applyAlignment="1">
      <alignment horizontal="center" vertical="center" wrapText="1"/>
    </xf>
    <xf numFmtId="186" fontId="25" fillId="55" borderId="1892" xfId="0" applyNumberFormat="1" applyFont="1" applyFill="1" applyBorder="1" applyAlignment="1">
      <alignment horizontal="left" vertical="top"/>
    </xf>
    <xf numFmtId="165" fontId="2" fillId="0" borderId="1920" xfId="1" applyFont="1" applyBorder="1" applyAlignment="1">
      <alignment horizontal="center" vertical="center" wrapText="1"/>
    </xf>
    <xf numFmtId="0" fontId="2" fillId="0" borderId="1915" xfId="0" applyFont="1" applyBorder="1" applyAlignment="1">
      <alignment horizontal="center" vertical="center" wrapText="1"/>
    </xf>
    <xf numFmtId="0" fontId="2" fillId="0" borderId="1916" xfId="0" applyFont="1" applyBorder="1" applyAlignment="1">
      <alignment horizontal="center" vertical="center" wrapText="1"/>
    </xf>
    <xf numFmtId="0" fontId="2" fillId="0" borderId="1416" xfId="0" applyFont="1" applyBorder="1" applyAlignment="1">
      <alignment horizontal="center" vertical="center" wrapText="1"/>
    </xf>
    <xf numFmtId="0" fontId="2" fillId="0" borderId="165" xfId="0" applyFont="1" applyBorder="1" applyAlignment="1">
      <alignment horizontal="center" vertical="center" wrapText="1"/>
    </xf>
    <xf numFmtId="0" fontId="2" fillId="0" borderId="1420" xfId="0" applyFont="1" applyBorder="1" applyAlignment="1">
      <alignment horizontal="center" vertical="center" wrapText="1"/>
    </xf>
    <xf numFmtId="0" fontId="2" fillId="0" borderId="1065" xfId="0" applyFont="1" applyBorder="1" applyAlignment="1">
      <alignment horizontal="center" vertical="center" wrapText="1"/>
    </xf>
    <xf numFmtId="0" fontId="2" fillId="5" borderId="1915" xfId="0" applyFont="1" applyFill="1" applyBorder="1" applyAlignment="1">
      <alignment horizontal="center" vertical="center" wrapText="1"/>
    </xf>
    <xf numFmtId="0" fontId="2" fillId="5" borderId="1916" xfId="0" applyFont="1" applyFill="1" applyBorder="1" applyAlignment="1">
      <alignment horizontal="center" vertical="center" wrapText="1"/>
    </xf>
    <xf numFmtId="0" fontId="2" fillId="5" borderId="1416" xfId="0" applyFont="1" applyFill="1" applyBorder="1" applyAlignment="1">
      <alignment horizontal="center" vertical="center" wrapText="1"/>
    </xf>
    <xf numFmtId="0" fontId="2" fillId="5" borderId="165" xfId="0" applyFont="1" applyFill="1" applyBorder="1" applyAlignment="1">
      <alignment horizontal="center" vertical="center" wrapText="1"/>
    </xf>
    <xf numFmtId="0" fontId="2" fillId="5" borderId="1420" xfId="0" applyFont="1" applyFill="1" applyBorder="1" applyAlignment="1">
      <alignment horizontal="center" vertical="center" wrapText="1"/>
    </xf>
    <xf numFmtId="0" fontId="2" fillId="5" borderId="1065" xfId="0" applyFont="1" applyFill="1" applyBorder="1" applyAlignment="1">
      <alignment horizontal="center" vertical="center" wrapText="1"/>
    </xf>
    <xf numFmtId="165" fontId="2" fillId="0" borderId="1936" xfId="1" applyFont="1" applyBorder="1" applyAlignment="1">
      <alignment horizontal="center" vertical="center"/>
    </xf>
    <xf numFmtId="165" fontId="2" fillId="0" borderId="462" xfId="1" applyFont="1" applyBorder="1" applyAlignment="1">
      <alignment horizontal="center" vertical="center"/>
    </xf>
    <xf numFmtId="165" fontId="2" fillId="0" borderId="1066" xfId="1" applyFont="1" applyBorder="1" applyAlignment="1">
      <alignment horizontal="center" vertical="center"/>
    </xf>
    <xf numFmtId="0" fontId="2" fillId="0" borderId="1936" xfId="0" applyFont="1" applyBorder="1" applyAlignment="1">
      <alignment horizontal="center" vertical="center" wrapText="1"/>
    </xf>
    <xf numFmtId="0" fontId="2" fillId="0" borderId="1066" xfId="0" applyFont="1" applyBorder="1" applyAlignment="1">
      <alignment horizontal="center" vertical="center" wrapText="1"/>
    </xf>
    <xf numFmtId="0" fontId="2" fillId="0" borderId="1944" xfId="0" applyFont="1" applyBorder="1" applyAlignment="1">
      <alignment horizontal="center" vertical="center" wrapText="1"/>
    </xf>
    <xf numFmtId="0" fontId="2" fillId="5" borderId="1721" xfId="0" applyFont="1" applyFill="1" applyBorder="1" applyAlignment="1">
      <alignment horizontal="center" vertical="center" wrapText="1"/>
    </xf>
    <xf numFmtId="0" fontId="2" fillId="5" borderId="557" xfId="0" applyFont="1" applyFill="1" applyBorder="1" applyAlignment="1">
      <alignment horizontal="center" vertical="center" wrapText="1"/>
    </xf>
    <xf numFmtId="0" fontId="2" fillId="5" borderId="677" xfId="0" applyFont="1" applyFill="1" applyBorder="1" applyAlignment="1">
      <alignment horizontal="center" vertical="center" wrapText="1"/>
    </xf>
    <xf numFmtId="0" fontId="2" fillId="5" borderId="1207" xfId="0" applyFont="1" applyFill="1" applyBorder="1" applyAlignment="1">
      <alignment horizontal="center" vertical="center" wrapText="1"/>
    </xf>
    <xf numFmtId="165" fontId="2" fillId="0" borderId="1946" xfId="1" applyFont="1" applyBorder="1" applyAlignment="1">
      <alignment horizontal="center" vertical="center" wrapText="1"/>
    </xf>
    <xf numFmtId="0" fontId="2" fillId="5" borderId="1723" xfId="0" applyFont="1" applyFill="1" applyBorder="1" applyAlignment="1">
      <alignment horizontal="center" vertical="center" wrapText="1"/>
    </xf>
    <xf numFmtId="0" fontId="2" fillId="5" borderId="462" xfId="0" applyFont="1" applyFill="1" applyBorder="1" applyAlignment="1">
      <alignment horizontal="center" vertical="center" wrapText="1"/>
    </xf>
    <xf numFmtId="0" fontId="2" fillId="5" borderId="1066" xfId="0" applyFont="1" applyFill="1" applyBorder="1" applyAlignment="1">
      <alignment horizontal="center" vertical="center" wrapText="1"/>
    </xf>
    <xf numFmtId="0" fontId="2" fillId="0" borderId="1936" xfId="0" applyFont="1" applyBorder="1" applyAlignment="1">
      <alignment horizontal="center" vertical="center"/>
    </xf>
    <xf numFmtId="0" fontId="2" fillId="0" borderId="462" xfId="0" applyFont="1" applyBorder="1" applyAlignment="1">
      <alignment horizontal="center" vertical="center"/>
    </xf>
    <xf numFmtId="0" fontId="2" fillId="0" borderId="1066" xfId="0" applyFont="1" applyBorder="1" applyAlignment="1">
      <alignment horizontal="center" vertical="center"/>
    </xf>
    <xf numFmtId="0" fontId="115" fillId="0" borderId="110" xfId="0" applyFont="1" applyBorder="1" applyAlignment="1" applyProtection="1">
      <alignment horizontal="left"/>
      <protection locked="0"/>
    </xf>
    <xf numFmtId="0" fontId="115" fillId="14" borderId="380" xfId="0" applyFont="1" applyFill="1" applyBorder="1" applyAlignment="1" applyProtection="1">
      <alignment horizontal="center"/>
      <protection locked="0"/>
    </xf>
    <xf numFmtId="0" fontId="115" fillId="14" borderId="387" xfId="0" applyFont="1" applyFill="1" applyBorder="1" applyAlignment="1" applyProtection="1">
      <alignment horizontal="center"/>
      <protection locked="0"/>
    </xf>
    <xf numFmtId="0" fontId="115" fillId="14" borderId="374" xfId="0" applyFont="1" applyFill="1" applyBorder="1" applyAlignment="1" applyProtection="1">
      <alignment horizontal="center"/>
      <protection locked="0"/>
    </xf>
    <xf numFmtId="0" fontId="116" fillId="0" borderId="110" xfId="0" applyFont="1" applyBorder="1" applyAlignment="1" applyProtection="1">
      <alignment horizontal="left" indent="2"/>
      <protection locked="0"/>
    </xf>
    <xf numFmtId="0" fontId="116" fillId="68" borderId="110" xfId="0" applyFont="1" applyFill="1" applyBorder="1" applyAlignment="1" applyProtection="1">
      <alignment horizontal="left"/>
      <protection locked="0"/>
    </xf>
    <xf numFmtId="0" fontId="116" fillId="68" borderId="380" xfId="0" applyFont="1" applyFill="1" applyBorder="1" applyAlignment="1" applyProtection="1">
      <alignment horizontal="left"/>
      <protection locked="0"/>
    </xf>
    <xf numFmtId="0" fontId="117" fillId="0" borderId="1954" xfId="0" applyFont="1" applyBorder="1" applyAlignment="1" applyProtection="1">
      <alignment horizontal="center" vertical="center" wrapText="1"/>
      <protection locked="0"/>
    </xf>
    <xf numFmtId="0" fontId="25" fillId="68" borderId="110" xfId="0" applyFont="1" applyFill="1" applyBorder="1" applyAlignment="1" applyProtection="1">
      <alignment horizontal="left"/>
      <protection locked="0"/>
    </xf>
    <xf numFmtId="0" fontId="25" fillId="68" borderId="380" xfId="0" applyFont="1" applyFill="1" applyBorder="1" applyAlignment="1" applyProtection="1">
      <alignment horizontal="left"/>
      <protection locked="0"/>
    </xf>
    <xf numFmtId="0" fontId="12" fillId="0" borderId="110" xfId="0" applyFont="1" applyBorder="1" applyAlignment="1" applyProtection="1">
      <alignment horizontal="left"/>
      <protection locked="0"/>
    </xf>
    <xf numFmtId="0" fontId="2" fillId="12" borderId="110" xfId="1" applyNumberFormat="1" applyFont="1" applyFill="1" applyBorder="1" applyAlignment="1" applyProtection="1">
      <alignment horizontal="left"/>
      <protection locked="0"/>
    </xf>
    <xf numFmtId="0" fontId="2" fillId="0" borderId="110" xfId="1" applyNumberFormat="1" applyFont="1" applyBorder="1" applyAlignment="1" applyProtection="1">
      <alignment horizontal="left" indent="2"/>
      <protection locked="0"/>
    </xf>
    <xf numFmtId="0" fontId="11" fillId="0" borderId="110" xfId="0" applyFont="1" applyBorder="1" applyAlignment="1" applyProtection="1">
      <alignment horizontal="left" indent="2"/>
      <protection locked="0"/>
    </xf>
    <xf numFmtId="0" fontId="4" fillId="0" borderId="110" xfId="0" applyFont="1" applyBorder="1" applyAlignment="1" applyProtection="1">
      <alignment horizontal="left" vertical="center"/>
      <protection locked="0"/>
    </xf>
    <xf numFmtId="0" fontId="2" fillId="67" borderId="380" xfId="0" applyFont="1" applyFill="1" applyBorder="1" applyAlignment="1" applyProtection="1">
      <alignment horizontal="center" vertical="center" wrapText="1"/>
      <protection locked="0"/>
    </xf>
    <xf numFmtId="0" fontId="2" fillId="67" borderId="387" xfId="0" applyFont="1" applyFill="1" applyBorder="1" applyAlignment="1" applyProtection="1">
      <alignment horizontal="center" vertical="center" wrapText="1"/>
      <protection locked="0"/>
    </xf>
    <xf numFmtId="0" fontId="2" fillId="67" borderId="374" xfId="0" applyFont="1" applyFill="1" applyBorder="1" applyAlignment="1" applyProtection="1">
      <alignment horizontal="center" vertical="center" wrapText="1"/>
      <protection locked="0"/>
    </xf>
    <xf numFmtId="0" fontId="2" fillId="56" borderId="1761" xfId="0" applyFont="1" applyFill="1" applyBorder="1" applyAlignment="1" applyProtection="1">
      <alignment horizontal="left"/>
      <protection locked="0"/>
    </xf>
    <xf numFmtId="0" fontId="2" fillId="56" borderId="1963" xfId="0" applyFont="1" applyFill="1" applyBorder="1" applyAlignment="1" applyProtection="1">
      <alignment horizontal="left"/>
      <protection locked="0"/>
    </xf>
    <xf numFmtId="0" fontId="2" fillId="0" borderId="1957" xfId="0" applyFont="1" applyBorder="1" applyAlignment="1" applyProtection="1">
      <alignment horizontal="center" vertical="center"/>
      <protection locked="0"/>
    </xf>
    <xf numFmtId="0" fontId="2" fillId="0" borderId="463" xfId="0" applyFont="1" applyBorder="1" applyAlignment="1" applyProtection="1">
      <alignment horizontal="center" vertical="center"/>
      <protection locked="0"/>
    </xf>
    <xf numFmtId="0" fontId="2" fillId="0" borderId="1281" xfId="0" applyFont="1" applyBorder="1" applyAlignment="1" applyProtection="1">
      <alignment horizontal="center" vertical="center"/>
      <protection locked="0"/>
    </xf>
    <xf numFmtId="0" fontId="2" fillId="0" borderId="1732" xfId="0" applyFont="1" applyBorder="1" applyAlignment="1" applyProtection="1">
      <alignment horizontal="center" vertical="center"/>
      <protection locked="0"/>
    </xf>
    <xf numFmtId="0" fontId="2" fillId="0" borderId="1831" xfId="0" applyFont="1" applyBorder="1" applyAlignment="1" applyProtection="1">
      <alignment horizontal="center" vertical="center"/>
      <protection locked="0"/>
    </xf>
    <xf numFmtId="0" fontId="2" fillId="0" borderId="1416" xfId="0" applyFont="1" applyBorder="1" applyAlignment="1" applyProtection="1">
      <alignment horizontal="center" vertical="center"/>
      <protection locked="0"/>
    </xf>
    <xf numFmtId="0" fontId="2" fillId="0" borderId="165" xfId="0" applyFont="1" applyBorder="1" applyAlignment="1" applyProtection="1">
      <alignment horizontal="center" vertical="center"/>
      <protection locked="0"/>
    </xf>
    <xf numFmtId="0" fontId="2" fillId="0" borderId="1420" xfId="0" applyFont="1" applyBorder="1" applyAlignment="1" applyProtection="1">
      <alignment horizontal="center" vertical="center"/>
      <protection locked="0"/>
    </xf>
    <xf numFmtId="0" fontId="2" fillId="0" borderId="1065" xfId="0" applyFont="1" applyBorder="1" applyAlignment="1" applyProtection="1">
      <alignment horizontal="center" vertical="center"/>
      <protection locked="0"/>
    </xf>
    <xf numFmtId="0" fontId="2" fillId="0" borderId="1733" xfId="0" applyFont="1" applyBorder="1" applyAlignment="1" applyProtection="1">
      <alignment horizontal="center" vertical="center"/>
      <protection locked="0"/>
    </xf>
    <xf numFmtId="0" fontId="2" fillId="0" borderId="1958" xfId="0" applyFont="1" applyBorder="1" applyAlignment="1" applyProtection="1">
      <alignment horizontal="center" vertical="center" wrapText="1"/>
      <protection locked="0"/>
    </xf>
    <xf numFmtId="0" fontId="119" fillId="0" borderId="380" xfId="0" applyFont="1" applyBorder="1" applyProtection="1">
      <protection locked="0"/>
    </xf>
    <xf numFmtId="0" fontId="119" fillId="0" borderId="387" xfId="0" applyFont="1" applyBorder="1" applyProtection="1">
      <protection locked="0"/>
    </xf>
    <xf numFmtId="0" fontId="119" fillId="0" borderId="374" xfId="0" applyFont="1" applyBorder="1" applyProtection="1">
      <protection locked="0"/>
    </xf>
    <xf numFmtId="0" fontId="119" fillId="14" borderId="380" xfId="0" applyFont="1" applyFill="1" applyBorder="1" applyAlignment="1" applyProtection="1">
      <alignment horizontal="left"/>
      <protection locked="0"/>
    </xf>
    <xf numFmtId="0" fontId="119" fillId="14" borderId="387" xfId="0" applyFont="1" applyFill="1" applyBorder="1" applyAlignment="1" applyProtection="1">
      <alignment horizontal="left"/>
      <protection locked="0"/>
    </xf>
    <xf numFmtId="0" fontId="119" fillId="14" borderId="374" xfId="0" applyFont="1" applyFill="1" applyBorder="1" applyAlignment="1" applyProtection="1">
      <alignment horizontal="left"/>
      <protection locked="0"/>
    </xf>
    <xf numFmtId="0" fontId="101" fillId="0" borderId="380" xfId="1" applyNumberFormat="1" applyFont="1" applyBorder="1" applyAlignment="1" applyProtection="1">
      <alignment horizontal="left" indent="2"/>
      <protection locked="0"/>
    </xf>
    <xf numFmtId="0" fontId="101" fillId="0" borderId="387" xfId="1" applyNumberFormat="1" applyFont="1" applyBorder="1" applyAlignment="1" applyProtection="1">
      <alignment horizontal="left" indent="2"/>
      <protection locked="0"/>
    </xf>
    <xf numFmtId="0" fontId="101" fillId="0" borderId="374" xfId="1" applyNumberFormat="1" applyFont="1" applyBorder="1" applyAlignment="1" applyProtection="1">
      <alignment horizontal="left" indent="2"/>
      <protection locked="0"/>
    </xf>
    <xf numFmtId="0" fontId="117" fillId="0" borderId="1968" xfId="0" applyFont="1" applyBorder="1" applyAlignment="1" applyProtection="1">
      <alignment horizontal="center" vertical="center" wrapText="1"/>
      <protection locked="0"/>
    </xf>
    <xf numFmtId="0" fontId="25" fillId="68" borderId="387" xfId="0" applyFont="1" applyFill="1" applyBorder="1" applyAlignment="1" applyProtection="1">
      <alignment horizontal="left"/>
      <protection locked="0"/>
    </xf>
    <xf numFmtId="0" fontId="12" fillId="0" borderId="380" xfId="0" applyFont="1" applyBorder="1" applyAlignment="1" applyProtection="1">
      <alignment horizontal="left"/>
      <protection locked="0"/>
    </xf>
    <xf numFmtId="0" fontId="12" fillId="0" borderId="387" xfId="0" applyFont="1" applyBorder="1" applyAlignment="1" applyProtection="1">
      <alignment horizontal="left"/>
      <protection locked="0"/>
    </xf>
    <xf numFmtId="0" fontId="12" fillId="0" borderId="374" xfId="0" applyFont="1" applyBorder="1" applyAlignment="1" applyProtection="1">
      <alignment horizontal="left"/>
      <protection locked="0"/>
    </xf>
    <xf numFmtId="0" fontId="2" fillId="47" borderId="380" xfId="1" applyNumberFormat="1" applyFont="1" applyFill="1" applyBorder="1" applyAlignment="1" applyProtection="1">
      <alignment horizontal="left"/>
      <protection locked="0"/>
    </xf>
    <xf numFmtId="0" fontId="2" fillId="47" borderId="387" xfId="1" applyNumberFormat="1" applyFont="1" applyFill="1" applyBorder="1" applyAlignment="1" applyProtection="1">
      <alignment horizontal="left"/>
      <protection locked="0"/>
    </xf>
    <xf numFmtId="0" fontId="2" fillId="47" borderId="374" xfId="1" applyNumberFormat="1" applyFont="1" applyFill="1" applyBorder="1" applyAlignment="1" applyProtection="1">
      <alignment horizontal="left"/>
      <protection locked="0"/>
    </xf>
    <xf numFmtId="0" fontId="2" fillId="0" borderId="380" xfId="1" applyNumberFormat="1" applyFont="1" applyBorder="1" applyAlignment="1" applyProtection="1">
      <alignment horizontal="left" indent="2"/>
      <protection locked="0"/>
    </xf>
    <xf numFmtId="0" fontId="2" fillId="0" borderId="387" xfId="1" applyNumberFormat="1" applyFont="1" applyBorder="1" applyAlignment="1" applyProtection="1">
      <alignment horizontal="left" indent="2"/>
      <protection locked="0"/>
    </xf>
    <xf numFmtId="0" fontId="2" fillId="0" borderId="374" xfId="1" applyNumberFormat="1" applyFont="1" applyBorder="1" applyAlignment="1" applyProtection="1">
      <alignment horizontal="left" indent="2"/>
      <protection locked="0"/>
    </xf>
    <xf numFmtId="0" fontId="11" fillId="0" borderId="380" xfId="0" applyFont="1" applyBorder="1" applyAlignment="1" applyProtection="1">
      <alignment horizontal="left" indent="2"/>
      <protection locked="0"/>
    </xf>
    <xf numFmtId="0" fontId="11" fillId="0" borderId="387" xfId="0" applyFont="1" applyBorder="1" applyAlignment="1" applyProtection="1">
      <alignment horizontal="left" indent="2"/>
      <protection locked="0"/>
    </xf>
    <xf numFmtId="0" fontId="11" fillId="0" borderId="374" xfId="0" applyFont="1" applyBorder="1" applyAlignment="1" applyProtection="1">
      <alignment horizontal="left" indent="2"/>
      <protection locked="0"/>
    </xf>
    <xf numFmtId="0" fontId="4" fillId="0" borderId="387" xfId="0" applyFont="1" applyBorder="1" applyAlignment="1" applyProtection="1">
      <alignment horizontal="left" vertical="center"/>
      <protection locked="0"/>
    </xf>
    <xf numFmtId="0" fontId="2" fillId="0" borderId="1969" xfId="0" applyFont="1" applyBorder="1" applyAlignment="1" applyProtection="1">
      <alignment horizontal="center"/>
      <protection locked="0"/>
    </xf>
    <xf numFmtId="0" fontId="2" fillId="0" borderId="1970" xfId="0" applyFont="1" applyBorder="1" applyAlignment="1" applyProtection="1">
      <alignment horizontal="center"/>
      <protection locked="0"/>
    </xf>
    <xf numFmtId="0" fontId="12" fillId="0" borderId="1984" xfId="0" applyFont="1" applyBorder="1" applyAlignment="1" applyProtection="1">
      <alignment horizontal="center"/>
      <protection locked="0"/>
    </xf>
    <xf numFmtId="0" fontId="12" fillId="0" borderId="1985" xfId="0" applyFont="1" applyBorder="1" applyAlignment="1" applyProtection="1">
      <alignment horizontal="center"/>
      <protection locked="0"/>
    </xf>
    <xf numFmtId="0" fontId="12" fillId="0" borderId="1986" xfId="0" applyFont="1" applyBorder="1" applyAlignment="1" applyProtection="1">
      <alignment horizontal="center"/>
      <protection locked="0"/>
    </xf>
    <xf numFmtId="0" fontId="11" fillId="0" borderId="547" xfId="0" applyFont="1" applyBorder="1" applyAlignment="1" applyProtection="1">
      <alignment horizontal="left"/>
      <protection locked="0"/>
    </xf>
    <xf numFmtId="0" fontId="11" fillId="0" borderId="548" xfId="0" applyFont="1" applyBorder="1" applyAlignment="1" applyProtection="1">
      <alignment horizontal="left"/>
      <protection locked="0"/>
    </xf>
    <xf numFmtId="0" fontId="11" fillId="0" borderId="549" xfId="0" applyFont="1" applyBorder="1" applyAlignment="1" applyProtection="1">
      <alignment horizontal="left"/>
      <protection locked="0"/>
    </xf>
    <xf numFmtId="0" fontId="11" fillId="0" borderId="550" xfId="0" applyFont="1" applyBorder="1" applyAlignment="1" applyProtection="1">
      <alignment horizontal="left"/>
      <protection locked="0"/>
    </xf>
    <xf numFmtId="0" fontId="11" fillId="0" borderId="551" xfId="0" applyFont="1" applyBorder="1" applyAlignment="1" applyProtection="1">
      <alignment horizontal="left"/>
      <protection locked="0"/>
    </xf>
    <xf numFmtId="0" fontId="11" fillId="0" borderId="552" xfId="0" applyFont="1" applyBorder="1" applyAlignment="1" applyProtection="1">
      <alignment horizontal="left"/>
      <protection locked="0"/>
    </xf>
    <xf numFmtId="14" fontId="2" fillId="0" borderId="392" xfId="0" applyNumberFormat="1" applyFont="1" applyBorder="1" applyAlignment="1">
      <alignment horizontal="center" vertical="center"/>
    </xf>
    <xf numFmtId="14" fontId="117" fillId="0" borderId="1954" xfId="0" applyNumberFormat="1" applyFont="1" applyBorder="1" applyAlignment="1" applyProtection="1">
      <alignment horizontal="center" vertical="center" wrapText="1"/>
      <protection locked="0"/>
    </xf>
    <xf numFmtId="14" fontId="117" fillId="0" borderId="679" xfId="0" applyNumberFormat="1" applyFont="1" applyBorder="1" applyAlignment="1" applyProtection="1">
      <alignment horizontal="center" vertical="center" wrapText="1"/>
      <protection locked="0"/>
    </xf>
    <xf numFmtId="14" fontId="117" fillId="0" borderId="1968" xfId="0" applyNumberFormat="1" applyFont="1" applyBorder="1" applyAlignment="1" applyProtection="1">
      <alignment horizontal="center" vertical="center" wrapText="1"/>
      <protection locked="0"/>
    </xf>
    <xf numFmtId="14" fontId="25" fillId="0" borderId="2017" xfId="0" applyNumberFormat="1" applyFont="1" applyBorder="1" applyAlignment="1" applyProtection="1">
      <alignment horizontal="center" vertical="center" wrapText="1"/>
      <protection locked="0"/>
    </xf>
    <xf numFmtId="14" fontId="25" fillId="0" borderId="2019" xfId="0" applyNumberFormat="1" applyFont="1" applyBorder="1" applyAlignment="1" applyProtection="1">
      <alignment horizontal="center" vertical="center" wrapText="1"/>
      <protection locked="0"/>
    </xf>
    <xf numFmtId="14" fontId="25" fillId="0" borderId="2020" xfId="0" applyNumberFormat="1" applyFont="1" applyBorder="1" applyAlignment="1" applyProtection="1">
      <alignment horizontal="center" vertical="center" wrapText="1"/>
      <protection locked="0"/>
    </xf>
    <xf numFmtId="14" fontId="25" fillId="0" borderId="2021" xfId="0" applyNumberFormat="1" applyFont="1" applyBorder="1" applyAlignment="1" applyProtection="1">
      <alignment horizontal="center" vertical="center" wrapText="1"/>
      <protection locked="0"/>
    </xf>
    <xf numFmtId="14" fontId="25" fillId="0" borderId="1840" xfId="0" applyNumberFormat="1" applyFont="1" applyBorder="1" applyAlignment="1" applyProtection="1">
      <alignment horizontal="center" vertical="center" wrapText="1"/>
      <protection locked="0"/>
    </xf>
    <xf numFmtId="14" fontId="25" fillId="0" borderId="2018" xfId="0" applyNumberFormat="1" applyFont="1" applyBorder="1" applyAlignment="1" applyProtection="1">
      <alignment horizontal="center" vertical="center" wrapText="1"/>
      <protection locked="0"/>
    </xf>
    <xf numFmtId="14" fontId="25" fillId="0" borderId="728" xfId="0" applyNumberFormat="1" applyFont="1" applyBorder="1" applyAlignment="1" applyProtection="1">
      <alignment horizontal="center" vertical="center" wrapText="1"/>
      <protection locked="0"/>
    </xf>
    <xf numFmtId="14" fontId="2" fillId="0" borderId="1988" xfId="1" applyNumberFormat="1" applyFont="1" applyBorder="1" applyAlignment="1" applyProtection="1">
      <alignment horizontal="center" vertical="center"/>
      <protection locked="0"/>
    </xf>
    <xf numFmtId="14" fontId="2" fillId="0" borderId="462" xfId="1" applyNumberFormat="1" applyFont="1" applyBorder="1" applyAlignment="1" applyProtection="1">
      <alignment horizontal="center" vertical="center"/>
      <protection locked="0"/>
    </xf>
    <xf numFmtId="14" fontId="2" fillId="0" borderId="1996" xfId="1" applyNumberFormat="1" applyFont="1" applyBorder="1" applyAlignment="1" applyProtection="1">
      <alignment horizontal="center" vertical="center"/>
      <protection locked="0"/>
    </xf>
    <xf numFmtId="14" fontId="2" fillId="0" borderId="1992" xfId="1" applyNumberFormat="1" applyFont="1" applyBorder="1" applyAlignment="1" applyProtection="1">
      <alignment horizontal="center" vertical="center"/>
      <protection locked="0"/>
    </xf>
    <xf numFmtId="14" fontId="2" fillId="0" borderId="445" xfId="1" applyNumberFormat="1" applyFont="1" applyBorder="1" applyAlignment="1" applyProtection="1">
      <alignment horizontal="center" vertical="center"/>
      <protection locked="0"/>
    </xf>
    <xf numFmtId="14" fontId="2" fillId="0" borderId="1997" xfId="1" applyNumberFormat="1" applyFont="1" applyBorder="1" applyAlignment="1" applyProtection="1">
      <alignment horizontal="center" vertical="center"/>
      <protection locked="0"/>
    </xf>
    <xf numFmtId="14" fontId="2" fillId="0" borderId="1988" xfId="1" applyNumberFormat="1" applyFont="1" applyBorder="1" applyAlignment="1" applyProtection="1">
      <alignment horizontal="center" vertical="center" wrapText="1"/>
      <protection locked="0"/>
    </xf>
    <xf numFmtId="14" fontId="2" fillId="0" borderId="462" xfId="1" applyNumberFormat="1" applyFont="1" applyBorder="1" applyAlignment="1" applyProtection="1">
      <alignment horizontal="center" vertical="center" wrapText="1"/>
      <protection locked="0"/>
    </xf>
    <xf numFmtId="14" fontId="2" fillId="0" borderId="1996" xfId="1" applyNumberFormat="1" applyFont="1" applyBorder="1" applyAlignment="1" applyProtection="1">
      <alignment horizontal="center" vertical="center" wrapText="1"/>
      <protection locked="0"/>
    </xf>
    <xf numFmtId="14" fontId="2" fillId="0" borderId="165" xfId="1" applyNumberFormat="1" applyFont="1" applyBorder="1" applyAlignment="1" applyProtection="1">
      <alignment horizontal="center" vertical="center" wrapText="1"/>
      <protection locked="0"/>
    </xf>
    <xf numFmtId="14" fontId="2" fillId="0" borderId="1998" xfId="1" applyNumberFormat="1" applyFont="1" applyBorder="1" applyAlignment="1" applyProtection="1">
      <alignment horizontal="center" vertical="center" wrapText="1"/>
      <protection locked="0"/>
    </xf>
    <xf numFmtId="14" fontId="2" fillId="56" borderId="1857" xfId="0" applyNumberFormat="1" applyFont="1" applyFill="1" applyBorder="1" applyAlignment="1" applyProtection="1">
      <alignment horizontal="left"/>
      <protection locked="0"/>
    </xf>
    <xf numFmtId="14" fontId="2" fillId="56" borderId="1858" xfId="0" applyNumberFormat="1" applyFont="1" applyFill="1" applyBorder="1" applyAlignment="1" applyProtection="1">
      <alignment horizontal="left"/>
      <protection locked="0"/>
    </xf>
    <xf numFmtId="14" fontId="2" fillId="56" borderId="2010" xfId="0" applyNumberFormat="1" applyFont="1" applyFill="1" applyBorder="1" applyAlignment="1" applyProtection="1">
      <alignment horizontal="left"/>
      <protection locked="0"/>
    </xf>
    <xf numFmtId="14" fontId="2" fillId="0" borderId="1993" xfId="1" applyNumberFormat="1" applyFont="1" applyBorder="1" applyAlignment="1" applyProtection="1">
      <alignment horizontal="center" vertical="center" wrapText="1"/>
      <protection locked="0"/>
    </xf>
    <xf numFmtId="14" fontId="2" fillId="0" borderId="448" xfId="1" applyNumberFormat="1" applyFont="1" applyBorder="1" applyAlignment="1" applyProtection="1">
      <alignment horizontal="center" vertical="center" wrapText="1"/>
      <protection locked="0"/>
    </xf>
    <xf numFmtId="14" fontId="2" fillId="0" borderId="1999" xfId="1" applyNumberFormat="1" applyFont="1" applyBorder="1" applyAlignment="1" applyProtection="1">
      <alignment horizontal="center" vertical="center" wrapText="1"/>
      <protection locked="0"/>
    </xf>
    <xf numFmtId="14" fontId="2" fillId="0" borderId="1738" xfId="1" applyNumberFormat="1" applyFont="1" applyBorder="1" applyAlignment="1" applyProtection="1">
      <alignment horizontal="center" vertical="center"/>
      <protection locked="0"/>
    </xf>
    <xf numFmtId="14" fontId="2" fillId="0" borderId="1780" xfId="1" applyNumberFormat="1" applyFont="1" applyBorder="1" applyAlignment="1" applyProtection="1">
      <alignment horizontal="center" vertical="center"/>
      <protection locked="0"/>
    </xf>
    <xf numFmtId="14" fontId="2" fillId="0" borderId="0" xfId="0" applyNumberFormat="1" applyFont="1" applyAlignment="1" applyProtection="1">
      <alignment horizontal="left"/>
      <protection locked="0"/>
    </xf>
    <xf numFmtId="14" fontId="2" fillId="0" borderId="1987" xfId="0" applyNumberFormat="1" applyFont="1" applyBorder="1" applyAlignment="1" applyProtection="1">
      <alignment horizontal="center" vertical="center"/>
      <protection locked="0"/>
    </xf>
    <xf numFmtId="14" fontId="2" fillId="0" borderId="1988" xfId="0" applyNumberFormat="1" applyFont="1" applyBorder="1" applyAlignment="1" applyProtection="1">
      <alignment horizontal="center" vertical="center"/>
      <protection locked="0"/>
    </xf>
    <xf numFmtId="14" fontId="2" fillId="0" borderId="1994" xfId="0" applyNumberFormat="1" applyFont="1" applyBorder="1" applyAlignment="1" applyProtection="1">
      <alignment horizontal="center" vertical="center"/>
      <protection locked="0"/>
    </xf>
    <xf numFmtId="14" fontId="2" fillId="0" borderId="462" xfId="0" applyNumberFormat="1" applyFont="1" applyBorder="1" applyAlignment="1" applyProtection="1">
      <alignment horizontal="center" vertical="center"/>
      <protection locked="0"/>
    </xf>
    <xf numFmtId="14" fontId="2" fillId="0" borderId="1995" xfId="0" applyNumberFormat="1" applyFont="1" applyBorder="1" applyAlignment="1" applyProtection="1">
      <alignment horizontal="center" vertical="center"/>
      <protection locked="0"/>
    </xf>
    <xf numFmtId="14" fontId="2" fillId="0" borderId="1996" xfId="0" applyNumberFormat="1" applyFont="1" applyBorder="1" applyAlignment="1" applyProtection="1">
      <alignment horizontal="center" vertical="center"/>
      <protection locked="0"/>
    </xf>
    <xf numFmtId="14" fontId="2" fillId="0" borderId="445" xfId="1" applyNumberFormat="1" applyFont="1" applyBorder="1" applyAlignment="1" applyProtection="1">
      <alignment horizontal="center" vertical="center" wrapText="1"/>
      <protection locked="0"/>
    </xf>
    <xf numFmtId="14" fontId="2" fillId="0" borderId="1997" xfId="1" applyNumberFormat="1" applyFont="1" applyBorder="1" applyAlignment="1" applyProtection="1">
      <alignment horizontal="center" vertical="center" wrapText="1"/>
      <protection locked="0"/>
    </xf>
    <xf numFmtId="14" fontId="43" fillId="65" borderId="110" xfId="0" applyNumberFormat="1" applyFont="1" applyFill="1" applyBorder="1" applyAlignment="1">
      <alignment horizontal="center"/>
    </xf>
    <xf numFmtId="14" fontId="43" fillId="65" borderId="123" xfId="0" applyNumberFormat="1" applyFont="1" applyFill="1" applyBorder="1" applyAlignment="1">
      <alignment horizontal="center"/>
    </xf>
    <xf numFmtId="14" fontId="2" fillId="45" borderId="123" xfId="0" applyNumberFormat="1" applyFont="1" applyFill="1" applyBorder="1" applyAlignment="1">
      <alignment horizontal="center" vertical="center"/>
    </xf>
    <xf numFmtId="14" fontId="2" fillId="45" borderId="384" xfId="0" applyNumberFormat="1" applyFont="1" applyFill="1" applyBorder="1" applyAlignment="1">
      <alignment horizontal="center" vertical="center"/>
    </xf>
    <xf numFmtId="14" fontId="2" fillId="45" borderId="372" xfId="0" applyNumberFormat="1" applyFont="1" applyFill="1" applyBorder="1" applyAlignment="1">
      <alignment horizontal="center" vertical="center"/>
    </xf>
    <xf numFmtId="14" fontId="2" fillId="45" borderId="380" xfId="0" applyNumberFormat="1" applyFont="1" applyFill="1" applyBorder="1" applyAlignment="1">
      <alignment horizontal="center" vertical="center"/>
    </xf>
    <xf numFmtId="14" fontId="2" fillId="45" borderId="374" xfId="0" applyNumberFormat="1" applyFont="1" applyFill="1" applyBorder="1" applyAlignment="1">
      <alignment horizontal="center" vertical="center"/>
    </xf>
    <xf numFmtId="14" fontId="2" fillId="45" borderId="391" xfId="0" applyNumberFormat="1" applyFont="1" applyFill="1" applyBorder="1" applyAlignment="1">
      <alignment horizontal="center" vertical="center"/>
    </xf>
    <xf numFmtId="14" fontId="2" fillId="45" borderId="394" xfId="0" applyNumberFormat="1" applyFont="1" applyFill="1" applyBorder="1" applyAlignment="1">
      <alignment horizontal="center" vertical="center"/>
    </xf>
    <xf numFmtId="14" fontId="2" fillId="45" borderId="388" xfId="0" applyNumberFormat="1" applyFont="1" applyFill="1" applyBorder="1" applyAlignment="1">
      <alignment horizontal="center" vertical="center"/>
    </xf>
    <xf numFmtId="14" fontId="2" fillId="45" borderId="382" xfId="0" applyNumberFormat="1" applyFont="1" applyFill="1" applyBorder="1" applyAlignment="1">
      <alignment horizontal="center" vertical="center"/>
    </xf>
    <xf numFmtId="14" fontId="2" fillId="45" borderId="393" xfId="0" applyNumberFormat="1" applyFont="1" applyFill="1" applyBorder="1" applyAlignment="1">
      <alignment horizontal="center" vertical="center"/>
    </xf>
    <xf numFmtId="14" fontId="2" fillId="45" borderId="110" xfId="0" applyNumberFormat="1" applyFont="1" applyFill="1" applyBorder="1" applyAlignment="1">
      <alignment horizontal="center" vertical="center"/>
    </xf>
    <xf numFmtId="14" fontId="135" fillId="45" borderId="110" xfId="0" applyNumberFormat="1" applyFont="1" applyFill="1" applyBorder="1" applyAlignment="1">
      <alignment horizontal="center" vertical="center"/>
    </xf>
    <xf numFmtId="14" fontId="135" fillId="67" borderId="388" xfId="0" applyNumberFormat="1" applyFont="1" applyFill="1" applyBorder="1" applyAlignment="1">
      <alignment horizontal="center" vertical="center" wrapText="1"/>
    </xf>
    <xf numFmtId="14" fontId="135" fillId="67" borderId="389" xfId="0" applyNumberFormat="1" applyFont="1" applyFill="1" applyBorder="1" applyAlignment="1">
      <alignment horizontal="center" vertical="center" wrapText="1"/>
    </xf>
    <xf numFmtId="14" fontId="135" fillId="67" borderId="391" xfId="0" applyNumberFormat="1" applyFont="1" applyFill="1" applyBorder="1" applyAlignment="1">
      <alignment horizontal="center" vertical="center" wrapText="1"/>
    </xf>
    <xf numFmtId="14" fontId="140" fillId="65" borderId="382" xfId="0" applyNumberFormat="1" applyFont="1" applyFill="1" applyBorder="1" applyAlignment="1">
      <alignment horizontal="center"/>
    </xf>
    <xf numFmtId="14" fontId="140" fillId="65" borderId="390" xfId="0" applyNumberFormat="1" applyFont="1" applyFill="1" applyBorder="1" applyAlignment="1">
      <alignment horizontal="center"/>
    </xf>
    <xf numFmtId="14" fontId="135" fillId="45" borderId="388" xfId="0" applyNumberFormat="1" applyFont="1" applyFill="1" applyBorder="1" applyAlignment="1">
      <alignment horizontal="center" vertical="center"/>
    </xf>
    <xf numFmtId="14" fontId="135" fillId="45" borderId="392" xfId="0" applyNumberFormat="1" applyFont="1" applyFill="1" applyBorder="1" applyAlignment="1">
      <alignment horizontal="center" vertical="center"/>
    </xf>
    <xf numFmtId="14" fontId="135" fillId="45" borderId="382" xfId="0" applyNumberFormat="1" applyFont="1" applyFill="1" applyBorder="1" applyAlignment="1">
      <alignment horizontal="center" vertical="center"/>
    </xf>
    <xf numFmtId="0" fontId="101" fillId="68" borderId="380" xfId="0" applyFont="1" applyFill="1" applyBorder="1" applyAlignment="1">
      <alignment horizontal="left"/>
    </xf>
    <xf numFmtId="0" fontId="101" fillId="68" borderId="387" xfId="0" applyFont="1" applyFill="1" applyBorder="1" applyAlignment="1">
      <alignment horizontal="left"/>
    </xf>
    <xf numFmtId="0" fontId="101" fillId="68" borderId="374" xfId="0" applyFont="1" applyFill="1" applyBorder="1" applyAlignment="1">
      <alignment horizontal="left"/>
    </xf>
    <xf numFmtId="0" fontId="117" fillId="0" borderId="2022" xfId="0" applyFont="1" applyBorder="1" applyAlignment="1" applyProtection="1">
      <alignment horizontal="center" vertical="center" wrapText="1"/>
      <protection locked="0"/>
    </xf>
    <xf numFmtId="0" fontId="117" fillId="0" borderId="2024" xfId="0" applyFont="1" applyBorder="1" applyAlignment="1" applyProtection="1">
      <alignment horizontal="center" vertical="center" wrapText="1"/>
      <protection locked="0"/>
    </xf>
    <xf numFmtId="0" fontId="11" fillId="0" borderId="380" xfId="0" applyFont="1" applyBorder="1" applyAlignment="1">
      <alignment horizontal="left"/>
    </xf>
    <xf numFmtId="0" fontId="11" fillId="0" borderId="387" xfId="0" applyFont="1" applyBorder="1" applyAlignment="1">
      <alignment horizontal="left"/>
    </xf>
    <xf numFmtId="0" fontId="11" fillId="0" borderId="374" xfId="0" applyFont="1" applyBorder="1" applyAlignment="1">
      <alignment horizontal="left"/>
    </xf>
    <xf numFmtId="0" fontId="2" fillId="77" borderId="110" xfId="0" applyFont="1" applyFill="1" applyBorder="1" applyAlignment="1">
      <alignment horizontal="center" vertical="center" wrapText="1"/>
    </xf>
    <xf numFmtId="0" fontId="2" fillId="0" borderId="2028" xfId="0" applyFont="1" applyBorder="1" applyAlignment="1" applyProtection="1">
      <alignment horizontal="center" vertical="center" wrapText="1"/>
      <protection locked="0"/>
    </xf>
    <xf numFmtId="0" fontId="2" fillId="0" borderId="2033" xfId="0" applyFont="1" applyBorder="1" applyAlignment="1" applyProtection="1">
      <alignment horizontal="center" vertical="center" wrapText="1"/>
      <protection locked="0"/>
    </xf>
    <xf numFmtId="0" fontId="2" fillId="56" borderId="1857" xfId="0" applyFont="1" applyFill="1" applyBorder="1" applyAlignment="1" applyProtection="1">
      <alignment vertical="center"/>
      <protection locked="0"/>
    </xf>
    <xf numFmtId="0" fontId="2" fillId="56" borderId="2010" xfId="0" applyFont="1" applyFill="1" applyBorder="1" applyAlignment="1" applyProtection="1">
      <alignment vertical="center"/>
      <protection locked="0"/>
    </xf>
    <xf numFmtId="175" fontId="2" fillId="0" borderId="1988" xfId="0" applyNumberFormat="1" applyFont="1" applyBorder="1" applyAlignment="1" applyProtection="1">
      <alignment horizontal="center" vertical="center" wrapText="1"/>
      <protection locked="0"/>
    </xf>
    <xf numFmtId="175" fontId="2" fillId="0" borderId="462" xfId="0" applyNumberFormat="1" applyFont="1" applyBorder="1" applyAlignment="1" applyProtection="1">
      <alignment horizontal="center" vertical="center" wrapText="1"/>
      <protection locked="0"/>
    </xf>
    <xf numFmtId="175" fontId="2" fillId="0" borderId="1996" xfId="0" applyNumberFormat="1" applyFont="1" applyBorder="1" applyAlignment="1" applyProtection="1">
      <alignment horizontal="center" vertical="center" wrapText="1"/>
      <protection locked="0"/>
    </xf>
    <xf numFmtId="0" fontId="2" fillId="0" borderId="1988" xfId="0" applyFont="1" applyBorder="1" applyAlignment="1" applyProtection="1">
      <alignment horizontal="center" vertical="center" wrapText="1"/>
      <protection locked="0"/>
    </xf>
    <xf numFmtId="0" fontId="2" fillId="0" borderId="1996" xfId="0" applyFont="1" applyBorder="1" applyAlignment="1" applyProtection="1">
      <alignment horizontal="center" vertical="center" wrapText="1"/>
      <protection locked="0"/>
    </xf>
    <xf numFmtId="0" fontId="2" fillId="0" borderId="2027" xfId="0" applyFont="1" applyBorder="1" applyAlignment="1" applyProtection="1">
      <alignment horizontal="center" vertical="center" wrapText="1"/>
      <protection locked="0"/>
    </xf>
    <xf numFmtId="0" fontId="2" fillId="0" borderId="2032" xfId="0" applyFont="1" applyBorder="1" applyAlignment="1" applyProtection="1">
      <alignment horizontal="center" vertical="center" wrapText="1"/>
      <protection locked="0"/>
    </xf>
    <xf numFmtId="0" fontId="2" fillId="0" borderId="2025" xfId="0" applyFont="1" applyBorder="1" applyAlignment="1" applyProtection="1">
      <alignment horizontal="center" vertical="center" wrapText="1"/>
      <protection locked="0"/>
    </xf>
    <xf numFmtId="0" fontId="2" fillId="0" borderId="2026" xfId="0" applyFont="1" applyBorder="1" applyAlignment="1" applyProtection="1">
      <alignment horizontal="center" vertical="center" wrapText="1"/>
      <protection locked="0"/>
    </xf>
    <xf numFmtId="0" fontId="2" fillId="0" borderId="2029" xfId="0" applyFont="1" applyBorder="1" applyAlignment="1" applyProtection="1">
      <alignment horizontal="center" vertical="center" wrapText="1"/>
      <protection locked="0"/>
    </xf>
    <xf numFmtId="0" fontId="2" fillId="0" borderId="2030" xfId="0" applyFont="1" applyBorder="1" applyAlignment="1" applyProtection="1">
      <alignment horizontal="center" vertical="center" wrapText="1"/>
      <protection locked="0"/>
    </xf>
    <xf numFmtId="0" fontId="2" fillId="0" borderId="2031" xfId="0" applyFont="1" applyBorder="1" applyAlignment="1" applyProtection="1">
      <alignment horizontal="center" vertical="center" wrapText="1"/>
      <protection locked="0"/>
    </xf>
    <xf numFmtId="0" fontId="101" fillId="0" borderId="110" xfId="1" applyNumberFormat="1" applyFont="1" applyBorder="1" applyAlignment="1" applyProtection="1">
      <alignment horizontal="left" indent="2"/>
    </xf>
    <xf numFmtId="0" fontId="101" fillId="68" borderId="110" xfId="0" applyFont="1" applyFill="1" applyBorder="1" applyAlignment="1">
      <alignment horizontal="left"/>
    </xf>
    <xf numFmtId="0" fontId="2" fillId="0" borderId="380" xfId="1" applyNumberFormat="1" applyFont="1" applyBorder="1" applyAlignment="1" applyProtection="1">
      <alignment horizontal="left" indent="2"/>
    </xf>
    <xf numFmtId="0" fontId="2" fillId="0" borderId="387" xfId="1" applyNumberFormat="1" applyFont="1" applyBorder="1" applyAlignment="1" applyProtection="1">
      <alignment horizontal="left" indent="2"/>
    </xf>
    <xf numFmtId="0" fontId="2" fillId="0" borderId="374" xfId="1" applyNumberFormat="1" applyFont="1" applyBorder="1" applyAlignment="1" applyProtection="1">
      <alignment horizontal="left" indent="2"/>
    </xf>
    <xf numFmtId="0" fontId="2" fillId="47" borderId="380" xfId="1" applyNumberFormat="1" applyFont="1" applyFill="1" applyBorder="1" applyAlignment="1" applyProtection="1">
      <alignment horizontal="left"/>
    </xf>
    <xf numFmtId="0" fontId="2" fillId="47" borderId="387" xfId="1" applyNumberFormat="1" applyFont="1" applyFill="1" applyBorder="1" applyAlignment="1" applyProtection="1">
      <alignment horizontal="left"/>
    </xf>
    <xf numFmtId="0" fontId="2" fillId="47" borderId="374" xfId="1" applyNumberFormat="1" applyFont="1" applyFill="1" applyBorder="1" applyAlignment="1" applyProtection="1">
      <alignment horizontal="left"/>
    </xf>
    <xf numFmtId="0" fontId="12" fillId="0" borderId="380" xfId="0" applyFont="1" applyBorder="1" applyAlignment="1">
      <alignment horizontal="left"/>
    </xf>
    <xf numFmtId="0" fontId="12" fillId="0" borderId="387" xfId="0" applyFont="1" applyBorder="1" applyAlignment="1">
      <alignment horizontal="left"/>
    </xf>
    <xf numFmtId="0" fontId="12" fillId="0" borderId="374" xfId="0" applyFont="1" applyBorder="1" applyAlignment="1">
      <alignment horizontal="left"/>
    </xf>
    <xf numFmtId="0" fontId="2" fillId="0" borderId="2045" xfId="0" applyFont="1" applyBorder="1" applyAlignment="1" applyProtection="1">
      <alignment horizontal="center" vertical="center" wrapText="1"/>
      <protection locked="0"/>
    </xf>
    <xf numFmtId="0" fontId="2" fillId="0" borderId="2048" xfId="0" applyFont="1" applyBorder="1" applyAlignment="1" applyProtection="1">
      <alignment horizontal="center" vertical="center" wrapText="1"/>
      <protection locked="0"/>
    </xf>
    <xf numFmtId="0" fontId="2" fillId="0" borderId="2042" xfId="0" applyFont="1" applyBorder="1" applyAlignment="1" applyProtection="1">
      <alignment horizontal="center" vertical="center" wrapText="1"/>
      <protection locked="0"/>
    </xf>
    <xf numFmtId="0" fontId="2" fillId="0" borderId="2041" xfId="0" applyFont="1" applyBorder="1" applyAlignment="1" applyProtection="1">
      <alignment horizontal="center" vertical="center" wrapText="1"/>
      <protection locked="0"/>
    </xf>
    <xf numFmtId="0" fontId="2" fillId="0" borderId="2046" xfId="0" applyFont="1" applyBorder="1" applyAlignment="1" applyProtection="1">
      <alignment horizontal="center" vertical="center" wrapText="1"/>
      <protection locked="0"/>
    </xf>
    <xf numFmtId="0" fontId="2" fillId="0" borderId="2047" xfId="0" applyFont="1" applyBorder="1" applyAlignment="1" applyProtection="1">
      <alignment horizontal="center" vertical="center" wrapText="1"/>
      <protection locked="0"/>
    </xf>
    <xf numFmtId="0" fontId="2" fillId="0" borderId="2043" xfId="0" applyFont="1" applyBorder="1" applyAlignment="1" applyProtection="1">
      <alignment horizontal="center" vertical="center" wrapText="1"/>
      <protection locked="0"/>
    </xf>
    <xf numFmtId="0" fontId="2" fillId="0" borderId="2044" xfId="0" applyFont="1" applyBorder="1" applyAlignment="1" applyProtection="1">
      <alignment horizontal="center" vertical="center" wrapText="1"/>
      <protection locked="0"/>
    </xf>
    <xf numFmtId="0" fontId="25" fillId="68" borderId="387" xfId="0" applyFont="1" applyFill="1" applyBorder="1" applyAlignment="1">
      <alignment horizontal="left"/>
    </xf>
    <xf numFmtId="0" fontId="2" fillId="77" borderId="380" xfId="0" applyFont="1" applyFill="1" applyBorder="1" applyAlignment="1">
      <alignment horizontal="center" vertical="center" wrapText="1"/>
    </xf>
    <xf numFmtId="0" fontId="2" fillId="77" borderId="387" xfId="0" applyFont="1" applyFill="1" applyBorder="1" applyAlignment="1">
      <alignment horizontal="center" vertical="center" wrapText="1"/>
    </xf>
    <xf numFmtId="0" fontId="2" fillId="77" borderId="374" xfId="0" applyFont="1" applyFill="1" applyBorder="1" applyAlignment="1">
      <alignment horizontal="center" vertical="center" wrapText="1"/>
    </xf>
    <xf numFmtId="0" fontId="117" fillId="0" borderId="2060" xfId="0" applyFont="1" applyBorder="1" applyAlignment="1" applyProtection="1">
      <alignment horizontal="center" vertical="center" wrapText="1"/>
      <protection locked="0"/>
    </xf>
    <xf numFmtId="0" fontId="2" fillId="56" borderId="2070" xfId="0" applyFont="1" applyFill="1" applyBorder="1" applyAlignment="1" applyProtection="1">
      <alignment horizontal="left"/>
      <protection locked="0"/>
    </xf>
    <xf numFmtId="0" fontId="2" fillId="56" borderId="2071" xfId="0" applyFont="1" applyFill="1" applyBorder="1" applyAlignment="1" applyProtection="1">
      <alignment horizontal="left"/>
      <protection locked="0"/>
    </xf>
    <xf numFmtId="0" fontId="2" fillId="0" borderId="2064" xfId="0" applyFont="1" applyBorder="1" applyAlignment="1" applyProtection="1">
      <alignment horizontal="center" vertical="center" wrapText="1"/>
      <protection locked="0"/>
    </xf>
    <xf numFmtId="0" fontId="2" fillId="0" borderId="2063" xfId="0" applyFont="1" applyBorder="1" applyAlignment="1" applyProtection="1">
      <alignment horizontal="center" vertical="center" wrapText="1"/>
      <protection locked="0"/>
    </xf>
    <xf numFmtId="0" fontId="2" fillId="0" borderId="2076" xfId="0" applyFont="1" applyBorder="1" applyAlignment="1" applyProtection="1">
      <alignment horizontal="center" vertical="center" wrapText="1"/>
      <protection locked="0"/>
    </xf>
    <xf numFmtId="0" fontId="2" fillId="0" borderId="2074" xfId="0" applyFont="1" applyBorder="1" applyAlignment="1" applyProtection="1">
      <alignment horizontal="center" vertical="center" wrapText="1"/>
      <protection locked="0"/>
    </xf>
    <xf numFmtId="0" fontId="2" fillId="0" borderId="2075" xfId="0" applyFont="1" applyBorder="1" applyAlignment="1" applyProtection="1">
      <alignment horizontal="center" vertical="center" wrapText="1"/>
      <protection locked="0"/>
    </xf>
    <xf numFmtId="0" fontId="2" fillId="56" borderId="2084" xfId="0" applyFont="1" applyFill="1" applyBorder="1" applyAlignment="1" applyProtection="1">
      <alignment horizontal="left" vertical="center"/>
      <protection locked="0"/>
    </xf>
    <xf numFmtId="0" fontId="2" fillId="56" borderId="2071" xfId="0" applyFont="1" applyFill="1" applyBorder="1" applyAlignment="1" applyProtection="1">
      <alignment horizontal="left" vertical="center"/>
      <protection locked="0"/>
    </xf>
    <xf numFmtId="0" fontId="2" fillId="0" borderId="2078" xfId="0" applyFont="1" applyBorder="1" applyAlignment="1" applyProtection="1">
      <alignment horizontal="center" vertical="center" wrapText="1"/>
      <protection locked="0"/>
    </xf>
    <xf numFmtId="0" fontId="2" fillId="0" borderId="2077" xfId="0" applyFont="1" applyBorder="1" applyAlignment="1" applyProtection="1">
      <alignment horizontal="center" vertical="center" wrapText="1"/>
      <protection locked="0"/>
    </xf>
    <xf numFmtId="0" fontId="11" fillId="0" borderId="110" xfId="0" applyFont="1" applyBorder="1" applyAlignment="1">
      <alignment horizontal="left"/>
    </xf>
    <xf numFmtId="0" fontId="117" fillId="0" borderId="2088" xfId="0" applyFont="1" applyBorder="1" applyAlignment="1" applyProtection="1">
      <alignment horizontal="center" vertical="center" wrapText="1"/>
      <protection locked="0"/>
    </xf>
    <xf numFmtId="0" fontId="2" fillId="56" borderId="2099" xfId="0" applyFont="1" applyFill="1" applyBorder="1" applyAlignment="1" applyProtection="1">
      <alignment horizontal="left" vertical="center"/>
      <protection locked="0"/>
    </xf>
    <xf numFmtId="0" fontId="2" fillId="0" borderId="2090" xfId="0" applyFont="1" applyBorder="1" applyAlignment="1" applyProtection="1">
      <alignment horizontal="center" vertical="center" wrapText="1"/>
      <protection locked="0"/>
    </xf>
    <xf numFmtId="0" fontId="2" fillId="0" borderId="2091" xfId="0" applyFont="1" applyBorder="1" applyAlignment="1" applyProtection="1">
      <alignment horizontal="center" vertical="center" wrapText="1"/>
      <protection locked="0"/>
    </xf>
    <xf numFmtId="0" fontId="2" fillId="0" borderId="2089" xfId="0" applyFont="1" applyBorder="1" applyAlignment="1" applyProtection="1">
      <alignment horizontal="center" vertical="center" wrapText="1"/>
      <protection locked="0"/>
    </xf>
    <xf numFmtId="0" fontId="25" fillId="0" borderId="0" xfId="0" applyFont="1" applyAlignment="1" applyProtection="1">
      <alignment horizontal="left" vertical="top"/>
      <protection locked="0"/>
    </xf>
    <xf numFmtId="0" fontId="117" fillId="0" borderId="2103" xfId="0" applyFont="1" applyBorder="1" applyAlignment="1" applyProtection="1">
      <alignment horizontal="center" vertical="center" wrapText="1"/>
      <protection locked="0"/>
    </xf>
    <xf numFmtId="0" fontId="2" fillId="0" borderId="2108" xfId="0" applyFont="1" applyBorder="1" applyAlignment="1" applyProtection="1">
      <alignment horizontal="center" vertical="center" wrapText="1"/>
      <protection locked="0"/>
    </xf>
    <xf numFmtId="0" fontId="2" fillId="0" borderId="2109" xfId="0" applyFont="1" applyBorder="1" applyAlignment="1" applyProtection="1">
      <alignment horizontal="center" vertical="center"/>
      <protection locked="0"/>
    </xf>
    <xf numFmtId="0" fontId="2" fillId="0" borderId="2110" xfId="0" applyFont="1" applyBorder="1" applyAlignment="1" applyProtection="1">
      <alignment horizontal="center" vertical="center"/>
      <protection locked="0"/>
    </xf>
    <xf numFmtId="0" fontId="118" fillId="0" borderId="110" xfId="0" applyFont="1" applyBorder="1" applyAlignment="1">
      <alignment horizontal="left"/>
    </xf>
    <xf numFmtId="0" fontId="118" fillId="0" borderId="110" xfId="1" applyNumberFormat="1" applyFont="1" applyBorder="1" applyAlignment="1" applyProtection="1">
      <alignment horizontal="left" indent="2"/>
    </xf>
    <xf numFmtId="0" fontId="118" fillId="68" borderId="110" xfId="0" applyFont="1" applyFill="1" applyBorder="1" applyAlignment="1">
      <alignment horizontal="left"/>
    </xf>
    <xf numFmtId="0" fontId="11" fillId="0" borderId="0" xfId="0" applyFont="1" applyAlignment="1">
      <alignment horizontal="center"/>
    </xf>
    <xf numFmtId="0" fontId="97" fillId="14" borderId="110" xfId="0" applyFont="1" applyFill="1" applyBorder="1" applyAlignment="1">
      <alignment horizontal="left"/>
    </xf>
    <xf numFmtId="0" fontId="2" fillId="56" borderId="2111" xfId="0" applyFont="1" applyFill="1" applyBorder="1" applyAlignment="1" applyProtection="1">
      <alignment horizontal="left" vertical="center"/>
      <protection locked="0"/>
    </xf>
    <xf numFmtId="0" fontId="2" fillId="56" borderId="2112" xfId="0" applyFont="1" applyFill="1" applyBorder="1" applyAlignment="1" applyProtection="1">
      <alignment horizontal="left" vertical="center"/>
      <protection locked="0"/>
    </xf>
    <xf numFmtId="0" fontId="2" fillId="0" borderId="2106" xfId="0" applyFont="1" applyBorder="1" applyAlignment="1" applyProtection="1">
      <alignment horizontal="center" vertical="center" wrapText="1"/>
      <protection locked="0"/>
    </xf>
    <xf numFmtId="0" fontId="2" fillId="0" borderId="2107" xfId="0" applyFont="1" applyBorder="1" applyAlignment="1" applyProtection="1">
      <alignment horizontal="center" vertical="center" wrapText="1"/>
      <protection locked="0"/>
    </xf>
    <xf numFmtId="165" fontId="2" fillId="5" borderId="2108" xfId="1" applyFont="1" applyFill="1" applyBorder="1" applyAlignment="1" applyProtection="1">
      <alignment horizontal="center" vertical="center" wrapText="1"/>
      <protection locked="0"/>
    </xf>
    <xf numFmtId="165" fontId="2" fillId="5" borderId="1066" xfId="1" applyFont="1" applyFill="1" applyBorder="1" applyAlignment="1" applyProtection="1">
      <alignment horizontal="center" vertical="center" wrapText="1"/>
      <protection locked="0"/>
    </xf>
    <xf numFmtId="0" fontId="2" fillId="5" borderId="2108" xfId="0" applyFont="1" applyFill="1" applyBorder="1" applyAlignment="1" applyProtection="1">
      <alignment horizontal="center" vertical="center" wrapText="1"/>
      <protection locked="0"/>
    </xf>
    <xf numFmtId="0" fontId="2" fillId="5" borderId="2116" xfId="0" applyFont="1" applyFill="1" applyBorder="1" applyAlignment="1" applyProtection="1">
      <alignment horizontal="center" vertical="center" wrapText="1"/>
      <protection locked="0"/>
    </xf>
    <xf numFmtId="0" fontId="2" fillId="5" borderId="1067" xfId="0" applyFont="1" applyFill="1" applyBorder="1" applyAlignment="1" applyProtection="1">
      <alignment horizontal="center" vertical="center" wrapText="1"/>
      <protection locked="0"/>
    </xf>
    <xf numFmtId="0" fontId="2" fillId="5" borderId="2117" xfId="0" applyFont="1" applyFill="1" applyBorder="1" applyAlignment="1" applyProtection="1">
      <alignment horizontal="center" vertical="center" wrapText="1"/>
      <protection locked="0"/>
    </xf>
    <xf numFmtId="0" fontId="2" fillId="5" borderId="447" xfId="0" applyFont="1" applyFill="1" applyBorder="1" applyAlignment="1" applyProtection="1">
      <alignment horizontal="center" vertical="center" wrapText="1"/>
      <protection locked="0"/>
    </xf>
    <xf numFmtId="0" fontId="2" fillId="5" borderId="1068" xfId="0" applyFont="1" applyFill="1" applyBorder="1" applyAlignment="1" applyProtection="1">
      <alignment horizontal="center" vertical="center" wrapText="1"/>
      <protection locked="0"/>
    </xf>
    <xf numFmtId="0" fontId="4" fillId="0" borderId="2115" xfId="0" applyFont="1" applyBorder="1" applyAlignment="1" applyProtection="1">
      <alignment horizontal="center"/>
      <protection locked="0"/>
    </xf>
    <xf numFmtId="0" fontId="2" fillId="5" borderId="2118" xfId="0" applyFont="1" applyFill="1" applyBorder="1" applyAlignment="1" applyProtection="1">
      <alignment horizontal="center" vertical="center" wrapText="1"/>
      <protection locked="0"/>
    </xf>
    <xf numFmtId="0" fontId="2" fillId="5" borderId="271" xfId="0" applyFont="1" applyFill="1" applyBorder="1" applyAlignment="1" applyProtection="1">
      <alignment horizontal="center" vertical="center" wrapText="1"/>
      <protection locked="0"/>
    </xf>
    <xf numFmtId="0" fontId="2" fillId="5" borderId="1921" xfId="0" applyFont="1" applyFill="1" applyBorder="1" applyAlignment="1" applyProtection="1">
      <alignment horizontal="center" vertical="center" wrapText="1"/>
      <protection locked="0"/>
    </xf>
    <xf numFmtId="165" fontId="37" fillId="14" borderId="380" xfId="1" applyFont="1" applyFill="1" applyBorder="1" applyAlignment="1" applyProtection="1">
      <alignment horizontal="left"/>
    </xf>
    <xf numFmtId="165" fontId="37" fillId="14" borderId="374" xfId="1" applyFont="1" applyFill="1" applyBorder="1" applyAlignment="1" applyProtection="1">
      <alignment horizontal="left"/>
    </xf>
    <xf numFmtId="0" fontId="2" fillId="56" borderId="2111" xfId="0" applyFont="1" applyFill="1" applyBorder="1" applyProtection="1">
      <protection locked="0"/>
    </xf>
    <xf numFmtId="0" fontId="2" fillId="56" borderId="2124" xfId="0" applyFont="1" applyFill="1" applyBorder="1" applyProtection="1">
      <protection locked="0"/>
    </xf>
    <xf numFmtId="0" fontId="2" fillId="56" borderId="2125" xfId="0" applyFont="1" applyFill="1" applyBorder="1" applyProtection="1">
      <protection locked="0"/>
    </xf>
    <xf numFmtId="0" fontId="43" fillId="65" borderId="382" xfId="0" applyFont="1" applyFill="1" applyBorder="1" applyAlignment="1">
      <alignment horizontal="center"/>
    </xf>
    <xf numFmtId="0" fontId="43" fillId="65" borderId="390" xfId="0" applyFont="1" applyFill="1" applyBorder="1" applyAlignment="1">
      <alignment horizontal="center"/>
    </xf>
    <xf numFmtId="0" fontId="2" fillId="77" borderId="388" xfId="0" applyFont="1" applyFill="1" applyBorder="1" applyAlignment="1">
      <alignment horizontal="center" vertical="center" wrapText="1"/>
    </xf>
    <xf numFmtId="0" fontId="2" fillId="77" borderId="391" xfId="0" applyFont="1" applyFill="1" applyBorder="1" applyAlignment="1">
      <alignment horizontal="center" vertical="center" wrapText="1"/>
    </xf>
    <xf numFmtId="0" fontId="2" fillId="77" borderId="392" xfId="0" applyFont="1" applyFill="1" applyBorder="1" applyAlignment="1">
      <alignment horizontal="center" vertical="center" wrapText="1"/>
    </xf>
    <xf numFmtId="0" fontId="2" fillId="77" borderId="393" xfId="0" applyFont="1" applyFill="1" applyBorder="1" applyAlignment="1">
      <alignment horizontal="center" vertical="center" wrapText="1"/>
    </xf>
    <xf numFmtId="0" fontId="2" fillId="77" borderId="382" xfId="0" applyFont="1" applyFill="1" applyBorder="1" applyAlignment="1">
      <alignment horizontal="center" vertical="center" wrapText="1"/>
    </xf>
    <xf numFmtId="0" fontId="2" fillId="77" borderId="394" xfId="0" applyFont="1" applyFill="1" applyBorder="1" applyAlignment="1">
      <alignment horizontal="center" vertical="center" wrapText="1"/>
    </xf>
    <xf numFmtId="0" fontId="2" fillId="77" borderId="123" xfId="0" applyFont="1" applyFill="1" applyBorder="1" applyAlignment="1">
      <alignment horizontal="center" vertical="center" wrapText="1"/>
    </xf>
    <xf numFmtId="0" fontId="2" fillId="77" borderId="384" xfId="0" applyFont="1" applyFill="1" applyBorder="1" applyAlignment="1">
      <alignment horizontal="center" vertical="center" wrapText="1"/>
    </xf>
    <xf numFmtId="0" fontId="2" fillId="77" borderId="372" xfId="0" applyFont="1" applyFill="1" applyBorder="1" applyAlignment="1">
      <alignment horizontal="center" vertical="center" wrapText="1"/>
    </xf>
    <xf numFmtId="0" fontId="2" fillId="56" borderId="2145" xfId="0" applyFont="1" applyFill="1" applyBorder="1" applyProtection="1">
      <protection locked="0"/>
    </xf>
    <xf numFmtId="0" fontId="2" fillId="56" borderId="2146" xfId="0" applyFont="1" applyFill="1" applyBorder="1" applyProtection="1">
      <protection locked="0"/>
    </xf>
    <xf numFmtId="0" fontId="2" fillId="0" borderId="2132" xfId="0" applyFont="1" applyBorder="1" applyAlignment="1" applyProtection="1">
      <alignment horizontal="center" vertical="center"/>
      <protection locked="0"/>
    </xf>
    <xf numFmtId="0" fontId="2" fillId="0" borderId="444" xfId="0" applyFont="1" applyBorder="1" applyAlignment="1" applyProtection="1">
      <alignment horizontal="center" vertical="center"/>
      <protection locked="0"/>
    </xf>
    <xf numFmtId="0" fontId="2" fillId="0" borderId="2136" xfId="0" applyFont="1" applyBorder="1" applyAlignment="1" applyProtection="1">
      <alignment horizontal="center" vertical="center"/>
      <protection locked="0"/>
    </xf>
    <xf numFmtId="0" fontId="2" fillId="0" borderId="2130" xfId="0" applyFont="1" applyBorder="1" applyAlignment="1" applyProtection="1">
      <alignment horizontal="center" vertical="center" wrapText="1"/>
      <protection locked="0"/>
    </xf>
    <xf numFmtId="0" fontId="2" fillId="0" borderId="2133" xfId="0" applyFont="1" applyBorder="1" applyAlignment="1" applyProtection="1">
      <alignment horizontal="center" vertical="center" wrapText="1"/>
      <protection locked="0"/>
    </xf>
    <xf numFmtId="0" fontId="2" fillId="0" borderId="2134" xfId="0" applyFont="1" applyBorder="1" applyAlignment="1" applyProtection="1">
      <alignment horizontal="center" vertical="center" wrapText="1"/>
      <protection locked="0"/>
    </xf>
    <xf numFmtId="178" fontId="2" fillId="0" borderId="2131" xfId="0" applyNumberFormat="1" applyFont="1" applyBorder="1" applyAlignment="1" applyProtection="1">
      <alignment horizontal="center" vertical="center" wrapText="1"/>
      <protection locked="0"/>
    </xf>
    <xf numFmtId="178" fontId="2" fillId="0" borderId="462" xfId="0" applyNumberFormat="1" applyFont="1" applyBorder="1" applyAlignment="1" applyProtection="1">
      <alignment horizontal="center" vertical="center" wrapText="1"/>
      <protection locked="0"/>
    </xf>
    <xf numFmtId="178" fontId="2" fillId="0" borderId="2135" xfId="0" applyNumberFormat="1" applyFont="1" applyBorder="1" applyAlignment="1" applyProtection="1">
      <alignment horizontal="center" vertical="center" wrapText="1"/>
      <protection locked="0"/>
    </xf>
    <xf numFmtId="0" fontId="2" fillId="0" borderId="2131" xfId="0" applyFont="1" applyBorder="1" applyAlignment="1" applyProtection="1">
      <alignment horizontal="center" vertical="center" wrapText="1"/>
      <protection locked="0"/>
    </xf>
    <xf numFmtId="0" fontId="2" fillId="0" borderId="2135" xfId="0" applyFont="1" applyBorder="1" applyAlignment="1" applyProtection="1">
      <alignment horizontal="center" vertical="center" wrapText="1"/>
      <protection locked="0"/>
    </xf>
    <xf numFmtId="165" fontId="4" fillId="14" borderId="2154" xfId="1" applyFont="1" applyFill="1" applyBorder="1" applyAlignment="1"/>
    <xf numFmtId="165" fontId="4" fillId="14" borderId="1703" xfId="1" applyFont="1" applyFill="1" applyBorder="1" applyAlignment="1"/>
    <xf numFmtId="49" fontId="12" fillId="0" borderId="0" xfId="1" applyNumberFormat="1" applyFont="1" applyBorder="1" applyAlignment="1">
      <alignment horizontal="center" vertical="center"/>
    </xf>
    <xf numFmtId="49" fontId="12" fillId="0" borderId="0" xfId="1" applyNumberFormat="1" applyFont="1" applyBorder="1" applyAlignment="1">
      <alignment horizontal="left" vertical="center"/>
    </xf>
    <xf numFmtId="0" fontId="25" fillId="0" borderId="2155" xfId="0" applyFont="1" applyBorder="1" applyAlignment="1">
      <alignment horizontal="center" wrapText="1"/>
    </xf>
    <xf numFmtId="0" fontId="25" fillId="0" borderId="2181" xfId="0" applyFont="1" applyBorder="1" applyAlignment="1">
      <alignment horizontal="center" wrapText="1"/>
    </xf>
    <xf numFmtId="0" fontId="25" fillId="0" borderId="2158" xfId="0" applyFont="1" applyBorder="1" applyAlignment="1">
      <alignment horizontal="center" wrapText="1"/>
    </xf>
    <xf numFmtId="0" fontId="2" fillId="0" borderId="2155" xfId="0" applyFont="1" applyBorder="1" applyAlignment="1">
      <alignment horizontal="center" vertical="center" wrapText="1"/>
    </xf>
    <xf numFmtId="0" fontId="2" fillId="0" borderId="2173" xfId="0" applyFont="1" applyBorder="1" applyAlignment="1">
      <alignment horizontal="center" vertical="center" wrapText="1"/>
    </xf>
    <xf numFmtId="0" fontId="2" fillId="0" borderId="2158" xfId="0" applyFont="1" applyBorder="1" applyAlignment="1">
      <alignment horizontal="center" vertical="center" wrapText="1"/>
    </xf>
    <xf numFmtId="0" fontId="2" fillId="0" borderId="2175" xfId="0" applyFont="1" applyBorder="1" applyAlignment="1">
      <alignment horizontal="center" vertical="center" wrapText="1"/>
    </xf>
    <xf numFmtId="0" fontId="4" fillId="0" borderId="0" xfId="0" applyFont="1" applyAlignment="1">
      <alignment horizontal="left"/>
    </xf>
    <xf numFmtId="165" fontId="4" fillId="0" borderId="0" xfId="1" quotePrefix="1" applyFont="1" applyBorder="1" applyAlignment="1">
      <alignment horizontal="left" vertical="center"/>
    </xf>
    <xf numFmtId="165" fontId="2" fillId="0" borderId="2188" xfId="1" applyFont="1" applyBorder="1" applyAlignment="1">
      <alignment horizontal="center" vertical="center"/>
    </xf>
    <xf numFmtId="165" fontId="2" fillId="0" borderId="2191" xfId="1" applyFont="1" applyBorder="1" applyAlignment="1">
      <alignment horizontal="center" vertical="center"/>
    </xf>
    <xf numFmtId="0" fontId="2" fillId="0" borderId="2187" xfId="0" applyFont="1" applyBorder="1" applyAlignment="1">
      <alignment horizontal="center" vertical="center"/>
    </xf>
    <xf numFmtId="0" fontId="2" fillId="0" borderId="2190" xfId="0" applyFont="1" applyBorder="1" applyAlignment="1">
      <alignment horizontal="center" vertical="center"/>
    </xf>
    <xf numFmtId="0" fontId="2" fillId="0" borderId="2193" xfId="0" applyFont="1" applyBorder="1" applyAlignment="1">
      <alignment horizontal="center" vertical="center"/>
    </xf>
    <xf numFmtId="165" fontId="2" fillId="0" borderId="2191" xfId="1" applyFont="1" applyBorder="1" applyAlignment="1">
      <alignment horizontal="center" vertical="center" wrapText="1"/>
    </xf>
    <xf numFmtId="165" fontId="2" fillId="0" borderId="2194" xfId="1" applyFont="1" applyBorder="1" applyAlignment="1">
      <alignment horizontal="center" vertical="center" wrapText="1"/>
    </xf>
    <xf numFmtId="0" fontId="2" fillId="0" borderId="2191" xfId="0" applyFont="1" applyBorder="1" applyAlignment="1">
      <alignment horizontal="center" vertical="center" wrapText="1"/>
    </xf>
    <xf numFmtId="0" fontId="2" fillId="0" borderId="2194" xfId="0" applyFont="1" applyBorder="1" applyAlignment="1">
      <alignment horizontal="center" vertical="center" wrapText="1"/>
    </xf>
    <xf numFmtId="165" fontId="25" fillId="0" borderId="2188" xfId="1" applyFont="1" applyBorder="1" applyAlignment="1">
      <alignment horizontal="center" vertical="center"/>
    </xf>
    <xf numFmtId="165" fontId="25" fillId="0" borderId="2191" xfId="1" applyFont="1" applyBorder="1" applyAlignment="1">
      <alignment horizontal="center" vertical="center"/>
    </xf>
    <xf numFmtId="165" fontId="25" fillId="0" borderId="2194" xfId="1" applyFont="1" applyBorder="1" applyAlignment="1">
      <alignment horizontal="center" vertical="center"/>
    </xf>
    <xf numFmtId="165" fontId="2" fillId="0" borderId="2192" xfId="1" applyFont="1" applyBorder="1" applyAlignment="1">
      <alignment horizontal="center" vertical="center" wrapText="1"/>
    </xf>
    <xf numFmtId="165" fontId="2" fillId="0" borderId="2195" xfId="1" applyFont="1" applyBorder="1" applyAlignment="1">
      <alignment horizontal="center" vertical="center" wrapText="1"/>
    </xf>
    <xf numFmtId="0" fontId="2" fillId="0" borderId="2202" xfId="0" applyFont="1" applyBorder="1" applyAlignment="1">
      <alignment horizontal="center" vertical="center" wrapText="1"/>
    </xf>
    <xf numFmtId="0" fontId="2" fillId="0" borderId="522" xfId="0" applyFont="1" applyBorder="1" applyAlignment="1">
      <alignment horizontal="center" vertical="center" wrapText="1"/>
    </xf>
    <xf numFmtId="0" fontId="2" fillId="0" borderId="557" xfId="0" applyFont="1" applyBorder="1" applyAlignment="1">
      <alignment horizontal="center" vertical="center" wrapText="1"/>
    </xf>
    <xf numFmtId="0" fontId="2" fillId="0" borderId="677" xfId="0" applyFont="1" applyBorder="1" applyAlignment="1">
      <alignment horizontal="center" vertical="center" wrapText="1"/>
    </xf>
    <xf numFmtId="0" fontId="2" fillId="0" borderId="0" xfId="0" applyFont="1" applyAlignment="1">
      <alignment horizontal="center" vertical="center" wrapText="1"/>
    </xf>
    <xf numFmtId="0" fontId="2" fillId="0" borderId="2211" xfId="0" applyFont="1" applyBorder="1" applyAlignment="1">
      <alignment horizontal="center" vertical="center" wrapText="1"/>
    </xf>
    <xf numFmtId="0" fontId="2" fillId="0" borderId="2115" xfId="0" applyFont="1" applyBorder="1" applyAlignment="1">
      <alignment horizontal="center" vertical="center" wrapText="1"/>
    </xf>
    <xf numFmtId="0" fontId="2" fillId="0" borderId="2134" xfId="0" applyFont="1" applyBorder="1" applyAlignment="1">
      <alignment horizontal="center" vertical="center" wrapText="1"/>
    </xf>
    <xf numFmtId="0" fontId="12" fillId="0" borderId="2204" xfId="0" applyFont="1" applyBorder="1" applyAlignment="1">
      <alignment horizontal="center" vertical="center" wrapText="1"/>
    </xf>
    <xf numFmtId="0" fontId="12" fillId="0" borderId="2191" xfId="0" applyFont="1" applyBorder="1" applyAlignment="1">
      <alignment horizontal="center" vertical="center" wrapText="1"/>
    </xf>
    <xf numFmtId="0" fontId="12" fillId="0" borderId="2194" xfId="0" applyFont="1" applyBorder="1" applyAlignment="1">
      <alignment horizontal="center" vertical="center" wrapText="1"/>
    </xf>
    <xf numFmtId="165" fontId="2" fillId="0" borderId="2204" xfId="1" applyFont="1" applyBorder="1" applyAlignment="1">
      <alignment horizontal="center" vertical="center" wrapText="1"/>
    </xf>
    <xf numFmtId="165" fontId="2" fillId="0" borderId="2207" xfId="1" applyFont="1" applyBorder="1" applyAlignment="1">
      <alignment horizontal="center" vertical="center" wrapText="1"/>
    </xf>
    <xf numFmtId="0" fontId="2" fillId="0" borderId="2203" xfId="0" applyFont="1" applyBorder="1" applyAlignment="1">
      <alignment horizontal="center" vertical="center" wrapText="1"/>
    </xf>
    <xf numFmtId="0" fontId="2" fillId="0" borderId="2135" xfId="0" applyFont="1" applyBorder="1" applyAlignment="1">
      <alignment horizontal="center" vertical="center" wrapText="1"/>
    </xf>
    <xf numFmtId="0" fontId="4" fillId="0" borderId="0" xfId="0" applyFont="1" applyAlignment="1">
      <alignment horizontal="left" vertical="top" wrapText="1"/>
    </xf>
    <xf numFmtId="0" fontId="2" fillId="0" borderId="0" xfId="0" applyFont="1" applyAlignment="1">
      <alignment horizontal="left" vertical="top" wrapText="1"/>
    </xf>
    <xf numFmtId="0" fontId="4" fillId="0" borderId="0" xfId="0" applyFont="1" applyAlignment="1">
      <alignment horizontal="left" wrapText="1"/>
    </xf>
    <xf numFmtId="0" fontId="10" fillId="0" borderId="0" xfId="0" applyFont="1" applyAlignment="1">
      <alignment horizontal="left" vertical="top" wrapText="1"/>
    </xf>
    <xf numFmtId="0" fontId="3" fillId="0" borderId="0" xfId="0" applyFont="1" applyAlignment="1">
      <alignment horizontal="center" wrapText="1"/>
    </xf>
    <xf numFmtId="0" fontId="4" fillId="0" borderId="0" xfId="0" applyFont="1" applyAlignment="1">
      <alignment wrapText="1"/>
    </xf>
    <xf numFmtId="0" fontId="29" fillId="0" borderId="0" xfId="0" applyFont="1" applyAlignment="1">
      <alignment horizontal="left" vertical="top" wrapText="1"/>
    </xf>
    <xf numFmtId="0" fontId="4" fillId="0" borderId="2209" xfId="9" applyFont="1" applyBorder="1" applyAlignment="1">
      <alignment horizontal="center"/>
    </xf>
    <xf numFmtId="0" fontId="4" fillId="0" borderId="0" xfId="9" applyFont="1" applyAlignment="1">
      <alignment horizontal="left"/>
    </xf>
    <xf numFmtId="0" fontId="2" fillId="0" borderId="1206" xfId="9" applyFont="1" applyBorder="1" applyAlignment="1">
      <alignment horizontal="center"/>
    </xf>
    <xf numFmtId="0" fontId="4" fillId="0" borderId="0" xfId="9" applyFont="1" applyAlignment="1">
      <alignment horizontal="left" vertical="top" wrapText="1"/>
    </xf>
    <xf numFmtId="0" fontId="4" fillId="0" borderId="1206" xfId="9" applyFont="1" applyBorder="1" applyAlignment="1">
      <alignment horizontal="center"/>
    </xf>
    <xf numFmtId="0" fontId="4" fillId="0" borderId="0" xfId="9" applyFont="1" applyAlignment="1">
      <alignment horizontal="left" wrapText="1"/>
    </xf>
    <xf numFmtId="0" fontId="4" fillId="0" borderId="0" xfId="9" applyFont="1" applyAlignment="1">
      <alignment horizontal="left" wrapText="1" indent="1"/>
    </xf>
    <xf numFmtId="0" fontId="29" fillId="0" borderId="1206" xfId="9" applyFont="1" applyBorder="1" applyAlignment="1">
      <alignment horizontal="center"/>
    </xf>
    <xf numFmtId="0" fontId="2" fillId="0" borderId="2209" xfId="9" applyFont="1" applyBorder="1" applyAlignment="1">
      <alignment horizontal="center"/>
    </xf>
    <xf numFmtId="0" fontId="10" fillId="0" borderId="0" xfId="9" applyFont="1" applyAlignment="1">
      <alignment wrapText="1"/>
    </xf>
    <xf numFmtId="0" fontId="4" fillId="0" borderId="0" xfId="9" applyFont="1" applyAlignment="1">
      <alignment wrapText="1"/>
    </xf>
    <xf numFmtId="0" fontId="4" fillId="0" borderId="0" xfId="9" applyFont="1" applyAlignment="1">
      <alignment vertical="top" wrapText="1"/>
    </xf>
    <xf numFmtId="171" fontId="2" fillId="0" borderId="2191" xfId="0" applyNumberFormat="1" applyFont="1" applyBorder="1" applyAlignment="1">
      <alignment horizontal="center" vertical="center"/>
    </xf>
    <xf numFmtId="0" fontId="4" fillId="14" borderId="2016" xfId="0" applyFont="1" applyFill="1" applyBorder="1" applyAlignment="1">
      <alignment horizontal="center"/>
    </xf>
    <xf numFmtId="0" fontId="4" fillId="14" borderId="1907" xfId="0" applyFont="1" applyFill="1" applyBorder="1" applyAlignment="1">
      <alignment horizontal="center"/>
    </xf>
    <xf numFmtId="0" fontId="4" fillId="14" borderId="1908" xfId="0" applyFont="1" applyFill="1" applyBorder="1" applyAlignment="1">
      <alignment horizontal="center"/>
    </xf>
    <xf numFmtId="37" fontId="4" fillId="0" borderId="2225" xfId="0" quotePrefix="1" applyNumberFormat="1" applyFont="1" applyBorder="1" applyAlignment="1">
      <alignment horizontal="center" vertical="center"/>
    </xf>
    <xf numFmtId="37" fontId="4" fillId="0" borderId="2194" xfId="0" quotePrefix="1" applyNumberFormat="1" applyFont="1" applyBorder="1" applyAlignment="1">
      <alignment horizontal="center" vertical="center"/>
    </xf>
    <xf numFmtId="0" fontId="4" fillId="14" borderId="2257" xfId="0" applyFont="1" applyFill="1" applyBorder="1" applyAlignment="1">
      <alignment horizontal="center"/>
    </xf>
    <xf numFmtId="0" fontId="4" fillId="14" borderId="2181" xfId="0" applyFont="1" applyFill="1" applyBorder="1" applyAlignment="1">
      <alignment horizontal="center"/>
    </xf>
    <xf numFmtId="0" fontId="4" fillId="14" borderId="2258" xfId="0" applyFont="1" applyFill="1" applyBorder="1" applyAlignment="1">
      <alignment horizontal="center"/>
    </xf>
    <xf numFmtId="0" fontId="4" fillId="14" borderId="2263" xfId="0" applyFont="1" applyFill="1" applyBorder="1" applyAlignment="1">
      <alignment horizontal="center"/>
    </xf>
    <xf numFmtId="0" fontId="4" fillId="14" borderId="2153" xfId="0" applyFont="1" applyFill="1" applyBorder="1" applyAlignment="1">
      <alignment horizontal="center"/>
    </xf>
    <xf numFmtId="0" fontId="4" fillId="14" borderId="2169" xfId="0" applyFont="1" applyFill="1" applyBorder="1" applyAlignment="1">
      <alignment horizontal="center"/>
    </xf>
    <xf numFmtId="171" fontId="2" fillId="0" borderId="2202" xfId="0" applyNumberFormat="1" applyFont="1" applyBorder="1" applyAlignment="1">
      <alignment horizontal="center" vertical="center"/>
    </xf>
    <xf numFmtId="171" fontId="2" fillId="0" borderId="522" xfId="0" applyNumberFormat="1" applyFont="1" applyBorder="1" applyAlignment="1">
      <alignment horizontal="center" vertical="center"/>
    </xf>
    <xf numFmtId="171" fontId="2" fillId="0" borderId="557" xfId="0" applyNumberFormat="1" applyFont="1" applyBorder="1" applyAlignment="1">
      <alignment horizontal="center" vertical="center"/>
    </xf>
    <xf numFmtId="171" fontId="2" fillId="0" borderId="677" xfId="0" applyNumberFormat="1" applyFont="1" applyBorder="1" applyAlignment="1">
      <alignment horizontal="center" vertical="center"/>
    </xf>
    <xf numFmtId="171" fontId="2" fillId="0" borderId="0" xfId="0" applyNumberFormat="1" applyFont="1" applyAlignment="1">
      <alignment horizontal="center" vertical="center"/>
    </xf>
    <xf numFmtId="171" fontId="2" fillId="0" borderId="165" xfId="0" applyNumberFormat="1" applyFont="1" applyBorder="1" applyAlignment="1">
      <alignment horizontal="center" vertical="center"/>
    </xf>
    <xf numFmtId="171" fontId="2" fillId="0" borderId="1207" xfId="0" applyNumberFormat="1" applyFont="1" applyBorder="1" applyAlignment="1">
      <alignment horizontal="center" vertical="center"/>
    </xf>
    <xf numFmtId="171" fontId="2" fillId="0" borderId="1206" xfId="0" applyNumberFormat="1" applyFont="1" applyBorder="1" applyAlignment="1">
      <alignment horizontal="center" vertical="center"/>
    </xf>
    <xf numFmtId="171" fontId="2" fillId="0" borderId="1065" xfId="0" applyNumberFormat="1" applyFont="1" applyBorder="1" applyAlignment="1">
      <alignment horizontal="center" vertical="center"/>
    </xf>
    <xf numFmtId="171" fontId="2" fillId="0" borderId="2204" xfId="0" applyNumberFormat="1" applyFont="1" applyBorder="1" applyAlignment="1">
      <alignment horizontal="center" vertical="center" wrapText="1"/>
    </xf>
    <xf numFmtId="171" fontId="2" fillId="0" borderId="2191" xfId="0" applyNumberFormat="1" applyFont="1" applyBorder="1" applyAlignment="1">
      <alignment horizontal="center" vertical="center" wrapText="1"/>
    </xf>
    <xf numFmtId="171" fontId="2" fillId="0" borderId="2208" xfId="0" applyNumberFormat="1" applyFont="1" applyBorder="1" applyAlignment="1">
      <alignment horizontal="center" vertical="center" wrapText="1"/>
    </xf>
    <xf numFmtId="171" fontId="2" fillId="0" borderId="2220" xfId="0" applyNumberFormat="1" applyFont="1" applyBorder="1" applyAlignment="1">
      <alignment horizontal="center" vertical="center" wrapText="1"/>
    </xf>
    <xf numFmtId="171" fontId="2" fillId="0" borderId="522" xfId="0" applyNumberFormat="1" applyFont="1" applyBorder="1" applyAlignment="1">
      <alignment horizontal="center" vertical="center" wrapText="1"/>
    </xf>
    <xf numFmtId="171" fontId="2" fillId="0" borderId="557" xfId="0" applyNumberFormat="1" applyFont="1" applyBorder="1" applyAlignment="1">
      <alignment horizontal="center" vertical="center" wrapText="1"/>
    </xf>
    <xf numFmtId="171" fontId="2" fillId="0" borderId="445" xfId="0" applyNumberFormat="1" applyFont="1" applyBorder="1" applyAlignment="1">
      <alignment horizontal="center" vertical="center" wrapText="1"/>
    </xf>
    <xf numFmtId="171" fontId="2" fillId="0" borderId="0" xfId="0" applyNumberFormat="1" applyFont="1" applyAlignment="1">
      <alignment horizontal="center" vertical="center" wrapText="1"/>
    </xf>
    <xf numFmtId="171" fontId="2" fillId="0" borderId="165" xfId="0" applyNumberFormat="1" applyFont="1" applyBorder="1" applyAlignment="1">
      <alignment horizontal="center" vertical="center" wrapText="1"/>
    </xf>
    <xf numFmtId="37" fontId="2" fillId="0" borderId="2203" xfId="0" applyNumberFormat="1" applyFont="1" applyBorder="1" applyAlignment="1">
      <alignment horizontal="center" vertical="center" wrapText="1"/>
    </xf>
    <xf numFmtId="37" fontId="2" fillId="0" borderId="462" xfId="0" applyNumberFormat="1" applyFont="1" applyBorder="1" applyAlignment="1">
      <alignment horizontal="center" vertical="center" wrapText="1"/>
    </xf>
    <xf numFmtId="37" fontId="2" fillId="0" borderId="1065" xfId="0" applyNumberFormat="1" applyFont="1" applyBorder="1" applyAlignment="1">
      <alignment horizontal="center" vertical="center" wrapText="1"/>
    </xf>
    <xf numFmtId="0" fontId="2" fillId="0" borderId="2220" xfId="0" applyFont="1" applyBorder="1" applyAlignment="1">
      <alignment horizontal="center" vertical="center"/>
    </xf>
    <xf numFmtId="0" fontId="2" fillId="0" borderId="557" xfId="0" applyFont="1" applyBorder="1" applyAlignment="1">
      <alignment horizontal="center" vertical="center"/>
    </xf>
    <xf numFmtId="171" fontId="2" fillId="0" borderId="2204" xfId="0" applyNumberFormat="1" applyFont="1" applyBorder="1" applyAlignment="1">
      <alignment horizontal="center" vertical="center"/>
    </xf>
    <xf numFmtId="171" fontId="2" fillId="0" borderId="2203" xfId="0" applyNumberFormat="1" applyFont="1" applyBorder="1" applyAlignment="1">
      <alignment horizontal="center" vertical="center" wrapText="1"/>
    </xf>
    <xf numFmtId="171" fontId="2" fillId="0" borderId="462" xfId="0" applyNumberFormat="1" applyFont="1" applyBorder="1" applyAlignment="1">
      <alignment horizontal="center" vertical="center" wrapText="1"/>
    </xf>
    <xf numFmtId="171" fontId="2" fillId="0" borderId="1066" xfId="0" applyNumberFormat="1" applyFont="1" applyBorder="1" applyAlignment="1">
      <alignment horizontal="center" vertical="center" wrapText="1"/>
    </xf>
    <xf numFmtId="165" fontId="2" fillId="0" borderId="2203" xfId="2" applyFont="1" applyFill="1" applyBorder="1" applyAlignment="1">
      <alignment horizontal="center" vertical="center" wrapText="1"/>
    </xf>
    <xf numFmtId="165" fontId="2" fillId="0" borderId="462" xfId="2" applyFont="1" applyFill="1" applyBorder="1" applyAlignment="1">
      <alignment horizontal="center" vertical="center" wrapText="1"/>
    </xf>
    <xf numFmtId="171" fontId="2" fillId="0" borderId="2221" xfId="0" applyNumberFormat="1" applyFont="1" applyBorder="1" applyAlignment="1">
      <alignment horizontal="center" vertical="center" wrapText="1"/>
    </xf>
    <xf numFmtId="171" fontId="2" fillId="0" borderId="444" xfId="0" applyNumberFormat="1" applyFont="1" applyBorder="1" applyAlignment="1">
      <alignment horizontal="center" vertical="center" wrapText="1"/>
    </xf>
    <xf numFmtId="171" fontId="2" fillId="0" borderId="1345" xfId="0" applyNumberFormat="1" applyFont="1" applyBorder="1" applyAlignment="1">
      <alignment horizontal="center" vertical="center" wrapText="1"/>
    </xf>
    <xf numFmtId="176" fontId="2" fillId="0" borderId="2281" xfId="0" applyNumberFormat="1" applyFont="1" applyBorder="1" applyAlignment="1">
      <alignment horizontal="center" vertical="center" wrapText="1"/>
    </xf>
    <xf numFmtId="176" fontId="2" fillId="0" borderId="462" xfId="0" applyNumberFormat="1" applyFont="1" applyBorder="1" applyAlignment="1">
      <alignment horizontal="center" vertical="center" wrapText="1"/>
    </xf>
    <xf numFmtId="176" fontId="2" fillId="0" borderId="1066" xfId="0" applyNumberFormat="1" applyFont="1" applyBorder="1" applyAlignment="1">
      <alignment horizontal="center" vertical="center" wrapText="1"/>
    </xf>
    <xf numFmtId="166" fontId="2" fillId="0" borderId="2281" xfId="3" applyNumberFormat="1" applyFont="1" applyFill="1" applyBorder="1" applyAlignment="1">
      <alignment horizontal="center" vertical="center" wrapText="1"/>
    </xf>
    <xf numFmtId="166" fontId="2" fillId="0" borderId="462" xfId="3" applyNumberFormat="1" applyFont="1" applyFill="1" applyBorder="1" applyAlignment="1">
      <alignment horizontal="center" vertical="center" wrapText="1"/>
    </xf>
    <xf numFmtId="166" fontId="2" fillId="0" borderId="1066" xfId="3" applyNumberFormat="1" applyFont="1" applyFill="1" applyBorder="1" applyAlignment="1">
      <alignment horizontal="center" vertical="center" wrapText="1"/>
    </xf>
    <xf numFmtId="171" fontId="2" fillId="0" borderId="2284" xfId="0" applyNumberFormat="1" applyFont="1" applyBorder="1" applyAlignment="1">
      <alignment horizontal="center" vertical="center"/>
    </xf>
    <xf numFmtId="37" fontId="4" fillId="0" borderId="2287" xfId="0" quotePrefix="1" applyNumberFormat="1" applyFont="1" applyBorder="1" applyAlignment="1">
      <alignment horizontal="center" vertical="center"/>
    </xf>
    <xf numFmtId="37" fontId="4" fillId="0" borderId="2288" xfId="0" quotePrefix="1" applyNumberFormat="1" applyFont="1" applyBorder="1" applyAlignment="1">
      <alignment horizontal="center" vertical="center"/>
    </xf>
    <xf numFmtId="0" fontId="4" fillId="14" borderId="2326" xfId="0" applyFont="1" applyFill="1" applyBorder="1" applyAlignment="1">
      <alignment horizontal="center"/>
    </xf>
    <xf numFmtId="0" fontId="2" fillId="0" borderId="2282" xfId="0" applyFont="1" applyBorder="1" applyAlignment="1">
      <alignment horizontal="center" vertical="center" wrapText="1"/>
    </xf>
    <xf numFmtId="0" fontId="2" fillId="0" borderId="1067" xfId="0" applyFont="1" applyBorder="1" applyAlignment="1">
      <alignment horizontal="center" vertical="center" wrapText="1"/>
    </xf>
    <xf numFmtId="0" fontId="2" fillId="0" borderId="2283" xfId="0" applyFont="1" applyBorder="1" applyAlignment="1">
      <alignment horizontal="center" vertical="center" wrapText="1"/>
    </xf>
    <xf numFmtId="0" fontId="2" fillId="0" borderId="2286" xfId="0" applyFont="1" applyBorder="1" applyAlignment="1">
      <alignment horizontal="center" vertical="center" wrapText="1"/>
    </xf>
    <xf numFmtId="171" fontId="2" fillId="0" borderId="2275" xfId="0" applyNumberFormat="1" applyFont="1" applyBorder="1" applyAlignment="1">
      <alignment horizontal="center" vertical="center" wrapText="1"/>
    </xf>
    <xf numFmtId="171" fontId="2" fillId="0" borderId="677" xfId="0" applyNumberFormat="1" applyFont="1" applyBorder="1" applyAlignment="1">
      <alignment horizontal="center" vertical="center" wrapText="1"/>
    </xf>
    <xf numFmtId="171" fontId="2" fillId="0" borderId="1207" xfId="0" applyNumberFormat="1" applyFont="1" applyBorder="1" applyAlignment="1">
      <alignment horizontal="center" vertical="center" wrapText="1"/>
    </xf>
    <xf numFmtId="171" fontId="2" fillId="0" borderId="1206" xfId="0" applyNumberFormat="1" applyFont="1" applyBorder="1" applyAlignment="1">
      <alignment horizontal="center" vertical="center" wrapText="1"/>
    </xf>
    <xf numFmtId="171" fontId="2" fillId="0" borderId="1065" xfId="0" applyNumberFormat="1" applyFont="1" applyBorder="1" applyAlignment="1">
      <alignment horizontal="center" vertical="center" wrapText="1"/>
    </xf>
    <xf numFmtId="171" fontId="2" fillId="0" borderId="2276" xfId="0" applyNumberFormat="1" applyFont="1" applyBorder="1" applyAlignment="1">
      <alignment horizontal="center" vertical="center" wrapText="1"/>
    </xf>
    <xf numFmtId="171" fontId="2" fillId="0" borderId="2284" xfId="0" applyNumberFormat="1" applyFont="1" applyBorder="1" applyAlignment="1">
      <alignment horizontal="center" vertical="center" wrapText="1"/>
    </xf>
    <xf numFmtId="37" fontId="2" fillId="0" borderId="2277" xfId="0" applyNumberFormat="1" applyFont="1" applyBorder="1" applyAlignment="1">
      <alignment horizontal="center" vertical="center" wrapText="1"/>
    </xf>
    <xf numFmtId="37" fontId="2" fillId="0" borderId="1066" xfId="0" applyNumberFormat="1" applyFont="1" applyBorder="1" applyAlignment="1">
      <alignment horizontal="center" vertical="center" wrapText="1"/>
    </xf>
    <xf numFmtId="0" fontId="2" fillId="0" borderId="2278" xfId="0" applyFont="1" applyBorder="1" applyAlignment="1">
      <alignment horizontal="center" vertical="center" wrapText="1"/>
    </xf>
    <xf numFmtId="0" fontId="2" fillId="0" borderId="2279" xfId="0" applyFont="1" applyBorder="1" applyAlignment="1">
      <alignment horizontal="center" vertical="center" wrapText="1"/>
    </xf>
    <xf numFmtId="0" fontId="2" fillId="0" borderId="2280" xfId="0" applyFont="1" applyBorder="1" applyAlignment="1">
      <alignment horizontal="center" vertical="center" wrapText="1"/>
    </xf>
    <xf numFmtId="37" fontId="2" fillId="0" borderId="2278" xfId="0" applyNumberFormat="1" applyFont="1" applyBorder="1" applyAlignment="1">
      <alignment horizontal="center" vertical="center" wrapText="1"/>
    </xf>
    <xf numFmtId="37" fontId="2" fillId="0" borderId="2279" xfId="0" applyNumberFormat="1" applyFont="1" applyBorder="1" applyAlignment="1">
      <alignment horizontal="center" vertical="center" wrapText="1"/>
    </xf>
    <xf numFmtId="37" fontId="2" fillId="0" borderId="2280" xfId="0" applyNumberFormat="1" applyFont="1" applyBorder="1" applyAlignment="1">
      <alignment horizontal="center" vertical="center" wrapText="1"/>
    </xf>
    <xf numFmtId="0" fontId="4" fillId="14" borderId="17" xfId="0" applyFont="1" applyFill="1" applyBorder="1" applyAlignment="1">
      <alignment horizontal="center"/>
    </xf>
    <xf numFmtId="0" fontId="4" fillId="14" borderId="28" xfId="0" applyFont="1" applyFill="1" applyBorder="1" applyAlignment="1">
      <alignment horizontal="center"/>
    </xf>
    <xf numFmtId="0" fontId="4" fillId="14" borderId="234" xfId="0" applyFont="1" applyFill="1" applyBorder="1" applyAlignment="1">
      <alignment horizontal="center"/>
    </xf>
    <xf numFmtId="0" fontId="4" fillId="14" borderId="235" xfId="0" applyFont="1" applyFill="1" applyBorder="1" applyAlignment="1">
      <alignment horizontal="center"/>
    </xf>
    <xf numFmtId="0" fontId="2" fillId="61" borderId="2357" xfId="0" applyFont="1" applyFill="1" applyBorder="1"/>
    <xf numFmtId="0" fontId="2" fillId="61" borderId="2358" xfId="0" applyFont="1" applyFill="1" applyBorder="1"/>
    <xf numFmtId="0" fontId="2" fillId="61" borderId="2359" xfId="0" applyFont="1" applyFill="1" applyBorder="1"/>
    <xf numFmtId="0" fontId="2" fillId="0" borderId="2152" xfId="0" applyFont="1" applyBorder="1" applyProtection="1">
      <protection locked="0"/>
    </xf>
    <xf numFmtId="37" fontId="2" fillId="0" borderId="2275" xfId="0" applyNumberFormat="1" applyFont="1" applyBorder="1" applyAlignment="1">
      <alignment horizontal="center" vertical="center"/>
    </xf>
    <xf numFmtId="37" fontId="2" fillId="0" borderId="522" xfId="0" applyNumberFormat="1" applyFont="1" applyBorder="1" applyAlignment="1">
      <alignment horizontal="center" vertical="center"/>
    </xf>
    <xf numFmtId="37" fontId="2" fillId="0" borderId="521" xfId="0" applyNumberFormat="1" applyFont="1" applyBorder="1" applyAlignment="1">
      <alignment horizontal="center" vertical="center"/>
    </xf>
    <xf numFmtId="37" fontId="2" fillId="0" borderId="677" xfId="0" applyNumberFormat="1" applyFont="1" applyBorder="1" applyAlignment="1">
      <alignment horizontal="center" vertical="center"/>
    </xf>
    <xf numFmtId="37" fontId="2" fillId="0" borderId="0" xfId="0" applyNumberFormat="1" applyFont="1" applyAlignment="1">
      <alignment horizontal="center" vertical="center"/>
    </xf>
    <xf numFmtId="37" fontId="2" fillId="0" borderId="168" xfId="0" applyNumberFormat="1" applyFont="1" applyBorder="1" applyAlignment="1">
      <alignment horizontal="center" vertical="center"/>
    </xf>
    <xf numFmtId="37" fontId="2" fillId="0" borderId="1207" xfId="0" applyNumberFormat="1" applyFont="1" applyBorder="1" applyAlignment="1">
      <alignment horizontal="center" vertical="center"/>
    </xf>
    <xf numFmtId="37" fontId="2" fillId="0" borderId="1206" xfId="0" applyNumberFormat="1" applyFont="1" applyBorder="1" applyAlignment="1">
      <alignment horizontal="center" vertical="center"/>
    </xf>
    <xf numFmtId="37" fontId="2" fillId="0" borderId="2334" xfId="0" applyNumberFormat="1" applyFont="1" applyBorder="1" applyAlignment="1">
      <alignment horizontal="center" vertical="center"/>
    </xf>
    <xf numFmtId="171" fontId="2" fillId="0" borderId="2332" xfId="0" applyNumberFormat="1" applyFont="1" applyBorder="1" applyAlignment="1">
      <alignment horizontal="center" vertical="center" wrapText="1"/>
    </xf>
    <xf numFmtId="171" fontId="2" fillId="0" borderId="2223" xfId="0" applyNumberFormat="1" applyFont="1" applyBorder="1" applyAlignment="1">
      <alignment horizontal="center" vertical="center" wrapText="1"/>
    </xf>
    <xf numFmtId="0" fontId="4" fillId="0" borderId="17" xfId="0" applyFont="1" applyBorder="1" applyAlignment="1">
      <alignment wrapText="1"/>
    </xf>
    <xf numFmtId="0" fontId="4" fillId="0" borderId="17" xfId="0" applyFont="1" applyBorder="1"/>
    <xf numFmtId="0" fontId="4" fillId="14" borderId="2353" xfId="0" applyFont="1" applyFill="1" applyBorder="1" applyAlignment="1">
      <alignment horizontal="center"/>
    </xf>
    <xf numFmtId="0" fontId="4" fillId="14" borderId="2354" xfId="0" applyFont="1" applyFill="1" applyBorder="1" applyAlignment="1">
      <alignment horizontal="center"/>
    </xf>
    <xf numFmtId="171" fontId="2" fillId="0" borderId="2333" xfId="0" applyNumberFormat="1" applyFont="1" applyBorder="1" applyAlignment="1">
      <alignment horizontal="center" vertical="center" wrapText="1"/>
    </xf>
    <xf numFmtId="171" fontId="2" fillId="0" borderId="660" xfId="0" applyNumberFormat="1" applyFont="1" applyBorder="1" applyAlignment="1">
      <alignment horizontal="center" vertical="center" wrapText="1"/>
    </xf>
    <xf numFmtId="171" fontId="2" fillId="0" borderId="558" xfId="0" applyNumberFormat="1" applyFont="1" applyBorder="1" applyAlignment="1">
      <alignment horizontal="center" vertical="center" wrapText="1"/>
    </xf>
    <xf numFmtId="171" fontId="2" fillId="0" borderId="280" xfId="0" applyNumberFormat="1" applyFont="1" applyBorder="1" applyAlignment="1">
      <alignment horizontal="center" vertical="center" wrapText="1"/>
    </xf>
    <xf numFmtId="171" fontId="2" fillId="0" borderId="2336" xfId="0" applyNumberFormat="1" applyFont="1" applyBorder="1" applyAlignment="1">
      <alignment horizontal="center" vertical="center" wrapText="1"/>
    </xf>
    <xf numFmtId="171" fontId="2" fillId="0" borderId="2284" xfId="0" applyNumberFormat="1" applyFont="1" applyBorder="1" applyAlignment="1">
      <alignment horizontal="center"/>
    </xf>
    <xf numFmtId="0" fontId="4" fillId="14" borderId="2376" xfId="0" applyFont="1" applyFill="1" applyBorder="1" applyAlignment="1">
      <alignment horizontal="center"/>
    </xf>
    <xf numFmtId="0" fontId="4" fillId="14" borderId="2380" xfId="0" applyFont="1" applyFill="1" applyBorder="1" applyAlignment="1">
      <alignment horizontal="center"/>
    </xf>
    <xf numFmtId="0" fontId="4" fillId="14" borderId="2379" xfId="0" applyFont="1" applyFill="1" applyBorder="1" applyAlignment="1">
      <alignment horizontal="center"/>
    </xf>
    <xf numFmtId="0" fontId="4" fillId="14" borderId="2383" xfId="0" applyFont="1" applyFill="1" applyBorder="1" applyAlignment="1">
      <alignment horizontal="center"/>
    </xf>
    <xf numFmtId="0" fontId="4" fillId="14" borderId="2382" xfId="0" applyFont="1" applyFill="1" applyBorder="1" applyAlignment="1">
      <alignment horizontal="center"/>
    </xf>
    <xf numFmtId="0" fontId="4" fillId="14" borderId="2381" xfId="0" applyFont="1" applyFill="1" applyBorder="1" applyAlignment="1">
      <alignment horizontal="center"/>
    </xf>
    <xf numFmtId="0" fontId="4" fillId="14" borderId="2409" xfId="0" applyFont="1" applyFill="1" applyBorder="1" applyAlignment="1">
      <alignment horizontal="center"/>
    </xf>
    <xf numFmtId="0" fontId="4" fillId="14" borderId="2410" xfId="0" applyFont="1" applyFill="1" applyBorder="1" applyAlignment="1">
      <alignment horizontal="center"/>
    </xf>
    <xf numFmtId="0" fontId="4" fillId="14" borderId="2411" xfId="0" applyFont="1" applyFill="1" applyBorder="1" applyAlignment="1">
      <alignment horizontal="center"/>
    </xf>
    <xf numFmtId="0" fontId="3" fillId="2" borderId="0" xfId="0" applyFont="1" applyFill="1" applyAlignment="1">
      <alignment horizontal="center"/>
    </xf>
    <xf numFmtId="0" fontId="2" fillId="2" borderId="2152" xfId="0" applyFont="1" applyFill="1" applyBorder="1" applyProtection="1">
      <protection locked="0"/>
    </xf>
    <xf numFmtId="37" fontId="2" fillId="0" borderId="2362" xfId="0" applyNumberFormat="1" applyFont="1" applyBorder="1" applyAlignment="1">
      <alignment horizontal="center" vertical="center"/>
    </xf>
    <xf numFmtId="37" fontId="2" fillId="0" borderId="557" xfId="0" applyNumberFormat="1" applyFont="1" applyBorder="1" applyAlignment="1">
      <alignment horizontal="center" vertical="center"/>
    </xf>
    <xf numFmtId="37" fontId="2" fillId="0" borderId="165" xfId="0" applyNumberFormat="1" applyFont="1" applyBorder="1" applyAlignment="1">
      <alignment horizontal="center" vertical="center"/>
    </xf>
    <xf numFmtId="171" fontId="2" fillId="0" borderId="2363" xfId="0" applyNumberFormat="1" applyFont="1" applyBorder="1" applyAlignment="1">
      <alignment horizontal="center" vertical="center" wrapText="1"/>
    </xf>
    <xf numFmtId="171" fontId="2" fillId="0" borderId="1624" xfId="0" applyNumberFormat="1" applyFont="1" applyBorder="1" applyAlignment="1">
      <alignment horizontal="center" vertical="center" wrapText="1"/>
    </xf>
    <xf numFmtId="171" fontId="2" fillId="0" borderId="2364" xfId="0" applyNumberFormat="1" applyFont="1" applyBorder="1" applyAlignment="1">
      <alignment horizontal="center" vertical="center" wrapText="1"/>
    </xf>
    <xf numFmtId="171" fontId="2" fillId="0" borderId="2364" xfId="0" applyNumberFormat="1" applyFont="1" applyBorder="1" applyAlignment="1">
      <alignment horizontal="center"/>
    </xf>
    <xf numFmtId="171" fontId="2" fillId="0" borderId="2365" xfId="0" applyNumberFormat="1" applyFont="1" applyBorder="1" applyAlignment="1">
      <alignment horizontal="center"/>
    </xf>
    <xf numFmtId="171" fontId="2" fillId="0" borderId="2366" xfId="0" applyNumberFormat="1" applyFont="1" applyBorder="1" applyAlignment="1">
      <alignment horizontal="center" vertical="center" wrapText="1"/>
    </xf>
    <xf numFmtId="171" fontId="2" fillId="0" borderId="2335" xfId="0" applyNumberFormat="1" applyFont="1" applyBorder="1" applyAlignment="1">
      <alignment horizontal="center" vertical="center" wrapText="1"/>
    </xf>
    <xf numFmtId="171" fontId="2" fillId="0" borderId="2367" xfId="0" applyNumberFormat="1" applyFont="1" applyBorder="1" applyAlignment="1">
      <alignment horizontal="center"/>
    </xf>
    <xf numFmtId="37" fontId="4" fillId="0" borderId="2368" xfId="0" quotePrefix="1" applyNumberFormat="1" applyFont="1" applyBorder="1" applyAlignment="1">
      <alignment horizontal="center" vertical="center"/>
    </xf>
    <xf numFmtId="37" fontId="4" fillId="0" borderId="2285" xfId="0" quotePrefix="1" applyNumberFormat="1" applyFont="1" applyBorder="1" applyAlignment="1">
      <alignment horizontal="center" vertical="center"/>
    </xf>
    <xf numFmtId="37" fontId="4" fillId="0" borderId="2369" xfId="0" quotePrefix="1" applyNumberFormat="1" applyFont="1" applyBorder="1" applyAlignment="1">
      <alignment horizontal="center" vertical="center"/>
    </xf>
    <xf numFmtId="37" fontId="2" fillId="0" borderId="2419" xfId="0" applyNumberFormat="1" applyFont="1" applyBorder="1" applyAlignment="1">
      <alignment horizontal="center" vertical="center" wrapText="1"/>
    </xf>
    <xf numFmtId="37" fontId="2" fillId="0" borderId="522" xfId="0" applyNumberFormat="1" applyFont="1" applyBorder="1" applyAlignment="1">
      <alignment horizontal="center" vertical="center" wrapText="1"/>
    </xf>
    <xf numFmtId="37" fontId="2" fillId="0" borderId="557" xfId="0" applyNumberFormat="1" applyFont="1" applyBorder="1" applyAlignment="1">
      <alignment horizontal="center" vertical="center" wrapText="1"/>
    </xf>
    <xf numFmtId="37" fontId="2" fillId="0" borderId="677" xfId="0" applyNumberFormat="1" applyFont="1" applyBorder="1" applyAlignment="1">
      <alignment horizontal="center" vertical="center" wrapText="1"/>
    </xf>
    <xf numFmtId="37" fontId="2" fillId="0" borderId="0" xfId="0" applyNumberFormat="1" applyFont="1" applyAlignment="1">
      <alignment horizontal="center" vertical="center" wrapText="1"/>
    </xf>
    <xf numFmtId="37" fontId="2" fillId="0" borderId="165" xfId="0" applyNumberFormat="1" applyFont="1" applyBorder="1" applyAlignment="1">
      <alignment horizontal="center" vertical="center" wrapText="1"/>
    </xf>
    <xf numFmtId="37" fontId="2" fillId="0" borderId="2423" xfId="0" applyNumberFormat="1" applyFont="1" applyBorder="1" applyAlignment="1">
      <alignment horizontal="center" vertical="center" wrapText="1"/>
    </xf>
    <xf numFmtId="37" fontId="2" fillId="0" borderId="2424" xfId="0" applyNumberFormat="1" applyFont="1" applyBorder="1" applyAlignment="1">
      <alignment horizontal="center" vertical="center" wrapText="1"/>
    </xf>
    <xf numFmtId="37" fontId="2" fillId="0" borderId="2425" xfId="0" applyNumberFormat="1" applyFont="1" applyBorder="1" applyAlignment="1">
      <alignment horizontal="center" vertical="center" wrapText="1"/>
    </xf>
    <xf numFmtId="37" fontId="2" fillId="0" borderId="2420" xfId="0" applyNumberFormat="1" applyFont="1" applyBorder="1" applyAlignment="1">
      <alignment horizontal="center" vertical="center" wrapText="1"/>
    </xf>
    <xf numFmtId="37" fontId="2" fillId="0" borderId="2426" xfId="0" applyNumberFormat="1" applyFont="1" applyBorder="1" applyAlignment="1">
      <alignment horizontal="center" vertical="center" wrapText="1"/>
    </xf>
    <xf numFmtId="37" fontId="2" fillId="0" borderId="2421" xfId="0" applyNumberFormat="1" applyFont="1" applyBorder="1" applyAlignment="1">
      <alignment horizontal="center" vertical="center" wrapText="1"/>
    </xf>
    <xf numFmtId="37" fontId="4" fillId="0" borderId="2288" xfId="0" applyNumberFormat="1" applyFont="1" applyBorder="1" applyAlignment="1">
      <alignment horizontal="center" vertical="center"/>
    </xf>
    <xf numFmtId="37" fontId="2" fillId="0" borderId="2422" xfId="0" applyNumberFormat="1" applyFont="1" applyBorder="1" applyAlignment="1">
      <alignment horizontal="center" vertical="center" wrapText="1"/>
    </xf>
    <xf numFmtId="37" fontId="2" fillId="0" borderId="444" xfId="0" applyNumberFormat="1" applyFont="1" applyBorder="1" applyAlignment="1">
      <alignment horizontal="center" vertical="center" wrapText="1"/>
    </xf>
    <xf numFmtId="37" fontId="2" fillId="0" borderId="2427" xfId="0" applyNumberFormat="1" applyFont="1" applyBorder="1" applyAlignment="1">
      <alignment horizontal="center" vertical="center" wrapText="1"/>
    </xf>
    <xf numFmtId="0" fontId="25" fillId="0" borderId="2441" xfId="0" applyFont="1" applyBorder="1" applyAlignment="1">
      <alignment horizontal="center"/>
    </xf>
    <xf numFmtId="0" fontId="25" fillId="0" borderId="2442" xfId="0" applyFont="1" applyBorder="1" applyAlignment="1">
      <alignment horizontal="center"/>
    </xf>
    <xf numFmtId="0" fontId="12" fillId="0" borderId="0" xfId="0" applyFont="1" applyAlignment="1">
      <alignment vertical="center"/>
    </xf>
    <xf numFmtId="0" fontId="13" fillId="0" borderId="0" xfId="0" applyFont="1" applyAlignment="1">
      <alignment horizontal="center" vertical="center"/>
    </xf>
    <xf numFmtId="0" fontId="2" fillId="0" borderId="2441" xfId="0" applyFont="1" applyBorder="1" applyAlignment="1">
      <alignment horizontal="center"/>
    </xf>
    <xf numFmtId="0" fontId="2" fillId="0" borderId="2441" xfId="0" applyFont="1" applyBorder="1" applyAlignment="1">
      <alignment horizontal="center" vertical="center"/>
    </xf>
    <xf numFmtId="0" fontId="2" fillId="0" borderId="735" xfId="13" applyFont="1" applyBorder="1" applyAlignment="1">
      <alignment horizontal="center" vertical="center" wrapText="1"/>
    </xf>
    <xf numFmtId="0" fontId="2" fillId="0" borderId="1022" xfId="13" applyFont="1" applyBorder="1" applyAlignment="1">
      <alignment horizontal="center" vertical="center"/>
    </xf>
    <xf numFmtId="0" fontId="2" fillId="0" borderId="1704" xfId="13" applyFont="1" applyBorder="1" applyAlignment="1">
      <alignment horizontal="center" vertical="center" wrapText="1"/>
    </xf>
    <xf numFmtId="0" fontId="2" fillId="0" borderId="659" xfId="13" applyFont="1" applyBorder="1" applyAlignment="1">
      <alignment horizontal="center" vertical="center" wrapText="1"/>
    </xf>
    <xf numFmtId="0" fontId="2" fillId="0" borderId="1704" xfId="13" applyFont="1" applyBorder="1" applyAlignment="1">
      <alignment horizontal="center" vertical="center"/>
    </xf>
    <xf numFmtId="0" fontId="2" fillId="0" borderId="659" xfId="13" applyFont="1" applyBorder="1" applyAlignment="1">
      <alignment horizontal="center" vertical="center"/>
    </xf>
    <xf numFmtId="0" fontId="2" fillId="0" borderId="2447" xfId="13" applyFont="1" applyBorder="1" applyAlignment="1">
      <alignment horizontal="center" vertical="center"/>
    </xf>
    <xf numFmtId="0" fontId="2" fillId="0" borderId="2448" xfId="13" applyFont="1" applyBorder="1" applyAlignment="1">
      <alignment horizontal="center" vertical="center"/>
    </xf>
    <xf numFmtId="0" fontId="2" fillId="0" borderId="2449" xfId="13" applyFont="1" applyBorder="1" applyAlignment="1">
      <alignment horizontal="center" vertical="center"/>
    </xf>
    <xf numFmtId="0" fontId="25" fillId="0" borderId="2444" xfId="13" applyFont="1" applyBorder="1" applyAlignment="1">
      <alignment horizontal="center" vertical="center" wrapText="1"/>
    </xf>
    <xf numFmtId="0" fontId="29" fillId="0" borderId="732" xfId="0" applyFont="1" applyBorder="1" applyAlignment="1">
      <alignment horizontal="center" vertical="center" wrapText="1"/>
    </xf>
    <xf numFmtId="0" fontId="29" fillId="0" borderId="2271" xfId="0" applyFont="1" applyBorder="1" applyAlignment="1">
      <alignment horizontal="center" vertical="center" wrapText="1"/>
    </xf>
    <xf numFmtId="0" fontId="2" fillId="0" borderId="2409" xfId="13" applyFont="1" applyBorder="1" applyAlignment="1">
      <alignment horizontal="center" vertical="center" wrapText="1"/>
    </xf>
    <xf numFmtId="0" fontId="2" fillId="0" borderId="2445" xfId="13" applyFont="1" applyBorder="1" applyAlignment="1">
      <alignment horizontal="center" vertical="center" wrapText="1"/>
    </xf>
    <xf numFmtId="0" fontId="2" fillId="0" borderId="2446" xfId="13" applyFont="1" applyBorder="1" applyAlignment="1">
      <alignment horizontal="center" vertical="center" wrapText="1"/>
    </xf>
    <xf numFmtId="0" fontId="2" fillId="0" borderId="464" xfId="13" applyFont="1" applyBorder="1" applyAlignment="1">
      <alignment horizontal="center" vertical="center" wrapText="1"/>
    </xf>
    <xf numFmtId="0" fontId="2" fillId="0" borderId="860" xfId="13" applyFont="1" applyBorder="1" applyAlignment="1">
      <alignment horizontal="center" vertical="center" wrapText="1"/>
    </xf>
    <xf numFmtId="0" fontId="2" fillId="0" borderId="1703" xfId="13" applyFont="1" applyBorder="1" applyAlignment="1">
      <alignment horizontal="center" vertical="center"/>
    </xf>
    <xf numFmtId="0" fontId="2" fillId="0" borderId="1564" xfId="13" applyFont="1" applyBorder="1" applyAlignment="1">
      <alignment horizontal="center" vertical="center"/>
    </xf>
    <xf numFmtId="0" fontId="2" fillId="0" borderId="660" xfId="13" applyFont="1" applyBorder="1" applyAlignment="1">
      <alignment horizontal="center" vertical="center" wrapText="1"/>
    </xf>
    <xf numFmtId="0" fontId="109" fillId="0" borderId="1704" xfId="13" applyFont="1" applyBorder="1" applyAlignment="1">
      <alignment horizontal="center" vertical="center" wrapText="1"/>
    </xf>
    <xf numFmtId="0" fontId="109" fillId="0" borderId="659" xfId="13" applyFont="1" applyBorder="1" applyAlignment="1">
      <alignment horizontal="center" vertical="center"/>
    </xf>
    <xf numFmtId="0" fontId="25" fillId="0" borderId="0" xfId="5" applyFont="1" applyAlignment="1">
      <alignment horizontal="left" vertical="center"/>
    </xf>
    <xf numFmtId="0" fontId="25" fillId="0" borderId="0" xfId="0" applyFont="1" applyAlignment="1">
      <alignment wrapText="1"/>
    </xf>
    <xf numFmtId="0" fontId="29" fillId="0" borderId="0" xfId="0" applyFont="1" applyAlignment="1">
      <alignment wrapText="1"/>
    </xf>
    <xf numFmtId="0" fontId="27" fillId="0" borderId="0" xfId="0" applyFont="1" applyAlignment="1">
      <alignment wrapText="1"/>
    </xf>
  </cellXfs>
  <cellStyles count="424">
    <cellStyle name="20% - Accent1 2" xfId="202" xr:uid="{5CEE9EAB-1B8E-47A9-91C5-9DD10173F6C1}"/>
    <cellStyle name="20% - Accent2 2" xfId="203" xr:uid="{2FAE6135-8B31-4CFA-B8F3-1A5863DA3101}"/>
    <cellStyle name="20% - Accent3 2" xfId="204" xr:uid="{7679AC59-3768-42E4-8B3C-2AB4526D5B77}"/>
    <cellStyle name="20% - Accent4 2" xfId="205" xr:uid="{650D1C2F-7B34-4AF7-918E-7E744A1CBD58}"/>
    <cellStyle name="20% - Accent5 2" xfId="206" xr:uid="{31B8F21C-4842-448F-80A6-506420796C87}"/>
    <cellStyle name="20% - Accent6 2" xfId="207" xr:uid="{3633582E-2A46-46E6-B6E8-DA66BE6E3D0E}"/>
    <cellStyle name="40% - Accent1 2" xfId="208" xr:uid="{8F4471F3-8CA0-468E-87DD-610C7CEF69C8}"/>
    <cellStyle name="40% - Accent2 2" xfId="209" xr:uid="{5C1FB76E-117F-4E9C-AD34-41BFCCE4ECEC}"/>
    <cellStyle name="40% - Accent3 2" xfId="210" xr:uid="{BA35BA01-8DD3-4D1B-8AFC-47EC3B30829F}"/>
    <cellStyle name="40% - Accent4 2" xfId="211" xr:uid="{777DC870-F2E7-468F-917D-D93274B0087E}"/>
    <cellStyle name="40% - Accent5 2" xfId="212" xr:uid="{F1A2F73C-148D-4168-B66B-17BFAB09BF99}"/>
    <cellStyle name="40% - Accent6 2" xfId="213" xr:uid="{C244B42A-7514-454F-ADDE-28DD736D0360}"/>
    <cellStyle name="60% - Accent1 2" xfId="214" xr:uid="{91143B0C-A101-4D91-AF35-91C04A5CF9B9}"/>
    <cellStyle name="60% - Accent2 2" xfId="215" xr:uid="{19283F61-5D0C-4269-909B-5F6AE8C27854}"/>
    <cellStyle name="60% - Accent3 2" xfId="216" xr:uid="{3171D9B9-49FC-4A00-9E6E-C32C3C935213}"/>
    <cellStyle name="60% - Accent4 2" xfId="217" xr:uid="{5D373915-B8B5-447D-90DA-C2C51EE06480}"/>
    <cellStyle name="60% - Accent5 2" xfId="218" xr:uid="{1D23BB14-1957-4AF4-AAD1-7B7C9F71D54E}"/>
    <cellStyle name="60% - Accent6 2" xfId="219" xr:uid="{DD8991B4-DE98-4EA9-B231-10AE1092FF56}"/>
    <cellStyle name="Accent1 2" xfId="220" xr:uid="{54C53B2C-E67C-4980-BA82-8A7ABB80ADC6}"/>
    <cellStyle name="Accent2 2" xfId="221" xr:uid="{11C80093-0883-4B24-8492-0B666E4F8F38}"/>
    <cellStyle name="Accent3 2" xfId="222" xr:uid="{CEF54C6C-1F02-4780-A8AB-BE9CC0C6B2E1}"/>
    <cellStyle name="Accent4 2" xfId="223" xr:uid="{81C51774-89A0-4A03-AFD9-2C81E1B03C6B}"/>
    <cellStyle name="Accent5 2" xfId="224" xr:uid="{F91AAF26-C086-437F-B02D-3F48F06023EE}"/>
    <cellStyle name="Accent6 2" xfId="225" xr:uid="{9E77922E-05DE-4293-AD9F-6A8E188A2CF4}"/>
    <cellStyle name="Bad 2" xfId="195" xr:uid="{1F48A2DB-C47E-4B43-A380-BFD834390AE3}"/>
    <cellStyle name="Bad 2 2" xfId="226" xr:uid="{C160E3ED-E900-4094-936F-52D1E74561F1}"/>
    <cellStyle name="Calculation 2" xfId="227" xr:uid="{CF7A32B3-D018-4EB7-87DA-BCEED05440B2}"/>
    <cellStyle name="Calculation 2 2" xfId="256" xr:uid="{36964FB5-5898-44ED-97E3-132317172E7B}"/>
    <cellStyle name="Calculation 2 2 2" xfId="281" xr:uid="{447CE354-71FD-4A8F-B461-10FA12EA3C2A}"/>
    <cellStyle name="Calculation 2 2 2 2" xfId="346" xr:uid="{6C84B09B-4D5D-43B6-84E1-4BC7D3161A5B}"/>
    <cellStyle name="Calculation 2 2 2 3" xfId="392" xr:uid="{7ABDE9C3-7AEA-474E-9233-A2723A57EA81}"/>
    <cellStyle name="Calculation 2 2 3" xfId="298" xr:uid="{491D037C-51EA-42BD-917F-B3A5AB54291C}"/>
    <cellStyle name="Calculation 2 2 3 2" xfId="362" xr:uid="{C8D30B8A-A2E5-4F8F-B69C-C1074BB90BFE}"/>
    <cellStyle name="Calculation 2 2 3 3" xfId="406" xr:uid="{E9246571-3155-456D-A7F1-03C8A0BF5E2B}"/>
    <cellStyle name="Calculation 2 2 4" xfId="325" xr:uid="{D465433E-57DA-4EB2-96FB-ED6A90980064}"/>
    <cellStyle name="Calculation 2 2 5" xfId="375" xr:uid="{DDF98999-9782-4E49-9531-66A124C54710}"/>
    <cellStyle name="Calculation 2 3" xfId="255" xr:uid="{40F34383-B263-4D38-B823-32532B92EC11}"/>
    <cellStyle name="Calculation 2 3 2" xfId="280" xr:uid="{96EF110E-B4BC-469C-9A69-8AD8CFA921B5}"/>
    <cellStyle name="Calculation 2 3 2 2" xfId="345" xr:uid="{15CE9AE2-624B-44BA-A90A-CAC5643B5544}"/>
    <cellStyle name="Calculation 2 3 2 3" xfId="391" xr:uid="{E725B7CD-C64A-460B-BD49-890F5FD7A97A}"/>
    <cellStyle name="Calculation 2 3 3" xfId="297" xr:uid="{80CA8C05-04E9-45B8-94F0-5E953FE23E5A}"/>
    <cellStyle name="Calculation 2 3 3 2" xfId="361" xr:uid="{46AD45F2-000E-416B-89F1-32389D58544E}"/>
    <cellStyle name="Calculation 2 3 3 3" xfId="405" xr:uid="{05C59E95-7B71-4A2C-9BF8-7845F09BD6BC}"/>
    <cellStyle name="Calculation 2 3 4" xfId="324" xr:uid="{24318F6C-0A08-491D-AA23-98FA668E8E35}"/>
    <cellStyle name="Calculation 2 3 5" xfId="374" xr:uid="{9886018E-BC10-459C-BE75-AB30D73B20E2}"/>
    <cellStyle name="Calculation 2 4" xfId="272" xr:uid="{08CCB665-36B5-4CC1-8E86-270695C6F966}"/>
    <cellStyle name="Calculation 2 4 2" xfId="337" xr:uid="{4FBCA9FA-35E1-4728-A1BE-35F0D94F1005}"/>
    <cellStyle name="Calculation 2 4 3" xfId="385" xr:uid="{F2863BA5-4135-4719-8B56-5615AD1EC6F1}"/>
    <cellStyle name="Calculation 2 5" xfId="271" xr:uid="{DB38E358-AD83-4B76-9142-8CC2B13CEF49}"/>
    <cellStyle name="Calculation 2 5 2" xfId="336" xr:uid="{471A4125-9BC3-4456-8065-3ED0F1D6B2F6}"/>
    <cellStyle name="Calculation 2 5 3" xfId="384" xr:uid="{5598B489-2D57-4EA9-80E1-13201185510C}"/>
    <cellStyle name="Calculation 2 6" xfId="314" xr:uid="{1AAEB3AD-1BC1-43CC-B21C-83B63C4997D2}"/>
    <cellStyle name="Calculation 2 7" xfId="313" xr:uid="{D1B32854-4D43-4D7E-B777-6195DA15358C}"/>
    <cellStyle name="Check Cell 2" xfId="228" xr:uid="{D534510F-C0FE-4D0B-ACF5-E49B742A7815}"/>
    <cellStyle name="Comma" xfId="1" builtinId="3"/>
    <cellStyle name="Comma 10" xfId="16" xr:uid="{95541513-12B6-4430-A6A5-9DD514C7FAED}"/>
    <cellStyle name="Comma 10 2" xfId="37" xr:uid="{0983A60E-7071-4E90-91E2-185452D127A8}"/>
    <cellStyle name="Comma 10 2 2" xfId="72" xr:uid="{63A312A6-A891-4990-A69C-6CE70BF5D975}"/>
    <cellStyle name="Comma 10 2 6" xfId="2" xr:uid="{00000000-0005-0000-0000-000001000000}"/>
    <cellStyle name="Comma 10 2 6 2" xfId="38" xr:uid="{A965E43F-99DF-47CA-A34C-E1753614018C}"/>
    <cellStyle name="Comma 10 2 6 2 2" xfId="66" xr:uid="{1456389A-95FD-4952-AC13-489752A452F1}"/>
    <cellStyle name="Comma 10 2 6 2 2 2" xfId="103" xr:uid="{D2144529-2AF1-4BE7-92F3-A6738C4C7B17}"/>
    <cellStyle name="Comma 10 2 6 2 3" xfId="96" xr:uid="{53C27AFA-E8C0-418A-82AA-8D26300BC28B}"/>
    <cellStyle name="Comma 10 2 6 3" xfId="35" xr:uid="{5F253B73-420D-4BBA-B2C0-E5BC6180D7D9}"/>
    <cellStyle name="Comma 10 2 6 3 2" xfId="105" xr:uid="{EF00C6AA-5BFB-4F5A-AAA8-CFC2096B4472}"/>
    <cellStyle name="Comma 10 2 6 3 3" xfId="117" xr:uid="{7742AD23-80E5-4650-8B1B-1523A5B4730F}"/>
    <cellStyle name="Comma 10 3" xfId="32" xr:uid="{912E17F6-8975-4599-8A2F-C6EC31C6E222}"/>
    <cellStyle name="Comma 102" xfId="181" xr:uid="{6B78B6E2-F13B-4CB2-A582-7532E8989B25}"/>
    <cellStyle name="Comma 103" xfId="182" xr:uid="{A70A130E-46B2-4CC6-A66C-BDF2A5FBCA68}"/>
    <cellStyle name="Comma 109" xfId="156" xr:uid="{052C2A29-6158-405F-B57F-A6CDFCD048B6}"/>
    <cellStyle name="Comma 11" xfId="90" xr:uid="{D6721389-391D-4F97-B348-32073F4D38D6}"/>
    <cellStyle name="Comma 11 2 2 4" xfId="61" xr:uid="{0793033D-9856-4A3C-8993-8BD84B4D3E8F}"/>
    <cellStyle name="Comma 11 2 2 4 2" xfId="73" xr:uid="{E482BCDA-7BDC-42F8-8310-FC74531C1DE2}"/>
    <cellStyle name="Comma 110" xfId="183" xr:uid="{26F13FDF-13C6-4EE9-9365-5A2E35B065A5}"/>
    <cellStyle name="Comma 111" xfId="185" xr:uid="{7D2C998A-4BC6-4F7C-B810-3F5078375C0F}"/>
    <cellStyle name="Comma 112" xfId="184" xr:uid="{F40C60DF-B45A-4992-9245-08D68F2FDB9F}"/>
    <cellStyle name="Comma 12" xfId="120" xr:uid="{CC142D6F-8946-4A6D-A679-F2F6323BC36E}"/>
    <cellStyle name="Comma 127" xfId="12" xr:uid="{469D3175-991D-4CCB-BEDD-FDED9624F358}"/>
    <cellStyle name="Comma 127 2" xfId="70" xr:uid="{F51931D7-F376-4714-9F78-A491AE0234C3}"/>
    <cellStyle name="Comma 127 2 2" xfId="101" xr:uid="{0D25F3A4-0E3A-4C5A-B1F6-9286A32A0A2C}"/>
    <cellStyle name="Comma 127 2 3" xfId="251" xr:uid="{7CCDF5F2-18BD-45C0-923A-A5D71568FADC}"/>
    <cellStyle name="Comma 127 3" xfId="54" xr:uid="{196688C5-65C6-4B9D-A0AC-0F3DD189478E}"/>
    <cellStyle name="Comma 13" xfId="199" xr:uid="{2D3579DC-010C-4891-8B79-656D61A37637}"/>
    <cellStyle name="Comma 13 10" xfId="34" xr:uid="{7EABA304-451D-40DE-8757-E37DEB77FEE7}"/>
    <cellStyle name="Comma 13 10 2" xfId="15" xr:uid="{7BC7781B-82EF-4985-9B21-5054B2D447B4}"/>
    <cellStyle name="Comma 13 10 2 2" xfId="71" xr:uid="{6BEF1B07-D3D8-49D6-8AEF-7F685E6B673E}"/>
    <cellStyle name="Comma 13 10 2 3" xfId="56" xr:uid="{7DB07B0A-0E97-4260-99FB-5FB205AE6FF3}"/>
    <cellStyle name="Comma 13 10 2 4" xfId="36" xr:uid="{FD08FA90-0412-42AC-AB2E-687A09503D8D}"/>
    <cellStyle name="Comma 13 10 3" xfId="121" xr:uid="{3A3ED391-4271-4B50-B4F0-3713C26E809B}"/>
    <cellStyle name="Comma 139" xfId="47" xr:uid="{F2E6F7C7-200E-4BED-AF57-5993506AD79C}"/>
    <cellStyle name="Comma 139 2" xfId="81" xr:uid="{76F9F425-2501-465D-9598-AE1BE0F3228B}"/>
    <cellStyle name="Comma 139 3" xfId="116" xr:uid="{583131B7-3D62-496D-923A-5F5C5705F241}"/>
    <cellStyle name="Comma 154" xfId="63" xr:uid="{44454285-C1BE-4819-B40B-4CD5255F0E7F}"/>
    <cellStyle name="Comma 2" xfId="3" xr:uid="{00000000-0005-0000-0000-000002000000}"/>
    <cellStyle name="Comma 2 10" xfId="104" xr:uid="{A6F18665-7B29-4F31-BE45-D9CC0BEAEB47}"/>
    <cellStyle name="Comma 2 2" xfId="29" xr:uid="{47F5258B-CB23-418A-9B13-50D4185AEC57}"/>
    <cellStyle name="Comma 2 2 2" xfId="67" xr:uid="{227060FA-0F49-4B32-8463-D32C886FF2EE}"/>
    <cellStyle name="Comma 2 2 3" xfId="76" xr:uid="{A94D9D18-3A39-4251-9841-69DB45FCFD10}"/>
    <cellStyle name="Comma 2 2 4" xfId="89" xr:uid="{69380AC7-048E-400C-9371-E4E081248623}"/>
    <cellStyle name="Comma 2 2 5" xfId="91" xr:uid="{ABC92912-CC64-46B8-8315-27D049DD079D}"/>
    <cellStyle name="Comma 2 2 5 2" xfId="109" xr:uid="{BD8F2CFE-81AE-4E1D-B6AF-1316BACDC599}"/>
    <cellStyle name="Comma 2 2 6" xfId="99" xr:uid="{870D993C-972F-4D58-A756-5B3076914376}"/>
    <cellStyle name="Comma 2 3" xfId="49" xr:uid="{6E35D7A0-3B65-43DD-9023-732D1C94EC23}"/>
    <cellStyle name="Comma 2 3 2" xfId="82" xr:uid="{0B796209-D5EE-4D7C-86E0-FDF76B772A35}"/>
    <cellStyle name="Comma 2 3 2 2" xfId="201" xr:uid="{E7157905-5DF5-4AC3-BB22-239216879522}"/>
    <cellStyle name="Comma 2 3 3" xfId="50" xr:uid="{E586262E-BE58-4C22-8311-655C0F551141}"/>
    <cellStyle name="Comma 2 4" xfId="51" xr:uid="{A760F186-D00C-4DE8-8A9B-E41EAE1F8D0B}"/>
    <cellStyle name="Comma 2 4 2" xfId="198" xr:uid="{8E9C5972-E388-41A8-9644-BEC418C9A9EC}"/>
    <cellStyle name="Comma 2 44" xfId="187" xr:uid="{E1AFFE72-77C0-4562-BB4A-890099805766}"/>
    <cellStyle name="Comma 2 5" xfId="74" xr:uid="{7701CAF6-6E69-4806-B229-7A7F33B8C6EC}"/>
    <cellStyle name="Comma 2 57" xfId="64" xr:uid="{DC39688D-9B0C-4DE3-A914-66117CCE7602}"/>
    <cellStyle name="Comma 2 6" xfId="21" xr:uid="{83B05179-A8D0-4FB2-B87E-654A12C1562D}"/>
    <cellStyle name="Comma 2 7" xfId="110" xr:uid="{A5A46B63-E81F-4A8B-AB26-2310140BB09B}"/>
    <cellStyle name="Comma 2 9" xfId="189" xr:uid="{22EE4A65-8585-41D6-BF96-2767B855C0BA}"/>
    <cellStyle name="Comma 20" xfId="41" xr:uid="{DEDD1CA8-8400-48E8-94EA-92995C6440A3}"/>
    <cellStyle name="Comma 20 2" xfId="78" xr:uid="{7F861941-CD71-4234-AF43-8566D93F8C5C}"/>
    <cellStyle name="Comma 20 3" xfId="114" xr:uid="{5F7AE8B1-22FE-4DDA-B4A8-DA854EB01983}"/>
    <cellStyle name="Comma 3" xfId="11" xr:uid="{00000000-0005-0000-0000-000003000000}"/>
    <cellStyle name="Comma 3 2" xfId="23" xr:uid="{142F84F4-75C2-4DE1-86B8-6B00A2628065}"/>
    <cellStyle name="Comma 3 2 2" xfId="28" xr:uid="{EE1ADEAC-68D7-44A7-8DD8-619D04CD3178}"/>
    <cellStyle name="Comma 3 2 2 2" xfId="75" xr:uid="{D1DBD6A8-6091-401A-902B-7E4D0BA8CFC2}"/>
    <cellStyle name="Comma 3 2 2 3" xfId="112" xr:uid="{DFD1142D-4C31-48E1-83E8-0F50B5CF8B2B}"/>
    <cellStyle name="Comma 3 2 3" xfId="69" xr:uid="{C2B9F3E3-8FCC-4F09-889A-81086B7D6131}"/>
    <cellStyle name="Comma 3 2 4" xfId="18" xr:uid="{33FEC008-0B85-4BB0-8894-801784DF192A}"/>
    <cellStyle name="Comma 3 2 5" xfId="98" xr:uid="{02536C9A-ABDE-490C-A455-51877AA5C99A}"/>
    <cellStyle name="Comma 3 2 6" xfId="111" xr:uid="{C2CB4AB1-085C-4820-987A-53A5C873610A}"/>
    <cellStyle name="Comma 3 3" xfId="53" xr:uid="{6D2CADFB-4DA4-49D5-8972-8B0243689762}"/>
    <cellStyle name="Comma 3 3 2" xfId="100" xr:uid="{304B0E23-65D7-4FB3-9137-C2AC5BDC357A}"/>
    <cellStyle name="Comma 3 3 2 2" xfId="229" xr:uid="{4290A97D-AA24-40C7-A3E4-2B792F8325B0}"/>
    <cellStyle name="Comma 3 4" xfId="79" xr:uid="{1FA92F91-CE3B-41C9-BC75-9DB32986E67E}"/>
    <cellStyle name="Comma 3 5" xfId="86" xr:uid="{99421863-F49E-4A66-8E98-A44347178D21}"/>
    <cellStyle name="Comma 3 6" xfId="43" xr:uid="{1010D362-8B95-403C-8CF2-00A2144B520B}"/>
    <cellStyle name="Comma 3 6 2" xfId="266" xr:uid="{11B3173F-AFAE-45AA-B274-E3D8E0456377}"/>
    <cellStyle name="Comma 3 7" xfId="92" xr:uid="{635A14F9-F92F-4C14-A079-C4398D597EE8}"/>
    <cellStyle name="Comma 3 8" xfId="115" xr:uid="{EFE3FD38-35FF-49CE-929B-C5B05B5C82C0}"/>
    <cellStyle name="Comma 4" xfId="44" xr:uid="{4D74457D-8005-442C-B3B8-DBE486159A38}"/>
    <cellStyle name="Comma 4 2" xfId="65" xr:uid="{37433443-B863-42F2-9CCD-E64499C082FE}"/>
    <cellStyle name="Comma 4 2 2" xfId="102" xr:uid="{99CC8C14-C8DE-4B96-88F4-DEDAE63D21CB}"/>
    <cellStyle name="Comma 4 3" xfId="80" xr:uid="{5C02377D-1595-46BC-8B0F-5526160353E3}"/>
    <cellStyle name="Comma 4 4" xfId="94" xr:uid="{9B31B30E-C20B-4214-A482-7ECE9BD25594}"/>
    <cellStyle name="Comma 5" xfId="33" xr:uid="{21A0284F-7575-460D-835B-7BDEACA0F7D0}"/>
    <cellStyle name="Comma 5 2" xfId="77" xr:uid="{F4F65156-33A2-486B-8EEB-3F741D8C8667}"/>
    <cellStyle name="Comma 5 2 2" xfId="230" xr:uid="{F621FEB5-4F32-4F34-AFE7-3A77E665DBB6}"/>
    <cellStyle name="Comma 5 3" xfId="97" xr:uid="{62802783-9E8C-4981-B722-A2CBC6869E9F}"/>
    <cellStyle name="Comma 5 4" xfId="108" xr:uid="{8AC563AB-92B1-4F60-BEF0-08AFC834C1AE}"/>
    <cellStyle name="Comma 5 5" xfId="113" xr:uid="{B0CBAE11-F032-45AB-90AE-32C186BEB12F}"/>
    <cellStyle name="Comma 52" xfId="186" xr:uid="{A81EF016-E503-4337-BC1A-D1F838D4068E}"/>
    <cellStyle name="Comma 6" xfId="87" xr:uid="{F0C6A840-172C-453E-9E0F-3D438CE89813}"/>
    <cellStyle name="Comma 69" xfId="192" xr:uid="{2776EBA9-6721-42CA-AC44-2767AB8854A9}"/>
    <cellStyle name="Comma 7" xfId="422" xr:uid="{1E270BDF-C82B-4F66-A137-9CBC0468BFEA}"/>
    <cellStyle name="Comma 82" xfId="126" xr:uid="{7FD9FCCB-9C87-4430-BBF7-712A7BF4513B}"/>
    <cellStyle name="Comma 83" xfId="127" xr:uid="{74D052AD-634B-47F0-BABA-CF8C62A6CDEE}"/>
    <cellStyle name="Comma 91" xfId="157" xr:uid="{71AB6C9E-1937-45A0-AD61-909A6088D46E}"/>
    <cellStyle name="Comma 96" xfId="158" xr:uid="{27811BA5-E250-4925-AE35-46EF2620CBAB}"/>
    <cellStyle name="Currency 2" xfId="85" xr:uid="{AD871CE2-9B3B-4F7D-A093-F91E8C921B02}"/>
    <cellStyle name="Currency 2 2" xfId="200" xr:uid="{366486CD-0FF5-48D2-9052-55667111C431}"/>
    <cellStyle name="Date" xfId="414" xr:uid="{B9F0623A-4594-4394-A5E6-B12BEC65E897}"/>
    <cellStyle name="Excel Built-in Normal 2" xfId="48" xr:uid="{CF352DEB-EF41-4730-8587-75E4DDCAB400}"/>
    <cellStyle name="Explanatory Text 2" xfId="231" xr:uid="{647FE53B-522B-45DA-BDF9-F43DCBCD1500}"/>
    <cellStyle name="Explanatory Text 3" xfId="416" xr:uid="{9F9A1983-988E-44E6-8660-F1DB09922838}"/>
    <cellStyle name="Good 2" xfId="232" xr:uid="{10E5B067-1D9B-431D-AA85-2EE87C54AB70}"/>
    <cellStyle name="Grey" xfId="233" xr:uid="{90FCC210-EB2D-4C41-A11C-9ADB06EBBFF3}"/>
    <cellStyle name="Heading 1 2" xfId="234" xr:uid="{DB637A47-4275-4F62-8C96-7DAA2D95FEB5}"/>
    <cellStyle name="Heading 1 3" xfId="418" xr:uid="{1112D4FA-E4F7-4820-9EB7-F64A6AB213A0}"/>
    <cellStyle name="Heading 2 2" xfId="235" xr:uid="{05C16299-42A9-4ACF-8877-2F162631D179}"/>
    <cellStyle name="Heading 2 3" xfId="419" xr:uid="{E90AD704-19B6-4D17-BE80-80DFCE460E55}"/>
    <cellStyle name="Heading 3 2" xfId="236" xr:uid="{F161861D-4E55-4447-B7BA-7857016F4DF1}"/>
    <cellStyle name="Heading 3 2 2" xfId="257" xr:uid="{977072DA-B327-42F0-A673-61ABB0DF8D3C}"/>
    <cellStyle name="Heading 3 2 2 2" xfId="282" xr:uid="{1C88289F-0B27-47F7-83B1-72A392ABE57F}"/>
    <cellStyle name="Heading 3 2 2 2 2" xfId="347" xr:uid="{65E9C1EF-FE50-45AC-B001-EEF7EECDE369}"/>
    <cellStyle name="Heading 3 2 2 3" xfId="299" xr:uid="{A0E8AA99-760E-481E-8B1E-5F91B6D45792}"/>
    <cellStyle name="Heading 3 2 2 3 2" xfId="363" xr:uid="{EACF6DBD-628B-4720-B2C9-BDCA4EF60464}"/>
    <cellStyle name="Heading 3 2 2 4" xfId="326" xr:uid="{0B70D39B-68E1-4BF4-AA36-B0925558DBB8}"/>
    <cellStyle name="Heading 3 2 3" xfId="254" xr:uid="{2758606E-B495-453A-9A95-3E950679D039}"/>
    <cellStyle name="Heading 3 2 3 2" xfId="279" xr:uid="{00D1495D-A585-41BF-A265-2A5A6E64D063}"/>
    <cellStyle name="Heading 3 2 3 2 2" xfId="344" xr:uid="{906F374B-8DCB-4F3D-A066-62CC911BC42F}"/>
    <cellStyle name="Heading 3 2 3 3" xfId="296" xr:uid="{34890F01-12DB-4CB5-A91B-9D40D9D0C681}"/>
    <cellStyle name="Heading 3 2 3 3 2" xfId="360" xr:uid="{361D7A68-7AF7-4879-961A-674E3E317C6A}"/>
    <cellStyle name="Heading 3 2 3 4" xfId="323" xr:uid="{3F675B9B-F13D-4B39-93D6-7A5EBEA0BB81}"/>
    <cellStyle name="Heading 3 2 4" xfId="273" xr:uid="{5D0AAF73-423C-4B39-8237-73B34CC93C96}"/>
    <cellStyle name="Heading 3 2 4 2" xfId="338" xr:uid="{47EB52C4-0C76-4913-9D71-5219FE1FFEAB}"/>
    <cellStyle name="Heading 3 2 5" xfId="270" xr:uid="{2BB431AF-E11F-4B43-9E04-1245EE7E8626}"/>
    <cellStyle name="Heading 3 2 5 2" xfId="335" xr:uid="{2093CDFD-ED53-4C01-8820-0FB8F65DAD7F}"/>
    <cellStyle name="Heading 3 2 6" xfId="315" xr:uid="{1607046C-C61F-4811-B915-9E68AF9D2DB5}"/>
    <cellStyle name="Heading 3 3" xfId="420" xr:uid="{841E8251-2FF0-460E-B5B9-0E31F63B0FEB}"/>
    <cellStyle name="Heading 4 2" xfId="237" xr:uid="{1A89BFF2-3B2C-4A97-A9EB-77515AAC3C30}"/>
    <cellStyle name="Heading 4 3" xfId="421" xr:uid="{B9436CD9-B395-4C72-86A9-43F16BC51B5B}"/>
    <cellStyle name="Hyperlink" xfId="4" builtinId="8"/>
    <cellStyle name="Hyperlink 2" xfId="14" xr:uid="{59483A42-9321-4ADB-907C-D9941EB995AA}"/>
    <cellStyle name="Hyperlink 2 2" xfId="55" xr:uid="{9A7398D0-2D81-4B0A-8F1B-AEDDBA258A1F}"/>
    <cellStyle name="Hyperlink 2 3" xfId="60" xr:uid="{85BF70AC-5560-4665-BCC4-762CDD5B3C90}"/>
    <cellStyle name="Hyperlink 2 4" xfId="27" xr:uid="{90DA96EE-8100-4F76-9F4F-B45B7984B251}"/>
    <cellStyle name="Hyperlink 5" xfId="267" xr:uid="{011C3245-430C-4989-849B-9A1F7AE6113C}"/>
    <cellStyle name="Input [yellow]" xfId="239" xr:uid="{7B308BA7-FE72-4687-A78C-8C8AB60C5958}"/>
    <cellStyle name="Input [yellow] 2" xfId="259" xr:uid="{91C71D03-88E2-4F5D-B66B-963E1B4E7E28}"/>
    <cellStyle name="Input [yellow] 2 2" xfId="284" xr:uid="{015D4182-BFBC-4B01-B9BB-8EAAB51DC4AA}"/>
    <cellStyle name="Input [yellow] 2 2 2" xfId="349" xr:uid="{2322E6D9-3B33-4A48-90E7-C7CA75D85937}"/>
    <cellStyle name="Input [yellow] 2 2 3" xfId="394" xr:uid="{79508362-1D8C-440F-87EB-DDFF4F436D50}"/>
    <cellStyle name="Input [yellow] 2 3" xfId="301" xr:uid="{69C9115E-44BB-4B48-B674-8CCAF1E52516}"/>
    <cellStyle name="Input [yellow] 3" xfId="252" xr:uid="{201D696D-16F0-4FAE-B4C7-8190F3808BB3}"/>
    <cellStyle name="Input [yellow] 3 2" xfId="294" xr:uid="{5EE09C3D-7990-4350-AACB-517016BD30ED}"/>
    <cellStyle name="Input [yellow] 3 3" xfId="321" xr:uid="{B112042D-F0CF-45B3-B66D-CEAB79B60075}"/>
    <cellStyle name="Input [yellow] 3 4" xfId="372" xr:uid="{D09FAB49-1925-4C7A-87CC-3FB22B8CD9E2}"/>
    <cellStyle name="Input [yellow] 4" xfId="268" xr:uid="{2CD769F0-49B2-477C-A0F9-0CA649D6660D}"/>
    <cellStyle name="Input 2" xfId="238" xr:uid="{59A95EE5-74B5-4E79-AA2D-086521C1F5C3}"/>
    <cellStyle name="Input 2 2" xfId="258" xr:uid="{871FB806-74D7-454E-B069-6B91BE9C87CE}"/>
    <cellStyle name="Input 2 2 2" xfId="283" xr:uid="{8CC47DFC-FFA0-42B7-BEB6-59128D05BFB6}"/>
    <cellStyle name="Input 2 2 2 2" xfId="348" xr:uid="{CBB454C5-FD37-4AD9-8C4E-CD9FA6229D16}"/>
    <cellStyle name="Input 2 2 2 3" xfId="393" xr:uid="{59354159-99CD-4412-8684-BFD5D87210FA}"/>
    <cellStyle name="Input 2 2 3" xfId="300" xr:uid="{6E719E11-40D9-4A3D-BD1A-AE65D16A2E2F}"/>
    <cellStyle name="Input 2 2 3 2" xfId="364" xr:uid="{283FEC1A-B878-40BB-A117-2C9835A62519}"/>
    <cellStyle name="Input 2 2 3 3" xfId="407" xr:uid="{1DAC9E61-0882-44F5-BDFB-73A8CEEDA30C}"/>
    <cellStyle name="Input 2 2 4" xfId="327" xr:uid="{1DB118CE-559F-4F67-8F9F-8ADDEE859C3A}"/>
    <cellStyle name="Input 2 2 5" xfId="376" xr:uid="{2E05464E-3C8F-4E62-8DED-EA6C4DA2003A}"/>
    <cellStyle name="Input 2 3" xfId="253" xr:uid="{11910F5B-D89C-43CA-90C1-D2D8F7DF59DA}"/>
    <cellStyle name="Input 2 3 2" xfId="278" xr:uid="{13D3E612-9A9B-4E5D-8AF3-8E7688E27845}"/>
    <cellStyle name="Input 2 3 2 2" xfId="343" xr:uid="{9C220791-3CE1-4D0D-B2A5-09605B567DE8}"/>
    <cellStyle name="Input 2 3 2 3" xfId="390" xr:uid="{600609CC-84FA-412E-883D-51076F908970}"/>
    <cellStyle name="Input 2 3 3" xfId="295" xr:uid="{94C76A3A-A642-42E2-BE7F-C0A51BF1E4A6}"/>
    <cellStyle name="Input 2 3 3 2" xfId="359" xr:uid="{B587C9A5-94AA-4AAA-91D0-62978A58E9BF}"/>
    <cellStyle name="Input 2 3 3 3" xfId="404" xr:uid="{918FB421-E0DC-4D16-A055-B4459B4D2748}"/>
    <cellStyle name="Input 2 3 4" xfId="322" xr:uid="{2059078E-141C-4742-8136-4128F777D483}"/>
    <cellStyle name="Input 2 3 5" xfId="373" xr:uid="{835C26BA-3F98-4E63-A658-5CF8F16AB65F}"/>
    <cellStyle name="Input 2 4" xfId="274" xr:uid="{25616DDC-FB8B-4E06-817E-53C5A8181F2A}"/>
    <cellStyle name="Input 2 4 2" xfId="339" xr:uid="{34DC34E5-8CFD-4B58-A54F-886D469E4A12}"/>
    <cellStyle name="Input 2 4 3" xfId="386" xr:uid="{1F052E3E-FC78-4448-993D-9DC6123ACEA0}"/>
    <cellStyle name="Input 2 5" xfId="269" xr:uid="{0744E924-355D-40EA-8DDC-6457739333BD}"/>
    <cellStyle name="Input 2 5 2" xfId="334" xr:uid="{7A1666A0-CDC8-4DBA-9E7F-46103CB1A252}"/>
    <cellStyle name="Input 2 5 3" xfId="383" xr:uid="{1C29ED19-B4E6-46B6-AE0F-6B126DF9EF87}"/>
    <cellStyle name="Input 2 6" xfId="316" xr:uid="{0417B1A6-CE9D-413D-A88C-55253CCD01E4}"/>
    <cellStyle name="Input 2 7" xfId="312" xr:uid="{A6352E6D-89F7-4F5C-9688-357D558EF077}"/>
    <cellStyle name="Linked Cell 2" xfId="240" xr:uid="{F2A9F9BB-652B-4F6D-B11D-F890C30517CF}"/>
    <cellStyle name="Linked Cell 2 2" xfId="317" xr:uid="{21192B2F-B428-48A3-98CE-2AF6451E61A7}"/>
    <cellStyle name="Neutral 2" xfId="241" xr:uid="{91BA49EF-7B85-4A7B-91D4-566C847BB407}"/>
    <cellStyle name="Normal" xfId="0" builtinId="0"/>
    <cellStyle name="Normal - Style1" xfId="242" xr:uid="{194B2D77-DB4E-48F0-80DA-51A80BF60791}"/>
    <cellStyle name="Normal 10" xfId="39" xr:uid="{925432AC-E5D9-454F-BFB9-B68BC0EF65E9}"/>
    <cellStyle name="Normal 10 2" xfId="83" xr:uid="{E2B5E7F9-19DD-42F9-A256-77D16960C1E5}"/>
    <cellStyle name="Normal 12" xfId="194" xr:uid="{BE078F9B-919A-433F-8AA0-CCDD09D45CBA}"/>
    <cellStyle name="Normal 13" xfId="119" xr:uid="{0A10513C-A6DD-4F56-B5CC-07DD5109961B}"/>
    <cellStyle name="Normal 15" xfId="107" xr:uid="{BE709907-B611-461F-BB6C-E81F6AE39799}"/>
    <cellStyle name="Normal 16 2" xfId="59" xr:uid="{EC80B8F0-0B49-46B1-B04B-5D1B31D74C72}"/>
    <cellStyle name="Normal 2" xfId="5" xr:uid="{00000000-0005-0000-0000-000006000000}"/>
    <cellStyle name="Normal 2 15" xfId="150" xr:uid="{0C449461-CC3F-4B72-A2CF-E013645ED777}"/>
    <cellStyle name="Normal 2 17" xfId="147" xr:uid="{F145529A-2DB5-4133-9C4D-F44DAD18C3B0}"/>
    <cellStyle name="Normal 2 2" xfId="30" xr:uid="{3F1D2624-ED36-4B9F-AB40-244956086407}"/>
    <cellStyle name="Normal 2 2 19" xfId="139" xr:uid="{88E8AF37-83DC-4B49-BA27-9FEE5F0E2A3D}"/>
    <cellStyle name="Normal 2 2 2" xfId="196" xr:uid="{ACBCFE4E-76AD-41AF-90C6-EAFF2AE8A14B}"/>
    <cellStyle name="Normal 2 2 24" xfId="141" xr:uid="{3E5A646C-9BEE-4948-9D20-8CFFB80D42B1}"/>
    <cellStyle name="Normal 2 2 28" xfId="166" xr:uid="{03A385D9-0D6E-47B3-B5E2-E00B6390BF40}"/>
    <cellStyle name="Normal 2 2 29" xfId="169" xr:uid="{6FD06E35-276B-4243-8BED-51977A4B0BFA}"/>
    <cellStyle name="Normal 2 2 3" xfId="6" xr:uid="{00000000-0005-0000-0000-000007000000}"/>
    <cellStyle name="Normal 2 22" xfId="62" xr:uid="{5FF5C93D-28F4-4CD8-90E1-21E513B258A5}"/>
    <cellStyle name="Normal 2 23" xfId="175" xr:uid="{3906001D-8219-446F-8E48-419003200634}"/>
    <cellStyle name="Normal 2 25" xfId="137" xr:uid="{F2C6474F-E02E-4348-A8AD-25ECE0DE51C5}"/>
    <cellStyle name="Normal 2 26" xfId="138" xr:uid="{53D36DB3-2B09-4655-A9BB-F4DF1743D877}"/>
    <cellStyle name="Normal 2 3" xfId="7" xr:uid="{00000000-0005-0000-0000-000008000000}"/>
    <cellStyle name="Normal 2 30" xfId="132" xr:uid="{466EA4B3-94DF-4E1C-8DA6-EDACA4918AEF}"/>
    <cellStyle name="Normal 2 33" xfId="167" xr:uid="{06D74ADD-F7F3-4D05-AF5E-AF12B799135B}"/>
    <cellStyle name="Normal 2 34" xfId="160" xr:uid="{DD7B8B51-F00C-4230-AF87-FEB4BEF100D7}"/>
    <cellStyle name="Normal 2 35" xfId="159" xr:uid="{A33B1850-DAD6-4DFA-A906-B45808A7E36C}"/>
    <cellStyle name="Normal 2 4" xfId="20" xr:uid="{EC11078D-AA6D-4694-863F-100CE581288A}"/>
    <cellStyle name="Normal 2 4 2" xfId="8" xr:uid="{00000000-0005-0000-0000-000009000000}"/>
    <cellStyle name="Normal 2 5" xfId="19" xr:uid="{C8C70B9D-1154-40B8-9293-5C32805F1CB1}"/>
    <cellStyle name="Normal 2 8" xfId="188" xr:uid="{0BBE882F-428D-4213-AFA4-006278F2C1E1}"/>
    <cellStyle name="Normal 22 3" xfId="58" xr:uid="{8761CF44-112A-4219-BDAB-4AE077704FD7}"/>
    <cellStyle name="Normal 3" xfId="13" xr:uid="{B88DEB4D-0948-45E6-ADB6-F117683D8152}"/>
    <cellStyle name="Normal 3 2" xfId="22" xr:uid="{F8384CF7-D05A-4A90-A6CD-42F4080BB3AE}"/>
    <cellStyle name="Normal 3 22" xfId="142" xr:uid="{08AEE289-6D55-40BA-990E-F3AD52FE79CC}"/>
    <cellStyle name="Normal 3 27" xfId="140" xr:uid="{C42D4E90-C73D-462A-A31A-7C9CFA1D725E}"/>
    <cellStyle name="Normal 3 3" xfId="88" xr:uid="{470FCE30-CC67-49B5-9DC3-9BA2B939873A}"/>
    <cellStyle name="Normal 3 3 2" xfId="243" xr:uid="{669A4FE8-E2A4-4329-ACF0-E3EAEBF0B067}"/>
    <cellStyle name="Normal 3 30" xfId="170" xr:uid="{707DCA8F-84C3-47F7-BB8B-63FDF52171B0}"/>
    <cellStyle name="Normal 3 31" xfId="171" xr:uid="{8DBE6ECE-9CC5-4F21-BCD1-CB5D2437C809}"/>
    <cellStyle name="Normal 3 32" xfId="168" xr:uid="{3669E863-B2F8-4F0A-9833-A806DFDDC8CB}"/>
    <cellStyle name="Normal 34" xfId="193" xr:uid="{FAE7673F-E4E4-4720-AF66-7A7C562D5840}"/>
    <cellStyle name="Normal 34 2" xfId="197" xr:uid="{F1CE3117-8472-4769-951D-FE2E908F8135}"/>
    <cellStyle name="Normal 37" xfId="190" xr:uid="{2336507D-D099-460B-AD75-549F1F4B487E}"/>
    <cellStyle name="Normal 37 17" xfId="133" xr:uid="{B8423CB1-9279-40A6-A6C9-32FECC3BE526}"/>
    <cellStyle name="Normal 37 3" xfId="134" xr:uid="{BFEEB9C1-3E74-41D0-8C3A-5D4141B1038D}"/>
    <cellStyle name="Normal 37 3 10" xfId="163" xr:uid="{2F51E357-2618-48B3-A3D2-B3B342E1B7CD}"/>
    <cellStyle name="Normal 37 3 11" xfId="162" xr:uid="{5063A17E-FF91-4186-831C-042785FEB7CE}"/>
    <cellStyle name="Normal 37 3 12" xfId="164" xr:uid="{5B498753-2944-43F9-A605-E4F9968E3219}"/>
    <cellStyle name="Normal 37 3 14" xfId="161" xr:uid="{F3970F0F-5C55-4A9C-ACA3-8DBB6755A2D0}"/>
    <cellStyle name="Normal 37 3 15" xfId="128" xr:uid="{6D7F0BA2-7354-46E6-B5B1-6BA15C71E3C4}"/>
    <cellStyle name="Normal 37 3 2" xfId="129" xr:uid="{61BCC404-D79F-451E-8692-433B92003B10}"/>
    <cellStyle name="Normal 37 3 3" xfId="130" xr:uid="{F7D55D5A-DF21-4553-A7BF-3D2918E73482}"/>
    <cellStyle name="Normal 37 3 7" xfId="131" xr:uid="{F2C37911-FE60-4127-8C13-106E1924ACC7}"/>
    <cellStyle name="Normal 37 5" xfId="135" xr:uid="{A3BD73AE-0193-49EA-A8F9-DFD6924654E2}"/>
    <cellStyle name="Normal 37 9" xfId="136" xr:uid="{B0DC0467-50D7-4534-A722-E9A49B6D2466}"/>
    <cellStyle name="Normal 4" xfId="17" xr:uid="{C1F61D43-3D6F-430D-9543-37AB575CEE64}"/>
    <cellStyle name="Normal 4 2" xfId="26" xr:uid="{031D9397-101A-43F5-8B32-524DC89F425A}"/>
    <cellStyle name="Normal 4 3" xfId="57" xr:uid="{835561CA-D98E-4B66-B6A9-A7682248A7EA}"/>
    <cellStyle name="Normal 4 4" xfId="42" xr:uid="{8AB0AED1-2193-42CF-9785-E9A9F15DAB99}"/>
    <cellStyle name="Normal 42" xfId="123" xr:uid="{9701BF59-0762-427B-A8EF-D4E4AC24A510}"/>
    <cellStyle name="Normal 44" xfId="148" xr:uid="{BFB13E56-2BE8-485B-A76C-10D9F37EFE7B}"/>
    <cellStyle name="Normal 45" xfId="149" xr:uid="{039E339E-5419-4337-9250-E4F9CAAFDF70}"/>
    <cellStyle name="Normal 46" xfId="124" xr:uid="{7B8D45BB-2621-4147-A995-4C7DEF5A0A2A}"/>
    <cellStyle name="Normal 47" xfId="151" xr:uid="{C4F31F51-B8F1-423E-88BA-292B6A964842}"/>
    <cellStyle name="Normal 48" xfId="145" xr:uid="{7F082C5B-FD63-42EB-993D-6BD78F7C6776}"/>
    <cellStyle name="Normal 49" xfId="146" xr:uid="{09EB22FD-C845-4D85-9751-70656E0ECA27}"/>
    <cellStyle name="Normal 5" xfId="31" xr:uid="{DBAB3113-3177-4FD4-B52D-E58DEB340EC7}"/>
    <cellStyle name="Normal 5 5" xfId="191" xr:uid="{A52CE701-83AA-4B38-959F-C945AF46B6B4}"/>
    <cellStyle name="Normal 50" xfId="143" xr:uid="{1862CF7A-5654-459F-BEE0-5FFE78101C8A}"/>
    <cellStyle name="Normal 51" xfId="144" xr:uid="{5546CAB3-8518-4B16-B475-46BDD4313DCF}"/>
    <cellStyle name="Normal 52" xfId="46" xr:uid="{8ACCA984-55E6-4134-BECD-C7C57A6FBE90}"/>
    <cellStyle name="Normal 53" xfId="174" xr:uid="{85B56461-1728-4E9F-86D0-DFF4D324E7A8}"/>
    <cellStyle name="Normal 56" xfId="173" xr:uid="{B5731C02-5262-4AB0-A989-EF1C105F1102}"/>
    <cellStyle name="Normal 57" xfId="176" xr:uid="{5F1D1DC9-7338-4071-A2A2-3262510293C4}"/>
    <cellStyle name="Normal 58" xfId="172" xr:uid="{D521F16F-AFC7-47EC-A41C-9DBA3E2B9FBF}"/>
    <cellStyle name="Normal 6" xfId="25" xr:uid="{00E7B8F9-6D1B-424A-BA59-79CA61394BC0}"/>
    <cellStyle name="Normal 62" xfId="125" xr:uid="{27195BE2-49FA-491A-9137-386F2F420406}"/>
    <cellStyle name="Normal 67" xfId="154" xr:uid="{ED133BA1-658C-423C-9165-53DC7424EBA9}"/>
    <cellStyle name="Normal 68" xfId="153" xr:uid="{BAA05284-FBFE-4B4B-B06D-6BE7B9C57138}"/>
    <cellStyle name="Normal 69" xfId="155" xr:uid="{68E3292F-7E41-450D-979E-A0054CE286D0}"/>
    <cellStyle name="Normal 7" xfId="93" xr:uid="{EF4E07FB-E429-4E4D-82DB-6C1E5CE416F9}"/>
    <cellStyle name="Normal 7 2" xfId="95" xr:uid="{677BEC59-B819-48F2-90AD-ACBECB581B50}"/>
    <cellStyle name="Normal 71" xfId="152" xr:uid="{9ED9D06F-58B7-4037-9931-46AACFB92611}"/>
    <cellStyle name="Normal 72" xfId="122" xr:uid="{3CB4F20E-C184-4FB2-B8CE-D6F817C9C8D6}"/>
    <cellStyle name="Normal 73" xfId="179" xr:uid="{F5B6EC40-3E0D-4DF6-9598-2D6533E98865}"/>
    <cellStyle name="Normal 74" xfId="178" xr:uid="{17CEB024-C302-4E5A-8963-1D86F1F2AB91}"/>
    <cellStyle name="Normal 75" xfId="180" xr:uid="{75FCFA74-2A1D-4E48-B795-8523633EEFB4}"/>
    <cellStyle name="Normal 77" xfId="177" xr:uid="{8101725F-ED31-4FD5-8F64-68CBA9F0CA39}"/>
    <cellStyle name="Normal 8" xfId="40" xr:uid="{331C65EF-C039-459F-9713-3F5E1A1BBF25}"/>
    <cellStyle name="Normal 8 2" xfId="106" xr:uid="{C9B239BD-E501-40D2-A916-92833E5CAA1D}"/>
    <cellStyle name="Normal 82" xfId="165" xr:uid="{A0E53526-54A2-45EE-B72E-D32145A7F38A}"/>
    <cellStyle name="Normal 9" xfId="415" xr:uid="{91AC3005-8E1E-4EE6-A48D-07F623F3E413}"/>
    <cellStyle name="Normal_Annual Statement Life 2001 (Leila)" xfId="9" xr:uid="{00000000-0005-0000-0000-00000A000000}"/>
    <cellStyle name="Normal_wp07" xfId="423" xr:uid="{A57193A6-32AA-459C-8415-EA7316022E38}"/>
    <cellStyle name="Note 2" xfId="244" xr:uid="{359EFB01-8C10-44F9-9444-BF97B45F0309}"/>
    <cellStyle name="Note 2 2" xfId="260" xr:uid="{3CE58D8F-A0E7-42F8-AB1E-A588B626C68A}"/>
    <cellStyle name="Note 2 2 2" xfId="285" xr:uid="{30A560EF-CDF0-48E1-B729-6357B5A550C3}"/>
    <cellStyle name="Note 2 2 2 2" xfId="350" xr:uid="{39E2E937-BC8B-4C58-9CB5-96B132131F1E}"/>
    <cellStyle name="Note 2 2 2 3" xfId="395" xr:uid="{9FE27FDB-6BE5-472D-830B-7BE656C26565}"/>
    <cellStyle name="Note 2 2 3" xfId="302" xr:uid="{CC4DBA38-7151-4699-8940-C08E9CF79E17}"/>
    <cellStyle name="Note 2 2 3 2" xfId="365" xr:uid="{021978D9-BF5E-4403-AEEC-2470F0913BDB}"/>
    <cellStyle name="Note 2 2 3 3" xfId="408" xr:uid="{93805FDF-ABA3-418C-8067-9EF8D4A63CD6}"/>
    <cellStyle name="Note 2 2 4" xfId="328" xr:uid="{96BD3B5E-C7CD-4F05-A11B-10687E402F31}"/>
    <cellStyle name="Note 2 2 5" xfId="377" xr:uid="{4922C81F-9B52-4C7E-BA39-F887C53D6273}"/>
    <cellStyle name="Note 2 3" xfId="263" xr:uid="{FFF3D9F4-A280-4DCF-A9F5-1024D385DB85}"/>
    <cellStyle name="Note 2 3 2" xfId="288" xr:uid="{17F14C03-16F9-4F93-A1D0-17D39D7A5929}"/>
    <cellStyle name="Note 2 3 2 2" xfId="353" xr:uid="{F35E598B-9464-44B5-90B6-87BA4A05F52F}"/>
    <cellStyle name="Note 2 3 2 3" xfId="398" xr:uid="{5F43E8C8-9214-4374-9589-503CA53616B1}"/>
    <cellStyle name="Note 2 3 3" xfId="305" xr:uid="{B81E2BAF-13DF-43AA-913F-019F92612D73}"/>
    <cellStyle name="Note 2 3 3 2" xfId="368" xr:uid="{B6E20343-3066-4DD8-AC61-394A0C48EC7A}"/>
    <cellStyle name="Note 2 3 3 3" xfId="411" xr:uid="{5FE059E3-A6F8-4B0B-A37B-CDBD367664D6}"/>
    <cellStyle name="Note 2 3 4" xfId="331" xr:uid="{457D449A-3FAD-4586-A168-EB348B35121C}"/>
    <cellStyle name="Note 2 3 5" xfId="380" xr:uid="{B7D299B0-FFB6-4280-86DF-A49219290B7B}"/>
    <cellStyle name="Note 2 4" xfId="275" xr:uid="{552CC39E-8A5B-486C-97F5-658A98BEC6D7}"/>
    <cellStyle name="Note 2 4 2" xfId="340" xr:uid="{202097F8-A80E-464F-91E0-2AD2C615BDFB}"/>
    <cellStyle name="Note 2 4 3" xfId="387" xr:uid="{46BFB5C9-056C-4EA1-BF3C-772C99E74A79}"/>
    <cellStyle name="Note 2 5" xfId="291" xr:uid="{FDFD699A-BCF1-44B8-AE5D-CCD4F3B2E4C2}"/>
    <cellStyle name="Note 2 5 2" xfId="356" xr:uid="{24E66E5B-F5F2-4263-AB5C-862F5AADC45E}"/>
    <cellStyle name="Note 2 5 3" xfId="401" xr:uid="{8004AD90-3735-47EA-8F0A-32F7800F5E1B}"/>
    <cellStyle name="Note 2 6" xfId="318" xr:uid="{4BA606AF-F721-4912-AC27-8739C7ECC0BD}"/>
    <cellStyle name="Note 2 7" xfId="311" xr:uid="{6D5AFDC7-15D3-41FD-9312-F1A5B363F5C1}"/>
    <cellStyle name="Output 2" xfId="245" xr:uid="{579F652F-D723-4059-9745-A7F04D8FBDC0}"/>
    <cellStyle name="Output 2 2" xfId="261" xr:uid="{55EAD8B9-1F08-44DE-B193-895677D47617}"/>
    <cellStyle name="Output 2 2 2" xfId="286" xr:uid="{DCF7F42C-18F4-46F9-9718-0F82A4A63B7D}"/>
    <cellStyle name="Output 2 2 2 2" xfId="351" xr:uid="{3C065919-167C-46EA-891C-7A1ACC28B5F4}"/>
    <cellStyle name="Output 2 2 2 3" xfId="396" xr:uid="{8957B15E-4265-441B-B676-55FAEF8ED0E4}"/>
    <cellStyle name="Output 2 2 3" xfId="303" xr:uid="{C5A1FDE6-55BD-474C-8C4F-E306217761A4}"/>
    <cellStyle name="Output 2 2 3 2" xfId="366" xr:uid="{16FDD4FA-F005-4934-AD9A-551F5EBD5EAF}"/>
    <cellStyle name="Output 2 2 3 3" xfId="409" xr:uid="{CCB3C4AD-1DA7-42E3-9140-B58CDF64D8B2}"/>
    <cellStyle name="Output 2 2 4" xfId="329" xr:uid="{F3CEA357-51A0-44F5-9499-C31314152128}"/>
    <cellStyle name="Output 2 2 5" xfId="378" xr:uid="{D91156A2-6FF8-4080-877B-243BF47738A1}"/>
    <cellStyle name="Output 2 3" xfId="264" xr:uid="{37F877EA-022D-48B2-8B4C-07D53C6C7A18}"/>
    <cellStyle name="Output 2 3 2" xfId="289" xr:uid="{BF85715F-8799-4F3C-A88F-1B947306EAE3}"/>
    <cellStyle name="Output 2 3 2 2" xfId="354" xr:uid="{1BACA697-7A48-4B8A-8D43-5FA5B1C30445}"/>
    <cellStyle name="Output 2 3 2 3" xfId="399" xr:uid="{105B1F5C-C2BB-4553-9F41-D62FC06E66DC}"/>
    <cellStyle name="Output 2 3 3" xfId="306" xr:uid="{CADF0610-1122-4290-9E39-890D51967877}"/>
    <cellStyle name="Output 2 3 3 2" xfId="369" xr:uid="{5537CEA4-759C-4FF3-8ED2-C2B76844DEB1}"/>
    <cellStyle name="Output 2 3 3 3" xfId="412" xr:uid="{C0AD4AA3-ED3B-45FD-BF46-7746BC977079}"/>
    <cellStyle name="Output 2 3 4" xfId="332" xr:uid="{48B41C7C-0001-40FF-9D65-924686870CCC}"/>
    <cellStyle name="Output 2 3 5" xfId="381" xr:uid="{9FFC52D1-C29E-4072-9855-1A9775AB07F7}"/>
    <cellStyle name="Output 2 4" xfId="276" xr:uid="{D683D12D-3380-45F0-8FBA-3DD25FB1C3E7}"/>
    <cellStyle name="Output 2 4 2" xfId="341" xr:uid="{35143492-E103-4F36-8974-BA8E26B3C33E}"/>
    <cellStyle name="Output 2 4 3" xfId="388" xr:uid="{6148356B-FC9C-47BC-8578-10CB791163D6}"/>
    <cellStyle name="Output 2 5" xfId="292" xr:uid="{8C144E08-B823-42BE-BB7B-4E3318D6831F}"/>
    <cellStyle name="Output 2 5 2" xfId="357" xr:uid="{4033813E-4ECE-4AE9-A6F3-2741BF4931EB}"/>
    <cellStyle name="Output 2 5 3" xfId="402" xr:uid="{58633E27-C124-4E16-ABC3-7EB5621D001A}"/>
    <cellStyle name="Output 2 6" xfId="319" xr:uid="{62E6786F-3EE7-49D8-8BE4-F33C080D316A}"/>
    <cellStyle name="Output 2 7" xfId="310" xr:uid="{B62D480D-EB68-4FFB-B781-B6500EDF0B71}"/>
    <cellStyle name="Percent" xfId="10" builtinId="5"/>
    <cellStyle name="Percent [2]" xfId="247" xr:uid="{9BE22EED-D466-4C26-B2A0-A50F687B77D2}"/>
    <cellStyle name="Percent 10 4" xfId="84" xr:uid="{AC038B03-7165-4268-9130-9C2C84CD77A8}"/>
    <cellStyle name="Percent 2" xfId="45" xr:uid="{83509248-9D39-4EF6-AF41-DCE5FF01142A}"/>
    <cellStyle name="Percent 2 2" xfId="68" xr:uid="{9CA908B4-E31B-472F-B765-03B9079ADDBC}"/>
    <cellStyle name="Percent 2 2 2" xfId="118" xr:uid="{BE39C866-92E7-44E3-B376-2C6144023A60}"/>
    <cellStyle name="Percent 3" xfId="52" xr:uid="{6ED5BC75-DF1A-4446-8D11-367A08BEB3C2}"/>
    <cellStyle name="Percent 3 2" xfId="246" xr:uid="{F7FD467F-AB47-4519-A81F-21C93685AB76}"/>
    <cellStyle name="Percent 4" xfId="24" xr:uid="{887E7881-8A87-479D-A860-9B6C323284EC}"/>
    <cellStyle name="Percent 5" xfId="308" xr:uid="{DCE1BD5A-8CBA-4F6B-8FB6-4719170E7A04}"/>
    <cellStyle name="Percent 6" xfId="309" xr:uid="{CD350A31-3135-4AB9-91A1-7865B3416621}"/>
    <cellStyle name="Title 2" xfId="248" xr:uid="{3ADAA736-DA94-4B58-979A-FB5D48715A5E}"/>
    <cellStyle name="Title 3" xfId="417" xr:uid="{728C8052-89EE-4CA4-B8F4-FD0D48094692}"/>
    <cellStyle name="Total 2" xfId="249" xr:uid="{76DA94DD-2F73-4241-A749-3273DD19F859}"/>
    <cellStyle name="Total 2 2" xfId="262" xr:uid="{5516141F-C7D1-4C3F-8462-8E7E82068261}"/>
    <cellStyle name="Total 2 2 2" xfId="287" xr:uid="{0FB5A624-4C5A-4BE2-BB54-3DB9C73BC5AE}"/>
    <cellStyle name="Total 2 2 2 2" xfId="352" xr:uid="{ECB43B36-E80E-437A-87EC-8ECF6D2C4D4E}"/>
    <cellStyle name="Total 2 2 2 3" xfId="397" xr:uid="{1210BFC3-35D5-4F28-9755-F013258B9E1A}"/>
    <cellStyle name="Total 2 2 3" xfId="304" xr:uid="{E145F299-082F-4263-A9E3-07F628523BFF}"/>
    <cellStyle name="Total 2 2 3 2" xfId="367" xr:uid="{6D665F9C-7AF4-458A-AF92-820620D5A618}"/>
    <cellStyle name="Total 2 2 3 3" xfId="410" xr:uid="{3444F66C-5F51-4439-97D6-BE53A456CFE1}"/>
    <cellStyle name="Total 2 2 4" xfId="330" xr:uid="{FC80364F-D85C-4FC0-B767-909A4C88E6AB}"/>
    <cellStyle name="Total 2 2 5" xfId="379" xr:uid="{B9116B85-6207-4CCF-99C2-974472567485}"/>
    <cellStyle name="Total 2 3" xfId="265" xr:uid="{449CB0D6-8F24-4E5A-81C3-859E9B6F761E}"/>
    <cellStyle name="Total 2 3 2" xfId="290" xr:uid="{A45FA369-47C3-4C28-8F44-332180BFA777}"/>
    <cellStyle name="Total 2 3 2 2" xfId="355" xr:uid="{34428961-9438-49C0-9A9E-FFF6C8547E41}"/>
    <cellStyle name="Total 2 3 2 3" xfId="400" xr:uid="{852FBAC5-1619-4965-AA5E-A670C8D553D9}"/>
    <cellStyle name="Total 2 3 3" xfId="307" xr:uid="{19F09998-4BA7-4AA5-8C22-0598B8D75FFE}"/>
    <cellStyle name="Total 2 3 3 2" xfId="370" xr:uid="{30EC0D72-D98C-4EEC-B880-12A26ACEED47}"/>
    <cellStyle name="Total 2 3 3 3" xfId="413" xr:uid="{A83AF22A-5A8F-4F35-8A93-93C1A241DE32}"/>
    <cellStyle name="Total 2 3 4" xfId="333" xr:uid="{5237CD46-E4BD-4AA2-BF52-F02448B8B689}"/>
    <cellStyle name="Total 2 3 5" xfId="382" xr:uid="{10B6FFD3-465B-4EEC-B925-BD3826B5AB10}"/>
    <cellStyle name="Total 2 4" xfId="277" xr:uid="{E08C5409-BCEC-492C-A98F-9A877A8B6E90}"/>
    <cellStyle name="Total 2 4 2" xfId="342" xr:uid="{EAC64567-3E26-4C7F-8282-F7ED89DE118A}"/>
    <cellStyle name="Total 2 4 3" xfId="389" xr:uid="{0825E9A0-465B-4A19-A3EE-9D1572D3333C}"/>
    <cellStyle name="Total 2 5" xfId="293" xr:uid="{7C134464-C731-43B5-BC7B-B442A8563E59}"/>
    <cellStyle name="Total 2 5 2" xfId="358" xr:uid="{D57266A2-70DA-486A-862E-A282E9A2BCF7}"/>
    <cellStyle name="Total 2 5 3" xfId="403" xr:uid="{F25F7B99-59B6-4142-BBAE-1069DE06DE6A}"/>
    <cellStyle name="Total 2 6" xfId="320" xr:uid="{3247048C-16C2-4DF6-992C-BAF507D3BAA6}"/>
    <cellStyle name="Total 2 7" xfId="371" xr:uid="{94D174C0-141D-451F-B7EA-54283628DAB7}"/>
    <cellStyle name="Warning Text 2" xfId="250" xr:uid="{1EEDFCCB-65DF-450F-9213-EBFA66D20608}"/>
  </cellStyles>
  <dxfs count="149">
    <dxf>
      <font>
        <color rgb="FFFF0000"/>
      </font>
      <fill>
        <patternFill>
          <bgColor rgb="FFFFCCCC"/>
        </patternFill>
      </fill>
    </dxf>
    <dxf>
      <font>
        <color rgb="FFFF0000"/>
      </font>
      <fill>
        <patternFill>
          <bgColor rgb="FFFFCCCC"/>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FF0000"/>
      </font>
      <fill>
        <patternFill>
          <bgColor rgb="FFFFCCCC"/>
        </patternFill>
      </fill>
    </dxf>
    <dxf>
      <font>
        <b val="0"/>
        <i/>
        <color theme="0"/>
      </font>
      <fill>
        <patternFill>
          <bgColor rgb="FFFF0000"/>
        </patternFill>
      </fill>
    </dxf>
    <dxf>
      <font>
        <color rgb="FFFF0000"/>
      </font>
      <fill>
        <patternFill>
          <bgColor rgb="FFFFCCCC"/>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val="0"/>
        <i/>
        <color theme="0"/>
      </font>
      <fill>
        <patternFill>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val="0"/>
        <i/>
        <color theme="0"/>
      </font>
      <fill>
        <patternFill>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val="0"/>
        <i/>
        <color theme="0"/>
      </font>
      <fill>
        <patternFill>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val="0"/>
        <i/>
        <color theme="0"/>
      </font>
      <fill>
        <patternFill>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val="0"/>
        <i/>
        <color theme="0"/>
      </font>
      <fill>
        <patternFill>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val="0"/>
        <i/>
        <color theme="0"/>
      </font>
      <fill>
        <patternFill>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val="0"/>
        <i/>
        <color theme="0"/>
      </font>
      <fill>
        <patternFill>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val="0"/>
        <i/>
        <color theme="0"/>
      </font>
      <fill>
        <patternFill>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val="0"/>
        <i/>
        <color theme="0"/>
      </font>
      <fill>
        <patternFill>
          <bgColor rgb="FFFF0000"/>
        </patternFill>
      </fill>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color rgb="FF9C0006"/>
      </font>
      <fill>
        <patternFill patternType="solid">
          <bgColor rgb="FFFFC7CE"/>
        </patternFill>
      </fill>
    </dxf>
    <dxf>
      <font>
        <color theme="0"/>
      </font>
    </dxf>
    <dxf>
      <font>
        <color theme="0" tint="-4.9989318521683403E-2"/>
      </font>
      <fill>
        <patternFill patternType="solid">
          <bgColor rgb="FFFF0000"/>
        </patternFill>
      </fill>
      <border>
        <left style="thin">
          <color indexed="64"/>
        </left>
        <right style="thin">
          <color indexed="64"/>
        </right>
        <top style="thin">
          <color indexed="64"/>
        </top>
        <bottom style="thin">
          <color indexed="64"/>
        </bottom>
      </border>
    </dxf>
    <dxf>
      <font>
        <b/>
        <i val="0"/>
        <strike val="0"/>
        <color theme="1"/>
      </font>
      <fill>
        <patternFill patternType="solid">
          <bgColor rgb="FFFF0000"/>
        </patternFill>
      </fill>
      <border>
        <left style="thin">
          <color indexed="64"/>
        </left>
        <right style="thin">
          <color indexed="64"/>
        </right>
        <top style="thin">
          <color indexed="64"/>
        </top>
        <bottom style="thin">
          <color indexed="64"/>
        </bottom>
      </border>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color rgb="FFFF0000"/>
      </font>
      <fill>
        <patternFill patternType="solid">
          <fgColor rgb="FFFFCCFF"/>
          <bgColor rgb="FFFF99CC"/>
        </patternFill>
      </fill>
    </dxf>
    <dxf>
      <font>
        <color theme="9" tint="-0.499984740745262"/>
      </font>
      <fill>
        <patternFill>
          <bgColor theme="9" tint="0.79998168889431442"/>
        </patternFill>
      </fill>
    </dxf>
    <dxf>
      <font>
        <color rgb="FFFF0000"/>
      </font>
      <fill>
        <patternFill patternType="solid">
          <fgColor rgb="FFFFCCFF"/>
          <bgColor rgb="FFFF99CC"/>
        </patternFill>
      </fill>
    </dxf>
    <dxf>
      <font>
        <color theme="9" tint="-0.499984740745262"/>
      </font>
      <fill>
        <patternFill>
          <bgColor theme="9" tint="0.79998168889431442"/>
        </patternFill>
      </fill>
    </dxf>
    <dxf>
      <font>
        <color rgb="FFFF0000"/>
      </font>
      <fill>
        <patternFill patternType="solid">
          <fgColor rgb="FFFFCCFF"/>
          <bgColor rgb="FFFF99CC"/>
        </patternFill>
      </fill>
    </dxf>
    <dxf>
      <font>
        <color theme="9" tint="-0.499984740745262"/>
      </font>
      <fill>
        <patternFill>
          <bgColor theme="9" tint="0.79998168889431442"/>
        </patternFill>
      </fill>
    </dxf>
    <dxf>
      <font>
        <color rgb="FFFF0000"/>
      </font>
      <fill>
        <patternFill patternType="solid">
          <fgColor rgb="FFFFCCFF"/>
          <bgColor rgb="FFFF99CC"/>
        </patternFill>
      </fill>
    </dxf>
    <dxf>
      <font>
        <color theme="9" tint="-0.499984740745262"/>
      </font>
      <fill>
        <patternFill>
          <bgColor theme="9" tint="0.79998168889431442"/>
        </patternFill>
      </fill>
    </dxf>
    <dxf>
      <font>
        <color rgb="FFFF0000"/>
      </font>
      <fill>
        <patternFill patternType="solid">
          <fgColor rgb="FFFFCCFF"/>
          <bgColor rgb="FFFF99CC"/>
        </patternFill>
      </fill>
    </dxf>
    <dxf>
      <font>
        <color theme="9" tint="-0.499984740745262"/>
      </font>
      <fill>
        <patternFill>
          <bgColor theme="9" tint="0.79998168889431442"/>
        </patternFill>
      </fill>
    </dxf>
    <dxf>
      <font>
        <color rgb="FFFF0000"/>
      </font>
      <fill>
        <patternFill patternType="solid">
          <fgColor rgb="FFFFCCFF"/>
          <bgColor rgb="FFFF99CC"/>
        </patternFill>
      </fill>
    </dxf>
    <dxf>
      <font>
        <color theme="9" tint="-0.499984740745262"/>
      </font>
      <fill>
        <patternFill>
          <bgColor theme="9" tint="0.79998168889431442"/>
        </patternFill>
      </fill>
    </dxf>
    <dxf>
      <font>
        <b val="0"/>
        <i/>
        <color theme="0"/>
      </font>
      <fill>
        <patternFill>
          <bgColor rgb="FFFF0000"/>
        </patternFill>
      </fill>
    </dxf>
    <dxf>
      <font>
        <b val="0"/>
        <i/>
        <color theme="0"/>
      </font>
      <fill>
        <patternFill>
          <bgColor rgb="FFFF0000"/>
        </patternFill>
      </fill>
    </dxf>
    <dxf>
      <font>
        <color theme="0"/>
      </font>
      <fill>
        <patternFill>
          <bgColor rgb="FFFF0000"/>
        </patternFill>
      </fill>
      <border>
        <left style="thin">
          <color auto="1"/>
        </left>
        <right style="thin">
          <color auto="1"/>
        </right>
        <top style="thin">
          <color auto="1"/>
        </top>
        <bottom style="thin">
          <color auto="1"/>
        </bottom>
        <vertical/>
        <horizontal/>
      </border>
    </dxf>
    <dxf>
      <font>
        <color theme="0"/>
      </font>
      <fill>
        <patternFill>
          <bgColor rgb="FFFF0000"/>
        </patternFill>
      </fill>
      <border>
        <left style="thin">
          <color auto="1"/>
        </left>
        <right style="thin">
          <color auto="1"/>
        </right>
        <top style="thin">
          <color auto="1"/>
        </top>
        <bottom style="thin">
          <color auto="1"/>
        </bottom>
        <vertical/>
        <horizontal/>
      </border>
    </dxf>
    <dxf>
      <font>
        <b val="0"/>
        <i/>
        <color theme="0"/>
      </font>
      <fill>
        <patternFill>
          <bgColor rgb="FFFF0000"/>
        </patternFill>
      </fill>
    </dxf>
    <dxf>
      <font>
        <color rgb="FF9C0006"/>
      </font>
      <fill>
        <patternFill>
          <bgColor rgb="FFFFC7CE"/>
        </patternFill>
      </fill>
    </dxf>
    <dxf>
      <font>
        <b val="0"/>
        <i/>
        <color theme="0"/>
      </font>
      <fill>
        <patternFill>
          <bgColor rgb="FFFF0000"/>
        </patternFill>
      </fill>
    </dxf>
    <dxf>
      <font>
        <b val="0"/>
        <i/>
        <color theme="0"/>
      </font>
      <fill>
        <patternFill>
          <bgColor rgb="FFFF0000"/>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color theme="0"/>
      </font>
      <fill>
        <patternFill>
          <bgColor rgb="FFFFC000"/>
        </patternFill>
      </fill>
    </dxf>
    <dxf>
      <font>
        <color theme="0" tint="-0.34998626667073579"/>
      </font>
      <fill>
        <patternFill>
          <bgColor rgb="FFFFFF00"/>
        </patternFill>
      </fill>
    </dxf>
    <dxf>
      <font>
        <color theme="0"/>
      </font>
      <fill>
        <patternFill>
          <bgColor theme="9"/>
        </patternFill>
      </fill>
    </dxf>
    <dxf>
      <font>
        <color theme="0" tint="-4.9989318521683403E-2"/>
      </font>
      <fill>
        <patternFill>
          <bgColor theme="9"/>
        </patternFill>
      </fill>
    </dxf>
    <dxf>
      <font>
        <color theme="0" tint="-0.34998626667073579"/>
      </font>
      <fill>
        <patternFill>
          <bgColor rgb="FFFFFF00"/>
        </patternFill>
      </fill>
    </dxf>
    <dxf>
      <font>
        <color theme="0"/>
      </font>
      <fill>
        <patternFill>
          <bgColor rgb="FFFFC000"/>
        </patternFill>
      </fill>
    </dxf>
    <dxf>
      <font>
        <color theme="0"/>
      </font>
      <fill>
        <patternFill>
          <bgColor rgb="FFFF0000"/>
        </patternFill>
      </fill>
    </dxf>
    <dxf>
      <font>
        <color theme="1"/>
      </font>
      <fill>
        <patternFill patternType="none">
          <bgColor auto="1"/>
        </patternFill>
      </fill>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rgb="FFFFFFCC"/>
        </patternFill>
      </fill>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rgb="FFFFFFCC"/>
        </patternFill>
      </fill>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rgb="FFFFFFCC"/>
        </patternFill>
      </fill>
    </dxf>
    <dxf>
      <font>
        <b val="0"/>
        <i val="0"/>
        <strike val="0"/>
        <condense val="0"/>
        <extend val="0"/>
        <outline val="0"/>
        <shadow val="0"/>
        <u val="none"/>
        <vertAlign val="baseline"/>
        <sz val="10"/>
        <color theme="1"/>
        <name val="Arial"/>
        <family val="2"/>
        <scheme val="none"/>
      </font>
      <numFmt numFmtId="2" formatCode="0.00"/>
      <fill>
        <patternFill patternType="solid">
          <fgColor indexed="64"/>
          <bgColor rgb="FFFFFFCC"/>
        </patternFill>
      </fill>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rgb="FFFFFFCC"/>
        </patternFill>
      </fill>
    </dxf>
    <dxf>
      <font>
        <b val="0"/>
        <i val="0"/>
        <strike val="0"/>
        <condense val="0"/>
        <extend val="0"/>
        <outline val="0"/>
        <shadow val="0"/>
        <u val="none"/>
        <vertAlign val="baseline"/>
        <sz val="10"/>
        <color theme="1"/>
        <name val="Arial"/>
        <family val="2"/>
        <scheme val="none"/>
      </font>
      <fill>
        <patternFill patternType="solid">
          <fgColor indexed="64"/>
          <bgColor rgb="FFFFFFCC"/>
        </patternFill>
      </fill>
    </dxf>
    <dxf>
      <font>
        <strike val="0"/>
        <outline val="0"/>
        <shadow val="0"/>
        <vertAlign val="baseline"/>
        <sz val="10"/>
        <name val="Arial"/>
        <family val="2"/>
        <scheme val="none"/>
      </font>
      <fill>
        <patternFill patternType="solid">
          <fgColor indexed="64"/>
          <bgColor rgb="FFFFFFCC"/>
        </patternFill>
      </fill>
    </dxf>
    <dxf>
      <font>
        <b val="0"/>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dxf>
  </dxfs>
  <tableStyles count="0" defaultTableStyle="TableStyleMedium2" defaultPivotStyle="PivotStyleLight16"/>
  <colors>
    <mruColors>
      <color rgb="FFFFFFCC"/>
      <color rgb="FF808080"/>
      <color rgb="FFFFCCCC"/>
      <color rgb="FFC4DCF4"/>
      <color rgb="FF1F4E78"/>
      <color rgb="FFC4D79B"/>
      <color rgb="FF244062"/>
      <color rgb="FFDA9694"/>
      <color rgb="FFE6B8B7"/>
      <color rgb="FFFCD5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ustomXml" Target="../customXml/item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haredStrings" Target="sharedStrings.xml"/><Relationship Id="rId108"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eetMetadata" Target="metadata.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editAs="oneCell">
    <xdr:from>
      <xdr:col>3</xdr:col>
      <xdr:colOff>373380</xdr:colOff>
      <xdr:row>58</xdr:row>
      <xdr:rowOff>0</xdr:rowOff>
    </xdr:from>
    <xdr:to>
      <xdr:col>5</xdr:col>
      <xdr:colOff>34290</xdr:colOff>
      <xdr:row>61</xdr:row>
      <xdr:rowOff>200025</xdr:rowOff>
    </xdr:to>
    <xdr:sp macro="" textlink="">
      <xdr:nvSpPr>
        <xdr:cNvPr id="3" name="Object 5" hidden="1">
          <a:extLst>
            <a:ext uri="{63B3BB69-23CF-44E3-9099-C40C66FF867C}">
              <a14:compatExt xmlns:a14="http://schemas.microsoft.com/office/drawing/2010/main" spid="_x0000_s1029"/>
            </a:ext>
            <a:ext uri="{FF2B5EF4-FFF2-40B4-BE49-F238E27FC236}">
              <a16:creationId xmlns:a16="http://schemas.microsoft.com/office/drawing/2014/main" id="{56CCFAE4-2891-4A0A-9FCB-6626FE707086}"/>
            </a:ext>
          </a:extLst>
        </xdr:cNvPr>
        <xdr:cNvSpPr/>
      </xdr:nvSpPr>
      <xdr:spPr bwMode="auto">
        <a:xfrm>
          <a:off x="1992630" y="14354175"/>
          <a:ext cx="880110" cy="74104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66675</xdr:colOff>
          <xdr:row>19</xdr:row>
          <xdr:rowOff>28575</xdr:rowOff>
        </xdr:from>
        <xdr:to>
          <xdr:col>5</xdr:col>
          <xdr:colOff>676275</xdr:colOff>
          <xdr:row>20</xdr:row>
          <xdr:rowOff>19050</xdr:rowOff>
        </xdr:to>
        <xdr:sp macro="" textlink="">
          <xdr:nvSpPr>
            <xdr:cNvPr id="630785" name="Check Box 1" hidden="1">
              <a:extLst>
                <a:ext uri="{63B3BB69-23CF-44E3-9099-C40C66FF867C}">
                  <a14:compatExt spid="_x0000_s630785"/>
                </a:ext>
                <a:ext uri="{FF2B5EF4-FFF2-40B4-BE49-F238E27FC236}">
                  <a16:creationId xmlns:a16="http://schemas.microsoft.com/office/drawing/2014/main" id="{00000000-0008-0000-0700-000001A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Domestic</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20</xdr:row>
          <xdr:rowOff>28575</xdr:rowOff>
        </xdr:from>
        <xdr:to>
          <xdr:col>7</xdr:col>
          <xdr:colOff>95250</xdr:colOff>
          <xdr:row>21</xdr:row>
          <xdr:rowOff>19050</xdr:rowOff>
        </xdr:to>
        <xdr:sp macro="" textlink="">
          <xdr:nvSpPr>
            <xdr:cNvPr id="630786" name="Check Box 2" hidden="1">
              <a:extLst>
                <a:ext uri="{63B3BB69-23CF-44E3-9099-C40C66FF867C}">
                  <a14:compatExt spid="_x0000_s630786"/>
                </a:ext>
                <a:ext uri="{FF2B5EF4-FFF2-40B4-BE49-F238E27FC236}">
                  <a16:creationId xmlns:a16="http://schemas.microsoft.com/office/drawing/2014/main" id="{00000000-0008-0000-0700-000002A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Domestically Incorporated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21</xdr:row>
          <xdr:rowOff>28575</xdr:rowOff>
        </xdr:from>
        <xdr:to>
          <xdr:col>5</xdr:col>
          <xdr:colOff>676275</xdr:colOff>
          <xdr:row>22</xdr:row>
          <xdr:rowOff>28575</xdr:rowOff>
        </xdr:to>
        <xdr:sp macro="" textlink="">
          <xdr:nvSpPr>
            <xdr:cNvPr id="630787" name="Check Box 3" hidden="1">
              <a:extLst>
                <a:ext uri="{63B3BB69-23CF-44E3-9099-C40C66FF867C}">
                  <a14:compatExt spid="_x0000_s630787"/>
                </a:ext>
                <a:ext uri="{FF2B5EF4-FFF2-40B4-BE49-F238E27FC236}">
                  <a16:creationId xmlns:a16="http://schemas.microsoft.com/office/drawing/2014/main" id="{00000000-0008-0000-0700-000003A009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PH" sz="800" b="0" i="0" u="none" strike="noStrike" baseline="0">
                  <a:solidFill>
                    <a:srgbClr val="000000"/>
                  </a:solidFill>
                  <a:latin typeface="Segoe UI"/>
                  <a:cs typeface="Segoe UI"/>
                </a:rPr>
                <a:t>Foreign Branch</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100853</xdr:colOff>
      <xdr:row>154</xdr:row>
      <xdr:rowOff>122703</xdr:rowOff>
    </xdr:from>
    <xdr:to>
      <xdr:col>14</xdr:col>
      <xdr:colOff>358588</xdr:colOff>
      <xdr:row>165</xdr:row>
      <xdr:rowOff>0</xdr:rowOff>
    </xdr:to>
    <xdr:sp macro="" textlink="">
      <xdr:nvSpPr>
        <xdr:cNvPr id="42" name="Rectangle: Rounded Corners 2">
          <a:extLst>
            <a:ext uri="{FF2B5EF4-FFF2-40B4-BE49-F238E27FC236}">
              <a16:creationId xmlns:a16="http://schemas.microsoft.com/office/drawing/2014/main" id="{9580D723-8F8D-4097-8FEA-37458C4CFCF0}"/>
            </a:ext>
          </a:extLst>
        </xdr:cNvPr>
        <xdr:cNvSpPr/>
      </xdr:nvSpPr>
      <xdr:spPr>
        <a:xfrm>
          <a:off x="100853" y="24473085"/>
          <a:ext cx="13603941" cy="1603003"/>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sz="1050" b="1">
              <a:solidFill>
                <a:sysClr val="windowText" lastClr="000000"/>
              </a:solidFill>
            </a:rPr>
            <a:t>Notes and Instructions:</a:t>
          </a:r>
          <a:endParaRPr lang="en-US" sz="1050">
            <a:solidFill>
              <a:sysClr val="windowText" lastClr="000000"/>
            </a:solidFill>
          </a:endParaRPr>
        </a:p>
        <a:p>
          <a:pPr algn="l"/>
          <a:r>
            <a:rPr lang="en-US" sz="1050">
              <a:solidFill>
                <a:sysClr val="windowText" lastClr="000000"/>
              </a:solidFill>
            </a:rPr>
            <a:t>For the </a:t>
          </a:r>
          <a:r>
            <a:rPr lang="en-US" sz="1050" b="1">
              <a:solidFill>
                <a:sysClr val="windowText" lastClr="000000"/>
              </a:solidFill>
            </a:rPr>
            <a:t>Total Fire Policy </a:t>
          </a:r>
          <a:r>
            <a:rPr lang="en-US" sz="1050">
              <a:solidFill>
                <a:sysClr val="windowText" lastClr="000000"/>
              </a:solidFill>
            </a:rPr>
            <a:t>count, we no longer apply the "Sum" or "Max" formula. Instead, the total number of Fire Policies should be manually entered in the Item 1 – Fire row. This may not align with the sum of the breakdown for different occupancy types:</a:t>
          </a:r>
        </a:p>
        <a:p>
          <a:pPr algn="l"/>
          <a:r>
            <a:rPr lang="en-US" sz="1050">
              <a:solidFill>
                <a:sysClr val="windowText" lastClr="000000"/>
              </a:solidFill>
            </a:rPr>
            <a:t>a.</a:t>
          </a:r>
          <a:r>
            <a:rPr lang="en-US" sz="1050" baseline="0">
              <a:solidFill>
                <a:sysClr val="windowText" lastClr="000000"/>
              </a:solidFill>
            </a:rPr>
            <a:t> </a:t>
          </a:r>
          <a:r>
            <a:rPr lang="en-US" sz="1050">
              <a:solidFill>
                <a:sysClr val="windowText" lastClr="000000"/>
              </a:solidFill>
            </a:rPr>
            <a:t>For policies with multiple occupancies within the same location, classification should be based on the occupancy with the highest-rated risk. For example, if a single policy includes coverage for a Warehouse, Industrial, and General occupancy, and the Warehouse has the highest-rated risk, the policy should be categorized under the Warehouse occupancy. Thus, it will be counted as one in the total Fire policy count.</a:t>
          </a:r>
        </a:p>
        <a:p>
          <a:pPr algn="l"/>
          <a:r>
            <a:rPr lang="en-US" sz="1050">
              <a:solidFill>
                <a:sysClr val="windowText" lastClr="000000"/>
              </a:solidFill>
            </a:rPr>
            <a:t>b.</a:t>
          </a:r>
          <a:r>
            <a:rPr lang="en-US" sz="1050" baseline="0">
              <a:solidFill>
                <a:sysClr val="windowText" lastClr="000000"/>
              </a:solidFill>
            </a:rPr>
            <a:t> </a:t>
          </a:r>
          <a:r>
            <a:rPr lang="en-US" sz="1050">
              <a:solidFill>
                <a:sysClr val="windowText" lastClr="000000"/>
              </a:solidFill>
            </a:rPr>
            <a:t>For policies covering multiple locations with varying occupancy types, each location should be reported under its respective occupancy. For example, if a company has two warehouses in separate locations (e.g., Bulacan and Batangas) and one industrial occupancy in another location, they should be reported as two under Warehouse occupancy and one under Industrial occupancy. However, only one should be included in the total Fire Policy count.</a:t>
          </a:r>
        </a:p>
        <a:p>
          <a:pPr algn="l"/>
          <a:r>
            <a:rPr lang="en-PH" sz="1050">
              <a:solidFill>
                <a:sysClr val="windowText" lastClr="000000"/>
              </a:solidFill>
              <a:effectLst/>
            </a:rPr>
            <a:t>The Total Fire Policy count also covers endorsements (e.g., typhoon/flood, earthquake, etc.), hence, endorsements are not counted separately.</a:t>
          </a:r>
        </a:p>
        <a:p>
          <a:pPr algn="l"/>
          <a:endParaRPr lang="en-PH" sz="1200">
            <a:solidFill>
              <a:sysClr val="windowText" lastClr="000000"/>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20300</xdr:colOff>
      <xdr:row>50</xdr:row>
      <xdr:rowOff>118820</xdr:rowOff>
    </xdr:from>
    <xdr:to>
      <xdr:col>9</xdr:col>
      <xdr:colOff>89646</xdr:colOff>
      <xdr:row>72</xdr:row>
      <xdr:rowOff>0</xdr:rowOff>
    </xdr:to>
    <xdr:sp macro="" textlink="">
      <xdr:nvSpPr>
        <xdr:cNvPr id="7" name="Rectangle: Rounded Corners 2">
          <a:extLst>
            <a:ext uri="{FF2B5EF4-FFF2-40B4-BE49-F238E27FC236}">
              <a16:creationId xmlns:a16="http://schemas.microsoft.com/office/drawing/2014/main" id="{678B0138-F325-4C3D-A7EA-19799E049FB8}"/>
            </a:ext>
          </a:extLst>
        </xdr:cNvPr>
        <xdr:cNvSpPr/>
      </xdr:nvSpPr>
      <xdr:spPr>
        <a:xfrm>
          <a:off x="143565" y="18899879"/>
          <a:ext cx="13897405" cy="3433445"/>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defPPr>
            <a:defRPr lang="en-US">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sz="1200" b="1">
              <a:solidFill>
                <a:sysClr val="windowText" lastClr="000000"/>
              </a:solidFill>
            </a:rPr>
            <a:t>DEFINITION OF TERMS:</a:t>
          </a:r>
          <a:endParaRPr lang="en-US" sz="1200">
            <a:solidFill>
              <a:sysClr val="windowText" lastClr="000000"/>
            </a:solidFill>
          </a:endParaRPr>
        </a:p>
        <a:p>
          <a:pPr algn="l"/>
          <a:r>
            <a:rPr lang="en-US" sz="1200">
              <a:solidFill>
                <a:sysClr val="windowText" lastClr="000000"/>
              </a:solidFill>
            </a:rPr>
            <a:t>1. </a:t>
          </a:r>
          <a:r>
            <a:rPr lang="en-US" sz="1200" b="1">
              <a:solidFill>
                <a:sysClr val="windowText" lastClr="000000"/>
              </a:solidFill>
            </a:rPr>
            <a:t>Ordinary</a:t>
          </a:r>
          <a:r>
            <a:rPr lang="en-US" sz="1200">
              <a:solidFill>
                <a:sysClr val="windowText" lastClr="000000"/>
              </a:solidFill>
            </a:rPr>
            <a:t> </a:t>
          </a:r>
          <a:r>
            <a:rPr lang="en-US" sz="1200" b="1">
              <a:solidFill>
                <a:sysClr val="windowText" lastClr="000000"/>
              </a:solidFill>
            </a:rPr>
            <a:t>Agent/s</a:t>
          </a:r>
          <a:r>
            <a:rPr lang="en-US" sz="1200">
              <a:solidFill>
                <a:sysClr val="windowText" lastClr="000000"/>
              </a:solidFill>
            </a:rPr>
            <a:t> -</a:t>
          </a:r>
          <a:r>
            <a:rPr lang="en-US" sz="1200" baseline="0">
              <a:solidFill>
                <a:sysClr val="windowText" lastClr="000000"/>
              </a:solidFill>
            </a:rPr>
            <a:t> selling of insurance products through individual agents licensed by the Insurance Commission</a:t>
          </a:r>
        </a:p>
        <a:p>
          <a:pPr algn="l"/>
          <a:r>
            <a:rPr lang="en-US" sz="1200" baseline="0">
              <a:solidFill>
                <a:sysClr val="windowText" lastClr="000000"/>
              </a:solidFill>
            </a:rPr>
            <a:t>2. </a:t>
          </a:r>
          <a:r>
            <a:rPr lang="en-US" sz="1200" b="1" baseline="0">
              <a:solidFill>
                <a:sysClr val="windowText" lastClr="000000"/>
              </a:solidFill>
            </a:rPr>
            <a:t>General Agent/s - </a:t>
          </a:r>
          <a:r>
            <a:rPr lang="en-US" sz="1200" b="0" baseline="0">
              <a:solidFill>
                <a:sysClr val="windowText" lastClr="000000"/>
              </a:solidFill>
            </a:rPr>
            <a:t>selling of insurance products  through general agents  licensed by the Insurance Commission</a:t>
          </a:r>
          <a:endParaRPr lang="en-US" sz="1200" baseline="0">
            <a:solidFill>
              <a:sysClr val="windowText" lastClr="000000"/>
            </a:solidFill>
          </a:endParaRPr>
        </a:p>
        <a:p>
          <a:pPr algn="l"/>
          <a:r>
            <a:rPr lang="en-US" sz="1200" baseline="0">
              <a:solidFill>
                <a:sysClr val="windowText" lastClr="000000"/>
              </a:solidFill>
            </a:rPr>
            <a:t>3. </a:t>
          </a:r>
          <a:r>
            <a:rPr lang="en-US" sz="1200" b="1" baseline="0">
              <a:solidFill>
                <a:sysClr val="windowText" lastClr="000000"/>
              </a:solidFill>
            </a:rPr>
            <a:t>Brokers</a:t>
          </a:r>
          <a:r>
            <a:rPr lang="en-US" sz="1200" baseline="0">
              <a:solidFill>
                <a:sysClr val="windowText" lastClr="000000"/>
              </a:solidFill>
            </a:rPr>
            <a:t> - selling of insurance products through brokers licensed by the Insurance Commission to act on behalf of the insured</a:t>
          </a:r>
        </a:p>
        <a:p>
          <a:pPr algn="l"/>
          <a:r>
            <a:rPr lang="en-US" sz="1200" baseline="0">
              <a:solidFill>
                <a:sysClr val="windowText" lastClr="000000"/>
              </a:solidFill>
            </a:rPr>
            <a:t>4. </a:t>
          </a:r>
          <a:r>
            <a:rPr lang="en-US" sz="1200" b="1" baseline="0">
              <a:solidFill>
                <a:sysClr val="windowText" lastClr="000000"/>
              </a:solidFill>
            </a:rPr>
            <a:t>Bancassurance</a:t>
          </a:r>
          <a:r>
            <a:rPr lang="en-US" sz="1200" baseline="0">
              <a:solidFill>
                <a:sysClr val="windowText" lastClr="000000"/>
              </a:solidFill>
            </a:rPr>
            <a:t> - presentation and selling of insurance products to the customers of a bank that has been duly licensed by the Bangko Sentral ng Pilipinas in accordance to the signed Bancassurance Arrangements or Agreements between the bank and the insurance company. </a:t>
          </a:r>
        </a:p>
        <a:p>
          <a:pPr algn="l"/>
          <a:r>
            <a:rPr lang="en-US" sz="1200" baseline="0">
              <a:solidFill>
                <a:sysClr val="windowText" lastClr="000000"/>
              </a:solidFill>
            </a:rPr>
            <a:t>5. </a:t>
          </a:r>
          <a:r>
            <a:rPr lang="en-US" sz="1200" b="1" baseline="0">
              <a:solidFill>
                <a:sysClr val="windowText" lastClr="000000"/>
              </a:solidFill>
            </a:rPr>
            <a:t>Direct Marketing</a:t>
          </a:r>
          <a:r>
            <a:rPr lang="en-US" sz="1200" baseline="0">
              <a:solidFill>
                <a:sysClr val="windowText" lastClr="000000"/>
              </a:solidFill>
            </a:rPr>
            <a:t> - selling of insurance products by the insurance company directly to the public via television, telemarketing, radio, print, or mail order or any other similar medium, excluding digital channels, rather than through intermediaries</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effectLst/>
              <a:latin typeface="+mn-lt"/>
              <a:ea typeface="+mn-ea"/>
              <a:cs typeface="+mn-cs"/>
            </a:rPr>
            <a:t>6. </a:t>
          </a:r>
          <a:r>
            <a:rPr lang="en-US" sz="1200" b="1" baseline="0">
              <a:solidFill>
                <a:sysClr val="windowText" lastClr="000000"/>
              </a:solidFill>
              <a:latin typeface="+mn-lt"/>
              <a:ea typeface="+mn-ea"/>
              <a:cs typeface="+mn-cs"/>
            </a:rPr>
            <a:t>Others</a:t>
          </a:r>
          <a:r>
            <a:rPr lang="en-US" sz="1200" b="1" baseline="0">
              <a:solidFill>
                <a:sysClr val="windowText" lastClr="000000"/>
              </a:solidFill>
              <a:effectLst/>
              <a:latin typeface="+mn-lt"/>
              <a:ea typeface="+mn-ea"/>
              <a:cs typeface="+mn-cs"/>
            </a:rPr>
            <a:t> </a:t>
          </a:r>
          <a:r>
            <a:rPr lang="en-US" sz="1200" baseline="0">
              <a:solidFill>
                <a:sysClr val="windowText" lastClr="000000"/>
              </a:solidFill>
              <a:effectLst/>
              <a:latin typeface="+mn-lt"/>
              <a:ea typeface="+mn-ea"/>
              <a:cs typeface="+mn-cs"/>
            </a:rPr>
            <a:t>- such other insurance distribution methods not falling under any of the categories above (e.g. insurance aggregator)</a:t>
          </a:r>
          <a:endParaRPr lang="en-PH" sz="1200">
            <a:solidFill>
              <a:sysClr val="windowText" lastClr="000000"/>
            </a:solidFill>
            <a:effectLst/>
          </a:endParaRPr>
        </a:p>
        <a:p>
          <a:pPr marL="0" marR="0" lvl="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effectLst/>
              <a:latin typeface="+mn-lt"/>
              <a:ea typeface="+mn-ea"/>
              <a:cs typeface="+mn-cs"/>
            </a:rPr>
            <a:t>7. </a:t>
          </a:r>
          <a:r>
            <a:rPr lang="en-US" sz="1200" b="1" baseline="0">
              <a:solidFill>
                <a:sysClr val="windowText" lastClr="000000"/>
              </a:solidFill>
              <a:effectLst/>
              <a:latin typeface="+mn-lt"/>
              <a:ea typeface="+mn-ea"/>
              <a:cs typeface="+mn-cs"/>
            </a:rPr>
            <a:t>Traditional</a:t>
          </a:r>
          <a:r>
            <a:rPr lang="en-US" sz="1200" baseline="0">
              <a:solidFill>
                <a:sysClr val="windowText" lastClr="000000"/>
              </a:solidFill>
              <a:effectLst/>
              <a:latin typeface="+mn-lt"/>
              <a:ea typeface="+mn-ea"/>
              <a:cs typeface="+mn-cs"/>
            </a:rPr>
            <a:t> </a:t>
          </a:r>
          <a:r>
            <a:rPr lang="en-US" sz="1200" b="1" baseline="0">
              <a:solidFill>
                <a:sysClr val="windowText" lastClr="000000"/>
              </a:solidFill>
              <a:effectLst/>
              <a:latin typeface="+mn-lt"/>
              <a:ea typeface="+mn-ea"/>
              <a:cs typeface="+mn-cs"/>
            </a:rPr>
            <a:t>Selling</a:t>
          </a:r>
          <a:r>
            <a:rPr lang="en-US" sz="1200" baseline="0">
              <a:solidFill>
                <a:sysClr val="windowText" lastClr="000000"/>
              </a:solidFill>
              <a:effectLst/>
              <a:latin typeface="+mn-lt"/>
              <a:ea typeface="+mn-ea"/>
              <a:cs typeface="+mn-cs"/>
            </a:rPr>
            <a:t>- form of insurance selling where the intermediary (Agents, Broker or Bancassurance)  present and sell insurance without using any digital channels (e.g. Face to face meeting and use of paper forms/contracts, etc.)</a:t>
          </a:r>
          <a:endParaRPr lang="en-PH" sz="1200">
            <a:solidFill>
              <a:sysClr val="windowText" lastClr="000000"/>
            </a:solidFill>
            <a:effectLst/>
          </a:endParaRPr>
        </a:p>
        <a:p>
          <a:pPr algn="l"/>
          <a:r>
            <a:rPr lang="en-US" sz="1200" baseline="0">
              <a:solidFill>
                <a:sysClr val="windowText" lastClr="000000"/>
              </a:solidFill>
            </a:rPr>
            <a:t>8. </a:t>
          </a:r>
          <a:r>
            <a:rPr lang="en-US" sz="1200" b="1" baseline="0">
              <a:solidFill>
                <a:sysClr val="windowText" lastClr="000000"/>
              </a:solidFill>
            </a:rPr>
            <a:t>Digital Channels</a:t>
          </a:r>
          <a:r>
            <a:rPr lang="en-US" sz="1200" baseline="0">
              <a:solidFill>
                <a:sysClr val="windowText" lastClr="000000"/>
              </a:solidFill>
            </a:rPr>
            <a:t> - selling of insurance products by the insurance company via the internet, such as through web browsers, mobile applications, online platforms,  electronic marketplaces, or other digital channels.  </a:t>
          </a:r>
        </a:p>
        <a:p>
          <a:pPr marL="0" marR="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rPr>
            <a:t>9. </a:t>
          </a:r>
          <a:r>
            <a:rPr lang="en-US" sz="1200" b="1" baseline="0">
              <a:solidFill>
                <a:sysClr val="windowText" lastClr="000000"/>
              </a:solidFill>
            </a:rPr>
            <a:t>Partial Digital Channel </a:t>
          </a:r>
          <a:r>
            <a:rPr lang="en-US" sz="1200" baseline="0">
              <a:solidFill>
                <a:sysClr val="windowText" lastClr="000000"/>
              </a:solidFill>
            </a:rPr>
            <a:t>- </a:t>
          </a:r>
          <a:r>
            <a:rPr lang="en-US" sz="1200" baseline="0">
              <a:solidFill>
                <a:sysClr val="windowText" lastClr="000000"/>
              </a:solidFill>
              <a:effectLst/>
              <a:latin typeface="+mn-lt"/>
              <a:ea typeface="+mn-ea"/>
              <a:cs typeface="+mn-cs"/>
            </a:rPr>
            <a:t>selling of insurance products through a combination of traditional and/or any digital channel to complete an insurance sales transaction (e.g. combined use of emails, third-party mobile applications and on-line flatforms, and e-payment systems, etc.)</a:t>
          </a:r>
          <a:endParaRPr lang="en-US" sz="1200" baseline="0">
            <a:solidFill>
              <a:sysClr val="windowText" lastClr="000000"/>
            </a:solidFill>
          </a:endParaRPr>
        </a:p>
        <a:p>
          <a:pPr marL="0" marR="0" indent="0" algn="l" defTabSz="914400" rtl="0" eaLnBrk="1" fontAlgn="auto" latinLnBrk="0" hangingPunct="1">
            <a:lnSpc>
              <a:spcPct val="100000"/>
            </a:lnSpc>
            <a:spcBef>
              <a:spcPts val="0"/>
            </a:spcBef>
            <a:spcAft>
              <a:spcPts val="0"/>
            </a:spcAft>
            <a:buClrTx/>
            <a:buSzTx/>
            <a:buFontTx/>
            <a:buNone/>
            <a:tabLst/>
            <a:defRPr/>
          </a:pPr>
          <a:r>
            <a:rPr lang="en-US" sz="1200" baseline="0">
              <a:solidFill>
                <a:sysClr val="windowText" lastClr="000000"/>
              </a:solidFill>
            </a:rPr>
            <a:t>10. </a:t>
          </a:r>
          <a:r>
            <a:rPr lang="en-US" sz="1200" b="1" baseline="0">
              <a:solidFill>
                <a:sysClr val="windowText" lastClr="000000"/>
              </a:solidFill>
            </a:rPr>
            <a:t>Full Digital Channel</a:t>
          </a:r>
          <a:r>
            <a:rPr lang="en-US" sz="1200" baseline="0">
              <a:solidFill>
                <a:sysClr val="windowText" lastClr="000000"/>
              </a:solidFill>
            </a:rPr>
            <a:t> - </a:t>
          </a:r>
          <a:r>
            <a:rPr lang="en-US" sz="1200" baseline="0">
              <a:solidFill>
                <a:sysClr val="windowText" lastClr="000000"/>
              </a:solidFill>
              <a:effectLst/>
              <a:latin typeface="+mn-lt"/>
              <a:ea typeface="+mn-ea"/>
              <a:cs typeface="+mn-cs"/>
            </a:rPr>
            <a:t>selling of insurance products via the internet, using only a single digital channel such as any web browser, mobile application, online platform, electronic marketplace, or other digital channels </a:t>
          </a:r>
          <a:r>
            <a:rPr lang="en-PH" sz="1200" baseline="0">
              <a:solidFill>
                <a:sysClr val="windowText" lastClr="000000"/>
              </a:solidFill>
              <a:effectLst/>
              <a:latin typeface="+mn-lt"/>
              <a:ea typeface="+mn-ea"/>
              <a:cs typeface="+mn-cs"/>
            </a:rPr>
            <a:t>to complete an insurance sale transaction</a:t>
          </a:r>
          <a:endParaRPr lang="en-PH" sz="1200">
            <a:solidFill>
              <a:sysClr val="windowText" lastClr="000000"/>
            </a:solidFill>
            <a:effectLst/>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EA74450-5564-4567-B9E0-E02EED0C8F5D}" name="Table13" displayName="Table13" ref="F3:M12" totalsRowShown="0" headerRowDxfId="148" dataDxfId="147" headerRowCellStyle="Normal 2" dataCellStyle="Normal 2">
  <autoFilter ref="F3:M12" xr:uid="{00000000-0009-0000-0100-000002000000}">
    <filterColumn colId="0" hiddenButton="1"/>
    <filterColumn colId="1" hiddenButton="1"/>
    <filterColumn colId="3" hiddenButton="1"/>
    <filterColumn colId="4" hiddenButton="1"/>
    <filterColumn colId="5" hiddenButton="1"/>
  </autoFilter>
  <tableColumns count="8">
    <tableColumn id="1" xr3:uid="{B9009878-3352-436B-B0ED-6B01BF9EFB2C}" name="#" dataDxfId="146" dataCellStyle="Normal 2"/>
    <tableColumn id="5" xr3:uid="{8833D573-3048-4A8A-A701-F2AF626E5445}" name="Name of Sustainable Insurance Product" dataDxfId="145"/>
    <tableColumn id="8" xr3:uid="{0F48DC50-C355-48F1-A2E2-0AE991596CC0}" name="Line of Business" dataDxfId="144" dataCellStyle="Normal 2"/>
    <tableColumn id="2" xr3:uid="{DB8B0768-B963-4F17-9EC1-08FC9E338C78}" name="No. of Policies Sold" dataDxfId="143" dataCellStyle="Normal 2"/>
    <tableColumn id="3" xr3:uid="{B249EEDE-A76D-475B-A6FD-A8E93131CE41}" name="Premium Income" dataDxfId="142" dataCellStyle="Normal 2"/>
    <tableColumn id="4" xr3:uid="{35917D40-122B-4217-AF71-4925381E72CC}" name="Total Sum Assured" dataDxfId="141" dataCellStyle="Normal 2"/>
    <tableColumn id="6" xr3:uid="{BA3B7F68-86C1-4698-ADB3-66879ECFA34B}" name="NDC Contribution" dataDxfId="140" dataCellStyle="Normal 2"/>
    <tableColumn id="7" xr3:uid="{8028F6F5-A3C1-45F7-99FC-F044418A0ABD}" name="ESG Consideration" dataDxfId="139" dataCellStyle="Normal 2"/>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s://www.insurance.gov.ph/amended-insurance-code-r-a-10607/" TargetMode="External"/><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6.bin"/><Relationship Id="rId1" Type="http://schemas.openxmlformats.org/officeDocument/2006/relationships/hyperlink" Target="https://www.insurance.gov.ph/amended-insurance-code-r-a-10607/" TargetMode="External"/><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insurance.gov.ph/amended-insurance-code-r-a-10607/"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insurance.gov.ph/amended-insurance-code-r-a-10607/" TargetMode="External"/><Relationship Id="rId1" Type="http://schemas.openxmlformats.org/officeDocument/2006/relationships/hyperlink" Target="https://www.insurance.gov.ph/amended-insurance-code-r-a-10607/"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insurance.gov.ph/wp-content/uploads/2022/11/CL2014_17.pdf" TargetMode="External"/><Relationship Id="rId7" Type="http://schemas.openxmlformats.org/officeDocument/2006/relationships/comments" Target="../comments3.xml"/><Relationship Id="rId2" Type="http://schemas.openxmlformats.org/officeDocument/2006/relationships/hyperlink" Target="https://www.insurance.gov.ph/amended-insurance-code-r-a-10607/" TargetMode="External"/><Relationship Id="rId1" Type="http://schemas.openxmlformats.org/officeDocument/2006/relationships/hyperlink" Target="https://www.insurance.gov.ph/amended-insurance-code-r-a-10607/" TargetMode="External"/><Relationship Id="rId6" Type="http://schemas.openxmlformats.org/officeDocument/2006/relationships/vmlDrawing" Target="../drawings/vmlDrawing4.vml"/><Relationship Id="rId5" Type="http://schemas.openxmlformats.org/officeDocument/2006/relationships/printerSettings" Target="../printerSettings/printerSettings20.bin"/><Relationship Id="rId4" Type="http://schemas.openxmlformats.org/officeDocument/2006/relationships/hyperlink" Target="https://www.insurance.gov.ph/wp-content/uploads/2023/01/CL2007_22.pdf"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insurance.gov.ph/wp-content/uploads/2022/11/CL2014_17.pdf" TargetMode="External"/><Relationship Id="rId7" Type="http://schemas.openxmlformats.org/officeDocument/2006/relationships/comments" Target="../comments4.xml"/><Relationship Id="rId2" Type="http://schemas.openxmlformats.org/officeDocument/2006/relationships/hyperlink" Target="https://www.insurance.gov.ph/amended-insurance-code-r-a-10607/" TargetMode="External"/><Relationship Id="rId1" Type="http://schemas.openxmlformats.org/officeDocument/2006/relationships/hyperlink" Target="https://www.insurance.gov.ph/amended-insurance-code-r-a-10607/" TargetMode="External"/><Relationship Id="rId6" Type="http://schemas.openxmlformats.org/officeDocument/2006/relationships/vmlDrawing" Target="../drawings/vmlDrawing5.vml"/><Relationship Id="rId5" Type="http://schemas.openxmlformats.org/officeDocument/2006/relationships/printerSettings" Target="../printerSettings/printerSettings21.bin"/><Relationship Id="rId4" Type="http://schemas.openxmlformats.org/officeDocument/2006/relationships/hyperlink" Target="https://www.insurance.gov.ph/wp-content/uploads/2023/01/CL2007_22.pdf"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insurance.gov.ph/wp-content/uploads/2022/11/CL2014_42.pdf" TargetMode="External"/><Relationship Id="rId2" Type="http://schemas.openxmlformats.org/officeDocument/2006/relationships/hyperlink" Target="https://www.insurance.gov.ph/wp-content/uploads/2022/11/CL2014_07.pdf" TargetMode="External"/><Relationship Id="rId1" Type="http://schemas.openxmlformats.org/officeDocument/2006/relationships/hyperlink" Target="https://www.insurance.gov.ph/amended-insurance-code-r-a-10607/" TargetMode="External"/><Relationship Id="rId4"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insurance.gov.ph/amended-insurance-code-r-a-10607/"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hyperlink" Target="https://www.insurance.gov.ph/amended-insurance-code-r-a-10607/" TargetMode="External"/><Relationship Id="rId7" Type="http://schemas.openxmlformats.org/officeDocument/2006/relationships/vmlDrawing" Target="../drawings/vmlDrawing6.vml"/><Relationship Id="rId2" Type="http://schemas.openxmlformats.org/officeDocument/2006/relationships/hyperlink" Target="https://www.insurance.gov.ph/wp-content/uploads/2022/02/CL2021_53.pdf" TargetMode="External"/><Relationship Id="rId1" Type="http://schemas.openxmlformats.org/officeDocument/2006/relationships/hyperlink" Target="https://www.insurance.gov.ph/wp-content/uploads/2022/05/CL2022_23.pdf" TargetMode="External"/><Relationship Id="rId6" Type="http://schemas.openxmlformats.org/officeDocument/2006/relationships/printerSettings" Target="../printerSettings/printerSettings25.bin"/><Relationship Id="rId5" Type="http://schemas.openxmlformats.org/officeDocument/2006/relationships/hyperlink" Target="https://www.insurance.gov.ph/amended-insurance-code-r-a-10607/" TargetMode="External"/><Relationship Id="rId4" Type="http://schemas.openxmlformats.org/officeDocument/2006/relationships/hyperlink" Target="https://www.insurance.gov.ph/amended-insurance-code-r-a-10607/" TargetMode="External"/></Relationships>
</file>

<file path=xl/worksheets/_rels/sheet27.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https://www.insurance.gov.ph/wp-content/uploads/2022/02/CL2021_53.pdf" TargetMode="External"/><Relationship Id="rId7" Type="http://schemas.openxmlformats.org/officeDocument/2006/relationships/printerSettings" Target="../printerSettings/printerSettings26.bin"/><Relationship Id="rId2" Type="http://schemas.openxmlformats.org/officeDocument/2006/relationships/hyperlink" Target="https://www.insurance.gov.ph/amended-insurance-code-r-a-10607/" TargetMode="External"/><Relationship Id="rId1" Type="http://schemas.openxmlformats.org/officeDocument/2006/relationships/hyperlink" Target="https://www.insurance.gov.ph/wp-content/uploads/2022/05/CL2022_23.pdf" TargetMode="External"/><Relationship Id="rId6" Type="http://schemas.openxmlformats.org/officeDocument/2006/relationships/hyperlink" Target="https://www.insurance.gov.ph/amended-insurance-code-r-a-10607/" TargetMode="External"/><Relationship Id="rId5" Type="http://schemas.openxmlformats.org/officeDocument/2006/relationships/hyperlink" Target="https://www.insurance.gov.ph/amended-insurance-code-r-a-10607/" TargetMode="External"/><Relationship Id="rId4" Type="http://schemas.openxmlformats.org/officeDocument/2006/relationships/hyperlink" Target="https://www.insurance.gov.ph/amended-insurance-code-r-a-10607/" TargetMode="External"/><Relationship Id="rId9" Type="http://schemas.openxmlformats.org/officeDocument/2006/relationships/comments" Target="../comments6.xml"/></Relationships>
</file>

<file path=xl/worksheets/_rels/sheet28.xml.rels><?xml version="1.0" encoding="UTF-8" standalone="yes"?>
<Relationships xmlns="http://schemas.openxmlformats.org/package/2006/relationships"><Relationship Id="rId3" Type="http://schemas.openxmlformats.org/officeDocument/2006/relationships/hyperlink" Target="https://www.insurance.gov.ph/amended-insurance-code-r-a-10607/" TargetMode="External"/><Relationship Id="rId2" Type="http://schemas.openxmlformats.org/officeDocument/2006/relationships/hyperlink" Target="https://www.insurance.gov.ph/wp-content/uploads/2022/02/CL2021_53.pdf" TargetMode="External"/><Relationship Id="rId1" Type="http://schemas.openxmlformats.org/officeDocument/2006/relationships/hyperlink" Target="https://www.insurance.gov.ph/wp-content/uploads/2022/05/CL2022_23.pdf" TargetMode="External"/><Relationship Id="rId5" Type="http://schemas.openxmlformats.org/officeDocument/2006/relationships/printerSettings" Target="../printerSettings/printerSettings27.bin"/><Relationship Id="rId4" Type="http://schemas.openxmlformats.org/officeDocument/2006/relationships/hyperlink" Target="https://www.insurance.gov.ph/wp-content/uploads/2022/11/CL2014_50.pdf"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insurance.gov.ph/amended-insurance-code-r-a-10607/" TargetMode="External"/><Relationship Id="rId2" Type="http://schemas.openxmlformats.org/officeDocument/2006/relationships/hyperlink" Target="https://www.insurance.gov.ph/wp-content/uploads/2022/02/CL2021_53.pdf" TargetMode="External"/><Relationship Id="rId1" Type="http://schemas.openxmlformats.org/officeDocument/2006/relationships/hyperlink" Target="https://www.insurance.gov.ph/wp-content/uploads/2022/05/CL2022_23.pdf" TargetMode="External"/><Relationship Id="rId6" Type="http://schemas.openxmlformats.org/officeDocument/2006/relationships/comments" Target="../comments7.xml"/><Relationship Id="rId5" Type="http://schemas.openxmlformats.org/officeDocument/2006/relationships/vmlDrawing" Target="../drawings/vmlDrawing8.vml"/><Relationship Id="rId4"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hyperlink" Target="https://www.insurance.gov.ph/wp-content/uploads/2022/05/CL2022_23.pdf" TargetMode="External"/><Relationship Id="rId2" Type="http://schemas.openxmlformats.org/officeDocument/2006/relationships/hyperlink" Target="https://www.insurance.gov.ph/amended-insurance-code-r-a-10607/" TargetMode="External"/><Relationship Id="rId1" Type="http://schemas.openxmlformats.org/officeDocument/2006/relationships/hyperlink" Target="https://www.insurance.gov.ph/amended-insurance-code-r-a-10607/" TargetMode="External"/><Relationship Id="rId4"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insurance.gov.ph/wp-content/uploads/2022/05/CL2022_23.pdf" TargetMode="External"/><Relationship Id="rId2" Type="http://schemas.openxmlformats.org/officeDocument/2006/relationships/hyperlink" Target="https://www.insurance.gov.ph/wp-content/uploads/2022/11/CL2014_22.pdf" TargetMode="External"/><Relationship Id="rId1" Type="http://schemas.openxmlformats.org/officeDocument/2006/relationships/hyperlink" Target="https://www.insurance.gov.ph/amended-insurance-code-r-a-10607/" TargetMode="External"/><Relationship Id="rId4"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insurance.gov.ph/amended-insurance-code-r-a-10607/" TargetMode="External"/><Relationship Id="rId1" Type="http://schemas.openxmlformats.org/officeDocument/2006/relationships/hyperlink" Target="https://www.insurance.gov.ph/wp-content/uploads/2022/05/CL2022_23.pdf"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s://www.insurance.gov.ph/amended-insurance-code-r-a-10607/" TargetMode="External"/><Relationship Id="rId2" Type="http://schemas.openxmlformats.org/officeDocument/2006/relationships/hyperlink" Target="https://www.insurance.gov.ph/amended-insurance-code-r-a-10607/" TargetMode="External"/><Relationship Id="rId1" Type="http://schemas.openxmlformats.org/officeDocument/2006/relationships/hyperlink" Target="https://www.insurance.gov.ph/wp-content/uploads/2022/11/CL2014_20.pdf" TargetMode="External"/><Relationship Id="rId4"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insurance.gov.ph/amended-insurance-code-r-a-10607/"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insurance.gov.ph/wp-content/uploads/2022/11/CL2014_20.pdf" TargetMode="External"/><Relationship Id="rId1" Type="http://schemas.openxmlformats.org/officeDocument/2006/relationships/hyperlink" Target="https://www.insurance.gov.ph/amended-insurance-code-r-a-10607/"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insurance.gov.ph/wp-content/uploads/2022/11/CL2014_20.pdf" TargetMode="External"/><Relationship Id="rId1" Type="http://schemas.openxmlformats.org/officeDocument/2006/relationships/hyperlink" Target="https://www.insurance.gov.ph/amended-insurance-code-r-a-10607/" TargetMode="External"/></Relationships>
</file>

<file path=xl/worksheets/_rels/sheet39.xml.rels><?xml version="1.0" encoding="UTF-8" standalone="yes"?>
<Relationships xmlns="http://schemas.openxmlformats.org/package/2006/relationships"><Relationship Id="rId3" Type="http://schemas.openxmlformats.org/officeDocument/2006/relationships/hyperlink" Target="https://www.insurance.gov.ph/wp-content/uploads/2022/05/CL2022_23.pdf" TargetMode="External"/><Relationship Id="rId2" Type="http://schemas.openxmlformats.org/officeDocument/2006/relationships/hyperlink" Target="https://www.insurance.gov.ph/amended-insurance-code-r-a-10607/" TargetMode="External"/><Relationship Id="rId1" Type="http://schemas.openxmlformats.org/officeDocument/2006/relationships/hyperlink" Target="https://www.insurance.gov.ph/amended-insurance-code-r-a-10607/" TargetMode="External"/><Relationship Id="rId4"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insurance.gov.ph/amended-insurance-code-r-a-10607/"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www.insurance.gov.ph/circular-letter-2022-23-guidelines-on-domestic-investments-that-do-not-require-prior-approval/" TargetMode="External"/><Relationship Id="rId1" Type="http://schemas.openxmlformats.org/officeDocument/2006/relationships/hyperlink" Target="https://www.insurance.gov.ph/amended-insurance-code-r-a-10607/" TargetMode="External"/></Relationships>
</file>

<file path=xl/worksheets/_rels/sheet42.xml.rels><?xml version="1.0" encoding="UTF-8" standalone="yes"?>
<Relationships xmlns="http://schemas.openxmlformats.org/package/2006/relationships"><Relationship Id="rId3" Type="http://schemas.openxmlformats.org/officeDocument/2006/relationships/hyperlink" Target="https://www.insurance.gov.ph/wp-content/uploads/2023/11/IC-CL-No.-2023-25_Salary-Loans-Extended-to-Department-of-Education-DepEd-Teachers_ISD.pdf" TargetMode="External"/><Relationship Id="rId2" Type="http://schemas.openxmlformats.org/officeDocument/2006/relationships/hyperlink" Target="https://www.insurance.gov.ph/wp-content/uploads/2022/11/CL2014_20.pdf" TargetMode="External"/><Relationship Id="rId1" Type="http://schemas.openxmlformats.org/officeDocument/2006/relationships/hyperlink" Target="https://www.insurance.gov.ph/amended-insurance-code-r-a-10607/" TargetMode="External"/><Relationship Id="rId5" Type="http://schemas.openxmlformats.org/officeDocument/2006/relationships/printerSettings" Target="../printerSettings/printerSettings41.bin"/><Relationship Id="rId4" Type="http://schemas.openxmlformats.org/officeDocument/2006/relationships/hyperlink" Target="https://www.insurance.gov.ph/wp-content/uploads/2023/11/IC-CL-No.-2023-25_Salary-Loans-Extended-to-Department-of-Education-DepEd-Teachers_ISD.pdf"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insurance.gov.ph/amended-insurance-code-r-a-10607/"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3" Type="http://schemas.openxmlformats.org/officeDocument/2006/relationships/hyperlink" Target="https://www.insurance.gov.ph/amended-insurance-code-r-a-10607/" TargetMode="External"/><Relationship Id="rId2" Type="http://schemas.openxmlformats.org/officeDocument/2006/relationships/hyperlink" Target="https://www.insurance.gov.ph/wp-content/uploads/2022/02/CL2021_53.pdf" TargetMode="External"/><Relationship Id="rId1" Type="http://schemas.openxmlformats.org/officeDocument/2006/relationships/hyperlink" Target="https://www.insurance.gov.ph/wp-content/uploads/2022/05/CL2022_23.pdf" TargetMode="External"/><Relationship Id="rId4"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3" Type="http://schemas.openxmlformats.org/officeDocument/2006/relationships/hyperlink" Target="https://www.insurance.gov.ph/amended-insurance-code-r-a-10607/" TargetMode="External"/><Relationship Id="rId2" Type="http://schemas.openxmlformats.org/officeDocument/2006/relationships/hyperlink" Target="https://www.insurance.gov.ph/wp-content/uploads/2022/02/CL2021_53.pdf" TargetMode="External"/><Relationship Id="rId1" Type="http://schemas.openxmlformats.org/officeDocument/2006/relationships/hyperlink" Target="https://www.insurance.gov.ph/wp-content/uploads/2022/05/CL2022_23.pdf" TargetMode="External"/><Relationship Id="rId5" Type="http://schemas.openxmlformats.org/officeDocument/2006/relationships/printerSettings" Target="../printerSettings/printerSettings45.bin"/><Relationship Id="rId4" Type="http://schemas.openxmlformats.org/officeDocument/2006/relationships/hyperlink" Target="https://www.insurance.gov.ph/amended-insurance-code-r-a-10607/"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insurance.gov.ph/amended-insurance-code-r-a-10607/" TargetMode="External"/><Relationship Id="rId7" Type="http://schemas.openxmlformats.org/officeDocument/2006/relationships/comments" Target="../comments9.xml"/><Relationship Id="rId2" Type="http://schemas.openxmlformats.org/officeDocument/2006/relationships/hyperlink" Target="https://www.insurance.gov.ph/wp-content/uploads/2022/02/CL2021_53.pdf" TargetMode="External"/><Relationship Id="rId1" Type="http://schemas.openxmlformats.org/officeDocument/2006/relationships/hyperlink" Target="https://www.insurance.gov.ph/wp-content/uploads/2022/05/CL2022_23.pdf" TargetMode="External"/><Relationship Id="rId6" Type="http://schemas.openxmlformats.org/officeDocument/2006/relationships/vmlDrawing" Target="../drawings/vmlDrawing10.vml"/><Relationship Id="rId5" Type="http://schemas.openxmlformats.org/officeDocument/2006/relationships/printerSettings" Target="../printerSettings/printerSettings46.bin"/><Relationship Id="rId4" Type="http://schemas.openxmlformats.org/officeDocument/2006/relationships/hyperlink" Target="https://www.insurance.gov.ph/wp-content/uploads/2022/11/CL2014_50.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0.xml.rels><?xml version="1.0" encoding="UTF-8" standalone="yes"?>
<Relationships xmlns="http://schemas.openxmlformats.org/package/2006/relationships"><Relationship Id="rId3" Type="http://schemas.openxmlformats.org/officeDocument/2006/relationships/hyperlink" Target="https://www.insurance.gov.ph/amended-insurance-code-r-a-10607/" TargetMode="External"/><Relationship Id="rId2" Type="http://schemas.openxmlformats.org/officeDocument/2006/relationships/hyperlink" Target="https://www.insurance.gov.ph/wp-content/uploads/2022/02/CL2021_53.pdf" TargetMode="External"/><Relationship Id="rId1" Type="http://schemas.openxmlformats.org/officeDocument/2006/relationships/hyperlink" Target="https://www.insurance.gov.ph/wp-content/uploads/2022/05/CL2022_23.pdf" TargetMode="External"/><Relationship Id="rId6" Type="http://schemas.openxmlformats.org/officeDocument/2006/relationships/comments" Target="../comments10.xml"/><Relationship Id="rId5" Type="http://schemas.openxmlformats.org/officeDocument/2006/relationships/vmlDrawing" Target="../drawings/vmlDrawing11.vml"/><Relationship Id="rId4"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3" Type="http://schemas.openxmlformats.org/officeDocument/2006/relationships/hyperlink" Target="chrome-extension://efaidnbmnnnibpcajpcglclefindmkaj/https:/www.insurance.gov.ph/wp-content/uploads/2022/11/CL2016_16.pdf" TargetMode="External"/><Relationship Id="rId7" Type="http://schemas.openxmlformats.org/officeDocument/2006/relationships/comments" Target="../comments11.xml"/><Relationship Id="rId2" Type="http://schemas.openxmlformats.org/officeDocument/2006/relationships/hyperlink" Target="chrome-extension://efaidnbmnnnibpcajpcglclefindmkaj/https:/www.insurance.gov.ph/wp-content/uploads/2022/11/CL2016_65.pdf" TargetMode="External"/><Relationship Id="rId1" Type="http://schemas.openxmlformats.org/officeDocument/2006/relationships/hyperlink" Target="https://www.insurance.gov.ph/amended-insurance-code-r-a-10607/" TargetMode="External"/><Relationship Id="rId6" Type="http://schemas.openxmlformats.org/officeDocument/2006/relationships/vmlDrawing" Target="../drawings/vmlDrawing12.vml"/><Relationship Id="rId5" Type="http://schemas.openxmlformats.org/officeDocument/2006/relationships/printerSettings" Target="../printerSettings/printerSettings51.bin"/><Relationship Id="rId4" Type="http://schemas.openxmlformats.org/officeDocument/2006/relationships/hyperlink" Target="https://www.insurance.gov.ph/amended-insurance-code-r-a-10607/"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hyperlink" Target="chrome-extension://efaidnbmnnnibpcajpcglclefindmkaj/https:/www.insurance.gov.ph/wp-content/uploads/2022/11/CL2014_18.pdf" TargetMode="External"/><Relationship Id="rId1" Type="http://schemas.openxmlformats.org/officeDocument/2006/relationships/hyperlink" Target="https://www.insurance.gov.ph/amended-insurance-code-r-a-10607/"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insurance.gov.ph/amended-insurance-code-r-a-10607/" TargetMode="Externa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hyperlink" Target="chrome-extension://efaidnbmnnnibpcajpcglclefindmkaj/https:/www.insurance.gov.ph/wp-content/uploads/2022/09/CL2017_43.pdf" TargetMode="External"/><Relationship Id="rId1" Type="http://schemas.openxmlformats.org/officeDocument/2006/relationships/hyperlink" Target="https://www.insurance.gov.ph/amended-insurance-code-r-a-10607/" TargetMode="External"/><Relationship Id="rId5" Type="http://schemas.openxmlformats.org/officeDocument/2006/relationships/comments" Target="../comments12.xml"/><Relationship Id="rId4" Type="http://schemas.openxmlformats.org/officeDocument/2006/relationships/vmlDrawing" Target="../drawings/vmlDrawing13.v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4.v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https://www.insurance.gov.ph/amended-insurance-code-r-a-10607/" TargetMode="External"/><Relationship Id="rId1" Type="http://schemas.openxmlformats.org/officeDocument/2006/relationships/hyperlink" Target="https://www.insurance.gov.ph/wp-content/uploads/2022/02/CL2020_89.pdf" TargetMode="External"/></Relationships>
</file>

<file path=xl/worksheets/_rels/sheet6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3" Type="http://schemas.openxmlformats.org/officeDocument/2006/relationships/hyperlink" Target="https://unfccc.int/sites/default/files/NDC/2022-06/Philippines%20-%20NDC.pdf" TargetMode="External"/><Relationship Id="rId2" Type="http://schemas.openxmlformats.org/officeDocument/2006/relationships/hyperlink" Target="https://www.dof.gov.ph/wp-content/uploads/2021/10/ALCEP-Roadmap.pdf" TargetMode="External"/><Relationship Id="rId1" Type="http://schemas.openxmlformats.org/officeDocument/2006/relationships/hyperlink" Target="https://www.dof.gov.ph/wp-content/uploads/2021/10/ALCEP-Sustainable-Finance-Guiding-Principles.pdf" TargetMode="External"/><Relationship Id="rId5" Type="http://schemas.openxmlformats.org/officeDocument/2006/relationships/table" Target="../tables/table1.xml"/><Relationship Id="rId4"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89F6C-70A1-460A-87D5-6E3A99F3FE24}">
  <sheetPr>
    <tabColor theme="8"/>
    <pageSetUpPr fitToPage="1"/>
  </sheetPr>
  <dimension ref="B1:M97"/>
  <sheetViews>
    <sheetView showGridLines="0" workbookViewId="0">
      <selection activeCell="B5" sqref="B5"/>
    </sheetView>
  </sheetViews>
  <sheetFormatPr defaultColWidth="8.85546875" defaultRowHeight="12.75"/>
  <cols>
    <col min="1" max="1" width="2.140625" style="376" customWidth="1"/>
    <col min="2" max="2" width="4.42578125" style="376" customWidth="1"/>
    <col min="3" max="3" width="17.7109375" style="376" customWidth="1"/>
    <col min="4" max="4" width="17.85546875" style="376" customWidth="1"/>
    <col min="5" max="5" width="20.28515625" style="376" customWidth="1"/>
    <col min="6" max="6" width="25.42578125" style="376" customWidth="1"/>
    <col min="7" max="7" width="21.7109375" style="376" customWidth="1"/>
    <col min="8" max="8" width="7.7109375" style="376" customWidth="1"/>
    <col min="9" max="9" width="15.42578125" style="376" customWidth="1"/>
    <col min="10" max="12" width="22.42578125" style="376" customWidth="1"/>
    <col min="13" max="13" width="2.140625" style="376" customWidth="1"/>
    <col min="14" max="14" width="13.5703125" style="376" customWidth="1"/>
    <col min="15" max="16384" width="8.85546875" style="376"/>
  </cols>
  <sheetData>
    <row r="1" spans="2:13" ht="11.25" customHeight="1" thickBot="1">
      <c r="B1" s="800"/>
      <c r="D1" s="801"/>
      <c r="E1" s="799"/>
      <c r="F1" s="799"/>
      <c r="G1" s="799"/>
      <c r="H1" s="799"/>
      <c r="M1" s="801"/>
    </row>
    <row r="2" spans="2:13" ht="12.75" customHeight="1">
      <c r="B2" s="831" t="s">
        <v>0</v>
      </c>
      <c r="C2" s="820"/>
      <c r="D2" s="859">
        <v>45744</v>
      </c>
      <c r="E2" s="799"/>
      <c r="F2" s="799"/>
      <c r="G2" s="799"/>
      <c r="H2" s="799"/>
      <c r="J2" s="6921" t="s">
        <v>1</v>
      </c>
      <c r="K2" s="1347" t="s">
        <v>2</v>
      </c>
      <c r="L2" s="4457"/>
      <c r="M2" s="802"/>
    </row>
    <row r="3" spans="2:13" ht="12.75" customHeight="1" thickBot="1">
      <c r="B3" s="831" t="s">
        <v>3</v>
      </c>
      <c r="C3" s="820"/>
      <c r="D3" s="802" t="s">
        <v>4</v>
      </c>
      <c r="E3" s="799"/>
      <c r="F3" s="799"/>
      <c r="G3" s="799"/>
      <c r="H3" s="799"/>
      <c r="J3" s="6922"/>
      <c r="K3" s="4458" t="s">
        <v>5</v>
      </c>
      <c r="L3" s="4459"/>
      <c r="M3" s="802"/>
    </row>
    <row r="4" spans="2:13" ht="12.75" customHeight="1" thickBot="1">
      <c r="B4" s="799"/>
      <c r="C4" s="799"/>
      <c r="D4" s="799"/>
      <c r="E4" s="799"/>
      <c r="F4" s="799"/>
      <c r="G4" s="799"/>
      <c r="H4" s="799"/>
      <c r="I4" s="799"/>
      <c r="J4" s="799"/>
      <c r="K4" s="799"/>
      <c r="L4" s="799"/>
    </row>
    <row r="5" spans="2:13" ht="12.75" customHeight="1" thickBot="1">
      <c r="B5" s="833" t="s">
        <v>6</v>
      </c>
      <c r="C5" s="834"/>
      <c r="D5" s="834"/>
      <c r="E5" s="834"/>
      <c r="F5" s="834"/>
      <c r="G5" s="834"/>
      <c r="H5" s="834"/>
      <c r="I5" s="835"/>
      <c r="J5" s="843"/>
      <c r="K5" s="836"/>
      <c r="L5" s="843"/>
      <c r="M5" s="804"/>
    </row>
    <row r="6" spans="2:13" ht="12.75" customHeight="1">
      <c r="B6" s="805"/>
      <c r="C6" s="805"/>
      <c r="D6" s="805"/>
      <c r="E6" s="805"/>
      <c r="F6" s="805"/>
    </row>
    <row r="7" spans="2:13" ht="12.75" customHeight="1">
      <c r="B7" s="806" t="s">
        <v>7</v>
      </c>
      <c r="C7" s="806"/>
      <c r="D7" s="826">
        <f>'Com Prof'!D2</f>
        <v>0</v>
      </c>
      <c r="E7" s="827"/>
      <c r="F7" s="827"/>
      <c r="G7" s="827"/>
      <c r="H7" s="827"/>
      <c r="I7" s="827"/>
      <c r="J7" s="828"/>
      <c r="K7" s="828"/>
      <c r="L7" s="828"/>
      <c r="M7" s="807"/>
    </row>
    <row r="8" spans="2:13" ht="12.75" customHeight="1">
      <c r="B8" s="806" t="s">
        <v>8</v>
      </c>
      <c r="C8" s="806"/>
      <c r="D8" s="6850">
        <f>'Com Prof'!D3</f>
        <v>45657</v>
      </c>
      <c r="E8" s="6850"/>
      <c r="F8" s="6850"/>
      <c r="G8" s="829"/>
      <c r="H8" s="829"/>
      <c r="I8" s="829"/>
      <c r="J8" s="830"/>
      <c r="K8" s="830"/>
      <c r="L8" s="830"/>
      <c r="M8" s="807"/>
    </row>
    <row r="9" spans="2:13" ht="12.75" customHeight="1">
      <c r="B9" s="806" t="s">
        <v>9</v>
      </c>
      <c r="C9" s="806"/>
      <c r="D9" s="810" t="s">
        <v>10</v>
      </c>
      <c r="E9" s="808"/>
      <c r="F9" s="808"/>
      <c r="G9" s="808"/>
      <c r="H9" s="808"/>
      <c r="I9" s="808"/>
      <c r="J9" s="809"/>
      <c r="K9" s="809"/>
      <c r="L9" s="809"/>
    </row>
    <row r="10" spans="2:13" ht="12.75" customHeight="1">
      <c r="B10" s="806" t="s">
        <v>11</v>
      </c>
      <c r="C10" s="806"/>
      <c r="D10" s="810" t="s">
        <v>12</v>
      </c>
      <c r="E10" s="808"/>
      <c r="F10" s="808"/>
      <c r="G10" s="808"/>
      <c r="H10" s="808"/>
      <c r="I10" s="808"/>
      <c r="J10" s="809"/>
      <c r="K10" s="809"/>
      <c r="L10" s="809"/>
    </row>
    <row r="11" spans="2:13" ht="12.75" customHeight="1">
      <c r="B11" s="806" t="s">
        <v>13</v>
      </c>
      <c r="C11" s="806"/>
      <c r="D11" s="810" t="s">
        <v>14</v>
      </c>
      <c r="E11" s="808"/>
      <c r="F11" s="808"/>
      <c r="G11" s="808"/>
      <c r="H11" s="808"/>
      <c r="I11" s="808"/>
      <c r="J11" s="809"/>
      <c r="K11" s="809"/>
      <c r="L11" s="809"/>
    </row>
    <row r="12" spans="2:13" ht="12.75" customHeight="1">
      <c r="B12" s="811"/>
      <c r="C12" s="811"/>
      <c r="D12" s="812"/>
      <c r="E12" s="812"/>
      <c r="F12" s="812"/>
      <c r="G12" s="812"/>
      <c r="H12" s="812"/>
      <c r="I12" s="812"/>
    </row>
    <row r="13" spans="2:13" ht="13.5" thickBot="1">
      <c r="B13" s="4460" t="s">
        <v>15</v>
      </c>
      <c r="C13" s="4460"/>
      <c r="D13" s="4460"/>
      <c r="E13" s="4460"/>
      <c r="F13" s="4460"/>
      <c r="G13" s="4460"/>
      <c r="H13" s="4460"/>
      <c r="I13" s="4460"/>
      <c r="J13" s="4461"/>
      <c r="K13" s="4460"/>
      <c r="L13" s="4461"/>
    </row>
    <row r="15" spans="2:13">
      <c r="B15" s="837">
        <v>1</v>
      </c>
      <c r="C15" s="838" t="s">
        <v>16</v>
      </c>
      <c r="D15" s="839"/>
      <c r="E15" s="839"/>
      <c r="F15" s="839"/>
      <c r="G15" s="839"/>
      <c r="H15" s="839"/>
      <c r="I15" s="839"/>
      <c r="J15" s="837"/>
      <c r="K15" s="837"/>
      <c r="L15" s="837"/>
    </row>
    <row r="17" spans="2:13">
      <c r="C17" s="6861" t="s">
        <v>17</v>
      </c>
      <c r="D17" s="6861"/>
      <c r="E17" s="6861"/>
      <c r="F17" s="6861"/>
      <c r="G17" s="6861"/>
      <c r="H17" s="6861"/>
      <c r="I17" s="6861"/>
      <c r="J17" s="6861"/>
      <c r="K17" s="6861"/>
      <c r="L17" s="814"/>
    </row>
    <row r="18" spans="2:13">
      <c r="C18" s="6849" t="s">
        <v>18</v>
      </c>
      <c r="D18" s="6849"/>
      <c r="E18" s="825"/>
    </row>
    <row r="19" spans="2:13">
      <c r="C19" s="6849" t="s">
        <v>19</v>
      </c>
      <c r="D19" s="6849"/>
      <c r="E19" s="825">
        <v>45777</v>
      </c>
    </row>
    <row r="20" spans="2:13">
      <c r="C20" s="6849" t="s">
        <v>20</v>
      </c>
      <c r="D20" s="6849"/>
      <c r="E20" s="815">
        <f>IF(E18-E19&lt;0,0,(E18-E19)*5000)</f>
        <v>0</v>
      </c>
      <c r="F20" s="816"/>
      <c r="G20" s="816"/>
      <c r="H20" s="816"/>
      <c r="I20" s="816"/>
      <c r="J20" s="816"/>
      <c r="K20" s="816"/>
      <c r="L20" s="816"/>
    </row>
    <row r="21" spans="2:13">
      <c r="C21" s="6849" t="s">
        <v>21</v>
      </c>
      <c r="D21" s="6849"/>
      <c r="E21" s="815">
        <f>40400</f>
        <v>40400</v>
      </c>
      <c r="F21" s="816"/>
      <c r="G21" s="816"/>
      <c r="H21" s="816"/>
      <c r="I21" s="816"/>
      <c r="J21" s="816"/>
      <c r="K21" s="816"/>
      <c r="L21" s="816"/>
    </row>
    <row r="22" spans="2:13">
      <c r="C22" s="6849" t="s">
        <v>22</v>
      </c>
      <c r="D22" s="6849"/>
      <c r="E22" s="6856"/>
      <c r="F22" s="6856"/>
      <c r="G22" s="6856"/>
      <c r="H22" s="6856"/>
      <c r="I22" s="6856"/>
      <c r="J22" s="6856"/>
      <c r="K22" s="6856"/>
      <c r="L22" s="840"/>
    </row>
    <row r="24" spans="2:13">
      <c r="B24" s="837">
        <f>B15+1</f>
        <v>2</v>
      </c>
      <c r="C24" s="841" t="s">
        <v>23</v>
      </c>
      <c r="D24" s="842"/>
      <c r="E24" s="839"/>
      <c r="F24" s="839"/>
      <c r="G24" s="839"/>
      <c r="H24" s="839"/>
      <c r="I24" s="839"/>
      <c r="J24" s="837"/>
      <c r="K24" s="837"/>
      <c r="L24" s="837"/>
    </row>
    <row r="25" spans="2:13">
      <c r="C25" s="803"/>
      <c r="D25" s="803"/>
      <c r="E25" s="803"/>
      <c r="F25" s="803"/>
      <c r="G25" s="803"/>
      <c r="H25" s="803"/>
      <c r="I25" s="803"/>
    </row>
    <row r="26" spans="2:13">
      <c r="B26" s="818"/>
      <c r="C26" s="6855" t="s">
        <v>24</v>
      </c>
      <c r="D26" s="6855"/>
      <c r="E26" s="6855"/>
      <c r="F26" s="6855"/>
      <c r="G26" s="6855"/>
      <c r="H26" s="6855"/>
      <c r="I26" s="6855"/>
      <c r="J26" s="6855"/>
      <c r="K26" s="6855"/>
      <c r="L26" s="803"/>
    </row>
    <row r="27" spans="2:13" ht="13.9" customHeight="1">
      <c r="C27" s="6849" t="s">
        <v>25</v>
      </c>
      <c r="D27" s="6849"/>
      <c r="E27" s="6854"/>
      <c r="F27" s="6854"/>
      <c r="G27" s="6854"/>
      <c r="H27" s="6854"/>
      <c r="I27" s="6854"/>
      <c r="J27" s="6854"/>
      <c r="K27" s="6854"/>
      <c r="L27" s="832"/>
    </row>
    <row r="28" spans="2:13" s="797" customFormat="1">
      <c r="C28" s="817"/>
      <c r="D28" s="817"/>
      <c r="E28" s="817"/>
      <c r="F28" s="817"/>
      <c r="G28" s="817"/>
      <c r="H28" s="817"/>
      <c r="I28" s="817"/>
      <c r="M28" s="376"/>
    </row>
    <row r="29" spans="2:13">
      <c r="B29" s="837">
        <f>B24+1</f>
        <v>3</v>
      </c>
      <c r="C29" s="838" t="s">
        <v>26</v>
      </c>
      <c r="D29" s="839"/>
      <c r="E29" s="839"/>
      <c r="F29" s="839"/>
      <c r="G29" s="839"/>
      <c r="H29" s="839"/>
      <c r="I29" s="839"/>
      <c r="J29" s="837"/>
      <c r="K29" s="837"/>
      <c r="L29" s="837"/>
    </row>
    <row r="30" spans="2:13">
      <c r="C30" s="798"/>
      <c r="D30" s="813"/>
      <c r="E30" s="813"/>
      <c r="F30" s="813"/>
      <c r="G30" s="813"/>
      <c r="H30" s="813"/>
      <c r="I30" s="813"/>
    </row>
    <row r="31" spans="2:13">
      <c r="B31" s="818" t="s">
        <v>27</v>
      </c>
      <c r="C31" s="6855" t="s">
        <v>28</v>
      </c>
      <c r="D31" s="6855"/>
      <c r="E31" s="6855"/>
      <c r="F31" s="6855"/>
      <c r="G31" s="6855"/>
      <c r="H31" s="6855"/>
      <c r="I31" s="6855"/>
      <c r="J31" s="6855"/>
      <c r="K31" s="6855"/>
      <c r="L31" s="803"/>
    </row>
    <row r="32" spans="2:13" ht="13.9" customHeight="1">
      <c r="C32" s="6858" t="s">
        <v>25</v>
      </c>
      <c r="D32" s="6858"/>
      <c r="E32" s="6854"/>
      <c r="F32" s="6854"/>
      <c r="G32" s="6854"/>
      <c r="H32" s="6854"/>
      <c r="I32" s="6854"/>
      <c r="J32" s="6854"/>
      <c r="K32" s="6854"/>
      <c r="L32" s="832"/>
    </row>
    <row r="33" spans="2:13">
      <c r="C33" s="803"/>
      <c r="D33" s="803"/>
      <c r="E33" s="803"/>
      <c r="F33" s="803"/>
      <c r="G33" s="803"/>
      <c r="H33" s="803"/>
      <c r="I33" s="803"/>
    </row>
    <row r="34" spans="2:13">
      <c r="B34" s="818" t="s">
        <v>29</v>
      </c>
      <c r="C34" s="6855" t="s">
        <v>30</v>
      </c>
      <c r="D34" s="6855"/>
      <c r="E34" s="6855"/>
      <c r="F34" s="6855"/>
      <c r="G34" s="6855"/>
      <c r="H34" s="6855"/>
      <c r="I34" s="6855"/>
      <c r="J34" s="6855"/>
      <c r="K34" s="6855"/>
      <c r="L34" s="803"/>
    </row>
    <row r="35" spans="2:13" ht="13.5" thickBot="1">
      <c r="C35" s="803"/>
      <c r="D35" s="803"/>
      <c r="E35" s="803"/>
      <c r="F35" s="803"/>
      <c r="G35" s="803"/>
      <c r="H35" s="803"/>
      <c r="I35" s="803"/>
    </row>
    <row r="36" spans="2:13" s="798" customFormat="1" ht="14.45" customHeight="1" thickBot="1">
      <c r="C36" s="4462"/>
      <c r="D36" s="4463">
        <f>YEAR(D8)</f>
        <v>2024</v>
      </c>
      <c r="E36" s="4464">
        <f>D36-1</f>
        <v>2023</v>
      </c>
      <c r="F36" s="4464">
        <f>E36-1</f>
        <v>2022</v>
      </c>
      <c r="G36" s="4464">
        <f>F36-1</f>
        <v>2021</v>
      </c>
      <c r="H36" s="6862">
        <f>G36-1</f>
        <v>2020</v>
      </c>
      <c r="I36" s="6862"/>
      <c r="J36" s="4464">
        <f>H36-1</f>
        <v>2019</v>
      </c>
      <c r="K36" s="4465">
        <f>J36-1</f>
        <v>2018</v>
      </c>
      <c r="L36" s="4466">
        <f>K36-1</f>
        <v>2017</v>
      </c>
      <c r="M36" s="819"/>
    </row>
    <row r="37" spans="2:13" ht="13.9" customHeight="1">
      <c r="C37" s="4467" t="s">
        <v>31</v>
      </c>
      <c r="D37" s="4468">
        <f>'Annex C'!C10</f>
        <v>0</v>
      </c>
      <c r="E37" s="4469">
        <f>'Annex C'!D10</f>
        <v>0</v>
      </c>
      <c r="F37" s="4469">
        <f>'Annex C'!E10</f>
        <v>0</v>
      </c>
      <c r="G37" s="4469">
        <f>'Annex C'!F10</f>
        <v>0</v>
      </c>
      <c r="H37" s="6863">
        <f>'Annex C'!C16</f>
        <v>0</v>
      </c>
      <c r="I37" s="6863"/>
      <c r="J37" s="4469">
        <f>'Annex C'!E16</f>
        <v>0</v>
      </c>
      <c r="K37" s="4469">
        <f>'Annex C'!F16</f>
        <v>0</v>
      </c>
      <c r="L37" s="4470">
        <f>'Annex C'!G16</f>
        <v>0</v>
      </c>
      <c r="M37" s="820"/>
    </row>
    <row r="38" spans="2:13" ht="13.9" customHeight="1">
      <c r="C38" s="4471" t="s">
        <v>32</v>
      </c>
      <c r="D38" s="4060">
        <f>'Annex C'!C11</f>
        <v>0</v>
      </c>
      <c r="E38" s="863">
        <f>'Annex C'!D11</f>
        <v>0</v>
      </c>
      <c r="F38" s="863">
        <f>'Annex C'!E11</f>
        <v>0</v>
      </c>
      <c r="G38" s="863">
        <f>'Annex C'!F11</f>
        <v>0</v>
      </c>
      <c r="H38" s="6864">
        <f>'Annex C'!C17</f>
        <v>0</v>
      </c>
      <c r="I38" s="6864"/>
      <c r="J38" s="863">
        <f>'Annex C'!E17</f>
        <v>0</v>
      </c>
      <c r="K38" s="863">
        <f>'Annex C'!F17</f>
        <v>0</v>
      </c>
      <c r="L38" s="864">
        <f>'Annex C'!G17</f>
        <v>0</v>
      </c>
      <c r="M38" s="820"/>
    </row>
    <row r="39" spans="2:13" ht="14.45" customHeight="1" thickBot="1">
      <c r="C39" s="4472" t="s">
        <v>33</v>
      </c>
      <c r="D39" s="865">
        <f>'Annex C'!C12</f>
        <v>0</v>
      </c>
      <c r="E39" s="4473">
        <f>'Annex C'!D12</f>
        <v>0</v>
      </c>
      <c r="F39" s="4473">
        <f>'Annex C'!E12</f>
        <v>0</v>
      </c>
      <c r="G39" s="4473">
        <f>'Annex C'!F12</f>
        <v>0</v>
      </c>
      <c r="H39" s="6860">
        <f>'Annex C'!C18</f>
        <v>0</v>
      </c>
      <c r="I39" s="6860"/>
      <c r="J39" s="4473">
        <f>'Annex C'!E18</f>
        <v>0</v>
      </c>
      <c r="K39" s="4473">
        <f>'Annex C'!F18</f>
        <v>0</v>
      </c>
      <c r="L39" s="1238">
        <f>'Annex C'!G18</f>
        <v>0</v>
      </c>
    </row>
    <row r="41" spans="2:13">
      <c r="B41" s="837">
        <f>B29+1</f>
        <v>4</v>
      </c>
      <c r="C41" s="6859" t="s">
        <v>34</v>
      </c>
      <c r="D41" s="6859"/>
      <c r="E41" s="6859"/>
      <c r="F41" s="6859"/>
      <c r="G41" s="839"/>
      <c r="H41" s="839"/>
      <c r="I41" s="839"/>
      <c r="J41" s="844" t="s">
        <v>35</v>
      </c>
      <c r="K41" s="845" t="s">
        <v>36</v>
      </c>
      <c r="L41" s="845" t="s">
        <v>37</v>
      </c>
    </row>
    <row r="42" spans="2:13">
      <c r="C42" s="798"/>
      <c r="D42" s="813"/>
      <c r="E42" s="813"/>
      <c r="F42" s="813"/>
      <c r="G42" s="813"/>
      <c r="H42" s="813"/>
      <c r="I42" s="813"/>
    </row>
    <row r="43" spans="2:13">
      <c r="C43" s="6855" t="s">
        <v>38</v>
      </c>
      <c r="D43" s="6855"/>
      <c r="E43" s="6855"/>
      <c r="F43" s="6855"/>
      <c r="G43" s="6855"/>
      <c r="H43" s="6855"/>
      <c r="I43" s="6855"/>
      <c r="J43" s="6855"/>
      <c r="K43" s="6855"/>
      <c r="L43" s="6855"/>
    </row>
    <row r="44" spans="2:13" s="797" customFormat="1">
      <c r="C44" s="817"/>
      <c r="D44" s="817"/>
      <c r="E44" s="817"/>
      <c r="F44" s="817"/>
      <c r="G44" s="817"/>
      <c r="H44" s="817"/>
      <c r="I44" s="817"/>
      <c r="M44" s="376"/>
    </row>
    <row r="45" spans="2:13">
      <c r="B45" s="837">
        <f>B41+1</f>
        <v>5</v>
      </c>
      <c r="C45" s="838" t="s">
        <v>39</v>
      </c>
      <c r="D45" s="839"/>
      <c r="E45" s="839"/>
      <c r="F45" s="839"/>
      <c r="G45" s="839"/>
      <c r="H45" s="839"/>
      <c r="I45" s="839"/>
      <c r="J45" s="837"/>
      <c r="K45" s="837"/>
      <c r="L45" s="837"/>
    </row>
    <row r="46" spans="2:13">
      <c r="C46" s="798"/>
      <c r="D46" s="813"/>
      <c r="E46" s="813"/>
      <c r="F46" s="813"/>
      <c r="G46" s="813"/>
      <c r="H46" s="813"/>
      <c r="I46" s="813"/>
    </row>
    <row r="47" spans="2:13">
      <c r="C47" s="6855" t="s">
        <v>40</v>
      </c>
      <c r="D47" s="6855"/>
      <c r="E47" s="6855"/>
      <c r="F47" s="6855"/>
      <c r="G47" s="6855"/>
      <c r="H47" s="6855"/>
      <c r="I47" s="6855"/>
      <c r="J47" s="6855"/>
      <c r="K47" s="6855"/>
      <c r="L47" s="6855"/>
    </row>
    <row r="48" spans="2:13" ht="13.5" thickBot="1"/>
    <row r="49" spans="2:12" ht="14.45" customHeight="1" thickBot="1">
      <c r="C49" s="4474" t="s">
        <v>41</v>
      </c>
      <c r="D49" s="4475" t="s">
        <v>42</v>
      </c>
      <c r="E49" s="4475"/>
      <c r="F49" s="4476" t="s">
        <v>43</v>
      </c>
      <c r="G49" s="6884" t="s">
        <v>44</v>
      </c>
      <c r="H49" s="6885"/>
      <c r="I49" s="6885"/>
      <c r="J49" s="6886"/>
    </row>
    <row r="50" spans="2:12" ht="24.75" customHeight="1">
      <c r="C50" s="846"/>
      <c r="D50" s="6857"/>
      <c r="E50" s="6857"/>
      <c r="F50" s="847"/>
      <c r="G50" s="6887"/>
      <c r="H50" s="6888"/>
      <c r="I50" s="6888"/>
      <c r="J50" s="6889"/>
    </row>
    <row r="51" spans="2:12" ht="24.75" customHeight="1">
      <c r="C51" s="4061"/>
      <c r="D51" s="6866"/>
      <c r="E51" s="6866"/>
      <c r="F51" s="848"/>
      <c r="G51" s="6890"/>
      <c r="H51" s="6891"/>
      <c r="I51" s="6891"/>
      <c r="J51" s="6892"/>
    </row>
    <row r="52" spans="2:12" ht="24.75" customHeight="1">
      <c r="C52" s="4061"/>
      <c r="D52" s="6866"/>
      <c r="E52" s="6866"/>
      <c r="F52" s="848"/>
      <c r="G52" s="6890"/>
      <c r="H52" s="6891"/>
      <c r="I52" s="6891"/>
      <c r="J52" s="6892"/>
    </row>
    <row r="53" spans="2:12" ht="24.75" customHeight="1">
      <c r="C53" s="4062"/>
      <c r="D53" s="6866"/>
      <c r="E53" s="6866"/>
      <c r="F53" s="848"/>
      <c r="G53" s="6890"/>
      <c r="H53" s="6891"/>
      <c r="I53" s="6891"/>
      <c r="J53" s="6892"/>
    </row>
    <row r="54" spans="2:12" ht="24.75" customHeight="1" thickBot="1">
      <c r="C54" s="849"/>
      <c r="D54" s="6883"/>
      <c r="E54" s="6883"/>
      <c r="F54" s="4477"/>
      <c r="G54" s="6893"/>
      <c r="H54" s="6894"/>
      <c r="I54" s="6894"/>
      <c r="J54" s="6895"/>
    </row>
    <row r="56" spans="2:12">
      <c r="B56" s="837">
        <f>B45+1</f>
        <v>6</v>
      </c>
      <c r="C56" s="839" t="s">
        <v>45</v>
      </c>
      <c r="D56" s="839"/>
      <c r="E56" s="839"/>
      <c r="F56" s="839"/>
      <c r="G56" s="839"/>
      <c r="H56" s="839"/>
      <c r="I56" s="839"/>
      <c r="J56" s="837"/>
      <c r="K56" s="837"/>
      <c r="L56" s="837"/>
    </row>
    <row r="57" spans="2:12" ht="14.25" customHeight="1">
      <c r="C57" s="6855" t="s">
        <v>46</v>
      </c>
      <c r="D57" s="6855"/>
      <c r="E57" s="6855"/>
      <c r="F57" s="6855"/>
      <c r="G57" s="6855"/>
      <c r="H57" s="6855"/>
      <c r="I57" s="6855"/>
      <c r="J57" s="6855"/>
      <c r="K57" s="6855"/>
      <c r="L57" s="803"/>
    </row>
    <row r="59" spans="2:12">
      <c r="B59" s="376" t="s">
        <v>27</v>
      </c>
      <c r="C59" s="798" t="s">
        <v>47</v>
      </c>
      <c r="D59" s="813"/>
      <c r="E59" s="813"/>
      <c r="F59" s="813"/>
      <c r="G59" s="813"/>
      <c r="H59" s="813"/>
      <c r="I59" s="813"/>
    </row>
    <row r="60" spans="2:12" ht="13.5" thickBot="1"/>
    <row r="61" spans="2:12" ht="13.5" thickBot="1">
      <c r="C61" s="4474" t="s">
        <v>48</v>
      </c>
      <c r="D61" s="4478" t="s">
        <v>42</v>
      </c>
      <c r="E61" s="4478"/>
      <c r="F61" s="6896" t="s">
        <v>49</v>
      </c>
      <c r="G61" s="6897"/>
      <c r="H61" s="4479" t="s">
        <v>43</v>
      </c>
      <c r="I61" s="6896" t="s">
        <v>50</v>
      </c>
      <c r="J61" s="6902"/>
      <c r="K61" s="6903"/>
    </row>
    <row r="62" spans="2:12" ht="29.25" customHeight="1">
      <c r="C62" s="822"/>
      <c r="D62" s="6908"/>
      <c r="E62" s="6908"/>
      <c r="F62" s="6898"/>
      <c r="G62" s="6899"/>
      <c r="H62" s="821"/>
      <c r="I62" s="6898"/>
      <c r="J62" s="6904"/>
      <c r="K62" s="6905"/>
    </row>
    <row r="63" spans="2:12" ht="29.25" customHeight="1">
      <c r="C63" s="850"/>
      <c r="D63" s="6908"/>
      <c r="E63" s="6908"/>
      <c r="F63" s="6900"/>
      <c r="G63" s="6901"/>
      <c r="H63" s="821"/>
      <c r="I63" s="6900"/>
      <c r="J63" s="6906"/>
      <c r="K63" s="6907"/>
    </row>
    <row r="64" spans="2:12" ht="29.25" customHeight="1">
      <c r="C64" s="823"/>
      <c r="D64" s="6872"/>
      <c r="E64" s="6872"/>
      <c r="F64" s="6875"/>
      <c r="G64" s="6876"/>
      <c r="H64" s="824"/>
      <c r="I64" s="6875"/>
      <c r="J64" s="6879"/>
      <c r="K64" s="6880"/>
    </row>
    <row r="65" spans="2:13" ht="29.25" customHeight="1" thickBot="1">
      <c r="C65" s="4480"/>
      <c r="D65" s="6873"/>
      <c r="E65" s="6874"/>
      <c r="F65" s="6877"/>
      <c r="G65" s="6878"/>
      <c r="H65" s="4481"/>
      <c r="I65" s="6877"/>
      <c r="J65" s="6881"/>
      <c r="K65" s="6882"/>
    </row>
    <row r="67" spans="2:13">
      <c r="B67" s="376" t="s">
        <v>29</v>
      </c>
      <c r="C67" s="798" t="s">
        <v>51</v>
      </c>
    </row>
    <row r="68" spans="2:13" ht="13.5" thickBot="1"/>
    <row r="69" spans="2:13" ht="14.45" customHeight="1" thickBot="1">
      <c r="C69" s="4463" t="s">
        <v>41</v>
      </c>
      <c r="D69" s="4464" t="s">
        <v>52</v>
      </c>
      <c r="E69" s="4464" t="s">
        <v>53</v>
      </c>
      <c r="F69" s="4464" t="s">
        <v>54</v>
      </c>
      <c r="G69" s="4464" t="s">
        <v>55</v>
      </c>
      <c r="H69" s="6862" t="s">
        <v>56</v>
      </c>
      <c r="I69" s="6862"/>
      <c r="J69" s="6862" t="s">
        <v>44</v>
      </c>
      <c r="K69" s="6862"/>
      <c r="L69" s="6862"/>
      <c r="M69" s="6911"/>
    </row>
    <row r="70" spans="2:13" ht="14.45" customHeight="1">
      <c r="C70" s="6851" t="s">
        <v>57</v>
      </c>
      <c r="D70" s="6852"/>
      <c r="E70" s="6852"/>
      <c r="F70" s="6852"/>
      <c r="G70" s="6852"/>
      <c r="H70" s="6852"/>
      <c r="I70" s="6852"/>
      <c r="J70" s="6852"/>
      <c r="K70" s="6852"/>
      <c r="L70" s="6852"/>
      <c r="M70" s="6853"/>
    </row>
    <row r="71" spans="2:13" ht="16.5" customHeight="1">
      <c r="C71" s="852"/>
      <c r="D71" s="853"/>
      <c r="E71" s="853"/>
      <c r="F71" s="854"/>
      <c r="G71" s="854"/>
      <c r="H71" s="6871"/>
      <c r="I71" s="6871"/>
      <c r="J71" s="6909"/>
      <c r="K71" s="6909"/>
      <c r="L71" s="6909"/>
      <c r="M71" s="6910"/>
    </row>
    <row r="72" spans="2:13" ht="16.5" customHeight="1">
      <c r="C72" s="4062"/>
      <c r="D72" s="855"/>
      <c r="E72" s="855"/>
      <c r="F72" s="856"/>
      <c r="G72" s="856"/>
      <c r="H72" s="6865"/>
      <c r="I72" s="6865"/>
      <c r="J72" s="6866"/>
      <c r="K72" s="6866"/>
      <c r="L72" s="6866"/>
      <c r="M72" s="6867"/>
    </row>
    <row r="73" spans="2:13" ht="16.5" customHeight="1">
      <c r="C73" s="4062"/>
      <c r="D73" s="855"/>
      <c r="E73" s="855"/>
      <c r="F73" s="856"/>
      <c r="G73" s="856"/>
      <c r="H73" s="6865"/>
      <c r="I73" s="6865"/>
      <c r="J73" s="6866"/>
      <c r="K73" s="6866"/>
      <c r="L73" s="6866"/>
      <c r="M73" s="6867"/>
    </row>
    <row r="74" spans="2:13" ht="16.5" customHeight="1">
      <c r="C74" s="4062"/>
      <c r="D74" s="857"/>
      <c r="E74" s="856"/>
      <c r="F74" s="856"/>
      <c r="G74" s="856"/>
      <c r="H74" s="6865"/>
      <c r="I74" s="6865"/>
      <c r="J74" s="6866"/>
      <c r="K74" s="6866"/>
      <c r="L74" s="6866"/>
      <c r="M74" s="6867"/>
    </row>
    <row r="75" spans="2:13" ht="16.5" customHeight="1" thickBot="1">
      <c r="C75" s="4062"/>
      <c r="D75" s="857"/>
      <c r="E75" s="856"/>
      <c r="F75" s="858"/>
      <c r="G75" s="858"/>
      <c r="H75" s="6912"/>
      <c r="I75" s="6912"/>
      <c r="J75" s="6866"/>
      <c r="K75" s="6866"/>
      <c r="L75" s="6866"/>
      <c r="M75" s="6867"/>
    </row>
    <row r="76" spans="2:13" ht="14.45" customHeight="1">
      <c r="C76" s="867"/>
      <c r="D76" s="868"/>
      <c r="E76" s="869"/>
      <c r="F76" s="870">
        <f>SUBTOTAL(9,F71:F75)</f>
        <v>0</v>
      </c>
      <c r="G76" s="870">
        <f>SUBTOTAL(9,G71:G75)</f>
        <v>0</v>
      </c>
      <c r="H76" s="6868">
        <f>SUBTOTAL(9,H71:H75)</f>
        <v>0</v>
      </c>
      <c r="I76" s="6868"/>
      <c r="J76" s="6869"/>
      <c r="K76" s="6869"/>
      <c r="L76" s="6869"/>
      <c r="M76" s="6870"/>
    </row>
    <row r="77" spans="2:13" ht="14.45" customHeight="1">
      <c r="C77" s="6846" t="s">
        <v>58</v>
      </c>
      <c r="D77" s="6847"/>
      <c r="E77" s="6847"/>
      <c r="F77" s="6847"/>
      <c r="G77" s="6847"/>
      <c r="H77" s="6847"/>
      <c r="I77" s="6847"/>
      <c r="J77" s="6847"/>
      <c r="K77" s="6847"/>
      <c r="L77" s="6847"/>
      <c r="M77" s="6848"/>
    </row>
    <row r="78" spans="2:13" ht="16.5" customHeight="1">
      <c r="C78" s="852"/>
      <c r="D78" s="853"/>
      <c r="E78" s="853"/>
      <c r="F78" s="854"/>
      <c r="G78" s="854"/>
      <c r="H78" s="6871"/>
      <c r="I78" s="6871"/>
      <c r="J78" s="6909"/>
      <c r="K78" s="6909"/>
      <c r="L78" s="6909"/>
      <c r="M78" s="6910"/>
    </row>
    <row r="79" spans="2:13" ht="16.5" customHeight="1" thickBot="1">
      <c r="C79" s="4062"/>
      <c r="D79" s="857"/>
      <c r="E79" s="856"/>
      <c r="F79" s="858"/>
      <c r="G79" s="858"/>
      <c r="H79" s="6912"/>
      <c r="I79" s="6912"/>
      <c r="J79" s="6866"/>
      <c r="K79" s="6866"/>
      <c r="L79" s="6866"/>
      <c r="M79" s="6867"/>
    </row>
    <row r="80" spans="2:13" ht="15" customHeight="1" thickBot="1">
      <c r="C80" s="851"/>
      <c r="D80" s="4482"/>
      <c r="E80" s="4483"/>
      <c r="F80" s="866">
        <f>SUBTOTAL(9,F78:F79)</f>
        <v>0</v>
      </c>
      <c r="G80" s="866">
        <f>SUBTOTAL(9,G78:G79)</f>
        <v>0</v>
      </c>
      <c r="H80" s="6913">
        <f>SUBTOTAL(9,H78:H79)</f>
        <v>0</v>
      </c>
      <c r="I80" s="6913"/>
      <c r="J80" s="6914"/>
      <c r="K80" s="6914"/>
      <c r="L80" s="6914"/>
      <c r="M80" s="6915"/>
    </row>
    <row r="81" spans="2:13" s="798" customFormat="1" ht="15" customHeight="1" thickBot="1">
      <c r="C81" s="6916" t="s">
        <v>59</v>
      </c>
      <c r="D81" s="6917"/>
      <c r="E81" s="6918"/>
      <c r="F81" s="866">
        <f>SUBTOTAL(9,F71:F80)</f>
        <v>0</v>
      </c>
      <c r="G81" s="866">
        <f>SUBTOTAL(9,G71:G80)</f>
        <v>0</v>
      </c>
      <c r="H81" s="6913">
        <f>SUBTOTAL(9,H71:H80)</f>
        <v>0</v>
      </c>
      <c r="I81" s="6913"/>
      <c r="J81" s="6914"/>
      <c r="K81" s="6914"/>
      <c r="L81" s="6914"/>
      <c r="M81" s="6915"/>
    </row>
    <row r="83" spans="2:13">
      <c r="B83" s="376" t="s">
        <v>29</v>
      </c>
      <c r="C83" s="798" t="s">
        <v>60</v>
      </c>
    </row>
    <row r="84" spans="2:13" ht="13.5" thickBot="1">
      <c r="G84" s="412"/>
      <c r="H84" s="412"/>
    </row>
    <row r="85" spans="2:13" ht="13.5" thickBot="1">
      <c r="C85" s="4474" t="s">
        <v>41</v>
      </c>
      <c r="D85" s="4479" t="s">
        <v>52</v>
      </c>
      <c r="E85" s="4479" t="s">
        <v>53</v>
      </c>
      <c r="F85" s="4479" t="s">
        <v>54</v>
      </c>
      <c r="G85" s="4479" t="s">
        <v>55</v>
      </c>
      <c r="H85" s="6919" t="s">
        <v>56</v>
      </c>
      <c r="I85" s="6919"/>
      <c r="J85" s="6919" t="s">
        <v>44</v>
      </c>
      <c r="K85" s="6919"/>
      <c r="L85" s="6919"/>
      <c r="M85" s="6920"/>
    </row>
    <row r="86" spans="2:13">
      <c r="C86" s="6851" t="s">
        <v>57</v>
      </c>
      <c r="D86" s="6852"/>
      <c r="E86" s="6852"/>
      <c r="F86" s="6852"/>
      <c r="G86" s="6852"/>
      <c r="H86" s="6852"/>
      <c r="I86" s="6852"/>
      <c r="J86" s="6852"/>
      <c r="K86" s="6852"/>
      <c r="L86" s="6852"/>
      <c r="M86" s="6853"/>
    </row>
    <row r="87" spans="2:13">
      <c r="C87" s="852"/>
      <c r="D87" s="853"/>
      <c r="E87" s="853"/>
      <c r="F87" s="854"/>
      <c r="G87" s="854"/>
      <c r="H87" s="6871"/>
      <c r="I87" s="6871"/>
      <c r="J87" s="6909"/>
      <c r="K87" s="6909"/>
      <c r="L87" s="6909"/>
      <c r="M87" s="6910"/>
    </row>
    <row r="88" spans="2:13">
      <c r="C88" s="4062"/>
      <c r="D88" s="855"/>
      <c r="E88" s="855"/>
      <c r="F88" s="856"/>
      <c r="G88" s="856"/>
      <c r="H88" s="6865"/>
      <c r="I88" s="6865"/>
      <c r="J88" s="6866"/>
      <c r="K88" s="6866"/>
      <c r="L88" s="6866"/>
      <c r="M88" s="6867"/>
    </row>
    <row r="89" spans="2:13">
      <c r="C89" s="4062"/>
      <c r="D89" s="855"/>
      <c r="E89" s="855"/>
      <c r="F89" s="856"/>
      <c r="G89" s="856"/>
      <c r="H89" s="6865"/>
      <c r="I89" s="6865"/>
      <c r="J89" s="6866"/>
      <c r="K89" s="6866"/>
      <c r="L89" s="6866"/>
      <c r="M89" s="6867"/>
    </row>
    <row r="90" spans="2:13">
      <c r="C90" s="4062"/>
      <c r="D90" s="857"/>
      <c r="E90" s="856"/>
      <c r="F90" s="856"/>
      <c r="G90" s="856"/>
      <c r="H90" s="6865"/>
      <c r="I90" s="6865"/>
      <c r="J90" s="6866"/>
      <c r="K90" s="6866"/>
      <c r="L90" s="6866"/>
      <c r="M90" s="6867"/>
    </row>
    <row r="91" spans="2:13" ht="13.5" thickBot="1">
      <c r="C91" s="4062"/>
      <c r="D91" s="857"/>
      <c r="E91" s="856"/>
      <c r="F91" s="858"/>
      <c r="G91" s="858"/>
      <c r="H91" s="6912"/>
      <c r="I91" s="6912"/>
      <c r="J91" s="6866"/>
      <c r="K91" s="6866"/>
      <c r="L91" s="6866"/>
      <c r="M91" s="6867"/>
    </row>
    <row r="92" spans="2:13" ht="13.5" thickBot="1">
      <c r="C92" s="851"/>
      <c r="D92" s="4482"/>
      <c r="E92" s="4483"/>
      <c r="F92" s="866">
        <f>SUBTOTAL(9,F87:F91)</f>
        <v>0</v>
      </c>
      <c r="G92" s="866">
        <f>SUBTOTAL(9,G87:G91)</f>
        <v>0</v>
      </c>
      <c r="H92" s="6913">
        <f>SUBTOTAL(9,H87:H91)</f>
        <v>0</v>
      </c>
      <c r="I92" s="6913">
        <f>SUBTOTAL(9,I87:I91)</f>
        <v>0</v>
      </c>
      <c r="J92" s="6914"/>
      <c r="K92" s="6914"/>
      <c r="L92" s="6914"/>
      <c r="M92" s="6915"/>
    </row>
    <row r="93" spans="2:13">
      <c r="C93" s="6846" t="s">
        <v>58</v>
      </c>
      <c r="D93" s="6847"/>
      <c r="E93" s="6847"/>
      <c r="F93" s="6847"/>
      <c r="G93" s="6847"/>
      <c r="H93" s="6847"/>
      <c r="I93" s="6847"/>
      <c r="J93" s="6847"/>
      <c r="K93" s="6847"/>
      <c r="L93" s="6847"/>
      <c r="M93" s="6848"/>
    </row>
    <row r="94" spans="2:13">
      <c r="C94" s="852"/>
      <c r="D94" s="853"/>
      <c r="E94" s="853"/>
      <c r="F94" s="854"/>
      <c r="G94" s="854"/>
      <c r="H94" s="6871"/>
      <c r="I94" s="6871"/>
      <c r="J94" s="6909"/>
      <c r="K94" s="6909"/>
      <c r="L94" s="6909"/>
      <c r="M94" s="6910"/>
    </row>
    <row r="95" spans="2:13" ht="13.5" thickBot="1">
      <c r="C95" s="4062"/>
      <c r="D95" s="857"/>
      <c r="E95" s="856"/>
      <c r="F95" s="858"/>
      <c r="G95" s="858"/>
      <c r="H95" s="6912"/>
      <c r="I95" s="6912"/>
      <c r="J95" s="6866"/>
      <c r="K95" s="6866"/>
      <c r="L95" s="6866"/>
      <c r="M95" s="6867"/>
    </row>
    <row r="96" spans="2:13" ht="13.5" thickBot="1">
      <c r="C96" s="851"/>
      <c r="D96" s="4482"/>
      <c r="E96" s="4483"/>
      <c r="F96" s="866">
        <f>SUBTOTAL(9,F94:F95)</f>
        <v>0</v>
      </c>
      <c r="G96" s="866">
        <f>SUBTOTAL(9,G94:G95)</f>
        <v>0</v>
      </c>
      <c r="H96" s="6913">
        <f>SUBTOTAL(9,H94:H95)</f>
        <v>0</v>
      </c>
      <c r="I96" s="6913">
        <f>SUBTOTAL(9,I94:I95)</f>
        <v>0</v>
      </c>
      <c r="J96" s="6914"/>
      <c r="K96" s="6914"/>
      <c r="L96" s="6914"/>
      <c r="M96" s="6915"/>
    </row>
    <row r="97" spans="3:13" s="798" customFormat="1" ht="13.5" thickBot="1">
      <c r="C97" s="6916" t="s">
        <v>59</v>
      </c>
      <c r="D97" s="6917"/>
      <c r="E97" s="6918"/>
      <c r="F97" s="866">
        <f>SUBTOTAL(9,F87:F96)</f>
        <v>0</v>
      </c>
      <c r="G97" s="866">
        <f>SUBTOTAL(9,G87:G96)</f>
        <v>0</v>
      </c>
      <c r="H97" s="6913">
        <f>SUBTOTAL(9,H87:H96)</f>
        <v>0</v>
      </c>
      <c r="I97" s="6913">
        <f>SUBTOTAL(9,I87:I96)</f>
        <v>0</v>
      </c>
      <c r="J97" s="6914"/>
      <c r="K97" s="6914"/>
      <c r="L97" s="6914"/>
      <c r="M97" s="6915"/>
    </row>
  </sheetData>
  <mergeCells count="99">
    <mergeCell ref="C97:E97"/>
    <mergeCell ref="H97:I97"/>
    <mergeCell ref="J97:M97"/>
    <mergeCell ref="J2:J3"/>
    <mergeCell ref="H94:I94"/>
    <mergeCell ref="J94:M94"/>
    <mergeCell ref="H95:I95"/>
    <mergeCell ref="J95:M95"/>
    <mergeCell ref="H96:I96"/>
    <mergeCell ref="J96:M96"/>
    <mergeCell ref="H90:I90"/>
    <mergeCell ref="J90:M90"/>
    <mergeCell ref="H91:I91"/>
    <mergeCell ref="J91:M91"/>
    <mergeCell ref="H92:I92"/>
    <mergeCell ref="H81:I81"/>
    <mergeCell ref="J81:M81"/>
    <mergeCell ref="J92:M92"/>
    <mergeCell ref="C81:E81"/>
    <mergeCell ref="H85:I85"/>
    <mergeCell ref="J85:M85"/>
    <mergeCell ref="H87:I87"/>
    <mergeCell ref="J87:M87"/>
    <mergeCell ref="H89:I89"/>
    <mergeCell ref="J89:M89"/>
    <mergeCell ref="C86:M86"/>
    <mergeCell ref="C77:M77"/>
    <mergeCell ref="H79:I79"/>
    <mergeCell ref="J79:M79"/>
    <mergeCell ref="H80:I80"/>
    <mergeCell ref="J80:M80"/>
    <mergeCell ref="C57:K57"/>
    <mergeCell ref="D62:E62"/>
    <mergeCell ref="D63:E63"/>
    <mergeCell ref="J78:M78"/>
    <mergeCell ref="J69:M69"/>
    <mergeCell ref="J71:M71"/>
    <mergeCell ref="J72:M72"/>
    <mergeCell ref="J73:M73"/>
    <mergeCell ref="J74:M74"/>
    <mergeCell ref="J75:M75"/>
    <mergeCell ref="H69:I69"/>
    <mergeCell ref="H71:I71"/>
    <mergeCell ref="H72:I72"/>
    <mergeCell ref="H73:I73"/>
    <mergeCell ref="H74:I74"/>
    <mergeCell ref="H75:I75"/>
    <mergeCell ref="F61:G61"/>
    <mergeCell ref="F62:G62"/>
    <mergeCell ref="F63:G63"/>
    <mergeCell ref="I61:K61"/>
    <mergeCell ref="I62:K62"/>
    <mergeCell ref="I63:K63"/>
    <mergeCell ref="D53:E53"/>
    <mergeCell ref="D54:E54"/>
    <mergeCell ref="G49:J49"/>
    <mergeCell ref="G50:J50"/>
    <mergeCell ref="G51:J51"/>
    <mergeCell ref="G52:J52"/>
    <mergeCell ref="D51:E51"/>
    <mergeCell ref="G53:J53"/>
    <mergeCell ref="G54:J54"/>
    <mergeCell ref="C17:K17"/>
    <mergeCell ref="H36:I36"/>
    <mergeCell ref="H37:I37"/>
    <mergeCell ref="H38:I38"/>
    <mergeCell ref="H88:I88"/>
    <mergeCell ref="J88:M88"/>
    <mergeCell ref="H76:I76"/>
    <mergeCell ref="J76:M76"/>
    <mergeCell ref="H78:I78"/>
    <mergeCell ref="D64:E64"/>
    <mergeCell ref="D65:E65"/>
    <mergeCell ref="F64:G64"/>
    <mergeCell ref="F65:G65"/>
    <mergeCell ref="I64:K64"/>
    <mergeCell ref="I65:K65"/>
    <mergeCell ref="D52:E52"/>
    <mergeCell ref="E32:K32"/>
    <mergeCell ref="C34:K34"/>
    <mergeCell ref="C41:F41"/>
    <mergeCell ref="H39:I39"/>
    <mergeCell ref="C43:L43"/>
    <mergeCell ref="C93:M93"/>
    <mergeCell ref="C18:D18"/>
    <mergeCell ref="C19:D19"/>
    <mergeCell ref="C20:D20"/>
    <mergeCell ref="D8:F8"/>
    <mergeCell ref="C70:M70"/>
    <mergeCell ref="C27:D27"/>
    <mergeCell ref="E27:K27"/>
    <mergeCell ref="C26:K26"/>
    <mergeCell ref="C21:D21"/>
    <mergeCell ref="C22:D22"/>
    <mergeCell ref="E22:K22"/>
    <mergeCell ref="C47:L47"/>
    <mergeCell ref="D50:E50"/>
    <mergeCell ref="C31:K31"/>
    <mergeCell ref="C32:D32"/>
  </mergeCells>
  <conditionalFormatting sqref="L2">
    <cfRule type="cellIs" dxfId="138" priority="5" operator="equal">
      <formula>""""""</formula>
    </cfRule>
    <cfRule type="cellIs" dxfId="137" priority="6" operator="equal">
      <formula>"D"</formula>
    </cfRule>
    <cfRule type="cellIs" dxfId="136" priority="7" operator="equal">
      <formula>"C"</formula>
    </cfRule>
    <cfRule type="cellIs" dxfId="135" priority="8" operator="equal">
      <formula>"B"</formula>
    </cfRule>
    <cfRule type="cellIs" dxfId="134" priority="9" operator="equal">
      <formula>"A"</formula>
    </cfRule>
  </conditionalFormatting>
  <conditionalFormatting sqref="L3">
    <cfRule type="cellIs" dxfId="133" priority="1" operator="equal">
      <formula>1</formula>
    </cfRule>
    <cfRule type="cellIs" dxfId="132" priority="2" operator="equal">
      <formula>2</formula>
    </cfRule>
    <cfRule type="cellIs" dxfId="131" priority="3" operator="equal">
      <formula>3</formula>
    </cfRule>
    <cfRule type="cellIs" dxfId="130" priority="4" operator="equal">
      <formula>4</formula>
    </cfRule>
  </conditionalFormatting>
  <dataValidations count="2">
    <dataValidation type="whole" allowBlank="1" showInputMessage="1" showErrorMessage="1" error="Only whole number from 1 to 4" sqref="L3" xr:uid="{325728B2-A696-42BD-AA3C-2FDA292FE20D}">
      <formula1>1</formula1>
      <formula2>4</formula2>
    </dataValidation>
    <dataValidation allowBlank="1" showInputMessage="1" showErrorMessage="1" error="Only whole number from 1 to 4" sqref="L2" xr:uid="{11C027AF-5336-4FB4-928C-282672E87861}"/>
  </dataValidations>
  <hyperlinks>
    <hyperlink ref="K41" location="'E4 - SFP Recon'!Print_Area" display="SFP Recon" xr:uid="{EC72B103-AE4D-4EB7-8B96-2C8D29F980B0}"/>
    <hyperlink ref="L41" location="'E5 - SCI Recon'!A1" display="SCI Recon" xr:uid="{7188F10B-0C1E-45B9-8296-6FD4492D559D}"/>
  </hyperlinks>
  <pageMargins left="0.7" right="0.7" top="0.75" bottom="0.75" header="0.3" footer="0.3"/>
  <pageSetup scale="44" fitToHeight="0" orientation="portrait" r:id="rId1"/>
  <rowBreaks count="1" manualBreakCount="1">
    <brk id="44"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ED56C-EE1F-4730-87D0-825945211DE6}">
  <sheetPr codeName="Sheet8">
    <tabColor rgb="FFB80000"/>
    <pageSetUpPr fitToPage="1"/>
  </sheetPr>
  <dimension ref="B2:D58"/>
  <sheetViews>
    <sheetView showGridLines="0" zoomScale="85" zoomScaleNormal="85" workbookViewId="0">
      <selection activeCell="C4" sqref="C4"/>
    </sheetView>
  </sheetViews>
  <sheetFormatPr defaultColWidth="9.140625" defaultRowHeight="12.75"/>
  <cols>
    <col min="1" max="1" width="1.85546875" style="52" customWidth="1"/>
    <col min="2" max="2" width="21.140625" style="52" customWidth="1"/>
    <col min="3" max="3" width="65" style="52" customWidth="1"/>
    <col min="4" max="4" width="30.28515625" style="255" customWidth="1"/>
    <col min="5" max="16384" width="9.140625" style="52"/>
  </cols>
  <sheetData>
    <row r="2" spans="2:4" s="1" customFormat="1" ht="18" customHeight="1">
      <c r="B2" s="426" t="s">
        <v>1055</v>
      </c>
    </row>
    <row r="3" spans="2:4" s="1" customFormat="1" ht="18" customHeight="1">
      <c r="B3" s="426" t="s">
        <v>7</v>
      </c>
      <c r="C3" s="4595">
        <f>'Com Prof'!D2</f>
        <v>0</v>
      </c>
    </row>
    <row r="4" spans="2:4" s="1" customFormat="1" ht="18" customHeight="1">
      <c r="B4" s="426" t="s">
        <v>757</v>
      </c>
      <c r="C4" s="4619">
        <f>'Com Prof'!D3</f>
        <v>45657</v>
      </c>
    </row>
    <row r="5" spans="2:4" s="1" customFormat="1" ht="13.5" customHeight="1">
      <c r="B5" s="3"/>
      <c r="C5" s="3"/>
      <c r="D5" s="427"/>
    </row>
    <row r="6" spans="2:4" s="1" customFormat="1" ht="18" customHeight="1">
      <c r="B6" s="7198"/>
      <c r="C6" s="7198"/>
      <c r="D6" s="7198"/>
    </row>
    <row r="9" spans="2:4" ht="13.5" thickBot="1"/>
    <row r="10" spans="2:4" ht="15" customHeight="1" thickBot="1">
      <c r="B10" s="7258" t="s">
        <v>1056</v>
      </c>
      <c r="C10" s="7259"/>
    </row>
    <row r="11" spans="2:4">
      <c r="B11" s="429" t="s">
        <v>1057</v>
      </c>
      <c r="C11" s="486"/>
    </row>
    <row r="12" spans="2:4">
      <c r="B12" s="4064"/>
      <c r="C12" s="487"/>
    </row>
    <row r="13" spans="2:4">
      <c r="B13" s="4064" t="s">
        <v>1058</v>
      </c>
      <c r="C13" s="487"/>
    </row>
    <row r="14" spans="2:4">
      <c r="B14" s="4064"/>
      <c r="C14" s="487"/>
    </row>
    <row r="15" spans="2:4">
      <c r="B15" s="4064"/>
      <c r="C15" s="487"/>
    </row>
    <row r="16" spans="2:4">
      <c r="B16" s="4064"/>
      <c r="C16" s="487"/>
    </row>
    <row r="17" spans="2:3">
      <c r="B17" s="4064"/>
      <c r="C17" s="487"/>
    </row>
    <row r="18" spans="2:3" ht="13.5" thickBot="1">
      <c r="B18" s="455"/>
      <c r="C18" s="1243"/>
    </row>
    <row r="19" spans="2:3" ht="13.5" thickBot="1"/>
    <row r="20" spans="2:3" ht="15" customHeight="1" thickBot="1">
      <c r="B20" s="7258" t="s">
        <v>1059</v>
      </c>
      <c r="C20" s="7259"/>
    </row>
    <row r="21" spans="2:3" s="255" customFormat="1">
      <c r="B21" s="429" t="s">
        <v>1057</v>
      </c>
      <c r="C21" s="486"/>
    </row>
    <row r="22" spans="2:3" s="255" customFormat="1">
      <c r="B22" s="4064"/>
      <c r="C22" s="487"/>
    </row>
    <row r="23" spans="2:3" s="255" customFormat="1">
      <c r="B23" s="4064" t="s">
        <v>1058</v>
      </c>
      <c r="C23" s="487"/>
    </row>
    <row r="24" spans="2:3" s="255" customFormat="1">
      <c r="B24" s="4064"/>
      <c r="C24" s="487"/>
    </row>
    <row r="25" spans="2:3" s="255" customFormat="1">
      <c r="B25" s="4064"/>
      <c r="C25" s="487"/>
    </row>
    <row r="26" spans="2:3" s="255" customFormat="1">
      <c r="B26" s="4064"/>
      <c r="C26" s="487"/>
    </row>
    <row r="27" spans="2:3" s="255" customFormat="1">
      <c r="B27" s="4064"/>
      <c r="C27" s="487"/>
    </row>
    <row r="28" spans="2:3" s="255" customFormat="1" ht="13.5" thickBot="1">
      <c r="B28" s="455"/>
      <c r="C28" s="1243"/>
    </row>
    <row r="29" spans="2:3" s="255" customFormat="1" ht="13.5" thickBot="1">
      <c r="B29" s="52"/>
      <c r="C29" s="52"/>
    </row>
    <row r="30" spans="2:3" s="255" customFormat="1" ht="15" customHeight="1" thickBot="1">
      <c r="B30" s="7258" t="s">
        <v>1060</v>
      </c>
      <c r="C30" s="7259"/>
    </row>
    <row r="31" spans="2:3" s="255" customFormat="1">
      <c r="B31" s="429" t="s">
        <v>1057</v>
      </c>
      <c r="C31" s="486"/>
    </row>
    <row r="32" spans="2:3" s="255" customFormat="1">
      <c r="B32" s="4064"/>
      <c r="C32" s="487"/>
    </row>
    <row r="33" spans="2:3" s="255" customFormat="1">
      <c r="B33" s="4064" t="s">
        <v>1058</v>
      </c>
      <c r="C33" s="487"/>
    </row>
    <row r="34" spans="2:3" s="255" customFormat="1">
      <c r="B34" s="4064"/>
      <c r="C34" s="487"/>
    </row>
    <row r="35" spans="2:3" s="255" customFormat="1">
      <c r="B35" s="4064"/>
      <c r="C35" s="487"/>
    </row>
    <row r="36" spans="2:3" s="255" customFormat="1">
      <c r="B36" s="4064"/>
      <c r="C36" s="487"/>
    </row>
    <row r="37" spans="2:3" s="255" customFormat="1">
      <c r="B37" s="4064"/>
      <c r="C37" s="487"/>
    </row>
    <row r="38" spans="2:3" s="255" customFormat="1" ht="13.5" thickBot="1">
      <c r="B38" s="455"/>
      <c r="C38" s="1243"/>
    </row>
    <row r="39" spans="2:3" s="255" customFormat="1" ht="13.5" thickBot="1">
      <c r="B39" s="52"/>
      <c r="C39" s="52"/>
    </row>
    <row r="40" spans="2:3" s="255" customFormat="1" ht="15" customHeight="1" thickBot="1">
      <c r="B40" s="7258" t="s">
        <v>1061</v>
      </c>
      <c r="C40" s="7259"/>
    </row>
    <row r="41" spans="2:3" s="255" customFormat="1">
      <c r="B41" s="429" t="s">
        <v>1057</v>
      </c>
      <c r="C41" s="486"/>
    </row>
    <row r="42" spans="2:3" s="255" customFormat="1">
      <c r="B42" s="4064"/>
      <c r="C42" s="487"/>
    </row>
    <row r="43" spans="2:3" s="255" customFormat="1">
      <c r="B43" s="4064" t="s">
        <v>1058</v>
      </c>
      <c r="C43" s="487"/>
    </row>
    <row r="44" spans="2:3" s="255" customFormat="1">
      <c r="B44" s="4064"/>
      <c r="C44" s="487"/>
    </row>
    <row r="45" spans="2:3" s="255" customFormat="1">
      <c r="B45" s="4064"/>
      <c r="C45" s="487"/>
    </row>
    <row r="46" spans="2:3" s="255" customFormat="1">
      <c r="B46" s="4064"/>
      <c r="C46" s="487"/>
    </row>
    <row r="47" spans="2:3" s="255" customFormat="1">
      <c r="B47" s="4064"/>
      <c r="C47" s="487"/>
    </row>
    <row r="48" spans="2:3" s="255" customFormat="1" ht="13.5" thickBot="1">
      <c r="B48" s="455"/>
      <c r="C48" s="1243"/>
    </row>
    <row r="49" spans="2:3" s="255" customFormat="1" ht="13.5" thickBot="1">
      <c r="B49" s="52"/>
      <c r="C49" s="52"/>
    </row>
    <row r="50" spans="2:3" s="255" customFormat="1" ht="15" customHeight="1" thickBot="1">
      <c r="B50" s="7258" t="s">
        <v>1062</v>
      </c>
      <c r="C50" s="7259"/>
    </row>
    <row r="51" spans="2:3" s="255" customFormat="1">
      <c r="B51" s="429" t="s">
        <v>1057</v>
      </c>
      <c r="C51" s="486"/>
    </row>
    <row r="52" spans="2:3" s="255" customFormat="1">
      <c r="B52" s="4064"/>
      <c r="C52" s="487"/>
    </row>
    <row r="53" spans="2:3" s="255" customFormat="1">
      <c r="B53" s="4064" t="s">
        <v>1058</v>
      </c>
      <c r="C53" s="487"/>
    </row>
    <row r="54" spans="2:3" s="255" customFormat="1">
      <c r="B54" s="4064"/>
      <c r="C54" s="487"/>
    </row>
    <row r="55" spans="2:3" s="255" customFormat="1">
      <c r="B55" s="4064"/>
      <c r="C55" s="487"/>
    </row>
    <row r="56" spans="2:3" s="255" customFormat="1">
      <c r="B56" s="4064"/>
      <c r="C56" s="487"/>
    </row>
    <row r="57" spans="2:3" s="255" customFormat="1">
      <c r="B57" s="4064"/>
      <c r="C57" s="487"/>
    </row>
    <row r="58" spans="2:3" s="255" customFormat="1" ht="13.5" thickBot="1">
      <c r="B58" s="455"/>
      <c r="C58" s="1243"/>
    </row>
  </sheetData>
  <mergeCells count="6">
    <mergeCell ref="B40:C40"/>
    <mergeCell ref="B50:C50"/>
    <mergeCell ref="B6:D6"/>
    <mergeCell ref="B10:C10"/>
    <mergeCell ref="B20:C20"/>
    <mergeCell ref="B30:C30"/>
  </mergeCells>
  <printOptions horizontalCentered="1"/>
  <pageMargins left="0.2" right="0.2" top="1.25" bottom="0.75" header="0.3" footer="0.3"/>
  <pageSetup paperSize="5" scale="81"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8A4C-DBA5-4059-9D4E-5B70673A29BC}">
  <sheetPr codeName="Sheet51">
    <tabColor rgb="FFFF99CC"/>
  </sheetPr>
  <dimension ref="B2:L56"/>
  <sheetViews>
    <sheetView showGridLines="0" zoomScale="85" zoomScaleNormal="85" workbookViewId="0">
      <selection activeCell="H8" sqref="H8"/>
    </sheetView>
  </sheetViews>
  <sheetFormatPr defaultColWidth="10.7109375" defaultRowHeight="12.75"/>
  <cols>
    <col min="1" max="1" width="1.85546875" style="52" customWidth="1"/>
    <col min="2" max="2" width="41.42578125" style="52" customWidth="1"/>
    <col min="3" max="10" width="19.42578125" style="52" customWidth="1"/>
    <col min="11" max="16384" width="10.7109375" style="52"/>
  </cols>
  <sheetData>
    <row r="2" spans="2:12" ht="13.5" thickBot="1">
      <c r="B2" s="51" t="s">
        <v>744</v>
      </c>
    </row>
    <row r="3" spans="2:12" ht="13.5" thickBot="1">
      <c r="B3" s="426" t="s">
        <v>7</v>
      </c>
      <c r="C3" s="6304">
        <f>'Com Prof'!D2</f>
        <v>0</v>
      </c>
      <c r="D3" s="6305"/>
      <c r="L3" s="6679" t="s">
        <v>1067</v>
      </c>
    </row>
    <row r="4" spans="2:12" ht="13.5" thickBot="1">
      <c r="B4" s="426" t="s">
        <v>757</v>
      </c>
      <c r="C4" s="6680"/>
      <c r="D4" s="6681"/>
    </row>
    <row r="6" spans="2:12">
      <c r="B6" s="51" t="s">
        <v>3733</v>
      </c>
      <c r="C6" s="51"/>
      <c r="D6" s="51"/>
    </row>
    <row r="8" spans="2:12">
      <c r="B8" s="247" t="s">
        <v>3734</v>
      </c>
      <c r="C8" s="248" t="s">
        <v>3735</v>
      </c>
      <c r="D8" s="249" t="s">
        <v>1614</v>
      </c>
      <c r="E8" s="248" t="s">
        <v>3694</v>
      </c>
      <c r="F8" s="248" t="s">
        <v>3736</v>
      </c>
      <c r="G8" s="248" t="s">
        <v>3737</v>
      </c>
      <c r="H8" s="248" t="s">
        <v>2050</v>
      </c>
      <c r="I8" s="248" t="s">
        <v>3738</v>
      </c>
      <c r="J8" s="250" t="s">
        <v>44</v>
      </c>
    </row>
    <row r="9" spans="2:12">
      <c r="B9" s="251"/>
      <c r="C9" s="252"/>
      <c r="D9" s="252"/>
      <c r="E9" s="252"/>
      <c r="F9" s="252"/>
      <c r="G9" s="252"/>
      <c r="H9" s="252"/>
      <c r="I9" s="252"/>
      <c r="J9" s="253"/>
    </row>
    <row r="10" spans="2:12" ht="13.5" thickBot="1">
      <c r="B10" s="1013"/>
      <c r="C10" s="1014"/>
      <c r="D10" s="1014"/>
      <c r="E10" s="1014"/>
      <c r="F10" s="1014"/>
      <c r="G10" s="1014"/>
      <c r="H10" s="1014"/>
      <c r="I10" s="1014"/>
      <c r="J10" s="1015"/>
    </row>
    <row r="11" spans="2:12" ht="13.5" thickTop="1">
      <c r="B11" s="1016" t="s">
        <v>164</v>
      </c>
      <c r="C11" s="1017"/>
      <c r="D11" s="1017"/>
      <c r="E11" s="1017"/>
      <c r="F11" s="1017"/>
      <c r="G11" s="1017"/>
      <c r="H11" s="1017"/>
      <c r="I11" s="1017"/>
      <c r="J11" s="1018">
        <f>SUBTOTAL(103,'R9 - Products'!$J$9:$J$10)</f>
        <v>0</v>
      </c>
    </row>
    <row r="15" spans="2:12">
      <c r="B15" s="51" t="s">
        <v>3739</v>
      </c>
      <c r="C15" s="51"/>
      <c r="D15" s="51"/>
    </row>
    <row r="17" spans="2:10">
      <c r="B17" s="247" t="s">
        <v>3734</v>
      </c>
      <c r="C17" s="248" t="s">
        <v>3735</v>
      </c>
      <c r="D17" s="249" t="s">
        <v>1614</v>
      </c>
      <c r="E17" s="248" t="s">
        <v>3694</v>
      </c>
      <c r="F17" s="248" t="s">
        <v>3736</v>
      </c>
      <c r="G17" s="248" t="s">
        <v>3737</v>
      </c>
      <c r="H17" s="248" t="s">
        <v>2050</v>
      </c>
      <c r="I17" s="249" t="s">
        <v>3738</v>
      </c>
      <c r="J17" s="254" t="s">
        <v>44</v>
      </c>
    </row>
    <row r="18" spans="2:10">
      <c r="B18" s="251"/>
      <c r="C18" s="252"/>
      <c r="D18" s="252"/>
      <c r="E18" s="252"/>
      <c r="F18" s="252"/>
      <c r="G18" s="252"/>
      <c r="H18" s="252"/>
      <c r="I18" s="252"/>
      <c r="J18" s="253"/>
    </row>
    <row r="19" spans="2:10" ht="13.5" thickBot="1">
      <c r="B19" s="1013"/>
      <c r="C19" s="1014"/>
      <c r="D19" s="1014"/>
      <c r="E19" s="1014"/>
      <c r="F19" s="1014"/>
      <c r="G19" s="1014"/>
      <c r="H19" s="1014"/>
      <c r="I19" s="1014"/>
      <c r="J19" s="1015"/>
    </row>
    <row r="20" spans="2:10" ht="13.5" thickTop="1">
      <c r="B20" s="1016" t="s">
        <v>164</v>
      </c>
      <c r="C20" s="1017"/>
      <c r="D20" s="1017"/>
      <c r="E20" s="1017"/>
      <c r="F20" s="1017"/>
      <c r="G20" s="1017"/>
      <c r="H20" s="1017"/>
      <c r="I20" s="1017"/>
      <c r="J20" s="1018">
        <f>SUBTOTAL(103,'R9 - Products'!$J$18:$J$19)</f>
        <v>0</v>
      </c>
    </row>
    <row r="23" spans="2:10">
      <c r="B23" s="51" t="s">
        <v>3740</v>
      </c>
      <c r="C23" s="51"/>
      <c r="D23" s="51"/>
    </row>
    <row r="25" spans="2:10">
      <c r="B25" s="247" t="s">
        <v>3734</v>
      </c>
      <c r="C25" s="248" t="s">
        <v>3735</v>
      </c>
      <c r="D25" s="249" t="s">
        <v>1614</v>
      </c>
      <c r="E25" s="248" t="s">
        <v>3694</v>
      </c>
      <c r="F25" s="248" t="s">
        <v>3736</v>
      </c>
      <c r="G25" s="248" t="s">
        <v>3737</v>
      </c>
      <c r="H25" s="248" t="s">
        <v>2050</v>
      </c>
      <c r="I25" s="249" t="s">
        <v>3738</v>
      </c>
      <c r="J25" s="254" t="s">
        <v>44</v>
      </c>
    </row>
    <row r="26" spans="2:10">
      <c r="B26" s="251"/>
      <c r="C26" s="252"/>
      <c r="D26" s="252"/>
      <c r="E26" s="252"/>
      <c r="F26" s="252"/>
      <c r="G26" s="252"/>
      <c r="H26" s="252"/>
      <c r="I26" s="252"/>
      <c r="J26" s="253"/>
    </row>
    <row r="27" spans="2:10" ht="13.5" thickBot="1">
      <c r="B27" s="1013"/>
      <c r="C27" s="1014"/>
      <c r="D27" s="1014"/>
      <c r="E27" s="1014"/>
      <c r="F27" s="1014"/>
      <c r="G27" s="1014"/>
      <c r="H27" s="1014"/>
      <c r="I27" s="1014"/>
      <c r="J27" s="1015"/>
    </row>
    <row r="28" spans="2:10" ht="13.5" thickTop="1">
      <c r="B28" s="1016" t="s">
        <v>164</v>
      </c>
      <c r="C28" s="1017"/>
      <c r="D28" s="1017"/>
      <c r="E28" s="1017"/>
      <c r="F28" s="1017"/>
      <c r="G28" s="1017"/>
      <c r="H28" s="1017"/>
      <c r="I28" s="1017"/>
      <c r="J28" s="1018">
        <f>SUBTOTAL(103,'R9 - Products'!$J$26:$J$27)</f>
        <v>0</v>
      </c>
    </row>
    <row r="32" spans="2:10">
      <c r="B32" s="51" t="s">
        <v>3741</v>
      </c>
      <c r="C32" s="51"/>
      <c r="D32" s="51"/>
    </row>
    <row r="34" spans="2:11">
      <c r="B34" s="247" t="s">
        <v>3734</v>
      </c>
      <c r="C34" s="248" t="s">
        <v>3735</v>
      </c>
      <c r="D34" s="249" t="s">
        <v>1614</v>
      </c>
      <c r="E34" s="248" t="s">
        <v>3694</v>
      </c>
      <c r="F34" s="248" t="s">
        <v>3736</v>
      </c>
      <c r="G34" s="248" t="s">
        <v>3737</v>
      </c>
      <c r="H34" s="248" t="s">
        <v>2050</v>
      </c>
      <c r="I34" s="249" t="s">
        <v>3738</v>
      </c>
      <c r="J34" s="254" t="s">
        <v>44</v>
      </c>
    </row>
    <row r="35" spans="2:11">
      <c r="B35" s="251"/>
      <c r="C35" s="252"/>
      <c r="D35" s="252"/>
      <c r="E35" s="252"/>
      <c r="F35" s="252"/>
      <c r="G35" s="252"/>
      <c r="H35" s="252"/>
      <c r="I35" s="252"/>
      <c r="J35" s="253"/>
    </row>
    <row r="36" spans="2:11" ht="13.5" thickBot="1">
      <c r="B36" s="1013"/>
      <c r="C36" s="1014"/>
      <c r="D36" s="1014"/>
      <c r="E36" s="1014"/>
      <c r="F36" s="1014"/>
      <c r="G36" s="1014"/>
      <c r="H36" s="1014"/>
      <c r="I36" s="1014"/>
      <c r="J36" s="1015"/>
    </row>
    <row r="37" spans="2:11" ht="13.5" thickTop="1">
      <c r="B37" s="1016" t="s">
        <v>164</v>
      </c>
      <c r="C37" s="1017"/>
      <c r="D37" s="1017"/>
      <c r="E37" s="1017"/>
      <c r="F37" s="1017"/>
      <c r="G37" s="1017"/>
      <c r="H37" s="1017"/>
      <c r="I37" s="1017"/>
      <c r="J37" s="1018">
        <f>SUBTOTAL(103,'R9 - Products'!$J$35:$J$36)</f>
        <v>0</v>
      </c>
    </row>
    <row r="38" spans="2:11" ht="13.5" thickBot="1"/>
    <row r="39" spans="2:11" ht="13.5" thickTop="1">
      <c r="B39" s="1009" t="s">
        <v>3292</v>
      </c>
      <c r="C39" s="1010"/>
      <c r="D39" s="1010"/>
      <c r="E39" s="1011">
        <f>E37+E28+E20+E11</f>
        <v>0</v>
      </c>
      <c r="F39" s="1011">
        <f>F37+F28+F20+F11</f>
        <v>0</v>
      </c>
      <c r="G39" s="1011">
        <f>G37+G28+G20+G11</f>
        <v>0</v>
      </c>
      <c r="H39" s="1010"/>
      <c r="I39" s="1010"/>
      <c r="J39" s="1012"/>
    </row>
    <row r="41" spans="2:11">
      <c r="B41" s="234" t="s">
        <v>3742</v>
      </c>
      <c r="C41" s="234"/>
      <c r="D41" s="234"/>
    </row>
    <row r="42" spans="2:11">
      <c r="B42" s="9107" t="s">
        <v>3743</v>
      </c>
      <c r="C42" s="9107"/>
      <c r="D42" s="9107"/>
      <c r="E42" s="9107"/>
      <c r="F42" s="9107"/>
      <c r="G42" s="9107"/>
      <c r="H42" s="9107"/>
      <c r="I42" s="9107"/>
      <c r="J42" s="9107"/>
      <c r="K42" s="9107"/>
    </row>
    <row r="43" spans="2:11">
      <c r="B43" s="9107" t="s">
        <v>3744</v>
      </c>
      <c r="C43" s="9107"/>
      <c r="D43" s="9107"/>
      <c r="E43" s="9107"/>
      <c r="F43" s="9107"/>
      <c r="G43" s="9107"/>
      <c r="H43" s="9107"/>
      <c r="I43" s="9107"/>
      <c r="J43" s="9107"/>
      <c r="K43" s="9107"/>
    </row>
    <row r="44" spans="2:11">
      <c r="B44" s="9107" t="s">
        <v>3745</v>
      </c>
      <c r="C44" s="9107"/>
      <c r="D44" s="9107"/>
      <c r="E44" s="9107"/>
      <c r="F44" s="9107"/>
      <c r="G44" s="9107"/>
      <c r="H44" s="9107"/>
      <c r="I44" s="9107"/>
      <c r="J44" s="9107"/>
      <c r="K44" s="9107"/>
    </row>
    <row r="45" spans="2:11">
      <c r="B45" s="9107" t="s">
        <v>3746</v>
      </c>
      <c r="C45" s="9107"/>
      <c r="D45" s="9107"/>
      <c r="E45" s="9107"/>
      <c r="F45" s="9107"/>
      <c r="G45" s="9107"/>
      <c r="H45" s="9107"/>
      <c r="I45" s="9107"/>
      <c r="J45" s="9107"/>
      <c r="K45" s="9107"/>
    </row>
    <row r="46" spans="2:11">
      <c r="B46" s="9107" t="s">
        <v>3747</v>
      </c>
      <c r="C46" s="9107"/>
      <c r="D46" s="9107"/>
      <c r="E46" s="9107"/>
      <c r="F46" s="9107"/>
      <c r="G46" s="9107"/>
      <c r="H46" s="9107"/>
      <c r="I46" s="9107"/>
      <c r="J46" s="9107"/>
      <c r="K46" s="9107"/>
    </row>
    <row r="47" spans="2:11">
      <c r="B47" s="9108"/>
      <c r="C47" s="9108"/>
      <c r="D47" s="9108"/>
      <c r="E47" s="9108"/>
      <c r="F47" s="9108"/>
      <c r="G47" s="9108"/>
      <c r="H47" s="9108"/>
      <c r="I47" s="9108"/>
      <c r="J47" s="9108"/>
      <c r="K47" s="9108"/>
    </row>
    <row r="48" spans="2:11">
      <c r="B48" s="9109" t="s">
        <v>3748</v>
      </c>
      <c r="C48" s="9109"/>
      <c r="D48" s="9109"/>
      <c r="E48" s="9109"/>
      <c r="F48" s="9109"/>
      <c r="G48" s="9109"/>
      <c r="H48" s="9109"/>
      <c r="I48" s="9109"/>
      <c r="J48" s="9109"/>
      <c r="K48" s="9109"/>
    </row>
    <row r="49" spans="2:11">
      <c r="B49" s="9109" t="s">
        <v>3749</v>
      </c>
      <c r="C49" s="9109"/>
      <c r="D49" s="9109"/>
      <c r="E49" s="9109"/>
      <c r="F49" s="9109"/>
      <c r="G49" s="9109"/>
      <c r="H49" s="9109"/>
      <c r="I49" s="9109"/>
      <c r="J49" s="9109"/>
      <c r="K49" s="9109"/>
    </row>
    <row r="50" spans="2:11">
      <c r="B50" s="9109" t="s">
        <v>3750</v>
      </c>
      <c r="C50" s="9109"/>
      <c r="D50" s="9109"/>
      <c r="E50" s="9109"/>
      <c r="F50" s="9109"/>
      <c r="G50" s="9109"/>
      <c r="H50" s="9109"/>
      <c r="I50" s="9109"/>
      <c r="J50" s="9109"/>
      <c r="K50" s="9109"/>
    </row>
    <row r="51" spans="2:11">
      <c r="B51" s="9109" t="s">
        <v>3751</v>
      </c>
      <c r="C51" s="9109"/>
      <c r="D51" s="9109"/>
      <c r="E51" s="9109"/>
      <c r="F51" s="9109"/>
      <c r="G51" s="9109"/>
      <c r="H51" s="9109"/>
      <c r="I51" s="9109"/>
      <c r="J51" s="9109"/>
      <c r="K51" s="9109"/>
    </row>
    <row r="52" spans="2:11">
      <c r="B52" s="9109" t="s">
        <v>3752</v>
      </c>
      <c r="C52" s="9109"/>
      <c r="D52" s="9109"/>
      <c r="E52" s="9109"/>
      <c r="F52" s="9109"/>
      <c r="G52" s="9109"/>
      <c r="H52" s="9109"/>
      <c r="I52" s="9109"/>
      <c r="J52" s="9109"/>
      <c r="K52" s="9109"/>
    </row>
    <row r="53" spans="2:11">
      <c r="B53" s="9109" t="s">
        <v>3753</v>
      </c>
      <c r="C53" s="9109"/>
      <c r="D53" s="9109"/>
      <c r="E53" s="9109"/>
      <c r="F53" s="9109"/>
      <c r="G53" s="9109"/>
      <c r="H53" s="9109"/>
      <c r="I53" s="9109"/>
      <c r="J53" s="9109"/>
      <c r="K53" s="9109"/>
    </row>
    <row r="54" spans="2:11">
      <c r="B54" s="9109" t="s">
        <v>3754</v>
      </c>
      <c r="C54" s="9109"/>
      <c r="D54" s="9109"/>
      <c r="E54" s="9109"/>
      <c r="F54" s="9109"/>
      <c r="G54" s="9109"/>
      <c r="H54" s="9109"/>
      <c r="I54" s="9109"/>
      <c r="J54" s="9109"/>
      <c r="K54" s="9109"/>
    </row>
    <row r="55" spans="2:11">
      <c r="B55" s="9109" t="s">
        <v>3755</v>
      </c>
      <c r="C55" s="9109"/>
      <c r="D55" s="9109"/>
      <c r="E55" s="9109"/>
      <c r="F55" s="9109"/>
      <c r="G55" s="9109"/>
      <c r="H55" s="9109"/>
      <c r="I55" s="9109"/>
      <c r="J55" s="9109"/>
      <c r="K55" s="9109"/>
    </row>
    <row r="56" spans="2:11">
      <c r="B56" s="9109" t="s">
        <v>3756</v>
      </c>
      <c r="C56" s="9109"/>
      <c r="D56" s="9109"/>
      <c r="E56" s="9109"/>
      <c r="F56" s="9109"/>
      <c r="G56" s="9109"/>
      <c r="H56" s="9109"/>
      <c r="I56" s="9109"/>
      <c r="J56" s="9109"/>
      <c r="K56" s="9109"/>
    </row>
  </sheetData>
  <mergeCells count="15">
    <mergeCell ref="B47:K47"/>
    <mergeCell ref="B48:K48"/>
    <mergeCell ref="B49:K49"/>
    <mergeCell ref="B55:K55"/>
    <mergeCell ref="B56:K56"/>
    <mergeCell ref="B50:K50"/>
    <mergeCell ref="B51:K51"/>
    <mergeCell ref="B52:K52"/>
    <mergeCell ref="B53:K53"/>
    <mergeCell ref="B54:K54"/>
    <mergeCell ref="B42:K42"/>
    <mergeCell ref="B43:K43"/>
    <mergeCell ref="B44:K44"/>
    <mergeCell ref="B45:K45"/>
    <mergeCell ref="B46:K46"/>
  </mergeCells>
  <hyperlinks>
    <hyperlink ref="L3" location="Content!A1" display="Content" xr:uid="{2AD43B1E-0BBB-4712-9B27-C74110C17F77}"/>
  </hyperlinks>
  <printOptions horizontalCentered="1"/>
  <pageMargins left="0.19685039370078741" right="0.19685039370078741" top="0.6692913385826772" bottom="0.35433070866141736" header="0.31496062992125984" footer="0.31496062992125984"/>
  <pageSetup paperSize="9" scale="7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A9398-9D93-46B5-9BF5-61D187326AE7}">
  <sheetPr codeName="Sheet14">
    <tabColor rgb="FFB80000"/>
    <pageSetUpPr fitToPage="1"/>
  </sheetPr>
  <dimension ref="B2:F19"/>
  <sheetViews>
    <sheetView showGridLines="0" zoomScale="85" zoomScaleNormal="85" workbookViewId="0">
      <selection activeCell="E27" sqref="E27"/>
    </sheetView>
  </sheetViews>
  <sheetFormatPr defaultColWidth="9.140625" defaultRowHeight="12.75"/>
  <cols>
    <col min="1" max="1" width="1.85546875" style="52" customWidth="1"/>
    <col min="2" max="2" width="33.42578125" style="52" customWidth="1"/>
    <col min="3" max="3" width="30.7109375" style="52" customWidth="1"/>
    <col min="4" max="6" width="30.7109375" style="255" customWidth="1"/>
    <col min="7" max="16384" width="9.140625" style="52"/>
  </cols>
  <sheetData>
    <row r="2" spans="2:6" s="1" customFormat="1" ht="18" customHeight="1">
      <c r="B2" s="426" t="s">
        <v>1063</v>
      </c>
      <c r="E2" s="3"/>
      <c r="F2" s="3"/>
    </row>
    <row r="3" spans="2:6" s="1" customFormat="1" ht="18" customHeight="1">
      <c r="B3" s="426" t="s">
        <v>7</v>
      </c>
      <c r="C3" s="4595">
        <f>'Com Prof'!D2</f>
        <v>0</v>
      </c>
      <c r="D3" s="4622"/>
      <c r="E3" s="3"/>
      <c r="F3" s="3"/>
    </row>
    <row r="4" spans="2:6" s="1" customFormat="1" ht="13.5" customHeight="1">
      <c r="B4" s="426" t="s">
        <v>757</v>
      </c>
      <c r="C4" s="4619">
        <f>'Com Prof'!D3</f>
        <v>45657</v>
      </c>
      <c r="D4" s="4622"/>
      <c r="E4" s="427"/>
      <c r="F4" s="427"/>
    </row>
    <row r="5" spans="2:6" s="1" customFormat="1" ht="18" customHeight="1">
      <c r="B5" s="7198"/>
      <c r="C5" s="7198"/>
      <c r="D5" s="7198"/>
      <c r="E5" s="7198"/>
      <c r="F5" s="7198"/>
    </row>
    <row r="8" spans="2:6" ht="13.5" thickBot="1"/>
    <row r="9" spans="2:6" ht="15" customHeight="1" thickBot="1">
      <c r="B9" s="4620"/>
      <c r="C9" s="4621">
        <f>YEAR(C4)</f>
        <v>2024</v>
      </c>
      <c r="D9" s="4621">
        <f>C9-1</f>
        <v>2023</v>
      </c>
      <c r="E9" s="4621">
        <f t="shared" ref="E9:F9" si="0">D9-1</f>
        <v>2022</v>
      </c>
      <c r="F9" s="4621">
        <f t="shared" si="0"/>
        <v>2021</v>
      </c>
    </row>
    <row r="10" spans="2:6">
      <c r="B10" s="429" t="s">
        <v>1064</v>
      </c>
      <c r="C10" s="486"/>
      <c r="D10" s="486"/>
      <c r="E10" s="486"/>
      <c r="F10" s="486"/>
    </row>
    <row r="11" spans="2:6">
      <c r="B11" s="4064" t="s">
        <v>32</v>
      </c>
      <c r="C11" s="487"/>
      <c r="D11" s="487"/>
      <c r="E11" s="487"/>
      <c r="F11" s="487"/>
    </row>
    <row r="12" spans="2:6">
      <c r="B12" s="4064" t="s">
        <v>33</v>
      </c>
      <c r="C12" s="487"/>
      <c r="D12" s="487"/>
      <c r="E12" s="487"/>
      <c r="F12" s="487"/>
    </row>
    <row r="13" spans="2:6" ht="26.25" thickBot="1">
      <c r="B13" s="430" t="s">
        <v>1065</v>
      </c>
      <c r="C13" s="1243"/>
      <c r="D13" s="1243"/>
      <c r="E13" s="1243"/>
      <c r="F13" s="1243"/>
    </row>
    <row r="14" spans="2:6" ht="13.5" thickBot="1"/>
    <row r="15" spans="2:6" ht="13.5" thickBot="1">
      <c r="B15" s="4620"/>
      <c r="C15" s="4621">
        <f>F9-1</f>
        <v>2020</v>
      </c>
      <c r="D15" s="4621">
        <f>C15-1</f>
        <v>2019</v>
      </c>
      <c r="E15" s="4621">
        <f t="shared" ref="E15:F15" si="1">D15-1</f>
        <v>2018</v>
      </c>
      <c r="F15" s="4621">
        <f t="shared" si="1"/>
        <v>2017</v>
      </c>
    </row>
    <row r="16" spans="2:6">
      <c r="B16" s="429" t="s">
        <v>1064</v>
      </c>
      <c r="C16" s="486"/>
      <c r="D16" s="486"/>
      <c r="E16" s="486"/>
      <c r="F16" s="486"/>
    </row>
    <row r="17" spans="2:6">
      <c r="B17" s="4064" t="s">
        <v>32</v>
      </c>
      <c r="C17" s="487"/>
      <c r="D17" s="487"/>
      <c r="E17" s="487"/>
      <c r="F17" s="487"/>
    </row>
    <row r="18" spans="2:6">
      <c r="B18" s="4064" t="s">
        <v>33</v>
      </c>
      <c r="C18" s="487"/>
      <c r="D18" s="487"/>
      <c r="E18" s="487"/>
      <c r="F18" s="487"/>
    </row>
    <row r="19" spans="2:6" ht="26.25" thickBot="1">
      <c r="B19" s="430" t="s">
        <v>1065</v>
      </c>
      <c r="C19" s="1243"/>
      <c r="D19" s="1243"/>
      <c r="E19" s="1243"/>
      <c r="F19" s="1243"/>
    </row>
  </sheetData>
  <mergeCells count="1">
    <mergeCell ref="B5:F5"/>
  </mergeCells>
  <printOptions horizontalCentered="1"/>
  <pageMargins left="0.2" right="0.2" top="1.25" bottom="0.75" header="0.3" footer="0.3"/>
  <pageSetup paperSize="5" scale="61"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B80000"/>
    <pageSetUpPr fitToPage="1"/>
  </sheetPr>
  <dimension ref="B2:AK262"/>
  <sheetViews>
    <sheetView showGridLines="0" zoomScale="85" zoomScaleNormal="85" workbookViewId="0">
      <pane xSplit="6" ySplit="9" topLeftCell="G188" activePane="bottomRight" state="frozen"/>
      <selection pane="topRight" activeCell="G1" sqref="G1"/>
      <selection pane="bottomLeft" activeCell="A10" sqref="A10"/>
      <selection pane="bottomRight" activeCell="U9" sqref="U9"/>
    </sheetView>
  </sheetViews>
  <sheetFormatPr defaultColWidth="9.140625" defaultRowHeight="12.75" customHeight="1" outlineLevelCol="1"/>
  <cols>
    <col min="1" max="1" width="1.85546875" style="510" customWidth="1"/>
    <col min="2" max="3" width="4.7109375" style="510" customWidth="1"/>
    <col min="4" max="4" width="10.42578125" style="511" customWidth="1"/>
    <col min="5" max="5" width="59.7109375" style="510" customWidth="1"/>
    <col min="6" max="6" width="18.7109375" style="512" customWidth="1"/>
    <col min="7" max="8" width="20.7109375" style="513" customWidth="1"/>
    <col min="9" max="9" width="20.7109375" style="514" customWidth="1"/>
    <col min="10" max="10" width="20.7109375" style="513" customWidth="1"/>
    <col min="11" max="11" width="7.85546875" style="510" customWidth="1"/>
    <col min="12" max="12" width="14.7109375" style="510" customWidth="1"/>
    <col min="13" max="16" width="9.140625" style="510" customWidth="1"/>
    <col min="17" max="17" width="9.140625" style="43" customWidth="1"/>
    <col min="18" max="19" width="9.140625" style="43" hidden="1" customWidth="1"/>
    <col min="20" max="21" width="20.7109375" style="548" hidden="1" customWidth="1"/>
    <col min="22" max="22" width="20.7109375" style="549" hidden="1" customWidth="1"/>
    <col min="23" max="24" width="20.7109375" style="548" hidden="1" customWidth="1"/>
    <col min="25" max="25" width="20.7109375" style="549" hidden="1" customWidth="1"/>
    <col min="26" max="26" width="20.7109375" style="548" hidden="1" customWidth="1"/>
    <col min="27" max="28" width="20.7109375" style="548" hidden="1" customWidth="1" outlineLevel="1"/>
    <col min="29" max="29" width="20.7109375" style="549" hidden="1" customWidth="1" outlineLevel="1"/>
    <col min="30" max="32" width="20.7109375" style="548" hidden="1" customWidth="1" outlineLevel="1"/>
    <col min="33" max="33" width="20.7109375" style="549" hidden="1" customWidth="1" outlineLevel="1"/>
    <col min="34" max="34" width="20.7109375" style="548" hidden="1" customWidth="1" outlineLevel="1"/>
    <col min="35" max="35" width="20.7109375" style="548" hidden="1" customWidth="1" collapsed="1"/>
    <col min="36" max="36" width="9.140625" style="43" hidden="1" customWidth="1"/>
    <col min="37" max="37" width="9.140625" style="43" customWidth="1"/>
    <col min="38" max="16384" width="9.140625" style="510"/>
  </cols>
  <sheetData>
    <row r="2" spans="2:37" ht="14.1" customHeight="1">
      <c r="B2" s="524" t="s">
        <v>1066</v>
      </c>
      <c r="F2" s="510"/>
      <c r="G2" s="265"/>
      <c r="H2" s="510"/>
      <c r="I2" s="515"/>
      <c r="J2" s="516"/>
      <c r="L2" s="263" t="s">
        <v>1067</v>
      </c>
      <c r="M2" s="377"/>
      <c r="N2" s="377"/>
    </row>
    <row r="3" spans="2:37" ht="14.1" customHeight="1">
      <c r="B3" s="1005" t="s">
        <v>7</v>
      </c>
      <c r="C3" s="1005"/>
      <c r="D3" s="1005"/>
      <c r="E3" s="4623">
        <f>'Com Prof'!D2</f>
        <v>0</v>
      </c>
      <c r="F3" s="510"/>
      <c r="G3" s="265"/>
      <c r="H3" s="510"/>
      <c r="I3" s="517"/>
      <c r="J3" s="517"/>
      <c r="T3" s="35"/>
      <c r="U3" s="35"/>
      <c r="V3" s="35"/>
      <c r="W3" s="35"/>
      <c r="X3" s="35"/>
      <c r="Y3" s="35"/>
      <c r="Z3" s="35"/>
      <c r="AA3" s="35"/>
      <c r="AB3" s="35"/>
      <c r="AC3" s="35"/>
      <c r="AD3" s="35"/>
      <c r="AE3" s="35"/>
      <c r="AF3" s="35"/>
      <c r="AG3" s="35"/>
      <c r="AH3" s="35"/>
      <c r="AI3" s="35"/>
    </row>
    <row r="4" spans="2:37" ht="14.1" customHeight="1">
      <c r="B4" s="1005" t="s">
        <v>757</v>
      </c>
      <c r="C4" s="1005"/>
      <c r="D4" s="1005"/>
      <c r="E4" s="4624">
        <f>'Com Prof'!D3</f>
        <v>45657</v>
      </c>
      <c r="F4" s="517"/>
      <c r="G4" s="517"/>
      <c r="H4" s="517"/>
      <c r="I4" s="517"/>
      <c r="J4" s="517"/>
      <c r="T4" s="35"/>
      <c r="U4" s="35"/>
      <c r="V4" s="35"/>
      <c r="W4" s="35"/>
      <c r="X4" s="35"/>
      <c r="Y4" s="35"/>
      <c r="Z4" s="35"/>
      <c r="AA4" s="35"/>
      <c r="AB4" s="35"/>
      <c r="AC4" s="35"/>
      <c r="AD4" s="35"/>
      <c r="AE4" s="35"/>
      <c r="AF4" s="35"/>
      <c r="AG4" s="35"/>
      <c r="AH4" s="35"/>
      <c r="AI4" s="35"/>
    </row>
    <row r="5" spans="2:37" ht="14.1" customHeight="1">
      <c r="D5" s="7263"/>
      <c r="E5" s="7263"/>
      <c r="F5" s="7263"/>
      <c r="G5" s="7263"/>
      <c r="H5" s="7263"/>
      <c r="I5" s="7263"/>
      <c r="J5" s="7263"/>
      <c r="T5" s="2786"/>
      <c r="U5" s="2786"/>
      <c r="V5" s="2786"/>
      <c r="W5" s="2786"/>
      <c r="X5" s="2786"/>
      <c r="Y5" s="2786"/>
      <c r="Z5" s="2786"/>
      <c r="AA5" s="2786"/>
      <c r="AB5" s="2786"/>
      <c r="AC5" s="2786"/>
      <c r="AD5" s="2786"/>
      <c r="AE5" s="2786"/>
      <c r="AF5" s="2786"/>
      <c r="AG5" s="2786"/>
      <c r="AH5" s="2786"/>
      <c r="AI5" s="2786"/>
    </row>
    <row r="6" spans="2:37" ht="14.1" customHeight="1">
      <c r="D6" s="7263"/>
      <c r="E6" s="7263"/>
      <c r="F6" s="7263"/>
      <c r="G6" s="7263"/>
      <c r="H6" s="7263"/>
      <c r="I6" s="7263"/>
      <c r="J6" s="7263"/>
      <c r="T6" s="2786"/>
      <c r="U6" s="2786"/>
      <c r="V6" s="2786"/>
      <c r="W6" s="2786"/>
      <c r="X6" s="2786"/>
      <c r="Y6" s="2786"/>
      <c r="Z6" s="2786"/>
      <c r="AA6" s="2786"/>
      <c r="AB6" s="2786"/>
      <c r="AC6" s="2786"/>
      <c r="AD6" s="2786"/>
      <c r="AE6" s="2786"/>
      <c r="AF6" s="2786"/>
      <c r="AG6" s="2786"/>
      <c r="AH6" s="2786"/>
      <c r="AI6" s="2786"/>
    </row>
    <row r="7" spans="2:37" ht="14.1" customHeight="1">
      <c r="D7" s="518"/>
      <c r="E7" s="519"/>
      <c r="F7" s="519"/>
      <c r="G7" s="519"/>
      <c r="H7" s="519"/>
      <c r="I7" s="519"/>
      <c r="J7" s="519"/>
      <c r="T7" s="7264" t="s">
        <v>1068</v>
      </c>
      <c r="U7" s="7265"/>
      <c r="V7" s="7265"/>
      <c r="W7" s="7265"/>
      <c r="X7" s="7265"/>
      <c r="Y7" s="7265"/>
      <c r="Z7" s="7265"/>
      <c r="AA7" s="7265"/>
      <c r="AB7" s="7265"/>
      <c r="AC7" s="7265"/>
      <c r="AD7" s="7265"/>
      <c r="AE7" s="7265"/>
      <c r="AF7" s="7265"/>
      <c r="AG7" s="7265"/>
      <c r="AH7" s="7266"/>
      <c r="AI7" s="1079"/>
    </row>
    <row r="8" spans="2:37" ht="14.1" customHeight="1">
      <c r="G8" s="7262"/>
      <c r="H8" s="7262"/>
      <c r="I8" s="7262"/>
      <c r="J8" s="516"/>
      <c r="T8" s="7267" t="s">
        <v>1069</v>
      </c>
      <c r="U8" s="7268"/>
      <c r="V8" s="7268"/>
      <c r="W8" s="7268"/>
      <c r="X8" s="7268"/>
      <c r="Y8" s="7268"/>
      <c r="Z8" s="7269"/>
      <c r="AA8" s="7270" t="s">
        <v>1070</v>
      </c>
      <c r="AB8" s="7271"/>
      <c r="AC8" s="7271"/>
      <c r="AD8" s="7272"/>
      <c r="AE8" s="7270" t="s">
        <v>1071</v>
      </c>
      <c r="AF8" s="7271"/>
      <c r="AG8" s="7271"/>
      <c r="AH8" s="7272"/>
      <c r="AI8" s="7260" t="s">
        <v>1072</v>
      </c>
    </row>
    <row r="9" spans="2:37" s="520" customFormat="1" ht="55.35" customHeight="1">
      <c r="D9" s="4625"/>
      <c r="E9" s="4626" t="s">
        <v>48</v>
      </c>
      <c r="F9" s="4626" t="s">
        <v>1073</v>
      </c>
      <c r="G9" s="4627" t="s">
        <v>1074</v>
      </c>
      <c r="H9" s="4627" t="s">
        <v>1075</v>
      </c>
      <c r="I9" s="4628" t="s">
        <v>1076</v>
      </c>
      <c r="J9" s="4629" t="s">
        <v>1077</v>
      </c>
      <c r="Q9" s="2787"/>
      <c r="R9" s="2787"/>
      <c r="S9" s="2787"/>
      <c r="T9" s="1077" t="s">
        <v>1078</v>
      </c>
      <c r="U9" s="2788" t="s">
        <v>1079</v>
      </c>
      <c r="V9" s="2788" t="s">
        <v>1080</v>
      </c>
      <c r="W9" s="1077" t="s">
        <v>1081</v>
      </c>
      <c r="X9" s="1077" t="s">
        <v>1082</v>
      </c>
      <c r="Y9" s="1077" t="s">
        <v>1083</v>
      </c>
      <c r="Z9" s="1077" t="s">
        <v>1084</v>
      </c>
      <c r="AA9" s="1078" t="s">
        <v>1085</v>
      </c>
      <c r="AB9" s="1077" t="s">
        <v>1082</v>
      </c>
      <c r="AC9" s="2788" t="s">
        <v>1083</v>
      </c>
      <c r="AD9" s="1077" t="s">
        <v>1084</v>
      </c>
      <c r="AE9" s="1078" t="s">
        <v>1085</v>
      </c>
      <c r="AF9" s="1077" t="s">
        <v>1082</v>
      </c>
      <c r="AG9" s="1077" t="s">
        <v>1086</v>
      </c>
      <c r="AH9" s="1077" t="s">
        <v>1084</v>
      </c>
      <c r="AI9" s="7261"/>
      <c r="AJ9" s="2787"/>
      <c r="AK9" s="2787"/>
    </row>
    <row r="10" spans="2:37" s="520" customFormat="1" ht="12.75" customHeight="1">
      <c r="D10" s="4630"/>
      <c r="E10" s="4631"/>
      <c r="F10" s="4632"/>
      <c r="G10" s="4633"/>
      <c r="H10" s="4633"/>
      <c r="I10" s="4633"/>
      <c r="J10" s="4634"/>
      <c r="Q10" s="2787"/>
      <c r="R10" s="2787"/>
      <c r="S10" s="2787"/>
      <c r="T10" s="2789"/>
      <c r="U10" s="2789"/>
      <c r="V10" s="2789"/>
      <c r="W10" s="2789"/>
      <c r="X10" s="2789"/>
      <c r="Y10" s="2789"/>
      <c r="Z10" s="2789"/>
      <c r="AA10" s="2789"/>
      <c r="AB10" s="2789"/>
      <c r="AC10" s="2789"/>
      <c r="AD10" s="2789"/>
      <c r="AE10" s="2789"/>
      <c r="AF10" s="2789"/>
      <c r="AG10" s="2789"/>
      <c r="AH10" s="2789"/>
      <c r="AI10" s="2789"/>
      <c r="AJ10" s="2787"/>
      <c r="AK10" s="2787"/>
    </row>
    <row r="11" spans="2:37" ht="12.75" customHeight="1">
      <c r="D11" s="4008" t="s">
        <v>1087</v>
      </c>
      <c r="E11" s="521"/>
      <c r="F11" s="522"/>
      <c r="G11" s="1244"/>
      <c r="H11" s="1244"/>
      <c r="I11" s="1244"/>
      <c r="J11" s="1245"/>
      <c r="T11" s="2790"/>
      <c r="U11" s="2790"/>
      <c r="V11" s="2790"/>
      <c r="W11" s="2790"/>
      <c r="X11" s="2790"/>
      <c r="Y11" s="2790"/>
      <c r="Z11" s="2790"/>
      <c r="AA11" s="2790"/>
      <c r="AB11" s="2790"/>
      <c r="AC11" s="2790"/>
      <c r="AD11" s="2790"/>
      <c r="AE11" s="2790"/>
      <c r="AF11" s="2790"/>
      <c r="AG11" s="2790"/>
      <c r="AH11" s="2790"/>
      <c r="AI11" s="2790"/>
    </row>
    <row r="12" spans="2:37" ht="12.75" customHeight="1">
      <c r="D12" s="4008"/>
      <c r="E12" s="521"/>
      <c r="F12" s="523"/>
      <c r="G12" s="1244"/>
      <c r="H12" s="1244"/>
      <c r="I12" s="1244"/>
      <c r="J12" s="1245"/>
      <c r="T12" s="2790"/>
      <c r="U12" s="2790"/>
      <c r="V12" s="2790"/>
      <c r="W12" s="2790"/>
      <c r="X12" s="2790"/>
      <c r="Y12" s="2790"/>
      <c r="Z12" s="2790"/>
      <c r="AA12" s="2790"/>
      <c r="AB12" s="2790"/>
      <c r="AC12" s="2790"/>
      <c r="AD12" s="2790"/>
      <c r="AE12" s="2790"/>
      <c r="AF12" s="2790"/>
      <c r="AG12" s="2790"/>
      <c r="AH12" s="2790"/>
      <c r="AI12" s="2790"/>
    </row>
    <row r="13" spans="2:37" s="524" customFormat="1" ht="12.75" customHeight="1">
      <c r="D13" s="4008">
        <v>1</v>
      </c>
      <c r="E13" s="521" t="s">
        <v>63</v>
      </c>
      <c r="F13" s="1451" t="s">
        <v>525</v>
      </c>
      <c r="G13" s="526">
        <f>+SUM(G14:G20)</f>
        <v>0</v>
      </c>
      <c r="H13" s="526">
        <f>+SUM(H14:H20)</f>
        <v>0</v>
      </c>
      <c r="I13" s="526">
        <f>+SUM(I14:I20)</f>
        <v>0</v>
      </c>
      <c r="J13" s="527">
        <f>+SUM(J14:J20)</f>
        <v>0</v>
      </c>
      <c r="Q13" s="45"/>
      <c r="R13" s="45"/>
      <c r="S13" s="45"/>
      <c r="T13" s="2791">
        <f>G13</f>
        <v>0</v>
      </c>
      <c r="U13" s="2791">
        <f>'S1 - CoH'!W56</f>
        <v>0</v>
      </c>
      <c r="V13" s="2791">
        <f>'S1 - CoH'!X56</f>
        <v>0</v>
      </c>
      <c r="W13" s="2791">
        <f>T13+U13-V13</f>
        <v>0</v>
      </c>
      <c r="X13" s="2791">
        <f>'S1 - CoH'!AD56</f>
        <v>0</v>
      </c>
      <c r="Y13" s="2791">
        <f>'S1 - CoH'!AE56</f>
        <v>0</v>
      </c>
      <c r="Z13" s="2791">
        <f>'S1 - CoH'!AF56</f>
        <v>0</v>
      </c>
      <c r="AA13" s="2791">
        <f>'S1 - CoH'!AG56</f>
        <v>0</v>
      </c>
      <c r="AB13" s="2791">
        <f>'S1 - CoH'!AH56</f>
        <v>0</v>
      </c>
      <c r="AC13" s="2791">
        <f>'S1 - CoH'!AI56</f>
        <v>0</v>
      </c>
      <c r="AD13" s="2791">
        <f>'S1 - CoH'!AJ56</f>
        <v>0</v>
      </c>
      <c r="AE13" s="2791">
        <f>'S1 - CoH'!AK56</f>
        <v>0</v>
      </c>
      <c r="AF13" s="2791">
        <f>'S1 - CoH'!AL56</f>
        <v>0</v>
      </c>
      <c r="AG13" s="2791">
        <f>'S1 - CoH'!AM56</f>
        <v>0</v>
      </c>
      <c r="AH13" s="2791">
        <f>'S1 - CoH'!AN56</f>
        <v>0</v>
      </c>
      <c r="AI13" s="2791">
        <f t="shared" ref="AI13" si="0">SUBTOTAL(9,AI14:AI20)</f>
        <v>0</v>
      </c>
      <c r="AJ13" s="45"/>
      <c r="AK13" s="45"/>
    </row>
    <row r="14" spans="2:37" ht="12.75" customHeight="1">
      <c r="D14" s="4009">
        <v>1.1000000000000001</v>
      </c>
      <c r="E14" s="528" t="s">
        <v>1088</v>
      </c>
      <c r="F14" s="523"/>
      <c r="G14" s="4065"/>
      <c r="H14" s="4635"/>
      <c r="I14" s="4636">
        <f>G14-H14</f>
        <v>0</v>
      </c>
      <c r="J14" s="4637"/>
      <c r="T14" s="2792"/>
      <c r="U14" s="2793"/>
      <c r="V14" s="2793"/>
      <c r="W14" s="2790"/>
      <c r="X14" s="2792"/>
      <c r="Y14" s="2792"/>
      <c r="Z14" s="2792"/>
      <c r="AA14" s="2794"/>
      <c r="AB14" s="2792"/>
      <c r="AC14" s="2792"/>
      <c r="AD14" s="2792"/>
      <c r="AE14" s="2794"/>
      <c r="AF14" s="2792"/>
      <c r="AG14" s="2792"/>
      <c r="AH14" s="2792"/>
      <c r="AI14" s="2794"/>
    </row>
    <row r="15" spans="2:37" ht="12.75" customHeight="1">
      <c r="D15" s="4009">
        <v>1.2</v>
      </c>
      <c r="E15" s="528" t="s">
        <v>1089</v>
      </c>
      <c r="F15" s="523"/>
      <c r="G15" s="4065"/>
      <c r="H15" s="4065"/>
      <c r="I15" s="4066">
        <f t="shared" ref="I15:I20" si="1">G15-H15</f>
        <v>0</v>
      </c>
      <c r="J15" s="4067"/>
      <c r="T15" s="2792"/>
      <c r="U15" s="2793"/>
      <c r="V15" s="2793"/>
      <c r="W15" s="2790"/>
      <c r="X15" s="2792"/>
      <c r="Y15" s="2792"/>
      <c r="Z15" s="2792"/>
      <c r="AA15" s="2794"/>
      <c r="AB15" s="2792"/>
      <c r="AC15" s="2792"/>
      <c r="AD15" s="2792"/>
      <c r="AE15" s="2794"/>
      <c r="AF15" s="2792"/>
      <c r="AG15" s="2792"/>
      <c r="AH15" s="2792"/>
      <c r="AI15" s="2794"/>
    </row>
    <row r="16" spans="2:37" ht="12.75" customHeight="1">
      <c r="D16" s="4009">
        <v>1.3</v>
      </c>
      <c r="E16" s="528" t="s">
        <v>1090</v>
      </c>
      <c r="F16" s="523"/>
      <c r="G16" s="4065"/>
      <c r="H16" s="4065"/>
      <c r="I16" s="4066">
        <f t="shared" si="1"/>
        <v>0</v>
      </c>
      <c r="J16" s="4067"/>
      <c r="T16" s="2792"/>
      <c r="U16" s="2793"/>
      <c r="V16" s="2793"/>
      <c r="W16" s="2790"/>
      <c r="X16" s="2792"/>
      <c r="Y16" s="2792"/>
      <c r="Z16" s="2792"/>
      <c r="AA16" s="2794"/>
      <c r="AB16" s="2792"/>
      <c r="AC16" s="2792"/>
      <c r="AD16" s="2792"/>
      <c r="AE16" s="2794"/>
      <c r="AF16" s="2792"/>
      <c r="AG16" s="2792"/>
      <c r="AH16" s="2792"/>
      <c r="AI16" s="2794"/>
    </row>
    <row r="17" spans="4:35" ht="12.75" customHeight="1">
      <c r="D17" s="4009">
        <v>1.4</v>
      </c>
      <c r="E17" s="528" t="s">
        <v>1091</v>
      </c>
      <c r="F17" s="523"/>
      <c r="G17" s="4065"/>
      <c r="H17" s="4065"/>
      <c r="I17" s="4066">
        <f t="shared" si="1"/>
        <v>0</v>
      </c>
      <c r="J17" s="4067"/>
      <c r="T17" s="2792"/>
      <c r="U17" s="2793"/>
      <c r="V17" s="2793"/>
      <c r="W17" s="2790"/>
      <c r="X17" s="2792"/>
      <c r="Y17" s="2792"/>
      <c r="Z17" s="2792"/>
      <c r="AA17" s="2794"/>
      <c r="AB17" s="2792"/>
      <c r="AC17" s="2792"/>
      <c r="AD17" s="2792"/>
      <c r="AE17" s="2794"/>
      <c r="AF17" s="2792"/>
      <c r="AG17" s="2792"/>
      <c r="AH17" s="2792"/>
      <c r="AI17" s="2794"/>
    </row>
    <row r="18" spans="4:35" ht="12.75" customHeight="1">
      <c r="D18" s="4009">
        <v>1.5</v>
      </c>
      <c r="E18" s="528" t="s">
        <v>1092</v>
      </c>
      <c r="F18" s="523"/>
      <c r="G18" s="4065"/>
      <c r="H18" s="4065"/>
      <c r="I18" s="4066">
        <f t="shared" si="1"/>
        <v>0</v>
      </c>
      <c r="J18" s="4067"/>
      <c r="T18" s="2792"/>
      <c r="U18" s="2793"/>
      <c r="V18" s="2793"/>
      <c r="W18" s="2790"/>
      <c r="X18" s="2792"/>
      <c r="Y18" s="2792"/>
      <c r="Z18" s="2792"/>
      <c r="AA18" s="2794"/>
      <c r="AB18" s="2792"/>
      <c r="AC18" s="2792"/>
      <c r="AD18" s="2792"/>
      <c r="AE18" s="2794"/>
      <c r="AF18" s="2792"/>
      <c r="AG18" s="2792"/>
      <c r="AH18" s="2792"/>
      <c r="AI18" s="2794"/>
    </row>
    <row r="19" spans="4:35" ht="12.75" customHeight="1">
      <c r="D19" s="4009">
        <v>1.6</v>
      </c>
      <c r="E19" s="528" t="s">
        <v>1093</v>
      </c>
      <c r="F19" s="523"/>
      <c r="G19" s="4065"/>
      <c r="H19" s="4065"/>
      <c r="I19" s="4066">
        <f t="shared" si="1"/>
        <v>0</v>
      </c>
      <c r="J19" s="4067"/>
      <c r="T19" s="2792"/>
      <c r="U19" s="2793"/>
      <c r="V19" s="2793"/>
      <c r="W19" s="2790"/>
      <c r="X19" s="2792"/>
      <c r="Y19" s="2792"/>
      <c r="Z19" s="2792"/>
      <c r="AA19" s="2794"/>
      <c r="AB19" s="2792"/>
      <c r="AC19" s="2792"/>
      <c r="AD19" s="2792"/>
      <c r="AE19" s="2794"/>
      <c r="AF19" s="2792"/>
      <c r="AG19" s="2792"/>
      <c r="AH19" s="2792"/>
      <c r="AI19" s="2794"/>
    </row>
    <row r="20" spans="4:35" ht="12.75" customHeight="1">
      <c r="D20" s="4009">
        <v>1.7</v>
      </c>
      <c r="E20" s="528" t="s">
        <v>1094</v>
      </c>
      <c r="F20" s="523"/>
      <c r="G20" s="4065"/>
      <c r="H20" s="4065"/>
      <c r="I20" s="4066">
        <f t="shared" si="1"/>
        <v>0</v>
      </c>
      <c r="J20" s="4067"/>
      <c r="T20" s="2792"/>
      <c r="U20" s="2793"/>
      <c r="V20" s="2793"/>
      <c r="W20" s="2790"/>
      <c r="X20" s="2792"/>
      <c r="Y20" s="2792"/>
      <c r="Z20" s="2792"/>
      <c r="AA20" s="2794"/>
      <c r="AB20" s="2792"/>
      <c r="AC20" s="2792"/>
      <c r="AD20" s="2792"/>
      <c r="AE20" s="2794"/>
      <c r="AF20" s="2792"/>
      <c r="AG20" s="2792"/>
      <c r="AH20" s="2792"/>
      <c r="AI20" s="2794"/>
    </row>
    <row r="21" spans="4:35" ht="12.75" customHeight="1">
      <c r="D21" s="4008">
        <v>2</v>
      </c>
      <c r="E21" s="529" t="s">
        <v>65</v>
      </c>
      <c r="F21" s="1451" t="s">
        <v>528</v>
      </c>
      <c r="G21" s="4638">
        <f>+SUM(G22:G25)</f>
        <v>0</v>
      </c>
      <c r="H21" s="4638">
        <f>+SUM(H22:H25)</f>
        <v>0</v>
      </c>
      <c r="I21" s="4638">
        <f>+SUM(I22:I25)</f>
        <v>0</v>
      </c>
      <c r="J21" s="4639">
        <f>+SUM(J22:J25)</f>
        <v>0</v>
      </c>
      <c r="T21" s="2791">
        <f>G21</f>
        <v>0</v>
      </c>
      <c r="U21" s="2791">
        <f>'S2 - CiB'!AI73</f>
        <v>0</v>
      </c>
      <c r="V21" s="2791">
        <f>'S2 - CiB'!AJ73</f>
        <v>0</v>
      </c>
      <c r="W21" s="2791">
        <f>T21+U21-V21</f>
        <v>0</v>
      </c>
      <c r="X21" s="2791">
        <f>'S2 - CiB'!AQ73</f>
        <v>0</v>
      </c>
      <c r="Y21" s="2791">
        <f>'S2 - CiB'!AR73</f>
        <v>0</v>
      </c>
      <c r="Z21" s="2791">
        <f>'S2 - CiB'!AS73</f>
        <v>0</v>
      </c>
      <c r="AA21" s="2791">
        <f>'S2 - CiB'!AT73</f>
        <v>0</v>
      </c>
      <c r="AB21" s="2791">
        <f>'S2 - CiB'!AU73</f>
        <v>0</v>
      </c>
      <c r="AC21" s="2791">
        <f>'S2 - CiB'!AV73</f>
        <v>0</v>
      </c>
      <c r="AD21" s="2791">
        <f>'S2 - CiB'!AW73</f>
        <v>0</v>
      </c>
      <c r="AE21" s="2791">
        <f>'S2 - CiB'!AX73</f>
        <v>0</v>
      </c>
      <c r="AF21" s="2791">
        <f>'S2 - CiB'!AY73</f>
        <v>0</v>
      </c>
      <c r="AG21" s="2791">
        <f>'S2 - CiB'!AZ73</f>
        <v>0</v>
      </c>
      <c r="AH21" s="2791">
        <f>'S2 - CiB'!BA73</f>
        <v>0</v>
      </c>
      <c r="AI21" s="2791">
        <f t="shared" ref="AI21" si="2">SUBTOTAL(9,AI22:AI25)</f>
        <v>0</v>
      </c>
    </row>
    <row r="22" spans="4:35" ht="12.75" customHeight="1">
      <c r="D22" s="4009">
        <v>2.1</v>
      </c>
      <c r="E22" s="528" t="s">
        <v>1095</v>
      </c>
      <c r="F22" s="523"/>
      <c r="G22" s="4635"/>
      <c r="H22" s="4635"/>
      <c r="I22" s="4636">
        <f t="shared" ref="I22:I64" si="3">G22-H22</f>
        <v>0</v>
      </c>
      <c r="J22" s="4640"/>
      <c r="T22" s="2792"/>
      <c r="U22" s="2793"/>
      <c r="V22" s="2793"/>
      <c r="W22" s="2790"/>
      <c r="X22" s="2792"/>
      <c r="Y22" s="2792"/>
      <c r="Z22" s="2792"/>
      <c r="AA22" s="2794"/>
      <c r="AB22" s="2792"/>
      <c r="AC22" s="2792"/>
      <c r="AD22" s="2792"/>
      <c r="AE22" s="2794"/>
      <c r="AF22" s="2792"/>
      <c r="AG22" s="2792"/>
      <c r="AH22" s="2792"/>
      <c r="AI22" s="2794"/>
    </row>
    <row r="23" spans="4:35" ht="12.75" customHeight="1">
      <c r="D23" s="4009">
        <v>2.2000000000000002</v>
      </c>
      <c r="E23" s="528" t="s">
        <v>1096</v>
      </c>
      <c r="F23" s="523"/>
      <c r="G23" s="4065"/>
      <c r="H23" s="4065"/>
      <c r="I23" s="4066">
        <f t="shared" si="3"/>
        <v>0</v>
      </c>
      <c r="J23" s="4067"/>
      <c r="T23" s="2792"/>
      <c r="U23" s="2793"/>
      <c r="V23" s="2793"/>
      <c r="W23" s="2790"/>
      <c r="X23" s="2792"/>
      <c r="Y23" s="2792"/>
      <c r="Z23" s="2792"/>
      <c r="AA23" s="2794"/>
      <c r="AB23" s="2792"/>
      <c r="AC23" s="2792"/>
      <c r="AD23" s="2792"/>
      <c r="AE23" s="2794"/>
      <c r="AF23" s="2792"/>
      <c r="AG23" s="2792"/>
      <c r="AH23" s="2792"/>
      <c r="AI23" s="2794"/>
    </row>
    <row r="24" spans="4:35" ht="12.75" customHeight="1">
      <c r="D24" s="4009">
        <v>2.2999999999999998</v>
      </c>
      <c r="E24" s="528" t="s">
        <v>1097</v>
      </c>
      <c r="F24" s="523"/>
      <c r="G24" s="4065"/>
      <c r="H24" s="4065"/>
      <c r="I24" s="4066">
        <f t="shared" si="3"/>
        <v>0</v>
      </c>
      <c r="J24" s="4067"/>
      <c r="T24" s="2792"/>
      <c r="U24" s="2793"/>
      <c r="V24" s="2793"/>
      <c r="W24" s="2790"/>
      <c r="X24" s="2792"/>
      <c r="Y24" s="2792"/>
      <c r="Z24" s="2792"/>
      <c r="AA24" s="2794"/>
      <c r="AB24" s="2792"/>
      <c r="AC24" s="2792"/>
      <c r="AD24" s="2792"/>
      <c r="AE24" s="2794"/>
      <c r="AF24" s="2792"/>
      <c r="AG24" s="2792"/>
      <c r="AH24" s="2792"/>
      <c r="AI24" s="2794"/>
    </row>
    <row r="25" spans="4:35" ht="12.75" customHeight="1">
      <c r="D25" s="4009">
        <v>2.4</v>
      </c>
      <c r="E25" s="528" t="s">
        <v>1098</v>
      </c>
      <c r="F25" s="523"/>
      <c r="G25" s="4065"/>
      <c r="H25" s="4065"/>
      <c r="I25" s="4066">
        <f t="shared" si="3"/>
        <v>0</v>
      </c>
      <c r="J25" s="4067"/>
      <c r="T25" s="2792"/>
      <c r="U25" s="2793"/>
      <c r="V25" s="2793"/>
      <c r="W25" s="2790"/>
      <c r="X25" s="2792"/>
      <c r="Y25" s="2792"/>
      <c r="Z25" s="2792"/>
      <c r="AA25" s="2794"/>
      <c r="AB25" s="2792"/>
      <c r="AC25" s="2792"/>
      <c r="AD25" s="2792"/>
      <c r="AE25" s="2794"/>
      <c r="AF25" s="2792"/>
      <c r="AG25" s="2792"/>
      <c r="AH25" s="2792"/>
      <c r="AI25" s="2794"/>
    </row>
    <row r="26" spans="4:35" ht="12.75" customHeight="1">
      <c r="D26" s="4008">
        <v>3</v>
      </c>
      <c r="E26" s="529" t="s">
        <v>66</v>
      </c>
      <c r="F26" s="1451" t="s">
        <v>531</v>
      </c>
      <c r="G26" s="4638">
        <f>+SUM(G27:G28)</f>
        <v>0</v>
      </c>
      <c r="H26" s="4638">
        <f>+SUM(H27:H28)</f>
        <v>0</v>
      </c>
      <c r="I26" s="4638">
        <f>+SUM(I27:I28)</f>
        <v>0</v>
      </c>
      <c r="J26" s="4641">
        <f>+SUM(J27:J28)</f>
        <v>0</v>
      </c>
      <c r="T26" s="2791">
        <f>G26</f>
        <v>0</v>
      </c>
      <c r="U26" s="2791">
        <f>'S3 - TD'!AG29</f>
        <v>0</v>
      </c>
      <c r="V26" s="2791">
        <f>'S3 - TD'!AH29</f>
        <v>0</v>
      </c>
      <c r="W26" s="2795">
        <f>T26+U26-V26</f>
        <v>0</v>
      </c>
      <c r="X26" s="2791">
        <f>'S3 - TD'!AN29</f>
        <v>0</v>
      </c>
      <c r="Y26" s="2791">
        <f>'S3 - TD'!AO29</f>
        <v>0</v>
      </c>
      <c r="Z26" s="2791">
        <f>'S3 - TD'!AP29</f>
        <v>0</v>
      </c>
      <c r="AA26" s="2791">
        <f>'S3 - TD'!AQ29</f>
        <v>0</v>
      </c>
      <c r="AB26" s="2791">
        <f>'S3 - TD'!AR29</f>
        <v>0</v>
      </c>
      <c r="AC26" s="2791">
        <f>'S3 - TD'!AS29</f>
        <v>0</v>
      </c>
      <c r="AD26" s="2791">
        <f>'S3 - TD'!AT29</f>
        <v>0</v>
      </c>
      <c r="AE26" s="2791">
        <f>'S3 - TD'!AU29</f>
        <v>0</v>
      </c>
      <c r="AF26" s="2791">
        <f>'S3 - TD'!AV29</f>
        <v>0</v>
      </c>
      <c r="AG26" s="2791">
        <f>'S3 - TD'!AW29</f>
        <v>0</v>
      </c>
      <c r="AH26" s="2791">
        <f>'S3 - TD'!AX29</f>
        <v>0</v>
      </c>
      <c r="AI26" s="2791">
        <f t="shared" ref="AI26" si="4">SUBTOTAL(9,AI27:AI28)</f>
        <v>0</v>
      </c>
    </row>
    <row r="27" spans="4:35" ht="12.75" customHeight="1">
      <c r="D27" s="4009">
        <v>3.1</v>
      </c>
      <c r="E27" s="528" t="s">
        <v>1099</v>
      </c>
      <c r="F27" s="523"/>
      <c r="G27" s="4642"/>
      <c r="H27" s="4635"/>
      <c r="I27" s="4636">
        <f t="shared" si="3"/>
        <v>0</v>
      </c>
      <c r="J27" s="4643"/>
      <c r="T27" s="2792"/>
      <c r="U27" s="2793"/>
      <c r="V27" s="2793"/>
      <c r="W27" s="2790"/>
      <c r="X27" s="2792"/>
      <c r="Y27" s="2792"/>
      <c r="Z27" s="2792"/>
      <c r="AA27" s="2794"/>
      <c r="AB27" s="2792"/>
      <c r="AC27" s="2792"/>
      <c r="AD27" s="2792"/>
      <c r="AE27" s="2794"/>
      <c r="AF27" s="2792"/>
      <c r="AG27" s="2792"/>
      <c r="AH27" s="2792"/>
      <c r="AI27" s="2794"/>
    </row>
    <row r="28" spans="4:35" ht="12.75" customHeight="1">
      <c r="D28" s="4009">
        <v>3.2</v>
      </c>
      <c r="E28" s="528" t="s">
        <v>1100</v>
      </c>
      <c r="F28" s="523"/>
      <c r="G28" s="4068"/>
      <c r="H28" s="4065"/>
      <c r="I28" s="4066">
        <f t="shared" si="3"/>
        <v>0</v>
      </c>
      <c r="J28" s="4069"/>
      <c r="T28" s="2792"/>
      <c r="U28" s="2793"/>
      <c r="V28" s="2793"/>
      <c r="W28" s="2790"/>
      <c r="X28" s="2792"/>
      <c r="Y28" s="2792"/>
      <c r="Z28" s="2792"/>
      <c r="AA28" s="2794"/>
      <c r="AB28" s="2792"/>
      <c r="AC28" s="2792"/>
      <c r="AD28" s="2792"/>
      <c r="AE28" s="2794"/>
      <c r="AF28" s="2792"/>
      <c r="AG28" s="2792"/>
      <c r="AH28" s="2792"/>
      <c r="AI28" s="2794"/>
    </row>
    <row r="29" spans="4:35" ht="12.75" customHeight="1">
      <c r="D29" s="4008">
        <v>4</v>
      </c>
      <c r="E29" s="529" t="s">
        <v>67</v>
      </c>
      <c r="F29" s="1451" t="s">
        <v>533</v>
      </c>
      <c r="G29" s="4638">
        <f>+SUM(G30:G31)</f>
        <v>0</v>
      </c>
      <c r="H29" s="4638">
        <f>+SUM(H30:H31)</f>
        <v>0</v>
      </c>
      <c r="I29" s="4638">
        <f>+SUM(I30:I31)</f>
        <v>0</v>
      </c>
      <c r="J29" s="4639">
        <f>+SUM(J30:J31)</f>
        <v>0</v>
      </c>
      <c r="T29" s="2791">
        <f>G29</f>
        <v>0</v>
      </c>
      <c r="U29" s="2791">
        <f>'S4 - PR'!AA26</f>
        <v>0</v>
      </c>
      <c r="V29" s="2791">
        <f>'S4 - PR'!AB26</f>
        <v>0</v>
      </c>
      <c r="W29" s="2791">
        <f>T29+U29-V29</f>
        <v>0</v>
      </c>
      <c r="X29" s="2791">
        <f>'S4 - PR'!AD26</f>
        <v>0</v>
      </c>
      <c r="Y29" s="2791">
        <f>'S4 - PR'!AE26</f>
        <v>0</v>
      </c>
      <c r="Z29" s="2791">
        <f>'S4 - PR'!AF26</f>
        <v>0</v>
      </c>
      <c r="AA29" s="2791">
        <f>'S4 - PR'!AG26</f>
        <v>0</v>
      </c>
      <c r="AB29" s="2791">
        <f>'S4 - PR'!AH26</f>
        <v>0</v>
      </c>
      <c r="AC29" s="2791">
        <f>'S4 - PR'!AI26</f>
        <v>0</v>
      </c>
      <c r="AD29" s="2791">
        <f>'S4 - PR'!AJ26</f>
        <v>0</v>
      </c>
      <c r="AE29" s="2791">
        <f>'S4 - PR'!AK26</f>
        <v>0</v>
      </c>
      <c r="AF29" s="2791">
        <f>'S4 - PR'!AL26</f>
        <v>0</v>
      </c>
      <c r="AG29" s="2791">
        <f>'S4 - PR'!AM26</f>
        <v>0</v>
      </c>
      <c r="AH29" s="2791">
        <f>'S4 - PR'!AN26</f>
        <v>0</v>
      </c>
      <c r="AI29" s="2791">
        <f t="shared" ref="AI29" si="5">SUBTOTAL(9,AI30:AI31)</f>
        <v>0</v>
      </c>
    </row>
    <row r="30" spans="4:35" ht="12.75" customHeight="1">
      <c r="D30" s="4009">
        <v>4.0999999999999996</v>
      </c>
      <c r="E30" s="528" t="s">
        <v>67</v>
      </c>
      <c r="F30" s="523"/>
      <c r="G30" s="4635"/>
      <c r="H30" s="4635"/>
      <c r="I30" s="4636">
        <f>G30-H30</f>
        <v>0</v>
      </c>
      <c r="J30" s="4640"/>
      <c r="T30" s="2792"/>
      <c r="U30" s="2796"/>
      <c r="V30" s="2796"/>
      <c r="W30" s="2790"/>
      <c r="X30" s="2792"/>
      <c r="Y30" s="2792"/>
      <c r="Z30" s="2792"/>
      <c r="AA30" s="2794"/>
      <c r="AB30" s="2792"/>
      <c r="AC30" s="2792"/>
      <c r="AD30" s="2792"/>
      <c r="AE30" s="2794"/>
      <c r="AF30" s="2792"/>
      <c r="AG30" s="2792"/>
      <c r="AH30" s="2792"/>
      <c r="AI30" s="2794"/>
    </row>
    <row r="31" spans="4:35" ht="12.75" customHeight="1">
      <c r="D31" s="4009">
        <v>4.2</v>
      </c>
      <c r="E31" s="528" t="s">
        <v>1101</v>
      </c>
      <c r="F31" s="522"/>
      <c r="G31" s="4070"/>
      <c r="H31" s="4071"/>
      <c r="I31" s="4066">
        <f t="shared" si="3"/>
        <v>0</v>
      </c>
      <c r="J31" s="4072"/>
      <c r="T31" s="2792"/>
      <c r="U31" s="2796"/>
      <c r="V31" s="2796"/>
      <c r="W31" s="2790"/>
      <c r="X31" s="2792"/>
      <c r="Y31" s="2792"/>
      <c r="Z31" s="2792"/>
      <c r="AA31" s="2794"/>
      <c r="AB31" s="2792"/>
      <c r="AC31" s="2792"/>
      <c r="AD31" s="2792"/>
      <c r="AE31" s="2794"/>
      <c r="AF31" s="2792"/>
      <c r="AG31" s="2792"/>
      <c r="AH31" s="2792"/>
      <c r="AI31" s="2794"/>
    </row>
    <row r="32" spans="4:35" ht="12.75" customHeight="1">
      <c r="D32" s="4008">
        <v>5</v>
      </c>
      <c r="E32" s="529" t="s">
        <v>68</v>
      </c>
      <c r="F32" s="1452" t="s">
        <v>544</v>
      </c>
      <c r="G32" s="4638">
        <f>+SUM(G33:G35)</f>
        <v>0</v>
      </c>
      <c r="H32" s="4638">
        <f>+SUM(H33:H35)</f>
        <v>0</v>
      </c>
      <c r="I32" s="4638">
        <f>+SUM(I33:I35)</f>
        <v>0</v>
      </c>
      <c r="J32" s="4639">
        <f>+SUM(J33:J35)</f>
        <v>0</v>
      </c>
      <c r="T32" s="2791">
        <f>G32</f>
        <v>0</v>
      </c>
      <c r="U32" s="2791">
        <f>IF('S5 - RI'!CD42&gt;0,'S5 - RI'!CD42,0)</f>
        <v>0</v>
      </c>
      <c r="V32" s="2791">
        <f>IF('S5 - RI'!CD42&lt;0,-'S5 - RI'!CD42,0)</f>
        <v>0</v>
      </c>
      <c r="W32" s="2791">
        <f>T32+U32-V32</f>
        <v>0</v>
      </c>
      <c r="X32" s="2791">
        <f>IF(Z32&gt;W32,Z32-W32,0)</f>
        <v>0</v>
      </c>
      <c r="Y32" s="2791">
        <f>'S5 - RI'!CD54</f>
        <v>0</v>
      </c>
      <c r="Z32" s="2791">
        <f>'S5 - RI'!CD56</f>
        <v>0</v>
      </c>
      <c r="AA32" s="2791">
        <f>'S5 - RI'!CD61</f>
        <v>0</v>
      </c>
      <c r="AB32" s="2791">
        <f>X32</f>
        <v>0</v>
      </c>
      <c r="AC32" s="2791">
        <f>Y32-AA32</f>
        <v>0</v>
      </c>
      <c r="AD32" s="2791">
        <f>Z32+AA32</f>
        <v>0</v>
      </c>
      <c r="AE32" s="2791">
        <f>'S5 - RI'!CD67</f>
        <v>0</v>
      </c>
      <c r="AF32" s="2791">
        <f>AB32</f>
        <v>0</v>
      </c>
      <c r="AG32" s="2791">
        <f>AC32-AE32</f>
        <v>0</v>
      </c>
      <c r="AH32" s="2791">
        <f>AD32+AE32</f>
        <v>0</v>
      </c>
      <c r="AI32" s="2791">
        <f t="shared" ref="AI32" si="6">SUBTOTAL(9,AI33:AI35)</f>
        <v>0</v>
      </c>
    </row>
    <row r="33" spans="4:35" ht="12.75" customHeight="1">
      <c r="D33" s="4009">
        <v>5.0999999999999996</v>
      </c>
      <c r="E33" s="528" t="s">
        <v>1102</v>
      </c>
      <c r="F33" s="522"/>
      <c r="G33" s="4635"/>
      <c r="H33" s="4635"/>
      <c r="I33" s="4636">
        <f t="shared" si="3"/>
        <v>0</v>
      </c>
      <c r="J33" s="4640"/>
      <c r="T33" s="2792"/>
      <c r="U33" s="2796"/>
      <c r="V33" s="2796"/>
      <c r="W33" s="2790"/>
      <c r="X33" s="2792"/>
      <c r="Y33" s="2792"/>
      <c r="Z33" s="2792"/>
      <c r="AA33" s="2794"/>
      <c r="AB33" s="2792"/>
      <c r="AC33" s="2792"/>
      <c r="AD33" s="2792"/>
      <c r="AE33" s="2794"/>
      <c r="AF33" s="2792"/>
      <c r="AG33" s="2792"/>
      <c r="AH33" s="2792"/>
      <c r="AI33" s="2794"/>
    </row>
    <row r="34" spans="4:35" ht="12.75" customHeight="1">
      <c r="D34" s="4009">
        <v>5.2</v>
      </c>
      <c r="E34" s="528" t="s">
        <v>1103</v>
      </c>
      <c r="F34" s="522"/>
      <c r="G34" s="4065"/>
      <c r="H34" s="4065"/>
      <c r="I34" s="4066">
        <f t="shared" si="3"/>
        <v>0</v>
      </c>
      <c r="J34" s="4067"/>
      <c r="T34" s="2792"/>
      <c r="U34" s="2796"/>
      <c r="V34" s="2796"/>
      <c r="W34" s="2790"/>
      <c r="X34" s="2792"/>
      <c r="Y34" s="2792"/>
      <c r="Z34" s="2792"/>
      <c r="AA34" s="2794"/>
      <c r="AB34" s="2792"/>
      <c r="AC34" s="2792"/>
      <c r="AD34" s="2792"/>
      <c r="AE34" s="2794"/>
      <c r="AF34" s="2792"/>
      <c r="AG34" s="2792"/>
      <c r="AH34" s="2792"/>
      <c r="AI34" s="2794"/>
    </row>
    <row r="35" spans="4:35" ht="12.75" customHeight="1">
      <c r="D35" s="4010">
        <v>5.3</v>
      </c>
      <c r="E35" s="530" t="s">
        <v>1101</v>
      </c>
      <c r="F35" s="522"/>
      <c r="G35" s="4070"/>
      <c r="H35" s="4071"/>
      <c r="I35" s="4066">
        <f t="shared" si="3"/>
        <v>0</v>
      </c>
      <c r="J35" s="4072"/>
      <c r="T35" s="2792"/>
      <c r="U35" s="2796"/>
      <c r="V35" s="2796"/>
      <c r="W35" s="2790"/>
      <c r="X35" s="2792"/>
      <c r="Y35" s="2792"/>
      <c r="Z35" s="2792"/>
      <c r="AA35" s="2794"/>
      <c r="AB35" s="2792"/>
      <c r="AC35" s="2792"/>
      <c r="AD35" s="2792"/>
      <c r="AE35" s="2794"/>
      <c r="AF35" s="2792"/>
      <c r="AG35" s="2792"/>
      <c r="AH35" s="2792"/>
      <c r="AI35" s="2794"/>
    </row>
    <row r="36" spans="4:35" ht="12.75" customHeight="1">
      <c r="D36" s="4008">
        <v>6</v>
      </c>
      <c r="E36" s="529" t="s">
        <v>69</v>
      </c>
      <c r="F36" s="1452" t="s">
        <v>544</v>
      </c>
      <c r="G36" s="4638">
        <f>+SUM(G37:G38)</f>
        <v>0</v>
      </c>
      <c r="H36" s="4638">
        <f>+SUM(H37:H38)</f>
        <v>0</v>
      </c>
      <c r="I36" s="4638">
        <f>+SUM(I37:I38)</f>
        <v>0</v>
      </c>
      <c r="J36" s="4639">
        <f>+SUM(J37:J38)</f>
        <v>0</v>
      </c>
      <c r="T36" s="2791">
        <f>G36</f>
        <v>0</v>
      </c>
      <c r="U36" s="2791">
        <f>IF('S5 - RI'!CE42&gt;0,'S5 - RI'!CE42,0)</f>
        <v>0</v>
      </c>
      <c r="V36" s="2791">
        <f>IF('S5 - RI'!CE42&lt;0,-'S5 - RI'!CE42,0)</f>
        <v>0</v>
      </c>
      <c r="W36" s="2791">
        <f>T36+U36-V36</f>
        <v>0</v>
      </c>
      <c r="X36" s="2791">
        <f>IF(Z36&gt;W36,Z36-W36,0)</f>
        <v>0</v>
      </c>
      <c r="Y36" s="2791">
        <f>'S5 - RI'!CE54</f>
        <v>0</v>
      </c>
      <c r="Z36" s="2791">
        <f>'S5 - RI'!CE56</f>
        <v>0</v>
      </c>
      <c r="AA36" s="2791">
        <f>'S5 - RI'!CE61</f>
        <v>0</v>
      </c>
      <c r="AB36" s="2791">
        <f>X36</f>
        <v>0</v>
      </c>
      <c r="AC36" s="2791">
        <f>Y36-AA36</f>
        <v>0</v>
      </c>
      <c r="AD36" s="2791">
        <f>Z36+AA36</f>
        <v>0</v>
      </c>
      <c r="AE36" s="2791">
        <f>'S5 - RI'!CE67</f>
        <v>0</v>
      </c>
      <c r="AF36" s="2791">
        <f>AB36</f>
        <v>0</v>
      </c>
      <c r="AG36" s="2791">
        <f>AC36-AE36</f>
        <v>0</v>
      </c>
      <c r="AH36" s="2791">
        <f>AD36+AE36</f>
        <v>0</v>
      </c>
      <c r="AI36" s="2791">
        <f t="shared" ref="AI36" si="7">SUBTOTAL(9,AI37:AI38)</f>
        <v>0</v>
      </c>
    </row>
    <row r="37" spans="4:35" ht="12.75" customHeight="1">
      <c r="D37" s="4009">
        <v>6.1</v>
      </c>
      <c r="E37" s="528" t="s">
        <v>69</v>
      </c>
      <c r="F37" s="522"/>
      <c r="G37" s="4635"/>
      <c r="H37" s="4635"/>
      <c r="I37" s="4636">
        <f t="shared" si="3"/>
        <v>0</v>
      </c>
      <c r="J37" s="4640"/>
      <c r="T37" s="2792"/>
      <c r="U37" s="2796"/>
      <c r="V37" s="2796"/>
      <c r="W37" s="2790"/>
      <c r="X37" s="2792"/>
      <c r="Y37" s="2792"/>
      <c r="Z37" s="2792"/>
      <c r="AA37" s="2794"/>
      <c r="AB37" s="2792"/>
      <c r="AC37" s="2792"/>
      <c r="AD37" s="2792"/>
      <c r="AE37" s="2794"/>
      <c r="AF37" s="2792"/>
      <c r="AG37" s="2792"/>
      <c r="AH37" s="2792"/>
      <c r="AI37" s="2794"/>
    </row>
    <row r="38" spans="4:35" ht="12.75" customHeight="1">
      <c r="D38" s="4010">
        <v>6.2</v>
      </c>
      <c r="E38" s="530" t="s">
        <v>1101</v>
      </c>
      <c r="F38" s="522"/>
      <c r="G38" s="4070"/>
      <c r="H38" s="4071"/>
      <c r="I38" s="4066">
        <f t="shared" si="3"/>
        <v>0</v>
      </c>
      <c r="J38" s="4072"/>
      <c r="T38" s="2792"/>
      <c r="U38" s="2796"/>
      <c r="V38" s="2796"/>
      <c r="W38" s="2790"/>
      <c r="X38" s="2792"/>
      <c r="Y38" s="2792"/>
      <c r="Z38" s="2792"/>
      <c r="AA38" s="2794"/>
      <c r="AB38" s="2792"/>
      <c r="AC38" s="2792"/>
      <c r="AD38" s="2792"/>
      <c r="AE38" s="2794"/>
      <c r="AF38" s="2792"/>
      <c r="AG38" s="2792"/>
      <c r="AH38" s="2792"/>
      <c r="AI38" s="2794"/>
    </row>
    <row r="39" spans="4:35" ht="12.75" customHeight="1">
      <c r="D39" s="4008">
        <v>7</v>
      </c>
      <c r="E39" s="529" t="s">
        <v>70</v>
      </c>
      <c r="F39" s="1452" t="s">
        <v>544</v>
      </c>
      <c r="G39" s="4638">
        <f>+SUM(G40:G42)</f>
        <v>0</v>
      </c>
      <c r="H39" s="4638">
        <f>+SUM(H40:H42)</f>
        <v>0</v>
      </c>
      <c r="I39" s="4638">
        <f>+SUM(I40:I42)</f>
        <v>0</v>
      </c>
      <c r="J39" s="4639">
        <f>+SUM(J40:J42)</f>
        <v>0</v>
      </c>
      <c r="T39" s="2791">
        <f>G39</f>
        <v>0</v>
      </c>
      <c r="U39" s="2791">
        <f>IF('S5 - RI'!CF42&gt;0,'S5 - RI'!CF42,0)</f>
        <v>0</v>
      </c>
      <c r="V39" s="2791">
        <f>IF('S5 - RI'!CF42&lt;0,-'S5 - RI'!CF42,0)</f>
        <v>0</v>
      </c>
      <c r="W39" s="2791">
        <f>T39+U39-V39</f>
        <v>0</v>
      </c>
      <c r="X39" s="2791">
        <f>IF(Z39&gt;W39,Z39-W39,0)</f>
        <v>0</v>
      </c>
      <c r="Y39" s="2791">
        <f>'S5 - RI'!CF54</f>
        <v>0</v>
      </c>
      <c r="Z39" s="2791">
        <f>'S5 - RI'!CF56</f>
        <v>0</v>
      </c>
      <c r="AA39" s="2791">
        <f>'S5 - RI'!CF61</f>
        <v>0</v>
      </c>
      <c r="AB39" s="2791">
        <f>X39</f>
        <v>0</v>
      </c>
      <c r="AC39" s="2791">
        <f>Y39-AA39</f>
        <v>0</v>
      </c>
      <c r="AD39" s="2791">
        <f>Z39+AA39</f>
        <v>0</v>
      </c>
      <c r="AE39" s="2791">
        <f>'S5 - RI'!CF67</f>
        <v>0</v>
      </c>
      <c r="AF39" s="2791">
        <f>AB39</f>
        <v>0</v>
      </c>
      <c r="AG39" s="2791">
        <f>AC39-AE39</f>
        <v>0</v>
      </c>
      <c r="AH39" s="2791">
        <f>AD39+AE39</f>
        <v>0</v>
      </c>
      <c r="AI39" s="2791">
        <f t="shared" ref="AI39" si="8">SUBTOTAL(9,AI40:AI42)</f>
        <v>0</v>
      </c>
    </row>
    <row r="40" spans="4:35" ht="12.75" customHeight="1">
      <c r="D40" s="4009">
        <v>7.1</v>
      </c>
      <c r="E40" s="528" t="s">
        <v>1104</v>
      </c>
      <c r="F40" s="522"/>
      <c r="G40" s="4635"/>
      <c r="H40" s="4635"/>
      <c r="I40" s="4636">
        <f t="shared" si="3"/>
        <v>0</v>
      </c>
      <c r="J40" s="4640"/>
      <c r="T40" s="2792"/>
      <c r="U40" s="2796"/>
      <c r="V40" s="2796"/>
      <c r="W40" s="2790"/>
      <c r="X40" s="2792"/>
      <c r="Y40" s="2792"/>
      <c r="Z40" s="2792"/>
      <c r="AA40" s="2794"/>
      <c r="AB40" s="2792"/>
      <c r="AC40" s="2792"/>
      <c r="AD40" s="2792"/>
      <c r="AE40" s="2794"/>
      <c r="AF40" s="2792"/>
      <c r="AG40" s="2792"/>
      <c r="AH40" s="2792"/>
      <c r="AI40" s="2794"/>
    </row>
    <row r="41" spans="4:35" ht="12.75" customHeight="1">
      <c r="D41" s="4009">
        <v>7.2</v>
      </c>
      <c r="E41" s="528" t="s">
        <v>1105</v>
      </c>
      <c r="F41" s="522"/>
      <c r="G41" s="4065"/>
      <c r="H41" s="4065"/>
      <c r="I41" s="4066">
        <f t="shared" si="3"/>
        <v>0</v>
      </c>
      <c r="J41" s="4067"/>
      <c r="T41" s="2792"/>
      <c r="U41" s="2796"/>
      <c r="V41" s="2796"/>
      <c r="W41" s="2790"/>
      <c r="X41" s="2792"/>
      <c r="Y41" s="2792"/>
      <c r="Z41" s="2792"/>
      <c r="AA41" s="2794"/>
      <c r="AB41" s="2792"/>
      <c r="AC41" s="2792"/>
      <c r="AD41" s="2792"/>
      <c r="AE41" s="2794"/>
      <c r="AF41" s="2792"/>
      <c r="AG41" s="2792"/>
      <c r="AH41" s="2792"/>
      <c r="AI41" s="2794"/>
    </row>
    <row r="42" spans="4:35" ht="12.75" customHeight="1">
      <c r="D42" s="4010">
        <v>7.3</v>
      </c>
      <c r="E42" s="530" t="s">
        <v>1101</v>
      </c>
      <c r="F42" s="522"/>
      <c r="G42" s="4070"/>
      <c r="H42" s="4071"/>
      <c r="I42" s="4066">
        <f t="shared" si="3"/>
        <v>0</v>
      </c>
      <c r="J42" s="4072"/>
      <c r="T42" s="2792"/>
      <c r="U42" s="2796"/>
      <c r="V42" s="2796"/>
      <c r="W42" s="2790"/>
      <c r="X42" s="2792"/>
      <c r="Y42" s="2792"/>
      <c r="Z42" s="2792"/>
      <c r="AA42" s="2794"/>
      <c r="AB42" s="2792"/>
      <c r="AC42" s="2792"/>
      <c r="AD42" s="2792"/>
      <c r="AE42" s="2794"/>
      <c r="AF42" s="2792"/>
      <c r="AG42" s="2792"/>
      <c r="AH42" s="2792"/>
      <c r="AI42" s="2794"/>
    </row>
    <row r="43" spans="4:35" ht="12.75" customHeight="1">
      <c r="D43" s="4008">
        <v>8</v>
      </c>
      <c r="E43" s="529" t="s">
        <v>71</v>
      </c>
      <c r="F43" s="1452" t="s">
        <v>544</v>
      </c>
      <c r="G43" s="4638">
        <f>+SUM(G44:G50)</f>
        <v>0</v>
      </c>
      <c r="H43" s="4638">
        <f>+SUM(H44:H50)</f>
        <v>0</v>
      </c>
      <c r="I43" s="4638">
        <f>+SUM(I44:I50)</f>
        <v>0</v>
      </c>
      <c r="J43" s="4639">
        <f>+SUM(J44:J50)</f>
        <v>0</v>
      </c>
      <c r="T43" s="2791">
        <f>G43</f>
        <v>0</v>
      </c>
      <c r="U43" s="2791">
        <f>IF('S5 - RI'!CG42&gt;0,'S5 - RI'!CG42,0)</f>
        <v>0</v>
      </c>
      <c r="V43" s="2791">
        <f>IF('S5 - RI'!CG42&lt;0,-'S5 - RI'!CG42,0)</f>
        <v>0</v>
      </c>
      <c r="W43" s="2791">
        <f>T43+U43-V43</f>
        <v>0</v>
      </c>
      <c r="X43" s="2791">
        <f>IF(Z43&gt;W43,Z43-W43,0)</f>
        <v>0</v>
      </c>
      <c r="Y43" s="2791">
        <f>'S5 - RI'!CG54</f>
        <v>0</v>
      </c>
      <c r="Z43" s="2791">
        <f>'S5 - RI'!CG56</f>
        <v>0</v>
      </c>
      <c r="AA43" s="2791">
        <f>'S5 - RI'!CG61</f>
        <v>0</v>
      </c>
      <c r="AB43" s="2791">
        <f>X43</f>
        <v>0</v>
      </c>
      <c r="AC43" s="2791">
        <f>Y43-AA43</f>
        <v>0</v>
      </c>
      <c r="AD43" s="2791">
        <f>Z43+AA43</f>
        <v>0</v>
      </c>
      <c r="AE43" s="2791">
        <f>'S5 - RI'!CG67</f>
        <v>0</v>
      </c>
      <c r="AF43" s="2791">
        <f>AB43</f>
        <v>0</v>
      </c>
      <c r="AG43" s="2791">
        <f>AC43-AE43</f>
        <v>0</v>
      </c>
      <c r="AH43" s="2791">
        <f>AD43+AE43</f>
        <v>0</v>
      </c>
      <c r="AI43" s="2791">
        <f t="shared" ref="AI43" si="9">SUBTOTAL(9,AI44:AI50)</f>
        <v>0</v>
      </c>
    </row>
    <row r="44" spans="4:35" ht="12.75" customHeight="1">
      <c r="D44" s="4009">
        <v>8.1</v>
      </c>
      <c r="E44" s="528" t="s">
        <v>1106</v>
      </c>
      <c r="F44" s="522"/>
      <c r="G44" s="4635"/>
      <c r="H44" s="4635"/>
      <c r="I44" s="4636">
        <f t="shared" si="3"/>
        <v>0</v>
      </c>
      <c r="J44" s="4640"/>
      <c r="T44" s="2792"/>
      <c r="U44" s="2793"/>
      <c r="V44" s="2793"/>
      <c r="W44" s="2790"/>
      <c r="X44" s="2792"/>
      <c r="Y44" s="2792"/>
      <c r="Z44" s="2792"/>
      <c r="AA44" s="2794"/>
      <c r="AB44" s="2792"/>
      <c r="AC44" s="2792"/>
      <c r="AD44" s="2792"/>
      <c r="AE44" s="2794"/>
      <c r="AF44" s="2792"/>
      <c r="AG44" s="2792"/>
      <c r="AH44" s="2792"/>
      <c r="AI44" s="2794"/>
    </row>
    <row r="45" spans="4:35" ht="12.75" customHeight="1">
      <c r="D45" s="4009">
        <v>8.1999999999999993</v>
      </c>
      <c r="E45" s="528" t="s">
        <v>1107</v>
      </c>
      <c r="F45" s="522"/>
      <c r="G45" s="4065"/>
      <c r="H45" s="4065"/>
      <c r="I45" s="4066">
        <f t="shared" si="3"/>
        <v>0</v>
      </c>
      <c r="J45" s="4067"/>
      <c r="T45" s="2792"/>
      <c r="U45" s="2796"/>
      <c r="V45" s="2796"/>
      <c r="W45" s="2790"/>
      <c r="X45" s="2792"/>
      <c r="Y45" s="2792"/>
      <c r="Z45" s="2792"/>
      <c r="AA45" s="2794"/>
      <c r="AB45" s="2792"/>
      <c r="AC45" s="2792"/>
      <c r="AD45" s="2792"/>
      <c r="AE45" s="2794"/>
      <c r="AF45" s="2792"/>
      <c r="AG45" s="2792"/>
      <c r="AH45" s="2792"/>
      <c r="AI45" s="2794"/>
    </row>
    <row r="46" spans="4:35" ht="12.75" customHeight="1">
      <c r="D46" s="4009">
        <v>8.3000000000000007</v>
      </c>
      <c r="E46" s="528" t="s">
        <v>1108</v>
      </c>
      <c r="F46" s="522"/>
      <c r="G46" s="4065"/>
      <c r="H46" s="4065"/>
      <c r="I46" s="4066">
        <f t="shared" si="3"/>
        <v>0</v>
      </c>
      <c r="J46" s="4067"/>
      <c r="T46" s="2792"/>
      <c r="U46" s="2796"/>
      <c r="V46" s="2796"/>
      <c r="W46" s="2790"/>
      <c r="X46" s="2792"/>
      <c r="Y46" s="2792"/>
      <c r="Z46" s="2792"/>
      <c r="AA46" s="2794"/>
      <c r="AB46" s="2792"/>
      <c r="AC46" s="2792"/>
      <c r="AD46" s="2792"/>
      <c r="AE46" s="2794"/>
      <c r="AF46" s="2792"/>
      <c r="AG46" s="2792"/>
      <c r="AH46" s="2792"/>
      <c r="AI46" s="2794"/>
    </row>
    <row r="47" spans="4:35" ht="12.75" customHeight="1">
      <c r="D47" s="4009">
        <v>8.4</v>
      </c>
      <c r="E47" s="528" t="s">
        <v>1109</v>
      </c>
      <c r="F47" s="522"/>
      <c r="G47" s="4065"/>
      <c r="H47" s="4065"/>
      <c r="I47" s="4066">
        <f t="shared" si="3"/>
        <v>0</v>
      </c>
      <c r="J47" s="4067"/>
      <c r="T47" s="2792"/>
      <c r="U47" s="2796"/>
      <c r="V47" s="2796"/>
      <c r="W47" s="2790"/>
      <c r="X47" s="2792"/>
      <c r="Y47" s="2792"/>
      <c r="Z47" s="2792"/>
      <c r="AA47" s="2794"/>
      <c r="AB47" s="2792"/>
      <c r="AC47" s="2792"/>
      <c r="AD47" s="2792"/>
      <c r="AE47" s="2794"/>
      <c r="AF47" s="2792"/>
      <c r="AG47" s="2792"/>
      <c r="AH47" s="2792"/>
      <c r="AI47" s="2794"/>
    </row>
    <row r="48" spans="4:35" ht="12.75" customHeight="1">
      <c r="D48" s="4009">
        <v>8.5</v>
      </c>
      <c r="E48" s="528" t="s">
        <v>1110</v>
      </c>
      <c r="F48" s="522"/>
      <c r="G48" s="4065"/>
      <c r="H48" s="4065"/>
      <c r="I48" s="4066">
        <f t="shared" si="3"/>
        <v>0</v>
      </c>
      <c r="J48" s="4067"/>
      <c r="T48" s="2792"/>
      <c r="U48" s="2796"/>
      <c r="V48" s="2796"/>
      <c r="W48" s="2790"/>
      <c r="X48" s="2792"/>
      <c r="Y48" s="2792"/>
      <c r="Z48" s="2792"/>
      <c r="AA48" s="2794"/>
      <c r="AB48" s="2792"/>
      <c r="AC48" s="2792"/>
      <c r="AD48" s="2792"/>
      <c r="AE48" s="2794"/>
      <c r="AF48" s="2792"/>
      <c r="AG48" s="2792"/>
      <c r="AH48" s="2792"/>
      <c r="AI48" s="2794"/>
    </row>
    <row r="49" spans="4:35" ht="12.75" customHeight="1">
      <c r="D49" s="4009">
        <v>8.6</v>
      </c>
      <c r="E49" s="528" t="s">
        <v>1111</v>
      </c>
      <c r="F49" s="522"/>
      <c r="G49" s="4065"/>
      <c r="H49" s="4065"/>
      <c r="I49" s="4066">
        <f t="shared" ref="I49" si="10">G49-H49</f>
        <v>0</v>
      </c>
      <c r="J49" s="4067"/>
      <c r="T49" s="2792"/>
      <c r="U49" s="2796"/>
      <c r="V49" s="2796"/>
      <c r="W49" s="2790"/>
      <c r="X49" s="2792"/>
      <c r="Y49" s="2792"/>
      <c r="Z49" s="2792"/>
      <c r="AA49" s="2794"/>
      <c r="AB49" s="2792"/>
      <c r="AC49" s="2792"/>
      <c r="AD49" s="2792"/>
      <c r="AE49" s="2794"/>
      <c r="AF49" s="2792"/>
      <c r="AG49" s="2792"/>
      <c r="AH49" s="2792"/>
      <c r="AI49" s="2794"/>
    </row>
    <row r="50" spans="4:35" ht="12.75" customHeight="1">
      <c r="D50" s="4009">
        <v>8.6999999999999993</v>
      </c>
      <c r="E50" s="528" t="s">
        <v>1101</v>
      </c>
      <c r="F50" s="522"/>
      <c r="G50" s="4070"/>
      <c r="H50" s="4071"/>
      <c r="I50" s="4066">
        <f t="shared" si="3"/>
        <v>0</v>
      </c>
      <c r="J50" s="4072"/>
      <c r="T50" s="2792"/>
      <c r="U50" s="2796"/>
      <c r="V50" s="2796"/>
      <c r="W50" s="2790"/>
      <c r="X50" s="2792"/>
      <c r="Y50" s="2792"/>
      <c r="Z50" s="2792"/>
      <c r="AA50" s="2794"/>
      <c r="AB50" s="2792"/>
      <c r="AC50" s="2792"/>
      <c r="AD50" s="2792"/>
      <c r="AE50" s="2794"/>
      <c r="AF50" s="2792"/>
      <c r="AG50" s="2792"/>
      <c r="AH50" s="2792"/>
      <c r="AI50" s="2794"/>
    </row>
    <row r="51" spans="4:35" ht="12.75" customHeight="1">
      <c r="D51" s="4008">
        <v>9</v>
      </c>
      <c r="E51" s="529" t="s">
        <v>72</v>
      </c>
      <c r="F51" s="1451" t="s">
        <v>544</v>
      </c>
      <c r="G51" s="4638">
        <f>+SUM(G52:G53)</f>
        <v>0</v>
      </c>
      <c r="H51" s="4638">
        <f>+SUM(H52:H53)</f>
        <v>0</v>
      </c>
      <c r="I51" s="4638">
        <f>+SUM(I52:I53)</f>
        <v>0</v>
      </c>
      <c r="J51" s="4639">
        <f>+SUM(J52:J53)</f>
        <v>0</v>
      </c>
      <c r="T51" s="2791">
        <f>G51</f>
        <v>0</v>
      </c>
      <c r="U51" s="2791">
        <f>IF('S5 - RI'!CH42&gt;0,'S5 - RI'!CH42,0)</f>
        <v>0</v>
      </c>
      <c r="V51" s="2791">
        <f>IF('S5 - RI'!CH42&lt;0,-'S5 - RI'!CH42,0)</f>
        <v>0</v>
      </c>
      <c r="W51" s="2791">
        <f>T51+U51-V51</f>
        <v>0</v>
      </c>
      <c r="X51" s="2791">
        <f>IF(Z51&gt;W51,Z51-W51,0)</f>
        <v>0</v>
      </c>
      <c r="Y51" s="2791">
        <f>'S5 - RI'!CH54</f>
        <v>0</v>
      </c>
      <c r="Z51" s="2791">
        <f>'S5 - RI'!CH56</f>
        <v>0</v>
      </c>
      <c r="AA51" s="2791">
        <f>'S5 - RI'!CH61</f>
        <v>0</v>
      </c>
      <c r="AB51" s="2791">
        <f>X51</f>
        <v>0</v>
      </c>
      <c r="AC51" s="2791">
        <f>Y51-AA51</f>
        <v>0</v>
      </c>
      <c r="AD51" s="2791">
        <f>Z51+AA51</f>
        <v>0</v>
      </c>
      <c r="AE51" s="2791">
        <f>'S5 - RI'!CH67</f>
        <v>0</v>
      </c>
      <c r="AF51" s="2791">
        <f>AB51</f>
        <v>0</v>
      </c>
      <c r="AG51" s="2791">
        <f>AC51-AE51</f>
        <v>0</v>
      </c>
      <c r="AH51" s="2791">
        <f>AD51+AE51</f>
        <v>0</v>
      </c>
      <c r="AI51" s="2791">
        <f t="shared" ref="AI51" si="11">SUBTOTAL(9,AI52:AI53)</f>
        <v>0</v>
      </c>
    </row>
    <row r="52" spans="4:35" ht="12.75" customHeight="1">
      <c r="D52" s="4009">
        <v>9.1</v>
      </c>
      <c r="E52" s="528" t="s">
        <v>72</v>
      </c>
      <c r="F52" s="522"/>
      <c r="G52" s="4635"/>
      <c r="H52" s="4635"/>
      <c r="I52" s="4636">
        <f t="shared" si="3"/>
        <v>0</v>
      </c>
      <c r="J52" s="4640"/>
      <c r="T52" s="2792"/>
      <c r="U52" s="2796"/>
      <c r="V52" s="2796"/>
      <c r="W52" s="2790"/>
      <c r="X52" s="2792"/>
      <c r="Y52" s="2792"/>
      <c r="Z52" s="2792"/>
      <c r="AA52" s="2794"/>
      <c r="AB52" s="2792"/>
      <c r="AC52" s="2792"/>
      <c r="AD52" s="2792"/>
      <c r="AE52" s="2794"/>
      <c r="AF52" s="2792"/>
      <c r="AG52" s="2792"/>
      <c r="AH52" s="2792"/>
      <c r="AI52" s="2794"/>
    </row>
    <row r="53" spans="4:35" ht="12.75" customHeight="1">
      <c r="D53" s="4010">
        <v>9.1999999999999993</v>
      </c>
      <c r="E53" s="530" t="s">
        <v>1101</v>
      </c>
      <c r="F53" s="522"/>
      <c r="G53" s="744"/>
      <c r="H53" s="745"/>
      <c r="I53" s="746">
        <f t="shared" si="3"/>
        <v>0</v>
      </c>
      <c r="J53" s="747"/>
      <c r="T53" s="2792"/>
      <c r="U53" s="2796"/>
      <c r="V53" s="2796"/>
      <c r="W53" s="2790"/>
      <c r="X53" s="2792"/>
      <c r="Y53" s="2792"/>
      <c r="Z53" s="2792"/>
      <c r="AA53" s="2794"/>
      <c r="AB53" s="2792"/>
      <c r="AC53" s="2792"/>
      <c r="AD53" s="2792"/>
      <c r="AE53" s="2794"/>
      <c r="AF53" s="2792"/>
      <c r="AG53" s="2792"/>
      <c r="AH53" s="2792"/>
      <c r="AI53" s="2794"/>
    </row>
    <row r="54" spans="4:35" ht="12.75" customHeight="1">
      <c r="D54" s="4008">
        <v>10</v>
      </c>
      <c r="E54" s="529" t="s">
        <v>73</v>
      </c>
      <c r="F54" s="1451" t="s">
        <v>547</v>
      </c>
      <c r="G54" s="4638">
        <f>+SUM(G55:G56)</f>
        <v>0</v>
      </c>
      <c r="H54" s="4638">
        <f>+SUM(H55:H56)</f>
        <v>0</v>
      </c>
      <c r="I54" s="4638">
        <f>+SUM(I55:I56)</f>
        <v>0</v>
      </c>
      <c r="J54" s="4639">
        <f>+SUM(J55:J56)</f>
        <v>0</v>
      </c>
      <c r="T54" s="2791">
        <f>G54</f>
        <v>0</v>
      </c>
      <c r="U54" s="2791">
        <f>'S6 - Surety Loss'!AC26</f>
        <v>0</v>
      </c>
      <c r="V54" s="2791">
        <f>'S6 - Surety Loss'!AD26</f>
        <v>0</v>
      </c>
      <c r="W54" s="2791">
        <f>T54+U54-V54</f>
        <v>0</v>
      </c>
      <c r="X54" s="2791">
        <f>'S6 - Surety Loss'!AI26</f>
        <v>0</v>
      </c>
      <c r="Y54" s="2791">
        <f>'S6 - Surety Loss'!AJ26</f>
        <v>0</v>
      </c>
      <c r="Z54" s="2791">
        <f>'S6 - Surety Loss'!AK26</f>
        <v>0</v>
      </c>
      <c r="AA54" s="2791">
        <f>'S6 - Surety Loss'!AL26</f>
        <v>0</v>
      </c>
      <c r="AB54" s="2791">
        <f>'S6 - Surety Loss'!AM26</f>
        <v>0</v>
      </c>
      <c r="AC54" s="2791">
        <f>'S6 - Surety Loss'!AN26</f>
        <v>0</v>
      </c>
      <c r="AD54" s="2791">
        <f>'S6 - Surety Loss'!AO26</f>
        <v>0</v>
      </c>
      <c r="AE54" s="2791">
        <f>'S6 - Surety Loss'!AP26</f>
        <v>0</v>
      </c>
      <c r="AF54" s="2791">
        <f>'S6 - Surety Loss'!AQ26</f>
        <v>0</v>
      </c>
      <c r="AG54" s="2791">
        <f>'S6 - Surety Loss'!AR26</f>
        <v>0</v>
      </c>
      <c r="AH54" s="2791">
        <f>'S6 - Surety Loss'!AS26</f>
        <v>0</v>
      </c>
      <c r="AI54" s="2791">
        <f t="shared" ref="AI54" si="12">SUBTOTAL(9,AI55:AI56)</f>
        <v>0</v>
      </c>
    </row>
    <row r="55" spans="4:35" ht="12.75" customHeight="1">
      <c r="D55" s="4009">
        <v>10.1</v>
      </c>
      <c r="E55" s="528" t="s">
        <v>73</v>
      </c>
      <c r="F55" s="523"/>
      <c r="G55" s="4635"/>
      <c r="H55" s="4635"/>
      <c r="I55" s="4636">
        <f t="shared" si="3"/>
        <v>0</v>
      </c>
      <c r="J55" s="4640"/>
      <c r="T55" s="2792"/>
      <c r="U55" s="2796"/>
      <c r="V55" s="2796"/>
      <c r="W55" s="2790"/>
      <c r="X55" s="2792"/>
      <c r="Y55" s="2792"/>
      <c r="Z55" s="2792"/>
      <c r="AA55" s="2794"/>
      <c r="AB55" s="2792"/>
      <c r="AC55" s="2792"/>
      <c r="AD55" s="2792"/>
      <c r="AE55" s="2794"/>
      <c r="AF55" s="2792"/>
      <c r="AG55" s="2792"/>
      <c r="AH55" s="2792"/>
      <c r="AI55" s="2794"/>
    </row>
    <row r="56" spans="4:35" ht="12.75" customHeight="1">
      <c r="D56" s="4010">
        <v>10.199999999999999</v>
      </c>
      <c r="E56" s="530" t="s">
        <v>1101</v>
      </c>
      <c r="F56" s="522"/>
      <c r="G56" s="4070"/>
      <c r="H56" s="4071"/>
      <c r="I56" s="4066">
        <f t="shared" si="3"/>
        <v>0</v>
      </c>
      <c r="J56" s="4072"/>
      <c r="T56" s="2792"/>
      <c r="U56" s="2796"/>
      <c r="V56" s="2796"/>
      <c r="W56" s="2790"/>
      <c r="X56" s="2792"/>
      <c r="Y56" s="2792"/>
      <c r="Z56" s="2792"/>
      <c r="AA56" s="2794"/>
      <c r="AB56" s="2792"/>
      <c r="AC56" s="2792"/>
      <c r="AD56" s="2792"/>
      <c r="AE56" s="2794"/>
      <c r="AF56" s="2792"/>
      <c r="AG56" s="2792"/>
      <c r="AH56" s="2792"/>
      <c r="AI56" s="2794"/>
    </row>
    <row r="57" spans="4:35" ht="12.75" customHeight="1">
      <c r="D57" s="4008">
        <v>11</v>
      </c>
      <c r="E57" s="529" t="s">
        <v>74</v>
      </c>
      <c r="F57" s="1451" t="s">
        <v>549</v>
      </c>
      <c r="G57" s="4638">
        <f>+SUM(G58,G65,G72)</f>
        <v>0</v>
      </c>
      <c r="H57" s="4638">
        <f>+SUM(H58,H65,H72)</f>
        <v>0</v>
      </c>
      <c r="I57" s="4638">
        <f>+SUM(I58,I65,I72)</f>
        <v>0</v>
      </c>
      <c r="J57" s="4639">
        <f>+SUM(J58,J65,J72)</f>
        <v>0</v>
      </c>
      <c r="T57" s="2791">
        <f>G57</f>
        <v>0</v>
      </c>
      <c r="U57" s="2791">
        <f>'S7 - FAFVTPL '!P31</f>
        <v>0</v>
      </c>
      <c r="V57" s="2791">
        <f>'S7 - FAFVTPL '!Q31</f>
        <v>0</v>
      </c>
      <c r="W57" s="2791">
        <f>T57+U57-V57</f>
        <v>0</v>
      </c>
      <c r="X57" s="2791">
        <f>'S7 - FAFVTPL '!S31</f>
        <v>0</v>
      </c>
      <c r="Y57" s="2791">
        <f>'S7 - FAFVTPL '!T31</f>
        <v>0</v>
      </c>
      <c r="Z57" s="2791">
        <f>'S7 - FAFVTPL '!U31</f>
        <v>0</v>
      </c>
      <c r="AA57" s="2791">
        <f>'S7 - FAFVTPL '!V31</f>
        <v>0</v>
      </c>
      <c r="AB57" s="2791">
        <f>'S7 - FAFVTPL '!W31</f>
        <v>0</v>
      </c>
      <c r="AC57" s="2791">
        <f>'S7 - FAFVTPL '!X31</f>
        <v>0</v>
      </c>
      <c r="AD57" s="2791">
        <f>'S7 - FAFVTPL '!Y31</f>
        <v>0</v>
      </c>
      <c r="AE57" s="2791">
        <f>'S7 - FAFVTPL '!Z31</f>
        <v>0</v>
      </c>
      <c r="AF57" s="2791">
        <f>'S7 - FAFVTPL '!AA31</f>
        <v>0</v>
      </c>
      <c r="AG57" s="2791">
        <f>'S7 - FAFVTPL '!AB31</f>
        <v>0</v>
      </c>
      <c r="AH57" s="2791">
        <f>'S7 - FAFVTPL '!AC31</f>
        <v>0</v>
      </c>
      <c r="AI57" s="2791">
        <f t="shared" ref="AI57" si="13">SUBTOTAL(9,AI58:AI72)</f>
        <v>0</v>
      </c>
    </row>
    <row r="58" spans="4:35" ht="12.75" customHeight="1">
      <c r="D58" s="4009">
        <v>11.1</v>
      </c>
      <c r="E58" s="528" t="s">
        <v>1112</v>
      </c>
      <c r="G58" s="4644">
        <f>+SUM(G59:G64)</f>
        <v>0</v>
      </c>
      <c r="H58" s="4644">
        <f>+SUM(H59:H64)</f>
        <v>0</v>
      </c>
      <c r="I58" s="4636">
        <f>+SUM(I59:I64)</f>
        <v>0</v>
      </c>
      <c r="J58" s="4645">
        <f>+SUM(J59:J64)</f>
        <v>0</v>
      </c>
      <c r="T58" s="2796"/>
      <c r="U58" s="2796"/>
      <c r="V58" s="2796"/>
      <c r="W58" s="2797"/>
      <c r="X58" s="2796"/>
      <c r="Y58" s="2796"/>
      <c r="Z58" s="2796"/>
      <c r="AA58" s="2798"/>
      <c r="AB58" s="2796"/>
      <c r="AC58" s="2796"/>
      <c r="AD58" s="2796"/>
      <c r="AE58" s="2798"/>
      <c r="AF58" s="2796"/>
      <c r="AG58" s="2796"/>
      <c r="AH58" s="2796"/>
      <c r="AI58" s="2798"/>
    </row>
    <row r="59" spans="4:35" ht="12.75" customHeight="1">
      <c r="D59" s="4011" t="s">
        <v>1113</v>
      </c>
      <c r="E59" s="531" t="s">
        <v>1114</v>
      </c>
      <c r="F59" s="1452" t="s">
        <v>552</v>
      </c>
      <c r="G59" s="4065"/>
      <c r="H59" s="4065"/>
      <c r="I59" s="4066">
        <f t="shared" si="3"/>
        <v>0</v>
      </c>
      <c r="J59" s="4067"/>
      <c r="T59" s="2792"/>
      <c r="U59" s="2796"/>
      <c r="V59" s="2796"/>
      <c r="W59" s="2790"/>
      <c r="X59" s="2792"/>
      <c r="Y59" s="2792"/>
      <c r="Z59" s="2792"/>
      <c r="AA59" s="2794"/>
      <c r="AB59" s="2792"/>
      <c r="AC59" s="2792"/>
      <c r="AD59" s="2792"/>
      <c r="AE59" s="2794"/>
      <c r="AF59" s="2792"/>
      <c r="AG59" s="2792"/>
      <c r="AH59" s="2792"/>
      <c r="AI59" s="2794"/>
    </row>
    <row r="60" spans="4:35" ht="12.75" customHeight="1">
      <c r="D60" s="4011" t="s">
        <v>1115</v>
      </c>
      <c r="E60" s="531" t="s">
        <v>1116</v>
      </c>
      <c r="F60" s="1452" t="s">
        <v>552</v>
      </c>
      <c r="G60" s="4065"/>
      <c r="H60" s="4065"/>
      <c r="I60" s="4066">
        <f t="shared" si="3"/>
        <v>0</v>
      </c>
      <c r="J60" s="4067"/>
      <c r="T60" s="2792"/>
      <c r="U60" s="2796"/>
      <c r="V60" s="2796"/>
      <c r="W60" s="2790"/>
      <c r="X60" s="2792"/>
      <c r="Y60" s="2792"/>
      <c r="Z60" s="2792"/>
      <c r="AA60" s="2794"/>
      <c r="AB60" s="2792"/>
      <c r="AC60" s="2792"/>
      <c r="AD60" s="2792"/>
      <c r="AE60" s="2794"/>
      <c r="AF60" s="2792"/>
      <c r="AG60" s="2792"/>
      <c r="AH60" s="2792"/>
      <c r="AI60" s="2794"/>
    </row>
    <row r="61" spans="4:35" ht="12.75" customHeight="1">
      <c r="D61" s="4011" t="s">
        <v>1117</v>
      </c>
      <c r="E61" s="531" t="s">
        <v>1118</v>
      </c>
      <c r="F61" s="1452" t="s">
        <v>555</v>
      </c>
      <c r="G61" s="4065"/>
      <c r="H61" s="4065"/>
      <c r="I61" s="4066">
        <f t="shared" si="3"/>
        <v>0</v>
      </c>
      <c r="J61" s="4067"/>
      <c r="T61" s="2792"/>
      <c r="U61" s="2796"/>
      <c r="V61" s="2796"/>
      <c r="W61" s="2790"/>
      <c r="X61" s="2792"/>
      <c r="Y61" s="2792"/>
      <c r="Z61" s="2792"/>
      <c r="AA61" s="2794"/>
      <c r="AB61" s="2792"/>
      <c r="AC61" s="2792"/>
      <c r="AD61" s="2792"/>
      <c r="AE61" s="2794"/>
      <c r="AF61" s="2792"/>
      <c r="AG61" s="2792"/>
      <c r="AH61" s="2792"/>
      <c r="AI61" s="2794"/>
    </row>
    <row r="62" spans="4:35" ht="12.75" customHeight="1">
      <c r="D62" s="4011" t="s">
        <v>1119</v>
      </c>
      <c r="E62" s="531" t="s">
        <v>1120</v>
      </c>
      <c r="F62" s="1452" t="s">
        <v>558</v>
      </c>
      <c r="G62" s="4065"/>
      <c r="H62" s="4065"/>
      <c r="I62" s="4066">
        <f t="shared" si="3"/>
        <v>0</v>
      </c>
      <c r="J62" s="4067"/>
      <c r="T62" s="2792"/>
      <c r="U62" s="2796"/>
      <c r="V62" s="2796"/>
      <c r="W62" s="2790"/>
      <c r="X62" s="2792"/>
      <c r="Y62" s="2792"/>
      <c r="Z62" s="2792"/>
      <c r="AA62" s="2794"/>
      <c r="AB62" s="2792"/>
      <c r="AC62" s="2792"/>
      <c r="AD62" s="2792"/>
      <c r="AE62" s="2794"/>
      <c r="AF62" s="2792"/>
      <c r="AG62" s="2792"/>
      <c r="AH62" s="2792"/>
      <c r="AI62" s="2794"/>
    </row>
    <row r="63" spans="4:35" ht="12.75" customHeight="1">
      <c r="D63" s="4011" t="s">
        <v>1121</v>
      </c>
      <c r="E63" s="531" t="s">
        <v>1122</v>
      </c>
      <c r="F63" s="1452" t="s">
        <v>558</v>
      </c>
      <c r="G63" s="4065"/>
      <c r="H63" s="4065"/>
      <c r="I63" s="4066">
        <f t="shared" si="3"/>
        <v>0</v>
      </c>
      <c r="J63" s="4067"/>
      <c r="T63" s="2792"/>
      <c r="U63" s="2796"/>
      <c r="V63" s="2796"/>
      <c r="W63" s="2790"/>
      <c r="X63" s="2792"/>
      <c r="Y63" s="2792"/>
      <c r="Z63" s="2792"/>
      <c r="AA63" s="2794"/>
      <c r="AB63" s="2792"/>
      <c r="AC63" s="2792"/>
      <c r="AD63" s="2792"/>
      <c r="AE63" s="2794"/>
      <c r="AF63" s="2792"/>
      <c r="AG63" s="2792"/>
      <c r="AH63" s="2792"/>
      <c r="AI63" s="2794"/>
    </row>
    <row r="64" spans="4:35" ht="12.75" customHeight="1">
      <c r="D64" s="4011" t="s">
        <v>1123</v>
      </c>
      <c r="E64" s="532" t="s">
        <v>1124</v>
      </c>
      <c r="F64" s="1452" t="s">
        <v>558</v>
      </c>
      <c r="G64" s="4065"/>
      <c r="H64" s="4065"/>
      <c r="I64" s="4066">
        <f t="shared" si="3"/>
        <v>0</v>
      </c>
      <c r="J64" s="4067"/>
      <c r="T64" s="2792"/>
      <c r="U64" s="2796"/>
      <c r="V64" s="2796"/>
      <c r="W64" s="2790"/>
      <c r="X64" s="2792"/>
      <c r="Y64" s="2792"/>
      <c r="Z64" s="2792"/>
      <c r="AA64" s="2794"/>
      <c r="AB64" s="2792"/>
      <c r="AC64" s="2792"/>
      <c r="AD64" s="2792"/>
      <c r="AE64" s="2794"/>
      <c r="AF64" s="2792"/>
      <c r="AG64" s="2792"/>
      <c r="AH64" s="2792"/>
      <c r="AI64" s="2794"/>
    </row>
    <row r="65" spans="4:35" ht="21.75" customHeight="1">
      <c r="D65" s="4009">
        <v>11.2</v>
      </c>
      <c r="E65" s="528" t="s">
        <v>1125</v>
      </c>
      <c r="F65" s="525"/>
      <c r="G65" s="4646">
        <f>+SUM(G66:G71)</f>
        <v>0</v>
      </c>
      <c r="H65" s="4646">
        <f>+SUM(H66:H71)</f>
        <v>0</v>
      </c>
      <c r="I65" s="4647">
        <f>+SUM(I66:I71)</f>
        <v>0</v>
      </c>
      <c r="J65" s="4648">
        <f>+SUM(J66:J71)</f>
        <v>0</v>
      </c>
      <c r="T65" s="2796"/>
      <c r="U65" s="2796"/>
      <c r="V65" s="2796"/>
      <c r="W65" s="2797"/>
      <c r="X65" s="2796"/>
      <c r="Y65" s="2796"/>
      <c r="Z65" s="2796"/>
      <c r="AA65" s="2798"/>
      <c r="AB65" s="2796"/>
      <c r="AC65" s="2796"/>
      <c r="AD65" s="2796"/>
      <c r="AE65" s="2798"/>
      <c r="AF65" s="2796"/>
      <c r="AG65" s="2796"/>
      <c r="AH65" s="2796"/>
      <c r="AI65" s="2798"/>
    </row>
    <row r="66" spans="4:35" ht="12.75" customHeight="1">
      <c r="D66" s="4011" t="s">
        <v>1126</v>
      </c>
      <c r="E66" s="531" t="s">
        <v>1127</v>
      </c>
      <c r="F66" s="1452" t="s">
        <v>552</v>
      </c>
      <c r="G66" s="4065"/>
      <c r="H66" s="4065"/>
      <c r="I66" s="4066">
        <f t="shared" ref="I66:I129" si="14">G66-H66</f>
        <v>0</v>
      </c>
      <c r="J66" s="4067"/>
      <c r="T66" s="2792"/>
      <c r="U66" s="2796"/>
      <c r="V66" s="2796"/>
      <c r="W66" s="2790"/>
      <c r="X66" s="2792"/>
      <c r="Y66" s="2792"/>
      <c r="Z66" s="2792"/>
      <c r="AA66" s="2794"/>
      <c r="AB66" s="2792"/>
      <c r="AC66" s="2792"/>
      <c r="AD66" s="2792"/>
      <c r="AE66" s="2794"/>
      <c r="AF66" s="2792"/>
      <c r="AG66" s="2792"/>
      <c r="AH66" s="2792"/>
      <c r="AI66" s="2794"/>
    </row>
    <row r="67" spans="4:35" ht="12.75" customHeight="1">
      <c r="D67" s="4011" t="s">
        <v>1128</v>
      </c>
      <c r="E67" s="531" t="s">
        <v>1129</v>
      </c>
      <c r="F67" s="1451" t="s">
        <v>552</v>
      </c>
      <c r="G67" s="4065"/>
      <c r="H67" s="4065"/>
      <c r="I67" s="4066">
        <f t="shared" si="14"/>
        <v>0</v>
      </c>
      <c r="J67" s="4067"/>
      <c r="T67" s="2792"/>
      <c r="U67" s="2796"/>
      <c r="V67" s="2796"/>
      <c r="W67" s="2790"/>
      <c r="X67" s="2792"/>
      <c r="Y67" s="2792"/>
      <c r="Z67" s="2792"/>
      <c r="AA67" s="2794"/>
      <c r="AB67" s="2792"/>
      <c r="AC67" s="2792"/>
      <c r="AD67" s="2792"/>
      <c r="AE67" s="2794"/>
      <c r="AF67" s="2792"/>
      <c r="AG67" s="2792"/>
      <c r="AH67" s="2792"/>
      <c r="AI67" s="2794"/>
    </row>
    <row r="68" spans="4:35" ht="12.75" customHeight="1">
      <c r="D68" s="4011" t="s">
        <v>1130</v>
      </c>
      <c r="E68" s="531" t="s">
        <v>1131</v>
      </c>
      <c r="F68" s="1451" t="s">
        <v>555</v>
      </c>
      <c r="G68" s="4065"/>
      <c r="H68" s="4065"/>
      <c r="I68" s="4066">
        <f t="shared" si="14"/>
        <v>0</v>
      </c>
      <c r="J68" s="4067"/>
      <c r="T68" s="2792"/>
      <c r="U68" s="2796"/>
      <c r="V68" s="2796"/>
      <c r="W68" s="2790"/>
      <c r="X68" s="2792"/>
      <c r="Y68" s="2792"/>
      <c r="Z68" s="2792"/>
      <c r="AA68" s="2794"/>
      <c r="AB68" s="2792"/>
      <c r="AC68" s="2792"/>
      <c r="AD68" s="2792"/>
      <c r="AE68" s="2794"/>
      <c r="AF68" s="2792"/>
      <c r="AG68" s="2792"/>
      <c r="AH68" s="2792"/>
      <c r="AI68" s="2794"/>
    </row>
    <row r="69" spans="4:35" ht="12.75" customHeight="1">
      <c r="D69" s="4011" t="s">
        <v>1132</v>
      </c>
      <c r="E69" s="531" t="s">
        <v>1120</v>
      </c>
      <c r="F69" s="1452" t="s">
        <v>558</v>
      </c>
      <c r="G69" s="4065"/>
      <c r="H69" s="4065"/>
      <c r="I69" s="4066">
        <f t="shared" si="14"/>
        <v>0</v>
      </c>
      <c r="J69" s="4067"/>
      <c r="T69" s="2792"/>
      <c r="U69" s="2796"/>
      <c r="V69" s="2796"/>
      <c r="W69" s="2790"/>
      <c r="X69" s="2792"/>
      <c r="Y69" s="2792"/>
      <c r="Z69" s="2792"/>
      <c r="AA69" s="2794"/>
      <c r="AB69" s="2792"/>
      <c r="AC69" s="2792"/>
      <c r="AD69" s="2792"/>
      <c r="AE69" s="2794"/>
      <c r="AF69" s="2792"/>
      <c r="AG69" s="2792"/>
      <c r="AH69" s="2792"/>
      <c r="AI69" s="2794"/>
    </row>
    <row r="70" spans="4:35" ht="12.75" customHeight="1">
      <c r="D70" s="4011" t="s">
        <v>1133</v>
      </c>
      <c r="E70" s="531" t="s">
        <v>1122</v>
      </c>
      <c r="F70" s="1452" t="s">
        <v>558</v>
      </c>
      <c r="G70" s="4065"/>
      <c r="H70" s="4065"/>
      <c r="I70" s="4066">
        <f t="shared" si="14"/>
        <v>0</v>
      </c>
      <c r="J70" s="4067"/>
      <c r="T70" s="2792"/>
      <c r="U70" s="2796"/>
      <c r="V70" s="2796"/>
      <c r="W70" s="2790"/>
      <c r="X70" s="2792"/>
      <c r="Y70" s="2792"/>
      <c r="Z70" s="2792"/>
      <c r="AA70" s="2794"/>
      <c r="AB70" s="2792"/>
      <c r="AC70" s="2792"/>
      <c r="AD70" s="2792"/>
      <c r="AE70" s="2794"/>
      <c r="AF70" s="2792"/>
      <c r="AG70" s="2792"/>
      <c r="AH70" s="2792"/>
      <c r="AI70" s="2794"/>
    </row>
    <row r="71" spans="4:35" ht="12.75" customHeight="1">
      <c r="D71" s="4011" t="s">
        <v>1134</v>
      </c>
      <c r="E71" s="532" t="s">
        <v>1124</v>
      </c>
      <c r="F71" s="1451" t="s">
        <v>558</v>
      </c>
      <c r="G71" s="4065"/>
      <c r="H71" s="4065"/>
      <c r="I71" s="4066">
        <f t="shared" si="14"/>
        <v>0</v>
      </c>
      <c r="J71" s="4067"/>
      <c r="T71" s="2792"/>
      <c r="U71" s="2796"/>
      <c r="V71" s="2796"/>
      <c r="W71" s="2790"/>
      <c r="X71" s="2792"/>
      <c r="Y71" s="2792"/>
      <c r="Z71" s="2792"/>
      <c r="AA71" s="2794"/>
      <c r="AB71" s="2792"/>
      <c r="AC71" s="2792"/>
      <c r="AD71" s="2792"/>
      <c r="AE71" s="2794"/>
      <c r="AF71" s="2792"/>
      <c r="AG71" s="2792"/>
      <c r="AH71" s="2792"/>
      <c r="AI71" s="2794"/>
    </row>
    <row r="72" spans="4:35" ht="12.75" customHeight="1">
      <c r="D72" s="4009">
        <v>11.3</v>
      </c>
      <c r="E72" s="528" t="s">
        <v>1135</v>
      </c>
      <c r="F72" s="1451" t="s">
        <v>561</v>
      </c>
      <c r="G72" s="4065"/>
      <c r="H72" s="4065"/>
      <c r="I72" s="4066">
        <f t="shared" si="14"/>
        <v>0</v>
      </c>
      <c r="J72" s="4067"/>
      <c r="T72" s="2792"/>
      <c r="U72" s="2796"/>
      <c r="V72" s="2796"/>
      <c r="W72" s="2790"/>
      <c r="X72" s="2792"/>
      <c r="Y72" s="2792"/>
      <c r="Z72" s="2792"/>
      <c r="AA72" s="2794"/>
      <c r="AB72" s="2792"/>
      <c r="AC72" s="2792"/>
      <c r="AD72" s="2792"/>
      <c r="AE72" s="2794"/>
      <c r="AF72" s="2792"/>
      <c r="AG72" s="2792"/>
      <c r="AH72" s="2792"/>
      <c r="AI72" s="2794"/>
    </row>
    <row r="73" spans="4:35" ht="12.75" customHeight="1">
      <c r="D73" s="4008">
        <v>12</v>
      </c>
      <c r="E73" s="529" t="s">
        <v>75</v>
      </c>
      <c r="F73" s="1451" t="s">
        <v>564</v>
      </c>
      <c r="G73" s="4638">
        <f>+G74+G75+G76+G77+G78</f>
        <v>0</v>
      </c>
      <c r="H73" s="4638">
        <f>+H74+H75+H76+H77+H78</f>
        <v>0</v>
      </c>
      <c r="I73" s="4638">
        <f>+I74+I75+I76+I77+I78</f>
        <v>0</v>
      </c>
      <c r="J73" s="4639">
        <f>+J74+J75+J76+J77+J78</f>
        <v>0</v>
      </c>
      <c r="T73" s="2791">
        <f>G73</f>
        <v>0</v>
      </c>
      <c r="U73" s="2791">
        <f>'S8 - HTM'!AK32</f>
        <v>0</v>
      </c>
      <c r="V73" s="2791">
        <f>'S8 - HTM'!AL32</f>
        <v>0</v>
      </c>
      <c r="W73" s="2791">
        <f>T73+U73-V73</f>
        <v>0</v>
      </c>
      <c r="X73" s="2791">
        <f>'S8 - HTM'!AQ32</f>
        <v>0</v>
      </c>
      <c r="Y73" s="2791">
        <f>'S8 - HTM'!AR32</f>
        <v>0</v>
      </c>
      <c r="Z73" s="2791">
        <f>'S8 - HTM'!AS32</f>
        <v>0</v>
      </c>
      <c r="AA73" s="2791">
        <f>'S8 - HTM'!AT32</f>
        <v>0</v>
      </c>
      <c r="AB73" s="2791">
        <f>'S8 - HTM'!AU32</f>
        <v>0</v>
      </c>
      <c r="AC73" s="2791">
        <f>'S8 - HTM'!AV32</f>
        <v>0</v>
      </c>
      <c r="AD73" s="2791">
        <f>'S8 - HTM'!AW32</f>
        <v>0</v>
      </c>
      <c r="AE73" s="2791">
        <f>'S8 - HTM'!AX32</f>
        <v>0</v>
      </c>
      <c r="AF73" s="2791">
        <f>'S8 - HTM'!AY32</f>
        <v>0</v>
      </c>
      <c r="AG73" s="2791">
        <f>'S8 - HTM'!AZ32</f>
        <v>0</v>
      </c>
      <c r="AH73" s="2791">
        <f>'S8 - HTM'!BA32</f>
        <v>0</v>
      </c>
      <c r="AI73" s="2791">
        <f t="shared" ref="AI73" si="15">SUBTOTAL(9,AI74:AI78)</f>
        <v>0</v>
      </c>
    </row>
    <row r="74" spans="4:35" ht="12.75" customHeight="1">
      <c r="D74" s="4009">
        <v>12.1</v>
      </c>
      <c r="E74" s="528" t="s">
        <v>1136</v>
      </c>
      <c r="F74" s="525"/>
      <c r="G74" s="4635"/>
      <c r="H74" s="4635"/>
      <c r="I74" s="4636">
        <f t="shared" si="14"/>
        <v>0</v>
      </c>
      <c r="J74" s="4640"/>
      <c r="T74" s="2792"/>
      <c r="U74" s="2796"/>
      <c r="V74" s="2796"/>
      <c r="W74" s="2797"/>
      <c r="X74" s="2792"/>
      <c r="Y74" s="2792"/>
      <c r="Z74" s="2792"/>
      <c r="AA74" s="2794"/>
      <c r="AB74" s="2792"/>
      <c r="AC74" s="2792"/>
      <c r="AD74" s="2792"/>
      <c r="AE74" s="2794"/>
      <c r="AF74" s="2792"/>
      <c r="AG74" s="2792"/>
      <c r="AH74" s="2792"/>
      <c r="AI74" s="2794"/>
    </row>
    <row r="75" spans="4:35" ht="12.75" customHeight="1">
      <c r="D75" s="4011" t="s">
        <v>1137</v>
      </c>
      <c r="E75" s="531" t="s">
        <v>1138</v>
      </c>
      <c r="F75" s="525"/>
      <c r="G75" s="4065"/>
      <c r="H75" s="4065"/>
      <c r="I75" s="4066">
        <f t="shared" si="14"/>
        <v>0</v>
      </c>
      <c r="J75" s="4067"/>
      <c r="T75" s="2792"/>
      <c r="U75" s="2796"/>
      <c r="V75" s="2796"/>
      <c r="W75" s="2790"/>
      <c r="X75" s="2792"/>
      <c r="Y75" s="2792"/>
      <c r="Z75" s="2792"/>
      <c r="AA75" s="2794"/>
      <c r="AB75" s="2792"/>
      <c r="AC75" s="2792"/>
      <c r="AD75" s="2792"/>
      <c r="AE75" s="2794"/>
      <c r="AF75" s="2792"/>
      <c r="AG75" s="2792"/>
      <c r="AH75" s="2792"/>
      <c r="AI75" s="2794"/>
    </row>
    <row r="76" spans="4:35" ht="12.75" customHeight="1">
      <c r="D76" s="4009">
        <v>12.2</v>
      </c>
      <c r="E76" s="528" t="s">
        <v>1139</v>
      </c>
      <c r="F76" s="525"/>
      <c r="G76" s="4065"/>
      <c r="H76" s="4065"/>
      <c r="I76" s="4066">
        <f t="shared" si="14"/>
        <v>0</v>
      </c>
      <c r="J76" s="4067"/>
      <c r="T76" s="2792"/>
      <c r="U76" s="2796"/>
      <c r="V76" s="2796"/>
      <c r="W76" s="2790"/>
      <c r="X76" s="2792"/>
      <c r="Y76" s="2792"/>
      <c r="Z76" s="2792"/>
      <c r="AA76" s="2794"/>
      <c r="AB76" s="2792"/>
      <c r="AC76" s="2792"/>
      <c r="AD76" s="2792"/>
      <c r="AE76" s="2794"/>
      <c r="AF76" s="2792"/>
      <c r="AG76" s="2792"/>
      <c r="AH76" s="2792"/>
      <c r="AI76" s="2794"/>
    </row>
    <row r="77" spans="4:35" ht="12.75" customHeight="1">
      <c r="D77" s="4011" t="s">
        <v>1140</v>
      </c>
      <c r="E77" s="531" t="s">
        <v>1138</v>
      </c>
      <c r="F77" s="525"/>
      <c r="G77" s="4065"/>
      <c r="H77" s="4065"/>
      <c r="I77" s="4066">
        <f t="shared" si="14"/>
        <v>0</v>
      </c>
      <c r="J77" s="4067"/>
      <c r="T77" s="2792"/>
      <c r="U77" s="2796"/>
      <c r="V77" s="2796"/>
      <c r="W77" s="2790"/>
      <c r="X77" s="2792"/>
      <c r="Y77" s="2792"/>
      <c r="Z77" s="2792"/>
      <c r="AA77" s="2794"/>
      <c r="AB77" s="2792"/>
      <c r="AC77" s="2792"/>
      <c r="AD77" s="2792"/>
      <c r="AE77" s="2794"/>
      <c r="AF77" s="2792"/>
      <c r="AG77" s="2792"/>
      <c r="AH77" s="2792"/>
      <c r="AI77" s="2794"/>
    </row>
    <row r="78" spans="4:35" ht="12.75" customHeight="1">
      <c r="D78" s="4009">
        <v>12.3</v>
      </c>
      <c r="E78" s="528" t="s">
        <v>1101</v>
      </c>
      <c r="F78" s="525"/>
      <c r="G78" s="4070"/>
      <c r="H78" s="4071"/>
      <c r="I78" s="4066">
        <f t="shared" si="14"/>
        <v>0</v>
      </c>
      <c r="J78" s="4072"/>
      <c r="T78" s="2792"/>
      <c r="U78" s="2796"/>
      <c r="V78" s="2796"/>
      <c r="W78" s="2790"/>
      <c r="X78" s="2792"/>
      <c r="Y78" s="2792"/>
      <c r="Z78" s="2792"/>
      <c r="AA78" s="2794"/>
      <c r="AB78" s="2792"/>
      <c r="AC78" s="2792"/>
      <c r="AD78" s="2792"/>
      <c r="AE78" s="2794"/>
      <c r="AF78" s="2792"/>
      <c r="AG78" s="2792"/>
      <c r="AH78" s="2792"/>
      <c r="AI78" s="2794"/>
    </row>
    <row r="79" spans="4:35" ht="12.75" customHeight="1">
      <c r="D79" s="4008">
        <v>13</v>
      </c>
      <c r="E79" s="529" t="s">
        <v>76</v>
      </c>
      <c r="F79" s="1451" t="s">
        <v>567</v>
      </c>
      <c r="G79" s="4638">
        <f>+SUM(G80:G92)</f>
        <v>0</v>
      </c>
      <c r="H79" s="4638">
        <f>+SUM(H80:H92)</f>
        <v>0</v>
      </c>
      <c r="I79" s="4638">
        <f>+SUM(I80:I92)</f>
        <v>0</v>
      </c>
      <c r="J79" s="4639">
        <f>+SUM(J80:J92)</f>
        <v>0</v>
      </c>
      <c r="T79" s="2791">
        <f>G79</f>
        <v>0</v>
      </c>
      <c r="U79" s="2791">
        <f>'S9 - Loans'!R27</f>
        <v>0</v>
      </c>
      <c r="V79" s="2791">
        <f>'S9 - Loans'!S27</f>
        <v>0</v>
      </c>
      <c r="W79" s="2791">
        <f>T79+U79-V79</f>
        <v>0</v>
      </c>
      <c r="X79" s="2791">
        <f>'S9 - Loans'!U27</f>
        <v>0</v>
      </c>
      <c r="Y79" s="2791">
        <f>'S9 - Loans'!V27</f>
        <v>0</v>
      </c>
      <c r="Z79" s="2791">
        <f>'S9 - Loans'!W27</f>
        <v>0</v>
      </c>
      <c r="AA79" s="2791">
        <f>'S9 - Loans'!X27</f>
        <v>0</v>
      </c>
      <c r="AB79" s="2791">
        <f>'S9 - Loans'!Y27</f>
        <v>0</v>
      </c>
      <c r="AC79" s="2791">
        <f>'S9 - Loans'!Z27</f>
        <v>0</v>
      </c>
      <c r="AD79" s="2791">
        <f>'S9 - Loans'!AA27</f>
        <v>0</v>
      </c>
      <c r="AE79" s="2791">
        <f>'S9 - Loans'!AB27</f>
        <v>0</v>
      </c>
      <c r="AF79" s="2791">
        <f>'S9 - Loans'!AC27</f>
        <v>0</v>
      </c>
      <c r="AG79" s="2791">
        <f>'S9 - Loans'!AD27</f>
        <v>0</v>
      </c>
      <c r="AH79" s="2791">
        <f>'S9 - Loans'!AE27</f>
        <v>0</v>
      </c>
      <c r="AI79" s="2791">
        <f t="shared" ref="AI79" si="16">SUBTOTAL(9,AI80:AI92)</f>
        <v>0</v>
      </c>
    </row>
    <row r="80" spans="4:35" ht="12.75" customHeight="1">
      <c r="D80" s="4009">
        <v>13.1</v>
      </c>
      <c r="E80" s="528" t="s">
        <v>1141</v>
      </c>
      <c r="F80" s="1451" t="s">
        <v>1142</v>
      </c>
      <c r="G80" s="4635"/>
      <c r="H80" s="4635"/>
      <c r="I80" s="4636">
        <f t="shared" si="14"/>
        <v>0</v>
      </c>
      <c r="J80" s="4640"/>
      <c r="T80" s="2792"/>
      <c r="U80" s="2796"/>
      <c r="V80" s="2796"/>
      <c r="W80" s="2790"/>
      <c r="X80" s="2792"/>
      <c r="Y80" s="2792"/>
      <c r="Z80" s="2792"/>
      <c r="AA80" s="2794"/>
      <c r="AB80" s="2792"/>
      <c r="AC80" s="2792"/>
      <c r="AD80" s="2792"/>
      <c r="AE80" s="2794"/>
      <c r="AF80" s="2792"/>
      <c r="AG80" s="2792"/>
      <c r="AH80" s="2792"/>
      <c r="AI80" s="2794"/>
    </row>
    <row r="81" spans="4:35" ht="12.75" customHeight="1">
      <c r="D81" s="4009">
        <v>13.2</v>
      </c>
      <c r="E81" s="528" t="s">
        <v>1143</v>
      </c>
      <c r="F81" s="1451" t="s">
        <v>1144</v>
      </c>
      <c r="G81" s="4065"/>
      <c r="H81" s="4065"/>
      <c r="I81" s="4066">
        <f t="shared" si="14"/>
        <v>0</v>
      </c>
      <c r="J81" s="4067"/>
      <c r="T81" s="2792"/>
      <c r="U81" s="2796"/>
      <c r="V81" s="2796"/>
      <c r="W81" s="2790"/>
      <c r="X81" s="2792"/>
      <c r="Y81" s="2792"/>
      <c r="Z81" s="2792"/>
      <c r="AA81" s="2794"/>
      <c r="AB81" s="2792"/>
      <c r="AC81" s="2792"/>
      <c r="AD81" s="2792"/>
      <c r="AE81" s="2794"/>
      <c r="AF81" s="2792"/>
      <c r="AG81" s="2792"/>
      <c r="AH81" s="2792"/>
      <c r="AI81" s="2794"/>
    </row>
    <row r="82" spans="4:35" ht="12.75" customHeight="1">
      <c r="D82" s="4009">
        <v>13.3</v>
      </c>
      <c r="E82" s="528" t="s">
        <v>1145</v>
      </c>
      <c r="F82" s="1451" t="s">
        <v>1146</v>
      </c>
      <c r="G82" s="4065"/>
      <c r="H82" s="4065"/>
      <c r="I82" s="4066">
        <f t="shared" si="14"/>
        <v>0</v>
      </c>
      <c r="J82" s="4067"/>
      <c r="T82" s="2792"/>
      <c r="U82" s="2796"/>
      <c r="V82" s="2796"/>
      <c r="W82" s="2790"/>
      <c r="X82" s="2792"/>
      <c r="Y82" s="2792"/>
      <c r="Z82" s="2792"/>
      <c r="AA82" s="2794"/>
      <c r="AB82" s="2792"/>
      <c r="AC82" s="2792"/>
      <c r="AD82" s="2792"/>
      <c r="AE82" s="2794"/>
      <c r="AF82" s="2792"/>
      <c r="AG82" s="2792"/>
      <c r="AH82" s="2792"/>
      <c r="AI82" s="2794"/>
    </row>
    <row r="83" spans="4:35" ht="12.75" customHeight="1">
      <c r="D83" s="4009">
        <v>13.4</v>
      </c>
      <c r="E83" s="528" t="s">
        <v>1147</v>
      </c>
      <c r="F83" s="1451" t="s">
        <v>1148</v>
      </c>
      <c r="G83" s="4065"/>
      <c r="H83" s="4065"/>
      <c r="I83" s="4066">
        <f t="shared" si="14"/>
        <v>0</v>
      </c>
      <c r="J83" s="4067"/>
      <c r="T83" s="2792"/>
      <c r="U83" s="2796"/>
      <c r="V83" s="2796"/>
      <c r="W83" s="2790"/>
      <c r="X83" s="2792"/>
      <c r="Y83" s="2792"/>
      <c r="Z83" s="2792"/>
      <c r="AA83" s="2794"/>
      <c r="AB83" s="2792"/>
      <c r="AC83" s="2792"/>
      <c r="AD83" s="2792"/>
      <c r="AE83" s="2794"/>
      <c r="AF83" s="2792"/>
      <c r="AG83" s="2792"/>
      <c r="AH83" s="2792"/>
      <c r="AI83" s="2794"/>
    </row>
    <row r="84" spans="4:35" ht="12.75" customHeight="1">
      <c r="D84" s="4009">
        <v>13.5</v>
      </c>
      <c r="E84" s="528" t="s">
        <v>1149</v>
      </c>
      <c r="F84" s="1451" t="s">
        <v>1150</v>
      </c>
      <c r="G84" s="4065"/>
      <c r="H84" s="4065"/>
      <c r="I84" s="4066">
        <f t="shared" si="14"/>
        <v>0</v>
      </c>
      <c r="J84" s="4067"/>
      <c r="T84" s="2792"/>
      <c r="U84" s="2796"/>
      <c r="V84" s="2796"/>
      <c r="W84" s="2790"/>
      <c r="X84" s="2792"/>
      <c r="Y84" s="2792"/>
      <c r="Z84" s="2792"/>
      <c r="AA84" s="2794"/>
      <c r="AB84" s="2792"/>
      <c r="AC84" s="2792"/>
      <c r="AD84" s="2792"/>
      <c r="AE84" s="2794"/>
      <c r="AF84" s="2792"/>
      <c r="AG84" s="2792"/>
      <c r="AH84" s="2792"/>
      <c r="AI84" s="2794"/>
    </row>
    <row r="85" spans="4:35" ht="12.75" customHeight="1">
      <c r="D85" s="4009">
        <v>13.6</v>
      </c>
      <c r="E85" s="528" t="s">
        <v>1151</v>
      </c>
      <c r="F85" s="1451" t="s">
        <v>1152</v>
      </c>
      <c r="G85" s="4065"/>
      <c r="H85" s="4065"/>
      <c r="I85" s="4066">
        <f t="shared" si="14"/>
        <v>0</v>
      </c>
      <c r="J85" s="4067"/>
      <c r="T85" s="2792"/>
      <c r="U85" s="2796"/>
      <c r="V85" s="2796"/>
      <c r="W85" s="2790"/>
      <c r="X85" s="2792"/>
      <c r="Y85" s="2792"/>
      <c r="Z85" s="2792"/>
      <c r="AA85" s="2794"/>
      <c r="AB85" s="2792"/>
      <c r="AC85" s="2792"/>
      <c r="AD85" s="2792"/>
      <c r="AE85" s="2794"/>
      <c r="AF85" s="2792"/>
      <c r="AG85" s="2792"/>
      <c r="AH85" s="2792"/>
      <c r="AI85" s="2794"/>
    </row>
    <row r="86" spans="4:35" ht="12.75" customHeight="1">
      <c r="D86" s="4009">
        <v>13.7</v>
      </c>
      <c r="E86" s="528" t="s">
        <v>1153</v>
      </c>
      <c r="F86" s="1451" t="s">
        <v>1154</v>
      </c>
      <c r="G86" s="4065"/>
      <c r="H86" s="4065"/>
      <c r="I86" s="4066">
        <f t="shared" si="14"/>
        <v>0</v>
      </c>
      <c r="J86" s="4067"/>
      <c r="T86" s="2792"/>
      <c r="U86" s="2796"/>
      <c r="V86" s="2796"/>
      <c r="W86" s="2790"/>
      <c r="X86" s="2792"/>
      <c r="Y86" s="2792"/>
      <c r="Z86" s="2792"/>
      <c r="AA86" s="2794"/>
      <c r="AB86" s="2792"/>
      <c r="AC86" s="2792"/>
      <c r="AD86" s="2792"/>
      <c r="AE86" s="2794"/>
      <c r="AF86" s="2792"/>
      <c r="AG86" s="2792"/>
      <c r="AH86" s="2792"/>
      <c r="AI86" s="2794"/>
    </row>
    <row r="87" spans="4:35" ht="12.75" customHeight="1">
      <c r="D87" s="4009">
        <v>13.8</v>
      </c>
      <c r="E87" s="528" t="s">
        <v>1155</v>
      </c>
      <c r="F87" s="1451" t="s">
        <v>1156</v>
      </c>
      <c r="G87" s="4065"/>
      <c r="H87" s="4065"/>
      <c r="I87" s="4066">
        <f t="shared" si="14"/>
        <v>0</v>
      </c>
      <c r="J87" s="4067"/>
      <c r="T87" s="2792"/>
      <c r="U87" s="2796"/>
      <c r="V87" s="2796"/>
      <c r="W87" s="2790"/>
      <c r="X87" s="2792"/>
      <c r="Y87" s="2792"/>
      <c r="Z87" s="2792"/>
      <c r="AA87" s="2794"/>
      <c r="AB87" s="2792"/>
      <c r="AC87" s="2792"/>
      <c r="AD87" s="2792"/>
      <c r="AE87" s="2794"/>
      <c r="AF87" s="2792"/>
      <c r="AG87" s="2792"/>
      <c r="AH87" s="2792"/>
      <c r="AI87" s="2794"/>
    </row>
    <row r="88" spans="4:35" ht="12.75" customHeight="1">
      <c r="D88" s="4009">
        <v>13.9</v>
      </c>
      <c r="E88" s="528" t="s">
        <v>1157</v>
      </c>
      <c r="F88" s="1451" t="s">
        <v>1158</v>
      </c>
      <c r="G88" s="4065"/>
      <c r="H88" s="4065"/>
      <c r="I88" s="4066">
        <f t="shared" si="14"/>
        <v>0</v>
      </c>
      <c r="J88" s="4067"/>
      <c r="T88" s="2792"/>
      <c r="U88" s="2796"/>
      <c r="V88" s="2796"/>
      <c r="W88" s="2790"/>
      <c r="X88" s="2792"/>
      <c r="Y88" s="2792"/>
      <c r="Z88" s="2792"/>
      <c r="AA88" s="2794"/>
      <c r="AB88" s="2792"/>
      <c r="AC88" s="2792"/>
      <c r="AD88" s="2792"/>
      <c r="AE88" s="2794"/>
      <c r="AF88" s="2792"/>
      <c r="AG88" s="2792"/>
      <c r="AH88" s="2792"/>
      <c r="AI88" s="2794"/>
    </row>
    <row r="89" spans="4:35" ht="12.75" customHeight="1">
      <c r="D89" s="4009">
        <v>13.1</v>
      </c>
      <c r="E89" s="528" t="s">
        <v>1159</v>
      </c>
      <c r="F89" s="1451" t="s">
        <v>1160</v>
      </c>
      <c r="G89" s="4065"/>
      <c r="H89" s="4065"/>
      <c r="I89" s="4066">
        <f t="shared" si="14"/>
        <v>0</v>
      </c>
      <c r="J89" s="4067"/>
      <c r="T89" s="2792"/>
      <c r="U89" s="2796"/>
      <c r="V89" s="2796"/>
      <c r="W89" s="2790"/>
      <c r="X89" s="2792"/>
      <c r="Y89" s="2792"/>
      <c r="Z89" s="2792"/>
      <c r="AA89" s="2794"/>
      <c r="AB89" s="2792"/>
      <c r="AC89" s="2792"/>
      <c r="AD89" s="2792"/>
      <c r="AE89" s="2794"/>
      <c r="AF89" s="2792"/>
      <c r="AG89" s="2792"/>
      <c r="AH89" s="2792"/>
      <c r="AI89" s="2794"/>
    </row>
    <row r="90" spans="4:35" ht="12.75" customHeight="1">
      <c r="D90" s="4009">
        <v>13.11</v>
      </c>
      <c r="E90" s="528" t="s">
        <v>363</v>
      </c>
      <c r="F90" s="1451" t="s">
        <v>1161</v>
      </c>
      <c r="G90" s="4065"/>
      <c r="H90" s="4065"/>
      <c r="I90" s="4066">
        <f t="shared" si="14"/>
        <v>0</v>
      </c>
      <c r="J90" s="4067"/>
      <c r="T90" s="2792"/>
      <c r="U90" s="2796"/>
      <c r="V90" s="2796"/>
      <c r="W90" s="2790"/>
      <c r="X90" s="2792"/>
      <c r="Y90" s="2792"/>
      <c r="Z90" s="2792"/>
      <c r="AA90" s="2794"/>
      <c r="AB90" s="2792"/>
      <c r="AC90" s="2792"/>
      <c r="AD90" s="2792"/>
      <c r="AE90" s="2794"/>
      <c r="AF90" s="2792"/>
      <c r="AG90" s="2792"/>
      <c r="AH90" s="2792"/>
      <c r="AI90" s="2794"/>
    </row>
    <row r="91" spans="4:35" ht="12.75" customHeight="1">
      <c r="D91" s="4009">
        <v>13.12</v>
      </c>
      <c r="E91" s="528" t="s">
        <v>1162</v>
      </c>
      <c r="F91" s="1451" t="s">
        <v>1163</v>
      </c>
      <c r="G91" s="4065"/>
      <c r="H91" s="4065"/>
      <c r="I91" s="4066">
        <f t="shared" si="14"/>
        <v>0</v>
      </c>
      <c r="J91" s="4067"/>
      <c r="T91" s="2792"/>
      <c r="U91" s="2796"/>
      <c r="V91" s="2796"/>
      <c r="W91" s="2790"/>
      <c r="X91" s="2792"/>
      <c r="Y91" s="2792"/>
      <c r="Z91" s="2792"/>
      <c r="AA91" s="2794"/>
      <c r="AB91" s="2792"/>
      <c r="AC91" s="2792"/>
      <c r="AD91" s="2792"/>
      <c r="AE91" s="2794"/>
      <c r="AF91" s="2792"/>
      <c r="AG91" s="2792"/>
      <c r="AH91" s="2792"/>
      <c r="AI91" s="2794"/>
    </row>
    <row r="92" spans="4:35" ht="12.75" customHeight="1">
      <c r="D92" s="4009">
        <v>13.13</v>
      </c>
      <c r="E92" s="528" t="s">
        <v>1101</v>
      </c>
      <c r="F92" s="525"/>
      <c r="G92" s="4070"/>
      <c r="H92" s="4071"/>
      <c r="I92" s="4066">
        <f t="shared" si="14"/>
        <v>0</v>
      </c>
      <c r="J92" s="4072"/>
      <c r="T92" s="2792"/>
      <c r="U92" s="2796"/>
      <c r="V92" s="2796"/>
      <c r="W92" s="2790"/>
      <c r="X92" s="2792"/>
      <c r="Y92" s="2792"/>
      <c r="Z92" s="2792"/>
      <c r="AA92" s="2794"/>
      <c r="AB92" s="2792"/>
      <c r="AC92" s="2792"/>
      <c r="AD92" s="2792"/>
      <c r="AE92" s="2794"/>
      <c r="AF92" s="2792"/>
      <c r="AG92" s="2792"/>
      <c r="AH92" s="2792"/>
      <c r="AI92" s="2794"/>
    </row>
    <row r="93" spans="4:35" ht="12.75" customHeight="1">
      <c r="D93" s="4008">
        <v>14</v>
      </c>
      <c r="E93" s="529" t="s">
        <v>77</v>
      </c>
      <c r="F93" s="1451" t="s">
        <v>1164</v>
      </c>
      <c r="G93" s="4638">
        <f>SUM(G94:G99)</f>
        <v>0</v>
      </c>
      <c r="H93" s="4638">
        <f>SUM(H94:H99)</f>
        <v>0</v>
      </c>
      <c r="I93" s="4638">
        <f>SUM(I94:I99)</f>
        <v>0</v>
      </c>
      <c r="J93" s="4639">
        <f>SUM(J94:J99)</f>
        <v>0</v>
      </c>
      <c r="T93" s="2791">
        <f>G93</f>
        <v>0</v>
      </c>
      <c r="U93" s="2791">
        <f>'S10 - AFS'!S21</f>
        <v>0</v>
      </c>
      <c r="V93" s="2791">
        <f>'S10 - AFS'!T21</f>
        <v>0</v>
      </c>
      <c r="W93" s="2791">
        <f>T93+U93-V93</f>
        <v>0</v>
      </c>
      <c r="X93" s="2791">
        <f>'S10 - AFS'!V21</f>
        <v>0</v>
      </c>
      <c r="Y93" s="2791">
        <f>'S10 - AFS'!W21</f>
        <v>0</v>
      </c>
      <c r="Z93" s="2791">
        <f>'S10 - AFS'!X21</f>
        <v>0</v>
      </c>
      <c r="AA93" s="2791">
        <f>'S10 - AFS'!Y21</f>
        <v>0</v>
      </c>
      <c r="AB93" s="2791">
        <f>'S10 - AFS'!Z21</f>
        <v>0</v>
      </c>
      <c r="AC93" s="2791">
        <f>'S10 - AFS'!AA21</f>
        <v>0</v>
      </c>
      <c r="AD93" s="2791">
        <f>'S10 - AFS'!AB21</f>
        <v>0</v>
      </c>
      <c r="AE93" s="2791">
        <f>'S10 - AFS'!AC21</f>
        <v>0</v>
      </c>
      <c r="AF93" s="2791">
        <f>'S10 - AFS'!AD21</f>
        <v>0</v>
      </c>
      <c r="AG93" s="2791">
        <f>'S10 - AFS'!AE21</f>
        <v>0</v>
      </c>
      <c r="AH93" s="2791">
        <f>'S10 - AFS'!AF21</f>
        <v>0</v>
      </c>
      <c r="AI93" s="2791">
        <f t="shared" ref="AI93" si="17">SUBTOTAL(9,AI94:AI100)</f>
        <v>0</v>
      </c>
    </row>
    <row r="94" spans="4:35" ht="12.75" customHeight="1">
      <c r="D94" s="4009">
        <v>14.1</v>
      </c>
      <c r="E94" s="528" t="s">
        <v>1165</v>
      </c>
      <c r="F94" s="1452" t="s">
        <v>609</v>
      </c>
      <c r="G94" s="4635"/>
      <c r="H94" s="4635"/>
      <c r="I94" s="4636">
        <f t="shared" si="14"/>
        <v>0</v>
      </c>
      <c r="J94" s="4640"/>
      <c r="T94" s="2792"/>
      <c r="U94" s="2796"/>
      <c r="V94" s="2796"/>
      <c r="W94" s="2790"/>
      <c r="X94" s="2792"/>
      <c r="Y94" s="2792"/>
      <c r="Z94" s="2792"/>
      <c r="AA94" s="2794"/>
      <c r="AB94" s="2792"/>
      <c r="AC94" s="2792"/>
      <c r="AD94" s="2792"/>
      <c r="AE94" s="2794"/>
      <c r="AF94" s="2792"/>
      <c r="AG94" s="2792"/>
      <c r="AH94" s="2792"/>
      <c r="AI94" s="2794"/>
    </row>
    <row r="95" spans="4:35" ht="12.75" customHeight="1">
      <c r="D95" s="4009">
        <v>14.2</v>
      </c>
      <c r="E95" s="528" t="s">
        <v>1166</v>
      </c>
      <c r="F95" s="1451" t="s">
        <v>609</v>
      </c>
      <c r="G95" s="4065"/>
      <c r="H95" s="4065"/>
      <c r="I95" s="4066">
        <f t="shared" si="14"/>
        <v>0</v>
      </c>
      <c r="J95" s="4067"/>
      <c r="T95" s="2792"/>
      <c r="U95" s="2796"/>
      <c r="V95" s="2796"/>
      <c r="W95" s="2790"/>
      <c r="X95" s="2792"/>
      <c r="Y95" s="2792"/>
      <c r="Z95" s="2792"/>
      <c r="AA95" s="2794"/>
      <c r="AB95" s="2792"/>
      <c r="AC95" s="2792"/>
      <c r="AD95" s="2792"/>
      <c r="AE95" s="2794"/>
      <c r="AF95" s="2792"/>
      <c r="AG95" s="2792"/>
      <c r="AH95" s="2792"/>
      <c r="AI95" s="2794"/>
    </row>
    <row r="96" spans="4:35" ht="12.75" customHeight="1">
      <c r="D96" s="4009">
        <v>14.3</v>
      </c>
      <c r="E96" s="528" t="s">
        <v>1167</v>
      </c>
      <c r="F96" s="1451" t="s">
        <v>612</v>
      </c>
      <c r="G96" s="4065"/>
      <c r="H96" s="4065"/>
      <c r="I96" s="4066">
        <f t="shared" si="14"/>
        <v>0</v>
      </c>
      <c r="J96" s="4067"/>
      <c r="T96" s="2792"/>
      <c r="U96" s="2796"/>
      <c r="V96" s="2796"/>
      <c r="W96" s="2790"/>
      <c r="X96" s="2792"/>
      <c r="Y96" s="2792"/>
      <c r="Z96" s="2792"/>
      <c r="AA96" s="2794"/>
      <c r="AB96" s="2792"/>
      <c r="AC96" s="2792"/>
      <c r="AD96" s="2792"/>
      <c r="AE96" s="2794"/>
      <c r="AF96" s="2792"/>
      <c r="AG96" s="2792"/>
      <c r="AH96" s="2792"/>
      <c r="AI96" s="2794"/>
    </row>
    <row r="97" spans="4:35" ht="12.75" customHeight="1">
      <c r="D97" s="4009">
        <v>14.4</v>
      </c>
      <c r="E97" s="528" t="s">
        <v>1120</v>
      </c>
      <c r="F97" s="1452" t="s">
        <v>615</v>
      </c>
      <c r="G97" s="4065"/>
      <c r="H97" s="4065"/>
      <c r="I97" s="4066">
        <f t="shared" si="14"/>
        <v>0</v>
      </c>
      <c r="J97" s="4067"/>
      <c r="T97" s="2792"/>
      <c r="U97" s="2796"/>
      <c r="V97" s="2796"/>
      <c r="W97" s="2790"/>
      <c r="X97" s="2792"/>
      <c r="Y97" s="2792"/>
      <c r="Z97" s="2792"/>
      <c r="AA97" s="2794"/>
      <c r="AB97" s="2792"/>
      <c r="AC97" s="2792"/>
      <c r="AD97" s="2792"/>
      <c r="AE97" s="2794"/>
      <c r="AF97" s="2792"/>
      <c r="AG97" s="2792"/>
      <c r="AH97" s="2792"/>
      <c r="AI97" s="2794"/>
    </row>
    <row r="98" spans="4:35" ht="12.75" customHeight="1">
      <c r="D98" s="4009">
        <v>14.5</v>
      </c>
      <c r="E98" s="528" t="s">
        <v>1122</v>
      </c>
      <c r="F98" s="1452" t="s">
        <v>615</v>
      </c>
      <c r="G98" s="4065"/>
      <c r="H98" s="4065"/>
      <c r="I98" s="4066">
        <f t="shared" si="14"/>
        <v>0</v>
      </c>
      <c r="J98" s="4067"/>
      <c r="T98" s="2792"/>
      <c r="U98" s="2796"/>
      <c r="V98" s="2796"/>
      <c r="W98" s="2790"/>
      <c r="X98" s="2792"/>
      <c r="Y98" s="2792"/>
      <c r="Z98" s="2792"/>
      <c r="AA98" s="2794"/>
      <c r="AB98" s="2792"/>
      <c r="AC98" s="2792"/>
      <c r="AD98" s="2792"/>
      <c r="AE98" s="2794"/>
      <c r="AF98" s="2792"/>
      <c r="AG98" s="2792"/>
      <c r="AH98" s="2792"/>
      <c r="AI98" s="2794"/>
    </row>
    <row r="99" spans="4:35" ht="12.75" customHeight="1">
      <c r="D99" s="4009">
        <v>14.6</v>
      </c>
      <c r="E99" s="530" t="s">
        <v>1124</v>
      </c>
      <c r="F99" s="1451" t="s">
        <v>615</v>
      </c>
      <c r="G99" s="4065"/>
      <c r="H99" s="4065"/>
      <c r="I99" s="4066">
        <f t="shared" si="14"/>
        <v>0</v>
      </c>
      <c r="J99" s="4067"/>
      <c r="T99" s="2792"/>
      <c r="U99" s="2796"/>
      <c r="V99" s="2796"/>
      <c r="W99" s="2790"/>
      <c r="X99" s="2792"/>
      <c r="Y99" s="2792"/>
      <c r="Z99" s="2792"/>
      <c r="AA99" s="2794"/>
      <c r="AB99" s="2792"/>
      <c r="AC99" s="2792"/>
      <c r="AD99" s="2792"/>
      <c r="AE99" s="2794"/>
      <c r="AF99" s="2792"/>
      <c r="AG99" s="2792"/>
      <c r="AH99" s="2792"/>
      <c r="AI99" s="2794"/>
    </row>
    <row r="100" spans="4:35" ht="12.75" customHeight="1">
      <c r="D100" s="4009">
        <v>14.7</v>
      </c>
      <c r="E100" s="528" t="s">
        <v>1101</v>
      </c>
      <c r="F100" s="525"/>
      <c r="G100" s="4070"/>
      <c r="H100" s="4071"/>
      <c r="I100" s="4066">
        <f>G100-H100</f>
        <v>0</v>
      </c>
      <c r="J100" s="4072"/>
      <c r="T100" s="2792"/>
      <c r="U100" s="2796"/>
      <c r="V100" s="2796"/>
      <c r="W100" s="2790"/>
      <c r="X100" s="2792"/>
      <c r="Y100" s="2792"/>
      <c r="Z100" s="2792"/>
      <c r="AA100" s="2794"/>
      <c r="AB100" s="2792"/>
      <c r="AC100" s="2792"/>
      <c r="AD100" s="2792"/>
      <c r="AE100" s="2794"/>
      <c r="AF100" s="2792"/>
      <c r="AG100" s="2792"/>
      <c r="AH100" s="2792"/>
      <c r="AI100" s="2794"/>
    </row>
    <row r="101" spans="4:35" ht="12.75" customHeight="1">
      <c r="D101" s="4008">
        <v>15</v>
      </c>
      <c r="E101" s="529" t="s">
        <v>78</v>
      </c>
      <c r="F101" s="1451" t="s">
        <v>618</v>
      </c>
      <c r="G101" s="4638">
        <f>+G102+G103+G104+G111+G114+G117+G130+G134+G135+G136</f>
        <v>0</v>
      </c>
      <c r="H101" s="4638">
        <f>+H102+H103+H104+H111+H114+H117+H130+H134+H135+H136</f>
        <v>0</v>
      </c>
      <c r="I101" s="4638">
        <f>+I102+I103+I104+I111+I114+I117+I130+I134+I135+I136</f>
        <v>0</v>
      </c>
      <c r="J101" s="4639">
        <f>+J102+J103+J104+J111+J114+J117+J130+J134+J135+J136</f>
        <v>0</v>
      </c>
      <c r="T101" s="2791">
        <f>G101</f>
        <v>0</v>
      </c>
      <c r="U101" s="2791">
        <f>'S11 - InvInc Due &amp; Acc'!T47</f>
        <v>0</v>
      </c>
      <c r="V101" s="2791">
        <f>'S11 - InvInc Due &amp; Acc'!U47</f>
        <v>0</v>
      </c>
      <c r="W101" s="2791">
        <f>T101+U101-V101</f>
        <v>0</v>
      </c>
      <c r="X101" s="2791">
        <f>'S11 - InvInc Due &amp; Acc'!W47</f>
        <v>0</v>
      </c>
      <c r="Y101" s="2791">
        <f>'S11 - InvInc Due &amp; Acc'!X47</f>
        <v>0</v>
      </c>
      <c r="Z101" s="2791">
        <f>'S11 - InvInc Due &amp; Acc'!Y47</f>
        <v>0</v>
      </c>
      <c r="AA101" s="2791">
        <f>'S11 - InvInc Due &amp; Acc'!Z47</f>
        <v>0</v>
      </c>
      <c r="AB101" s="2791">
        <f>'S11 - InvInc Due &amp; Acc'!AA47</f>
        <v>0</v>
      </c>
      <c r="AC101" s="2791">
        <f>'S11 - InvInc Due &amp; Acc'!AB47</f>
        <v>0</v>
      </c>
      <c r="AD101" s="2791">
        <f>'S11 - InvInc Due &amp; Acc'!AC47</f>
        <v>0</v>
      </c>
      <c r="AE101" s="2791">
        <f>'S11 - InvInc Due &amp; Acc'!AD47</f>
        <v>0</v>
      </c>
      <c r="AF101" s="2791">
        <f>'S11 - InvInc Due &amp; Acc'!AE47</f>
        <v>0</v>
      </c>
      <c r="AG101" s="2791">
        <f>'S11 - InvInc Due &amp; Acc'!AF47</f>
        <v>0</v>
      </c>
      <c r="AH101" s="2791">
        <f>'S11 - InvInc Due &amp; Acc'!AG47</f>
        <v>0</v>
      </c>
      <c r="AI101" s="2791">
        <f t="shared" ref="AI101" si="18">SUBTOTAL(9,AI102:AI136)</f>
        <v>0</v>
      </c>
    </row>
    <row r="102" spans="4:35" ht="12.75" customHeight="1">
      <c r="D102" s="4009">
        <v>15.1</v>
      </c>
      <c r="E102" s="528" t="s">
        <v>1168</v>
      </c>
      <c r="F102" s="1452" t="s">
        <v>528</v>
      </c>
      <c r="G102" s="4635"/>
      <c r="H102" s="4635"/>
      <c r="I102" s="4636">
        <f t="shared" si="14"/>
        <v>0</v>
      </c>
      <c r="J102" s="4640"/>
      <c r="T102" s="2792"/>
      <c r="U102" s="2796"/>
      <c r="V102" s="2796"/>
      <c r="W102" s="2790"/>
      <c r="X102" s="2792"/>
      <c r="Y102" s="2792"/>
      <c r="Z102" s="2792"/>
      <c r="AA102" s="2794"/>
      <c r="AB102" s="2792"/>
      <c r="AC102" s="2792"/>
      <c r="AD102" s="2792"/>
      <c r="AE102" s="2794"/>
      <c r="AF102" s="2792"/>
      <c r="AG102" s="2792"/>
      <c r="AH102" s="2792"/>
      <c r="AI102" s="2794"/>
    </row>
    <row r="103" spans="4:35" ht="12.75" customHeight="1">
      <c r="D103" s="4010">
        <v>15.2</v>
      </c>
      <c r="E103" s="530" t="s">
        <v>1169</v>
      </c>
      <c r="F103" s="1452" t="s">
        <v>531</v>
      </c>
      <c r="G103" s="4065"/>
      <c r="H103" s="4065"/>
      <c r="I103" s="4066">
        <f t="shared" si="14"/>
        <v>0</v>
      </c>
      <c r="J103" s="4067"/>
      <c r="T103" s="2792"/>
      <c r="U103" s="2796"/>
      <c r="V103" s="2796"/>
      <c r="W103" s="2790"/>
      <c r="X103" s="2792"/>
      <c r="Y103" s="2792"/>
      <c r="Z103" s="2792"/>
      <c r="AA103" s="2794"/>
      <c r="AB103" s="2792"/>
      <c r="AC103" s="2792"/>
      <c r="AD103" s="2792"/>
      <c r="AE103" s="2794"/>
      <c r="AF103" s="2792"/>
      <c r="AG103" s="2792"/>
      <c r="AH103" s="2792"/>
      <c r="AI103" s="2794"/>
    </row>
    <row r="104" spans="4:35" ht="12.75" customHeight="1">
      <c r="D104" s="4009">
        <v>15.3</v>
      </c>
      <c r="E104" s="528" t="s">
        <v>1170</v>
      </c>
      <c r="F104" s="1452"/>
      <c r="G104" s="4073">
        <f>+SUM(G105,G108)</f>
        <v>0</v>
      </c>
      <c r="H104" s="4073">
        <f>+SUM(H105,H108)</f>
        <v>0</v>
      </c>
      <c r="I104" s="4066">
        <f t="shared" si="14"/>
        <v>0</v>
      </c>
      <c r="J104" s="4074">
        <f>+SUM(J105,J108)</f>
        <v>0</v>
      </c>
      <c r="T104" s="2796"/>
      <c r="U104" s="2796"/>
      <c r="V104" s="2796"/>
      <c r="W104" s="2797"/>
      <c r="X104" s="2796"/>
      <c r="Y104" s="2796"/>
      <c r="Z104" s="2796"/>
      <c r="AA104" s="2798"/>
      <c r="AB104" s="2796"/>
      <c r="AC104" s="2796"/>
      <c r="AD104" s="2796"/>
      <c r="AE104" s="2798"/>
      <c r="AF104" s="2796"/>
      <c r="AG104" s="2796"/>
      <c r="AH104" s="2796"/>
      <c r="AI104" s="2798"/>
    </row>
    <row r="105" spans="4:35" ht="12.75" customHeight="1">
      <c r="D105" s="4011" t="s">
        <v>1171</v>
      </c>
      <c r="E105" s="531" t="s">
        <v>1112</v>
      </c>
      <c r="F105" s="522"/>
      <c r="G105" s="4073">
        <f>+SUM(G106:G107)</f>
        <v>0</v>
      </c>
      <c r="H105" s="4073">
        <f>+SUM(H106:H107)</f>
        <v>0</v>
      </c>
      <c r="I105" s="4066">
        <f t="shared" si="14"/>
        <v>0</v>
      </c>
      <c r="J105" s="4074">
        <f>+SUM(J106:J107)</f>
        <v>0</v>
      </c>
      <c r="T105" s="2796"/>
      <c r="U105" s="2796"/>
      <c r="V105" s="2796"/>
      <c r="W105" s="2797"/>
      <c r="X105" s="2796"/>
      <c r="Y105" s="2796"/>
      <c r="Z105" s="2796"/>
      <c r="AA105" s="2798"/>
      <c r="AB105" s="2796"/>
      <c r="AC105" s="2796"/>
      <c r="AD105" s="2796"/>
      <c r="AE105" s="2798"/>
      <c r="AF105" s="2796"/>
      <c r="AG105" s="2796"/>
      <c r="AH105" s="2796"/>
      <c r="AI105" s="2798"/>
    </row>
    <row r="106" spans="4:35" ht="12.75" customHeight="1">
      <c r="D106" s="4012" t="s">
        <v>1172</v>
      </c>
      <c r="E106" s="533" t="s">
        <v>1127</v>
      </c>
      <c r="F106" s="1452" t="s">
        <v>552</v>
      </c>
      <c r="G106" s="4065"/>
      <c r="H106" s="4065"/>
      <c r="I106" s="4066">
        <f t="shared" si="14"/>
        <v>0</v>
      </c>
      <c r="J106" s="4067"/>
      <c r="T106" s="2792"/>
      <c r="U106" s="2796"/>
      <c r="V106" s="2796"/>
      <c r="W106" s="2790"/>
      <c r="X106" s="2792"/>
      <c r="Y106" s="2792"/>
      <c r="Z106" s="2792"/>
      <c r="AA106" s="2794"/>
      <c r="AB106" s="2792"/>
      <c r="AC106" s="2792"/>
      <c r="AD106" s="2792"/>
      <c r="AE106" s="2794"/>
      <c r="AF106" s="2792"/>
      <c r="AG106" s="2792"/>
      <c r="AH106" s="2792"/>
      <c r="AI106" s="2794"/>
    </row>
    <row r="107" spans="4:35" ht="12.75" customHeight="1">
      <c r="D107" s="4012" t="s">
        <v>1173</v>
      </c>
      <c r="E107" s="533" t="s">
        <v>1129</v>
      </c>
      <c r="F107" s="1452" t="s">
        <v>552</v>
      </c>
      <c r="G107" s="4065"/>
      <c r="H107" s="4065"/>
      <c r="I107" s="4066">
        <f t="shared" si="14"/>
        <v>0</v>
      </c>
      <c r="J107" s="4067"/>
      <c r="T107" s="2792"/>
      <c r="U107" s="2796"/>
      <c r="V107" s="2796"/>
      <c r="W107" s="2790"/>
      <c r="X107" s="2792"/>
      <c r="Y107" s="2792"/>
      <c r="Z107" s="2792"/>
      <c r="AA107" s="2794"/>
      <c r="AB107" s="2792"/>
      <c r="AC107" s="2792"/>
      <c r="AD107" s="2792"/>
      <c r="AE107" s="2794"/>
      <c r="AF107" s="2792"/>
      <c r="AG107" s="2792"/>
      <c r="AH107" s="2792"/>
      <c r="AI107" s="2794"/>
    </row>
    <row r="108" spans="4:35" ht="12.75" customHeight="1">
      <c r="D108" s="4013" t="s">
        <v>1174</v>
      </c>
      <c r="E108" s="534" t="s">
        <v>1175</v>
      </c>
      <c r="F108" s="522"/>
      <c r="G108" s="4073">
        <f>+SUM(G109:G110)</f>
        <v>0</v>
      </c>
      <c r="H108" s="4073">
        <f>+SUM(H109:H110)</f>
        <v>0</v>
      </c>
      <c r="I108" s="4066">
        <f t="shared" si="14"/>
        <v>0</v>
      </c>
      <c r="J108" s="4074">
        <f>+SUM(J109:J110)</f>
        <v>0</v>
      </c>
      <c r="T108" s="2796"/>
      <c r="U108" s="2796"/>
      <c r="V108" s="2796"/>
      <c r="W108" s="2797"/>
      <c r="X108" s="2796"/>
      <c r="Y108" s="2796"/>
      <c r="Z108" s="2796"/>
      <c r="AA108" s="2798"/>
      <c r="AB108" s="2796"/>
      <c r="AC108" s="2796"/>
      <c r="AD108" s="2796"/>
      <c r="AE108" s="2798"/>
      <c r="AF108" s="2796"/>
      <c r="AG108" s="2796"/>
      <c r="AH108" s="2796"/>
      <c r="AI108" s="2798"/>
    </row>
    <row r="109" spans="4:35" ht="12.75" customHeight="1">
      <c r="D109" s="4014" t="s">
        <v>1176</v>
      </c>
      <c r="E109" s="535" t="s">
        <v>1127</v>
      </c>
      <c r="F109" s="1452" t="s">
        <v>552</v>
      </c>
      <c r="G109" s="4065"/>
      <c r="H109" s="4065"/>
      <c r="I109" s="4066">
        <f t="shared" si="14"/>
        <v>0</v>
      </c>
      <c r="J109" s="4067"/>
      <c r="T109" s="2792"/>
      <c r="U109" s="2796"/>
      <c r="V109" s="2796"/>
      <c r="W109" s="2790"/>
      <c r="X109" s="2792"/>
      <c r="Y109" s="2792"/>
      <c r="Z109" s="2792"/>
      <c r="AA109" s="2794"/>
      <c r="AB109" s="2792"/>
      <c r="AC109" s="2792"/>
      <c r="AD109" s="2792"/>
      <c r="AE109" s="2794"/>
      <c r="AF109" s="2792"/>
      <c r="AG109" s="2792"/>
      <c r="AH109" s="2792"/>
      <c r="AI109" s="2794"/>
    </row>
    <row r="110" spans="4:35" ht="12.75" customHeight="1">
      <c r="D110" s="4014" t="s">
        <v>1177</v>
      </c>
      <c r="E110" s="535" t="s">
        <v>1129</v>
      </c>
      <c r="F110" s="1452" t="s">
        <v>552</v>
      </c>
      <c r="G110" s="4065"/>
      <c r="H110" s="4065"/>
      <c r="I110" s="4066">
        <f t="shared" si="14"/>
        <v>0</v>
      </c>
      <c r="J110" s="4067"/>
      <c r="T110" s="2792"/>
      <c r="U110" s="2796"/>
      <c r="V110" s="2796"/>
      <c r="W110" s="2790"/>
      <c r="X110" s="2792"/>
      <c r="Y110" s="2792"/>
      <c r="Z110" s="2792"/>
      <c r="AA110" s="2794"/>
      <c r="AB110" s="2792"/>
      <c r="AC110" s="2792"/>
      <c r="AD110" s="2792"/>
      <c r="AE110" s="2794"/>
      <c r="AF110" s="2792"/>
      <c r="AG110" s="2792"/>
      <c r="AH110" s="2792"/>
      <c r="AI110" s="2794"/>
    </row>
    <row r="111" spans="4:35" ht="12.75" customHeight="1">
      <c r="D111" s="4015">
        <v>15.4</v>
      </c>
      <c r="E111" s="536" t="s">
        <v>1178</v>
      </c>
      <c r="F111" s="525"/>
      <c r="G111" s="4073">
        <f>+SUM(G112:G113)</f>
        <v>0</v>
      </c>
      <c r="H111" s="4073">
        <f>+SUM(H112:H113)</f>
        <v>0</v>
      </c>
      <c r="I111" s="4066">
        <f t="shared" si="14"/>
        <v>0</v>
      </c>
      <c r="J111" s="4074">
        <f>+SUM(J112:J113)</f>
        <v>0</v>
      </c>
      <c r="T111" s="2796"/>
      <c r="U111" s="2796"/>
      <c r="V111" s="2796"/>
      <c r="W111" s="2797"/>
      <c r="X111" s="2796"/>
      <c r="Y111" s="2796"/>
      <c r="Z111" s="2796"/>
      <c r="AA111" s="2798"/>
      <c r="AB111" s="2796"/>
      <c r="AC111" s="2796"/>
      <c r="AD111" s="2796"/>
      <c r="AE111" s="2798"/>
      <c r="AF111" s="2796"/>
      <c r="AG111" s="2796"/>
      <c r="AH111" s="2796"/>
      <c r="AI111" s="2798"/>
    </row>
    <row r="112" spans="4:35" ht="12.75" customHeight="1">
      <c r="D112" s="4016" t="s">
        <v>1179</v>
      </c>
      <c r="E112" s="535" t="s">
        <v>1165</v>
      </c>
      <c r="F112" s="1452" t="s">
        <v>609</v>
      </c>
      <c r="G112" s="4065"/>
      <c r="H112" s="4065"/>
      <c r="I112" s="4066">
        <f t="shared" si="14"/>
        <v>0</v>
      </c>
      <c r="J112" s="4067"/>
      <c r="T112" s="2792"/>
      <c r="U112" s="2796"/>
      <c r="V112" s="2796"/>
      <c r="W112" s="2790"/>
      <c r="X112" s="2792"/>
      <c r="Y112" s="2792"/>
      <c r="Z112" s="2792"/>
      <c r="AA112" s="2794"/>
      <c r="AB112" s="2792"/>
      <c r="AC112" s="2792"/>
      <c r="AD112" s="2792"/>
      <c r="AE112" s="2794"/>
      <c r="AF112" s="2792"/>
      <c r="AG112" s="2792"/>
      <c r="AH112" s="2792"/>
      <c r="AI112" s="2794"/>
    </row>
    <row r="113" spans="4:35" ht="12.75" customHeight="1">
      <c r="D113" s="4016" t="s">
        <v>1180</v>
      </c>
      <c r="E113" s="535" t="s">
        <v>1166</v>
      </c>
      <c r="F113" s="1452" t="s">
        <v>609</v>
      </c>
      <c r="G113" s="4065"/>
      <c r="H113" s="4065"/>
      <c r="I113" s="4066">
        <f t="shared" si="14"/>
        <v>0</v>
      </c>
      <c r="J113" s="4067"/>
      <c r="T113" s="2792"/>
      <c r="U113" s="2796"/>
      <c r="V113" s="2796"/>
      <c r="W113" s="2790"/>
      <c r="X113" s="2792"/>
      <c r="Y113" s="2792"/>
      <c r="Z113" s="2792"/>
      <c r="AA113" s="2794"/>
      <c r="AB113" s="2792"/>
      <c r="AC113" s="2792"/>
      <c r="AD113" s="2792"/>
      <c r="AE113" s="2794"/>
      <c r="AF113" s="2792"/>
      <c r="AG113" s="2792"/>
      <c r="AH113" s="2792"/>
      <c r="AI113" s="2794"/>
    </row>
    <row r="114" spans="4:35" ht="12.75" customHeight="1">
      <c r="D114" s="4015">
        <v>15.5</v>
      </c>
      <c r="E114" s="536" t="s">
        <v>1181</v>
      </c>
      <c r="F114" s="1452"/>
      <c r="G114" s="4073">
        <f>+SUM(G115:G116)</f>
        <v>0</v>
      </c>
      <c r="H114" s="4073">
        <f>+SUM(H115:H116)</f>
        <v>0</v>
      </c>
      <c r="I114" s="4066">
        <f t="shared" si="14"/>
        <v>0</v>
      </c>
      <c r="J114" s="4074">
        <f>+SUM(J115:J116)</f>
        <v>0</v>
      </c>
      <c r="T114" s="2796"/>
      <c r="U114" s="2796"/>
      <c r="V114" s="2796"/>
      <c r="W114" s="2797"/>
      <c r="X114" s="2796"/>
      <c r="Y114" s="2796"/>
      <c r="Z114" s="2796"/>
      <c r="AA114" s="2798"/>
      <c r="AB114" s="2796"/>
      <c r="AC114" s="2796"/>
      <c r="AD114" s="2796"/>
      <c r="AE114" s="2798"/>
      <c r="AF114" s="2796"/>
      <c r="AG114" s="2796"/>
      <c r="AH114" s="2796"/>
      <c r="AI114" s="2798"/>
    </row>
    <row r="115" spans="4:35" ht="12.75" customHeight="1">
      <c r="D115" s="4016" t="s">
        <v>1182</v>
      </c>
      <c r="E115" s="535" t="s">
        <v>1136</v>
      </c>
      <c r="F115" s="1452" t="s">
        <v>564</v>
      </c>
      <c r="G115" s="4065"/>
      <c r="H115" s="4065"/>
      <c r="I115" s="4066">
        <f t="shared" si="14"/>
        <v>0</v>
      </c>
      <c r="J115" s="4067"/>
      <c r="T115" s="2792"/>
      <c r="U115" s="2796"/>
      <c r="V115" s="2796"/>
      <c r="W115" s="2790"/>
      <c r="X115" s="2792"/>
      <c r="Y115" s="2792"/>
      <c r="Z115" s="2792"/>
      <c r="AA115" s="2794"/>
      <c r="AB115" s="2792"/>
      <c r="AC115" s="2792"/>
      <c r="AD115" s="2792"/>
      <c r="AE115" s="2794"/>
      <c r="AF115" s="2792"/>
      <c r="AG115" s="2792"/>
      <c r="AH115" s="2792"/>
      <c r="AI115" s="2794"/>
    </row>
    <row r="116" spans="4:35" ht="12.75" customHeight="1">
      <c r="D116" s="4016" t="s">
        <v>1183</v>
      </c>
      <c r="E116" s="535" t="s">
        <v>1139</v>
      </c>
      <c r="F116" s="1452" t="s">
        <v>564</v>
      </c>
      <c r="G116" s="4065"/>
      <c r="H116" s="4065"/>
      <c r="I116" s="4066">
        <f t="shared" si="14"/>
        <v>0</v>
      </c>
      <c r="J116" s="4067"/>
      <c r="T116" s="2792"/>
      <c r="U116" s="2796"/>
      <c r="V116" s="2796"/>
      <c r="W116" s="2790"/>
      <c r="X116" s="2792"/>
      <c r="Y116" s="2792"/>
      <c r="Z116" s="2792"/>
      <c r="AA116" s="2794"/>
      <c r="AB116" s="2792"/>
      <c r="AC116" s="2792"/>
      <c r="AD116" s="2792"/>
      <c r="AE116" s="2794"/>
      <c r="AF116" s="2792"/>
      <c r="AG116" s="2792"/>
      <c r="AH116" s="2792"/>
      <c r="AI116" s="2794"/>
    </row>
    <row r="117" spans="4:35" ht="12.75" customHeight="1">
      <c r="D117" s="4015">
        <v>15.6</v>
      </c>
      <c r="E117" s="536" t="s">
        <v>1184</v>
      </c>
      <c r="F117" s="525"/>
      <c r="G117" s="4073">
        <f>+SUM(G118:G129)</f>
        <v>0</v>
      </c>
      <c r="H117" s="4073">
        <f>+SUM(H118:H129)</f>
        <v>0</v>
      </c>
      <c r="I117" s="4066">
        <f>G117-H117</f>
        <v>0</v>
      </c>
      <c r="J117" s="4074">
        <f>+SUM(J118:J129)</f>
        <v>0</v>
      </c>
      <c r="T117" s="2796"/>
      <c r="U117" s="2796"/>
      <c r="V117" s="2796"/>
      <c r="W117" s="2797"/>
      <c r="X117" s="2796"/>
      <c r="Y117" s="2796"/>
      <c r="Z117" s="2796"/>
      <c r="AA117" s="2798"/>
      <c r="AB117" s="2796"/>
      <c r="AC117" s="2796"/>
      <c r="AD117" s="2796"/>
      <c r="AE117" s="2798"/>
      <c r="AF117" s="2796"/>
      <c r="AG117" s="2796"/>
      <c r="AH117" s="2796"/>
      <c r="AI117" s="2798"/>
    </row>
    <row r="118" spans="4:35" ht="12.75" customHeight="1">
      <c r="D118" s="4016" t="s">
        <v>1185</v>
      </c>
      <c r="E118" s="535" t="s">
        <v>1141</v>
      </c>
      <c r="F118" s="1452" t="s">
        <v>1142</v>
      </c>
      <c r="G118" s="4065"/>
      <c r="H118" s="4065"/>
      <c r="I118" s="4066">
        <f t="shared" si="14"/>
        <v>0</v>
      </c>
      <c r="J118" s="4067"/>
      <c r="T118" s="2792"/>
      <c r="U118" s="2796"/>
      <c r="V118" s="2796"/>
      <c r="W118" s="2790"/>
      <c r="X118" s="2792"/>
      <c r="Y118" s="2792"/>
      <c r="Z118" s="2792"/>
      <c r="AA118" s="2794"/>
      <c r="AB118" s="2792"/>
      <c r="AC118" s="2792"/>
      <c r="AD118" s="2792"/>
      <c r="AE118" s="2794"/>
      <c r="AF118" s="2792"/>
      <c r="AG118" s="2792"/>
      <c r="AH118" s="2792"/>
      <c r="AI118" s="2794"/>
    </row>
    <row r="119" spans="4:35" ht="12.75" customHeight="1">
      <c r="D119" s="4016" t="s">
        <v>1186</v>
      </c>
      <c r="E119" s="535" t="s">
        <v>1143</v>
      </c>
      <c r="F119" s="1452" t="s">
        <v>1144</v>
      </c>
      <c r="G119" s="4065"/>
      <c r="H119" s="4065"/>
      <c r="I119" s="4066">
        <f t="shared" si="14"/>
        <v>0</v>
      </c>
      <c r="J119" s="4067"/>
      <c r="T119" s="2792"/>
      <c r="U119" s="2796"/>
      <c r="V119" s="2796"/>
      <c r="W119" s="2790"/>
      <c r="X119" s="2792"/>
      <c r="Y119" s="2792"/>
      <c r="Z119" s="2792"/>
      <c r="AA119" s="2794"/>
      <c r="AB119" s="2792"/>
      <c r="AC119" s="2792"/>
      <c r="AD119" s="2792"/>
      <c r="AE119" s="2794"/>
      <c r="AF119" s="2792"/>
      <c r="AG119" s="2792"/>
      <c r="AH119" s="2792"/>
      <c r="AI119" s="2794"/>
    </row>
    <row r="120" spans="4:35" ht="12.75" customHeight="1">
      <c r="D120" s="4016" t="s">
        <v>1187</v>
      </c>
      <c r="E120" s="535" t="s">
        <v>1145</v>
      </c>
      <c r="F120" s="1452" t="s">
        <v>1146</v>
      </c>
      <c r="G120" s="4065"/>
      <c r="H120" s="4065"/>
      <c r="I120" s="4066">
        <f t="shared" si="14"/>
        <v>0</v>
      </c>
      <c r="J120" s="4067"/>
      <c r="T120" s="2792"/>
      <c r="U120" s="2796"/>
      <c r="V120" s="2796"/>
      <c r="W120" s="2790"/>
      <c r="X120" s="2792"/>
      <c r="Y120" s="2792"/>
      <c r="Z120" s="2792"/>
      <c r="AA120" s="2794"/>
      <c r="AB120" s="2792"/>
      <c r="AC120" s="2792"/>
      <c r="AD120" s="2792"/>
      <c r="AE120" s="2794"/>
      <c r="AF120" s="2792"/>
      <c r="AG120" s="2792"/>
      <c r="AH120" s="2792"/>
      <c r="AI120" s="2794"/>
    </row>
    <row r="121" spans="4:35" ht="12.75" customHeight="1">
      <c r="D121" s="4016" t="s">
        <v>1188</v>
      </c>
      <c r="E121" s="537" t="s">
        <v>1147</v>
      </c>
      <c r="F121" s="1452" t="s">
        <v>1148</v>
      </c>
      <c r="G121" s="4065"/>
      <c r="H121" s="4065"/>
      <c r="I121" s="4066">
        <f t="shared" si="14"/>
        <v>0</v>
      </c>
      <c r="J121" s="4067"/>
      <c r="T121" s="2792"/>
      <c r="U121" s="2796"/>
      <c r="V121" s="2796"/>
      <c r="W121" s="2790"/>
      <c r="X121" s="2792"/>
      <c r="Y121" s="2792"/>
      <c r="Z121" s="2792"/>
      <c r="AA121" s="2794"/>
      <c r="AB121" s="2792"/>
      <c r="AC121" s="2792"/>
      <c r="AD121" s="2792"/>
      <c r="AE121" s="2794"/>
      <c r="AF121" s="2792"/>
      <c r="AG121" s="2792"/>
      <c r="AH121" s="2792"/>
      <c r="AI121" s="2794"/>
    </row>
    <row r="122" spans="4:35" ht="12.75" customHeight="1">
      <c r="D122" s="4016" t="s">
        <v>1189</v>
      </c>
      <c r="E122" s="537" t="s">
        <v>1149</v>
      </c>
      <c r="F122" s="1452" t="s">
        <v>1150</v>
      </c>
      <c r="G122" s="4065"/>
      <c r="H122" s="4065"/>
      <c r="I122" s="4066">
        <f t="shared" si="14"/>
        <v>0</v>
      </c>
      <c r="J122" s="4067"/>
      <c r="T122" s="2792"/>
      <c r="U122" s="2796"/>
      <c r="V122" s="2796"/>
      <c r="W122" s="2790"/>
      <c r="X122" s="2792"/>
      <c r="Y122" s="2792"/>
      <c r="Z122" s="2792"/>
      <c r="AA122" s="2794"/>
      <c r="AB122" s="2792"/>
      <c r="AC122" s="2792"/>
      <c r="AD122" s="2792"/>
      <c r="AE122" s="2794"/>
      <c r="AF122" s="2792"/>
      <c r="AG122" s="2792"/>
      <c r="AH122" s="2792"/>
      <c r="AI122" s="2794"/>
    </row>
    <row r="123" spans="4:35" ht="12.75" customHeight="1">
      <c r="D123" s="4016" t="s">
        <v>1190</v>
      </c>
      <c r="E123" s="537" t="s">
        <v>1151</v>
      </c>
      <c r="F123" s="1452" t="s">
        <v>1152</v>
      </c>
      <c r="G123" s="4065"/>
      <c r="H123" s="4065"/>
      <c r="I123" s="4066">
        <f t="shared" si="14"/>
        <v>0</v>
      </c>
      <c r="J123" s="4067"/>
      <c r="T123" s="2792"/>
      <c r="U123" s="2796"/>
      <c r="V123" s="2796"/>
      <c r="W123" s="2790"/>
      <c r="X123" s="2792"/>
      <c r="Y123" s="2792"/>
      <c r="Z123" s="2792"/>
      <c r="AA123" s="2794"/>
      <c r="AB123" s="2792"/>
      <c r="AC123" s="2792"/>
      <c r="AD123" s="2792"/>
      <c r="AE123" s="2794"/>
      <c r="AF123" s="2792"/>
      <c r="AG123" s="2792"/>
      <c r="AH123" s="2792"/>
      <c r="AI123" s="2794"/>
    </row>
    <row r="124" spans="4:35" ht="12.75" customHeight="1">
      <c r="D124" s="4016" t="s">
        <v>1191</v>
      </c>
      <c r="E124" s="537" t="s">
        <v>1153</v>
      </c>
      <c r="F124" s="1452" t="s">
        <v>1154</v>
      </c>
      <c r="G124" s="4065"/>
      <c r="H124" s="4065"/>
      <c r="I124" s="4066">
        <f t="shared" si="14"/>
        <v>0</v>
      </c>
      <c r="J124" s="4067"/>
      <c r="T124" s="2792"/>
      <c r="U124" s="2796"/>
      <c r="V124" s="2796"/>
      <c r="W124" s="2790"/>
      <c r="X124" s="2792"/>
      <c r="Y124" s="2792"/>
      <c r="Z124" s="2792"/>
      <c r="AA124" s="2794"/>
      <c r="AB124" s="2792"/>
      <c r="AC124" s="2792"/>
      <c r="AD124" s="2792"/>
      <c r="AE124" s="2794"/>
      <c r="AF124" s="2792"/>
      <c r="AG124" s="2792"/>
      <c r="AH124" s="2792"/>
      <c r="AI124" s="2794"/>
    </row>
    <row r="125" spans="4:35" ht="12.75" customHeight="1">
      <c r="D125" s="4016" t="s">
        <v>1192</v>
      </c>
      <c r="E125" s="537" t="s">
        <v>1155</v>
      </c>
      <c r="F125" s="1452" t="s">
        <v>1156</v>
      </c>
      <c r="G125" s="4065"/>
      <c r="H125" s="4065"/>
      <c r="I125" s="4066">
        <f t="shared" ref="I125" si="19">G125-H125</f>
        <v>0</v>
      </c>
      <c r="J125" s="4067"/>
      <c r="T125" s="2792"/>
      <c r="U125" s="2796"/>
      <c r="V125" s="2796"/>
      <c r="W125" s="2790"/>
      <c r="X125" s="2792"/>
      <c r="Y125" s="2792"/>
      <c r="Z125" s="2792"/>
      <c r="AA125" s="2794"/>
      <c r="AB125" s="2792"/>
      <c r="AC125" s="2792"/>
      <c r="AD125" s="2792"/>
      <c r="AE125" s="2794"/>
      <c r="AF125" s="2792"/>
      <c r="AG125" s="2792"/>
      <c r="AH125" s="2792"/>
      <c r="AI125" s="2794"/>
    </row>
    <row r="126" spans="4:35" ht="12.75" customHeight="1">
      <c r="D126" s="4016" t="s">
        <v>1193</v>
      </c>
      <c r="E126" s="537" t="s">
        <v>1194</v>
      </c>
      <c r="F126" s="1452" t="s">
        <v>1158</v>
      </c>
      <c r="G126" s="4065"/>
      <c r="H126" s="4065"/>
      <c r="I126" s="4066">
        <f t="shared" si="14"/>
        <v>0</v>
      </c>
      <c r="J126" s="4067"/>
      <c r="T126" s="2792"/>
      <c r="U126" s="2796"/>
      <c r="V126" s="2796"/>
      <c r="W126" s="2790"/>
      <c r="X126" s="2792"/>
      <c r="Y126" s="2792"/>
      <c r="Z126" s="2792"/>
      <c r="AA126" s="2794"/>
      <c r="AB126" s="2792"/>
      <c r="AC126" s="2792"/>
      <c r="AD126" s="2792"/>
      <c r="AE126" s="2794"/>
      <c r="AF126" s="2792"/>
      <c r="AG126" s="2792"/>
      <c r="AH126" s="2792"/>
      <c r="AI126" s="2794"/>
    </row>
    <row r="127" spans="4:35" ht="12.75" customHeight="1">
      <c r="D127" s="4017" t="s">
        <v>1195</v>
      </c>
      <c r="E127" s="537" t="s">
        <v>1159</v>
      </c>
      <c r="F127" s="1452" t="s">
        <v>1160</v>
      </c>
      <c r="G127" s="4065"/>
      <c r="H127" s="4065"/>
      <c r="I127" s="4066">
        <f t="shared" si="14"/>
        <v>0</v>
      </c>
      <c r="J127" s="4067"/>
      <c r="T127" s="2792"/>
      <c r="U127" s="2796"/>
      <c r="V127" s="2796"/>
      <c r="W127" s="2790"/>
      <c r="X127" s="2792"/>
      <c r="Y127" s="2792"/>
      <c r="Z127" s="2792"/>
      <c r="AA127" s="2794"/>
      <c r="AB127" s="2792"/>
      <c r="AC127" s="2792"/>
      <c r="AD127" s="2792"/>
      <c r="AE127" s="2794"/>
      <c r="AF127" s="2792"/>
      <c r="AG127" s="2792"/>
      <c r="AH127" s="2792"/>
      <c r="AI127" s="2794"/>
    </row>
    <row r="128" spans="4:35" ht="12.75" customHeight="1">
      <c r="D128" s="4016" t="s">
        <v>1196</v>
      </c>
      <c r="E128" s="537" t="s">
        <v>363</v>
      </c>
      <c r="F128" s="1452" t="s">
        <v>1161</v>
      </c>
      <c r="G128" s="4065"/>
      <c r="H128" s="4065"/>
      <c r="I128" s="4066">
        <f t="shared" si="14"/>
        <v>0</v>
      </c>
      <c r="J128" s="4067"/>
      <c r="T128" s="2792"/>
      <c r="U128" s="2796"/>
      <c r="V128" s="2796"/>
      <c r="W128" s="2790"/>
      <c r="X128" s="2792"/>
      <c r="Y128" s="2792"/>
      <c r="Z128" s="2792"/>
      <c r="AA128" s="2794"/>
      <c r="AB128" s="2792"/>
      <c r="AC128" s="2792"/>
      <c r="AD128" s="2792"/>
      <c r="AE128" s="2794"/>
      <c r="AF128" s="2792"/>
      <c r="AG128" s="2792"/>
      <c r="AH128" s="2792"/>
      <c r="AI128" s="2794"/>
    </row>
    <row r="129" spans="4:37" ht="12.75" customHeight="1">
      <c r="D129" s="4017" t="s">
        <v>1197</v>
      </c>
      <c r="E129" s="537" t="s">
        <v>243</v>
      </c>
      <c r="F129" s="1452" t="s">
        <v>1163</v>
      </c>
      <c r="G129" s="4065"/>
      <c r="H129" s="4065"/>
      <c r="I129" s="4066">
        <f t="shared" si="14"/>
        <v>0</v>
      </c>
      <c r="J129" s="4067"/>
      <c r="T129" s="2792"/>
      <c r="U129" s="2796"/>
      <c r="V129" s="2796"/>
      <c r="W129" s="2790"/>
      <c r="X129" s="2792"/>
      <c r="Y129" s="2792"/>
      <c r="Z129" s="2792"/>
      <c r="AA129" s="2794"/>
      <c r="AB129" s="2792"/>
      <c r="AC129" s="2792"/>
      <c r="AD129" s="2792"/>
      <c r="AE129" s="2794"/>
      <c r="AF129" s="2792"/>
      <c r="AG129" s="2792"/>
      <c r="AH129" s="2792"/>
      <c r="AI129" s="2794"/>
    </row>
    <row r="130" spans="4:37" ht="12.75" customHeight="1">
      <c r="D130" s="4018">
        <v>15.7</v>
      </c>
      <c r="E130" s="538" t="s">
        <v>1198</v>
      </c>
      <c r="F130" s="525"/>
      <c r="G130" s="4073">
        <f>+SUM(G131:G133)</f>
        <v>0</v>
      </c>
      <c r="H130" s="4073">
        <f>+SUM(H131:H133)</f>
        <v>0</v>
      </c>
      <c r="I130" s="4066">
        <f t="shared" ref="I130:I170" si="20">G130-H130</f>
        <v>0</v>
      </c>
      <c r="J130" s="4074">
        <f>+SUM(J131:J133)</f>
        <v>0</v>
      </c>
      <c r="T130" s="2796"/>
      <c r="U130" s="2796"/>
      <c r="V130" s="2796"/>
      <c r="W130" s="2797"/>
      <c r="X130" s="2796"/>
      <c r="Y130" s="2796"/>
      <c r="Z130" s="2796"/>
      <c r="AA130" s="2798"/>
      <c r="AB130" s="2796"/>
      <c r="AC130" s="2796"/>
      <c r="AD130" s="2796"/>
      <c r="AE130" s="2798"/>
      <c r="AF130" s="2796"/>
      <c r="AG130" s="2796"/>
      <c r="AH130" s="2796"/>
      <c r="AI130" s="2798"/>
    </row>
    <row r="131" spans="4:37" ht="12.75" customHeight="1">
      <c r="D131" s="4017" t="s">
        <v>1199</v>
      </c>
      <c r="E131" s="539" t="s">
        <v>1200</v>
      </c>
      <c r="F131" s="1452" t="s">
        <v>555</v>
      </c>
      <c r="G131" s="4065"/>
      <c r="H131" s="4065"/>
      <c r="I131" s="4066">
        <f t="shared" si="20"/>
        <v>0</v>
      </c>
      <c r="J131" s="4067"/>
      <c r="T131" s="2792"/>
      <c r="U131" s="2796"/>
      <c r="V131" s="2796"/>
      <c r="W131" s="2790"/>
      <c r="X131" s="2792"/>
      <c r="Y131" s="2792"/>
      <c r="Z131" s="2792"/>
      <c r="AA131" s="2794"/>
      <c r="AB131" s="2792"/>
      <c r="AC131" s="2792"/>
      <c r="AD131" s="2792"/>
      <c r="AE131" s="2794"/>
      <c r="AF131" s="2792"/>
      <c r="AG131" s="2792"/>
      <c r="AH131" s="2792"/>
      <c r="AI131" s="2794"/>
    </row>
    <row r="132" spans="4:37" s="540" customFormat="1" ht="12.75" customHeight="1">
      <c r="D132" s="4019" t="s">
        <v>1201</v>
      </c>
      <c r="E132" s="541" t="s">
        <v>1202</v>
      </c>
      <c r="F132" s="542"/>
      <c r="G132" s="4075"/>
      <c r="H132" s="4075"/>
      <c r="I132" s="4076">
        <f t="shared" si="20"/>
        <v>0</v>
      </c>
      <c r="J132" s="4077"/>
      <c r="Q132" s="52"/>
      <c r="R132" s="52"/>
      <c r="S132" s="52"/>
      <c r="T132" s="2792"/>
      <c r="U132" s="2796"/>
      <c r="V132" s="2796"/>
      <c r="W132" s="2790"/>
      <c r="X132" s="2792"/>
      <c r="Y132" s="2792"/>
      <c r="Z132" s="2792"/>
      <c r="AA132" s="2794"/>
      <c r="AB132" s="2792"/>
      <c r="AC132" s="2792"/>
      <c r="AD132" s="2792"/>
      <c r="AE132" s="2794"/>
      <c r="AF132" s="2792"/>
      <c r="AG132" s="2792"/>
      <c r="AH132" s="2792"/>
      <c r="AI132" s="2794"/>
      <c r="AJ132" s="52"/>
      <c r="AK132" s="52"/>
    </row>
    <row r="133" spans="4:37" ht="12.75" customHeight="1">
      <c r="D133" s="4017" t="s">
        <v>1203</v>
      </c>
      <c r="E133" s="539" t="s">
        <v>1167</v>
      </c>
      <c r="F133" s="1452" t="s">
        <v>612</v>
      </c>
      <c r="G133" s="4065"/>
      <c r="H133" s="4065"/>
      <c r="I133" s="4066">
        <f t="shared" si="20"/>
        <v>0</v>
      </c>
      <c r="J133" s="4067"/>
      <c r="T133" s="2792"/>
      <c r="U133" s="2796"/>
      <c r="V133" s="2796"/>
      <c r="W133" s="2790"/>
      <c r="X133" s="2792"/>
      <c r="Y133" s="2792"/>
      <c r="Z133" s="2792"/>
      <c r="AA133" s="2794"/>
      <c r="AB133" s="2792"/>
      <c r="AC133" s="2792"/>
      <c r="AD133" s="2792"/>
      <c r="AE133" s="2794"/>
      <c r="AF133" s="2792"/>
      <c r="AG133" s="2792"/>
      <c r="AH133" s="2792"/>
      <c r="AI133" s="2794"/>
    </row>
    <row r="134" spans="4:37" ht="12.75" customHeight="1">
      <c r="D134" s="4015">
        <v>15.8</v>
      </c>
      <c r="E134" s="543" t="s">
        <v>1204</v>
      </c>
      <c r="F134" s="525"/>
      <c r="G134" s="4065"/>
      <c r="H134" s="4065"/>
      <c r="I134" s="4066">
        <f t="shared" si="20"/>
        <v>0</v>
      </c>
      <c r="J134" s="4067"/>
      <c r="T134" s="2792"/>
      <c r="U134" s="2796"/>
      <c r="V134" s="2796"/>
      <c r="W134" s="2790"/>
      <c r="X134" s="2792"/>
      <c r="Y134" s="2792"/>
      <c r="Z134" s="2792"/>
      <c r="AA134" s="2794"/>
      <c r="AB134" s="2792"/>
      <c r="AC134" s="2792"/>
      <c r="AD134" s="2792"/>
      <c r="AE134" s="2794"/>
      <c r="AF134" s="2792"/>
      <c r="AG134" s="2792"/>
      <c r="AH134" s="2792"/>
      <c r="AI134" s="2794"/>
    </row>
    <row r="135" spans="4:37" ht="12.75" customHeight="1">
      <c r="D135" s="4015">
        <v>15.9</v>
      </c>
      <c r="E135" s="543" t="s">
        <v>1205</v>
      </c>
      <c r="F135" s="525"/>
      <c r="G135" s="4065"/>
      <c r="H135" s="4065"/>
      <c r="I135" s="4066">
        <f t="shared" si="20"/>
        <v>0</v>
      </c>
      <c r="J135" s="4067"/>
      <c r="T135" s="2792"/>
      <c r="U135" s="2796"/>
      <c r="V135" s="2796"/>
      <c r="W135" s="2790"/>
      <c r="X135" s="2792"/>
      <c r="Y135" s="2792"/>
      <c r="Z135" s="2792"/>
      <c r="AA135" s="2794"/>
      <c r="AB135" s="2792"/>
      <c r="AC135" s="2792"/>
      <c r="AD135" s="2792"/>
      <c r="AE135" s="2794"/>
      <c r="AF135" s="2792"/>
      <c r="AG135" s="2792"/>
      <c r="AH135" s="2792"/>
      <c r="AI135" s="2794"/>
    </row>
    <row r="136" spans="4:37" ht="12.75" customHeight="1">
      <c r="D136" s="4015" t="s">
        <v>1206</v>
      </c>
      <c r="E136" s="543" t="s">
        <v>1101</v>
      </c>
      <c r="F136" s="525"/>
      <c r="G136" s="745"/>
      <c r="H136" s="745"/>
      <c r="I136" s="4066">
        <f t="shared" si="20"/>
        <v>0</v>
      </c>
      <c r="J136" s="748"/>
      <c r="T136" s="2792"/>
      <c r="U136" s="2796"/>
      <c r="V136" s="2796"/>
      <c r="W136" s="2790"/>
      <c r="X136" s="2792"/>
      <c r="Y136" s="2792"/>
      <c r="Z136" s="2792"/>
      <c r="AA136" s="2794"/>
      <c r="AB136" s="2792"/>
      <c r="AC136" s="2792"/>
      <c r="AD136" s="2792"/>
      <c r="AE136" s="2794"/>
      <c r="AF136" s="2792"/>
      <c r="AG136" s="2792"/>
      <c r="AH136" s="2792"/>
      <c r="AI136" s="2794"/>
    </row>
    <row r="137" spans="4:37" ht="12.75" customHeight="1">
      <c r="D137" s="4020">
        <v>16</v>
      </c>
      <c r="E137" s="544" t="s">
        <v>79</v>
      </c>
      <c r="F137" s="1451" t="s">
        <v>620</v>
      </c>
      <c r="G137" s="4638">
        <f>+G138+G139+G140</f>
        <v>0</v>
      </c>
      <c r="H137" s="4638">
        <f>+H138+H139+H140</f>
        <v>0</v>
      </c>
      <c r="I137" s="4638">
        <f>+I138+I139+I140</f>
        <v>0</v>
      </c>
      <c r="J137" s="4639">
        <f>+J138+J139+J140</f>
        <v>0</v>
      </c>
      <c r="T137" s="2791">
        <f>G137</f>
        <v>0</v>
      </c>
      <c r="U137" s="2791">
        <f>IF('S12 - Acc Rec'!F47&gt;0,'S12 - Acc Rec'!F47,0)</f>
        <v>0</v>
      </c>
      <c r="V137" s="2791">
        <f>IF('S12 - Acc Rec'!F47&lt;0,-'S12 - Acc Rec'!F47,0)</f>
        <v>0</v>
      </c>
      <c r="W137" s="2791">
        <f>T137+U137-V137</f>
        <v>0</v>
      </c>
      <c r="X137" s="2791">
        <f>'S12 - Acc Rec'!F49</f>
        <v>0</v>
      </c>
      <c r="Y137" s="2791">
        <f>'S12 - Acc Rec'!F50</f>
        <v>0</v>
      </c>
      <c r="Z137" s="2791">
        <f>'S12 - Acc Rec'!F51</f>
        <v>0</v>
      </c>
      <c r="AA137" s="2791">
        <f>'S12 - Acc Rec'!F54</f>
        <v>0</v>
      </c>
      <c r="AB137" s="2791">
        <f>'S12 - Acc Rec'!F55</f>
        <v>0</v>
      </c>
      <c r="AC137" s="2791">
        <f>'S12 - Acc Rec'!F56</f>
        <v>0</v>
      </c>
      <c r="AD137" s="2791">
        <f>'S12 - Acc Rec'!F57</f>
        <v>0</v>
      </c>
      <c r="AE137" s="2791">
        <f>'S12 - Acc Rec'!F60</f>
        <v>0</v>
      </c>
      <c r="AF137" s="2791">
        <f>'S12 - Acc Rec'!F61</f>
        <v>0</v>
      </c>
      <c r="AG137" s="2791">
        <f>'S12 - Acc Rec'!F62</f>
        <v>0</v>
      </c>
      <c r="AH137" s="2791">
        <f>'S12 - Acc Rec'!F63</f>
        <v>0</v>
      </c>
      <c r="AI137" s="2791">
        <f t="shared" ref="AI137" si="21">SUBTOTAL(9,AI138:AI140)</f>
        <v>0</v>
      </c>
    </row>
    <row r="138" spans="4:37" ht="12.75" customHeight="1">
      <c r="D138" s="4009">
        <v>16.100000000000001</v>
      </c>
      <c r="E138" s="528" t="s">
        <v>1207</v>
      </c>
      <c r="F138" s="522"/>
      <c r="G138" s="4635"/>
      <c r="H138" s="4635"/>
      <c r="I138" s="4636">
        <f t="shared" si="20"/>
        <v>0</v>
      </c>
      <c r="J138" s="4640"/>
      <c r="T138" s="2792"/>
      <c r="U138" s="2796"/>
      <c r="V138" s="2796"/>
      <c r="W138" s="2790"/>
      <c r="X138" s="2792"/>
      <c r="Y138" s="2792"/>
      <c r="Z138" s="2792"/>
      <c r="AA138" s="2794"/>
      <c r="AB138" s="2792"/>
      <c r="AC138" s="2792"/>
      <c r="AD138" s="2792"/>
      <c r="AE138" s="2794"/>
      <c r="AF138" s="2792"/>
      <c r="AG138" s="2792"/>
      <c r="AH138" s="2792"/>
      <c r="AI138" s="2794"/>
    </row>
    <row r="139" spans="4:37" ht="12.75" customHeight="1">
      <c r="D139" s="4009">
        <v>16.2</v>
      </c>
      <c r="E139" s="528" t="s">
        <v>1208</v>
      </c>
      <c r="F139" s="523"/>
      <c r="G139" s="4065"/>
      <c r="H139" s="4065"/>
      <c r="I139" s="4066">
        <f t="shared" si="20"/>
        <v>0</v>
      </c>
      <c r="J139" s="4067"/>
      <c r="T139" s="2792"/>
      <c r="U139" s="2796"/>
      <c r="V139" s="2796"/>
      <c r="W139" s="2790"/>
      <c r="X139" s="2792"/>
      <c r="Y139" s="2792"/>
      <c r="Z139" s="2792"/>
      <c r="AA139" s="2794"/>
      <c r="AB139" s="2792"/>
      <c r="AC139" s="2792"/>
      <c r="AD139" s="2792"/>
      <c r="AE139" s="2794"/>
      <c r="AF139" s="2792"/>
      <c r="AG139" s="2792"/>
      <c r="AH139" s="2792"/>
      <c r="AI139" s="2794"/>
    </row>
    <row r="140" spans="4:37" ht="12.75" customHeight="1">
      <c r="D140" s="4009">
        <v>16.3</v>
      </c>
      <c r="E140" s="528" t="s">
        <v>1101</v>
      </c>
      <c r="F140" s="522"/>
      <c r="G140" s="4070"/>
      <c r="H140" s="4071"/>
      <c r="I140" s="4066">
        <f t="shared" si="20"/>
        <v>0</v>
      </c>
      <c r="J140" s="4072"/>
      <c r="T140" s="2792"/>
      <c r="U140" s="2796"/>
      <c r="V140" s="2796"/>
      <c r="W140" s="2790"/>
      <c r="X140" s="2792"/>
      <c r="Y140" s="2792"/>
      <c r="Z140" s="2792"/>
      <c r="AA140" s="2794"/>
      <c r="AB140" s="2792"/>
      <c r="AC140" s="2792"/>
      <c r="AD140" s="2792"/>
      <c r="AE140" s="2794"/>
      <c r="AF140" s="2792"/>
      <c r="AG140" s="2792"/>
      <c r="AH140" s="2792"/>
      <c r="AI140" s="2794"/>
    </row>
    <row r="141" spans="4:37" ht="12.75" customHeight="1">
      <c r="D141" s="4008">
        <v>17</v>
      </c>
      <c r="E141" s="529" t="s">
        <v>80</v>
      </c>
      <c r="F141" s="1451" t="s">
        <v>622</v>
      </c>
      <c r="G141" s="4638">
        <f>+SUM(G142:G145)</f>
        <v>0</v>
      </c>
      <c r="H141" s="4638">
        <f>+SUM(H142:H145)</f>
        <v>0</v>
      </c>
      <c r="I141" s="4638">
        <f>+SUM(I142:I145)</f>
        <v>0</v>
      </c>
      <c r="J141" s="4639">
        <f>+SUM(J142:J145)</f>
        <v>0</v>
      </c>
      <c r="T141" s="2791">
        <f>G141</f>
        <v>0</v>
      </c>
      <c r="U141" s="2791">
        <f>'S13 - Inv in Sub'!AE35</f>
        <v>0</v>
      </c>
      <c r="V141" s="2791">
        <f>'S13 - Inv in Sub'!AF35</f>
        <v>0</v>
      </c>
      <c r="W141" s="2791">
        <f>T141+U141-V141</f>
        <v>0</v>
      </c>
      <c r="X141" s="2791">
        <f>'S13 - Inv in Sub'!AL35</f>
        <v>0</v>
      </c>
      <c r="Y141" s="2791">
        <f>'S13 - Inv in Sub'!AM35</f>
        <v>0</v>
      </c>
      <c r="Z141" s="2791">
        <f>'S13 - Inv in Sub'!AN35</f>
        <v>0</v>
      </c>
      <c r="AA141" s="2791">
        <f>'S13 - Inv in Sub'!AO35</f>
        <v>0</v>
      </c>
      <c r="AB141" s="2791">
        <f>'S13 - Inv in Sub'!AP35</f>
        <v>0</v>
      </c>
      <c r="AC141" s="2791">
        <f>'S13 - Inv in Sub'!AQ35</f>
        <v>0</v>
      </c>
      <c r="AD141" s="2791">
        <f>'S13 - Inv in Sub'!AR35</f>
        <v>0</v>
      </c>
      <c r="AE141" s="2791">
        <f>'S13 - Inv in Sub'!AS35</f>
        <v>0</v>
      </c>
      <c r="AF141" s="2791">
        <f>'S13 - Inv in Sub'!AT35</f>
        <v>0</v>
      </c>
      <c r="AG141" s="2791">
        <f>'S13 - Inv in Sub'!AU35</f>
        <v>0</v>
      </c>
      <c r="AH141" s="2791">
        <f>'S13 - Inv in Sub'!AV35</f>
        <v>0</v>
      </c>
      <c r="AI141" s="2791">
        <f t="shared" ref="AI141" si="22">SUBTOTAL(9,AI142:AI145)</f>
        <v>0</v>
      </c>
    </row>
    <row r="142" spans="4:37" ht="12.75" customHeight="1">
      <c r="D142" s="4009">
        <v>17.100000000000001</v>
      </c>
      <c r="E142" s="528" t="s">
        <v>1209</v>
      </c>
      <c r="F142" s="523"/>
      <c r="G142" s="4635"/>
      <c r="H142" s="4635"/>
      <c r="I142" s="4636">
        <f t="shared" si="20"/>
        <v>0</v>
      </c>
      <c r="J142" s="4640"/>
      <c r="T142" s="2792"/>
      <c r="U142" s="2796"/>
      <c r="V142" s="2796"/>
      <c r="W142" s="2790"/>
      <c r="X142" s="2792"/>
      <c r="Y142" s="2792"/>
      <c r="Z142" s="2792"/>
      <c r="AA142" s="2794"/>
      <c r="AB142" s="2792"/>
      <c r="AC142" s="2792"/>
      <c r="AD142" s="2792"/>
      <c r="AE142" s="2794"/>
      <c r="AF142" s="2792"/>
      <c r="AG142" s="2792"/>
      <c r="AH142" s="2792"/>
      <c r="AI142" s="2794"/>
    </row>
    <row r="143" spans="4:37" ht="12.75" customHeight="1">
      <c r="D143" s="4009">
        <v>17.2</v>
      </c>
      <c r="E143" s="528" t="s">
        <v>1210</v>
      </c>
      <c r="F143" s="523"/>
      <c r="G143" s="4065"/>
      <c r="H143" s="4065"/>
      <c r="I143" s="4066">
        <f t="shared" si="20"/>
        <v>0</v>
      </c>
      <c r="J143" s="4067"/>
      <c r="T143" s="2792"/>
      <c r="U143" s="2796"/>
      <c r="V143" s="2796"/>
      <c r="W143" s="2790"/>
      <c r="X143" s="2792"/>
      <c r="Y143" s="2792"/>
      <c r="Z143" s="2792"/>
      <c r="AA143" s="2794"/>
      <c r="AB143" s="2792"/>
      <c r="AC143" s="2792"/>
      <c r="AD143" s="2792"/>
      <c r="AE143" s="2794"/>
      <c r="AF143" s="2792"/>
      <c r="AG143" s="2792"/>
      <c r="AH143" s="2792"/>
      <c r="AI143" s="2794"/>
    </row>
    <row r="144" spans="4:37" ht="12.75" customHeight="1">
      <c r="D144" s="4009">
        <v>17.3</v>
      </c>
      <c r="E144" s="528" t="s">
        <v>1211</v>
      </c>
      <c r="F144" s="522"/>
      <c r="G144" s="4065"/>
      <c r="H144" s="4065"/>
      <c r="I144" s="4066">
        <f t="shared" si="20"/>
        <v>0</v>
      </c>
      <c r="J144" s="4067"/>
      <c r="T144" s="2792"/>
      <c r="U144" s="2796"/>
      <c r="V144" s="2796"/>
      <c r="W144" s="2790"/>
      <c r="X144" s="2792"/>
      <c r="Y144" s="2792"/>
      <c r="Z144" s="2792"/>
      <c r="AA144" s="2794"/>
      <c r="AB144" s="2792"/>
      <c r="AC144" s="2792"/>
      <c r="AD144" s="2792"/>
      <c r="AE144" s="2794"/>
      <c r="AF144" s="2792"/>
      <c r="AG144" s="2792"/>
      <c r="AH144" s="2792"/>
      <c r="AI144" s="2794"/>
    </row>
    <row r="145" spans="4:35" ht="12.75" customHeight="1">
      <c r="D145" s="4015">
        <v>17.399999999999999</v>
      </c>
      <c r="E145" s="543" t="s">
        <v>1101</v>
      </c>
      <c r="F145" s="522"/>
      <c r="G145" s="745"/>
      <c r="H145" s="745"/>
      <c r="I145" s="4066">
        <f t="shared" ref="I145" si="23">G145-H145</f>
        <v>0</v>
      </c>
      <c r="J145" s="748"/>
      <c r="T145" s="2792"/>
      <c r="U145" s="2796"/>
      <c r="V145" s="2796"/>
      <c r="W145" s="2790"/>
      <c r="X145" s="2792"/>
      <c r="Y145" s="2792"/>
      <c r="Z145" s="2792"/>
      <c r="AA145" s="2794"/>
      <c r="AB145" s="2792"/>
      <c r="AC145" s="2792"/>
      <c r="AD145" s="2792"/>
      <c r="AE145" s="2794"/>
      <c r="AF145" s="2792"/>
      <c r="AG145" s="2792"/>
      <c r="AH145" s="2792"/>
      <c r="AI145" s="2794"/>
    </row>
    <row r="146" spans="4:35" ht="12.75" customHeight="1">
      <c r="D146" s="4008">
        <v>18</v>
      </c>
      <c r="E146" s="529" t="s">
        <v>81</v>
      </c>
      <c r="F146" s="1451" t="s">
        <v>624</v>
      </c>
      <c r="G146" s="4638">
        <f>+SUM(G147:G157)</f>
        <v>0</v>
      </c>
      <c r="H146" s="4638">
        <f>+SUM(H147:H157)</f>
        <v>0</v>
      </c>
      <c r="I146" s="4638">
        <f>+SUM(I147:I157)</f>
        <v>0</v>
      </c>
      <c r="J146" s="4639">
        <f>+SUM(J147:J157)</f>
        <v>0</v>
      </c>
      <c r="T146" s="2791">
        <f>G146</f>
        <v>0</v>
      </c>
      <c r="U146" s="2795">
        <f>'S14 - P and E'!P21</f>
        <v>0</v>
      </c>
      <c r="V146" s="2795">
        <f>'S14 - P and E'!Q21</f>
        <v>0</v>
      </c>
      <c r="W146" s="2791">
        <f>T146+U146-V146</f>
        <v>0</v>
      </c>
      <c r="X146" s="2791">
        <f>'S14 - P and E'!S21</f>
        <v>0</v>
      </c>
      <c r="Y146" s="2791">
        <f>'S14 - P and E'!T21</f>
        <v>0</v>
      </c>
      <c r="Z146" s="2791">
        <f>'S14 - P and E'!U21</f>
        <v>0</v>
      </c>
      <c r="AA146" s="2791">
        <f>'S14 - P and E'!V21</f>
        <v>0</v>
      </c>
      <c r="AB146" s="2791">
        <f>'S14 - P and E'!W21</f>
        <v>0</v>
      </c>
      <c r="AC146" s="2791">
        <f ca="1">'S14 - P and E'!X21</f>
        <v>0</v>
      </c>
      <c r="AD146" s="2791">
        <f>'S14 - P and E'!Y21</f>
        <v>0</v>
      </c>
      <c r="AE146" s="2791">
        <f>'S14 - P and E'!Z21</f>
        <v>0</v>
      </c>
      <c r="AF146" s="2791">
        <f>'S14 - P and E'!AA21</f>
        <v>0</v>
      </c>
      <c r="AG146" s="2791">
        <f ca="1">'S14 - P and E'!AB21</f>
        <v>0</v>
      </c>
      <c r="AH146" s="2791">
        <f>'S14 - P and E'!AC21</f>
        <v>0</v>
      </c>
      <c r="AI146" s="2791">
        <f t="shared" ref="AI146" si="24">SUBTOTAL(9,AI147:AI157)</f>
        <v>0</v>
      </c>
    </row>
    <row r="147" spans="4:35" ht="12.75" customHeight="1">
      <c r="D147" s="4009">
        <v>18.100000000000001</v>
      </c>
      <c r="E147" s="528" t="s">
        <v>1212</v>
      </c>
      <c r="F147" s="1452" t="s">
        <v>627</v>
      </c>
      <c r="G147" s="4635"/>
      <c r="H147" s="4635"/>
      <c r="I147" s="4636">
        <f t="shared" si="20"/>
        <v>0</v>
      </c>
      <c r="J147" s="4640"/>
      <c r="T147" s="2792"/>
      <c r="U147" s="2796"/>
      <c r="V147" s="2796"/>
      <c r="W147" s="2790"/>
      <c r="X147" s="2792"/>
      <c r="Y147" s="2792"/>
      <c r="Z147" s="2792"/>
      <c r="AA147" s="2794"/>
      <c r="AB147" s="2792"/>
      <c r="AC147" s="2792"/>
      <c r="AD147" s="2792"/>
      <c r="AE147" s="2794"/>
      <c r="AF147" s="2792"/>
      <c r="AG147" s="2792"/>
      <c r="AH147" s="2792"/>
      <c r="AI147" s="2794"/>
    </row>
    <row r="148" spans="4:35" ht="12.75" customHeight="1">
      <c r="D148" s="4009">
        <v>18.2</v>
      </c>
      <c r="E148" s="528" t="s">
        <v>1213</v>
      </c>
      <c r="F148" s="1451" t="s">
        <v>627</v>
      </c>
      <c r="G148" s="4065"/>
      <c r="H148" s="4065"/>
      <c r="I148" s="4066">
        <f t="shared" si="20"/>
        <v>0</v>
      </c>
      <c r="J148" s="4067"/>
      <c r="T148" s="2792"/>
      <c r="U148" s="2796"/>
      <c r="V148" s="2796"/>
      <c r="W148" s="2790"/>
      <c r="X148" s="2792"/>
      <c r="Y148" s="2792"/>
      <c r="Z148" s="2792"/>
      <c r="AA148" s="2794"/>
      <c r="AB148" s="2792"/>
      <c r="AC148" s="2792"/>
      <c r="AD148" s="2792"/>
      <c r="AE148" s="2794"/>
      <c r="AF148" s="2792"/>
      <c r="AG148" s="2792"/>
      <c r="AH148" s="2792"/>
      <c r="AI148" s="2794"/>
    </row>
    <row r="149" spans="4:35" ht="25.5">
      <c r="D149" s="4011" t="s">
        <v>1214</v>
      </c>
      <c r="E149" s="531" t="s">
        <v>1215</v>
      </c>
      <c r="F149" s="522"/>
      <c r="G149" s="4078"/>
      <c r="H149" s="4071"/>
      <c r="I149" s="4066">
        <f t="shared" si="20"/>
        <v>0</v>
      </c>
      <c r="J149" s="4079"/>
      <c r="T149" s="2792"/>
      <c r="U149" s="2796"/>
      <c r="V149" s="2796"/>
      <c r="W149" s="2790"/>
      <c r="X149" s="2792"/>
      <c r="Y149" s="2792"/>
      <c r="Z149" s="2792"/>
      <c r="AA149" s="2794"/>
      <c r="AB149" s="2792"/>
      <c r="AC149" s="2792"/>
      <c r="AD149" s="2792"/>
      <c r="AE149" s="2794"/>
      <c r="AF149" s="2792"/>
      <c r="AG149" s="2792"/>
      <c r="AH149" s="2792"/>
      <c r="AI149" s="2794"/>
    </row>
    <row r="150" spans="4:35" ht="12.75" customHeight="1">
      <c r="D150" s="4009">
        <v>18.3</v>
      </c>
      <c r="E150" s="528" t="s">
        <v>1216</v>
      </c>
      <c r="F150" s="1452" t="s">
        <v>633</v>
      </c>
      <c r="G150" s="4065"/>
      <c r="H150" s="4080"/>
      <c r="I150" s="4066">
        <f t="shared" si="20"/>
        <v>0</v>
      </c>
      <c r="J150" s="4067"/>
      <c r="T150" s="2792"/>
      <c r="U150" s="2796"/>
      <c r="V150" s="2796"/>
      <c r="W150" s="2790"/>
      <c r="X150" s="2792"/>
      <c r="Y150" s="2792"/>
      <c r="Z150" s="2792"/>
      <c r="AA150" s="2794"/>
      <c r="AB150" s="2792"/>
      <c r="AC150" s="2792"/>
      <c r="AD150" s="2792"/>
      <c r="AE150" s="2794"/>
      <c r="AF150" s="2792"/>
      <c r="AG150" s="2792"/>
      <c r="AH150" s="2792"/>
      <c r="AI150" s="2794"/>
    </row>
    <row r="151" spans="4:35">
      <c r="D151" s="4011" t="s">
        <v>1217</v>
      </c>
      <c r="E151" s="531" t="s">
        <v>1218</v>
      </c>
      <c r="F151" s="522"/>
      <c r="G151" s="4078"/>
      <c r="H151" s="4081"/>
      <c r="I151" s="4066">
        <f t="shared" si="20"/>
        <v>0</v>
      </c>
      <c r="J151" s="4079"/>
      <c r="T151" s="2792"/>
      <c r="U151" s="2796"/>
      <c r="V151" s="2796"/>
      <c r="W151" s="2790"/>
      <c r="X151" s="2792"/>
      <c r="Y151" s="2792"/>
      <c r="Z151" s="2792"/>
      <c r="AA151" s="2794"/>
      <c r="AB151" s="2792"/>
      <c r="AC151" s="2792"/>
      <c r="AD151" s="2792"/>
      <c r="AE151" s="2794"/>
      <c r="AF151" s="2792"/>
      <c r="AG151" s="2792"/>
      <c r="AH151" s="2792"/>
      <c r="AI151" s="2794"/>
    </row>
    <row r="152" spans="4:35" ht="12.75" customHeight="1">
      <c r="D152" s="4009">
        <v>18.399999999999999</v>
      </c>
      <c r="E152" s="528" t="s">
        <v>400</v>
      </c>
      <c r="F152" s="1451" t="s">
        <v>630</v>
      </c>
      <c r="G152" s="4065"/>
      <c r="H152" s="4065"/>
      <c r="I152" s="4066">
        <f t="shared" si="20"/>
        <v>0</v>
      </c>
      <c r="J152" s="4067"/>
      <c r="T152" s="2792"/>
      <c r="U152" s="2796"/>
      <c r="V152" s="2796"/>
      <c r="W152" s="2790"/>
      <c r="X152" s="2792"/>
      <c r="Y152" s="2792"/>
      <c r="Z152" s="2792"/>
      <c r="AA152" s="2794"/>
      <c r="AB152" s="2792"/>
      <c r="AC152" s="2792"/>
      <c r="AD152" s="2792"/>
      <c r="AE152" s="2794"/>
      <c r="AF152" s="2792"/>
      <c r="AG152" s="2792"/>
      <c r="AH152" s="2792"/>
      <c r="AI152" s="2794"/>
    </row>
    <row r="153" spans="4:35" ht="12.75" customHeight="1">
      <c r="D153" s="4011" t="s">
        <v>1219</v>
      </c>
      <c r="E153" s="531" t="s">
        <v>1220</v>
      </c>
      <c r="F153" s="522"/>
      <c r="G153" s="4078"/>
      <c r="H153" s="4071"/>
      <c r="I153" s="4066">
        <f t="shared" si="20"/>
        <v>0</v>
      </c>
      <c r="J153" s="4079"/>
      <c r="T153" s="2792"/>
      <c r="U153" s="2796"/>
      <c r="V153" s="2796"/>
      <c r="W153" s="2790"/>
      <c r="X153" s="2792"/>
      <c r="Y153" s="2792"/>
      <c r="Z153" s="2792"/>
      <c r="AA153" s="2794"/>
      <c r="AB153" s="2792"/>
      <c r="AC153" s="2792"/>
      <c r="AD153" s="2792"/>
      <c r="AE153" s="2794"/>
      <c r="AF153" s="2792"/>
      <c r="AG153" s="2792"/>
      <c r="AH153" s="2792"/>
      <c r="AI153" s="2794"/>
    </row>
    <row r="154" spans="4:35" ht="12.75" customHeight="1">
      <c r="D154" s="4009">
        <v>18.5</v>
      </c>
      <c r="E154" s="528" t="s">
        <v>1221</v>
      </c>
      <c r="F154" s="1452" t="s">
        <v>633</v>
      </c>
      <c r="G154" s="4065"/>
      <c r="H154" s="4080"/>
      <c r="I154" s="4066">
        <f t="shared" si="20"/>
        <v>0</v>
      </c>
      <c r="J154" s="4067"/>
      <c r="T154" s="2792"/>
      <c r="U154" s="2796"/>
      <c r="V154" s="2796"/>
      <c r="W154" s="2790"/>
      <c r="X154" s="2792"/>
      <c r="Y154" s="2792"/>
      <c r="Z154" s="2792"/>
      <c r="AA154" s="2794"/>
      <c r="AB154" s="2792"/>
      <c r="AC154" s="2792"/>
      <c r="AD154" s="2792"/>
      <c r="AE154" s="2794"/>
      <c r="AF154" s="2792"/>
      <c r="AG154" s="2792"/>
      <c r="AH154" s="2792"/>
      <c r="AI154" s="2794"/>
    </row>
    <row r="155" spans="4:35">
      <c r="D155" s="4011" t="s">
        <v>1222</v>
      </c>
      <c r="E155" s="531" t="s">
        <v>1223</v>
      </c>
      <c r="F155" s="522"/>
      <c r="G155" s="4078"/>
      <c r="H155" s="4081"/>
      <c r="I155" s="4066">
        <f t="shared" si="20"/>
        <v>0</v>
      </c>
      <c r="J155" s="4079"/>
      <c r="T155" s="2792"/>
      <c r="U155" s="2796"/>
      <c r="V155" s="2796"/>
      <c r="W155" s="2790"/>
      <c r="X155" s="2792"/>
      <c r="Y155" s="2792"/>
      <c r="Z155" s="2792"/>
      <c r="AA155" s="2794"/>
      <c r="AB155" s="2792"/>
      <c r="AC155" s="2792"/>
      <c r="AD155" s="2792"/>
      <c r="AE155" s="2794"/>
      <c r="AF155" s="2792"/>
      <c r="AG155" s="2792"/>
      <c r="AH155" s="2792"/>
      <c r="AI155" s="2794"/>
    </row>
    <row r="156" spans="4:35" ht="12.75" customHeight="1">
      <c r="D156" s="4009">
        <v>18.600000000000001</v>
      </c>
      <c r="E156" s="528" t="s">
        <v>1224</v>
      </c>
      <c r="F156" s="1451" t="s">
        <v>633</v>
      </c>
      <c r="G156" s="4065"/>
      <c r="H156" s="4080"/>
      <c r="I156" s="4066">
        <f t="shared" si="20"/>
        <v>0</v>
      </c>
      <c r="J156" s="4067"/>
      <c r="T156" s="2792"/>
      <c r="U156" s="2796"/>
      <c r="V156" s="2796"/>
      <c r="W156" s="2790"/>
      <c r="X156" s="2792"/>
      <c r="Y156" s="2792"/>
      <c r="Z156" s="2792"/>
      <c r="AA156" s="2794"/>
      <c r="AB156" s="2792"/>
      <c r="AC156" s="2792"/>
      <c r="AD156" s="2792"/>
      <c r="AE156" s="2794"/>
      <c r="AF156" s="2792"/>
      <c r="AG156" s="2792"/>
      <c r="AH156" s="2792"/>
      <c r="AI156" s="2794"/>
    </row>
    <row r="157" spans="4:35">
      <c r="D157" s="4011" t="s">
        <v>1225</v>
      </c>
      <c r="E157" s="534" t="s">
        <v>1226</v>
      </c>
      <c r="F157" s="522"/>
      <c r="G157" s="4078"/>
      <c r="H157" s="4081"/>
      <c r="I157" s="4066">
        <f t="shared" si="20"/>
        <v>0</v>
      </c>
      <c r="J157" s="4079"/>
      <c r="T157" s="2792"/>
      <c r="U157" s="2796"/>
      <c r="V157" s="2796"/>
      <c r="W157" s="2790"/>
      <c r="X157" s="2792"/>
      <c r="Y157" s="2792"/>
      <c r="Z157" s="2792"/>
      <c r="AA157" s="2794"/>
      <c r="AB157" s="2792"/>
      <c r="AC157" s="2792"/>
      <c r="AD157" s="2792"/>
      <c r="AE157" s="2794"/>
      <c r="AF157" s="2792"/>
      <c r="AG157" s="2792"/>
      <c r="AH157" s="2792"/>
      <c r="AI157" s="2794"/>
    </row>
    <row r="158" spans="4:35" ht="12.75" customHeight="1">
      <c r="D158" s="4008">
        <v>19</v>
      </c>
      <c r="E158" s="529" t="s">
        <v>82</v>
      </c>
      <c r="F158" s="1451" t="s">
        <v>636</v>
      </c>
      <c r="G158" s="4649"/>
      <c r="H158" s="4649"/>
      <c r="I158" s="4638">
        <f t="shared" si="20"/>
        <v>0</v>
      </c>
      <c r="J158" s="4650"/>
      <c r="T158" s="2795">
        <f t="shared" ref="T158:T163" si="25">G158</f>
        <v>0</v>
      </c>
      <c r="U158" s="2795">
        <f>'S15 - Inv Prop'!AO59</f>
        <v>0</v>
      </c>
      <c r="V158" s="2795">
        <f>'S15 - Inv Prop'!AP59</f>
        <v>0</v>
      </c>
      <c r="W158" s="2795">
        <f t="shared" ref="W158:W163" si="26">T158+U158-V158</f>
        <v>0</v>
      </c>
      <c r="X158" s="2795">
        <f>'S15 - Inv Prop'!AX59</f>
        <v>0</v>
      </c>
      <c r="Y158" s="2795">
        <f>'S15 - Inv Prop'!AY59</f>
        <v>0</v>
      </c>
      <c r="Z158" s="2795">
        <f>'S15 - Inv Prop'!AZ59</f>
        <v>0</v>
      </c>
      <c r="AA158" s="2795">
        <f>'S15 - Inv Prop'!BA59</f>
        <v>0</v>
      </c>
      <c r="AB158" s="2795">
        <f>'S15 - Inv Prop'!BB59</f>
        <v>0</v>
      </c>
      <c r="AC158" s="2795">
        <f>'S15 - Inv Prop'!BC59</f>
        <v>0</v>
      </c>
      <c r="AD158" s="2795">
        <f>'S15 - Inv Prop'!BD59</f>
        <v>0</v>
      </c>
      <c r="AE158" s="2795">
        <f>'S15 - Inv Prop'!BE59</f>
        <v>0</v>
      </c>
      <c r="AF158" s="2795">
        <f>'S15 - Inv Prop'!BF59</f>
        <v>0</v>
      </c>
      <c r="AG158" s="2795">
        <f>'S15 - Inv Prop'!BG59</f>
        <v>0</v>
      </c>
      <c r="AH158" s="2795">
        <f>'S15 - Inv Prop'!BH59</f>
        <v>0</v>
      </c>
      <c r="AI158" s="2795"/>
    </row>
    <row r="159" spans="4:35" ht="12.75" customHeight="1">
      <c r="D159" s="4008">
        <v>20</v>
      </c>
      <c r="E159" s="529" t="s">
        <v>83</v>
      </c>
      <c r="F159" s="1451" t="s">
        <v>639</v>
      </c>
      <c r="G159" s="4651"/>
      <c r="H159" s="4651"/>
      <c r="I159" s="4652">
        <f t="shared" si="20"/>
        <v>0</v>
      </c>
      <c r="J159" s="4653"/>
      <c r="T159" s="2795">
        <f t="shared" si="25"/>
        <v>0</v>
      </c>
      <c r="U159" s="2795">
        <f>'S16 - Lease '!V36</f>
        <v>0</v>
      </c>
      <c r="V159" s="2795">
        <f>'S16 - Lease '!W36</f>
        <v>0</v>
      </c>
      <c r="W159" s="2795">
        <f t="shared" si="26"/>
        <v>0</v>
      </c>
      <c r="X159" s="2795">
        <f>'S16 - Lease '!Y36</f>
        <v>0</v>
      </c>
      <c r="Y159" s="2795">
        <f>'S16 - Lease '!Z36</f>
        <v>0</v>
      </c>
      <c r="Z159" s="2795">
        <f>'S16 - Lease '!AA36</f>
        <v>0</v>
      </c>
      <c r="AA159" s="2795">
        <f>'S16 - Lease '!AB36</f>
        <v>0</v>
      </c>
      <c r="AB159" s="2795">
        <f>'S16 - Lease '!AC36</f>
        <v>0</v>
      </c>
      <c r="AC159" s="2795">
        <f>'S16 - Lease '!AD36</f>
        <v>0</v>
      </c>
      <c r="AD159" s="2795">
        <f>'S16 - Lease '!AE36</f>
        <v>0</v>
      </c>
      <c r="AE159" s="2795">
        <f>'S16 - Lease '!AF36</f>
        <v>0</v>
      </c>
      <c r="AF159" s="2795">
        <f>'S16 - Lease '!AG36</f>
        <v>0</v>
      </c>
      <c r="AG159" s="2795">
        <f>'S16 - Lease '!AH36</f>
        <v>0</v>
      </c>
      <c r="AH159" s="2795">
        <f>'S16 - Lease '!AI36</f>
        <v>0</v>
      </c>
      <c r="AI159" s="2795"/>
    </row>
    <row r="160" spans="4:35" ht="12.75" customHeight="1">
      <c r="D160" s="4008">
        <v>21</v>
      </c>
      <c r="E160" s="529" t="s">
        <v>84</v>
      </c>
      <c r="F160" s="1451" t="s">
        <v>642</v>
      </c>
      <c r="G160" s="4651"/>
      <c r="H160" s="4651"/>
      <c r="I160" s="4652">
        <f t="shared" si="20"/>
        <v>0</v>
      </c>
      <c r="J160" s="4653"/>
      <c r="T160" s="2795">
        <f t="shared" si="25"/>
        <v>0</v>
      </c>
      <c r="U160" s="2795">
        <f>'S17 - NCAHS'!X25</f>
        <v>0</v>
      </c>
      <c r="V160" s="2795">
        <f>'S17 - NCAHS'!Y25</f>
        <v>0</v>
      </c>
      <c r="W160" s="2795">
        <f t="shared" si="26"/>
        <v>0</v>
      </c>
      <c r="X160" s="2795">
        <f>'S17 - NCAHS'!AC25</f>
        <v>0</v>
      </c>
      <c r="Y160" s="2795">
        <f>'S17 - NCAHS'!AD25</f>
        <v>0</v>
      </c>
      <c r="Z160" s="2795">
        <f>'S17 - NCAHS'!AE25</f>
        <v>0</v>
      </c>
      <c r="AA160" s="2795">
        <f>'S17 - NCAHS'!AF25</f>
        <v>0</v>
      </c>
      <c r="AB160" s="2795">
        <f>'S17 - NCAHS'!AG25</f>
        <v>0</v>
      </c>
      <c r="AC160" s="2795">
        <f>'S17 - NCAHS'!AH25</f>
        <v>0</v>
      </c>
      <c r="AD160" s="2795">
        <f>'S17 - NCAHS'!AI25</f>
        <v>0</v>
      </c>
      <c r="AE160" s="2795">
        <f>'S17 - NCAHS'!AJ25</f>
        <v>0</v>
      </c>
      <c r="AF160" s="2795">
        <f>'S17 - NCAHS'!AK25</f>
        <v>0</v>
      </c>
      <c r="AG160" s="2795">
        <f>'S17 - NCAHS'!AL25</f>
        <v>0</v>
      </c>
      <c r="AH160" s="2795">
        <f>'S17 - NCAHS'!AM25</f>
        <v>0</v>
      </c>
      <c r="AI160" s="2795"/>
    </row>
    <row r="161" spans="4:35" ht="12.75" customHeight="1">
      <c r="D161" s="4008">
        <v>22</v>
      </c>
      <c r="E161" s="529" t="s">
        <v>85</v>
      </c>
      <c r="F161" s="523"/>
      <c r="G161" s="4651"/>
      <c r="H161" s="4651"/>
      <c r="I161" s="4652">
        <f t="shared" si="20"/>
        <v>0</v>
      </c>
      <c r="J161" s="4653"/>
      <c r="T161" s="2795">
        <f t="shared" si="25"/>
        <v>0</v>
      </c>
      <c r="U161" s="2795"/>
      <c r="V161" s="2795"/>
      <c r="W161" s="2795">
        <f t="shared" si="26"/>
        <v>0</v>
      </c>
      <c r="X161" s="2795"/>
      <c r="Y161" s="2795"/>
      <c r="Z161" s="2795"/>
      <c r="AA161" s="2795"/>
      <c r="AB161" s="2795"/>
      <c r="AC161" s="2795"/>
      <c r="AD161" s="2795"/>
      <c r="AE161" s="2795"/>
      <c r="AF161" s="2795"/>
      <c r="AG161" s="2795"/>
      <c r="AH161" s="2795"/>
      <c r="AI161" s="2795"/>
    </row>
    <row r="162" spans="4:35" ht="12.75" customHeight="1">
      <c r="D162" s="4008">
        <v>23</v>
      </c>
      <c r="E162" s="529" t="s">
        <v>86</v>
      </c>
      <c r="F162" s="1451" t="s">
        <v>648</v>
      </c>
      <c r="G162" s="1246"/>
      <c r="H162" s="4651"/>
      <c r="I162" s="4652">
        <f t="shared" si="20"/>
        <v>0</v>
      </c>
      <c r="J162" s="4653"/>
      <c r="T162" s="2795">
        <f t="shared" si="25"/>
        <v>0</v>
      </c>
      <c r="U162" s="2795"/>
      <c r="V162" s="2795"/>
      <c r="W162" s="2795">
        <f t="shared" si="26"/>
        <v>0</v>
      </c>
      <c r="X162" s="2795"/>
      <c r="Y162" s="2795"/>
      <c r="Z162" s="2795"/>
      <c r="AA162" s="2795"/>
      <c r="AB162" s="2795"/>
      <c r="AC162" s="2795"/>
      <c r="AD162" s="2795"/>
      <c r="AE162" s="2795"/>
      <c r="AF162" s="2795"/>
      <c r="AG162" s="2795"/>
      <c r="AH162" s="2795"/>
      <c r="AI162" s="2795"/>
    </row>
    <row r="163" spans="4:35" ht="12.75" customHeight="1">
      <c r="D163" s="4008">
        <v>24</v>
      </c>
      <c r="E163" s="529" t="s">
        <v>87</v>
      </c>
      <c r="F163" s="1451" t="s">
        <v>645</v>
      </c>
      <c r="G163" s="4654">
        <f>SUBTOTAL(9,G164:G166)</f>
        <v>0</v>
      </c>
      <c r="H163" s="4654">
        <f>SUBTOTAL(9,H164:H166)</f>
        <v>0</v>
      </c>
      <c r="I163" s="4652">
        <f t="shared" si="20"/>
        <v>0</v>
      </c>
      <c r="J163" s="4654">
        <f>SUBTOTAL(9,J164:J166)</f>
        <v>0</v>
      </c>
      <c r="T163" s="2795">
        <f t="shared" si="25"/>
        <v>0</v>
      </c>
      <c r="U163" s="2795"/>
      <c r="V163" s="2795"/>
      <c r="W163" s="2795">
        <f t="shared" si="26"/>
        <v>0</v>
      </c>
      <c r="X163" s="2795"/>
      <c r="Y163" s="2795"/>
      <c r="Z163" s="2795"/>
      <c r="AA163" s="2795"/>
      <c r="AB163" s="2795"/>
      <c r="AC163" s="2795"/>
      <c r="AD163" s="2795"/>
      <c r="AE163" s="2795"/>
      <c r="AF163" s="2795"/>
      <c r="AG163" s="2795"/>
      <c r="AH163" s="2795"/>
      <c r="AI163" s="2795">
        <f t="shared" ref="AI163" si="27">SUBTOTAL(9,AI164:AI166)</f>
        <v>0</v>
      </c>
    </row>
    <row r="164" spans="4:35" ht="12.75" customHeight="1">
      <c r="D164" s="4009">
        <v>24.1</v>
      </c>
      <c r="E164" s="528" t="s">
        <v>1227</v>
      </c>
      <c r="F164" s="523"/>
      <c r="G164" s="4635"/>
      <c r="H164" s="4635"/>
      <c r="I164" s="4636"/>
      <c r="J164" s="4640"/>
      <c r="T164" s="2793"/>
      <c r="U164" s="2793"/>
      <c r="V164" s="2793"/>
      <c r="W164" s="2799"/>
      <c r="X164" s="2793"/>
      <c r="Y164" s="2793"/>
      <c r="Z164" s="2793"/>
      <c r="AA164" s="2794"/>
      <c r="AB164" s="2793"/>
      <c r="AC164" s="2793"/>
      <c r="AD164" s="2793"/>
      <c r="AE164" s="2794"/>
      <c r="AF164" s="2793"/>
      <c r="AG164" s="2793"/>
      <c r="AH164" s="2793"/>
      <c r="AI164" s="2794"/>
    </row>
    <row r="165" spans="4:35" ht="12.75" customHeight="1">
      <c r="D165" s="883">
        <v>24.2</v>
      </c>
      <c r="E165" s="884" t="s">
        <v>1228</v>
      </c>
      <c r="F165" s="523"/>
      <c r="G165" s="4065"/>
      <c r="H165" s="4065"/>
      <c r="I165" s="4066"/>
      <c r="J165" s="4067"/>
      <c r="T165" s="2793"/>
      <c r="U165" s="2793"/>
      <c r="V165" s="2793"/>
      <c r="W165" s="2799"/>
      <c r="X165" s="2793"/>
      <c r="Y165" s="2793"/>
      <c r="Z165" s="2793"/>
      <c r="AA165" s="2794"/>
      <c r="AB165" s="2793"/>
      <c r="AC165" s="2793"/>
      <c r="AD165" s="2793"/>
      <c r="AE165" s="2794"/>
      <c r="AF165" s="2793"/>
      <c r="AG165" s="2793"/>
      <c r="AH165" s="2793"/>
      <c r="AI165" s="2794"/>
    </row>
    <row r="166" spans="4:35" ht="12.75" customHeight="1">
      <c r="D166" s="4009">
        <v>24.3</v>
      </c>
      <c r="E166" s="528" t="s">
        <v>1229</v>
      </c>
      <c r="F166" s="885"/>
      <c r="G166" s="4065"/>
      <c r="H166" s="4065"/>
      <c r="I166" s="4066"/>
      <c r="J166" s="4067"/>
      <c r="T166" s="2793"/>
      <c r="U166" s="2793"/>
      <c r="V166" s="2793"/>
      <c r="W166" s="2799"/>
      <c r="X166" s="2793"/>
      <c r="Y166" s="2793"/>
      <c r="Z166" s="2793"/>
      <c r="AA166" s="2794"/>
      <c r="AB166" s="2793"/>
      <c r="AC166" s="2793"/>
      <c r="AD166" s="2793"/>
      <c r="AE166" s="2794"/>
      <c r="AF166" s="2793"/>
      <c r="AG166" s="2793"/>
      <c r="AH166" s="2793"/>
      <c r="AI166" s="2794"/>
    </row>
    <row r="167" spans="4:35" ht="12.75" customHeight="1">
      <c r="D167" s="4008">
        <v>25</v>
      </c>
      <c r="E167" s="529" t="s">
        <v>88</v>
      </c>
      <c r="F167" s="886"/>
      <c r="G167" s="4649"/>
      <c r="H167" s="4649"/>
      <c r="I167" s="4638">
        <f t="shared" si="20"/>
        <v>0</v>
      </c>
      <c r="J167" s="4650"/>
      <c r="T167" s="2795">
        <f>G167</f>
        <v>0</v>
      </c>
      <c r="U167" s="2795"/>
      <c r="V167" s="2795"/>
      <c r="W167" s="2795">
        <f>T167+U167-V167</f>
        <v>0</v>
      </c>
      <c r="X167" s="2795"/>
      <c r="Y167" s="2795"/>
      <c r="Z167" s="2795"/>
      <c r="AA167" s="2795"/>
      <c r="AB167" s="2795"/>
      <c r="AC167" s="2795"/>
      <c r="AD167" s="2795"/>
      <c r="AE167" s="2795"/>
      <c r="AF167" s="2795"/>
      <c r="AG167" s="2795"/>
      <c r="AH167" s="2795"/>
      <c r="AI167" s="2795"/>
    </row>
    <row r="168" spans="4:35" ht="12.75" customHeight="1">
      <c r="D168" s="4008">
        <v>26</v>
      </c>
      <c r="E168" s="529" t="s">
        <v>89</v>
      </c>
      <c r="F168" s="886"/>
      <c r="G168" s="4651"/>
      <c r="H168" s="4651"/>
      <c r="I168" s="4652">
        <f t="shared" si="20"/>
        <v>0</v>
      </c>
      <c r="J168" s="4653"/>
      <c r="T168" s="2795">
        <f>G168</f>
        <v>0</v>
      </c>
      <c r="U168" s="2795"/>
      <c r="V168" s="2795"/>
      <c r="W168" s="2795">
        <f>T168+U168-V168</f>
        <v>0</v>
      </c>
      <c r="X168" s="2795"/>
      <c r="Y168" s="2795"/>
      <c r="Z168" s="2795"/>
      <c r="AA168" s="2795"/>
      <c r="AB168" s="2795"/>
      <c r="AC168" s="2795"/>
      <c r="AD168" s="2795"/>
      <c r="AE168" s="2795"/>
      <c r="AF168" s="2795"/>
      <c r="AG168" s="2795"/>
      <c r="AH168" s="2795"/>
      <c r="AI168" s="2795"/>
    </row>
    <row r="169" spans="4:35" ht="12.75" customHeight="1">
      <c r="D169" s="4021">
        <v>27</v>
      </c>
      <c r="E169" s="545" t="s">
        <v>90</v>
      </c>
      <c r="F169" s="886"/>
      <c r="G169" s="4651"/>
      <c r="H169" s="4651"/>
      <c r="I169" s="4652">
        <f t="shared" si="20"/>
        <v>0</v>
      </c>
      <c r="J169" s="4653"/>
      <c r="T169" s="2795">
        <f>G169</f>
        <v>0</v>
      </c>
      <c r="U169" s="2795"/>
      <c r="V169" s="2795"/>
      <c r="W169" s="2795">
        <f>T169+U169-V169</f>
        <v>0</v>
      </c>
      <c r="X169" s="2795"/>
      <c r="Y169" s="2795"/>
      <c r="Z169" s="2795"/>
      <c r="AA169" s="2795"/>
      <c r="AB169" s="2795"/>
      <c r="AC169" s="2795"/>
      <c r="AD169" s="2795"/>
      <c r="AE169" s="2795"/>
      <c r="AF169" s="2795"/>
      <c r="AG169" s="2795"/>
      <c r="AH169" s="2795"/>
      <c r="AI169" s="2795"/>
    </row>
    <row r="170" spans="4:35" ht="12.75" customHeight="1">
      <c r="D170" s="4008">
        <v>28</v>
      </c>
      <c r="E170" s="529" t="s">
        <v>91</v>
      </c>
      <c r="F170" s="1450" t="s">
        <v>650</v>
      </c>
      <c r="G170" s="4651"/>
      <c r="H170" s="4651"/>
      <c r="I170" s="4652">
        <f t="shared" si="20"/>
        <v>0</v>
      </c>
      <c r="J170" s="4653"/>
      <c r="T170" s="2795">
        <f>G170</f>
        <v>0</v>
      </c>
      <c r="U170" s="2795">
        <f>'S20 - Other Asset'!S39</f>
        <v>0</v>
      </c>
      <c r="V170" s="2795">
        <f>'S20 - Other Asset'!T39</f>
        <v>0</v>
      </c>
      <c r="W170" s="2795">
        <f>T170+U170-V170</f>
        <v>0</v>
      </c>
      <c r="X170" s="2795">
        <f>'S20 - Other Asset'!W39</f>
        <v>0</v>
      </c>
      <c r="Y170" s="2795">
        <f>'S20 - Other Asset'!X39</f>
        <v>0</v>
      </c>
      <c r="Z170" s="2795">
        <f>'S20 - Other Asset'!Y39</f>
        <v>0</v>
      </c>
      <c r="AA170" s="2795">
        <f>'S20 - Other Asset'!Z39</f>
        <v>0</v>
      </c>
      <c r="AB170" s="2795">
        <f>'S20 - Other Asset'!AA39</f>
        <v>0</v>
      </c>
      <c r="AC170" s="2795">
        <f>'S20 - Other Asset'!AB39</f>
        <v>0</v>
      </c>
      <c r="AD170" s="2795">
        <f>'S20 - Other Asset'!AC39</f>
        <v>0</v>
      </c>
      <c r="AE170" s="2795">
        <f>'S20 - Other Asset'!AD39</f>
        <v>0</v>
      </c>
      <c r="AF170" s="2795">
        <f>'S20 - Other Asset'!AE39</f>
        <v>0</v>
      </c>
      <c r="AG170" s="2795">
        <f>'S20 - Other Asset'!AF39</f>
        <v>0</v>
      </c>
      <c r="AH170" s="2795">
        <f>'S20 - Other Asset'!AG39</f>
        <v>0</v>
      </c>
      <c r="AI170" s="2795"/>
    </row>
    <row r="171" spans="4:35" ht="12.75" customHeight="1">
      <c r="D171" s="4008"/>
      <c r="E171" s="529"/>
      <c r="F171" s="887"/>
      <c r="G171" s="4655"/>
      <c r="H171" s="4656"/>
      <c r="I171" s="4657"/>
      <c r="J171" s="4658"/>
      <c r="T171" s="2800"/>
      <c r="U171" s="2800"/>
      <c r="V171" s="2800"/>
      <c r="W171" s="2792"/>
      <c r="X171" s="2800"/>
      <c r="Y171" s="2800"/>
      <c r="Z171" s="2800"/>
      <c r="AA171" s="2800"/>
      <c r="AB171" s="2800"/>
      <c r="AC171" s="2800"/>
      <c r="AD171" s="2800"/>
      <c r="AE171" s="2800"/>
      <c r="AF171" s="2800"/>
      <c r="AG171" s="2800"/>
      <c r="AH171" s="2800"/>
      <c r="AI171" s="2800"/>
    </row>
    <row r="172" spans="4:35" ht="12.75" customHeight="1">
      <c r="D172" s="546"/>
      <c r="E172" s="547"/>
      <c r="F172" s="888"/>
      <c r="G172" s="4659"/>
      <c r="H172" s="4660"/>
      <c r="I172" s="4661"/>
      <c r="J172" s="4662"/>
      <c r="T172" s="2800"/>
      <c r="U172" s="2800"/>
      <c r="V172" s="2800"/>
      <c r="W172" s="2792"/>
      <c r="X172" s="2800"/>
      <c r="Y172" s="2800"/>
      <c r="Z172" s="2800"/>
      <c r="AA172" s="2800"/>
      <c r="AB172" s="2800"/>
      <c r="AC172" s="2800"/>
      <c r="AD172" s="2800"/>
      <c r="AE172" s="2800"/>
      <c r="AF172" s="2800"/>
      <c r="AG172" s="2800"/>
      <c r="AH172" s="2800"/>
      <c r="AI172" s="2800"/>
    </row>
    <row r="173" spans="4:35" ht="12.75" customHeight="1">
      <c r="D173" s="4663" t="s">
        <v>1230</v>
      </c>
      <c r="E173" s="4664"/>
      <c r="F173" s="4665"/>
      <c r="G173" s="4666">
        <f>+G13+G21+G26+G29+G32+G39+G36+G43+G51+G54+G57+G73+G79+G93+G101+G137+G141+G146+G158+G160+G161+G162+G163+G167+G168+G169+G170+G159</f>
        <v>0</v>
      </c>
      <c r="H173" s="4666">
        <f>+H13+H21+H26+H29+H32+H39+H36+H43+H51+H54+H57+H73+H79+H93+H101+H137+H141+H146+H158+H160+H161+H162+H163+H167+H168+H169+H170+H159</f>
        <v>0</v>
      </c>
      <c r="I173" s="4667">
        <f>+I13+I21+I26+I29+I32+I39+I36+I43+I51+I54+I57+I73+I79+I93+I101+I137+I141+I146+I158+I160+I161+I162+I163+I167+I168+I169+I170+I159</f>
        <v>0</v>
      </c>
      <c r="J173" s="4668">
        <f>+J13+J21+J26+J29+J32+J39+J36+J43+J51+J54+J57+J73+J79+J93+J101+J137+J141+J146+J158+J160+J161+J162+J163+J167+J168+J169+J170+J159</f>
        <v>0</v>
      </c>
      <c r="T173" s="2801">
        <f>SUBTOTAL(9,T10:T172)</f>
        <v>0</v>
      </c>
      <c r="U173" s="2801">
        <f t="shared" ref="U173:AI173" si="28">SUBTOTAL(9,U10:U172)</f>
        <v>0</v>
      </c>
      <c r="V173" s="2801">
        <f t="shared" si="28"/>
        <v>0</v>
      </c>
      <c r="W173" s="2801">
        <f t="shared" si="28"/>
        <v>0</v>
      </c>
      <c r="X173" s="2801">
        <f t="shared" si="28"/>
        <v>0</v>
      </c>
      <c r="Y173" s="2801">
        <f t="shared" si="28"/>
        <v>0</v>
      </c>
      <c r="Z173" s="2801">
        <f t="shared" si="28"/>
        <v>0</v>
      </c>
      <c r="AA173" s="2801">
        <f t="shared" si="28"/>
        <v>0</v>
      </c>
      <c r="AB173" s="2801">
        <f t="shared" si="28"/>
        <v>0</v>
      </c>
      <c r="AC173" s="2801">
        <f t="shared" ca="1" si="28"/>
        <v>0</v>
      </c>
      <c r="AD173" s="2801">
        <f t="shared" si="28"/>
        <v>0</v>
      </c>
      <c r="AE173" s="2801">
        <f t="shared" si="28"/>
        <v>0</v>
      </c>
      <c r="AF173" s="2801">
        <f t="shared" si="28"/>
        <v>0</v>
      </c>
      <c r="AG173" s="2801">
        <f t="shared" ca="1" si="28"/>
        <v>0</v>
      </c>
      <c r="AH173" s="2801">
        <f t="shared" si="28"/>
        <v>0</v>
      </c>
      <c r="AI173" s="2801">
        <f t="shared" si="28"/>
        <v>0</v>
      </c>
    </row>
    <row r="174" spans="4:35" ht="12.75" customHeight="1">
      <c r="D174" s="4630"/>
      <c r="E174" s="4669"/>
      <c r="F174" s="4670"/>
      <c r="G174" s="4633"/>
      <c r="H174" s="4633"/>
      <c r="I174" s="4633"/>
      <c r="J174" s="4634"/>
      <c r="K174" s="1174"/>
      <c r="T174" s="2790"/>
      <c r="U174" s="2790"/>
      <c r="V174" s="2790"/>
      <c r="W174" s="2790"/>
      <c r="X174" s="2790"/>
      <c r="Y174" s="2790"/>
      <c r="Z174" s="2790"/>
      <c r="AA174" s="2790"/>
      <c r="AB174" s="2790"/>
      <c r="AC174" s="2790"/>
      <c r="AD174" s="2790"/>
      <c r="AE174" s="2790"/>
      <c r="AF174" s="2790"/>
      <c r="AG174" s="2790"/>
      <c r="AH174" s="2790"/>
      <c r="AI174" s="2790"/>
    </row>
    <row r="175" spans="4:35" ht="12.75" customHeight="1">
      <c r="D175" s="4022" t="s">
        <v>93</v>
      </c>
      <c r="E175" s="2698"/>
      <c r="F175" s="2699"/>
      <c r="G175" s="1244"/>
      <c r="H175" s="1244"/>
      <c r="I175" s="1244"/>
      <c r="J175" s="1247"/>
      <c r="K175" s="2700"/>
      <c r="T175" s="2790"/>
      <c r="U175" s="2790"/>
      <c r="V175" s="2790"/>
      <c r="W175" s="2790"/>
      <c r="X175" s="2790"/>
      <c r="Y175" s="2790"/>
      <c r="Z175" s="2790"/>
      <c r="AA175" s="2790"/>
      <c r="AB175" s="2790"/>
      <c r="AC175" s="2790"/>
      <c r="AD175" s="2790"/>
      <c r="AE175" s="2790"/>
      <c r="AF175" s="2790"/>
      <c r="AG175" s="2790"/>
      <c r="AH175" s="2790"/>
      <c r="AI175" s="2790"/>
    </row>
    <row r="176" spans="4:35" ht="12.75" customHeight="1">
      <c r="D176" s="4008"/>
      <c r="E176" s="2698"/>
      <c r="F176" s="2701"/>
      <c r="G176" s="1244"/>
      <c r="H176" s="1244"/>
      <c r="I176" s="1244"/>
      <c r="J176" s="1247"/>
      <c r="K176" s="2700"/>
      <c r="T176" s="2790"/>
      <c r="U176" s="2790"/>
      <c r="V176" s="2790"/>
      <c r="W176" s="2790"/>
      <c r="X176" s="2790"/>
      <c r="Y176" s="2790"/>
      <c r="Z176" s="2790"/>
      <c r="AA176" s="2790"/>
      <c r="AB176" s="2790"/>
      <c r="AC176" s="2790"/>
      <c r="AD176" s="2790"/>
      <c r="AE176" s="2790"/>
      <c r="AF176" s="2790"/>
      <c r="AG176" s="2790"/>
      <c r="AH176" s="2790"/>
      <c r="AI176" s="2790"/>
    </row>
    <row r="177" spans="4:35" ht="12.75" customHeight="1">
      <c r="D177" s="4008">
        <v>29</v>
      </c>
      <c r="E177" s="2698" t="s">
        <v>94</v>
      </c>
      <c r="F177" s="2702" t="s">
        <v>652</v>
      </c>
      <c r="G177" s="2703">
        <f>SUBTOTAL(9,G178:G180)</f>
        <v>0</v>
      </c>
      <c r="H177" s="2703">
        <f>SUBTOTAL(9,H178:H180)</f>
        <v>0</v>
      </c>
      <c r="I177" s="2703">
        <f>SUBTOTAL(9,I178:I180)</f>
        <v>0</v>
      </c>
      <c r="J177" s="468">
        <f>SUBTOTAL(9,J178:J180)</f>
        <v>0</v>
      </c>
      <c r="K177" s="2704"/>
      <c r="T177" s="2795">
        <f>G177</f>
        <v>0</v>
      </c>
      <c r="U177" s="2802"/>
      <c r="V177" s="2802"/>
      <c r="W177" s="2791">
        <f>T177+V177-U177</f>
        <v>0</v>
      </c>
      <c r="X177" s="2802"/>
      <c r="Y177" s="2802">
        <f>'S21 -CL'!AC14</f>
        <v>0</v>
      </c>
      <c r="Z177" s="2802">
        <f>W177+Y177</f>
        <v>0</v>
      </c>
      <c r="AA177" s="2802"/>
      <c r="AB177" s="2802"/>
      <c r="AC177" s="2802"/>
      <c r="AD177" s="2802"/>
      <c r="AE177" s="2802"/>
      <c r="AF177" s="2802"/>
      <c r="AG177" s="2802"/>
      <c r="AH177" s="2802"/>
      <c r="AI177" s="2802">
        <f t="shared" ref="AI177" si="29">SUBTOTAL(9,AI178:AI180)</f>
        <v>0</v>
      </c>
    </row>
    <row r="178" spans="4:35" ht="12.75" customHeight="1">
      <c r="D178" s="4009">
        <v>29.1</v>
      </c>
      <c r="E178" s="2705" t="s">
        <v>1231</v>
      </c>
      <c r="F178" s="2701"/>
      <c r="G178" s="4671"/>
      <c r="H178" s="4672"/>
      <c r="I178" s="4673">
        <f>G178+H178</f>
        <v>0</v>
      </c>
      <c r="J178" s="4674"/>
      <c r="K178" s="2706"/>
      <c r="T178" s="2792"/>
      <c r="U178" s="2793"/>
      <c r="V178" s="2793"/>
      <c r="W178" s="2790"/>
      <c r="X178" s="2792"/>
      <c r="Y178" s="2792"/>
      <c r="Z178" s="2792"/>
      <c r="AA178" s="2794"/>
      <c r="AB178" s="2792"/>
      <c r="AC178" s="2792"/>
      <c r="AD178" s="2792"/>
      <c r="AE178" s="2794"/>
      <c r="AF178" s="2792"/>
      <c r="AG178" s="2792"/>
      <c r="AH178" s="2792"/>
      <c r="AI178" s="2794"/>
    </row>
    <row r="179" spans="4:35" ht="12.75" customHeight="1">
      <c r="D179" s="4009">
        <v>29.2</v>
      </c>
      <c r="E179" s="2705" t="s">
        <v>1232</v>
      </c>
      <c r="F179" s="2701"/>
      <c r="G179" s="4068"/>
      <c r="H179" s="4082"/>
      <c r="I179" s="4083">
        <f>G179+H179</f>
        <v>0</v>
      </c>
      <c r="J179" s="4067"/>
      <c r="K179" s="2706"/>
      <c r="T179" s="2792"/>
      <c r="U179" s="2793"/>
      <c r="V179" s="2793"/>
      <c r="W179" s="2790"/>
      <c r="X179" s="2792"/>
      <c r="Y179" s="2792"/>
      <c r="Z179" s="2792"/>
      <c r="AA179" s="2794"/>
      <c r="AB179" s="2792"/>
      <c r="AC179" s="2792"/>
      <c r="AD179" s="2792"/>
      <c r="AE179" s="2794"/>
      <c r="AF179" s="2792"/>
      <c r="AG179" s="2792"/>
      <c r="AH179" s="2792"/>
      <c r="AI179" s="2794"/>
    </row>
    <row r="180" spans="4:35" ht="12.75" customHeight="1">
      <c r="D180" s="4009">
        <v>29.3</v>
      </c>
      <c r="E180" s="2705" t="s">
        <v>1233</v>
      </c>
      <c r="F180" s="2701"/>
      <c r="G180" s="4068"/>
      <c r="H180" s="4082"/>
      <c r="I180" s="4083">
        <f>G180+H180</f>
        <v>0</v>
      </c>
      <c r="J180" s="4067"/>
      <c r="K180" s="2706"/>
      <c r="T180" s="2792"/>
      <c r="U180" s="2793"/>
      <c r="V180" s="2793"/>
      <c r="W180" s="2790"/>
      <c r="X180" s="2792"/>
      <c r="Y180" s="2792"/>
      <c r="Z180" s="2792"/>
      <c r="AA180" s="2794"/>
      <c r="AB180" s="2792"/>
      <c r="AC180" s="2792"/>
      <c r="AD180" s="2792"/>
      <c r="AE180" s="2794"/>
      <c r="AF180" s="2792"/>
      <c r="AG180" s="2792"/>
      <c r="AH180" s="2792"/>
      <c r="AI180" s="2794"/>
    </row>
    <row r="181" spans="4:35" ht="12.75" customHeight="1">
      <c r="D181" s="4008">
        <v>30</v>
      </c>
      <c r="E181" s="2698" t="s">
        <v>95</v>
      </c>
      <c r="F181" s="2707" t="s">
        <v>654</v>
      </c>
      <c r="G181" s="4675"/>
      <c r="H181" s="4676"/>
      <c r="I181" s="4677">
        <f>G181+H181</f>
        <v>0</v>
      </c>
      <c r="J181" s="4650"/>
      <c r="K181" s="2706"/>
      <c r="T181" s="2795">
        <f>G181</f>
        <v>0</v>
      </c>
      <c r="U181" s="2803"/>
      <c r="V181" s="2803"/>
      <c r="W181" s="2795">
        <f>T181+V181-U181</f>
        <v>0</v>
      </c>
      <c r="X181" s="2803"/>
      <c r="Y181" s="2803">
        <f>'S22 - PL'!AD16</f>
        <v>0</v>
      </c>
      <c r="Z181" s="2803">
        <f>W181+Y181</f>
        <v>0</v>
      </c>
      <c r="AA181" s="2803"/>
      <c r="AB181" s="2803"/>
      <c r="AC181" s="2803"/>
      <c r="AD181" s="2803"/>
      <c r="AE181" s="2803"/>
      <c r="AF181" s="2803"/>
      <c r="AG181" s="2803"/>
      <c r="AH181" s="2803"/>
      <c r="AI181" s="2803">
        <f>SUBTOTAL(9,AI182:AI184)</f>
        <v>0</v>
      </c>
    </row>
    <row r="182" spans="4:35" ht="12.75" customHeight="1">
      <c r="D182" s="4008">
        <v>31</v>
      </c>
      <c r="E182" s="2698" t="s">
        <v>96</v>
      </c>
      <c r="F182" s="2707" t="s">
        <v>544</v>
      </c>
      <c r="G182" s="4678">
        <f>SUBTOTAL(9,G183:G184)</f>
        <v>0</v>
      </c>
      <c r="H182" s="4678">
        <f>SUBTOTAL(9,H183:H184)</f>
        <v>0</v>
      </c>
      <c r="I182" s="4678">
        <f>SUBTOTAL(9,I183:I184)</f>
        <v>0</v>
      </c>
      <c r="J182" s="4679">
        <f>SUBTOTAL(9,J183:J184)</f>
        <v>0</v>
      </c>
      <c r="K182" s="2704"/>
      <c r="T182" s="2795">
        <f>G182</f>
        <v>0</v>
      </c>
      <c r="U182" s="2802"/>
      <c r="V182" s="2802"/>
      <c r="W182" s="2795">
        <f>T182+V182-U182</f>
        <v>0</v>
      </c>
      <c r="X182" s="2802"/>
      <c r="Y182" s="2802">
        <v>0</v>
      </c>
      <c r="Z182" s="2802">
        <f>W182+Y182</f>
        <v>0</v>
      </c>
      <c r="AA182" s="2802"/>
      <c r="AB182" s="2802"/>
      <c r="AC182" s="2802"/>
      <c r="AD182" s="2802"/>
      <c r="AE182" s="2802"/>
      <c r="AF182" s="2802"/>
      <c r="AG182" s="2802"/>
      <c r="AH182" s="2802"/>
      <c r="AI182" s="2802">
        <f t="shared" ref="AI182" si="30">SUBTOTAL(9,AI183:AI184)</f>
        <v>0</v>
      </c>
    </row>
    <row r="183" spans="4:35" ht="12.75" customHeight="1">
      <c r="D183" s="4009">
        <v>31.1</v>
      </c>
      <c r="E183" s="2705" t="s">
        <v>1234</v>
      </c>
      <c r="F183" s="2701"/>
      <c r="G183" s="4680"/>
      <c r="H183" s="4672"/>
      <c r="I183" s="4673">
        <f>G183+H183</f>
        <v>0</v>
      </c>
      <c r="J183" s="4674"/>
      <c r="K183" s="2706"/>
      <c r="T183" s="2792"/>
      <c r="U183" s="2793"/>
      <c r="V183" s="2793"/>
      <c r="W183" s="2790"/>
      <c r="X183" s="2792"/>
      <c r="Y183" s="2792"/>
      <c r="Z183" s="2792"/>
      <c r="AA183" s="2794"/>
      <c r="AB183" s="2792"/>
      <c r="AC183" s="2792"/>
      <c r="AD183" s="2792"/>
      <c r="AE183" s="2794"/>
      <c r="AF183" s="2792"/>
      <c r="AG183" s="2792"/>
      <c r="AH183" s="2792"/>
      <c r="AI183" s="2794"/>
    </row>
    <row r="184" spans="4:35" ht="12.75" customHeight="1">
      <c r="D184" s="4009">
        <v>31.2</v>
      </c>
      <c r="E184" s="2705" t="s">
        <v>1235</v>
      </c>
      <c r="F184" s="2701"/>
      <c r="G184" s="4065"/>
      <c r="H184" s="4082"/>
      <c r="I184" s="4083">
        <f>G184+H184</f>
        <v>0</v>
      </c>
      <c r="J184" s="4067"/>
      <c r="K184" s="2706"/>
      <c r="T184" s="2792"/>
      <c r="U184" s="2793"/>
      <c r="V184" s="2793"/>
      <c r="W184" s="2790"/>
      <c r="X184" s="2792"/>
      <c r="Y184" s="2792"/>
      <c r="Z184" s="2792"/>
      <c r="AA184" s="2794"/>
      <c r="AB184" s="2792"/>
      <c r="AC184" s="2792"/>
      <c r="AD184" s="2792"/>
      <c r="AE184" s="2794"/>
      <c r="AF184" s="2792"/>
      <c r="AG184" s="2792"/>
      <c r="AH184" s="2792"/>
      <c r="AI184" s="2794"/>
    </row>
    <row r="185" spans="4:35" ht="12.75" customHeight="1">
      <c r="D185" s="4008">
        <v>32</v>
      </c>
      <c r="E185" s="2698" t="s">
        <v>97</v>
      </c>
      <c r="F185" s="2708" t="s">
        <v>544</v>
      </c>
      <c r="G185" s="4681">
        <f>SUBTOTAL(9,G186:G186)</f>
        <v>0</v>
      </c>
      <c r="H185" s="4681">
        <f>SUBTOTAL(9,H186:H186)</f>
        <v>0</v>
      </c>
      <c r="I185" s="4681">
        <f>SUBTOTAL(9,I186:I186)</f>
        <v>0</v>
      </c>
      <c r="J185" s="4682">
        <f>SUBTOTAL(9,J186:J186)</f>
        <v>0</v>
      </c>
      <c r="K185" s="2704"/>
      <c r="T185" s="2795">
        <f>G185</f>
        <v>0</v>
      </c>
      <c r="U185" s="2802"/>
      <c r="V185" s="2802"/>
      <c r="W185" s="2795">
        <f>T185+V185-U185</f>
        <v>0</v>
      </c>
      <c r="X185" s="2802"/>
      <c r="Y185" s="2802">
        <v>0</v>
      </c>
      <c r="Z185" s="2802">
        <f>W185+Y185</f>
        <v>0</v>
      </c>
      <c r="AA185" s="2802"/>
      <c r="AB185" s="2802"/>
      <c r="AC185" s="2802"/>
      <c r="AD185" s="2802"/>
      <c r="AE185" s="2802"/>
      <c r="AF185" s="2802"/>
      <c r="AG185" s="2802"/>
      <c r="AH185" s="2802"/>
      <c r="AI185" s="2802">
        <f t="shared" ref="AI185" si="31">SUBTOTAL(9,AI186:AI188)</f>
        <v>0</v>
      </c>
    </row>
    <row r="186" spans="4:35" ht="12.75" customHeight="1">
      <c r="D186" s="4009">
        <v>32.1</v>
      </c>
      <c r="E186" s="2705" t="s">
        <v>1236</v>
      </c>
      <c r="F186" s="2701"/>
      <c r="G186" s="4680"/>
      <c r="H186" s="4672"/>
      <c r="I186" s="4673">
        <f t="shared" ref="I186:I192" si="32">G186+H186</f>
        <v>0</v>
      </c>
      <c r="J186" s="4674"/>
      <c r="K186" s="2706"/>
      <c r="T186" s="2792"/>
      <c r="U186" s="2793"/>
      <c r="V186" s="2793"/>
      <c r="W186" s="2790"/>
      <c r="X186" s="2792"/>
      <c r="Y186" s="2792"/>
      <c r="Z186" s="2792"/>
      <c r="AA186" s="2794"/>
      <c r="AB186" s="2792"/>
      <c r="AC186" s="2792"/>
      <c r="AD186" s="2792"/>
      <c r="AE186" s="2794"/>
      <c r="AF186" s="2792"/>
      <c r="AG186" s="2792"/>
      <c r="AH186" s="2792"/>
      <c r="AI186" s="2794"/>
    </row>
    <row r="187" spans="4:35" ht="12.75" customHeight="1">
      <c r="D187" s="4009">
        <v>32.200000000000003</v>
      </c>
      <c r="E187" s="2705" t="s">
        <v>1237</v>
      </c>
      <c r="F187" s="2701"/>
      <c r="G187" s="4683"/>
      <c r="H187" s="4684"/>
      <c r="I187" s="4083">
        <f t="shared" si="32"/>
        <v>0</v>
      </c>
      <c r="J187" s="4685"/>
      <c r="K187" s="2706"/>
      <c r="T187" s="2792"/>
      <c r="U187" s="2793"/>
      <c r="V187" s="2793"/>
      <c r="W187" s="2790"/>
      <c r="X187" s="2792"/>
      <c r="Y187" s="2792"/>
      <c r="Z187" s="2792"/>
      <c r="AA187" s="2794"/>
      <c r="AB187" s="2792"/>
      <c r="AC187" s="2792"/>
      <c r="AD187" s="2792"/>
      <c r="AE187" s="2794"/>
      <c r="AF187" s="2792"/>
      <c r="AG187" s="2792"/>
      <c r="AH187" s="2792"/>
      <c r="AI187" s="2794"/>
    </row>
    <row r="188" spans="4:35" ht="12.75" customHeight="1">
      <c r="D188" s="4009">
        <v>32.299999999999997</v>
      </c>
      <c r="E188" s="2705" t="s">
        <v>1238</v>
      </c>
      <c r="F188" s="2701"/>
      <c r="G188" s="4065"/>
      <c r="H188" s="4082"/>
      <c r="I188" s="4083">
        <f t="shared" si="32"/>
        <v>0</v>
      </c>
      <c r="J188" s="4067"/>
      <c r="K188" s="2706"/>
      <c r="T188" s="2792"/>
      <c r="U188" s="2793"/>
      <c r="V188" s="2793"/>
      <c r="W188" s="2790"/>
      <c r="X188" s="2792"/>
      <c r="Y188" s="2792"/>
      <c r="Z188" s="2792"/>
      <c r="AA188" s="2794"/>
      <c r="AB188" s="2792"/>
      <c r="AC188" s="2792"/>
      <c r="AD188" s="2792"/>
      <c r="AE188" s="2794"/>
      <c r="AF188" s="2792"/>
      <c r="AG188" s="2792"/>
      <c r="AH188" s="2792"/>
      <c r="AI188" s="2794"/>
    </row>
    <row r="189" spans="4:35" ht="12.75" customHeight="1">
      <c r="D189" s="4008">
        <v>33</v>
      </c>
      <c r="E189" s="2698" t="s">
        <v>98</v>
      </c>
      <c r="F189" s="2708" t="s">
        <v>544</v>
      </c>
      <c r="G189" s="4065"/>
      <c r="H189" s="4082"/>
      <c r="I189" s="4083">
        <f t="shared" si="32"/>
        <v>0</v>
      </c>
      <c r="J189" s="4650"/>
      <c r="K189" s="2706"/>
      <c r="T189" s="2795">
        <f>G189</f>
        <v>0</v>
      </c>
      <c r="U189" s="2803"/>
      <c r="V189" s="2803"/>
      <c r="W189" s="2795">
        <f>T189+V189-U189</f>
        <v>0</v>
      </c>
      <c r="X189" s="2803"/>
      <c r="Y189" s="2803">
        <v>0</v>
      </c>
      <c r="Z189" s="2803">
        <f>W189+Y189</f>
        <v>0</v>
      </c>
      <c r="AA189" s="2803"/>
      <c r="AB189" s="2803"/>
      <c r="AC189" s="2803"/>
      <c r="AD189" s="2803"/>
      <c r="AE189" s="2803"/>
      <c r="AF189" s="2803"/>
      <c r="AG189" s="2803"/>
      <c r="AH189" s="2803"/>
      <c r="AI189" s="2803">
        <f>SUBTOTAL(9,AI190:AI192)</f>
        <v>0</v>
      </c>
    </row>
    <row r="190" spans="4:35" ht="12.75" customHeight="1">
      <c r="D190" s="4008">
        <v>34</v>
      </c>
      <c r="E190" s="2698" t="s">
        <v>99</v>
      </c>
      <c r="F190" s="2702" t="s">
        <v>668</v>
      </c>
      <c r="G190" s="4065"/>
      <c r="H190" s="4082"/>
      <c r="I190" s="4083">
        <f t="shared" si="32"/>
        <v>0</v>
      </c>
      <c r="J190" s="4650"/>
      <c r="K190" s="2706"/>
      <c r="T190" s="2795">
        <f>G190</f>
        <v>0</v>
      </c>
      <c r="U190" s="2803"/>
      <c r="V190" s="2803"/>
      <c r="W190" s="2795">
        <f>T190+V190-U190</f>
        <v>0</v>
      </c>
      <c r="X190" s="2803"/>
      <c r="Y190" s="2803">
        <f>'S25 - Comm. Pay'!E117</f>
        <v>0</v>
      </c>
      <c r="Z190" s="2803">
        <f>W190+Y190</f>
        <v>0</v>
      </c>
      <c r="AA190" s="2803"/>
      <c r="AB190" s="2803"/>
      <c r="AC190" s="2803"/>
      <c r="AD190" s="2803"/>
      <c r="AE190" s="2803"/>
      <c r="AF190" s="2803"/>
      <c r="AG190" s="2803"/>
      <c r="AH190" s="2803"/>
      <c r="AI190" s="2803">
        <f>SUBTOTAL(9,AI191:AI193)</f>
        <v>0</v>
      </c>
    </row>
    <row r="191" spans="4:35" ht="12.75" customHeight="1">
      <c r="D191" s="4008">
        <v>35</v>
      </c>
      <c r="E191" s="2709" t="s">
        <v>100</v>
      </c>
      <c r="F191" s="2701"/>
      <c r="G191" s="4065"/>
      <c r="H191" s="4082"/>
      <c r="I191" s="4083">
        <f t="shared" si="32"/>
        <v>0</v>
      </c>
      <c r="J191" s="4650"/>
      <c r="K191" s="2706"/>
      <c r="T191" s="2795">
        <f>G191</f>
        <v>0</v>
      </c>
      <c r="U191" s="2803"/>
      <c r="V191" s="2803"/>
      <c r="W191" s="2795">
        <f>T191+V191-U191</f>
        <v>0</v>
      </c>
      <c r="X191" s="2803"/>
      <c r="Y191" s="2803">
        <f>'S22 - PL'!AD17</f>
        <v>0</v>
      </c>
      <c r="Z191" s="2803">
        <f>W191+Y191</f>
        <v>0</v>
      </c>
      <c r="AA191" s="2803"/>
      <c r="AB191" s="2803"/>
      <c r="AC191" s="2803"/>
      <c r="AD191" s="2803"/>
      <c r="AE191" s="2803"/>
      <c r="AF191" s="2803"/>
      <c r="AG191" s="2803"/>
      <c r="AH191" s="2803"/>
      <c r="AI191" s="2803">
        <f>SUBTOTAL(9,AI192:AI194)</f>
        <v>0</v>
      </c>
    </row>
    <row r="192" spans="4:35" ht="12.75" customHeight="1">
      <c r="D192" s="4008">
        <v>36</v>
      </c>
      <c r="E192" s="2698" t="s">
        <v>101</v>
      </c>
      <c r="F192" s="2707" t="s">
        <v>665</v>
      </c>
      <c r="G192" s="4651"/>
      <c r="H192" s="4686"/>
      <c r="I192" s="4083">
        <f t="shared" si="32"/>
        <v>0</v>
      </c>
      <c r="J192" s="4650"/>
      <c r="K192" s="2706"/>
      <c r="T192" s="2795">
        <f>G192</f>
        <v>0</v>
      </c>
      <c r="U192" s="2803"/>
      <c r="V192" s="2803"/>
      <c r="W192" s="2795">
        <f>T192+V192-U192</f>
        <v>0</v>
      </c>
      <c r="X192" s="2803"/>
      <c r="Y192" s="2803">
        <f>'S24 - Ret Prem Pay'!I40</f>
        <v>0</v>
      </c>
      <c r="Z192" s="2803">
        <f>W192+Y192</f>
        <v>0</v>
      </c>
      <c r="AA192" s="2803"/>
      <c r="AB192" s="2803"/>
      <c r="AC192" s="2803"/>
      <c r="AD192" s="2803"/>
      <c r="AE192" s="2803"/>
      <c r="AF192" s="2803"/>
      <c r="AG192" s="2803"/>
      <c r="AH192" s="2803"/>
      <c r="AI192" s="2803">
        <f>SUBTOTAL(9,AI193:AI195)</f>
        <v>0</v>
      </c>
    </row>
    <row r="193" spans="4:35" ht="12.75" customHeight="1">
      <c r="D193" s="4008">
        <v>37</v>
      </c>
      <c r="E193" s="2698" t="s">
        <v>102</v>
      </c>
      <c r="F193" s="2702" t="s">
        <v>670</v>
      </c>
      <c r="G193" s="4678">
        <f>SUBTOTAL(9,G194:G201)</f>
        <v>0</v>
      </c>
      <c r="H193" s="4678">
        <f>SUBTOTAL(9,H194:H201)</f>
        <v>0</v>
      </c>
      <c r="I193" s="4678">
        <f>SUBTOTAL(9,I194:I201)</f>
        <v>0</v>
      </c>
      <c r="J193" s="4679">
        <f>SUBTOTAL(9,J194:J201)</f>
        <v>0</v>
      </c>
      <c r="K193" s="2704"/>
      <c r="T193" s="2795">
        <f>G193</f>
        <v>0</v>
      </c>
      <c r="U193" s="2802"/>
      <c r="V193" s="2802"/>
      <c r="W193" s="2795">
        <f>T193+V193-U193</f>
        <v>0</v>
      </c>
      <c r="X193" s="2802"/>
      <c r="Y193" s="2802"/>
      <c r="Z193" s="2802">
        <f>W193+Y193</f>
        <v>0</v>
      </c>
      <c r="AA193" s="2802"/>
      <c r="AB193" s="2802"/>
      <c r="AC193" s="2802"/>
      <c r="AD193" s="2802"/>
      <c r="AE193" s="2802"/>
      <c r="AF193" s="2802"/>
      <c r="AG193" s="2802"/>
      <c r="AH193" s="2802"/>
      <c r="AI193" s="2802">
        <f t="shared" ref="AI193" si="33">SUBTOTAL(9,AI194:AI201)</f>
        <v>0</v>
      </c>
    </row>
    <row r="194" spans="4:35" ht="12.75" customHeight="1">
      <c r="D194" s="4009">
        <v>37.1</v>
      </c>
      <c r="E194" s="2705" t="s">
        <v>1239</v>
      </c>
      <c r="F194" s="2701"/>
      <c r="G194" s="4680"/>
      <c r="H194" s="4672"/>
      <c r="I194" s="4673">
        <f>G194+H194</f>
        <v>0</v>
      </c>
      <c r="J194" s="4674"/>
      <c r="K194" s="2706"/>
      <c r="T194" s="2792"/>
      <c r="U194" s="2793"/>
      <c r="V194" s="2793"/>
      <c r="W194" s="2790"/>
      <c r="X194" s="2792"/>
      <c r="Y194" s="2792"/>
      <c r="Z194" s="2792"/>
      <c r="AA194" s="2794"/>
      <c r="AB194" s="2792"/>
      <c r="AC194" s="2792"/>
      <c r="AD194" s="2792"/>
      <c r="AE194" s="2794"/>
      <c r="AF194" s="2792"/>
      <c r="AG194" s="2792"/>
      <c r="AH194" s="2792"/>
      <c r="AI194" s="2794"/>
    </row>
    <row r="195" spans="4:35" ht="12.75" customHeight="1">
      <c r="D195" s="4009">
        <v>37.200000000000003</v>
      </c>
      <c r="E195" s="2705" t="s">
        <v>1240</v>
      </c>
      <c r="F195" s="2701"/>
      <c r="G195" s="4065"/>
      <c r="H195" s="4082"/>
      <c r="I195" s="4083">
        <f>G194+H194</f>
        <v>0</v>
      </c>
      <c r="J195" s="4067"/>
      <c r="K195" s="2706"/>
      <c r="T195" s="2792"/>
      <c r="U195" s="2793"/>
      <c r="V195" s="2793"/>
      <c r="W195" s="2790"/>
      <c r="X195" s="2792"/>
      <c r="Y195" s="2792"/>
      <c r="Z195" s="2792"/>
      <c r="AA195" s="2794"/>
      <c r="AB195" s="2792"/>
      <c r="AC195" s="2792"/>
      <c r="AD195" s="2792"/>
      <c r="AE195" s="2794"/>
      <c r="AF195" s="2792"/>
      <c r="AG195" s="2792"/>
      <c r="AH195" s="2792"/>
      <c r="AI195" s="2794"/>
    </row>
    <row r="196" spans="4:35" ht="12.75" customHeight="1">
      <c r="D196" s="4009">
        <v>37.299999999999997</v>
      </c>
      <c r="E196" s="2705" t="s">
        <v>1241</v>
      </c>
      <c r="F196" s="2701"/>
      <c r="G196" s="4065"/>
      <c r="H196" s="4082"/>
      <c r="I196" s="4083">
        <f>G195+H195</f>
        <v>0</v>
      </c>
      <c r="J196" s="4067"/>
      <c r="K196" s="2706"/>
      <c r="T196" s="2792"/>
      <c r="U196" s="2793"/>
      <c r="V196" s="2793"/>
      <c r="W196" s="2790"/>
      <c r="X196" s="2792"/>
      <c r="Y196" s="2792"/>
      <c r="Z196" s="2792"/>
      <c r="AA196" s="2794"/>
      <c r="AB196" s="2792"/>
      <c r="AC196" s="2792"/>
      <c r="AD196" s="2792"/>
      <c r="AE196" s="2794"/>
      <c r="AF196" s="2792"/>
      <c r="AG196" s="2792"/>
      <c r="AH196" s="2792"/>
      <c r="AI196" s="2794"/>
    </row>
    <row r="197" spans="4:35" ht="12.75" customHeight="1">
      <c r="D197" s="4009">
        <v>37.4</v>
      </c>
      <c r="E197" s="2705" t="s">
        <v>1242</v>
      </c>
      <c r="F197" s="2701"/>
      <c r="G197" s="4065"/>
      <c r="H197" s="4082"/>
      <c r="I197" s="4083">
        <f t="shared" ref="I197:I203" si="34">G197+H197</f>
        <v>0</v>
      </c>
      <c r="J197" s="4067"/>
      <c r="K197" s="2706"/>
      <c r="T197" s="2792"/>
      <c r="U197" s="2793"/>
      <c r="V197" s="2793"/>
      <c r="W197" s="2790"/>
      <c r="X197" s="2792"/>
      <c r="Y197" s="2792"/>
      <c r="Z197" s="2792"/>
      <c r="AA197" s="2794"/>
      <c r="AB197" s="2792"/>
      <c r="AC197" s="2792"/>
      <c r="AD197" s="2792"/>
      <c r="AE197" s="2794"/>
      <c r="AF197" s="2792"/>
      <c r="AG197" s="2792"/>
      <c r="AH197" s="2792"/>
      <c r="AI197" s="2794"/>
    </row>
    <row r="198" spans="4:35" ht="12.75" customHeight="1">
      <c r="D198" s="4009">
        <v>37.5</v>
      </c>
      <c r="E198" s="2705" t="s">
        <v>1243</v>
      </c>
      <c r="F198" s="2701"/>
      <c r="G198" s="4065"/>
      <c r="H198" s="4082"/>
      <c r="I198" s="4083">
        <f t="shared" si="34"/>
        <v>0</v>
      </c>
      <c r="J198" s="4067"/>
      <c r="K198" s="2706"/>
      <c r="T198" s="2792"/>
      <c r="U198" s="2793"/>
      <c r="V198" s="2793"/>
      <c r="W198" s="2790"/>
      <c r="X198" s="2792"/>
      <c r="Y198" s="2792"/>
      <c r="Z198" s="2792"/>
      <c r="AA198" s="2794"/>
      <c r="AB198" s="2792"/>
      <c r="AC198" s="2792"/>
      <c r="AD198" s="2792"/>
      <c r="AE198" s="2794"/>
      <c r="AF198" s="2792"/>
      <c r="AG198" s="2792"/>
      <c r="AH198" s="2792"/>
      <c r="AI198" s="2794"/>
    </row>
    <row r="199" spans="4:35" ht="12.75" customHeight="1">
      <c r="D199" s="4010">
        <v>37.6</v>
      </c>
      <c r="E199" s="2705" t="s">
        <v>1244</v>
      </c>
      <c r="F199" s="2701"/>
      <c r="G199" s="4065"/>
      <c r="H199" s="4082"/>
      <c r="I199" s="4083">
        <f t="shared" si="34"/>
        <v>0</v>
      </c>
      <c r="J199" s="4067"/>
      <c r="K199" s="2706"/>
      <c r="T199" s="2792"/>
      <c r="U199" s="2793"/>
      <c r="V199" s="2793"/>
      <c r="W199" s="2790"/>
      <c r="X199" s="2792"/>
      <c r="Y199" s="2792"/>
      <c r="Z199" s="2792"/>
      <c r="AA199" s="2794"/>
      <c r="AB199" s="2792"/>
      <c r="AC199" s="2792"/>
      <c r="AD199" s="2792"/>
      <c r="AE199" s="2794"/>
      <c r="AF199" s="2792"/>
      <c r="AG199" s="2792"/>
      <c r="AH199" s="2792"/>
      <c r="AI199" s="2794"/>
    </row>
    <row r="200" spans="4:35" ht="12.75" customHeight="1">
      <c r="D200" s="4009">
        <v>37.700000000000003</v>
      </c>
      <c r="E200" s="2705" t="s">
        <v>1245</v>
      </c>
      <c r="F200" s="2701"/>
      <c r="G200" s="4065"/>
      <c r="H200" s="4082"/>
      <c r="I200" s="4083">
        <f t="shared" si="34"/>
        <v>0</v>
      </c>
      <c r="J200" s="4067"/>
      <c r="K200" s="2706"/>
      <c r="T200" s="2792"/>
      <c r="U200" s="2793"/>
      <c r="V200" s="2793"/>
      <c r="W200" s="2790"/>
      <c r="X200" s="2792"/>
      <c r="Y200" s="2792"/>
      <c r="Z200" s="2792"/>
      <c r="AA200" s="2794"/>
      <c r="AB200" s="2792"/>
      <c r="AC200" s="2792"/>
      <c r="AD200" s="2792"/>
      <c r="AE200" s="2794"/>
      <c r="AF200" s="2792"/>
      <c r="AG200" s="2792"/>
      <c r="AH200" s="2792"/>
      <c r="AI200" s="2794"/>
    </row>
    <row r="201" spans="4:35" ht="12.75" customHeight="1">
      <c r="D201" s="4009">
        <v>37.799999999999997</v>
      </c>
      <c r="E201" s="2705" t="s">
        <v>1246</v>
      </c>
      <c r="F201" s="2701"/>
      <c r="G201" s="4065"/>
      <c r="H201" s="4082"/>
      <c r="I201" s="4083">
        <f t="shared" si="34"/>
        <v>0</v>
      </c>
      <c r="J201" s="4067"/>
      <c r="K201" s="2706"/>
      <c r="T201" s="2792"/>
      <c r="U201" s="2793"/>
      <c r="V201" s="2793"/>
      <c r="W201" s="2790"/>
      <c r="X201" s="2792"/>
      <c r="Y201" s="2792"/>
      <c r="Z201" s="2792"/>
      <c r="AA201" s="2794"/>
      <c r="AB201" s="2792"/>
      <c r="AC201" s="2792"/>
      <c r="AD201" s="2792"/>
      <c r="AE201" s="2794"/>
      <c r="AF201" s="2792"/>
      <c r="AG201" s="2792"/>
      <c r="AH201" s="2792"/>
      <c r="AI201" s="2794"/>
    </row>
    <row r="202" spans="4:35" ht="12.75" customHeight="1">
      <c r="D202" s="4021">
        <v>38</v>
      </c>
      <c r="E202" s="2698" t="s">
        <v>103</v>
      </c>
      <c r="F202" s="2701"/>
      <c r="G202" s="4065"/>
      <c r="H202" s="4082"/>
      <c r="I202" s="4083">
        <f t="shared" si="34"/>
        <v>0</v>
      </c>
      <c r="J202" s="4067"/>
      <c r="K202" s="2706"/>
      <c r="T202" s="2795">
        <f>G202</f>
        <v>0</v>
      </c>
      <c r="U202" s="2803"/>
      <c r="V202" s="2803"/>
      <c r="W202" s="2795">
        <f>T202+V202-U202</f>
        <v>0</v>
      </c>
      <c r="X202" s="2803"/>
      <c r="Y202" s="2803"/>
      <c r="Z202" s="2803">
        <f>W202+Y202</f>
        <v>0</v>
      </c>
      <c r="AA202" s="2803"/>
      <c r="AB202" s="2803"/>
      <c r="AC202" s="2803"/>
      <c r="AD202" s="2803"/>
      <c r="AE202" s="2803"/>
      <c r="AF202" s="2803"/>
      <c r="AG202" s="2803"/>
      <c r="AH202" s="2803"/>
      <c r="AI202" s="2803">
        <f>SUBTOTAL(9,AI203:AI205)</f>
        <v>0</v>
      </c>
    </row>
    <row r="203" spans="4:35" ht="12.75" customHeight="1">
      <c r="D203" s="4008">
        <v>39</v>
      </c>
      <c r="E203" s="2709" t="s">
        <v>104</v>
      </c>
      <c r="F203" s="2701"/>
      <c r="G203" s="4065"/>
      <c r="H203" s="4082"/>
      <c r="I203" s="4083">
        <f t="shared" si="34"/>
        <v>0</v>
      </c>
      <c r="J203" s="4067"/>
      <c r="K203" s="2706"/>
      <c r="T203" s="2795">
        <f>G203</f>
        <v>0</v>
      </c>
      <c r="U203" s="2803"/>
      <c r="V203" s="2803"/>
      <c r="W203" s="2795">
        <f>T203+V203-U203</f>
        <v>0</v>
      </c>
      <c r="X203" s="2803"/>
      <c r="Y203" s="2803"/>
      <c r="Z203" s="2803">
        <f>W203+Y203</f>
        <v>0</v>
      </c>
      <c r="AA203" s="2803"/>
      <c r="AB203" s="2803"/>
      <c r="AC203" s="2803"/>
      <c r="AD203" s="2803"/>
      <c r="AE203" s="2803"/>
      <c r="AF203" s="2803"/>
      <c r="AG203" s="2803"/>
      <c r="AH203" s="2803"/>
      <c r="AI203" s="2803">
        <f>SUBTOTAL(9,AI204:AI206)</f>
        <v>0</v>
      </c>
    </row>
    <row r="204" spans="4:35" ht="12.75" customHeight="1">
      <c r="D204" s="4008">
        <v>40</v>
      </c>
      <c r="E204" s="2698" t="s">
        <v>105</v>
      </c>
      <c r="F204" s="2702" t="s">
        <v>674</v>
      </c>
      <c r="G204" s="4687">
        <f>SUBTOTAL(9,G205:G210)</f>
        <v>0</v>
      </c>
      <c r="H204" s="4687">
        <f>SUBTOTAL(9,H205:H210)</f>
        <v>0</v>
      </c>
      <c r="I204" s="4687">
        <f>SUBTOTAL(9,I205:I210)</f>
        <v>0</v>
      </c>
      <c r="J204" s="4688">
        <f>SUBTOTAL(9,J205:J210)</f>
        <v>0</v>
      </c>
      <c r="K204" s="2706"/>
      <c r="T204" s="2795">
        <f>G204</f>
        <v>0</v>
      </c>
      <c r="U204" s="2802"/>
      <c r="V204" s="2802"/>
      <c r="W204" s="2795">
        <f>T204+V204-U204</f>
        <v>0</v>
      </c>
      <c r="X204" s="2802"/>
      <c r="Y204" s="2802"/>
      <c r="Z204" s="2802">
        <f>W204+Y204</f>
        <v>0</v>
      </c>
      <c r="AA204" s="2802"/>
      <c r="AB204" s="2802"/>
      <c r="AC204" s="2802"/>
      <c r="AD204" s="2802"/>
      <c r="AE204" s="2802"/>
      <c r="AF204" s="2802"/>
      <c r="AG204" s="2802"/>
      <c r="AH204" s="2802"/>
      <c r="AI204" s="2802">
        <f t="shared" ref="AI204" si="35">SUBTOTAL(9,AI205:AI210)</f>
        <v>0</v>
      </c>
    </row>
    <row r="205" spans="4:35" ht="12.75" customHeight="1">
      <c r="D205" s="4009">
        <v>40.1</v>
      </c>
      <c r="E205" s="2705" t="s">
        <v>1247</v>
      </c>
      <c r="F205" s="2701"/>
      <c r="G205" s="4680"/>
      <c r="H205" s="4672"/>
      <c r="I205" s="4673">
        <f t="shared" ref="I205:I211" si="36">G205+H205</f>
        <v>0</v>
      </c>
      <c r="J205" s="4674"/>
      <c r="K205" s="2706"/>
      <c r="T205" s="2792"/>
      <c r="U205" s="2793"/>
      <c r="V205" s="2793"/>
      <c r="W205" s="2790"/>
      <c r="X205" s="2792"/>
      <c r="Y205" s="2792"/>
      <c r="Z205" s="2792"/>
      <c r="AA205" s="2794"/>
      <c r="AB205" s="2792"/>
      <c r="AC205" s="2792"/>
      <c r="AD205" s="2792"/>
      <c r="AE205" s="2794"/>
      <c r="AF205" s="2792"/>
      <c r="AG205" s="2792"/>
      <c r="AH205" s="2792"/>
      <c r="AI205" s="2794"/>
    </row>
    <row r="206" spans="4:35" ht="12.75" customHeight="1">
      <c r="D206" s="4010">
        <v>40.200000000000003</v>
      </c>
      <c r="E206" s="2705" t="s">
        <v>1248</v>
      </c>
      <c r="F206" s="2701"/>
      <c r="G206" s="4065"/>
      <c r="H206" s="4082"/>
      <c r="I206" s="4083">
        <f t="shared" si="36"/>
        <v>0</v>
      </c>
      <c r="J206" s="4067"/>
      <c r="K206" s="2706"/>
      <c r="T206" s="2792"/>
      <c r="U206" s="2793"/>
      <c r="V206" s="2793"/>
      <c r="W206" s="2790"/>
      <c r="X206" s="2792"/>
      <c r="Y206" s="2792"/>
      <c r="Z206" s="2792"/>
      <c r="AA206" s="2794"/>
      <c r="AB206" s="2792"/>
      <c r="AC206" s="2792"/>
      <c r="AD206" s="2792"/>
      <c r="AE206" s="2794"/>
      <c r="AF206" s="2792"/>
      <c r="AG206" s="2792"/>
      <c r="AH206" s="2792"/>
      <c r="AI206" s="2794"/>
    </row>
    <row r="207" spans="4:35" ht="12.75" customHeight="1">
      <c r="D207" s="4009">
        <v>40.299999999999997</v>
      </c>
      <c r="E207" s="2705" t="s">
        <v>1249</v>
      </c>
      <c r="F207" s="2701"/>
      <c r="G207" s="4065"/>
      <c r="H207" s="4082"/>
      <c r="I207" s="4083">
        <f t="shared" si="36"/>
        <v>0</v>
      </c>
      <c r="J207" s="4067"/>
      <c r="K207" s="2706"/>
      <c r="T207" s="2792"/>
      <c r="U207" s="2793"/>
      <c r="V207" s="2793"/>
      <c r="W207" s="2790"/>
      <c r="X207" s="2792"/>
      <c r="Y207" s="2792"/>
      <c r="Z207" s="2792"/>
      <c r="AA207" s="2794"/>
      <c r="AB207" s="2792"/>
      <c r="AC207" s="2792"/>
      <c r="AD207" s="2792"/>
      <c r="AE207" s="2794"/>
      <c r="AF207" s="2792"/>
      <c r="AG207" s="2792"/>
      <c r="AH207" s="2792"/>
      <c r="AI207" s="2794"/>
    </row>
    <row r="208" spans="4:35" ht="12.75" customHeight="1">
      <c r="D208" s="4009">
        <v>40.4</v>
      </c>
      <c r="E208" s="2705" t="s">
        <v>1250</v>
      </c>
      <c r="F208" s="2701"/>
      <c r="G208" s="4065"/>
      <c r="H208" s="4082"/>
      <c r="I208" s="4083">
        <f t="shared" si="36"/>
        <v>0</v>
      </c>
      <c r="J208" s="4067"/>
      <c r="K208" s="2706"/>
      <c r="T208" s="2792"/>
      <c r="U208" s="2793"/>
      <c r="V208" s="2793"/>
      <c r="W208" s="2790"/>
      <c r="X208" s="2792"/>
      <c r="Y208" s="2792"/>
      <c r="Z208" s="2792"/>
      <c r="AA208" s="2794"/>
      <c r="AB208" s="2792"/>
      <c r="AC208" s="2792"/>
      <c r="AD208" s="2792"/>
      <c r="AE208" s="2794"/>
      <c r="AF208" s="2792"/>
      <c r="AG208" s="2792"/>
      <c r="AH208" s="2792"/>
      <c r="AI208" s="2794"/>
    </row>
    <row r="209" spans="4:37" s="2710" customFormat="1" ht="12.75" customHeight="1">
      <c r="D209" s="4009">
        <v>40.5</v>
      </c>
      <c r="E209" s="2711" t="s">
        <v>1251</v>
      </c>
      <c r="F209" s="2712"/>
      <c r="G209" s="4084"/>
      <c r="H209" s="4085"/>
      <c r="I209" s="4086">
        <f t="shared" si="36"/>
        <v>0</v>
      </c>
      <c r="J209" s="4087"/>
      <c r="K209" s="2713"/>
      <c r="Q209" s="50"/>
      <c r="R209" s="50"/>
      <c r="S209" s="50"/>
      <c r="T209" s="2792"/>
      <c r="U209" s="2793"/>
      <c r="V209" s="2793"/>
      <c r="W209" s="2790"/>
      <c r="X209" s="2792"/>
      <c r="Y209" s="2792"/>
      <c r="Z209" s="2792"/>
      <c r="AA209" s="2794"/>
      <c r="AB209" s="2792"/>
      <c r="AC209" s="2792"/>
      <c r="AD209" s="2792"/>
      <c r="AE209" s="2794"/>
      <c r="AF209" s="2792"/>
      <c r="AG209" s="2792"/>
      <c r="AH209" s="2792"/>
      <c r="AI209" s="2794"/>
      <c r="AJ209" s="50"/>
      <c r="AK209" s="50"/>
    </row>
    <row r="210" spans="4:37" ht="12.75" customHeight="1">
      <c r="D210" s="4009">
        <v>40.6</v>
      </c>
      <c r="E210" s="2705" t="s">
        <v>243</v>
      </c>
      <c r="F210" s="2701"/>
      <c r="G210" s="4065"/>
      <c r="H210" s="4082"/>
      <c r="I210" s="4083">
        <f t="shared" si="36"/>
        <v>0</v>
      </c>
      <c r="J210" s="4067"/>
      <c r="K210" s="2706"/>
      <c r="T210" s="2792"/>
      <c r="U210" s="2793"/>
      <c r="V210" s="2793"/>
      <c r="W210" s="2790"/>
      <c r="X210" s="2792"/>
      <c r="Y210" s="2792"/>
      <c r="Z210" s="2792"/>
      <c r="AA210" s="2794"/>
      <c r="AB210" s="2792"/>
      <c r="AC210" s="2792"/>
      <c r="AD210" s="2792"/>
      <c r="AE210" s="2794"/>
      <c r="AF210" s="2792"/>
      <c r="AG210" s="2792"/>
      <c r="AH210" s="2792"/>
      <c r="AI210" s="2794"/>
    </row>
    <row r="211" spans="4:37" ht="12.75" customHeight="1">
      <c r="D211" s="4008">
        <v>41</v>
      </c>
      <c r="E211" s="2698" t="s">
        <v>106</v>
      </c>
      <c r="F211" s="2702" t="s">
        <v>672</v>
      </c>
      <c r="G211" s="4649"/>
      <c r="H211" s="4676"/>
      <c r="I211" s="4677">
        <f t="shared" si="36"/>
        <v>0</v>
      </c>
      <c r="J211" s="4650"/>
      <c r="K211" s="2706"/>
      <c r="T211" s="2795">
        <f>G211</f>
        <v>0</v>
      </c>
      <c r="U211" s="2803"/>
      <c r="V211" s="2803"/>
      <c r="W211" s="2795">
        <f>T211+V211-U211</f>
        <v>0</v>
      </c>
      <c r="X211" s="2803"/>
      <c r="Y211" s="2803"/>
      <c r="Z211" s="2803">
        <f>W211+Y211</f>
        <v>0</v>
      </c>
      <c r="AA211" s="2803"/>
      <c r="AB211" s="2803"/>
      <c r="AC211" s="2803"/>
      <c r="AD211" s="2803"/>
      <c r="AE211" s="2803"/>
      <c r="AF211" s="2803"/>
      <c r="AG211" s="2803"/>
      <c r="AH211" s="2803"/>
      <c r="AI211" s="2803">
        <f>SUBTOTAL(9,AI212:AI214)</f>
        <v>0</v>
      </c>
    </row>
    <row r="212" spans="4:37" ht="12.75" customHeight="1">
      <c r="D212" s="4008">
        <v>42</v>
      </c>
      <c r="E212" s="2698" t="s">
        <v>107</v>
      </c>
      <c r="F212" s="2701"/>
      <c r="G212" s="4678">
        <f>SUBTOTAL(9,G213:G215)</f>
        <v>0</v>
      </c>
      <c r="H212" s="4678">
        <f>SUBTOTAL(9,H213:H215)</f>
        <v>0</v>
      </c>
      <c r="I212" s="4678">
        <f>SUBTOTAL(9,I213:I215)</f>
        <v>0</v>
      </c>
      <c r="J212" s="4679">
        <f>SUBTOTAL(9,J213:J215)</f>
        <v>0</v>
      </c>
      <c r="K212" s="2704"/>
      <c r="T212" s="2795">
        <f>G212</f>
        <v>0</v>
      </c>
      <c r="U212" s="2802"/>
      <c r="V212" s="2802"/>
      <c r="W212" s="2795">
        <f>T212+V212-U212</f>
        <v>0</v>
      </c>
      <c r="X212" s="2802"/>
      <c r="Y212" s="2802"/>
      <c r="Z212" s="2802">
        <f>W212+Y212</f>
        <v>0</v>
      </c>
      <c r="AA212" s="2802"/>
      <c r="AB212" s="2802"/>
      <c r="AC212" s="2802"/>
      <c r="AD212" s="2802"/>
      <c r="AE212" s="2802"/>
      <c r="AF212" s="2802"/>
      <c r="AG212" s="2802"/>
      <c r="AH212" s="2802"/>
      <c r="AI212" s="2802">
        <f t="shared" ref="AI212" si="37">SUBTOTAL(9,AI213:AI215)</f>
        <v>0</v>
      </c>
    </row>
    <row r="213" spans="4:37" ht="12.75" customHeight="1">
      <c r="D213" s="4009">
        <v>42.1</v>
      </c>
      <c r="E213" s="2714" t="s">
        <v>1252</v>
      </c>
      <c r="F213" s="2701"/>
      <c r="G213" s="4680"/>
      <c r="H213" s="4672"/>
      <c r="I213" s="4673">
        <f t="shared" ref="I213:I222" si="38">G213+H213</f>
        <v>0</v>
      </c>
      <c r="J213" s="4674"/>
      <c r="K213" s="2706"/>
      <c r="T213" s="2792"/>
      <c r="U213" s="2793"/>
      <c r="V213" s="2793"/>
      <c r="W213" s="2790"/>
      <c r="X213" s="2792"/>
      <c r="Y213" s="2792"/>
      <c r="Z213" s="2792"/>
      <c r="AA213" s="2794"/>
      <c r="AB213" s="2792"/>
      <c r="AC213" s="2792"/>
      <c r="AD213" s="2792"/>
      <c r="AE213" s="2794"/>
      <c r="AF213" s="2792"/>
      <c r="AG213" s="2792"/>
      <c r="AH213" s="2792"/>
      <c r="AI213" s="2794"/>
    </row>
    <row r="214" spans="4:37" ht="12.75" customHeight="1">
      <c r="D214" s="4023">
        <v>42.2</v>
      </c>
      <c r="E214" s="2715" t="s">
        <v>1253</v>
      </c>
      <c r="F214" s="2701"/>
      <c r="G214" s="4065"/>
      <c r="H214" s="4082"/>
      <c r="I214" s="4083">
        <f t="shared" si="38"/>
        <v>0</v>
      </c>
      <c r="J214" s="4067"/>
      <c r="K214" s="2706"/>
      <c r="T214" s="2792"/>
      <c r="U214" s="2793"/>
      <c r="V214" s="2793"/>
      <c r="W214" s="2790"/>
      <c r="X214" s="2792"/>
      <c r="Y214" s="2792"/>
      <c r="Z214" s="2792"/>
      <c r="AA214" s="2794"/>
      <c r="AB214" s="2792"/>
      <c r="AC214" s="2792"/>
      <c r="AD214" s="2792"/>
      <c r="AE214" s="2794"/>
      <c r="AF214" s="2792"/>
      <c r="AG214" s="2792"/>
      <c r="AH214" s="2792"/>
      <c r="AI214" s="2794"/>
    </row>
    <row r="215" spans="4:37" ht="12.75" customHeight="1">
      <c r="D215" s="4023">
        <v>42.3</v>
      </c>
      <c r="E215" s="2715" t="s">
        <v>1254</v>
      </c>
      <c r="F215" s="2716"/>
      <c r="G215" s="4065"/>
      <c r="H215" s="4082"/>
      <c r="I215" s="4083">
        <f t="shared" si="38"/>
        <v>0</v>
      </c>
      <c r="J215" s="4067"/>
      <c r="K215" s="2706"/>
      <c r="T215" s="2792"/>
      <c r="U215" s="2793"/>
      <c r="V215" s="2793"/>
      <c r="W215" s="2790"/>
      <c r="X215" s="2792"/>
      <c r="Y215" s="2792"/>
      <c r="Z215" s="2792"/>
      <c r="AA215" s="2794"/>
      <c r="AB215" s="2792"/>
      <c r="AC215" s="2792"/>
      <c r="AD215" s="2792"/>
      <c r="AE215" s="2794"/>
      <c r="AF215" s="2792"/>
      <c r="AG215" s="2792"/>
      <c r="AH215" s="2792"/>
      <c r="AI215" s="2794"/>
    </row>
    <row r="216" spans="4:37" ht="12.75" customHeight="1">
      <c r="D216" s="4024">
        <v>43</v>
      </c>
      <c r="E216" s="2717" t="s">
        <v>108</v>
      </c>
      <c r="F216" s="2707" t="s">
        <v>676</v>
      </c>
      <c r="G216" s="4065"/>
      <c r="H216" s="4082"/>
      <c r="I216" s="4083">
        <f t="shared" si="38"/>
        <v>0</v>
      </c>
      <c r="J216" s="4067"/>
      <c r="K216" s="2706"/>
      <c r="T216" s="2795">
        <f t="shared" ref="T216:T223" si="39">G216</f>
        <v>0</v>
      </c>
      <c r="U216" s="2803"/>
      <c r="V216" s="2803"/>
      <c r="W216" s="2795">
        <f t="shared" ref="W216:W223" si="40">T216+V216-U216</f>
        <v>0</v>
      </c>
      <c r="X216" s="2803"/>
      <c r="Y216" s="2803"/>
      <c r="Z216" s="2803">
        <f t="shared" ref="Z216:Z223" si="41">W216+Y216</f>
        <v>0</v>
      </c>
      <c r="AA216" s="2803"/>
      <c r="AB216" s="2803"/>
      <c r="AC216" s="2803"/>
      <c r="AD216" s="2803"/>
      <c r="AE216" s="2803"/>
      <c r="AF216" s="2803"/>
      <c r="AG216" s="2803"/>
      <c r="AH216" s="2803"/>
      <c r="AI216" s="2803">
        <f t="shared" ref="AI216:AI222" si="42">SUBTOTAL(9,AI217:AI219)</f>
        <v>0</v>
      </c>
    </row>
    <row r="217" spans="4:37" ht="12.75" customHeight="1">
      <c r="D217" s="4025">
        <v>44</v>
      </c>
      <c r="E217" s="2717" t="s">
        <v>109</v>
      </c>
      <c r="F217" s="1453" t="s">
        <v>639</v>
      </c>
      <c r="G217" s="4065"/>
      <c r="H217" s="4082"/>
      <c r="I217" s="4083">
        <f t="shared" si="38"/>
        <v>0</v>
      </c>
      <c r="J217" s="4067"/>
      <c r="K217" s="2706"/>
      <c r="T217" s="2795">
        <f t="shared" si="39"/>
        <v>0</v>
      </c>
      <c r="U217" s="2803"/>
      <c r="V217" s="2803"/>
      <c r="W217" s="2795">
        <f t="shared" si="40"/>
        <v>0</v>
      </c>
      <c r="X217" s="2803"/>
      <c r="Y217" s="2803"/>
      <c r="Z217" s="2803">
        <f t="shared" si="41"/>
        <v>0</v>
      </c>
      <c r="AA217" s="2803"/>
      <c r="AB217" s="2803"/>
      <c r="AC217" s="2803"/>
      <c r="AD217" s="2803"/>
      <c r="AE217" s="2803"/>
      <c r="AF217" s="2803"/>
      <c r="AG217" s="2803"/>
      <c r="AH217" s="2803"/>
      <c r="AI217" s="2803">
        <f t="shared" si="42"/>
        <v>0</v>
      </c>
    </row>
    <row r="218" spans="4:37" ht="12.75" customHeight="1">
      <c r="D218" s="4024">
        <v>45</v>
      </c>
      <c r="E218" s="2717" t="s">
        <v>110</v>
      </c>
      <c r="F218" s="1452" t="s">
        <v>648</v>
      </c>
      <c r="G218" s="4065"/>
      <c r="H218" s="4082"/>
      <c r="I218" s="4083">
        <f t="shared" si="38"/>
        <v>0</v>
      </c>
      <c r="J218" s="4067"/>
      <c r="K218" s="2706"/>
      <c r="T218" s="2795">
        <f t="shared" si="39"/>
        <v>0</v>
      </c>
      <c r="U218" s="2803"/>
      <c r="V218" s="2803"/>
      <c r="W218" s="2795">
        <f t="shared" si="40"/>
        <v>0</v>
      </c>
      <c r="X218" s="2803"/>
      <c r="Y218" s="2803"/>
      <c r="Z218" s="2803">
        <f t="shared" si="41"/>
        <v>0</v>
      </c>
      <c r="AA218" s="2803"/>
      <c r="AB218" s="2803"/>
      <c r="AC218" s="2803"/>
      <c r="AD218" s="2803"/>
      <c r="AE218" s="2803"/>
      <c r="AF218" s="2803"/>
      <c r="AG218" s="2803"/>
      <c r="AH218" s="2803"/>
      <c r="AI218" s="2803">
        <f t="shared" si="42"/>
        <v>0</v>
      </c>
    </row>
    <row r="219" spans="4:37" ht="12.75" customHeight="1">
      <c r="D219" s="4024">
        <v>46</v>
      </c>
      <c r="E219" s="2717" t="s">
        <v>111</v>
      </c>
      <c r="F219" s="2701"/>
      <c r="G219" s="4065"/>
      <c r="H219" s="4082"/>
      <c r="I219" s="4083">
        <f t="shared" si="38"/>
        <v>0</v>
      </c>
      <c r="J219" s="4067"/>
      <c r="K219" s="2706"/>
      <c r="T219" s="2795">
        <f t="shared" si="39"/>
        <v>0</v>
      </c>
      <c r="U219" s="2803"/>
      <c r="V219" s="2803"/>
      <c r="W219" s="2795">
        <f t="shared" si="40"/>
        <v>0</v>
      </c>
      <c r="X219" s="2803"/>
      <c r="Y219" s="2803"/>
      <c r="Z219" s="2803">
        <f t="shared" si="41"/>
        <v>0</v>
      </c>
      <c r="AA219" s="2803"/>
      <c r="AB219" s="2803"/>
      <c r="AC219" s="2803"/>
      <c r="AD219" s="2803"/>
      <c r="AE219" s="2803"/>
      <c r="AF219" s="2803"/>
      <c r="AG219" s="2803"/>
      <c r="AH219" s="2803"/>
      <c r="AI219" s="2803">
        <f t="shared" si="42"/>
        <v>0</v>
      </c>
    </row>
    <row r="220" spans="4:37" ht="12.75" customHeight="1">
      <c r="D220" s="4025">
        <v>47</v>
      </c>
      <c r="E220" s="2717" t="s">
        <v>112</v>
      </c>
      <c r="F220" s="2718"/>
      <c r="G220" s="4065"/>
      <c r="H220" s="4082"/>
      <c r="I220" s="4083">
        <f t="shared" si="38"/>
        <v>0</v>
      </c>
      <c r="J220" s="4067"/>
      <c r="K220" s="2706"/>
      <c r="T220" s="2795">
        <f t="shared" si="39"/>
        <v>0</v>
      </c>
      <c r="U220" s="2803"/>
      <c r="V220" s="2803"/>
      <c r="W220" s="2795">
        <f t="shared" si="40"/>
        <v>0</v>
      </c>
      <c r="X220" s="2803"/>
      <c r="Y220" s="2803"/>
      <c r="Z220" s="2803">
        <f t="shared" si="41"/>
        <v>0</v>
      </c>
      <c r="AA220" s="2803"/>
      <c r="AB220" s="2803"/>
      <c r="AC220" s="2803"/>
      <c r="AD220" s="2803"/>
      <c r="AE220" s="2803"/>
      <c r="AF220" s="2803"/>
      <c r="AG220" s="2803"/>
      <c r="AH220" s="2803"/>
      <c r="AI220" s="2803">
        <f t="shared" si="42"/>
        <v>0</v>
      </c>
    </row>
    <row r="221" spans="4:37" ht="12.75" customHeight="1">
      <c r="D221" s="4024">
        <v>48</v>
      </c>
      <c r="E221" s="2717" t="s">
        <v>113</v>
      </c>
      <c r="F221" s="2702" t="s">
        <v>678</v>
      </c>
      <c r="G221" s="4065"/>
      <c r="H221" s="4082"/>
      <c r="I221" s="4083">
        <f t="shared" si="38"/>
        <v>0</v>
      </c>
      <c r="J221" s="4067"/>
      <c r="K221" s="2706"/>
      <c r="T221" s="2795">
        <f t="shared" si="39"/>
        <v>0</v>
      </c>
      <c r="U221" s="2803"/>
      <c r="V221" s="2803"/>
      <c r="W221" s="2795">
        <f t="shared" si="40"/>
        <v>0</v>
      </c>
      <c r="X221" s="2803"/>
      <c r="Y221" s="2803"/>
      <c r="Z221" s="2803">
        <f t="shared" si="41"/>
        <v>0</v>
      </c>
      <c r="AA221" s="2803"/>
      <c r="AB221" s="2803"/>
      <c r="AC221" s="2803"/>
      <c r="AD221" s="2803"/>
      <c r="AE221" s="2803"/>
      <c r="AF221" s="2803"/>
      <c r="AG221" s="2803"/>
      <c r="AH221" s="2803"/>
      <c r="AI221" s="2803">
        <f t="shared" si="42"/>
        <v>0</v>
      </c>
    </row>
    <row r="222" spans="4:37" ht="12.75" customHeight="1">
      <c r="D222" s="4008">
        <v>49</v>
      </c>
      <c r="E222" s="2719" t="s">
        <v>114</v>
      </c>
      <c r="F222" s="2701"/>
      <c r="G222" s="4065"/>
      <c r="H222" s="4082"/>
      <c r="I222" s="4083">
        <f t="shared" si="38"/>
        <v>0</v>
      </c>
      <c r="J222" s="4067"/>
      <c r="K222" s="2706"/>
      <c r="T222" s="2795">
        <f t="shared" si="39"/>
        <v>0</v>
      </c>
      <c r="U222" s="2803"/>
      <c r="V222" s="2803"/>
      <c r="W222" s="2795">
        <f t="shared" si="40"/>
        <v>0</v>
      </c>
      <c r="X222" s="2803"/>
      <c r="Y222" s="2803"/>
      <c r="Z222" s="2803">
        <f t="shared" si="41"/>
        <v>0</v>
      </c>
      <c r="AA222" s="2803"/>
      <c r="AB222" s="2803"/>
      <c r="AC222" s="2803"/>
      <c r="AD222" s="2803"/>
      <c r="AE222" s="2803"/>
      <c r="AF222" s="2803"/>
      <c r="AG222" s="2803"/>
      <c r="AH222" s="2803"/>
      <c r="AI222" s="2803">
        <f t="shared" si="42"/>
        <v>0</v>
      </c>
    </row>
    <row r="223" spans="4:37" ht="12.75" customHeight="1">
      <c r="D223" s="4008">
        <v>50</v>
      </c>
      <c r="E223" s="2709" t="s">
        <v>115</v>
      </c>
      <c r="F223" s="2702" t="s">
        <v>680</v>
      </c>
      <c r="G223" s="4689">
        <f>SUBTOTAL(9,G224:G226)</f>
        <v>0</v>
      </c>
      <c r="H223" s="4689">
        <f>SUBTOTAL(9,H224:H226)</f>
        <v>0</v>
      </c>
      <c r="I223" s="4689">
        <f>SUBTOTAL(9,I224:I226)</f>
        <v>0</v>
      </c>
      <c r="J223" s="4679">
        <f>SUBTOTAL(9,J224:J226)</f>
        <v>0</v>
      </c>
      <c r="K223" s="2720"/>
      <c r="T223" s="2795">
        <f t="shared" si="39"/>
        <v>0</v>
      </c>
      <c r="U223" s="2802"/>
      <c r="V223" s="2802"/>
      <c r="W223" s="2795">
        <f t="shared" si="40"/>
        <v>0</v>
      </c>
      <c r="X223" s="2802"/>
      <c r="Y223" s="2802"/>
      <c r="Z223" s="2802">
        <f t="shared" si="41"/>
        <v>0</v>
      </c>
      <c r="AA223" s="2802"/>
      <c r="AB223" s="2802"/>
      <c r="AC223" s="2802"/>
      <c r="AD223" s="2802"/>
      <c r="AE223" s="2802"/>
      <c r="AF223" s="2802"/>
      <c r="AG223" s="2802"/>
      <c r="AH223" s="2802"/>
      <c r="AI223" s="2802">
        <f t="shared" ref="AI223" si="43">SUBTOTAL(9,AI224:AI226)</f>
        <v>0</v>
      </c>
    </row>
    <row r="224" spans="4:37" ht="12.75" customHeight="1">
      <c r="D224" s="4009">
        <v>50.1</v>
      </c>
      <c r="E224" s="2705" t="s">
        <v>1255</v>
      </c>
      <c r="F224" s="2701"/>
      <c r="G224" s="4680"/>
      <c r="H224" s="4672"/>
      <c r="I224" s="4673">
        <f>G224+H224</f>
        <v>0</v>
      </c>
      <c r="J224" s="4674"/>
      <c r="K224" s="2706"/>
      <c r="T224" s="2792"/>
      <c r="U224" s="2793"/>
      <c r="V224" s="2793"/>
      <c r="W224" s="2790"/>
      <c r="X224" s="2792"/>
      <c r="Y224" s="2792"/>
      <c r="Z224" s="2792"/>
      <c r="AA224" s="2794"/>
      <c r="AB224" s="2792"/>
      <c r="AC224" s="2792"/>
      <c r="AD224" s="2792"/>
      <c r="AE224" s="2794"/>
      <c r="AF224" s="2792"/>
      <c r="AG224" s="2792"/>
      <c r="AH224" s="2792"/>
      <c r="AI224" s="2794"/>
    </row>
    <row r="225" spans="4:35" ht="12.75" customHeight="1">
      <c r="D225" s="4009">
        <v>50.2</v>
      </c>
      <c r="E225" s="2705" t="s">
        <v>1256</v>
      </c>
      <c r="F225" s="2701"/>
      <c r="G225" s="4065"/>
      <c r="H225" s="4082"/>
      <c r="I225" s="4083">
        <f>G225+H225</f>
        <v>0</v>
      </c>
      <c r="J225" s="4067"/>
      <c r="K225" s="2706"/>
      <c r="T225" s="2792"/>
      <c r="U225" s="2793"/>
      <c r="V225" s="2793"/>
      <c r="W225" s="2790"/>
      <c r="X225" s="2792"/>
      <c r="Y225" s="2792"/>
      <c r="Z225" s="2792"/>
      <c r="AA225" s="2794"/>
      <c r="AB225" s="2792"/>
      <c r="AC225" s="2792"/>
      <c r="AD225" s="2792"/>
      <c r="AE225" s="2794"/>
      <c r="AF225" s="2792"/>
      <c r="AG225" s="2792"/>
      <c r="AH225" s="2792"/>
      <c r="AI225" s="2794"/>
    </row>
    <row r="226" spans="4:35" ht="12.75" customHeight="1">
      <c r="D226" s="4009">
        <v>50.3</v>
      </c>
      <c r="E226" s="2705" t="s">
        <v>1257</v>
      </c>
      <c r="F226" s="2701"/>
      <c r="G226" s="4065"/>
      <c r="H226" s="4082"/>
      <c r="I226" s="4083">
        <f>G226+H226</f>
        <v>0</v>
      </c>
      <c r="J226" s="4067"/>
      <c r="K226" s="2706"/>
      <c r="T226" s="2792"/>
      <c r="U226" s="2793"/>
      <c r="V226" s="2793"/>
      <c r="W226" s="2790"/>
      <c r="X226" s="2792"/>
      <c r="Y226" s="2792"/>
      <c r="Z226" s="2792"/>
      <c r="AA226" s="2794"/>
      <c r="AB226" s="2792"/>
      <c r="AC226" s="2792"/>
      <c r="AD226" s="2792"/>
      <c r="AE226" s="2794"/>
      <c r="AF226" s="2792"/>
      <c r="AG226" s="2792"/>
      <c r="AH226" s="2792"/>
      <c r="AI226" s="2794"/>
    </row>
    <row r="227" spans="4:35" ht="12.75" customHeight="1">
      <c r="D227" s="4008">
        <v>51</v>
      </c>
      <c r="E227" s="2698" t="s">
        <v>116</v>
      </c>
      <c r="F227" s="2702" t="s">
        <v>682</v>
      </c>
      <c r="G227" s="746">
        <f>SUBTOTAL(9,G228:G229)</f>
        <v>0</v>
      </c>
      <c r="H227" s="746">
        <f>SUBTOTAL(9,H228:H229)</f>
        <v>0</v>
      </c>
      <c r="I227" s="746">
        <f>SUBTOTAL(9,I228:I229)</f>
        <v>0</v>
      </c>
      <c r="J227" s="749">
        <f>SUBTOTAL(9,J228:J229)</f>
        <v>0</v>
      </c>
      <c r="K227" s="2706"/>
      <c r="T227" s="2795">
        <f>G227</f>
        <v>0</v>
      </c>
      <c r="U227" s="2802"/>
      <c r="V227" s="2802"/>
      <c r="W227" s="2795">
        <f>T227+V227-U227</f>
        <v>0</v>
      </c>
      <c r="X227" s="2802"/>
      <c r="Y227" s="2802"/>
      <c r="Z227" s="2802">
        <f>W227+Y227</f>
        <v>0</v>
      </c>
      <c r="AA227" s="2802"/>
      <c r="AB227" s="2802"/>
      <c r="AC227" s="2802"/>
      <c r="AD227" s="2802"/>
      <c r="AE227" s="2802"/>
      <c r="AF227" s="2802"/>
      <c r="AG227" s="2802"/>
      <c r="AH227" s="2802"/>
      <c r="AI227" s="2802">
        <f t="shared" ref="AI227" si="44">SUBTOTAL(9,AI228:AI229)</f>
        <v>0</v>
      </c>
    </row>
    <row r="228" spans="4:35" ht="12.75" customHeight="1">
      <c r="D228" s="4009">
        <v>51.1</v>
      </c>
      <c r="E228" s="2705" t="s">
        <v>1258</v>
      </c>
      <c r="F228" s="2701"/>
      <c r="G228" s="4680"/>
      <c r="H228" s="4672"/>
      <c r="I228" s="4673">
        <f>G228+H228</f>
        <v>0</v>
      </c>
      <c r="J228" s="4674"/>
      <c r="K228" s="2706"/>
      <c r="T228" s="2792"/>
      <c r="U228" s="2793"/>
      <c r="V228" s="2793"/>
      <c r="W228" s="2790"/>
      <c r="X228" s="2792"/>
      <c r="Y228" s="2792"/>
      <c r="Z228" s="2792"/>
      <c r="AA228" s="2794"/>
      <c r="AB228" s="2792"/>
      <c r="AC228" s="2792"/>
      <c r="AD228" s="2792"/>
      <c r="AE228" s="2794"/>
      <c r="AF228" s="2792"/>
      <c r="AG228" s="2792"/>
      <c r="AH228" s="2792"/>
      <c r="AI228" s="2794"/>
    </row>
    <row r="229" spans="4:35" ht="12.75" customHeight="1">
      <c r="D229" s="4009">
        <v>51.2</v>
      </c>
      <c r="E229" s="2705" t="s">
        <v>243</v>
      </c>
      <c r="F229" s="2701"/>
      <c r="G229" s="4065"/>
      <c r="H229" s="4082"/>
      <c r="I229" s="4083">
        <f>G229+H229</f>
        <v>0</v>
      </c>
      <c r="J229" s="4067"/>
      <c r="K229" s="2706"/>
      <c r="T229" s="2792"/>
      <c r="U229" s="2793"/>
      <c r="V229" s="2793"/>
      <c r="W229" s="2790"/>
      <c r="X229" s="2792"/>
      <c r="Y229" s="2792"/>
      <c r="Z229" s="2792"/>
      <c r="AA229" s="2794"/>
      <c r="AB229" s="2792"/>
      <c r="AC229" s="2792"/>
      <c r="AD229" s="2792"/>
      <c r="AE229" s="2794"/>
      <c r="AF229" s="2792"/>
      <c r="AG229" s="2792"/>
      <c r="AH229" s="2792"/>
      <c r="AI229" s="2794"/>
    </row>
    <row r="230" spans="4:35" ht="12.75" customHeight="1">
      <c r="D230" s="4008">
        <v>52</v>
      </c>
      <c r="E230" s="2698" t="s">
        <v>117</v>
      </c>
      <c r="F230" s="1452" t="s">
        <v>645</v>
      </c>
      <c r="G230" s="4065">
        <f>SUBTOTAL(9,G231:G233)</f>
        <v>0</v>
      </c>
      <c r="H230" s="4082">
        <f>SUBTOTAL(9,H231:H233)</f>
        <v>0</v>
      </c>
      <c r="I230" s="4083">
        <f>SUBTOTAL(9,I231:I233)</f>
        <v>0</v>
      </c>
      <c r="J230" s="4067">
        <f>SUBTOTAL(9,J231:J233)</f>
        <v>0</v>
      </c>
      <c r="K230" s="2706"/>
      <c r="T230" s="2795">
        <f>G230</f>
        <v>0</v>
      </c>
      <c r="U230" s="2802"/>
      <c r="V230" s="2802"/>
      <c r="W230" s="2795">
        <f>T230+V230-U230</f>
        <v>0</v>
      </c>
      <c r="X230" s="2802"/>
      <c r="Y230" s="2802"/>
      <c r="Z230" s="2802">
        <f>W230+Y230</f>
        <v>0</v>
      </c>
      <c r="AA230" s="2802"/>
      <c r="AB230" s="2802"/>
      <c r="AC230" s="2802"/>
      <c r="AD230" s="2802"/>
      <c r="AE230" s="2802"/>
      <c r="AF230" s="2802"/>
      <c r="AG230" s="2802"/>
      <c r="AH230" s="2802"/>
      <c r="AI230" s="2802">
        <f t="shared" ref="AI230" si="45">SUBTOTAL(9,AI231:AI233)</f>
        <v>0</v>
      </c>
    </row>
    <row r="231" spans="4:35" ht="12.75" customHeight="1">
      <c r="D231" s="4009">
        <v>52.1</v>
      </c>
      <c r="E231" s="2705" t="s">
        <v>1227</v>
      </c>
      <c r="F231" s="2701"/>
      <c r="G231" s="4065"/>
      <c r="H231" s="4082"/>
      <c r="I231" s="4083">
        <f>G231+H231</f>
        <v>0</v>
      </c>
      <c r="J231" s="4067"/>
      <c r="K231" s="2706"/>
      <c r="T231" s="2792"/>
      <c r="U231" s="2796"/>
      <c r="V231" s="2796"/>
      <c r="W231" s="2790"/>
      <c r="X231" s="2792"/>
      <c r="Y231" s="2792"/>
      <c r="Z231" s="2792"/>
      <c r="AA231" s="2794"/>
      <c r="AB231" s="2792"/>
      <c r="AC231" s="2792"/>
      <c r="AD231" s="2792"/>
      <c r="AE231" s="2794"/>
      <c r="AF231" s="2792"/>
      <c r="AG231" s="2792"/>
      <c r="AH231" s="2792"/>
      <c r="AI231" s="2794"/>
    </row>
    <row r="232" spans="4:35" ht="12.75" customHeight="1">
      <c r="D232" s="4009">
        <v>52.2</v>
      </c>
      <c r="E232" s="2705" t="s">
        <v>1228</v>
      </c>
      <c r="F232" s="2701"/>
      <c r="G232" s="4065"/>
      <c r="H232" s="4082"/>
      <c r="I232" s="4083">
        <f>G232+H232</f>
        <v>0</v>
      </c>
      <c r="J232" s="4067"/>
      <c r="K232" s="2706"/>
      <c r="T232" s="2792"/>
      <c r="U232" s="2796"/>
      <c r="V232" s="2796"/>
      <c r="W232" s="2790"/>
      <c r="X232" s="2792"/>
      <c r="Y232" s="2792"/>
      <c r="Z232" s="2792"/>
      <c r="AA232" s="2794"/>
      <c r="AB232" s="2792"/>
      <c r="AC232" s="2792"/>
      <c r="AD232" s="2792"/>
      <c r="AE232" s="2794"/>
      <c r="AF232" s="2792"/>
      <c r="AG232" s="2792"/>
      <c r="AH232" s="2792"/>
      <c r="AI232" s="2794"/>
    </row>
    <row r="233" spans="4:35" ht="12.75" customHeight="1">
      <c r="D233" s="4009">
        <v>52.3</v>
      </c>
      <c r="E233" s="2705" t="s">
        <v>1229</v>
      </c>
      <c r="F233" s="2701"/>
      <c r="G233" s="750"/>
      <c r="H233" s="751"/>
      <c r="I233" s="752">
        <f>G233+H233</f>
        <v>0</v>
      </c>
      <c r="J233" s="753"/>
      <c r="K233" s="2706"/>
      <c r="T233" s="2792"/>
      <c r="U233" s="2796"/>
      <c r="V233" s="2796"/>
      <c r="W233" s="2790"/>
      <c r="X233" s="2792"/>
      <c r="Y233" s="2792"/>
      <c r="Z233" s="2792"/>
      <c r="AA233" s="2794"/>
      <c r="AB233" s="2792"/>
      <c r="AC233" s="2792"/>
      <c r="AD233" s="2792"/>
      <c r="AE233" s="2794"/>
      <c r="AF233" s="2792"/>
      <c r="AG233" s="2792"/>
      <c r="AH233" s="2792"/>
      <c r="AI233" s="2794"/>
    </row>
    <row r="234" spans="4:35" ht="12.75" customHeight="1">
      <c r="D234" s="4026" t="s">
        <v>118</v>
      </c>
      <c r="E234" s="2721"/>
      <c r="F234" s="2722"/>
      <c r="G234" s="4690">
        <f>SUBTOTAL(9,G177:G233)</f>
        <v>0</v>
      </c>
      <c r="H234" s="4690">
        <f>SUBTOTAL(9,H177:H233)</f>
        <v>0</v>
      </c>
      <c r="I234" s="4690">
        <f>SUBTOTAL(9,I177:I233)</f>
        <v>0</v>
      </c>
      <c r="J234" s="4691">
        <f>SUBTOTAL(9,J177:J233)</f>
        <v>0</v>
      </c>
      <c r="K234" s="2723"/>
      <c r="T234" s="2804">
        <f>SUBTOTAL(9,T174:T233)</f>
        <v>0</v>
      </c>
      <c r="U234" s="2804">
        <f t="shared" ref="U234:AI234" si="46">SUBTOTAL(9,U174:U233)</f>
        <v>0</v>
      </c>
      <c r="V234" s="2804">
        <f t="shared" si="46"/>
        <v>0</v>
      </c>
      <c r="W234" s="2804">
        <f t="shared" si="46"/>
        <v>0</v>
      </c>
      <c r="X234" s="2804">
        <f t="shared" si="46"/>
        <v>0</v>
      </c>
      <c r="Y234" s="2804">
        <f t="shared" si="46"/>
        <v>0</v>
      </c>
      <c r="Z234" s="2804">
        <f t="shared" si="46"/>
        <v>0</v>
      </c>
      <c r="AA234" s="2804">
        <f t="shared" si="46"/>
        <v>0</v>
      </c>
      <c r="AB234" s="2804">
        <f t="shared" si="46"/>
        <v>0</v>
      </c>
      <c r="AC234" s="2804">
        <f t="shared" si="46"/>
        <v>0</v>
      </c>
      <c r="AD234" s="2804">
        <f t="shared" si="46"/>
        <v>0</v>
      </c>
      <c r="AE234" s="2804">
        <f t="shared" si="46"/>
        <v>0</v>
      </c>
      <c r="AF234" s="2804">
        <f t="shared" si="46"/>
        <v>0</v>
      </c>
      <c r="AG234" s="2804">
        <f t="shared" si="46"/>
        <v>0</v>
      </c>
      <c r="AH234" s="2804">
        <f t="shared" si="46"/>
        <v>0</v>
      </c>
      <c r="AI234" s="2804">
        <f t="shared" si="46"/>
        <v>0</v>
      </c>
    </row>
    <row r="235" spans="4:35" ht="12.75" customHeight="1">
      <c r="D235" s="4008"/>
      <c r="E235" s="2698"/>
      <c r="F235" s="2701"/>
      <c r="G235" s="4692"/>
      <c r="H235" s="4692"/>
      <c r="I235" s="4692"/>
      <c r="J235" s="4693"/>
      <c r="K235" s="2723"/>
      <c r="T235" s="2792"/>
      <c r="U235" s="2792"/>
      <c r="V235" s="2792"/>
      <c r="W235" s="2792"/>
      <c r="X235" s="2792"/>
      <c r="Y235" s="2792"/>
      <c r="Z235" s="2792"/>
      <c r="AA235" s="2792"/>
      <c r="AB235" s="2792"/>
      <c r="AC235" s="2792"/>
      <c r="AD235" s="2792"/>
      <c r="AE235" s="2792"/>
      <c r="AF235" s="2792"/>
      <c r="AG235" s="2792"/>
      <c r="AH235" s="2792"/>
      <c r="AI235" s="2792"/>
    </row>
    <row r="236" spans="4:35" ht="12.75" customHeight="1">
      <c r="D236" s="4022" t="s">
        <v>1259</v>
      </c>
      <c r="E236" s="2698"/>
      <c r="F236" s="2701"/>
      <c r="G236" s="4088"/>
      <c r="H236" s="4088"/>
      <c r="I236" s="4088"/>
      <c r="J236" s="4089"/>
      <c r="K236" s="2724"/>
      <c r="T236" s="2790"/>
      <c r="U236" s="2790"/>
      <c r="V236" s="2790"/>
      <c r="W236" s="2790"/>
      <c r="X236" s="2790"/>
      <c r="Y236" s="2790"/>
      <c r="Z236" s="2790"/>
      <c r="AA236" s="2790"/>
      <c r="AB236" s="2790"/>
      <c r="AC236" s="2790"/>
      <c r="AD236" s="2790"/>
      <c r="AE236" s="2790"/>
      <c r="AF236" s="2790"/>
      <c r="AG236" s="2790"/>
      <c r="AH236" s="2790"/>
      <c r="AI236" s="2790"/>
    </row>
    <row r="237" spans="4:35" ht="12.75" customHeight="1">
      <c r="D237" s="4008"/>
      <c r="E237" s="2698"/>
      <c r="F237" s="2701"/>
      <c r="G237" s="4088"/>
      <c r="H237" s="4088"/>
      <c r="I237" s="4088"/>
      <c r="J237" s="4089"/>
      <c r="K237" s="2724"/>
      <c r="T237" s="2792"/>
      <c r="U237" s="2792"/>
      <c r="V237" s="2792"/>
      <c r="W237" s="2792"/>
      <c r="X237" s="2792"/>
      <c r="Y237" s="2792"/>
      <c r="Z237" s="2792"/>
      <c r="AA237" s="2792"/>
      <c r="AB237" s="2792"/>
      <c r="AC237" s="2792"/>
      <c r="AD237" s="2792"/>
      <c r="AE237" s="2792"/>
      <c r="AF237" s="2792"/>
      <c r="AG237" s="2792"/>
      <c r="AH237" s="2792"/>
      <c r="AI237" s="2792"/>
    </row>
    <row r="238" spans="4:35" ht="12.75" customHeight="1">
      <c r="D238" s="4008">
        <v>53</v>
      </c>
      <c r="E238" s="2698" t="s">
        <v>120</v>
      </c>
      <c r="F238" s="2725" t="s">
        <v>684</v>
      </c>
      <c r="G238" s="754">
        <f>SUBTOTAL(9,G239:G240)</f>
        <v>0</v>
      </c>
      <c r="H238" s="754">
        <f>SUBTOTAL(9,H239:H240)</f>
        <v>0</v>
      </c>
      <c r="I238" s="754">
        <f>SUBTOTAL(9,I239:I240)</f>
        <v>0</v>
      </c>
      <c r="J238" s="749">
        <f>SUBTOTAL(9,J239:J240)</f>
        <v>0</v>
      </c>
      <c r="T238" s="2795">
        <f>G238</f>
        <v>0</v>
      </c>
      <c r="U238" s="2802"/>
      <c r="V238" s="2802"/>
      <c r="W238" s="2795">
        <f>T238+V238-U238</f>
        <v>0</v>
      </c>
      <c r="X238" s="2802">
        <f t="shared" ref="X238:AI238" si="47">SUBTOTAL(9,X239:X240)</f>
        <v>0</v>
      </c>
      <c r="Y238" s="2802">
        <f t="shared" si="47"/>
        <v>0</v>
      </c>
      <c r="Z238" s="2802">
        <f t="shared" si="47"/>
        <v>0</v>
      </c>
      <c r="AA238" s="2802">
        <f t="shared" si="47"/>
        <v>0</v>
      </c>
      <c r="AB238" s="2802">
        <f t="shared" si="47"/>
        <v>0</v>
      </c>
      <c r="AC238" s="2802">
        <f t="shared" si="47"/>
        <v>0</v>
      </c>
      <c r="AD238" s="2802">
        <f t="shared" si="47"/>
        <v>0</v>
      </c>
      <c r="AE238" s="2802">
        <f t="shared" si="47"/>
        <v>0</v>
      </c>
      <c r="AF238" s="2802">
        <f t="shared" si="47"/>
        <v>0</v>
      </c>
      <c r="AG238" s="2802">
        <f t="shared" si="47"/>
        <v>0</v>
      </c>
      <c r="AH238" s="2802">
        <f t="shared" si="47"/>
        <v>0</v>
      </c>
      <c r="AI238" s="2802">
        <f t="shared" si="47"/>
        <v>0</v>
      </c>
    </row>
    <row r="239" spans="4:35" ht="12.75" customHeight="1">
      <c r="D239" s="4009">
        <v>53.1</v>
      </c>
      <c r="E239" s="2705" t="s">
        <v>125</v>
      </c>
      <c r="F239" s="2701"/>
      <c r="G239" s="4680"/>
      <c r="H239" s="4680"/>
      <c r="I239" s="4694">
        <f t="shared" ref="I239:I249" si="48">G239-H239</f>
        <v>0</v>
      </c>
      <c r="J239" s="4674"/>
      <c r="T239" s="2792"/>
      <c r="U239" s="2796"/>
      <c r="V239" s="2796"/>
      <c r="W239" s="2790"/>
      <c r="X239" s="2792"/>
      <c r="Y239" s="2792"/>
      <c r="Z239" s="2792">
        <f t="shared" ref="Z239:Z249" si="49">W239+X239-Y239</f>
        <v>0</v>
      </c>
      <c r="AA239" s="2794"/>
      <c r="AB239" s="2792">
        <f t="shared" ref="AB239:AB249" si="50">X239</f>
        <v>0</v>
      </c>
      <c r="AC239" s="2792">
        <f t="shared" ref="AC239:AC249" si="51">Y239-AA239</f>
        <v>0</v>
      </c>
      <c r="AD239" s="2792">
        <f t="shared" ref="AD239:AD249" si="52">Z239+AA239</f>
        <v>0</v>
      </c>
      <c r="AE239" s="2794"/>
      <c r="AF239" s="2792">
        <f t="shared" ref="AF239:AF249" si="53">AB239</f>
        <v>0</v>
      </c>
      <c r="AG239" s="2792">
        <f t="shared" ref="AG239:AG249" si="54">AC239-AE239</f>
        <v>0</v>
      </c>
      <c r="AH239" s="2792">
        <f t="shared" ref="AH239:AH249" si="55">AD239+AE239</f>
        <v>0</v>
      </c>
      <c r="AI239" s="2794"/>
    </row>
    <row r="240" spans="4:35" ht="12.75" customHeight="1">
      <c r="D240" s="4009">
        <v>53.2</v>
      </c>
      <c r="E240" s="2705" t="s">
        <v>1260</v>
      </c>
      <c r="F240" s="2701"/>
      <c r="G240" s="4065"/>
      <c r="H240" s="4065"/>
      <c r="I240" s="4090">
        <f t="shared" si="48"/>
        <v>0</v>
      </c>
      <c r="J240" s="4067"/>
      <c r="T240" s="2792"/>
      <c r="U240" s="2797"/>
      <c r="V240" s="2797"/>
      <c r="W240" s="2790"/>
      <c r="X240" s="2792"/>
      <c r="Y240" s="2792"/>
      <c r="Z240" s="2792">
        <f t="shared" si="49"/>
        <v>0</v>
      </c>
      <c r="AA240" s="2794"/>
      <c r="AB240" s="2792">
        <f t="shared" si="50"/>
        <v>0</v>
      </c>
      <c r="AC240" s="2792">
        <f t="shared" si="51"/>
        <v>0</v>
      </c>
      <c r="AD240" s="2792">
        <f t="shared" si="52"/>
        <v>0</v>
      </c>
      <c r="AE240" s="2794"/>
      <c r="AF240" s="2792">
        <f t="shared" si="53"/>
        <v>0</v>
      </c>
      <c r="AG240" s="2792">
        <f t="shared" si="54"/>
        <v>0</v>
      </c>
      <c r="AH240" s="2792">
        <f t="shared" si="55"/>
        <v>0</v>
      </c>
      <c r="AI240" s="2794"/>
    </row>
    <row r="241" spans="4:35" ht="12.75" customHeight="1">
      <c r="D241" s="4008">
        <v>54</v>
      </c>
      <c r="E241" s="2698" t="s">
        <v>121</v>
      </c>
      <c r="F241" s="2725" t="s">
        <v>684</v>
      </c>
      <c r="G241" s="4065"/>
      <c r="H241" s="4065"/>
      <c r="I241" s="4090">
        <f t="shared" si="48"/>
        <v>0</v>
      </c>
      <c r="J241" s="4067"/>
      <c r="T241" s="2795">
        <f t="shared" ref="T241:T250" si="56">G241</f>
        <v>0</v>
      </c>
      <c r="U241" s="2803"/>
      <c r="V241" s="2803"/>
      <c r="W241" s="2795">
        <f t="shared" ref="W241:W250" si="57">T241+V241-U241</f>
        <v>0</v>
      </c>
      <c r="X241" s="2803"/>
      <c r="Y241" s="2803"/>
      <c r="Z241" s="2803">
        <f t="shared" si="49"/>
        <v>0</v>
      </c>
      <c r="AA241" s="2803"/>
      <c r="AB241" s="2803">
        <f t="shared" si="50"/>
        <v>0</v>
      </c>
      <c r="AC241" s="2803">
        <f t="shared" si="51"/>
        <v>0</v>
      </c>
      <c r="AD241" s="2803">
        <f t="shared" si="52"/>
        <v>0</v>
      </c>
      <c r="AE241" s="2803"/>
      <c r="AF241" s="2803">
        <f t="shared" si="53"/>
        <v>0</v>
      </c>
      <c r="AG241" s="2803">
        <f t="shared" si="54"/>
        <v>0</v>
      </c>
      <c r="AH241" s="2803">
        <f t="shared" si="55"/>
        <v>0</v>
      </c>
      <c r="AI241" s="2803"/>
    </row>
    <row r="242" spans="4:35" ht="12.75" customHeight="1">
      <c r="D242" s="4008">
        <v>55</v>
      </c>
      <c r="E242" s="2698" t="s">
        <v>122</v>
      </c>
      <c r="F242" s="2725" t="s">
        <v>684</v>
      </c>
      <c r="G242" s="4065"/>
      <c r="H242" s="4065"/>
      <c r="I242" s="4090">
        <f t="shared" si="48"/>
        <v>0</v>
      </c>
      <c r="J242" s="4067"/>
      <c r="T242" s="2795">
        <f t="shared" si="56"/>
        <v>0</v>
      </c>
      <c r="U242" s="2803"/>
      <c r="V242" s="2803"/>
      <c r="W242" s="2795">
        <f t="shared" si="57"/>
        <v>0</v>
      </c>
      <c r="X242" s="2803"/>
      <c r="Y242" s="2803"/>
      <c r="Z242" s="2803">
        <f t="shared" si="49"/>
        <v>0</v>
      </c>
      <c r="AA242" s="2803"/>
      <c r="AB242" s="2803">
        <f t="shared" si="50"/>
        <v>0</v>
      </c>
      <c r="AC242" s="2803">
        <f t="shared" si="51"/>
        <v>0</v>
      </c>
      <c r="AD242" s="2803">
        <f t="shared" si="52"/>
        <v>0</v>
      </c>
      <c r="AE242" s="2803"/>
      <c r="AF242" s="2803">
        <f t="shared" si="53"/>
        <v>0</v>
      </c>
      <c r="AG242" s="2803">
        <f t="shared" si="54"/>
        <v>0</v>
      </c>
      <c r="AH242" s="2803">
        <f t="shared" si="55"/>
        <v>0</v>
      </c>
      <c r="AI242" s="2803"/>
    </row>
    <row r="243" spans="4:35" ht="12.75" customHeight="1">
      <c r="D243" s="4008">
        <v>56</v>
      </c>
      <c r="E243" s="2698" t="s">
        <v>123</v>
      </c>
      <c r="F243" s="2725" t="s">
        <v>684</v>
      </c>
      <c r="G243" s="4065"/>
      <c r="H243" s="4065"/>
      <c r="I243" s="4090">
        <f t="shared" si="48"/>
        <v>0</v>
      </c>
      <c r="J243" s="4067"/>
      <c r="T243" s="2795">
        <f t="shared" si="56"/>
        <v>0</v>
      </c>
      <c r="U243" s="2803"/>
      <c r="V243" s="2803"/>
      <c r="W243" s="2795">
        <f t="shared" si="57"/>
        <v>0</v>
      </c>
      <c r="X243" s="2803"/>
      <c r="Y243" s="2803"/>
      <c r="Z243" s="2803">
        <f t="shared" si="49"/>
        <v>0</v>
      </c>
      <c r="AA243" s="2803"/>
      <c r="AB243" s="2803">
        <f t="shared" si="50"/>
        <v>0</v>
      </c>
      <c r="AC243" s="2803">
        <f t="shared" si="51"/>
        <v>0</v>
      </c>
      <c r="AD243" s="2803">
        <f t="shared" si="52"/>
        <v>0</v>
      </c>
      <c r="AE243" s="2803"/>
      <c r="AF243" s="2803">
        <f t="shared" si="53"/>
        <v>0</v>
      </c>
      <c r="AG243" s="2803">
        <f t="shared" si="54"/>
        <v>0</v>
      </c>
      <c r="AH243" s="2803">
        <f t="shared" si="55"/>
        <v>0</v>
      </c>
      <c r="AI243" s="2803"/>
    </row>
    <row r="244" spans="4:35" ht="12.75" customHeight="1">
      <c r="D244" s="4008">
        <v>57</v>
      </c>
      <c r="E244" s="2698" t="s">
        <v>124</v>
      </c>
      <c r="F244" s="2725" t="s">
        <v>684</v>
      </c>
      <c r="G244" s="4065"/>
      <c r="H244" s="4065"/>
      <c r="I244" s="4090">
        <f t="shared" si="48"/>
        <v>0</v>
      </c>
      <c r="J244" s="4067"/>
      <c r="T244" s="2795">
        <f t="shared" si="56"/>
        <v>0</v>
      </c>
      <c r="U244" s="2803"/>
      <c r="V244" s="2803"/>
      <c r="W244" s="2795">
        <f t="shared" si="57"/>
        <v>0</v>
      </c>
      <c r="X244" s="2803"/>
      <c r="Y244" s="2803"/>
      <c r="Z244" s="2803">
        <f t="shared" si="49"/>
        <v>0</v>
      </c>
      <c r="AA244" s="2803"/>
      <c r="AB244" s="2803">
        <f t="shared" si="50"/>
        <v>0</v>
      </c>
      <c r="AC244" s="2803">
        <f t="shared" si="51"/>
        <v>0</v>
      </c>
      <c r="AD244" s="2803">
        <f t="shared" si="52"/>
        <v>0</v>
      </c>
      <c r="AE244" s="2803"/>
      <c r="AF244" s="2803">
        <f t="shared" si="53"/>
        <v>0</v>
      </c>
      <c r="AG244" s="2803">
        <f t="shared" si="54"/>
        <v>0</v>
      </c>
      <c r="AH244" s="2803">
        <f t="shared" si="55"/>
        <v>0</v>
      </c>
      <c r="AI244" s="2803"/>
    </row>
    <row r="245" spans="4:35" ht="12.75" customHeight="1">
      <c r="D245" s="4008">
        <v>58</v>
      </c>
      <c r="E245" s="2698" t="s">
        <v>1261</v>
      </c>
      <c r="F245" s="2725" t="s">
        <v>684</v>
      </c>
      <c r="G245" s="4065"/>
      <c r="H245" s="4065"/>
      <c r="I245" s="4090">
        <f t="shared" si="48"/>
        <v>0</v>
      </c>
      <c r="J245" s="4067"/>
      <c r="T245" s="2795">
        <f t="shared" si="56"/>
        <v>0</v>
      </c>
      <c r="U245" s="2803"/>
      <c r="V245" s="2803"/>
      <c r="W245" s="2795">
        <f t="shared" si="57"/>
        <v>0</v>
      </c>
      <c r="X245" s="2803"/>
      <c r="Y245" s="2803"/>
      <c r="Z245" s="2803">
        <f t="shared" si="49"/>
        <v>0</v>
      </c>
      <c r="AA245" s="2803"/>
      <c r="AB245" s="2803">
        <f t="shared" si="50"/>
        <v>0</v>
      </c>
      <c r="AC245" s="2803">
        <f t="shared" si="51"/>
        <v>0</v>
      </c>
      <c r="AD245" s="2803">
        <f t="shared" si="52"/>
        <v>0</v>
      </c>
      <c r="AE245" s="2803"/>
      <c r="AF245" s="2803">
        <f t="shared" si="53"/>
        <v>0</v>
      </c>
      <c r="AG245" s="2803">
        <f t="shared" si="54"/>
        <v>0</v>
      </c>
      <c r="AH245" s="2803">
        <f t="shared" si="55"/>
        <v>0</v>
      </c>
      <c r="AI245" s="2803"/>
    </row>
    <row r="246" spans="4:35" ht="12.75" customHeight="1">
      <c r="D246" s="4008">
        <v>59</v>
      </c>
      <c r="E246" s="2698" t="s">
        <v>126</v>
      </c>
      <c r="F246" s="2725" t="s">
        <v>684</v>
      </c>
      <c r="G246" s="4065"/>
      <c r="H246" s="4065"/>
      <c r="I246" s="4090">
        <f t="shared" si="48"/>
        <v>0</v>
      </c>
      <c r="J246" s="4067"/>
      <c r="T246" s="2795">
        <f t="shared" si="56"/>
        <v>0</v>
      </c>
      <c r="U246" s="2803"/>
      <c r="V246" s="2803"/>
      <c r="W246" s="2795">
        <f t="shared" si="57"/>
        <v>0</v>
      </c>
      <c r="X246" s="2803"/>
      <c r="Y246" s="2803"/>
      <c r="Z246" s="2803">
        <f t="shared" si="49"/>
        <v>0</v>
      </c>
      <c r="AA246" s="2803"/>
      <c r="AB246" s="2803">
        <f t="shared" si="50"/>
        <v>0</v>
      </c>
      <c r="AC246" s="2803">
        <f t="shared" si="51"/>
        <v>0</v>
      </c>
      <c r="AD246" s="2803">
        <f t="shared" si="52"/>
        <v>0</v>
      </c>
      <c r="AE246" s="2803"/>
      <c r="AF246" s="2803">
        <f t="shared" si="53"/>
        <v>0</v>
      </c>
      <c r="AG246" s="2803">
        <f t="shared" si="54"/>
        <v>0</v>
      </c>
      <c r="AH246" s="2803">
        <f t="shared" si="55"/>
        <v>0</v>
      </c>
      <c r="AI246" s="2803"/>
    </row>
    <row r="247" spans="4:35" ht="12.75" customHeight="1">
      <c r="D247" s="4008">
        <v>60</v>
      </c>
      <c r="E247" s="2698" t="s">
        <v>127</v>
      </c>
      <c r="F247" s="2701"/>
      <c r="G247" s="4065"/>
      <c r="H247" s="4065"/>
      <c r="I247" s="4090">
        <f t="shared" si="48"/>
        <v>0</v>
      </c>
      <c r="J247" s="4067"/>
      <c r="T247" s="2795">
        <f t="shared" si="56"/>
        <v>0</v>
      </c>
      <c r="U247" s="2803"/>
      <c r="V247" s="2803"/>
      <c r="W247" s="2795">
        <f t="shared" si="57"/>
        <v>0</v>
      </c>
      <c r="X247" s="2803"/>
      <c r="Y247" s="2803"/>
      <c r="Z247" s="2803">
        <f t="shared" si="49"/>
        <v>0</v>
      </c>
      <c r="AA247" s="2803"/>
      <c r="AB247" s="2803">
        <f t="shared" si="50"/>
        <v>0</v>
      </c>
      <c r="AC247" s="2803">
        <f t="shared" si="51"/>
        <v>0</v>
      </c>
      <c r="AD247" s="2803">
        <f t="shared" si="52"/>
        <v>0</v>
      </c>
      <c r="AE247" s="2803"/>
      <c r="AF247" s="2803">
        <f t="shared" si="53"/>
        <v>0</v>
      </c>
      <c r="AG247" s="2803">
        <f t="shared" si="54"/>
        <v>0</v>
      </c>
      <c r="AH247" s="2803">
        <f t="shared" si="55"/>
        <v>0</v>
      </c>
      <c r="AI247" s="2803"/>
    </row>
    <row r="248" spans="4:35" ht="12.75" customHeight="1">
      <c r="D248" s="4008">
        <v>61</v>
      </c>
      <c r="E248" s="2698" t="s">
        <v>128</v>
      </c>
      <c r="F248" s="2725" t="s">
        <v>684</v>
      </c>
      <c r="G248" s="4071"/>
      <c r="H248" s="4071"/>
      <c r="I248" s="4090">
        <f t="shared" si="48"/>
        <v>0</v>
      </c>
      <c r="J248" s="4091"/>
      <c r="T248" s="2795">
        <f t="shared" si="56"/>
        <v>0</v>
      </c>
      <c r="U248" s="2803"/>
      <c r="V248" s="2803"/>
      <c r="W248" s="2795">
        <f t="shared" si="57"/>
        <v>0</v>
      </c>
      <c r="X248" s="2803"/>
      <c r="Y248" s="2803"/>
      <c r="Z248" s="2803">
        <f t="shared" si="49"/>
        <v>0</v>
      </c>
      <c r="AA248" s="2803"/>
      <c r="AB248" s="2803">
        <f t="shared" si="50"/>
        <v>0</v>
      </c>
      <c r="AC248" s="2803">
        <f t="shared" si="51"/>
        <v>0</v>
      </c>
      <c r="AD248" s="2803">
        <f t="shared" si="52"/>
        <v>0</v>
      </c>
      <c r="AE248" s="2803"/>
      <c r="AF248" s="2803">
        <f t="shared" si="53"/>
        <v>0</v>
      </c>
      <c r="AG248" s="2803">
        <f t="shared" si="54"/>
        <v>0</v>
      </c>
      <c r="AH248" s="2803">
        <f t="shared" si="55"/>
        <v>0</v>
      </c>
      <c r="AI248" s="2803"/>
    </row>
    <row r="249" spans="4:35" ht="12.75" customHeight="1">
      <c r="D249" s="4008">
        <v>62</v>
      </c>
      <c r="E249" s="2698" t="s">
        <v>129</v>
      </c>
      <c r="F249" s="2726"/>
      <c r="G249" s="4065"/>
      <c r="H249" s="4065"/>
      <c r="I249" s="4090">
        <f t="shared" si="48"/>
        <v>0</v>
      </c>
      <c r="J249" s="4067"/>
      <c r="T249" s="2795">
        <f t="shared" si="56"/>
        <v>0</v>
      </c>
      <c r="U249" s="2803"/>
      <c r="V249" s="2803"/>
      <c r="W249" s="2795">
        <f t="shared" si="57"/>
        <v>0</v>
      </c>
      <c r="X249" s="2803"/>
      <c r="Y249" s="2803"/>
      <c r="Z249" s="2803">
        <f t="shared" si="49"/>
        <v>0</v>
      </c>
      <c r="AA249" s="2803"/>
      <c r="AB249" s="2803">
        <f t="shared" si="50"/>
        <v>0</v>
      </c>
      <c r="AC249" s="2803">
        <f t="shared" si="51"/>
        <v>0</v>
      </c>
      <c r="AD249" s="2803">
        <f t="shared" si="52"/>
        <v>0</v>
      </c>
      <c r="AE249" s="2803"/>
      <c r="AF249" s="2803">
        <f t="shared" si="53"/>
        <v>0</v>
      </c>
      <c r="AG249" s="2803">
        <f t="shared" si="54"/>
        <v>0</v>
      </c>
      <c r="AH249" s="2803">
        <f t="shared" si="55"/>
        <v>0</v>
      </c>
      <c r="AI249" s="2803"/>
    </row>
    <row r="250" spans="4:35" ht="12.75" customHeight="1">
      <c r="D250" s="4008">
        <v>63</v>
      </c>
      <c r="E250" s="2698" t="s">
        <v>183</v>
      </c>
      <c r="F250" s="2726"/>
      <c r="G250" s="754">
        <f>SUBTOTAL(9,G251:G254)</f>
        <v>0</v>
      </c>
      <c r="H250" s="754">
        <f>SUBTOTAL(9,H251:H254)</f>
        <v>0</v>
      </c>
      <c r="I250" s="754">
        <f>SUBTOTAL(9,I251:I254)</f>
        <v>0</v>
      </c>
      <c r="J250" s="749">
        <f>SUBTOTAL(9,J251:J254)</f>
        <v>0</v>
      </c>
      <c r="T250" s="2795">
        <f t="shared" si="56"/>
        <v>0</v>
      </c>
      <c r="U250" s="2802"/>
      <c r="V250" s="2802"/>
      <c r="W250" s="2795">
        <f t="shared" si="57"/>
        <v>0</v>
      </c>
      <c r="X250" s="2802">
        <f t="shared" ref="X250:AI250" si="58">SUBTOTAL(9,X251:X254)</f>
        <v>0</v>
      </c>
      <c r="Y250" s="2802">
        <f t="shared" si="58"/>
        <v>0</v>
      </c>
      <c r="Z250" s="2802">
        <f t="shared" si="58"/>
        <v>0</v>
      </c>
      <c r="AA250" s="2802">
        <f t="shared" si="58"/>
        <v>0</v>
      </c>
      <c r="AB250" s="2802">
        <f t="shared" si="58"/>
        <v>0</v>
      </c>
      <c r="AC250" s="2802">
        <f t="shared" si="58"/>
        <v>0</v>
      </c>
      <c r="AD250" s="2802">
        <f t="shared" si="58"/>
        <v>0</v>
      </c>
      <c r="AE250" s="2802">
        <f t="shared" si="58"/>
        <v>0</v>
      </c>
      <c r="AF250" s="2802">
        <f t="shared" si="58"/>
        <v>0</v>
      </c>
      <c r="AG250" s="2802">
        <f t="shared" si="58"/>
        <v>0</v>
      </c>
      <c r="AH250" s="2802">
        <f t="shared" si="58"/>
        <v>0</v>
      </c>
      <c r="AI250" s="2802">
        <f t="shared" si="58"/>
        <v>0</v>
      </c>
    </row>
    <row r="251" spans="4:35" ht="12.75" customHeight="1">
      <c r="D251" s="4009">
        <v>63.1</v>
      </c>
      <c r="E251" s="2705" t="s">
        <v>131</v>
      </c>
      <c r="F251" s="2726"/>
      <c r="G251" s="4680"/>
      <c r="H251" s="4680"/>
      <c r="I251" s="4694">
        <f t="shared" ref="I251:I256" si="59">G251-H251</f>
        <v>0</v>
      </c>
      <c r="J251" s="4674"/>
      <c r="T251" s="2792"/>
      <c r="U251" s="2797"/>
      <c r="V251" s="2797"/>
      <c r="W251" s="2790"/>
      <c r="X251" s="2792">
        <v>0</v>
      </c>
      <c r="Y251" s="2792"/>
      <c r="Z251" s="2792"/>
      <c r="AA251" s="2794"/>
      <c r="AB251" s="2792"/>
      <c r="AC251" s="2792"/>
      <c r="AD251" s="2792"/>
      <c r="AE251" s="2794"/>
      <c r="AF251" s="2792"/>
      <c r="AG251" s="2792"/>
      <c r="AH251" s="2792"/>
      <c r="AI251" s="2794"/>
    </row>
    <row r="252" spans="4:35" ht="12.75" customHeight="1">
      <c r="D252" s="4009">
        <v>63.2</v>
      </c>
      <c r="E252" s="2705" t="s">
        <v>132</v>
      </c>
      <c r="F252" s="2726"/>
      <c r="G252" s="4065"/>
      <c r="H252" s="4065"/>
      <c r="I252" s="4090">
        <f t="shared" si="59"/>
        <v>0</v>
      </c>
      <c r="J252" s="4067"/>
      <c r="T252" s="2792"/>
      <c r="U252" s="2797"/>
      <c r="V252" s="2797"/>
      <c r="W252" s="2790"/>
      <c r="X252" s="2792"/>
      <c r="Y252" s="2792"/>
      <c r="Z252" s="2792"/>
      <c r="AA252" s="2794"/>
      <c r="AB252" s="2792"/>
      <c r="AC252" s="2792"/>
      <c r="AD252" s="2792"/>
      <c r="AE252" s="2794"/>
      <c r="AF252" s="2792"/>
      <c r="AG252" s="2792"/>
      <c r="AH252" s="2792"/>
      <c r="AI252" s="2794"/>
    </row>
    <row r="253" spans="4:35" ht="12.75" customHeight="1">
      <c r="D253" s="4009">
        <v>63.3</v>
      </c>
      <c r="E253" s="2705" t="s">
        <v>133</v>
      </c>
      <c r="F253" s="2726"/>
      <c r="G253" s="4065"/>
      <c r="H253" s="4065"/>
      <c r="I253" s="4090">
        <f t="shared" si="59"/>
        <v>0</v>
      </c>
      <c r="J253" s="4067"/>
      <c r="T253" s="2792"/>
      <c r="U253" s="2797"/>
      <c r="V253" s="2797"/>
      <c r="W253" s="2790"/>
      <c r="X253" s="2792"/>
      <c r="Y253" s="2792"/>
      <c r="Z253" s="2792"/>
      <c r="AA253" s="2794"/>
      <c r="AB253" s="2792"/>
      <c r="AC253" s="2792"/>
      <c r="AD253" s="2792"/>
      <c r="AE253" s="2794"/>
      <c r="AF253" s="2792"/>
      <c r="AG253" s="2792"/>
      <c r="AH253" s="2792"/>
      <c r="AI253" s="2794"/>
    </row>
    <row r="254" spans="4:35" ht="12.75" customHeight="1">
      <c r="D254" s="4009">
        <v>63.4</v>
      </c>
      <c r="E254" s="2705" t="s">
        <v>134</v>
      </c>
      <c r="F254" s="2726"/>
      <c r="G254" s="4065"/>
      <c r="H254" s="4065"/>
      <c r="I254" s="4090">
        <f t="shared" si="59"/>
        <v>0</v>
      </c>
      <c r="J254" s="4067"/>
      <c r="T254" s="2792"/>
      <c r="U254" s="2797"/>
      <c r="V254" s="2797"/>
      <c r="W254" s="2790"/>
      <c r="X254" s="2792"/>
      <c r="Y254" s="2792"/>
      <c r="Z254" s="2792"/>
      <c r="AA254" s="2794"/>
      <c r="AB254" s="2792"/>
      <c r="AC254" s="2792"/>
      <c r="AD254" s="2792"/>
      <c r="AE254" s="2794"/>
      <c r="AF254" s="2792"/>
      <c r="AG254" s="2792"/>
      <c r="AH254" s="2792"/>
      <c r="AI254" s="2794"/>
    </row>
    <row r="255" spans="4:35" ht="12.75" customHeight="1">
      <c r="D255" s="4008">
        <v>64</v>
      </c>
      <c r="E255" s="2727" t="s">
        <v>135</v>
      </c>
      <c r="F255" s="2726"/>
      <c r="G255" s="4065"/>
      <c r="H255" s="4065"/>
      <c r="I255" s="4090">
        <f t="shared" si="59"/>
        <v>0</v>
      </c>
      <c r="J255" s="4067"/>
      <c r="T255" s="2795">
        <f>G255</f>
        <v>0</v>
      </c>
      <c r="U255" s="2795"/>
      <c r="V255" s="2795"/>
      <c r="W255" s="2795">
        <f>T255+V255-U255</f>
        <v>0</v>
      </c>
      <c r="X255" s="2802"/>
      <c r="Y255" s="2802"/>
      <c r="Z255" s="2802">
        <f t="shared" ref="Z255:Z256" si="60">W255+X255-Y255</f>
        <v>0</v>
      </c>
      <c r="AA255" s="2802"/>
      <c r="AB255" s="2802">
        <f t="shared" ref="AB255:AB256" si="61">X255</f>
        <v>0</v>
      </c>
      <c r="AC255" s="2802">
        <f t="shared" ref="AC255:AC256" si="62">Y255-AA255</f>
        <v>0</v>
      </c>
      <c r="AD255" s="2802">
        <f t="shared" ref="AD255:AD256" si="63">Z255+AA255</f>
        <v>0</v>
      </c>
      <c r="AE255" s="2802"/>
      <c r="AF255" s="2802">
        <f t="shared" ref="AF255:AF256" si="64">AB255</f>
        <v>0</v>
      </c>
      <c r="AG255" s="2802">
        <f t="shared" ref="AG255:AG256" si="65">AC255-AE255</f>
        <v>0</v>
      </c>
      <c r="AH255" s="2802">
        <f t="shared" ref="AH255:AH256" si="66">AD255+AE255</f>
        <v>0</v>
      </c>
      <c r="AI255" s="2802"/>
    </row>
    <row r="256" spans="4:35" ht="12.75" customHeight="1">
      <c r="D256" s="4008">
        <v>65</v>
      </c>
      <c r="E256" s="2698" t="s">
        <v>136</v>
      </c>
      <c r="F256" s="2726"/>
      <c r="G256" s="4065"/>
      <c r="H256" s="4065"/>
      <c r="I256" s="4090">
        <f t="shared" si="59"/>
        <v>0</v>
      </c>
      <c r="J256" s="4067"/>
      <c r="T256" s="2795">
        <f>G256</f>
        <v>0</v>
      </c>
      <c r="U256" s="2795"/>
      <c r="V256" s="2795"/>
      <c r="W256" s="2795">
        <f>T256+V256-U256</f>
        <v>0</v>
      </c>
      <c r="X256" s="2802"/>
      <c r="Y256" s="2802"/>
      <c r="Z256" s="2802">
        <f t="shared" si="60"/>
        <v>0</v>
      </c>
      <c r="AA256" s="2802"/>
      <c r="AB256" s="2802">
        <f t="shared" si="61"/>
        <v>0</v>
      </c>
      <c r="AC256" s="2802">
        <f t="shared" si="62"/>
        <v>0</v>
      </c>
      <c r="AD256" s="2802">
        <f t="shared" si="63"/>
        <v>0</v>
      </c>
      <c r="AE256" s="2802"/>
      <c r="AF256" s="2802">
        <f t="shared" si="64"/>
        <v>0</v>
      </c>
      <c r="AG256" s="2802">
        <f t="shared" si="65"/>
        <v>0</v>
      </c>
      <c r="AH256" s="2802">
        <f t="shared" si="66"/>
        <v>0</v>
      </c>
      <c r="AI256" s="2802"/>
    </row>
    <row r="257" spans="4:35" ht="12.75" customHeight="1">
      <c r="D257" s="4026" t="s">
        <v>1262</v>
      </c>
      <c r="E257" s="2721"/>
      <c r="F257" s="2728"/>
      <c r="G257" s="4695">
        <f>SUBTOTAL(9,G238:G256)</f>
        <v>0</v>
      </c>
      <c r="H257" s="4695">
        <f>SUBTOTAL(9,H238:H256)</f>
        <v>0</v>
      </c>
      <c r="I257" s="4695">
        <f>SUBTOTAL(9,I238:I256)</f>
        <v>0</v>
      </c>
      <c r="J257" s="4696">
        <f>SUBTOTAL(9,J238:J256)</f>
        <v>0</v>
      </c>
      <c r="T257" s="2804">
        <f>SUBTOTAL(9,T235:T256)</f>
        <v>0</v>
      </c>
      <c r="U257" s="2804"/>
      <c r="V257" s="2804"/>
      <c r="W257" s="2804">
        <f>SUBTOTAL(9,W235:W256)</f>
        <v>0</v>
      </c>
      <c r="X257" s="2804">
        <f t="shared" ref="X257:AI257" si="67">SUBTOTAL(9,X235:X256)</f>
        <v>0</v>
      </c>
      <c r="Y257" s="2804">
        <f t="shared" si="67"/>
        <v>0</v>
      </c>
      <c r="Z257" s="2804">
        <f t="shared" si="67"/>
        <v>0</v>
      </c>
      <c r="AA257" s="2804">
        <f t="shared" si="67"/>
        <v>0</v>
      </c>
      <c r="AB257" s="2804">
        <f t="shared" si="67"/>
        <v>0</v>
      </c>
      <c r="AC257" s="2804">
        <f t="shared" si="67"/>
        <v>0</v>
      </c>
      <c r="AD257" s="2804">
        <f t="shared" si="67"/>
        <v>0</v>
      </c>
      <c r="AE257" s="2804">
        <f t="shared" si="67"/>
        <v>0</v>
      </c>
      <c r="AF257" s="2804">
        <f t="shared" si="67"/>
        <v>0</v>
      </c>
      <c r="AG257" s="2804">
        <f t="shared" si="67"/>
        <v>0</v>
      </c>
      <c r="AH257" s="2804">
        <f t="shared" si="67"/>
        <v>0</v>
      </c>
      <c r="AI257" s="2804">
        <f t="shared" si="67"/>
        <v>0</v>
      </c>
    </row>
    <row r="258" spans="4:35" ht="12.75" customHeight="1">
      <c r="D258" s="4008"/>
      <c r="E258" s="2698"/>
      <c r="F258" s="2729"/>
      <c r="G258" s="4655"/>
      <c r="H258" s="4655"/>
      <c r="I258" s="4655"/>
      <c r="J258" s="4658"/>
      <c r="T258" s="2792"/>
      <c r="U258" s="2792"/>
      <c r="V258" s="2792"/>
      <c r="W258" s="2792"/>
      <c r="X258" s="2792"/>
      <c r="Y258" s="2792"/>
      <c r="Z258" s="2792"/>
      <c r="AA258" s="2792"/>
      <c r="AB258" s="2792"/>
      <c r="AC258" s="2792"/>
      <c r="AD258" s="2792"/>
      <c r="AE258" s="2792"/>
      <c r="AF258" s="2792"/>
      <c r="AG258" s="2792"/>
      <c r="AH258" s="2792"/>
      <c r="AI258" s="2792"/>
    </row>
    <row r="259" spans="4:35" ht="12.75" customHeight="1">
      <c r="D259" s="2730"/>
      <c r="E259" s="2731"/>
      <c r="F259" s="2732"/>
      <c r="G259" s="703"/>
      <c r="H259" s="703"/>
      <c r="I259" s="703"/>
      <c r="J259" s="704"/>
      <c r="T259" s="2805"/>
      <c r="U259" s="2805"/>
      <c r="V259" s="2805"/>
      <c r="W259" s="2805"/>
      <c r="X259" s="2805"/>
      <c r="Y259" s="2805"/>
      <c r="Z259" s="2805"/>
      <c r="AA259" s="2805"/>
      <c r="AB259" s="2805"/>
      <c r="AC259" s="2805"/>
      <c r="AD259" s="2805"/>
      <c r="AE259" s="2805"/>
      <c r="AF259" s="2805"/>
      <c r="AG259" s="2805"/>
      <c r="AH259" s="2805"/>
      <c r="AI259" s="2792"/>
    </row>
    <row r="260" spans="4:35" ht="12.75" customHeight="1">
      <c r="D260" s="4697" t="s">
        <v>138</v>
      </c>
      <c r="E260" s="4698"/>
      <c r="F260" s="4699"/>
      <c r="G260" s="4700">
        <f>G234+G257</f>
        <v>0</v>
      </c>
      <c r="H260" s="4701">
        <f>H234+H257</f>
        <v>0</v>
      </c>
      <c r="I260" s="4702">
        <f>I234+I257</f>
        <v>0</v>
      </c>
      <c r="J260" s="4703">
        <f>J234+J257</f>
        <v>0</v>
      </c>
      <c r="T260" s="2806">
        <f>T234+T257</f>
        <v>0</v>
      </c>
      <c r="U260" s="2806">
        <f t="shared" ref="U260:AH260" si="68">U234+U257</f>
        <v>0</v>
      </c>
      <c r="V260" s="2806">
        <f t="shared" si="68"/>
        <v>0</v>
      </c>
      <c r="W260" s="2806">
        <f t="shared" si="68"/>
        <v>0</v>
      </c>
      <c r="X260" s="2806">
        <f t="shared" si="68"/>
        <v>0</v>
      </c>
      <c r="Y260" s="2806">
        <f t="shared" si="68"/>
        <v>0</v>
      </c>
      <c r="Z260" s="2806">
        <f t="shared" si="68"/>
        <v>0</v>
      </c>
      <c r="AA260" s="2806">
        <f t="shared" si="68"/>
        <v>0</v>
      </c>
      <c r="AB260" s="2806">
        <f t="shared" si="68"/>
        <v>0</v>
      </c>
      <c r="AC260" s="2806">
        <f t="shared" si="68"/>
        <v>0</v>
      </c>
      <c r="AD260" s="2806">
        <f t="shared" si="68"/>
        <v>0</v>
      </c>
      <c r="AE260" s="2806">
        <f t="shared" si="68"/>
        <v>0</v>
      </c>
      <c r="AF260" s="2806">
        <f t="shared" si="68"/>
        <v>0</v>
      </c>
      <c r="AG260" s="2806">
        <f t="shared" si="68"/>
        <v>0</v>
      </c>
      <c r="AH260" s="2806">
        <f t="shared" si="68"/>
        <v>0</v>
      </c>
      <c r="AI260" s="2807">
        <f>AI234+AI257</f>
        <v>0</v>
      </c>
    </row>
    <row r="262" spans="4:35" ht="12.75" customHeight="1">
      <c r="S262" s="2808" t="s">
        <v>1263</v>
      </c>
      <c r="T262" s="548">
        <f>T173-T234+T257</f>
        <v>0</v>
      </c>
      <c r="W262" s="548">
        <f>W173-W234+W257</f>
        <v>0</v>
      </c>
    </row>
  </sheetData>
  <sheetProtection algorithmName="SHA-512" hashValue="SIOyf3IpB4o5EhS+yUtJx6d/VAEH+Gau0LjFnJewBWdmAegfLvtQb+eumhcX6Q3KBirDuk7CX+xXg39mFnHtrw==" saltValue="OlGoMZhJmWndSRF22roDKw==" spinCount="100000" sheet="1" scenarios="1" formatRows="0" insertColumns="0" insertRows="0"/>
  <mergeCells count="8">
    <mergeCell ref="AI8:AI9"/>
    <mergeCell ref="G8:I8"/>
    <mergeCell ref="D5:J5"/>
    <mergeCell ref="D6:J6"/>
    <mergeCell ref="T7:AH7"/>
    <mergeCell ref="T8:Z8"/>
    <mergeCell ref="AA8:AD8"/>
    <mergeCell ref="AE8:AH8"/>
  </mergeCells>
  <phoneticPr fontId="26" type="noConversion"/>
  <dataValidations count="2">
    <dataValidation type="decimal" operator="lessThan" allowBlank="1" showInputMessage="1" showErrorMessage="1" prompt="Balance should be negative." sqref="J149 J50 G31 G155 G157 G35 G38 G53 G56 G78 G92 G140 G149 G151 G153 J42 G42 J153 J151 J31 H171:H172 G100 J155 J157 J35 J38 J53 J56 J78 J92 J100 G50 J140 T171:V172 X171:AI172" xr:uid="{00000000-0002-0000-0800-000000000000}">
      <formula1>0</formula1>
    </dataValidation>
    <dataValidation type="whole" operator="lessThan" allowBlank="1" prompt="Balance should be negative." sqref="H183:H184 H178:H181 H186:H192 H205:H211 H224:H226 H228:H229 H231:H233 H194:H203 H213:H222" xr:uid="{F8D13A1D-D4C3-432C-9A7E-2244ADCD5FDB}">
      <formula1>0</formula1>
    </dataValidation>
  </dataValidations>
  <hyperlinks>
    <hyperlink ref="L2" location="Content!A1" display="Content" xr:uid="{00000000-0004-0000-0800-000037000000}"/>
    <hyperlink ref="F13" location="'S1 - CoH'!A1" display="Schedule 1" xr:uid="{8ED7A386-AD09-4BC9-BC63-2E82E0794988}"/>
    <hyperlink ref="F21" location="'S2 - CiB'!A1" display="Schedule 2" xr:uid="{D8AD2A60-5C5F-4B45-86CE-38AE85656954}"/>
    <hyperlink ref="F26" location="'S3 - TD'!A1" display="Schedule 3" xr:uid="{E3269887-1C57-4ED0-A9C5-E5D715043465}"/>
    <hyperlink ref="F29" location="'S4 - PR'!A1" display="Schedule 4" xr:uid="{BB27BB34-2B29-4437-BE4C-EEE1B5848C47}"/>
    <hyperlink ref="F54" location="'S6 - Surety Loss'!A1" display="Schedule 6" xr:uid="{433FA7BD-69D9-458C-8472-69063325DDDD}"/>
    <hyperlink ref="F57" location="'S7 - FAFVTPL '!A1" display="Schedule 7" xr:uid="{9C4EA0F3-06A1-40D4-9626-B8C8B73A816A}"/>
    <hyperlink ref="F72" location="'S7.D - FAFVTPL - Deriv'!A1" display="Schedule 7.D" xr:uid="{D9E40CB8-9E49-4585-A25B-105B85AA6EE1}"/>
    <hyperlink ref="F73" location="'S8 - HTM'!A1" display="Schedule 8" xr:uid="{CA37FB5A-259C-43F4-9D80-FB7B0B1762A5}"/>
    <hyperlink ref="F79" location="'S9 - Loans'!A1" display="Schedule 9" xr:uid="{8415F1EA-160D-4012-9385-A441CD9DE4DF}"/>
    <hyperlink ref="F80" location="'S9.A - RE Mortgage Loan'!A1" display="Schedule 9.A" xr:uid="{74295EE8-408C-4C1E-8FD1-B49173FFB1AD}"/>
    <hyperlink ref="F81" location="'S9.B - Collateral Loan'!A1" display="Schedule 9.B" xr:uid="{CBA9BEB4-A658-4E82-A13C-293ABE54E3F6}"/>
    <hyperlink ref="F82" location="'S9.C - Guaranteed Loan'!A1" display="Schedule 9.C" xr:uid="{BE50EFD7-BAD4-4DC8-B763-FF51361E7493}"/>
    <hyperlink ref="F83" location="'S9.D - Chattel Mortgage'!A1" display="Schedule 9.D" xr:uid="{D81DC570-9D85-43CE-9E2B-60F09CE270E0}"/>
    <hyperlink ref="F84" location="'S9.E - Notes Rec'!A1" display="Schedule 9.E" xr:uid="{FF223B4B-9104-400C-B81E-A80E37D8516F}"/>
    <hyperlink ref="F85" location="'S9.F - Housing Loan'!A1" display="Schedule 9.F" xr:uid="{1B55069E-8D29-443C-8FE2-07291959879D}"/>
    <hyperlink ref="F86" location="'S9.G - Car Loan'!A1" display="Schedule 9.G" xr:uid="{434A7042-C779-4DF0-86A1-7DB299A7C27F}"/>
    <hyperlink ref="F87" location="'S9.H - Money Mortgage'!A1" display="Schedule 9.H" xr:uid="{0C8E304F-61A4-4B4A-9AD5-D20E64BA42E8}"/>
    <hyperlink ref="F88" location="'S9.I - Sales Contract'!A1" display="Schedule 9.I" xr:uid="{8E0C4C78-E5EC-403C-87BA-5919DFB9C30F}"/>
    <hyperlink ref="F90" location="'S9.K - Salary Loans'!A1" display="Schedule 9.K" xr:uid="{26E92494-BD28-4925-B468-0E69292BD923}"/>
    <hyperlink ref="F91" location="'S9.L - Other Loans'!A1" display="Schedule 9.L" xr:uid="{88E299BC-AFED-49A8-BEE8-4D82DF84D7B7}"/>
    <hyperlink ref="F93" location="'S10 - AFS'!A1" display="Schedule 10" xr:uid="{138B8CF9-DFE6-47B2-878C-20D108463CBB}"/>
    <hyperlink ref="F96" location="'S10.B - AFS - Equity'!A1" display="Schedule 10.B" xr:uid="{801EAAFB-3886-4577-883B-16EC4DA9B2CE}"/>
    <hyperlink ref="F101" location="'S11 - InvInc Due &amp; Acc'!A1" display="Schedule 11" xr:uid="{9224D649-999E-4DD9-A491-4F1D3FC6008B}"/>
    <hyperlink ref="F141" location="'S13 - Inv in Sub'!A1" display="Schedule 13" xr:uid="{0DFBB230-1EC9-4436-A3F4-5A61260DCF11}"/>
    <hyperlink ref="F146" location="'S14 - P and E'!A1" display="Schedule 14" xr:uid="{C8706A9C-2C20-4D2C-A7F4-732C2892E6C8}"/>
    <hyperlink ref="F158" location="'S15 - Inv Prop'!A1" display="Schedule 15" xr:uid="{48811B35-C6A3-4CD3-B607-8F7296F6BE46}"/>
    <hyperlink ref="F159" location="'S16 - Lease '!A1" display="Schedule 16" xr:uid="{2640B04D-B5FA-463E-A4F5-A20AD5EB9D0C}"/>
    <hyperlink ref="F160" location="'S17 - NCAHS'!A1" display="Schedule 17" xr:uid="{ADDBD6A6-1B25-49FE-B8C2-230AF0D46623}"/>
    <hyperlink ref="F162" location="'S19 - Pension '!A1" display="Schedule 19" xr:uid="{180484B0-6526-49D6-9A3E-418C09DE577A}"/>
    <hyperlink ref="F163" location="'S18 - Derivative Asset'!A1" display="Schedule 18" xr:uid="{41670606-3FF7-4BAE-888F-43DFB249592A}"/>
    <hyperlink ref="F170" location="'S20 - Other Asset'!A1" display="Schedule 20" xr:uid="{05DFE1D0-285C-4CDF-88ED-CD6E01E8F683}"/>
    <hyperlink ref="F95" location="'S10.A - AFS - Debt'!A1" display="Schedule 10.A" xr:uid="{0C8495E7-C9EC-4500-A8DD-24DE74CE64C2}"/>
    <hyperlink ref="F177" location="'S21 -CL'!A1" display="Schedule 21" xr:uid="{C3189E3B-1FCB-46F0-9174-8B2AC6C3E783}"/>
    <hyperlink ref="F181" location="'S22 - PL'!A1" display="Schedule 22" xr:uid="{54DB90D4-692F-436F-B56B-3CD0A2A5D995}"/>
    <hyperlink ref="F182" location="'S5 - RI'!A1" display="Schedule 3" xr:uid="{E9A90A50-ED59-4B45-A22E-5257CE342077}"/>
    <hyperlink ref="F190" location="'S25 - Comm. Pay'!A1" display="Schedule 25" xr:uid="{CE42CFB2-0012-4FCB-BEB1-9031ED99394B}"/>
    <hyperlink ref="F192" location="'S24 - Ret Prem Pay'!A1" display="Schedule 24" xr:uid="{006DF291-5BF9-47E2-8F0F-8886A7761B92}"/>
    <hyperlink ref="F193" location="'S26 - Tax Pay'!A1" display="Schedule 26" xr:uid="{8E62201A-BB0C-4825-B5D6-CF5C2A78CEEB}"/>
    <hyperlink ref="F204" location="'S28 - Accts. Pay'!A1" display="Schedule 28" xr:uid="{C14D12B4-E318-4495-9B0E-C43995B40543}"/>
    <hyperlink ref="F211" location="'S27 - Div Pay'!A1" display="Schedule 27" xr:uid="{820BD2DD-88BE-4CD1-A209-560CDFCE1599}"/>
    <hyperlink ref="F216" location="'S29 - Notes Pay'!A1" display="Schedule 29" xr:uid="{817B1CD5-9A31-443B-A18B-17B894EBF5CD}"/>
    <hyperlink ref="F221" location="'S30 - Prov'!A1" display="Schedule 30" xr:uid="{9B80F4F8-A16C-46D8-B3A0-F4775A2422F6}"/>
    <hyperlink ref="F223" location="'S31 - Accrd Exp'!A1" display="Schedule 31" xr:uid="{68A66DF6-BF44-4DEA-AF01-7A709AF2E058}"/>
    <hyperlink ref="F227" location="'S32 - Other Liab'!A1" display="Schedule 32" xr:uid="{4B4E738B-34F5-426D-96DF-40CA55D3CDD9}"/>
    <hyperlink ref="F246" location="'S33 - Net Worth'!A1" display="Schedule 33" xr:uid="{2F58320B-D919-4598-816F-6F65672CDDF2}"/>
    <hyperlink ref="F51" location="'S5 - RI'!A1" display="Schedule 5" xr:uid="{2A9A81E8-5308-43DE-80BA-E81775410B88}"/>
    <hyperlink ref="F241:F245" location="'S33 - Net Worth'!A1" display="Schedule 33" xr:uid="{DE9764CA-4FAC-463F-826C-83E3D8222BEB}"/>
    <hyperlink ref="F238" location="'S33 - Net Worth'!A1" display="Schedule 33" xr:uid="{A978679A-DBFA-4B01-9498-E45A8CA2C2D9}"/>
    <hyperlink ref="F248" location="'S33 - Net Worth'!A1" display="Schedule 33" xr:uid="{3CF344B1-BBF6-4891-A400-2D28049E2E71}"/>
    <hyperlink ref="F68" location="'S7.B - FAFVTPL (Equity)'!A1" display="Schedule 7.B" xr:uid="{BB025AC4-A204-4F33-8D22-8461ABEFD93E}"/>
    <hyperlink ref="F137" location="'S12 - Acc Rec'!A1" display="Schedule 12" xr:uid="{FFF08237-A6D7-420D-B455-B68F3C9A638A}"/>
    <hyperlink ref="F148" location="'S14.A - P and E'!A1" display="Schedule 14.A" xr:uid="{CF9912CB-CDD6-4CDD-97E3-2343117C2915}"/>
    <hyperlink ref="F152" location="'S14.B - P and E'!A1" display="Schedule 14.B" xr:uid="{98044BD9-7F2B-4253-8515-AE38F504318E}"/>
    <hyperlink ref="F156" location="'S14.C - P and E'!A1" display="Schedule 14.C" xr:uid="{64CD13D1-3364-4D89-A302-233EB37527CE}"/>
    <hyperlink ref="F154" location="'S14.C - P and E'!A1" display="Schedule 14.C" xr:uid="{D3162E62-603E-4EF4-8B6F-600881302BF3}"/>
    <hyperlink ref="F150" location="'S14.C - P and E'!A1" display="Schedule 14.C" xr:uid="{64E4EB4C-27E4-41BA-964E-46C756146A1B}"/>
    <hyperlink ref="F147" location="'S14.A - P and E'!A1" display="Schedule 14.A" xr:uid="{D16012DE-760A-42DB-8B6E-41288686F67C}"/>
    <hyperlink ref="F94" location="'S10.A - AFS - Debt'!A1" display="Schedule 10.A" xr:uid="{18CBFF43-95A5-4357-BD91-DDE37583AE25}"/>
    <hyperlink ref="F97:F99" location="'S10.A - AFS - Debt'!A1" display="Schedule 10.A" xr:uid="{68460735-E82F-49F3-8654-0CB7F0A5C254}"/>
    <hyperlink ref="F89" location="'S9.J - Unquoted Debt Sec'!A1" display="Schedule 9.J" xr:uid="{7DE5E681-3CCF-4154-86A3-FF7B8BC47BBE}"/>
    <hyperlink ref="F71" location="'S7.C - FAFVTPL (Funds)'!A1" display="Schedule 7.C" xr:uid="{800F0D7C-A63A-43DD-99F7-5BE4B09C80BB}"/>
    <hyperlink ref="F69:F70" location="'S7.C - FAFVTPL (Funds)'!A1" display="Schedule 7.C" xr:uid="{AF31BFE1-AE85-4E84-9E96-03A21DD23C12}"/>
    <hyperlink ref="F67" location="'S7.A - FAFVTPL (Debt)'!A1" display="Schedule 7.A" xr:uid="{C15CEFCE-72A4-457F-BDD1-DB3D73DB19FB}"/>
    <hyperlink ref="F66" location="'S7.A - FAFVTPL (Debt)'!A1" display="Schedule 7.A" xr:uid="{6EB745A1-3A26-4A44-8FB2-C831E79C62B7}"/>
    <hyperlink ref="F61" location="'S7.B - FAFVTPL (Equity)'!A1" display="Schedule 7.B" xr:uid="{346535FE-7488-4B6E-A8AF-B951B52B2CF0}"/>
    <hyperlink ref="F64" location="'S7.C - FAFVTPL (Funds)'!A1" display="Schedule 7.C" xr:uid="{18F010FB-9253-4416-A5D0-7D1057C638BB}"/>
    <hyperlink ref="F62:F63" location="'S7.C - FAFVTPL (Funds)'!A1" display="Schedule 7.C" xr:uid="{5AF801C3-1A61-4827-AFC9-8F3D630BFEE5}"/>
    <hyperlink ref="F60" location="'S7.A - FAFVTPL (Debt)'!A1" display="Schedule 7.A" xr:uid="{2BF81E6A-9FDD-4348-AB75-6AD2DF413D28}"/>
    <hyperlink ref="F59" location="'S7.A - FAFVTPL (Debt)'!A1" display="Schedule 7.A" xr:uid="{F014658F-306B-4DF4-9415-5221A78C7575}"/>
    <hyperlink ref="F43" location="'S5 - RI'!A1" display="Schedule 5" xr:uid="{9EB72148-8A4B-4296-8A1B-7855D1618990}"/>
    <hyperlink ref="F39" location="'S5 - RI'!A1" display="Schedule 5" xr:uid="{3E4602DE-AE00-43F7-A140-6CD534FF3880}"/>
    <hyperlink ref="F36" location="'S5 - RI'!A1" display="Schedule 5" xr:uid="{FB4D6702-45F2-4283-9873-DC4AAC4ACDF5}"/>
    <hyperlink ref="F32" location="'S5 - RI'!A1" display="Schedule 5" xr:uid="{E67D19BA-FE67-46CB-B78F-3B3563DF700F}"/>
    <hyperlink ref="F102" location="'S2 - CiB'!A1" display="Schedule 2" xr:uid="{0519E892-F1AC-47EC-87F6-74DE5E90A4C9}"/>
    <hyperlink ref="F103" location="'S3 - TD'!A1" display="Schedule 3" xr:uid="{79C992E0-D010-4846-8245-D4222303CFA1}"/>
    <hyperlink ref="F131" location="'S7.B - FAFVTPL (Equity)'!A1" display="Schedule 7.B" xr:uid="{F3958005-0D11-49F5-9A99-9CC5E9ECD529}"/>
    <hyperlink ref="F133" location="'S10.B - AFS - Equity'!A1" display="Schedule 10.B" xr:uid="{68CC5D12-A704-4D92-B0CF-93112FA2BE2B}"/>
    <hyperlink ref="F118" location="'S9.A - RE Mortgage Loan'!A1" display="Schedule 9.A" xr:uid="{8811E9FD-D8D1-421E-A802-18A009471A16}"/>
    <hyperlink ref="F119" location="'S9.B - Collateral Loan'!A1" display="Schedule 9.B" xr:uid="{F77B5B78-BFB3-40C4-8D6E-2F84FA68C0B7}"/>
    <hyperlink ref="F120" location="'S9.C - Guaranteed Loan'!A1" display="Schedule 9.C" xr:uid="{8D7CC3A7-8A69-4E80-98C0-C8374FEA3CE2}"/>
    <hyperlink ref="F121" location="'S9.D - Chattel Mortgage'!A1" display="Schedule 9.D" xr:uid="{B7B260B3-731C-4665-9C2B-A8A2C8F13FA2}"/>
    <hyperlink ref="F122" location="'S9.E - Notes Rec'!A1" display="Schedule 9.E" xr:uid="{E5916069-AE88-4112-A8F5-007925FA9151}"/>
    <hyperlink ref="F123" location="'S9.F - Housing Loan'!A1" display="Schedule 9.F" xr:uid="{76E43869-545F-47EF-8C59-EBB82397AB56}"/>
    <hyperlink ref="F124" location="'S9.G - Car Loan'!A1" display="Schedule 9.G" xr:uid="{B70D2107-07BA-4CF8-B072-A7136841E6F4}"/>
    <hyperlink ref="F125" location="'S9.H - Money Mortgage'!A1" display="Schedule 9.H" xr:uid="{5420D5ED-97F2-4B6D-903D-BFD2E8813DD2}"/>
    <hyperlink ref="F126" location="'S9.I - Sales Contract'!A1" display="Schedule 9.I" xr:uid="{D9340B94-54A6-480B-97EA-E4C7744014B1}"/>
    <hyperlink ref="F128" location="'S9.K - Salary Loans'!A1" display="Schedule 9.K" xr:uid="{8B75C680-162E-42BC-BA5A-C59D027366FE}"/>
    <hyperlink ref="F129" location="'S9.L - Other Loans'!A1" display="Schedule 9.L" xr:uid="{308CE9A4-A548-4F1F-BB25-F44BE75F3614}"/>
    <hyperlink ref="F127" location="'S9.J - Unquoted Debt Sec'!A1" display="Schedule 9.J" xr:uid="{84BAF071-5433-4755-A0F0-7981764CD792}"/>
    <hyperlink ref="F106:F107" location="'S7.A - FAFVTPL (Debt)'!A1" display="Schedule 7.A" xr:uid="{6B535D3D-6B98-42E7-A802-EB854D4C31A3}"/>
    <hyperlink ref="F109" location="'S7.A - FAFVTPL (Debt)'!A1" display="Schedule 7.A" xr:uid="{8309094F-61CE-4851-AE6B-21FD411BF569}"/>
    <hyperlink ref="F110" location="'S7.A - FAFVTPL (Debt)'!A1" display="Schedule 7.A" xr:uid="{8CCE064B-3AA3-4345-B0F6-7B0DEB6ECABC}"/>
    <hyperlink ref="F112:F113" location="'S10.A - AFS - Debt'!A1" display="Schedule 10.A" xr:uid="{EFFAC5C6-5DC6-4AE2-AA38-685A8CC3B1EC}"/>
    <hyperlink ref="F115:F116" location="'S8 - HTM'!A1" display="Schedule 8" xr:uid="{E9729DE4-B72B-484C-8880-C06D8A95193F}"/>
    <hyperlink ref="F185" location="'S5 - RI'!A1" display="Schedule 3" xr:uid="{F40E3E1C-DB77-4343-A8A6-AD9221F63619}"/>
    <hyperlink ref="F189" location="'S5 - RI'!A1" display="Schedule 3" xr:uid="{E5811B10-8745-44F6-9B20-06817FCE3C26}"/>
    <hyperlink ref="F217" location="'S16 - Lease '!A1" display="Schedule 16" xr:uid="{6E743B6B-8A25-4945-8C71-E5B24A5C7E0A}"/>
    <hyperlink ref="F218" location="'S19 - Pension '!A1" display="Schedule 19" xr:uid="{1A84FA75-6B08-401D-9822-4915E2D081E2}"/>
    <hyperlink ref="F230" location="'S18 - Derivative Asset'!A1" display="Schedule 18" xr:uid="{01857FF8-382C-4395-B75C-268FE99BB2EB}"/>
  </hyperlinks>
  <printOptions horizontalCentered="1"/>
  <pageMargins left="0.2" right="0.2" top="1.25" bottom="0.75" header="0.3" footer="0.3"/>
  <pageSetup paperSize="5" scale="5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F2958-120C-4B56-A78A-91AD08BD5DAA}">
  <sheetPr codeName="Sheet40">
    <tabColor rgb="FFB80000"/>
    <pageSetUpPr fitToPage="1"/>
  </sheetPr>
  <dimension ref="B2:N160"/>
  <sheetViews>
    <sheetView showGridLines="0" zoomScale="85" zoomScaleNormal="85" zoomScaleSheetLayoutView="75" zoomScalePageLayoutView="75" workbookViewId="0">
      <pane ySplit="10" topLeftCell="A11" activePane="bottomLeft" state="frozen"/>
      <selection activeCell="D14" sqref="D14"/>
      <selection pane="bottomLeft" activeCell="E4" sqref="E4"/>
    </sheetView>
  </sheetViews>
  <sheetFormatPr defaultColWidth="9.140625" defaultRowHeight="12.75" customHeight="1"/>
  <cols>
    <col min="1" max="1" width="1.85546875" style="43" customWidth="1"/>
    <col min="2" max="2" width="9.140625" style="43"/>
    <col min="3" max="3" width="9.42578125" style="43" customWidth="1"/>
    <col min="4" max="4" width="7.42578125" style="43" customWidth="1"/>
    <col min="5" max="5" width="19.7109375" style="43" customWidth="1"/>
    <col min="6" max="12" width="6.7109375" style="43" customWidth="1"/>
    <col min="13" max="14" width="20.7109375" style="43" customWidth="1"/>
    <col min="15" max="15" width="6.85546875" style="43" customWidth="1"/>
    <col min="16" max="16" width="16.42578125" style="43" bestFit="1" customWidth="1"/>
    <col min="17" max="17" width="14.85546875" style="43" bestFit="1" customWidth="1"/>
    <col min="18" max="18" width="13.85546875" style="43" bestFit="1" customWidth="1"/>
    <col min="19" max="16384" width="9.140625" style="43"/>
  </cols>
  <sheetData>
    <row r="2" spans="2:14" s="44" customFormat="1" ht="14.1" customHeight="1">
      <c r="B2" s="183" t="s">
        <v>1264</v>
      </c>
      <c r="L2" s="453"/>
      <c r="M2" s="453"/>
      <c r="N2" s="453"/>
    </row>
    <row r="3" spans="2:14" s="44" customFormat="1" ht="14.1" customHeight="1">
      <c r="B3" s="426" t="s">
        <v>7</v>
      </c>
      <c r="D3" s="452"/>
      <c r="E3" s="4595">
        <f>'Com Prof'!D2</f>
        <v>0</v>
      </c>
      <c r="F3" s="4704"/>
      <c r="G3" s="4705"/>
      <c r="H3" s="4705"/>
      <c r="I3" s="4705"/>
      <c r="J3" s="4705"/>
      <c r="L3" s="453"/>
      <c r="M3" s="453"/>
      <c r="N3" s="453"/>
    </row>
    <row r="4" spans="2:14" s="44" customFormat="1" ht="14.1" customHeight="1">
      <c r="B4" s="426" t="s">
        <v>757</v>
      </c>
      <c r="D4" s="452"/>
      <c r="E4" s="4706">
        <f>'Com Prof'!D3</f>
        <v>45657</v>
      </c>
      <c r="F4" s="4707"/>
      <c r="G4" s="4708"/>
      <c r="H4" s="4708"/>
      <c r="I4" s="4708"/>
      <c r="J4" s="4708"/>
      <c r="K4" s="454"/>
      <c r="L4" s="454"/>
      <c r="M4" s="454"/>
      <c r="N4" s="454"/>
    </row>
    <row r="5" spans="2:14" s="44" customFormat="1" ht="14.1" customHeight="1">
      <c r="C5" s="454"/>
      <c r="D5" s="454"/>
      <c r="E5" s="454"/>
      <c r="F5" s="454"/>
      <c r="G5" s="454"/>
      <c r="H5" s="454"/>
      <c r="I5" s="454"/>
      <c r="J5" s="454"/>
      <c r="K5" s="454"/>
      <c r="L5" s="454"/>
      <c r="M5" s="454"/>
      <c r="N5" s="454"/>
    </row>
    <row r="6" spans="2:14" s="44" customFormat="1" ht="14.1" customHeight="1">
      <c r="C6" s="7273"/>
      <c r="D6" s="7273"/>
      <c r="E6" s="7273"/>
      <c r="F6" s="7273"/>
      <c r="G6" s="7273"/>
      <c r="H6" s="7273"/>
      <c r="I6" s="7273"/>
      <c r="J6" s="7273"/>
      <c r="K6" s="7273"/>
      <c r="L6" s="7273"/>
      <c r="M6" s="7273"/>
      <c r="N6" s="7273"/>
    </row>
    <row r="7" spans="2:14" s="44" customFormat="1" ht="14.1" customHeight="1">
      <c r="C7" s="7280"/>
      <c r="D7" s="7280"/>
      <c r="E7" s="7280"/>
      <c r="F7" s="7280"/>
      <c r="G7" s="7280"/>
      <c r="H7" s="7280"/>
      <c r="I7" s="7280"/>
      <c r="J7" s="7280"/>
      <c r="K7" s="7280"/>
      <c r="L7" s="7280"/>
      <c r="M7" s="7280"/>
      <c r="N7" s="7280"/>
    </row>
    <row r="8" spans="2:14" s="44" customFormat="1" ht="14.1" customHeight="1">
      <c r="C8" s="361"/>
      <c r="D8" s="361"/>
      <c r="E8" s="361"/>
      <c r="F8" s="361"/>
      <c r="G8" s="361"/>
      <c r="H8" s="361"/>
      <c r="I8" s="361"/>
      <c r="J8" s="361"/>
      <c r="K8" s="361"/>
      <c r="L8" s="361"/>
      <c r="M8" s="361"/>
      <c r="N8" s="361"/>
    </row>
    <row r="9" spans="2:14" s="44" customFormat="1" ht="14.1" customHeight="1">
      <c r="C9" s="361"/>
      <c r="D9" s="362"/>
      <c r="E9" s="146"/>
      <c r="F9" s="145"/>
    </row>
    <row r="10" spans="2:14" ht="14.1" customHeight="1">
      <c r="C10" s="7281" t="s">
        <v>41</v>
      </c>
      <c r="D10" s="7282"/>
      <c r="E10" s="7282"/>
      <c r="F10" s="7282"/>
      <c r="G10" s="7282"/>
      <c r="H10" s="7282"/>
      <c r="I10" s="7282"/>
      <c r="J10" s="7282"/>
      <c r="K10" s="7282"/>
      <c r="L10" s="7283"/>
      <c r="M10" s="4709" t="s">
        <v>1265</v>
      </c>
      <c r="N10" s="4710" t="s">
        <v>1266</v>
      </c>
    </row>
    <row r="11" spans="2:14" ht="12.75" customHeight="1">
      <c r="C11" s="4711"/>
      <c r="D11" s="4712"/>
      <c r="E11" s="4712"/>
      <c r="F11" s="4712"/>
      <c r="G11" s="4713"/>
      <c r="H11" s="4713"/>
      <c r="I11" s="4713"/>
      <c r="J11" s="4713"/>
      <c r="K11" s="4713"/>
      <c r="L11" s="4714"/>
      <c r="M11" s="4715"/>
      <c r="N11" s="4716"/>
    </row>
    <row r="12" spans="2:14" ht="12.75" customHeight="1">
      <c r="C12" s="363" t="s">
        <v>1267</v>
      </c>
      <c r="D12" s="164"/>
      <c r="E12" s="164"/>
      <c r="F12" s="164"/>
      <c r="G12" s="140"/>
      <c r="H12" s="140"/>
      <c r="I12" s="140"/>
      <c r="J12" s="140"/>
      <c r="K12" s="140"/>
      <c r="L12" s="187"/>
      <c r="M12" s="1248"/>
      <c r="N12" s="279"/>
    </row>
    <row r="13" spans="2:14" ht="12.75" customHeight="1">
      <c r="C13" s="363"/>
      <c r="D13" s="164"/>
      <c r="E13" s="164"/>
      <c r="F13" s="164"/>
      <c r="G13" s="140"/>
      <c r="H13" s="140"/>
      <c r="I13" s="140"/>
      <c r="J13" s="140"/>
      <c r="K13" s="140"/>
      <c r="L13" s="187"/>
      <c r="M13" s="1248"/>
      <c r="N13" s="279"/>
    </row>
    <row r="14" spans="2:14" ht="12.75" customHeight="1">
      <c r="C14" s="364" t="s">
        <v>1268</v>
      </c>
      <c r="D14" s="166" t="s">
        <v>1269</v>
      </c>
      <c r="E14" s="79"/>
      <c r="F14" s="79"/>
      <c r="G14" s="165"/>
      <c r="H14" s="165"/>
      <c r="I14" s="165"/>
      <c r="J14" s="137"/>
      <c r="K14" s="137"/>
      <c r="L14" s="185"/>
      <c r="M14" s="1249"/>
      <c r="N14" s="479"/>
    </row>
    <row r="15" spans="2:14" ht="12.75" customHeight="1">
      <c r="C15" s="364" t="s">
        <v>1270</v>
      </c>
      <c r="D15" s="166" t="s">
        <v>1271</v>
      </c>
      <c r="E15" s="79"/>
      <c r="F15" s="79"/>
      <c r="G15" s="165"/>
      <c r="H15" s="165"/>
      <c r="I15" s="165"/>
      <c r="J15" s="137"/>
      <c r="K15" s="137"/>
      <c r="L15" s="185"/>
      <c r="M15" s="1249"/>
      <c r="N15" s="479"/>
    </row>
    <row r="16" spans="2:14" ht="12.75" customHeight="1">
      <c r="C16" s="364" t="s">
        <v>1272</v>
      </c>
      <c r="D16" s="166" t="s">
        <v>1273</v>
      </c>
      <c r="E16" s="79"/>
      <c r="F16" s="79"/>
      <c r="G16" s="165"/>
      <c r="H16" s="165"/>
      <c r="I16" s="165"/>
      <c r="J16" s="137"/>
      <c r="K16" s="137"/>
      <c r="L16" s="185"/>
      <c r="M16" s="1249"/>
      <c r="N16" s="479"/>
    </row>
    <row r="17" spans="3:14" ht="12.75" customHeight="1">
      <c r="C17" s="364" t="s">
        <v>1274</v>
      </c>
      <c r="D17" s="166" t="s">
        <v>1275</v>
      </c>
      <c r="E17" s="79"/>
      <c r="F17" s="79"/>
      <c r="G17" s="165"/>
      <c r="H17" s="165"/>
      <c r="I17" s="165"/>
      <c r="J17" s="137"/>
      <c r="K17" s="137"/>
      <c r="L17" s="185"/>
      <c r="M17" s="1250"/>
      <c r="N17" s="469"/>
    </row>
    <row r="18" spans="3:14" ht="12.75" customHeight="1">
      <c r="C18" s="364" t="s">
        <v>1276</v>
      </c>
      <c r="D18" s="229"/>
      <c r="E18" s="79"/>
      <c r="F18" s="79"/>
      <c r="G18" s="79"/>
      <c r="H18" s="79"/>
      <c r="I18" s="79"/>
      <c r="J18" s="79"/>
      <c r="K18" s="137"/>
      <c r="L18" s="185"/>
      <c r="M18" s="705">
        <f>SUBTOTAL(9,M14:M17)</f>
        <v>0</v>
      </c>
      <c r="N18" s="470">
        <f>SUBTOTAL(9,N14:N17)</f>
        <v>0</v>
      </c>
    </row>
    <row r="19" spans="3:14" ht="12.75" customHeight="1">
      <c r="C19" s="364" t="s">
        <v>1277</v>
      </c>
      <c r="D19" s="166" t="s">
        <v>1278</v>
      </c>
      <c r="E19" s="79"/>
      <c r="F19" s="79"/>
      <c r="H19" s="165"/>
      <c r="I19" s="165"/>
      <c r="J19" s="137"/>
      <c r="K19" s="137"/>
      <c r="L19" s="185"/>
      <c r="M19" s="1363"/>
      <c r="N19" s="4092"/>
    </row>
    <row r="20" spans="3:14" ht="12.75" customHeight="1">
      <c r="C20" s="364" t="s">
        <v>1279</v>
      </c>
      <c r="D20" s="166" t="s">
        <v>1280</v>
      </c>
      <c r="E20" s="79"/>
      <c r="F20" s="79"/>
      <c r="H20" s="165"/>
      <c r="I20" s="165"/>
      <c r="J20" s="137"/>
      <c r="K20" s="137"/>
      <c r="L20" s="185"/>
      <c r="M20" s="1363"/>
      <c r="N20" s="4092"/>
    </row>
    <row r="21" spans="3:14" ht="12.75" customHeight="1">
      <c r="C21" s="364" t="s">
        <v>909</v>
      </c>
      <c r="D21" s="166" t="s">
        <v>1281</v>
      </c>
      <c r="E21" s="79"/>
      <c r="F21" s="79"/>
      <c r="H21" s="165"/>
      <c r="I21" s="165"/>
      <c r="J21" s="137"/>
      <c r="K21" s="137"/>
      <c r="L21" s="185"/>
      <c r="M21" s="1363"/>
      <c r="N21" s="4092"/>
    </row>
    <row r="22" spans="3:14" ht="12.75" customHeight="1">
      <c r="C22" s="364" t="s">
        <v>1282</v>
      </c>
      <c r="D22" s="229"/>
      <c r="E22" s="79"/>
      <c r="F22" s="79"/>
      <c r="G22" s="79"/>
      <c r="H22" s="79"/>
      <c r="I22" s="79"/>
      <c r="J22" s="79"/>
      <c r="K22" s="79"/>
      <c r="L22" s="275"/>
      <c r="M22" s="705">
        <f>SUBTOTAL(9,M19:M21)</f>
        <v>0</v>
      </c>
      <c r="N22" s="470">
        <f>SUBTOTAL(9,N19:N21)</f>
        <v>0</v>
      </c>
    </row>
    <row r="23" spans="3:14" ht="12.75" customHeight="1">
      <c r="C23" s="364" t="s">
        <v>1283</v>
      </c>
      <c r="D23" s="166" t="s">
        <v>1284</v>
      </c>
      <c r="E23" s="79"/>
      <c r="F23" s="79"/>
      <c r="G23" s="165"/>
      <c r="H23" s="165"/>
      <c r="I23" s="165"/>
      <c r="J23" s="137"/>
      <c r="K23" s="137"/>
      <c r="L23" s="185"/>
      <c r="M23" s="4717"/>
      <c r="N23" s="4718"/>
    </row>
    <row r="24" spans="3:14" ht="12.75" customHeight="1">
      <c r="C24" s="7284" t="s">
        <v>1285</v>
      </c>
      <c r="D24" s="7278"/>
      <c r="E24" s="7278"/>
      <c r="F24" s="7278"/>
      <c r="G24" s="7278"/>
      <c r="H24" s="7278"/>
      <c r="I24" s="7278"/>
      <c r="J24" s="7278"/>
      <c r="K24" s="7278"/>
      <c r="L24" s="7279"/>
      <c r="M24" s="471">
        <f>SUBTOTAL(9,M14:M23)</f>
        <v>0</v>
      </c>
      <c r="N24" s="472">
        <f>SUBTOTAL(9,N14:N23)</f>
        <v>0</v>
      </c>
    </row>
    <row r="25" spans="3:14" ht="12.75" customHeight="1">
      <c r="C25" s="364" t="s">
        <v>978</v>
      </c>
      <c r="D25" s="166" t="s">
        <v>1286</v>
      </c>
      <c r="E25" s="79"/>
      <c r="F25" s="79"/>
      <c r="H25" s="137"/>
      <c r="I25" s="137"/>
      <c r="J25" s="137"/>
      <c r="K25" s="137"/>
      <c r="L25" s="185"/>
      <c r="M25" s="708"/>
      <c r="N25" s="4719"/>
    </row>
    <row r="26" spans="3:14" ht="12.75" customHeight="1">
      <c r="C26" s="364" t="s">
        <v>1002</v>
      </c>
      <c r="D26" s="166" t="s">
        <v>1287</v>
      </c>
      <c r="E26" s="79"/>
      <c r="F26" s="79"/>
      <c r="H26" s="137"/>
      <c r="I26" s="137"/>
      <c r="J26" s="137"/>
      <c r="K26" s="137"/>
      <c r="L26" s="185"/>
      <c r="M26" s="1364"/>
      <c r="N26" s="4093"/>
    </row>
    <row r="27" spans="3:14" ht="12.75" customHeight="1">
      <c r="C27" s="364" t="s">
        <v>1288</v>
      </c>
      <c r="D27" s="166" t="s">
        <v>1289</v>
      </c>
      <c r="E27" s="79"/>
      <c r="F27" s="79"/>
      <c r="H27" s="137"/>
      <c r="I27" s="137"/>
      <c r="J27" s="137"/>
      <c r="K27" s="137"/>
      <c r="L27" s="185"/>
      <c r="M27" s="480"/>
      <c r="N27" s="4720"/>
    </row>
    <row r="28" spans="3:14" s="45" customFormat="1" ht="12.75" customHeight="1">
      <c r="C28" s="476" t="s">
        <v>1290</v>
      </c>
      <c r="D28" s="477"/>
      <c r="E28" s="477"/>
      <c r="F28" s="477"/>
      <c r="G28" s="477"/>
      <c r="H28" s="477"/>
      <c r="I28" s="477"/>
      <c r="J28" s="477"/>
      <c r="K28" s="477"/>
      <c r="L28" s="478"/>
      <c r="M28" s="4721">
        <f>SUBTOTAL(9,M14:M27)</f>
        <v>0</v>
      </c>
      <c r="N28" s="4722">
        <f>SUBTOTAL(9,N14:N27)</f>
        <v>0</v>
      </c>
    </row>
    <row r="29" spans="3:14" ht="12.75" customHeight="1">
      <c r="C29" s="364"/>
      <c r="D29" s="229"/>
      <c r="E29" s="79"/>
      <c r="F29" s="79"/>
      <c r="G29" s="79"/>
      <c r="H29" s="79"/>
      <c r="I29" s="79"/>
      <c r="J29" s="79"/>
      <c r="K29" s="79"/>
      <c r="L29" s="275"/>
      <c r="M29" s="709"/>
      <c r="N29" s="4723"/>
    </row>
    <row r="30" spans="3:14" ht="12.75" customHeight="1">
      <c r="C30" s="364">
        <v>75</v>
      </c>
      <c r="D30" s="141" t="s">
        <v>1291</v>
      </c>
      <c r="E30" s="79"/>
      <c r="F30" s="79"/>
      <c r="H30" s="137"/>
      <c r="I30" s="137"/>
      <c r="J30" s="137"/>
      <c r="K30" s="137"/>
      <c r="L30" s="185"/>
      <c r="M30" s="1365">
        <f>SUBTOTAL(9,M31:M56)</f>
        <v>0</v>
      </c>
      <c r="N30" s="4094">
        <f>SUBTOTAL(9,N31:N56)</f>
        <v>0</v>
      </c>
    </row>
    <row r="31" spans="3:14" ht="12.75" customHeight="1">
      <c r="C31" s="365" t="s">
        <v>1292</v>
      </c>
      <c r="D31" s="334" t="s">
        <v>1293</v>
      </c>
      <c r="E31" s="80"/>
      <c r="F31" s="80"/>
      <c r="G31" s="140"/>
      <c r="I31" s="166"/>
      <c r="J31" s="166"/>
      <c r="K31" s="140"/>
      <c r="L31" s="187"/>
      <c r="M31" s="1366"/>
      <c r="N31" s="4095"/>
    </row>
    <row r="32" spans="3:14" ht="12.75" customHeight="1">
      <c r="C32" s="365" t="s">
        <v>1294</v>
      </c>
      <c r="D32" s="334" t="s">
        <v>1295</v>
      </c>
      <c r="E32" s="80"/>
      <c r="F32" s="80"/>
      <c r="G32" s="140"/>
      <c r="I32" s="166"/>
      <c r="J32" s="166"/>
      <c r="K32" s="140"/>
      <c r="L32" s="187"/>
      <c r="M32" s="1367">
        <f>SUBTOTAL(9,M33:M38)</f>
        <v>0</v>
      </c>
      <c r="N32" s="4096">
        <f>SUBTOTAL(9,N33:N38)</f>
        <v>0</v>
      </c>
    </row>
    <row r="33" spans="3:14" ht="12.75" customHeight="1">
      <c r="C33" s="366" t="s">
        <v>1296</v>
      </c>
      <c r="D33" s="335" t="s">
        <v>1112</v>
      </c>
      <c r="E33" s="80"/>
      <c r="F33" s="80"/>
      <c r="G33" s="140"/>
      <c r="H33" s="166"/>
      <c r="J33" s="166"/>
      <c r="K33" s="140"/>
      <c r="L33" s="187"/>
      <c r="M33" s="1368">
        <f>SUBTOTAL(9,M34:M35)</f>
        <v>0</v>
      </c>
      <c r="N33" s="4097">
        <f>SUBTOTAL(9,N34:N35)</f>
        <v>0</v>
      </c>
    </row>
    <row r="34" spans="3:14" ht="12.75" customHeight="1">
      <c r="C34" s="367" t="s">
        <v>1297</v>
      </c>
      <c r="D34" s="336" t="s">
        <v>1127</v>
      </c>
      <c r="E34" s="80"/>
      <c r="F34" s="80"/>
      <c r="G34" s="140"/>
      <c r="H34" s="166"/>
      <c r="I34" s="166"/>
      <c r="K34" s="140"/>
      <c r="L34" s="187"/>
      <c r="M34" s="1366"/>
      <c r="N34" s="4095"/>
    </row>
    <row r="35" spans="3:14" ht="12.75" customHeight="1">
      <c r="C35" s="367" t="s">
        <v>1298</v>
      </c>
      <c r="D35" s="336" t="s">
        <v>1129</v>
      </c>
      <c r="E35" s="80"/>
      <c r="F35" s="80"/>
      <c r="G35" s="140"/>
      <c r="H35" s="166"/>
      <c r="I35" s="166"/>
      <c r="K35" s="140"/>
      <c r="L35" s="187"/>
      <c r="M35" s="1366"/>
      <c r="N35" s="4095"/>
    </row>
    <row r="36" spans="3:14" ht="12.75" customHeight="1">
      <c r="C36" s="366" t="s">
        <v>1299</v>
      </c>
      <c r="D36" s="335" t="s">
        <v>1175</v>
      </c>
      <c r="E36" s="80"/>
      <c r="F36" s="80"/>
      <c r="G36" s="140"/>
      <c r="H36" s="166"/>
      <c r="J36" s="166"/>
      <c r="K36" s="140"/>
      <c r="L36" s="187"/>
      <c r="M36" s="1368">
        <f>SUBTOTAL(9,M37:M38)</f>
        <v>0</v>
      </c>
      <c r="N36" s="4097">
        <f>SUBTOTAL(9,N37:N38)</f>
        <v>0</v>
      </c>
    </row>
    <row r="37" spans="3:14" ht="12.75" customHeight="1">
      <c r="C37" s="367" t="s">
        <v>1300</v>
      </c>
      <c r="D37" s="336" t="s">
        <v>1127</v>
      </c>
      <c r="E37" s="80"/>
      <c r="F37" s="80"/>
      <c r="G37" s="140"/>
      <c r="H37" s="166"/>
      <c r="I37" s="166"/>
      <c r="K37" s="140"/>
      <c r="L37" s="187"/>
      <c r="M37" s="1366"/>
      <c r="N37" s="4095"/>
    </row>
    <row r="38" spans="3:14" ht="12.75" customHeight="1">
      <c r="C38" s="367" t="s">
        <v>1301</v>
      </c>
      <c r="D38" s="336" t="s">
        <v>1129</v>
      </c>
      <c r="E38" s="80"/>
      <c r="F38" s="80"/>
      <c r="G38" s="140"/>
      <c r="H38" s="166"/>
      <c r="I38" s="166"/>
      <c r="K38" s="140"/>
      <c r="L38" s="187"/>
      <c r="M38" s="1366"/>
      <c r="N38" s="4095"/>
    </row>
    <row r="39" spans="3:14" ht="12.75" customHeight="1">
      <c r="C39" s="365" t="s">
        <v>1302</v>
      </c>
      <c r="D39" s="334" t="s">
        <v>1303</v>
      </c>
      <c r="E39" s="80"/>
      <c r="F39" s="80"/>
      <c r="G39" s="140"/>
      <c r="I39" s="166"/>
      <c r="J39" s="166"/>
      <c r="K39" s="140"/>
      <c r="L39" s="187"/>
      <c r="M39" s="1368">
        <f>SUBTOTAL(9,M40:M41)</f>
        <v>0</v>
      </c>
      <c r="N39" s="4097">
        <f>SUBTOTAL(9,N40:N41)</f>
        <v>0</v>
      </c>
    </row>
    <row r="40" spans="3:14" ht="12.75" customHeight="1">
      <c r="C40" s="366" t="s">
        <v>1304</v>
      </c>
      <c r="D40" s="335" t="s">
        <v>1165</v>
      </c>
      <c r="E40" s="80"/>
      <c r="F40" s="80"/>
      <c r="G40" s="140"/>
      <c r="H40" s="166"/>
      <c r="J40" s="166"/>
      <c r="K40" s="140"/>
      <c r="L40" s="187"/>
      <c r="M40" s="1366"/>
      <c r="N40" s="4095"/>
    </row>
    <row r="41" spans="3:14" ht="12.75" customHeight="1">
      <c r="C41" s="366" t="s">
        <v>1305</v>
      </c>
      <c r="D41" s="335" t="s">
        <v>1166</v>
      </c>
      <c r="E41" s="80"/>
      <c r="F41" s="80"/>
      <c r="G41" s="140"/>
      <c r="H41" s="166"/>
      <c r="J41" s="166"/>
      <c r="K41" s="140"/>
      <c r="L41" s="187"/>
      <c r="M41" s="1366"/>
      <c r="N41" s="4095"/>
    </row>
    <row r="42" spans="3:14" ht="12.75" customHeight="1">
      <c r="C42" s="365" t="s">
        <v>1306</v>
      </c>
      <c r="D42" s="334" t="s">
        <v>1307</v>
      </c>
      <c r="E42" s="80"/>
      <c r="F42" s="80"/>
      <c r="G42" s="140"/>
      <c r="I42" s="166"/>
      <c r="J42" s="166"/>
      <c r="K42" s="140"/>
      <c r="L42" s="187"/>
      <c r="M42" s="1368">
        <f>SUBTOTAL(9,M43:M44)</f>
        <v>0</v>
      </c>
      <c r="N42" s="4097">
        <f>SUBTOTAL(9,N43:N44)</f>
        <v>0</v>
      </c>
    </row>
    <row r="43" spans="3:14" ht="12.75" customHeight="1">
      <c r="C43" s="366" t="s">
        <v>1308</v>
      </c>
      <c r="D43" s="335" t="s">
        <v>1136</v>
      </c>
      <c r="E43" s="80"/>
      <c r="F43" s="80"/>
      <c r="G43" s="140"/>
      <c r="H43" s="166"/>
      <c r="J43" s="166"/>
      <c r="K43" s="140"/>
      <c r="L43" s="187"/>
      <c r="M43" s="1366"/>
      <c r="N43" s="4095"/>
    </row>
    <row r="44" spans="3:14" ht="12.75" customHeight="1">
      <c r="C44" s="366" t="s">
        <v>1309</v>
      </c>
      <c r="D44" s="335" t="s">
        <v>1139</v>
      </c>
      <c r="E44" s="80"/>
      <c r="F44" s="80"/>
      <c r="G44" s="140"/>
      <c r="H44" s="166"/>
      <c r="J44" s="166"/>
      <c r="K44" s="140"/>
      <c r="L44" s="187"/>
      <c r="M44" s="1366"/>
      <c r="N44" s="4095"/>
    </row>
    <row r="45" spans="3:14" ht="12.75" customHeight="1">
      <c r="C45" s="365" t="s">
        <v>1310</v>
      </c>
      <c r="D45" s="334" t="s">
        <v>1311</v>
      </c>
      <c r="E45" s="80"/>
      <c r="F45" s="80"/>
      <c r="G45" s="140"/>
      <c r="I45" s="166"/>
      <c r="J45" s="166"/>
      <c r="K45" s="140"/>
      <c r="L45" s="187"/>
      <c r="M45" s="1368">
        <f>SUBTOTAL(9,M46:M56)</f>
        <v>0</v>
      </c>
      <c r="N45" s="4097">
        <f>SUBTOTAL(9,N46:N56)</f>
        <v>0</v>
      </c>
    </row>
    <row r="46" spans="3:14" ht="12.75" customHeight="1">
      <c r="C46" s="366" t="s">
        <v>1312</v>
      </c>
      <c r="D46" s="335" t="s">
        <v>1313</v>
      </c>
      <c r="E46" s="80"/>
      <c r="F46" s="80"/>
      <c r="G46" s="140"/>
      <c r="H46" s="166"/>
      <c r="I46" s="166"/>
      <c r="J46" s="166"/>
      <c r="K46" s="140"/>
      <c r="L46" s="187"/>
      <c r="M46" s="1366"/>
      <c r="N46" s="4095"/>
    </row>
    <row r="47" spans="3:14" ht="12.75" customHeight="1">
      <c r="C47" s="366" t="s">
        <v>1314</v>
      </c>
      <c r="D47" s="335" t="s">
        <v>1143</v>
      </c>
      <c r="E47" s="80"/>
      <c r="F47" s="80"/>
      <c r="G47" s="140"/>
      <c r="H47" s="166"/>
      <c r="I47" s="166"/>
      <c r="J47" s="166"/>
      <c r="K47" s="140"/>
      <c r="L47" s="187"/>
      <c r="M47" s="1366"/>
      <c r="N47" s="4095"/>
    </row>
    <row r="48" spans="3:14" ht="12.75" customHeight="1">
      <c r="C48" s="366" t="s">
        <v>1315</v>
      </c>
      <c r="D48" s="335" t="s">
        <v>1145</v>
      </c>
      <c r="E48" s="80"/>
      <c r="F48" s="80"/>
      <c r="G48" s="140"/>
      <c r="H48" s="166"/>
      <c r="I48" s="166"/>
      <c r="J48" s="166"/>
      <c r="K48" s="140"/>
      <c r="L48" s="187"/>
      <c r="M48" s="1366"/>
      <c r="N48" s="4095"/>
    </row>
    <row r="49" spans="3:14" ht="12.75" customHeight="1">
      <c r="C49" s="366" t="s">
        <v>1316</v>
      </c>
      <c r="D49" s="335" t="s">
        <v>1147</v>
      </c>
      <c r="E49" s="80"/>
      <c r="F49" s="80"/>
      <c r="G49" s="140"/>
      <c r="H49" s="166"/>
      <c r="I49" s="166"/>
      <c r="J49" s="166"/>
      <c r="K49" s="140"/>
      <c r="L49" s="187"/>
      <c r="M49" s="1366"/>
      <c r="N49" s="4095"/>
    </row>
    <row r="50" spans="3:14" ht="12.75" customHeight="1">
      <c r="C50" s="366" t="s">
        <v>1317</v>
      </c>
      <c r="D50" s="335" t="s">
        <v>1318</v>
      </c>
      <c r="E50" s="80"/>
      <c r="F50" s="80"/>
      <c r="G50" s="140"/>
      <c r="H50" s="166"/>
      <c r="I50" s="166"/>
      <c r="J50" s="166"/>
      <c r="K50" s="140"/>
      <c r="L50" s="187"/>
      <c r="M50" s="1366"/>
      <c r="N50" s="4095"/>
    </row>
    <row r="51" spans="3:14" ht="12.75" customHeight="1">
      <c r="C51" s="366" t="s">
        <v>1319</v>
      </c>
      <c r="D51" s="335" t="s">
        <v>1151</v>
      </c>
      <c r="E51" s="80"/>
      <c r="F51" s="80"/>
      <c r="G51" s="140"/>
      <c r="H51" s="166"/>
      <c r="I51" s="166"/>
      <c r="J51" s="166"/>
      <c r="K51" s="140"/>
      <c r="L51" s="187"/>
      <c r="M51" s="1366"/>
      <c r="N51" s="4095"/>
    </row>
    <row r="52" spans="3:14" ht="12.75" customHeight="1">
      <c r="C52" s="366" t="s">
        <v>1320</v>
      </c>
      <c r="D52" s="335" t="s">
        <v>1153</v>
      </c>
      <c r="E52" s="80"/>
      <c r="F52" s="80"/>
      <c r="G52" s="140"/>
      <c r="H52" s="166"/>
      <c r="I52" s="166"/>
      <c r="J52" s="166"/>
      <c r="K52" s="140"/>
      <c r="L52" s="187"/>
      <c r="M52" s="1366"/>
      <c r="N52" s="4095"/>
    </row>
    <row r="53" spans="3:14" ht="12.75" customHeight="1">
      <c r="C53" s="366" t="s">
        <v>1321</v>
      </c>
      <c r="D53" s="335" t="s">
        <v>1322</v>
      </c>
      <c r="E53" s="80"/>
      <c r="F53" s="80"/>
      <c r="G53" s="140"/>
      <c r="H53" s="166"/>
      <c r="I53" s="166"/>
      <c r="J53" s="166"/>
      <c r="K53" s="140"/>
      <c r="L53" s="187"/>
      <c r="M53" s="1366"/>
      <c r="N53" s="4095"/>
    </row>
    <row r="54" spans="3:14" ht="12.75" customHeight="1">
      <c r="C54" s="366" t="s">
        <v>1323</v>
      </c>
      <c r="D54" s="335" t="s">
        <v>363</v>
      </c>
      <c r="E54" s="80"/>
      <c r="F54" s="80"/>
      <c r="G54" s="140"/>
      <c r="H54" s="166"/>
      <c r="I54" s="166"/>
      <c r="J54" s="166"/>
      <c r="K54" s="140"/>
      <c r="L54" s="187"/>
      <c r="M54" s="1366"/>
      <c r="N54" s="4095"/>
    </row>
    <row r="55" spans="3:14" ht="12.75" customHeight="1">
      <c r="C55" s="366" t="s">
        <v>1324</v>
      </c>
      <c r="D55" s="335" t="s">
        <v>1159</v>
      </c>
      <c r="E55" s="80"/>
      <c r="F55" s="80"/>
      <c r="G55" s="140"/>
      <c r="H55" s="166"/>
      <c r="I55" s="166"/>
      <c r="J55" s="166"/>
      <c r="K55" s="140"/>
      <c r="L55" s="187"/>
      <c r="M55" s="1366"/>
      <c r="N55" s="4095"/>
    </row>
    <row r="56" spans="3:14" ht="12.75" customHeight="1">
      <c r="C56" s="366" t="s">
        <v>1325</v>
      </c>
      <c r="D56" s="335" t="s">
        <v>243</v>
      </c>
      <c r="E56" s="80"/>
      <c r="F56" s="80"/>
      <c r="G56" s="140"/>
      <c r="H56" s="166"/>
      <c r="I56" s="166"/>
      <c r="J56" s="166"/>
      <c r="K56" s="140"/>
      <c r="L56" s="187"/>
      <c r="M56" s="1366"/>
      <c r="N56" s="4095"/>
    </row>
    <row r="57" spans="3:14" ht="12.75" customHeight="1">
      <c r="C57" s="364" t="s">
        <v>1326</v>
      </c>
      <c r="D57" s="165" t="s">
        <v>1327</v>
      </c>
      <c r="E57" s="79"/>
      <c r="F57" s="79"/>
      <c r="G57" s="137"/>
      <c r="H57" s="166"/>
      <c r="I57" s="166"/>
      <c r="J57" s="137"/>
      <c r="K57" s="137"/>
      <c r="L57" s="185"/>
      <c r="M57" s="1364"/>
      <c r="N57" s="4093"/>
    </row>
    <row r="58" spans="3:14" ht="12.75" customHeight="1">
      <c r="C58" s="364" t="s">
        <v>1328</v>
      </c>
      <c r="D58" s="165" t="s">
        <v>1329</v>
      </c>
      <c r="E58" s="79"/>
      <c r="F58" s="79"/>
      <c r="H58" s="166"/>
      <c r="I58" s="165"/>
      <c r="J58" s="165"/>
      <c r="K58" s="165"/>
      <c r="L58" s="276"/>
      <c r="M58" s="1365">
        <f>SUBTOTAL(9,M59:M63)</f>
        <v>0</v>
      </c>
      <c r="N58" s="4094">
        <f>SUBTOTAL(9,N59:N63)</f>
        <v>0</v>
      </c>
    </row>
    <row r="59" spans="3:14" ht="12.75" customHeight="1">
      <c r="C59" s="365" t="s">
        <v>1330</v>
      </c>
      <c r="D59" s="334" t="s">
        <v>1331</v>
      </c>
      <c r="E59" s="80"/>
      <c r="F59" s="80"/>
      <c r="G59" s="166"/>
      <c r="H59" s="166"/>
      <c r="I59" s="140"/>
      <c r="J59" s="140"/>
      <c r="K59" s="140"/>
      <c r="L59" s="187"/>
      <c r="M59" s="1366"/>
      <c r="N59" s="4095"/>
    </row>
    <row r="60" spans="3:14" ht="12.75" customHeight="1">
      <c r="C60" s="365" t="s">
        <v>1332</v>
      </c>
      <c r="D60" s="334" t="s">
        <v>1333</v>
      </c>
      <c r="E60" s="80"/>
      <c r="F60" s="80"/>
      <c r="G60" s="166"/>
      <c r="H60" s="166"/>
      <c r="I60" s="191"/>
      <c r="J60" s="191"/>
      <c r="K60" s="191"/>
      <c r="L60" s="277"/>
      <c r="M60" s="1366"/>
      <c r="N60" s="4095"/>
    </row>
    <row r="61" spans="3:14" ht="12.75" customHeight="1">
      <c r="C61" s="365" t="s">
        <v>1334</v>
      </c>
      <c r="D61" s="334" t="s">
        <v>1335</v>
      </c>
      <c r="E61" s="80"/>
      <c r="F61" s="80"/>
      <c r="G61" s="166"/>
      <c r="H61" s="166"/>
      <c r="I61" s="140"/>
      <c r="J61" s="140"/>
      <c r="K61" s="140"/>
      <c r="L61" s="187"/>
      <c r="M61" s="1366"/>
      <c r="N61" s="4095"/>
    </row>
    <row r="62" spans="3:14" ht="12.75" customHeight="1">
      <c r="C62" s="365" t="s">
        <v>1336</v>
      </c>
      <c r="D62" s="334" t="s">
        <v>82</v>
      </c>
      <c r="E62" s="80"/>
      <c r="F62" s="80"/>
      <c r="G62" s="166"/>
      <c r="H62" s="166"/>
      <c r="I62" s="140"/>
      <c r="J62" s="140"/>
      <c r="K62" s="140"/>
      <c r="L62" s="187"/>
      <c r="M62" s="1366"/>
      <c r="N62" s="4095"/>
    </row>
    <row r="63" spans="3:14" ht="12.75" customHeight="1">
      <c r="C63" s="365" t="s">
        <v>1337</v>
      </c>
      <c r="D63" s="334" t="s">
        <v>243</v>
      </c>
      <c r="E63" s="80"/>
      <c r="F63" s="80"/>
      <c r="G63" s="166"/>
      <c r="H63" s="166"/>
      <c r="I63" s="140"/>
      <c r="J63" s="140"/>
      <c r="K63" s="140"/>
      <c r="L63" s="187"/>
      <c r="M63" s="1366"/>
      <c r="N63" s="4095"/>
    </row>
    <row r="64" spans="3:14" ht="12.75" customHeight="1">
      <c r="C64" s="364" t="s">
        <v>1338</v>
      </c>
      <c r="D64" s="165" t="s">
        <v>1339</v>
      </c>
      <c r="E64" s="79"/>
      <c r="F64" s="79"/>
      <c r="H64" s="166"/>
      <c r="I64" s="137"/>
      <c r="J64" s="137"/>
      <c r="K64" s="137"/>
      <c r="L64" s="185"/>
      <c r="M64" s="1369">
        <v>0</v>
      </c>
      <c r="N64" s="4098">
        <v>0</v>
      </c>
    </row>
    <row r="65" spans="3:14" ht="12.75" customHeight="1">
      <c r="C65" s="364">
        <v>79</v>
      </c>
      <c r="D65" s="165" t="s">
        <v>1340</v>
      </c>
      <c r="E65" s="79"/>
      <c r="F65" s="79"/>
      <c r="H65" s="166"/>
      <c r="I65" s="137"/>
      <c r="J65" s="137"/>
      <c r="K65" s="137"/>
      <c r="L65" s="185"/>
      <c r="M65" s="1365">
        <f>SUBTOTAL(9,M66:M70)</f>
        <v>0</v>
      </c>
      <c r="N65" s="4094">
        <f>SUBTOTAL(9,N66:N70)</f>
        <v>0</v>
      </c>
    </row>
    <row r="66" spans="3:14" ht="12.75" customHeight="1">
      <c r="C66" s="365" t="s">
        <v>1341</v>
      </c>
      <c r="D66" s="334" t="s">
        <v>1331</v>
      </c>
      <c r="E66" s="80"/>
      <c r="F66" s="80"/>
      <c r="G66" s="166"/>
      <c r="H66" s="166"/>
      <c r="I66" s="140"/>
      <c r="J66" s="140"/>
      <c r="K66" s="140"/>
      <c r="L66" s="187"/>
      <c r="M66" s="1366"/>
      <c r="N66" s="4095"/>
    </row>
    <row r="67" spans="3:14" ht="12.75" customHeight="1">
      <c r="C67" s="365" t="s">
        <v>1342</v>
      </c>
      <c r="D67" s="334" t="s">
        <v>1333</v>
      </c>
      <c r="E67" s="80"/>
      <c r="F67" s="80"/>
      <c r="G67" s="166"/>
      <c r="H67" s="166"/>
      <c r="I67" s="166"/>
      <c r="J67" s="166"/>
      <c r="K67" s="166"/>
      <c r="L67" s="278"/>
      <c r="M67" s="1366"/>
      <c r="N67" s="4095"/>
    </row>
    <row r="68" spans="3:14" ht="12.75" customHeight="1">
      <c r="C68" s="365" t="s">
        <v>1343</v>
      </c>
      <c r="D68" s="334" t="s">
        <v>1335</v>
      </c>
      <c r="E68" s="80"/>
      <c r="F68" s="80"/>
      <c r="G68" s="166"/>
      <c r="H68" s="166"/>
      <c r="I68" s="140"/>
      <c r="J68" s="166"/>
      <c r="K68" s="166"/>
      <c r="L68" s="278"/>
      <c r="M68" s="1366"/>
      <c r="N68" s="4095"/>
    </row>
    <row r="69" spans="3:14" ht="12.75" customHeight="1">
      <c r="C69" s="365" t="s">
        <v>1344</v>
      </c>
      <c r="D69" s="334" t="s">
        <v>1345</v>
      </c>
      <c r="E69" s="80"/>
      <c r="F69" s="80"/>
      <c r="G69" s="166"/>
      <c r="H69" s="166"/>
      <c r="I69" s="140"/>
      <c r="J69" s="140"/>
      <c r="K69" s="140"/>
      <c r="L69" s="187"/>
      <c r="M69" s="1366"/>
      <c r="N69" s="4095"/>
    </row>
    <row r="70" spans="3:14" ht="12.75" customHeight="1">
      <c r="C70" s="365" t="s">
        <v>1346</v>
      </c>
      <c r="D70" s="334" t="s">
        <v>82</v>
      </c>
      <c r="E70" s="80"/>
      <c r="F70" s="80"/>
      <c r="G70" s="166"/>
      <c r="I70" s="140"/>
      <c r="J70" s="140"/>
      <c r="K70" s="140"/>
      <c r="L70" s="187"/>
      <c r="M70" s="1366"/>
      <c r="N70" s="4095"/>
    </row>
    <row r="71" spans="3:14" ht="12.75" customHeight="1">
      <c r="C71" s="364" t="s">
        <v>904</v>
      </c>
      <c r="D71" s="165" t="s">
        <v>1347</v>
      </c>
      <c r="E71" s="79"/>
      <c r="F71" s="79"/>
      <c r="H71" s="165"/>
      <c r="I71" s="137"/>
      <c r="J71" s="137"/>
      <c r="K71" s="137"/>
      <c r="L71" s="185"/>
      <c r="M71" s="1364"/>
      <c r="N71" s="4093"/>
    </row>
    <row r="72" spans="3:14" ht="12.75" customHeight="1">
      <c r="C72" s="364" t="s">
        <v>911</v>
      </c>
      <c r="D72" s="165" t="s">
        <v>1348</v>
      </c>
      <c r="E72" s="79"/>
      <c r="F72" s="79"/>
      <c r="H72" s="165"/>
      <c r="I72" s="137"/>
      <c r="J72" s="137"/>
      <c r="K72" s="137"/>
      <c r="L72" s="185"/>
      <c r="M72" s="480"/>
      <c r="N72" s="4720"/>
    </row>
    <row r="73" spans="3:14" s="45" customFormat="1" ht="12.75" customHeight="1">
      <c r="C73" s="476" t="s">
        <v>1349</v>
      </c>
      <c r="D73" s="477"/>
      <c r="E73" s="477"/>
      <c r="F73" s="477"/>
      <c r="G73" s="477"/>
      <c r="H73" s="477"/>
      <c r="I73" s="477"/>
      <c r="J73" s="477"/>
      <c r="K73" s="477"/>
      <c r="L73" s="478"/>
      <c r="M73" s="4721">
        <f>SUBTOTAL(9,M30:M72)</f>
        <v>0</v>
      </c>
      <c r="N73" s="4722">
        <f>SUBTOTAL(9,N30:N72)</f>
        <v>0</v>
      </c>
    </row>
    <row r="74" spans="3:14" ht="12.75" customHeight="1">
      <c r="C74" s="364"/>
      <c r="D74" s="229"/>
      <c r="E74" s="79"/>
      <c r="F74" s="79"/>
      <c r="G74" s="79"/>
      <c r="H74" s="79"/>
      <c r="I74" s="79"/>
      <c r="J74" s="79"/>
      <c r="K74" s="79"/>
      <c r="L74" s="275"/>
      <c r="M74" s="4724"/>
      <c r="N74" s="1370"/>
    </row>
    <row r="75" spans="3:14" ht="12.75" customHeight="1">
      <c r="C75" s="368"/>
      <c r="D75" s="231"/>
      <c r="E75" s="167"/>
      <c r="F75" s="167"/>
      <c r="G75" s="167"/>
      <c r="H75" s="167"/>
      <c r="I75" s="167"/>
      <c r="J75" s="167"/>
      <c r="K75" s="167"/>
      <c r="L75" s="168"/>
      <c r="M75" s="330"/>
      <c r="N75" s="4725"/>
    </row>
    <row r="76" spans="3:14" ht="12.75" customHeight="1">
      <c r="C76" s="4726" t="s">
        <v>1350</v>
      </c>
      <c r="D76" s="4727"/>
      <c r="E76" s="4727"/>
      <c r="F76" s="4727"/>
      <c r="G76" s="4727"/>
      <c r="H76" s="4727"/>
      <c r="I76" s="4727"/>
      <c r="J76" s="4727"/>
      <c r="K76" s="4727"/>
      <c r="L76" s="4727"/>
      <c r="M76" s="4728">
        <f>M73+M28</f>
        <v>0</v>
      </c>
      <c r="N76" s="4729">
        <f>N73+N28</f>
        <v>0</v>
      </c>
    </row>
    <row r="77" spans="3:14" ht="12.75" customHeight="1">
      <c r="C77" s="4730"/>
      <c r="D77" s="4731"/>
      <c r="E77" s="4732"/>
      <c r="F77" s="4732"/>
      <c r="G77" s="4732"/>
      <c r="H77" s="4732"/>
      <c r="I77" s="4732"/>
      <c r="J77" s="4732"/>
      <c r="K77" s="4732"/>
      <c r="L77" s="4733"/>
      <c r="M77" s="4734"/>
      <c r="N77" s="1371"/>
    </row>
    <row r="78" spans="3:14" ht="12.75" customHeight="1">
      <c r="C78" s="364" t="s">
        <v>1351</v>
      </c>
      <c r="D78" s="230"/>
      <c r="E78" s="80"/>
      <c r="F78" s="80"/>
      <c r="G78" s="140"/>
      <c r="H78" s="140"/>
      <c r="I78" s="140"/>
      <c r="J78" s="140"/>
      <c r="K78" s="140"/>
      <c r="L78" s="187"/>
      <c r="M78" s="1248"/>
      <c r="N78" s="279"/>
    </row>
    <row r="79" spans="3:14" ht="12.75" customHeight="1">
      <c r="C79" s="364"/>
      <c r="D79" s="229"/>
      <c r="E79" s="79"/>
      <c r="F79" s="79"/>
      <c r="G79" s="79"/>
      <c r="H79" s="79"/>
      <c r="I79" s="79"/>
      <c r="J79" s="79"/>
      <c r="K79" s="79"/>
      <c r="L79" s="275"/>
      <c r="M79" s="1251"/>
      <c r="N79" s="280"/>
    </row>
    <row r="80" spans="3:14" ht="12.75" customHeight="1">
      <c r="C80" s="364" t="s">
        <v>1352</v>
      </c>
      <c r="D80" s="165" t="s">
        <v>1353</v>
      </c>
      <c r="E80" s="79"/>
      <c r="F80" s="79"/>
      <c r="H80" s="137"/>
      <c r="I80" s="165"/>
      <c r="J80" s="165"/>
      <c r="K80" s="165"/>
      <c r="L80" s="185"/>
      <c r="M80" s="481"/>
      <c r="N80" s="482"/>
    </row>
    <row r="81" spans="3:14" ht="12.75" customHeight="1">
      <c r="C81" s="364" t="s">
        <v>1354</v>
      </c>
      <c r="D81" s="165" t="s">
        <v>1355</v>
      </c>
      <c r="E81" s="79"/>
      <c r="F81" s="79"/>
      <c r="H81" s="137"/>
      <c r="I81" s="165"/>
      <c r="J81" s="165"/>
      <c r="K81" s="165"/>
      <c r="L81" s="185"/>
      <c r="M81" s="1364"/>
      <c r="N81" s="4093"/>
    </row>
    <row r="82" spans="3:14" ht="12.75" customHeight="1">
      <c r="C82" s="364" t="s">
        <v>1356</v>
      </c>
      <c r="D82" s="165" t="s">
        <v>1357</v>
      </c>
      <c r="E82" s="79"/>
      <c r="F82" s="79"/>
      <c r="H82" s="137"/>
      <c r="I82" s="165"/>
      <c r="J82" s="165"/>
      <c r="K82" s="165"/>
      <c r="L82" s="185"/>
      <c r="M82" s="1364"/>
      <c r="N82" s="4093"/>
    </row>
    <row r="83" spans="3:14" ht="12.75" customHeight="1">
      <c r="C83" s="364" t="s">
        <v>1358</v>
      </c>
      <c r="D83" s="165" t="s">
        <v>1359</v>
      </c>
      <c r="E83" s="79"/>
      <c r="F83" s="79"/>
      <c r="H83" s="137"/>
      <c r="I83" s="165"/>
      <c r="J83" s="165"/>
      <c r="K83" s="165"/>
      <c r="L83" s="185"/>
      <c r="M83" s="1364"/>
      <c r="N83" s="4093"/>
    </row>
    <row r="84" spans="3:14" ht="12.75" customHeight="1">
      <c r="C84" s="364" t="s">
        <v>1360</v>
      </c>
      <c r="D84" s="165" t="s">
        <v>1361</v>
      </c>
      <c r="E84" s="79"/>
      <c r="F84" s="79"/>
      <c r="H84" s="137"/>
      <c r="I84" s="165"/>
      <c r="J84" s="165"/>
      <c r="K84" s="165"/>
      <c r="L84" s="185"/>
      <c r="M84" s="1364"/>
      <c r="N84" s="4093"/>
    </row>
    <row r="85" spans="3:14" ht="12.75" customHeight="1">
      <c r="C85" s="364" t="s">
        <v>1362</v>
      </c>
      <c r="D85" s="165" t="s">
        <v>1363</v>
      </c>
      <c r="E85" s="79"/>
      <c r="F85" s="79"/>
      <c r="H85" s="137"/>
      <c r="I85" s="165"/>
      <c r="J85" s="165"/>
      <c r="K85" s="165"/>
      <c r="L85" s="185"/>
      <c r="M85" s="1364"/>
      <c r="N85" s="4093"/>
    </row>
    <row r="86" spans="3:14" ht="12.75" customHeight="1">
      <c r="C86" s="364" t="s">
        <v>1364</v>
      </c>
      <c r="D86" s="165" t="s">
        <v>1365</v>
      </c>
      <c r="E86" s="79"/>
      <c r="F86" s="79"/>
      <c r="H86" s="137"/>
      <c r="I86" s="165"/>
      <c r="J86" s="165"/>
      <c r="K86" s="165"/>
      <c r="L86" s="185"/>
      <c r="M86" s="480"/>
      <c r="N86" s="4720"/>
    </row>
    <row r="87" spans="3:14" ht="12.75" customHeight="1">
      <c r="C87" s="364" t="s">
        <v>1366</v>
      </c>
      <c r="D87" s="79"/>
      <c r="E87" s="79"/>
      <c r="F87" s="79"/>
      <c r="G87" s="79"/>
      <c r="H87" s="79"/>
      <c r="I87" s="79"/>
      <c r="J87" s="79"/>
      <c r="K87" s="79"/>
      <c r="L87" s="275"/>
      <c r="M87" s="471">
        <f>SUBTOTAL(9,M80:M86)</f>
        <v>0</v>
      </c>
      <c r="N87" s="472">
        <f>SUBTOTAL(9,N80:N86)</f>
        <v>0</v>
      </c>
    </row>
    <row r="88" spans="3:14" ht="12.75" customHeight="1">
      <c r="C88" s="364" t="s">
        <v>1367</v>
      </c>
      <c r="D88" s="165" t="s">
        <v>1368</v>
      </c>
      <c r="E88" s="79"/>
      <c r="F88" s="79"/>
      <c r="H88" s="137"/>
      <c r="I88" s="165"/>
      <c r="J88" s="165"/>
      <c r="K88" s="165"/>
      <c r="L88" s="185"/>
      <c r="M88" s="710"/>
      <c r="N88" s="4735"/>
    </row>
    <row r="89" spans="3:14" ht="12.75" customHeight="1">
      <c r="C89" s="364" t="s">
        <v>920</v>
      </c>
      <c r="D89" s="165" t="s">
        <v>1369</v>
      </c>
      <c r="E89" s="79"/>
      <c r="F89" s="79"/>
      <c r="H89" s="137"/>
      <c r="I89" s="165"/>
      <c r="J89" s="165"/>
      <c r="K89" s="165"/>
      <c r="L89" s="185"/>
      <c r="M89" s="483"/>
      <c r="N89" s="4736"/>
    </row>
    <row r="90" spans="3:14" ht="12.75" customHeight="1">
      <c r="C90" s="364" t="s">
        <v>1370</v>
      </c>
      <c r="D90" s="79"/>
      <c r="E90" s="79"/>
      <c r="F90" s="79"/>
      <c r="G90" s="79"/>
      <c r="H90" s="79"/>
      <c r="I90" s="79"/>
      <c r="J90" s="79"/>
      <c r="K90" s="79"/>
      <c r="L90" s="275"/>
      <c r="M90" s="471">
        <f>SUBTOTAL(9,M88:M89)</f>
        <v>0</v>
      </c>
      <c r="N90" s="472">
        <f>SUBTOTAL(9,N88:N89)</f>
        <v>0</v>
      </c>
    </row>
    <row r="91" spans="3:14" ht="12.75" customHeight="1">
      <c r="C91" s="7274" t="s">
        <v>1371</v>
      </c>
      <c r="D91" s="7275"/>
      <c r="E91" s="7275"/>
      <c r="F91" s="7275"/>
      <c r="G91" s="7275"/>
      <c r="H91" s="7275"/>
      <c r="I91" s="7275"/>
      <c r="J91" s="7275"/>
      <c r="K91" s="7275"/>
      <c r="L91" s="7276"/>
      <c r="M91" s="4737"/>
      <c r="N91" s="4738"/>
    </row>
    <row r="92" spans="3:14" ht="12.75" customHeight="1">
      <c r="C92" s="7277" t="s">
        <v>1372</v>
      </c>
      <c r="D92" s="7278"/>
      <c r="E92" s="7278"/>
      <c r="F92" s="7278"/>
      <c r="G92" s="7278"/>
      <c r="H92" s="7278"/>
      <c r="I92" s="7278"/>
      <c r="J92" s="7278"/>
      <c r="K92" s="7278"/>
      <c r="L92" s="7279"/>
      <c r="M92" s="4739">
        <f>SUBTOTAL(9,M80:M91)</f>
        <v>0</v>
      </c>
      <c r="N92" s="4740">
        <f>SUBTOTAL(9,N80:N91)</f>
        <v>0</v>
      </c>
    </row>
    <row r="93" spans="3:14" ht="12.75" customHeight="1">
      <c r="C93" s="364" t="s">
        <v>1373</v>
      </c>
      <c r="D93" s="165" t="s">
        <v>1374</v>
      </c>
      <c r="E93" s="79"/>
      <c r="F93" s="79"/>
      <c r="H93" s="137"/>
      <c r="I93" s="165"/>
      <c r="J93" s="165"/>
      <c r="K93" s="165"/>
      <c r="L93" s="185"/>
      <c r="M93" s="708"/>
      <c r="N93" s="4719"/>
    </row>
    <row r="94" spans="3:14" ht="12.75" customHeight="1">
      <c r="C94" s="364" t="s">
        <v>1375</v>
      </c>
      <c r="D94" s="165" t="s">
        <v>1376</v>
      </c>
      <c r="E94" s="79"/>
      <c r="F94" s="79"/>
      <c r="H94" s="137"/>
      <c r="I94" s="165"/>
      <c r="J94" s="165"/>
      <c r="K94" s="165"/>
      <c r="L94" s="185"/>
      <c r="M94" s="1364"/>
      <c r="N94" s="4093"/>
    </row>
    <row r="95" spans="3:14" ht="12.75" customHeight="1">
      <c r="C95" s="364" t="s">
        <v>1377</v>
      </c>
      <c r="D95" s="165" t="s">
        <v>1378</v>
      </c>
      <c r="E95" s="79"/>
      <c r="F95" s="79"/>
      <c r="H95" s="137"/>
      <c r="I95" s="165"/>
      <c r="J95" s="165"/>
      <c r="K95" s="165"/>
      <c r="L95" s="185"/>
      <c r="M95" s="1364"/>
      <c r="N95" s="4093"/>
    </row>
    <row r="96" spans="3:14" ht="12.75" customHeight="1">
      <c r="C96" s="364" t="s">
        <v>1379</v>
      </c>
      <c r="D96" s="165" t="s">
        <v>1380</v>
      </c>
      <c r="E96" s="79"/>
      <c r="F96" s="79"/>
      <c r="H96" s="137"/>
      <c r="I96" s="165"/>
      <c r="J96" s="165"/>
      <c r="K96" s="165"/>
      <c r="L96" s="185"/>
      <c r="M96" s="1364"/>
      <c r="N96" s="4093"/>
    </row>
    <row r="97" spans="3:14" ht="12.75" customHeight="1">
      <c r="C97" s="364" t="s">
        <v>1381</v>
      </c>
      <c r="D97" s="165" t="s">
        <v>1382</v>
      </c>
      <c r="E97" s="79"/>
      <c r="F97" s="79"/>
      <c r="H97" s="137"/>
      <c r="I97" s="165"/>
      <c r="J97" s="165"/>
      <c r="K97" s="165"/>
      <c r="L97" s="185"/>
      <c r="M97" s="1364"/>
      <c r="N97" s="4093"/>
    </row>
    <row r="98" spans="3:14" ht="12.75" customHeight="1">
      <c r="C98" s="364" t="s">
        <v>1383</v>
      </c>
      <c r="D98" s="165" t="s">
        <v>1384</v>
      </c>
      <c r="E98" s="79"/>
      <c r="F98" s="79"/>
      <c r="H98" s="137"/>
      <c r="I98" s="165"/>
      <c r="J98" s="165"/>
      <c r="K98" s="165"/>
      <c r="L98" s="185"/>
      <c r="M98" s="1364"/>
      <c r="N98" s="4093"/>
    </row>
    <row r="99" spans="3:14" ht="12.75" customHeight="1">
      <c r="C99" s="364" t="s">
        <v>1385</v>
      </c>
      <c r="D99" s="165" t="s">
        <v>1386</v>
      </c>
      <c r="E99" s="79"/>
      <c r="F99" s="79"/>
      <c r="H99" s="137"/>
      <c r="I99" s="165"/>
      <c r="J99" s="165"/>
      <c r="K99" s="165"/>
      <c r="L99" s="185"/>
      <c r="M99" s="480"/>
      <c r="N99" s="4720"/>
    </row>
    <row r="100" spans="3:14" s="45" customFormat="1" ht="12.75" customHeight="1">
      <c r="C100" s="473" t="s">
        <v>1387</v>
      </c>
      <c r="D100" s="474"/>
      <c r="E100" s="474"/>
      <c r="F100" s="474"/>
      <c r="G100" s="474"/>
      <c r="H100" s="474"/>
      <c r="I100" s="474"/>
      <c r="J100" s="474"/>
      <c r="K100" s="474"/>
      <c r="L100" s="475"/>
      <c r="M100" s="4741">
        <f>SUBTOTAL(9,M80:M99)</f>
        <v>0</v>
      </c>
      <c r="N100" s="4742">
        <f>SUBTOTAL(9,N80:N99)</f>
        <v>0</v>
      </c>
    </row>
    <row r="101" spans="3:14" ht="12.75" customHeight="1">
      <c r="C101" s="364"/>
      <c r="D101" s="229"/>
      <c r="E101" s="79"/>
      <c r="F101" s="79"/>
      <c r="G101" s="79"/>
      <c r="H101" s="79"/>
      <c r="I101" s="79"/>
      <c r="J101" s="79"/>
      <c r="K101" s="79"/>
      <c r="L101" s="275"/>
      <c r="M101" s="4734"/>
      <c r="N101" s="1371"/>
    </row>
    <row r="102" spans="3:14" ht="12.75" customHeight="1">
      <c r="C102" s="364" t="s">
        <v>1388</v>
      </c>
      <c r="D102" s="165" t="s">
        <v>1389</v>
      </c>
      <c r="E102" s="79"/>
      <c r="F102" s="79"/>
      <c r="G102" s="137"/>
      <c r="H102" s="165"/>
      <c r="I102" s="137"/>
      <c r="J102" s="137"/>
      <c r="K102" s="137"/>
      <c r="L102" s="185"/>
      <c r="M102" s="1249"/>
      <c r="N102" s="479"/>
    </row>
    <row r="103" spans="3:14" ht="12.75" customHeight="1">
      <c r="C103" s="364" t="s">
        <v>1390</v>
      </c>
      <c r="D103" s="165" t="s">
        <v>1391</v>
      </c>
      <c r="E103" s="79"/>
      <c r="F103" s="79"/>
      <c r="G103" s="137"/>
      <c r="H103" s="165"/>
      <c r="I103" s="137"/>
      <c r="J103" s="137"/>
      <c r="K103" s="137"/>
      <c r="L103" s="185"/>
      <c r="M103" s="481"/>
      <c r="N103" s="482"/>
    </row>
    <row r="104" spans="3:14" ht="12.75" customHeight="1">
      <c r="C104" s="364" t="s">
        <v>1392</v>
      </c>
      <c r="D104" s="165" t="s">
        <v>1393</v>
      </c>
      <c r="E104" s="79"/>
      <c r="F104" s="79"/>
      <c r="G104" s="137"/>
      <c r="H104" s="165"/>
      <c r="I104" s="137"/>
      <c r="J104" s="137"/>
      <c r="K104" s="137"/>
      <c r="L104" s="185"/>
      <c r="M104" s="1364"/>
      <c r="N104" s="4093"/>
    </row>
    <row r="105" spans="3:14" ht="12.75" customHeight="1">
      <c r="C105" s="364" t="s">
        <v>1394</v>
      </c>
      <c r="D105" s="165" t="s">
        <v>1395</v>
      </c>
      <c r="E105" s="79"/>
      <c r="F105" s="79"/>
      <c r="G105" s="137"/>
      <c r="H105" s="165"/>
      <c r="I105" s="137"/>
      <c r="J105" s="137"/>
      <c r="K105" s="137"/>
      <c r="L105" s="185"/>
      <c r="M105" s="1364"/>
      <c r="N105" s="4093"/>
    </row>
    <row r="106" spans="3:14" ht="12.75" customHeight="1">
      <c r="C106" s="364" t="s">
        <v>1396</v>
      </c>
      <c r="D106" s="165" t="s">
        <v>1397</v>
      </c>
      <c r="E106" s="79"/>
      <c r="F106" s="79"/>
      <c r="G106" s="137"/>
      <c r="H106" s="165"/>
      <c r="I106" s="137"/>
      <c r="J106" s="137"/>
      <c r="K106" s="137"/>
      <c r="L106" s="185"/>
      <c r="M106" s="1364"/>
      <c r="N106" s="4093"/>
    </row>
    <row r="107" spans="3:14" ht="12.75" customHeight="1">
      <c r="C107" s="364" t="s">
        <v>1398</v>
      </c>
      <c r="D107" s="165" t="s">
        <v>1399</v>
      </c>
      <c r="E107" s="79"/>
      <c r="F107" s="79"/>
      <c r="G107" s="137"/>
      <c r="H107" s="165"/>
      <c r="I107" s="137"/>
      <c r="J107" s="137"/>
      <c r="K107" s="137"/>
      <c r="L107" s="185"/>
      <c r="M107" s="1364"/>
      <c r="N107" s="4093"/>
    </row>
    <row r="108" spans="3:14" ht="12.75" customHeight="1">
      <c r="C108" s="364" t="s">
        <v>1400</v>
      </c>
      <c r="D108" s="165" t="s">
        <v>1401</v>
      </c>
      <c r="E108" s="79"/>
      <c r="F108" s="79"/>
      <c r="G108" s="137"/>
      <c r="H108" s="165"/>
      <c r="I108" s="137"/>
      <c r="J108" s="137"/>
      <c r="K108" s="137"/>
      <c r="L108" s="185"/>
      <c r="M108" s="1364"/>
      <c r="N108" s="4093"/>
    </row>
    <row r="109" spans="3:14" ht="12.75" customHeight="1">
      <c r="C109" s="364" t="s">
        <v>1402</v>
      </c>
      <c r="D109" s="165" t="s">
        <v>1403</v>
      </c>
      <c r="E109" s="79"/>
      <c r="F109" s="79"/>
      <c r="G109" s="137"/>
      <c r="H109" s="165"/>
      <c r="I109" s="137"/>
      <c r="J109" s="137"/>
      <c r="K109" s="137"/>
      <c r="L109" s="185"/>
      <c r="M109" s="1364"/>
      <c r="N109" s="4093"/>
    </row>
    <row r="110" spans="3:14" ht="12.75" customHeight="1">
      <c r="C110" s="364" t="s">
        <v>1404</v>
      </c>
      <c r="D110" s="165" t="s">
        <v>1405</v>
      </c>
      <c r="E110" s="79"/>
      <c r="F110" s="79"/>
      <c r="G110" s="137"/>
      <c r="H110" s="165"/>
      <c r="I110" s="137"/>
      <c r="J110" s="137"/>
      <c r="K110" s="137"/>
      <c r="L110" s="185"/>
      <c r="M110" s="1364"/>
      <c r="N110" s="4093"/>
    </row>
    <row r="111" spans="3:14" ht="12.75" customHeight="1">
      <c r="C111" s="364" t="s">
        <v>1406</v>
      </c>
      <c r="D111" s="165" t="s">
        <v>1407</v>
      </c>
      <c r="E111" s="79"/>
      <c r="F111" s="79"/>
      <c r="G111" s="137"/>
      <c r="H111" s="165"/>
      <c r="I111" s="137"/>
      <c r="J111" s="137"/>
      <c r="K111" s="137"/>
      <c r="L111" s="185"/>
      <c r="M111" s="1364"/>
      <c r="N111" s="4093"/>
    </row>
    <row r="112" spans="3:14" ht="12.75" customHeight="1">
      <c r="C112" s="364" t="s">
        <v>1408</v>
      </c>
      <c r="D112" s="165" t="s">
        <v>1409</v>
      </c>
      <c r="E112" s="79"/>
      <c r="F112" s="79"/>
      <c r="G112" s="137"/>
      <c r="H112" s="165"/>
      <c r="I112" s="137"/>
      <c r="J112" s="137"/>
      <c r="K112" s="137"/>
      <c r="L112" s="185"/>
      <c r="M112" s="1364"/>
      <c r="N112" s="4093"/>
    </row>
    <row r="113" spans="3:14" ht="12.75" customHeight="1">
      <c r="C113" s="364" t="s">
        <v>1410</v>
      </c>
      <c r="D113" s="165" t="s">
        <v>1411</v>
      </c>
      <c r="E113" s="79"/>
      <c r="F113" s="79"/>
      <c r="G113" s="137"/>
      <c r="H113" s="165"/>
      <c r="I113" s="137"/>
      <c r="J113" s="137"/>
      <c r="K113" s="137"/>
      <c r="L113" s="185"/>
      <c r="M113" s="1364"/>
      <c r="N113" s="4093"/>
    </row>
    <row r="114" spans="3:14" ht="12.75" customHeight="1">
      <c r="C114" s="364" t="s">
        <v>1412</v>
      </c>
      <c r="D114" s="165" t="s">
        <v>1413</v>
      </c>
      <c r="E114" s="79"/>
      <c r="F114" s="79"/>
      <c r="G114" s="137"/>
      <c r="H114" s="165"/>
      <c r="I114" s="137"/>
      <c r="J114" s="137"/>
      <c r="K114" s="137"/>
      <c r="L114" s="185"/>
      <c r="M114" s="1364"/>
      <c r="N114" s="4093"/>
    </row>
    <row r="115" spans="3:14" ht="12.75" customHeight="1">
      <c r="C115" s="364" t="s">
        <v>1414</v>
      </c>
      <c r="D115" s="165" t="s">
        <v>1415</v>
      </c>
      <c r="E115" s="79"/>
      <c r="F115" s="79"/>
      <c r="G115" s="137"/>
      <c r="H115" s="165"/>
      <c r="I115" s="137"/>
      <c r="J115" s="137"/>
      <c r="K115" s="137"/>
      <c r="L115" s="185"/>
      <c r="M115" s="1364"/>
      <c r="N115" s="4093"/>
    </row>
    <row r="116" spans="3:14" ht="12.75" customHeight="1">
      <c r="C116" s="364" t="s">
        <v>1416</v>
      </c>
      <c r="D116" s="165" t="s">
        <v>1417</v>
      </c>
      <c r="E116" s="79"/>
      <c r="F116" s="79"/>
      <c r="G116" s="137"/>
      <c r="H116" s="165"/>
      <c r="I116" s="137"/>
      <c r="J116" s="137"/>
      <c r="K116" s="137"/>
      <c r="L116" s="185"/>
      <c r="M116" s="1364"/>
      <c r="N116" s="4093"/>
    </row>
    <row r="117" spans="3:14" ht="12.75" customHeight="1">
      <c r="C117" s="364" t="s">
        <v>1418</v>
      </c>
      <c r="D117" s="165" t="s">
        <v>1419</v>
      </c>
      <c r="E117" s="79"/>
      <c r="F117" s="79"/>
      <c r="G117" s="137"/>
      <c r="H117" s="165"/>
      <c r="I117" s="137"/>
      <c r="J117" s="137"/>
      <c r="K117" s="137"/>
      <c r="L117" s="185"/>
      <c r="M117" s="1364"/>
      <c r="N117" s="4093"/>
    </row>
    <row r="118" spans="3:14" ht="12.75" customHeight="1">
      <c r="C118" s="364" t="s">
        <v>1420</v>
      </c>
      <c r="D118" s="165" t="s">
        <v>1421</v>
      </c>
      <c r="E118" s="79"/>
      <c r="F118" s="79"/>
      <c r="G118" s="137"/>
      <c r="H118" s="165"/>
      <c r="I118" s="137"/>
      <c r="J118" s="137"/>
      <c r="K118" s="137"/>
      <c r="L118" s="185"/>
      <c r="M118" s="1364"/>
      <c r="N118" s="4093"/>
    </row>
    <row r="119" spans="3:14" ht="12.75" customHeight="1">
      <c r="C119" s="364" t="s">
        <v>1422</v>
      </c>
      <c r="D119" s="165" t="s">
        <v>1423</v>
      </c>
      <c r="E119" s="79"/>
      <c r="F119" s="79"/>
      <c r="G119" s="137"/>
      <c r="H119" s="165"/>
      <c r="I119" s="137"/>
      <c r="J119" s="137"/>
      <c r="K119" s="137"/>
      <c r="L119" s="185"/>
      <c r="M119" s="1364"/>
      <c r="N119" s="4093"/>
    </row>
    <row r="120" spans="3:14" ht="12.75" customHeight="1">
      <c r="C120" s="364" t="s">
        <v>1424</v>
      </c>
      <c r="D120" s="165" t="s">
        <v>1425</v>
      </c>
      <c r="E120" s="79"/>
      <c r="F120" s="79"/>
      <c r="G120" s="137"/>
      <c r="H120" s="165"/>
      <c r="I120" s="137"/>
      <c r="J120" s="137"/>
      <c r="K120" s="137"/>
      <c r="L120" s="185"/>
      <c r="M120" s="1364"/>
      <c r="N120" s="4093"/>
    </row>
    <row r="121" spans="3:14" ht="12.75" customHeight="1">
      <c r="C121" s="364" t="s">
        <v>1426</v>
      </c>
      <c r="D121" s="165" t="s">
        <v>1427</v>
      </c>
      <c r="E121" s="79"/>
      <c r="F121" s="79"/>
      <c r="G121" s="137"/>
      <c r="H121" s="165"/>
      <c r="I121" s="137"/>
      <c r="J121" s="137"/>
      <c r="K121" s="137"/>
      <c r="L121" s="185"/>
      <c r="M121" s="1364"/>
      <c r="N121" s="4093"/>
    </row>
    <row r="122" spans="3:14" ht="12.75" customHeight="1">
      <c r="C122" s="364" t="s">
        <v>1428</v>
      </c>
      <c r="D122" s="165" t="s">
        <v>1429</v>
      </c>
      <c r="E122" s="79"/>
      <c r="F122" s="79"/>
      <c r="G122" s="137"/>
      <c r="H122" s="165"/>
      <c r="I122" s="137"/>
      <c r="J122" s="137"/>
      <c r="K122" s="137"/>
      <c r="L122" s="185"/>
      <c r="M122" s="1364"/>
      <c r="N122" s="4093"/>
    </row>
    <row r="123" spans="3:14" ht="12.75" customHeight="1">
      <c r="C123" s="364" t="s">
        <v>1430</v>
      </c>
      <c r="D123" s="165" t="s">
        <v>1431</v>
      </c>
      <c r="E123" s="79"/>
      <c r="F123" s="79"/>
      <c r="G123" s="137"/>
      <c r="H123" s="165"/>
      <c r="I123" s="137"/>
      <c r="J123" s="137"/>
      <c r="K123" s="137"/>
      <c r="L123" s="185"/>
      <c r="M123" s="1364"/>
      <c r="N123" s="4093"/>
    </row>
    <row r="124" spans="3:14" ht="12.75" customHeight="1">
      <c r="C124" s="364" t="s">
        <v>1432</v>
      </c>
      <c r="D124" s="165" t="s">
        <v>1433</v>
      </c>
      <c r="E124" s="79"/>
      <c r="F124" s="79"/>
      <c r="G124" s="137"/>
      <c r="H124" s="165"/>
      <c r="I124" s="137"/>
      <c r="J124" s="137"/>
      <c r="K124" s="137"/>
      <c r="L124" s="185"/>
      <c r="M124" s="1364"/>
      <c r="N124" s="4093"/>
    </row>
    <row r="125" spans="3:14" ht="12.75" customHeight="1">
      <c r="C125" s="364" t="s">
        <v>1434</v>
      </c>
      <c r="D125" s="165" t="s">
        <v>1435</v>
      </c>
      <c r="E125" s="79"/>
      <c r="F125" s="79"/>
      <c r="G125" s="137"/>
      <c r="H125" s="165"/>
      <c r="I125" s="137"/>
      <c r="J125" s="137"/>
      <c r="K125" s="137"/>
      <c r="L125" s="185"/>
      <c r="M125" s="1364"/>
      <c r="N125" s="4093"/>
    </row>
    <row r="126" spans="3:14" ht="12.75" customHeight="1">
      <c r="C126" s="364" t="s">
        <v>1436</v>
      </c>
      <c r="D126" s="165" t="s">
        <v>1437</v>
      </c>
      <c r="E126" s="79"/>
      <c r="F126" s="79"/>
      <c r="G126" s="137"/>
      <c r="H126" s="165"/>
      <c r="I126" s="137"/>
      <c r="J126" s="137"/>
      <c r="K126" s="137"/>
      <c r="L126" s="185"/>
      <c r="M126" s="1364"/>
      <c r="N126" s="4093"/>
    </row>
    <row r="127" spans="3:14" ht="12.75" customHeight="1">
      <c r="C127" s="364" t="s">
        <v>1438</v>
      </c>
      <c r="D127" s="165" t="s">
        <v>1439</v>
      </c>
      <c r="E127" s="79"/>
      <c r="F127" s="79"/>
      <c r="G127" s="137"/>
      <c r="H127" s="165"/>
      <c r="I127" s="137"/>
      <c r="J127" s="137"/>
      <c r="K127" s="137"/>
      <c r="L127" s="185"/>
      <c r="M127" s="1364"/>
      <c r="N127" s="4093"/>
    </row>
    <row r="128" spans="3:14" ht="12.75" customHeight="1">
      <c r="C128" s="364" t="s">
        <v>1440</v>
      </c>
      <c r="D128" s="165" t="s">
        <v>1441</v>
      </c>
      <c r="E128" s="79"/>
      <c r="F128" s="79"/>
      <c r="G128" s="137"/>
      <c r="H128" s="165"/>
      <c r="I128" s="137"/>
      <c r="J128" s="137"/>
      <c r="K128" s="137"/>
      <c r="L128" s="185"/>
      <c r="M128" s="1364"/>
      <c r="N128" s="4093"/>
    </row>
    <row r="129" spans="3:14" ht="12.75" customHeight="1">
      <c r="C129" s="364" t="s">
        <v>1442</v>
      </c>
      <c r="D129" s="165" t="s">
        <v>1443</v>
      </c>
      <c r="E129" s="79"/>
      <c r="F129" s="79"/>
      <c r="G129" s="137"/>
      <c r="H129" s="165"/>
      <c r="I129" s="137"/>
      <c r="J129" s="137"/>
      <c r="K129" s="137"/>
      <c r="L129" s="185"/>
      <c r="M129" s="1364"/>
      <c r="N129" s="4093"/>
    </row>
    <row r="130" spans="3:14" ht="12.75" customHeight="1">
      <c r="C130" s="364" t="s">
        <v>1444</v>
      </c>
      <c r="D130" s="165" t="s">
        <v>1445</v>
      </c>
      <c r="E130" s="79"/>
      <c r="F130" s="79"/>
      <c r="G130" s="137"/>
      <c r="H130" s="165"/>
      <c r="I130" s="137"/>
      <c r="J130" s="137"/>
      <c r="K130" s="137"/>
      <c r="L130" s="185"/>
      <c r="M130" s="1364"/>
      <c r="N130" s="4093"/>
    </row>
    <row r="131" spans="3:14" ht="12.75" customHeight="1">
      <c r="C131" s="364" t="s">
        <v>1446</v>
      </c>
      <c r="D131" s="165" t="s">
        <v>1447</v>
      </c>
      <c r="E131" s="79"/>
      <c r="F131" s="79"/>
      <c r="G131" s="137"/>
      <c r="H131" s="165"/>
      <c r="I131" s="137"/>
      <c r="J131" s="137"/>
      <c r="K131" s="137"/>
      <c r="L131" s="185"/>
      <c r="M131" s="1364"/>
      <c r="N131" s="4093"/>
    </row>
    <row r="132" spans="3:14" ht="12.75" customHeight="1">
      <c r="C132" s="364" t="s">
        <v>1448</v>
      </c>
      <c r="D132" s="165" t="s">
        <v>1449</v>
      </c>
      <c r="E132" s="79"/>
      <c r="F132" s="79"/>
      <c r="G132" s="137"/>
      <c r="H132" s="165"/>
      <c r="I132" s="137"/>
      <c r="J132" s="137"/>
      <c r="K132" s="137"/>
      <c r="L132" s="185"/>
      <c r="M132" s="1364"/>
      <c r="N132" s="4093"/>
    </row>
    <row r="133" spans="3:14" ht="12.75" customHeight="1">
      <c r="C133" s="364" t="s">
        <v>1450</v>
      </c>
      <c r="D133" s="165" t="s">
        <v>1451</v>
      </c>
      <c r="E133" s="79"/>
      <c r="F133" s="79"/>
      <c r="G133" s="137"/>
      <c r="H133" s="165"/>
      <c r="I133" s="137"/>
      <c r="J133" s="137"/>
      <c r="K133" s="137"/>
      <c r="L133" s="185"/>
      <c r="M133" s="1364"/>
      <c r="N133" s="4093"/>
    </row>
    <row r="134" spans="3:14" ht="12.75" customHeight="1">
      <c r="C134" s="364" t="s">
        <v>1452</v>
      </c>
      <c r="D134" s="165" t="s">
        <v>1453</v>
      </c>
      <c r="E134" s="79"/>
      <c r="F134" s="79"/>
      <c r="G134" s="137"/>
      <c r="H134" s="165"/>
      <c r="I134" s="137"/>
      <c r="J134" s="137"/>
      <c r="K134" s="137"/>
      <c r="L134" s="185"/>
      <c r="M134" s="1364"/>
      <c r="N134" s="4093"/>
    </row>
    <row r="135" spans="3:14" ht="12.75" customHeight="1">
      <c r="C135" s="364" t="s">
        <v>1454</v>
      </c>
      <c r="D135" s="165" t="s">
        <v>1455</v>
      </c>
      <c r="E135" s="79"/>
      <c r="F135" s="79"/>
      <c r="G135" s="137"/>
      <c r="H135" s="165"/>
      <c r="I135" s="137"/>
      <c r="J135" s="137"/>
      <c r="K135" s="137"/>
      <c r="L135" s="185"/>
      <c r="M135" s="1364"/>
      <c r="N135" s="4093"/>
    </row>
    <row r="136" spans="3:14" ht="12.75" customHeight="1">
      <c r="C136" s="364" t="s">
        <v>1456</v>
      </c>
      <c r="D136" s="165" t="s">
        <v>1457</v>
      </c>
      <c r="E136" s="79"/>
      <c r="F136" s="79"/>
      <c r="G136" s="137"/>
      <c r="H136" s="165"/>
      <c r="I136" s="137"/>
      <c r="J136" s="137"/>
      <c r="K136" s="137"/>
      <c r="L136" s="185"/>
      <c r="M136" s="1364"/>
      <c r="N136" s="4093"/>
    </row>
    <row r="137" spans="3:14" ht="12.75" customHeight="1">
      <c r="C137" s="364" t="s">
        <v>1458</v>
      </c>
      <c r="D137" s="165" t="s">
        <v>1459</v>
      </c>
      <c r="E137" s="79"/>
      <c r="F137" s="79"/>
      <c r="G137" s="137"/>
      <c r="H137" s="165"/>
      <c r="I137" s="137"/>
      <c r="J137" s="137"/>
      <c r="K137" s="137"/>
      <c r="L137" s="185"/>
      <c r="M137" s="1364"/>
      <c r="N137" s="4093"/>
    </row>
    <row r="138" spans="3:14" ht="12.75" customHeight="1">
      <c r="C138" s="364" t="s">
        <v>1460</v>
      </c>
      <c r="D138" s="165" t="s">
        <v>1461</v>
      </c>
      <c r="E138" s="79"/>
      <c r="F138" s="79"/>
      <c r="G138" s="137"/>
      <c r="H138" s="165"/>
      <c r="I138" s="137"/>
      <c r="J138" s="137"/>
      <c r="K138" s="137"/>
      <c r="L138" s="185"/>
      <c r="M138" s="1372">
        <f>SUBTOTAL(9,M139:M148)</f>
        <v>0</v>
      </c>
      <c r="N138" s="4099">
        <f>SUBTOTAL(9,N139:N148)</f>
        <v>0</v>
      </c>
    </row>
    <row r="139" spans="3:14" ht="12.75" customHeight="1">
      <c r="C139" s="365">
        <v>134.1</v>
      </c>
      <c r="D139" s="334" t="s">
        <v>68</v>
      </c>
      <c r="E139" s="80"/>
      <c r="F139" s="80"/>
      <c r="G139" s="166"/>
      <c r="H139" s="166"/>
      <c r="I139" s="140"/>
      <c r="J139" s="140"/>
      <c r="K139" s="140"/>
      <c r="L139" s="187"/>
      <c r="M139" s="1366"/>
      <c r="N139" s="4095"/>
    </row>
    <row r="140" spans="3:14" ht="12.75" customHeight="1">
      <c r="C140" s="365">
        <v>134.19999999999999</v>
      </c>
      <c r="D140" s="334" t="s">
        <v>1462</v>
      </c>
      <c r="E140" s="80"/>
      <c r="F140" s="80"/>
      <c r="G140" s="166"/>
      <c r="H140" s="166"/>
      <c r="I140" s="140"/>
      <c r="J140" s="140"/>
      <c r="K140" s="140"/>
      <c r="L140" s="187"/>
      <c r="M140" s="1366"/>
      <c r="N140" s="4095"/>
    </row>
    <row r="141" spans="3:14" ht="12.75" customHeight="1">
      <c r="C141" s="365">
        <v>134.30000000000001</v>
      </c>
      <c r="D141" s="334" t="s">
        <v>1463</v>
      </c>
      <c r="E141" s="80"/>
      <c r="F141" s="80"/>
      <c r="G141" s="166"/>
      <c r="H141" s="166"/>
      <c r="I141" s="140"/>
      <c r="J141" s="140"/>
      <c r="K141" s="140"/>
      <c r="L141" s="187"/>
      <c r="M141" s="1366"/>
      <c r="N141" s="4095"/>
    </row>
    <row r="142" spans="3:14" ht="12.75" customHeight="1">
      <c r="C142" s="365">
        <v>134.4</v>
      </c>
      <c r="D142" s="334" t="s">
        <v>1464</v>
      </c>
      <c r="E142" s="80"/>
      <c r="F142" s="80"/>
      <c r="G142" s="166"/>
      <c r="H142" s="166"/>
      <c r="I142" s="140"/>
      <c r="J142" s="140"/>
      <c r="K142" s="140"/>
      <c r="L142" s="187"/>
      <c r="M142" s="1366"/>
      <c r="N142" s="4095"/>
    </row>
    <row r="143" spans="3:14" ht="12.75" customHeight="1">
      <c r="C143" s="365">
        <v>134.5</v>
      </c>
      <c r="D143" s="334" t="s">
        <v>76</v>
      </c>
      <c r="E143" s="80"/>
      <c r="F143" s="80"/>
      <c r="G143" s="166"/>
      <c r="H143" s="166"/>
      <c r="I143" s="140"/>
      <c r="J143" s="140"/>
      <c r="K143" s="140"/>
      <c r="L143" s="187"/>
      <c r="M143" s="1366"/>
      <c r="N143" s="4095"/>
    </row>
    <row r="144" spans="3:14" ht="12.75" customHeight="1">
      <c r="C144" s="365">
        <v>134.6</v>
      </c>
      <c r="D144" s="334" t="s">
        <v>1465</v>
      </c>
      <c r="E144" s="80"/>
      <c r="F144" s="80"/>
      <c r="G144" s="166"/>
      <c r="H144" s="166"/>
      <c r="I144" s="140"/>
      <c r="J144" s="140"/>
      <c r="K144" s="140"/>
      <c r="L144" s="187"/>
      <c r="M144" s="1366"/>
      <c r="N144" s="4095"/>
    </row>
    <row r="145" spans="3:14" ht="12.75" customHeight="1">
      <c r="C145" s="365">
        <v>134.69999999999999</v>
      </c>
      <c r="D145" s="334" t="s">
        <v>81</v>
      </c>
      <c r="E145" s="80"/>
      <c r="F145" s="80"/>
      <c r="G145" s="166"/>
      <c r="H145" s="166"/>
      <c r="I145" s="140"/>
      <c r="J145" s="140"/>
      <c r="K145" s="140"/>
      <c r="L145" s="187"/>
      <c r="M145" s="1366"/>
      <c r="N145" s="4095"/>
    </row>
    <row r="146" spans="3:14" ht="12.75" customHeight="1">
      <c r="C146" s="365">
        <v>134.80000000000001</v>
      </c>
      <c r="D146" s="334" t="s">
        <v>82</v>
      </c>
      <c r="E146" s="80"/>
      <c r="F146" s="80"/>
      <c r="G146" s="166"/>
      <c r="H146" s="166"/>
      <c r="I146" s="140"/>
      <c r="J146" s="140"/>
      <c r="K146" s="140"/>
      <c r="L146" s="187"/>
      <c r="M146" s="1366"/>
      <c r="N146" s="4095"/>
    </row>
    <row r="147" spans="3:14" ht="12.75" customHeight="1">
      <c r="C147" s="365">
        <v>134.9</v>
      </c>
      <c r="D147" s="334" t="s">
        <v>1466</v>
      </c>
      <c r="E147" s="80"/>
      <c r="F147" s="80"/>
      <c r="G147" s="166"/>
      <c r="H147" s="166"/>
      <c r="I147" s="140"/>
      <c r="J147" s="140"/>
      <c r="K147" s="140"/>
      <c r="L147" s="187"/>
      <c r="M147" s="1366"/>
      <c r="N147" s="4095"/>
    </row>
    <row r="148" spans="3:14" ht="12.75" customHeight="1">
      <c r="C148" s="365">
        <v>134.1</v>
      </c>
      <c r="D148" s="334" t="s">
        <v>243</v>
      </c>
      <c r="E148" s="80"/>
      <c r="F148" s="80"/>
      <c r="G148" s="166"/>
      <c r="H148" s="166"/>
      <c r="I148" s="140"/>
      <c r="J148" s="140"/>
      <c r="K148" s="140"/>
      <c r="L148" s="187"/>
      <c r="M148" s="1366"/>
      <c r="N148" s="4095"/>
    </row>
    <row r="149" spans="3:14" ht="12.75" customHeight="1">
      <c r="C149" s="364" t="s">
        <v>1467</v>
      </c>
      <c r="D149" s="165" t="s">
        <v>1468</v>
      </c>
      <c r="E149" s="79"/>
      <c r="F149" s="79"/>
      <c r="H149" s="165"/>
      <c r="I149" s="137"/>
      <c r="J149" s="137"/>
      <c r="K149" s="137"/>
      <c r="L149" s="185"/>
      <c r="M149" s="1364"/>
      <c r="N149" s="4093"/>
    </row>
    <row r="150" spans="3:14" ht="12.75" customHeight="1">
      <c r="C150" s="476" t="s">
        <v>1469</v>
      </c>
      <c r="D150" s="477"/>
      <c r="E150" s="477"/>
      <c r="F150" s="477"/>
      <c r="G150" s="477"/>
      <c r="H150" s="477"/>
      <c r="I150" s="477"/>
      <c r="J150" s="477"/>
      <c r="K150" s="477"/>
      <c r="L150" s="478"/>
      <c r="M150" s="4743">
        <f>SUBTOTAL(9,M102:M149)</f>
        <v>0</v>
      </c>
      <c r="N150" s="4744">
        <f>SUBTOTAL(9,N102:N149)</f>
        <v>0</v>
      </c>
    </row>
    <row r="151" spans="3:14" ht="12.75" customHeight="1">
      <c r="C151" s="368"/>
      <c r="D151" s="231"/>
      <c r="E151" s="167"/>
      <c r="F151" s="167"/>
      <c r="G151" s="167"/>
      <c r="H151" s="167"/>
      <c r="I151" s="167"/>
      <c r="J151" s="167"/>
      <c r="K151" s="167"/>
      <c r="L151" s="168"/>
      <c r="M151" s="4745"/>
      <c r="N151" s="4746"/>
    </row>
    <row r="152" spans="3:14" ht="12.75" customHeight="1">
      <c r="C152" s="4726" t="s">
        <v>1470</v>
      </c>
      <c r="D152" s="4747"/>
      <c r="E152" s="4727"/>
      <c r="F152" s="4727"/>
      <c r="G152" s="4727"/>
      <c r="H152" s="4727"/>
      <c r="I152" s="4727"/>
      <c r="J152" s="4727"/>
      <c r="K152" s="4727"/>
      <c r="L152" s="4727"/>
      <c r="M152" s="4748">
        <f>SUM(M150+M100)</f>
        <v>0</v>
      </c>
      <c r="N152" s="4749">
        <f>SUM(N150+N100)</f>
        <v>0</v>
      </c>
    </row>
    <row r="153" spans="3:14" ht="12.75" customHeight="1">
      <c r="C153" s="4730"/>
      <c r="D153" s="4731"/>
      <c r="E153" s="4732"/>
      <c r="F153" s="4732"/>
      <c r="G153" s="4732"/>
      <c r="H153" s="4732"/>
      <c r="I153" s="4732"/>
      <c r="J153" s="4732"/>
      <c r="K153" s="4732"/>
      <c r="L153" s="4733"/>
      <c r="M153" s="4750"/>
      <c r="N153" s="1373"/>
    </row>
    <row r="154" spans="3:14" ht="12.75" customHeight="1">
      <c r="C154" s="364"/>
      <c r="D154" s="229"/>
      <c r="E154" s="79"/>
      <c r="F154" s="79"/>
      <c r="G154" s="79"/>
      <c r="H154" s="79"/>
      <c r="I154" s="79"/>
      <c r="J154" s="79"/>
      <c r="K154" s="79"/>
      <c r="L154" s="275"/>
      <c r="M154" s="706"/>
      <c r="N154" s="419"/>
    </row>
    <row r="155" spans="3:14" ht="12.75" customHeight="1">
      <c r="C155" s="364" t="s">
        <v>1471</v>
      </c>
      <c r="D155" s="230"/>
      <c r="E155" s="80"/>
      <c r="F155" s="80"/>
      <c r="G155" s="140"/>
      <c r="H155" s="140"/>
      <c r="I155" s="140"/>
      <c r="J155" s="140"/>
      <c r="K155" s="140"/>
      <c r="L155" s="187"/>
      <c r="M155" s="4751">
        <f>M76-M152</f>
        <v>0</v>
      </c>
      <c r="N155" s="4752">
        <f>N76-N152</f>
        <v>0</v>
      </c>
    </row>
    <row r="156" spans="3:14" ht="12.75" customHeight="1">
      <c r="C156" s="364" t="s">
        <v>1472</v>
      </c>
      <c r="D156" s="165" t="s">
        <v>1473</v>
      </c>
      <c r="E156" s="79"/>
      <c r="F156" s="79"/>
      <c r="H156" s="165"/>
      <c r="I156" s="137"/>
      <c r="J156" s="137"/>
      <c r="K156" s="137"/>
      <c r="L156" s="185"/>
      <c r="M156" s="4751">
        <f>SUBTOTAL(9,M157:M159)</f>
        <v>0</v>
      </c>
      <c r="N156" s="4752">
        <f>SUBTOTAL(9,N157:N159)</f>
        <v>0</v>
      </c>
    </row>
    <row r="157" spans="3:14" ht="12.75" customHeight="1">
      <c r="C157" s="366">
        <v>136.1</v>
      </c>
      <c r="D157" s="334" t="s">
        <v>1474</v>
      </c>
      <c r="E157" s="80"/>
      <c r="F157" s="80"/>
      <c r="G157" s="166"/>
      <c r="H157" s="166"/>
      <c r="I157" s="140"/>
      <c r="J157" s="140"/>
      <c r="K157" s="140"/>
      <c r="L157" s="187"/>
      <c r="M157" s="1363"/>
      <c r="N157" s="4092"/>
    </row>
    <row r="158" spans="3:14" ht="12.75" customHeight="1">
      <c r="C158" s="366">
        <v>136.19999999999999</v>
      </c>
      <c r="D158" s="334" t="s">
        <v>1475</v>
      </c>
      <c r="E158" s="80"/>
      <c r="F158" s="80"/>
      <c r="G158" s="166"/>
      <c r="H158" s="166"/>
      <c r="I158" s="140"/>
      <c r="J158" s="140"/>
      <c r="K158" s="140"/>
      <c r="L158" s="187"/>
      <c r="M158" s="1363"/>
      <c r="N158" s="4092"/>
    </row>
    <row r="159" spans="3:14" ht="12.75" customHeight="1">
      <c r="C159" s="369">
        <v>136.30000000000001</v>
      </c>
      <c r="D159" s="337" t="s">
        <v>1476</v>
      </c>
      <c r="E159" s="81"/>
      <c r="F159" s="81"/>
      <c r="G159" s="169"/>
      <c r="H159" s="169"/>
      <c r="I159" s="170"/>
      <c r="J159" s="170"/>
      <c r="K159" s="170"/>
      <c r="L159" s="171"/>
      <c r="M159" s="1363"/>
      <c r="N159" s="4092"/>
    </row>
    <row r="160" spans="3:14" ht="12.75" customHeight="1">
      <c r="C160" s="4753" t="s">
        <v>1477</v>
      </c>
      <c r="D160" s="4754"/>
      <c r="E160" s="4754"/>
      <c r="F160" s="4754"/>
      <c r="G160" s="4754"/>
      <c r="H160" s="4754"/>
      <c r="I160" s="4754"/>
      <c r="J160" s="4754"/>
      <c r="K160" s="4754"/>
      <c r="L160" s="4755"/>
      <c r="M160" s="4756">
        <f>SUBTOTAL(9,M155:M159)</f>
        <v>0</v>
      </c>
      <c r="N160" s="4757">
        <f>SUBTOTAL(9,N155:N159)</f>
        <v>0</v>
      </c>
    </row>
  </sheetData>
  <mergeCells count="6">
    <mergeCell ref="C6:N6"/>
    <mergeCell ref="C91:L91"/>
    <mergeCell ref="C92:L92"/>
    <mergeCell ref="C7:N7"/>
    <mergeCell ref="C10:L10"/>
    <mergeCell ref="C24:L24"/>
  </mergeCells>
  <printOptions horizontalCentered="1"/>
  <pageMargins left="0.2" right="0.2" top="1.25" bottom="0.75" header="0.3" footer="0.3"/>
  <pageSetup paperSize="5" scale="74"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06E4B-B70B-4B72-8ECC-5FB1F2BE981E}">
  <sheetPr>
    <tabColor rgb="FFC00000"/>
  </sheetPr>
  <dimension ref="B2:F21"/>
  <sheetViews>
    <sheetView showGridLines="0" zoomScaleNormal="100" workbookViewId="0">
      <selection activeCell="N15" sqref="N15"/>
    </sheetView>
  </sheetViews>
  <sheetFormatPr defaultColWidth="8.85546875" defaultRowHeight="14.25"/>
  <cols>
    <col min="1" max="1" width="2" style="874" customWidth="1"/>
    <col min="2" max="2" width="3.28515625" style="874" customWidth="1"/>
    <col min="3" max="3" width="14.85546875" style="874" customWidth="1"/>
    <col min="4" max="4" width="24.5703125" style="874" customWidth="1"/>
    <col min="5" max="6" width="20.7109375" style="874" customWidth="1"/>
    <col min="7" max="7" width="7" style="874" customWidth="1"/>
    <col min="8" max="16384" width="8.85546875" style="874"/>
  </cols>
  <sheetData>
    <row r="2" spans="2:6">
      <c r="B2" s="3" t="s">
        <v>1478</v>
      </c>
      <c r="C2" s="3"/>
      <c r="D2" s="3"/>
      <c r="E2" s="3"/>
      <c r="F2" s="3"/>
    </row>
    <row r="3" spans="2:6">
      <c r="B3" s="437" t="s">
        <v>7</v>
      </c>
      <c r="C3" s="3"/>
      <c r="D3" s="872">
        <f>'Com Prof'!D2</f>
        <v>0</v>
      </c>
      <c r="E3" s="873"/>
      <c r="F3" s="873"/>
    </row>
    <row r="4" spans="2:6">
      <c r="B4" s="437" t="s">
        <v>757</v>
      </c>
      <c r="C4" s="3"/>
      <c r="D4" s="578">
        <f>'Com Prof'!D3</f>
        <v>45657</v>
      </c>
      <c r="E4" s="579"/>
      <c r="F4" s="579"/>
    </row>
    <row r="6" spans="2:6" ht="15" thickBot="1"/>
    <row r="7" spans="2:6" ht="15" thickBot="1">
      <c r="B7" s="7295" t="s">
        <v>48</v>
      </c>
      <c r="C7" s="7296"/>
      <c r="D7" s="7297"/>
      <c r="E7" s="4758" t="s">
        <v>1079</v>
      </c>
      <c r="F7" s="4759" t="s">
        <v>1080</v>
      </c>
    </row>
    <row r="8" spans="2:6">
      <c r="B8" s="4760"/>
      <c r="C8" s="7298"/>
      <c r="D8" s="7299"/>
      <c r="E8" s="4761"/>
      <c r="F8" s="4762"/>
    </row>
    <row r="9" spans="2:6">
      <c r="B9" s="4100" t="s">
        <v>1479</v>
      </c>
      <c r="C9" s="7291" t="s">
        <v>1480</v>
      </c>
      <c r="D9" s="7292"/>
      <c r="E9" s="875"/>
      <c r="F9" s="876"/>
    </row>
    <row r="10" spans="2:6">
      <c r="B10" s="4100"/>
      <c r="C10" s="7293" t="s">
        <v>1481</v>
      </c>
      <c r="D10" s="7294"/>
      <c r="E10" s="875"/>
      <c r="F10" s="876"/>
    </row>
    <row r="11" spans="2:6">
      <c r="B11" s="4100"/>
      <c r="C11" s="7289" t="s">
        <v>1482</v>
      </c>
      <c r="D11" s="7290"/>
      <c r="E11" s="875"/>
      <c r="F11" s="876"/>
    </row>
    <row r="12" spans="2:6">
      <c r="B12" s="877"/>
      <c r="C12" s="7285"/>
      <c r="D12" s="7286"/>
      <c r="E12" s="878"/>
      <c r="F12" s="879"/>
    </row>
    <row r="13" spans="2:6">
      <c r="B13" s="877" t="s">
        <v>1483</v>
      </c>
      <c r="C13" s="7291" t="s">
        <v>1480</v>
      </c>
      <c r="D13" s="7292"/>
      <c r="E13" s="878"/>
      <c r="F13" s="879"/>
    </row>
    <row r="14" spans="2:6">
      <c r="B14" s="877"/>
      <c r="C14" s="7293" t="s">
        <v>1481</v>
      </c>
      <c r="D14" s="7294"/>
      <c r="E14" s="878"/>
      <c r="F14" s="879"/>
    </row>
    <row r="15" spans="2:6">
      <c r="B15" s="877"/>
      <c r="C15" s="7289" t="s">
        <v>1482</v>
      </c>
      <c r="D15" s="7290"/>
      <c r="E15" s="878"/>
      <c r="F15" s="879"/>
    </row>
    <row r="16" spans="2:6">
      <c r="B16" s="877"/>
      <c r="C16" s="7285"/>
      <c r="D16" s="7286"/>
      <c r="E16" s="878"/>
      <c r="F16" s="879"/>
    </row>
    <row r="17" spans="2:6">
      <c r="B17" s="877" t="s">
        <v>1484</v>
      </c>
      <c r="C17" s="7291" t="s">
        <v>1480</v>
      </c>
      <c r="D17" s="7292"/>
      <c r="E17" s="878"/>
      <c r="F17" s="879"/>
    </row>
    <row r="18" spans="2:6">
      <c r="B18" s="877"/>
      <c r="C18" s="7293" t="s">
        <v>1481</v>
      </c>
      <c r="D18" s="7294"/>
      <c r="E18" s="878"/>
      <c r="F18" s="879"/>
    </row>
    <row r="19" spans="2:6">
      <c r="B19" s="877"/>
      <c r="C19" s="7289" t="s">
        <v>1482</v>
      </c>
      <c r="D19" s="7290"/>
      <c r="E19" s="878"/>
      <c r="F19" s="879"/>
    </row>
    <row r="20" spans="2:6" ht="15" thickBot="1">
      <c r="B20" s="877"/>
      <c r="C20" s="7285"/>
      <c r="D20" s="7286"/>
      <c r="E20" s="880"/>
      <c r="F20" s="881"/>
    </row>
    <row r="21" spans="2:6" ht="15.75" thickTop="1" thickBot="1">
      <c r="B21" s="882"/>
      <c r="C21" s="7287"/>
      <c r="D21" s="7288"/>
      <c r="E21" s="4101">
        <f>SUM(E8:E20)</f>
        <v>0</v>
      </c>
      <c r="F21" s="4102">
        <f>SUM(F8:F20)</f>
        <v>0</v>
      </c>
    </row>
  </sheetData>
  <mergeCells count="15">
    <mergeCell ref="C12:D12"/>
    <mergeCell ref="B7:D7"/>
    <mergeCell ref="C8:D8"/>
    <mergeCell ref="C9:D9"/>
    <mergeCell ref="C10:D10"/>
    <mergeCell ref="C11:D11"/>
    <mergeCell ref="C20:D20"/>
    <mergeCell ref="C21:D21"/>
    <mergeCell ref="C19:D19"/>
    <mergeCell ref="C13:D13"/>
    <mergeCell ref="C14:D14"/>
    <mergeCell ref="C15:D15"/>
    <mergeCell ref="C16:D16"/>
    <mergeCell ref="C17:D17"/>
    <mergeCell ref="C18:D18"/>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19895-AFC2-44E0-A3E7-7A6F330084AA}">
  <sheetPr>
    <tabColor theme="1"/>
    <pageSetUpPr fitToPage="1"/>
  </sheetPr>
  <dimension ref="A1"/>
  <sheetViews>
    <sheetView view="pageBreakPreview" zoomScale="85" zoomScaleNormal="100" zoomScaleSheetLayoutView="85" workbookViewId="0">
      <selection activeCell="D14" sqref="D14"/>
    </sheetView>
  </sheetViews>
  <sheetFormatPr defaultColWidth="8.85546875" defaultRowHeight="12.75"/>
  <cols>
    <col min="1" max="1" width="1.85546875" style="52" customWidth="1"/>
    <col min="2" max="16384" width="8.85546875" style="52"/>
  </cols>
  <sheetData/>
  <printOptions horizontalCentered="1"/>
  <pageMargins left="0.2" right="0.2" top="1.25" bottom="0.75" header="0.3" footer="0.3"/>
  <pageSetup paperSize="5"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9">
    <tabColor rgb="FFFFCCCC"/>
    <pageSetUpPr fitToPage="1"/>
  </sheetPr>
  <dimension ref="B2:AR78"/>
  <sheetViews>
    <sheetView showGridLines="0" zoomScale="70" zoomScaleNormal="70" workbookViewId="0">
      <selection activeCell="AB65" sqref="AB65"/>
    </sheetView>
  </sheetViews>
  <sheetFormatPr defaultColWidth="9.140625" defaultRowHeight="12.75" customHeight="1" outlineLevelCol="1"/>
  <cols>
    <col min="1" max="1" width="1.85546875" style="18" customWidth="1"/>
    <col min="2" max="2" width="6.28515625" style="24" customWidth="1"/>
    <col min="3" max="3" width="30.42578125" style="18" bestFit="1" customWidth="1"/>
    <col min="4" max="6" width="25.7109375" style="18" customWidth="1"/>
    <col min="7" max="7" width="20.7109375" style="18" customWidth="1"/>
    <col min="8" max="9" width="12.7109375" style="18" customWidth="1"/>
    <col min="10" max="12" width="19.7109375" style="25" customWidth="1"/>
    <col min="13" max="13" width="30.7109375" style="18" customWidth="1"/>
    <col min="14" max="14" width="1.85546875" style="18" customWidth="1"/>
    <col min="15" max="15" width="17" style="18" bestFit="1" customWidth="1"/>
    <col min="16" max="19" width="9.140625" style="18" customWidth="1"/>
    <col min="20" max="20" width="9.140625" style="1575" customWidth="1"/>
    <col min="21" max="21" width="9.140625" style="1575" hidden="1" customWidth="1"/>
    <col min="22" max="22" width="20.42578125" style="1576" hidden="1" customWidth="1"/>
    <col min="23" max="27" width="20.7109375" style="1576" hidden="1" customWidth="1"/>
    <col min="28" max="29" width="20.7109375" style="1577" hidden="1" customWidth="1"/>
    <col min="30" max="32" width="20.7109375" style="1576" hidden="1" customWidth="1"/>
    <col min="33" max="40" width="20.7109375" style="1576" hidden="1" customWidth="1" outlineLevel="1"/>
    <col min="41" max="41" width="35.7109375" style="1576" hidden="1" customWidth="1" collapsed="1"/>
    <col min="42" max="42" width="35.7109375" style="1576" hidden="1" customWidth="1"/>
    <col min="43" max="43" width="0" style="1" hidden="1" customWidth="1"/>
    <col min="44" max="44" width="9.140625" style="1"/>
    <col min="45" max="16384" width="9.140625" style="18"/>
  </cols>
  <sheetData>
    <row r="2" spans="2:44" s="265" customFormat="1" ht="15.2" customHeight="1">
      <c r="B2" s="265" t="s">
        <v>1485</v>
      </c>
      <c r="J2" s="266"/>
      <c r="K2" s="266"/>
      <c r="L2" s="266"/>
      <c r="M2" s="439"/>
      <c r="N2" s="7308" t="s">
        <v>1486</v>
      </c>
      <c r="O2" s="4763" t="s">
        <v>1067</v>
      </c>
      <c r="T2" s="1578"/>
      <c r="U2" s="1578"/>
      <c r="V2" s="1579"/>
      <c r="W2" s="1579"/>
      <c r="X2" s="1579"/>
      <c r="Y2" s="1579"/>
      <c r="Z2" s="1579"/>
      <c r="AA2" s="1579"/>
      <c r="AB2" s="1580"/>
      <c r="AC2" s="1580"/>
      <c r="AD2" s="1579"/>
      <c r="AE2" s="1579"/>
      <c r="AF2" s="1579"/>
      <c r="AG2" s="1579"/>
      <c r="AH2" s="1579"/>
      <c r="AI2" s="1579"/>
      <c r="AJ2" s="1579"/>
      <c r="AK2" s="1579"/>
      <c r="AL2" s="1579"/>
      <c r="AM2" s="1579"/>
      <c r="AN2" s="1579"/>
      <c r="AO2" s="1579"/>
      <c r="AP2" s="1579"/>
      <c r="AQ2" s="3"/>
      <c r="AR2" s="3"/>
    </row>
    <row r="3" spans="2:44" s="265" customFormat="1" ht="15.2" customHeight="1">
      <c r="B3" s="1005" t="s">
        <v>7</v>
      </c>
      <c r="D3" s="1543">
        <f>'Com Prof'!D2</f>
        <v>0</v>
      </c>
      <c r="E3" s="1482"/>
      <c r="F3" s="1482"/>
      <c r="N3" s="7308"/>
      <c r="O3" s="1338" t="s">
        <v>1487</v>
      </c>
      <c r="T3" s="1581"/>
      <c r="U3" s="1581"/>
      <c r="V3" s="1579"/>
      <c r="W3" s="1579"/>
      <c r="X3" s="1579"/>
      <c r="Y3" s="1579"/>
      <c r="Z3" s="1579"/>
      <c r="AA3" s="1579"/>
      <c r="AB3" s="1580"/>
      <c r="AC3" s="1580"/>
      <c r="AD3" s="1579"/>
      <c r="AE3" s="1579"/>
      <c r="AF3" s="1579"/>
      <c r="AG3" s="1579"/>
      <c r="AH3" s="1579"/>
      <c r="AI3" s="1579"/>
      <c r="AJ3" s="1579"/>
      <c r="AK3" s="1579"/>
      <c r="AL3" s="1579"/>
      <c r="AM3" s="1579"/>
      <c r="AN3" s="1579"/>
      <c r="AO3" s="1579"/>
      <c r="AP3" s="1579"/>
      <c r="AQ3" s="3"/>
      <c r="AR3" s="3"/>
    </row>
    <row r="4" spans="2:44" s="265" customFormat="1" ht="15.2" customHeight="1">
      <c r="B4" s="1005" t="s">
        <v>757</v>
      </c>
      <c r="D4" s="1544">
        <f>'Com Prof'!D3</f>
        <v>45657</v>
      </c>
      <c r="E4" s="1545"/>
      <c r="F4" s="1545"/>
      <c r="J4" s="266"/>
      <c r="K4" s="266"/>
      <c r="L4" s="266"/>
      <c r="N4" s="7308"/>
      <c r="O4" s="1340" t="s">
        <v>1488</v>
      </c>
      <c r="T4" s="1582"/>
      <c r="U4" s="1582"/>
      <c r="V4" s="1579"/>
      <c r="W4" s="1579"/>
      <c r="X4" s="1579"/>
      <c r="Y4" s="1579"/>
      <c r="Z4" s="1579"/>
      <c r="AA4" s="1579"/>
      <c r="AB4" s="1580"/>
      <c r="AC4" s="1580"/>
      <c r="AD4" s="1579"/>
      <c r="AE4" s="1579"/>
      <c r="AF4" s="1579"/>
      <c r="AG4" s="1579"/>
      <c r="AH4" s="1579"/>
      <c r="AI4" s="1579"/>
      <c r="AJ4" s="1579"/>
      <c r="AK4" s="1579"/>
      <c r="AL4" s="1579"/>
      <c r="AM4" s="1579"/>
      <c r="AN4" s="1579"/>
      <c r="AO4" s="1579"/>
      <c r="AP4" s="1579"/>
      <c r="AQ4" s="3"/>
      <c r="AR4" s="3"/>
    </row>
    <row r="5" spans="2:44" s="265" customFormat="1" ht="15.2" customHeight="1">
      <c r="B5" s="593"/>
      <c r="C5" s="593"/>
      <c r="D5" s="593"/>
      <c r="E5" s="593"/>
      <c r="F5" s="593"/>
      <c r="G5" s="593"/>
      <c r="H5" s="593"/>
      <c r="I5" s="593"/>
      <c r="J5" s="593"/>
      <c r="K5" s="593"/>
      <c r="L5" s="593"/>
      <c r="M5" s="593"/>
      <c r="N5" s="7309"/>
      <c r="O5" s="1339" t="s">
        <v>258</v>
      </c>
      <c r="T5" s="1583"/>
      <c r="U5" s="1583"/>
      <c r="V5" s="1579"/>
      <c r="W5" s="1579"/>
      <c r="X5" s="1579"/>
      <c r="Y5" s="1579"/>
      <c r="Z5" s="1579"/>
      <c r="AA5" s="1579"/>
      <c r="AB5" s="1580"/>
      <c r="AC5" s="1580"/>
      <c r="AD5" s="1579"/>
      <c r="AE5" s="1579"/>
      <c r="AF5" s="1579"/>
      <c r="AG5" s="1579"/>
      <c r="AH5" s="1579"/>
      <c r="AI5" s="1579"/>
      <c r="AJ5" s="1579"/>
      <c r="AK5" s="1579"/>
      <c r="AL5" s="1579"/>
      <c r="AM5" s="1579"/>
      <c r="AN5" s="1579"/>
      <c r="AO5" s="1579"/>
      <c r="AP5" s="1579"/>
      <c r="AQ5" s="3"/>
      <c r="AR5" s="3"/>
    </row>
    <row r="6" spans="2:44" s="265" customFormat="1" ht="14.1" customHeight="1">
      <c r="B6" s="467"/>
      <c r="J6" s="266"/>
      <c r="K6" s="266"/>
      <c r="L6" s="266"/>
      <c r="T6" s="1582"/>
      <c r="U6" s="1582"/>
      <c r="V6" s="3"/>
      <c r="W6" s="3"/>
      <c r="X6" s="3"/>
      <c r="Y6" s="3"/>
      <c r="Z6" s="3"/>
      <c r="AA6" s="3"/>
      <c r="AB6" s="1584"/>
      <c r="AC6" s="1584"/>
      <c r="AD6" s="3"/>
      <c r="AE6" s="3"/>
      <c r="AF6" s="3"/>
      <c r="AG6" s="3"/>
      <c r="AH6" s="3"/>
      <c r="AI6" s="3"/>
      <c r="AJ6" s="3"/>
      <c r="AK6" s="3"/>
      <c r="AL6" s="3"/>
      <c r="AM6" s="3"/>
      <c r="AN6" s="3"/>
      <c r="AO6" s="3"/>
      <c r="AP6" s="3"/>
      <c r="AQ6" s="3"/>
      <c r="AR6" s="3"/>
    </row>
    <row r="7" spans="2:44" s="265" customFormat="1" ht="14.1" customHeight="1">
      <c r="B7" s="467"/>
      <c r="J7" s="266"/>
      <c r="K7" s="266"/>
      <c r="L7" s="266"/>
      <c r="T7" s="1582"/>
      <c r="U7" s="1582"/>
      <c r="V7" s="3"/>
      <c r="W7" s="3"/>
      <c r="X7" s="3"/>
      <c r="Y7" s="3"/>
      <c r="Z7" s="3"/>
      <c r="AA7" s="3"/>
      <c r="AB7" s="1584"/>
      <c r="AC7" s="1584"/>
      <c r="AD7" s="3"/>
      <c r="AE7" s="3"/>
      <c r="AF7" s="3"/>
      <c r="AG7" s="3"/>
      <c r="AH7" s="3"/>
      <c r="AI7" s="3"/>
      <c r="AJ7" s="3"/>
      <c r="AK7" s="3"/>
      <c r="AL7" s="3"/>
      <c r="AM7" s="3"/>
      <c r="AN7" s="3"/>
      <c r="AO7" s="3"/>
      <c r="AP7" s="3"/>
      <c r="AQ7" s="3"/>
      <c r="AR7" s="3"/>
    </row>
    <row r="8" spans="2:44" s="265" customFormat="1" ht="14.1" customHeight="1">
      <c r="B8" s="467"/>
      <c r="J8" s="266"/>
      <c r="K8" s="266"/>
      <c r="L8" s="266"/>
      <c r="T8" s="1582"/>
      <c r="U8" s="1582"/>
      <c r="V8" s="3"/>
      <c r="W8" s="3"/>
      <c r="X8" s="3"/>
      <c r="Y8" s="3"/>
      <c r="Z8" s="3"/>
      <c r="AA8" s="3"/>
      <c r="AB8" s="1584"/>
      <c r="AC8" s="1584"/>
      <c r="AD8" s="3"/>
      <c r="AE8" s="3"/>
      <c r="AF8" s="3"/>
      <c r="AG8" s="3"/>
      <c r="AH8" s="3"/>
      <c r="AI8" s="3"/>
      <c r="AJ8" s="3"/>
      <c r="AK8" s="3"/>
      <c r="AL8" s="3"/>
      <c r="AM8" s="3"/>
      <c r="AN8" s="3"/>
      <c r="AO8" s="3"/>
      <c r="AP8" s="3"/>
      <c r="AQ8" s="3"/>
      <c r="AR8" s="3"/>
    </row>
    <row r="9" spans="2:44" s="267" customFormat="1" ht="12.75" customHeight="1" thickBot="1">
      <c r="B9" s="7322" t="s">
        <v>52</v>
      </c>
      <c r="C9" s="7322"/>
      <c r="D9" s="7330" t="s">
        <v>1489</v>
      </c>
      <c r="E9" s="7330" t="s">
        <v>1490</v>
      </c>
      <c r="F9" s="7330" t="s">
        <v>1491</v>
      </c>
      <c r="G9" s="7330" t="s">
        <v>1492</v>
      </c>
      <c r="H9" s="4764" t="s">
        <v>1493</v>
      </c>
      <c r="I9" s="4764"/>
      <c r="J9" s="7317" t="s">
        <v>1494</v>
      </c>
      <c r="K9" s="7317" t="s">
        <v>1495</v>
      </c>
      <c r="L9" s="7317" t="s">
        <v>1496</v>
      </c>
      <c r="M9" s="7327" t="s">
        <v>1497</v>
      </c>
      <c r="T9" s="1585"/>
      <c r="U9" s="1585"/>
      <c r="V9" s="7320" t="s">
        <v>1068</v>
      </c>
      <c r="W9" s="7321"/>
      <c r="X9" s="7321"/>
      <c r="Y9" s="7321"/>
      <c r="Z9" s="7321"/>
      <c r="AA9" s="7321"/>
      <c r="AB9" s="7321"/>
      <c r="AC9" s="7321"/>
      <c r="AD9" s="7321"/>
      <c r="AE9" s="7321"/>
      <c r="AF9" s="7321"/>
      <c r="AG9" s="7321"/>
      <c r="AH9" s="7321"/>
      <c r="AI9" s="7321"/>
      <c r="AJ9" s="7321"/>
      <c r="AK9" s="7321"/>
      <c r="AL9" s="7321"/>
      <c r="AM9" s="7321"/>
      <c r="AN9" s="7321"/>
      <c r="AO9" s="7321"/>
      <c r="AP9" s="7321"/>
      <c r="AQ9" s="22"/>
      <c r="AR9" s="22"/>
    </row>
    <row r="10" spans="2:44" s="267" customFormat="1" ht="12.75" customHeight="1" thickBot="1">
      <c r="B10" s="7322"/>
      <c r="C10" s="7322"/>
      <c r="D10" s="7330" t="s">
        <v>1489</v>
      </c>
      <c r="E10" s="7330"/>
      <c r="F10" s="7330" t="s">
        <v>1498</v>
      </c>
      <c r="G10" s="7330"/>
      <c r="H10" s="7332" t="s">
        <v>1499</v>
      </c>
      <c r="I10" s="7334" t="s">
        <v>1500</v>
      </c>
      <c r="J10" s="7317"/>
      <c r="K10" s="7317"/>
      <c r="L10" s="7317"/>
      <c r="M10" s="7327"/>
      <c r="T10" s="1585"/>
      <c r="U10" s="1585"/>
      <c r="V10" s="7339" t="s">
        <v>1501</v>
      </c>
      <c r="W10" s="7305" t="s">
        <v>1502</v>
      </c>
      <c r="X10" s="7305"/>
      <c r="Y10" s="7305" t="s">
        <v>1081</v>
      </c>
      <c r="Z10" s="7305" t="s">
        <v>1503</v>
      </c>
      <c r="AA10" s="7305"/>
      <c r="AB10" s="7304" t="s">
        <v>1493</v>
      </c>
      <c r="AC10" s="7304" t="s">
        <v>1504</v>
      </c>
      <c r="AD10" s="7301" t="s">
        <v>1082</v>
      </c>
      <c r="AE10" s="7336" t="s">
        <v>1086</v>
      </c>
      <c r="AF10" s="7336" t="s">
        <v>1084</v>
      </c>
      <c r="AG10" s="7340" t="s">
        <v>1070</v>
      </c>
      <c r="AH10" s="7340"/>
      <c r="AI10" s="7340"/>
      <c r="AJ10" s="7340"/>
      <c r="AK10" s="7340" t="s">
        <v>1071</v>
      </c>
      <c r="AL10" s="7340"/>
      <c r="AM10" s="7340"/>
      <c r="AN10" s="7340"/>
      <c r="AO10" s="7336" t="s">
        <v>44</v>
      </c>
      <c r="AP10" s="7336" t="s">
        <v>1505</v>
      </c>
      <c r="AQ10" s="22"/>
      <c r="AR10" s="22"/>
    </row>
    <row r="11" spans="2:44" s="267" customFormat="1" ht="12.75" customHeight="1" thickBot="1">
      <c r="B11" s="7322"/>
      <c r="C11" s="7322"/>
      <c r="D11" s="7330"/>
      <c r="E11" s="7330"/>
      <c r="F11" s="7330" t="s">
        <v>1506</v>
      </c>
      <c r="G11" s="7330"/>
      <c r="H11" s="7332"/>
      <c r="I11" s="7334"/>
      <c r="J11" s="7317"/>
      <c r="K11" s="7317"/>
      <c r="L11" s="7317"/>
      <c r="M11" s="7327"/>
      <c r="T11" s="1585"/>
      <c r="U11" s="1585"/>
      <c r="V11" s="7339"/>
      <c r="W11" s="7305" t="s">
        <v>1507</v>
      </c>
      <c r="X11" s="7305" t="s">
        <v>1508</v>
      </c>
      <c r="Y11" s="7305"/>
      <c r="Z11" s="7305"/>
      <c r="AA11" s="7305"/>
      <c r="AB11" s="7304"/>
      <c r="AC11" s="7304"/>
      <c r="AD11" s="7301"/>
      <c r="AE11" s="7336"/>
      <c r="AF11" s="7336"/>
      <c r="AG11" s="7336" t="s">
        <v>1509</v>
      </c>
      <c r="AH11" s="7336" t="s">
        <v>1082</v>
      </c>
      <c r="AI11" s="7336" t="s">
        <v>1086</v>
      </c>
      <c r="AJ11" s="7336" t="s">
        <v>1084</v>
      </c>
      <c r="AK11" s="7336" t="s">
        <v>1509</v>
      </c>
      <c r="AL11" s="7336" t="s">
        <v>1082</v>
      </c>
      <c r="AM11" s="7336" t="s">
        <v>1086</v>
      </c>
      <c r="AN11" s="7336" t="s">
        <v>1084</v>
      </c>
      <c r="AO11" s="7336"/>
      <c r="AP11" s="7336"/>
      <c r="AQ11" s="22"/>
      <c r="AR11" s="22"/>
    </row>
    <row r="12" spans="2:44" s="267" customFormat="1" ht="12.75" customHeight="1">
      <c r="B12" s="7322"/>
      <c r="C12" s="7322"/>
      <c r="D12" s="7330"/>
      <c r="E12" s="7330"/>
      <c r="F12" s="7330"/>
      <c r="G12" s="7330"/>
      <c r="H12" s="7332"/>
      <c r="I12" s="7334"/>
      <c r="J12" s="7317"/>
      <c r="K12" s="7317"/>
      <c r="L12" s="7317"/>
      <c r="M12" s="7327"/>
      <c r="T12" s="1585"/>
      <c r="U12" s="1585"/>
      <c r="V12" s="7339"/>
      <c r="W12" s="7305" t="s">
        <v>1079</v>
      </c>
      <c r="X12" s="7305" t="s">
        <v>1080</v>
      </c>
      <c r="Y12" s="7305"/>
      <c r="Z12" s="7305" t="s">
        <v>1510</v>
      </c>
      <c r="AA12" s="7305" t="s">
        <v>1511</v>
      </c>
      <c r="AB12" s="7304" t="s">
        <v>1512</v>
      </c>
      <c r="AC12" s="7304"/>
      <c r="AD12" s="7301"/>
      <c r="AE12" s="7336"/>
      <c r="AF12" s="7336"/>
      <c r="AG12" s="7336"/>
      <c r="AH12" s="7336"/>
      <c r="AI12" s="7336"/>
      <c r="AJ12" s="7336"/>
      <c r="AK12" s="7336"/>
      <c r="AL12" s="7336"/>
      <c r="AM12" s="7336"/>
      <c r="AN12" s="7336"/>
      <c r="AO12" s="7336"/>
      <c r="AP12" s="7336"/>
      <c r="AQ12" s="22"/>
      <c r="AR12" s="22"/>
    </row>
    <row r="13" spans="2:44" s="267" customFormat="1" ht="12.75" customHeight="1">
      <c r="B13" s="7323"/>
      <c r="C13" s="7324"/>
      <c r="D13" s="7331"/>
      <c r="E13" s="7331"/>
      <c r="F13" s="7331"/>
      <c r="G13" s="7331"/>
      <c r="H13" s="7333"/>
      <c r="I13" s="7335"/>
      <c r="J13" s="7318"/>
      <c r="K13" s="7318"/>
      <c r="L13" s="7318"/>
      <c r="M13" s="7328"/>
      <c r="T13" s="1585"/>
      <c r="U13" s="1585"/>
      <c r="V13" s="7339"/>
      <c r="W13" s="7305" t="s">
        <v>1507</v>
      </c>
      <c r="X13" s="7305" t="s">
        <v>1508</v>
      </c>
      <c r="Y13" s="7305"/>
      <c r="Z13" s="7305"/>
      <c r="AA13" s="7305"/>
      <c r="AB13" s="7304"/>
      <c r="AC13" s="7304"/>
      <c r="AD13" s="7302"/>
      <c r="AE13" s="7337"/>
      <c r="AF13" s="7337"/>
      <c r="AG13" s="7337"/>
      <c r="AH13" s="7337"/>
      <c r="AI13" s="7337"/>
      <c r="AJ13" s="7337"/>
      <c r="AK13" s="7337"/>
      <c r="AL13" s="7337"/>
      <c r="AM13" s="7337"/>
      <c r="AN13" s="7337"/>
      <c r="AO13" s="7337"/>
      <c r="AP13" s="7337"/>
      <c r="AQ13" s="22"/>
      <c r="AR13" s="22"/>
    </row>
    <row r="14" spans="2:44" s="267" customFormat="1" ht="12.75" customHeight="1">
      <c r="B14" s="7323"/>
      <c r="C14" s="7324"/>
      <c r="D14" s="7331"/>
      <c r="E14" s="7331"/>
      <c r="F14" s="7331"/>
      <c r="G14" s="7331"/>
      <c r="H14" s="7333"/>
      <c r="I14" s="7335"/>
      <c r="J14" s="7318"/>
      <c r="K14" s="7318"/>
      <c r="L14" s="7318"/>
      <c r="M14" s="7328"/>
      <c r="T14" s="1585"/>
      <c r="U14" s="1585"/>
      <c r="V14" s="7339"/>
      <c r="W14" s="7305"/>
      <c r="X14" s="7305"/>
      <c r="Y14" s="7305"/>
      <c r="Z14" s="7305"/>
      <c r="AA14" s="7305"/>
      <c r="AB14" s="7304"/>
      <c r="AC14" s="7304"/>
      <c r="AD14" s="7302"/>
      <c r="AE14" s="7337"/>
      <c r="AF14" s="7337"/>
      <c r="AG14" s="7337"/>
      <c r="AH14" s="7337"/>
      <c r="AI14" s="7337"/>
      <c r="AJ14" s="7337"/>
      <c r="AK14" s="7337"/>
      <c r="AL14" s="7337"/>
      <c r="AM14" s="7337"/>
      <c r="AN14" s="7337"/>
      <c r="AO14" s="7337"/>
      <c r="AP14" s="7337"/>
      <c r="AQ14" s="22"/>
      <c r="AR14" s="22"/>
    </row>
    <row r="15" spans="2:44" s="267" customFormat="1" ht="13.15" customHeight="1" thickBot="1">
      <c r="B15" s="7325"/>
      <c r="C15" s="7326"/>
      <c r="D15" s="7326"/>
      <c r="E15" s="7326"/>
      <c r="F15" s="7326"/>
      <c r="G15" s="7326"/>
      <c r="H15" s="7326"/>
      <c r="I15" s="7319"/>
      <c r="J15" s="7319"/>
      <c r="K15" s="7319"/>
      <c r="L15" s="7319"/>
      <c r="M15" s="7329"/>
      <c r="T15" s="1585"/>
      <c r="U15" s="1585"/>
      <c r="V15" s="7339"/>
      <c r="W15" s="7305"/>
      <c r="X15" s="7305"/>
      <c r="Y15" s="7305"/>
      <c r="Z15" s="7305"/>
      <c r="AA15" s="7305"/>
      <c r="AB15" s="7304"/>
      <c r="AC15" s="7304"/>
      <c r="AD15" s="7303"/>
      <c r="AE15" s="7338"/>
      <c r="AF15" s="7338"/>
      <c r="AG15" s="7338"/>
      <c r="AH15" s="7338"/>
      <c r="AI15" s="7338"/>
      <c r="AJ15" s="7338"/>
      <c r="AK15" s="7338"/>
      <c r="AL15" s="7338"/>
      <c r="AM15" s="7338"/>
      <c r="AN15" s="7338"/>
      <c r="AO15" s="7338"/>
      <c r="AP15" s="7338"/>
      <c r="AQ15" s="22"/>
      <c r="AR15" s="22"/>
    </row>
    <row r="16" spans="2:44" ht="12.75" customHeight="1">
      <c r="B16" s="4765"/>
      <c r="C16" s="4766"/>
      <c r="D16" s="4766"/>
      <c r="E16" s="4766"/>
      <c r="F16" s="4766"/>
      <c r="G16" s="4766"/>
      <c r="H16" s="4766"/>
      <c r="I16" s="4766"/>
      <c r="J16" s="4767"/>
      <c r="K16" s="4767"/>
      <c r="L16" s="4767"/>
      <c r="M16" s="619"/>
      <c r="V16" s="1587"/>
      <c r="W16" s="1587"/>
      <c r="X16" s="1587"/>
      <c r="Y16" s="1587"/>
      <c r="Z16" s="1588"/>
      <c r="AA16" s="1587"/>
      <c r="AB16" s="1589"/>
      <c r="AC16" s="1589"/>
      <c r="AD16" s="1587"/>
      <c r="AE16" s="1587"/>
      <c r="AF16" s="1587"/>
      <c r="AG16" s="1587"/>
      <c r="AH16" s="1587"/>
      <c r="AI16" s="1587"/>
      <c r="AJ16" s="1587"/>
      <c r="AK16" s="1587"/>
      <c r="AL16" s="1587"/>
      <c r="AM16" s="1587"/>
      <c r="AN16" s="1587"/>
      <c r="AO16" s="1587"/>
      <c r="AP16" s="1587"/>
    </row>
    <row r="17" spans="2:42" ht="12.75" customHeight="1">
      <c r="B17" s="4768" t="s">
        <v>1513</v>
      </c>
      <c r="C17" s="4769" t="s">
        <v>1088</v>
      </c>
      <c r="D17" s="4770"/>
      <c r="E17" s="4770"/>
      <c r="F17" s="4770"/>
      <c r="G17" s="4771"/>
      <c r="H17" s="4771"/>
      <c r="I17" s="4771"/>
      <c r="J17" s="4772">
        <f>I68</f>
        <v>0</v>
      </c>
      <c r="K17" s="4772">
        <f>J68</f>
        <v>0</v>
      </c>
      <c r="L17" s="4772">
        <f>K68</f>
        <v>0</v>
      </c>
      <c r="M17" s="612"/>
      <c r="N17" s="268"/>
      <c r="V17" s="1590">
        <f>J17</f>
        <v>0</v>
      </c>
      <c r="W17" s="1591"/>
      <c r="X17" s="1591"/>
      <c r="Y17" s="1592">
        <f>V17+W17-X17</f>
        <v>0</v>
      </c>
      <c r="Z17" s="1591"/>
      <c r="AA17" s="1591"/>
      <c r="AB17" s="1593"/>
      <c r="AC17" s="1594">
        <f>IFERROR(IF(AB17="",AA17,AB17*AA17),"")</f>
        <v>0</v>
      </c>
      <c r="AD17" s="1590">
        <f>IF(AF17&gt;Y17,AF17-Y17,0)</f>
        <v>0</v>
      </c>
      <c r="AE17" s="1590">
        <f>IF(Y17&gt;AF17,Y17-AF17,0)</f>
        <v>0</v>
      </c>
      <c r="AF17" s="1590">
        <f>IF(Z17="Y",MIN(Y17,AC17),0)</f>
        <v>0</v>
      </c>
      <c r="AG17" s="1591"/>
      <c r="AH17" s="1590">
        <f>IF(AJ17&gt;Y17,AJ17-Y17,0)</f>
        <v>0</v>
      </c>
      <c r="AI17" s="1590">
        <f>IF(Y17&gt;AJ17,Y17-AJ17,0)</f>
        <v>0</v>
      </c>
      <c r="AJ17" s="1590">
        <f>AF17+AG17</f>
        <v>0</v>
      </c>
      <c r="AK17" s="1591"/>
      <c r="AL17" s="1590">
        <f>IF(AN17&gt;Y17,AN17-Y17,0)</f>
        <v>0</v>
      </c>
      <c r="AM17" s="1590">
        <f>IF(Y17&gt;AN17,Y17-AN17,0)</f>
        <v>0</v>
      </c>
      <c r="AN17" s="1590">
        <f>AJ17+AK17</f>
        <v>0</v>
      </c>
      <c r="AO17" s="1591"/>
      <c r="AP17" s="1591"/>
    </row>
    <row r="18" spans="2:42" ht="12.75" customHeight="1">
      <c r="B18" s="609" t="s">
        <v>1514</v>
      </c>
      <c r="C18" s="610" t="s">
        <v>1089</v>
      </c>
      <c r="D18" s="611"/>
      <c r="E18" s="611"/>
      <c r="F18" s="611"/>
      <c r="G18" s="608"/>
      <c r="H18" s="608"/>
      <c r="I18" s="608"/>
      <c r="J18" s="608"/>
      <c r="K18" s="608"/>
      <c r="L18" s="608"/>
      <c r="M18" s="601"/>
      <c r="N18" s="268"/>
      <c r="T18" s="1595"/>
      <c r="U18" s="1595"/>
      <c r="V18" s="1596"/>
      <c r="W18" s="1587"/>
      <c r="X18" s="1587"/>
      <c r="Y18" s="1592"/>
      <c r="Z18" s="1587"/>
      <c r="AA18" s="1587"/>
      <c r="AB18" s="1589"/>
      <c r="AC18" s="1594"/>
      <c r="AD18" s="1587"/>
      <c r="AE18" s="1587"/>
      <c r="AF18" s="1587"/>
      <c r="AG18" s="1587"/>
      <c r="AH18" s="1587"/>
      <c r="AI18" s="1587"/>
      <c r="AJ18" s="1587"/>
      <c r="AK18" s="1587"/>
      <c r="AL18" s="1587"/>
      <c r="AM18" s="1587"/>
      <c r="AN18" s="1587"/>
      <c r="AO18" s="1587"/>
      <c r="AP18" s="1587"/>
    </row>
    <row r="19" spans="2:42" ht="12.75" customHeight="1">
      <c r="B19" s="602">
        <v>1</v>
      </c>
      <c r="C19" s="574" t="s">
        <v>1515</v>
      </c>
      <c r="D19" s="575"/>
      <c r="E19" s="575"/>
      <c r="F19" s="575"/>
      <c r="G19" s="576"/>
      <c r="H19" s="576"/>
      <c r="I19" s="576"/>
      <c r="J19" s="576"/>
      <c r="K19" s="576"/>
      <c r="L19" s="576"/>
      <c r="M19" s="603"/>
      <c r="N19" s="268"/>
      <c r="V19" s="1596">
        <f t="shared" ref="V19:V20" si="0">J18</f>
        <v>0</v>
      </c>
      <c r="W19" s="1591"/>
      <c r="X19" s="1591"/>
      <c r="Y19" s="1592">
        <f>V19+W19-X19</f>
        <v>0</v>
      </c>
      <c r="Z19" s="1591"/>
      <c r="AA19" s="1591"/>
      <c r="AB19" s="1593"/>
      <c r="AC19" s="1594">
        <f t="shared" ref="AC19:AC22" si="1">IFERROR(IF(AB19="",AA19,AB19*AA19),"")</f>
        <v>0</v>
      </c>
      <c r="AD19" s="1590">
        <f>IF(AF19&gt;Y19,AF19-Y19,0)</f>
        <v>0</v>
      </c>
      <c r="AE19" s="1590">
        <f>IF(Y19&gt;AF19,Y19-AF19,0)</f>
        <v>0</v>
      </c>
      <c r="AF19" s="1590">
        <f>IF(Z19="Y",MIN(Y19,AC19),0)</f>
        <v>0</v>
      </c>
      <c r="AG19" s="1591"/>
      <c r="AH19" s="1590">
        <f>IF(AJ19&gt;Y19,AJ19-Y19,0)</f>
        <v>0</v>
      </c>
      <c r="AI19" s="1590">
        <f t="shared" ref="AI19:AI22" si="2">IF(Y19&gt;AJ19,Y19-AJ19,0)</f>
        <v>0</v>
      </c>
      <c r="AJ19" s="1590">
        <f>AF19+AG19</f>
        <v>0</v>
      </c>
      <c r="AK19" s="1591"/>
      <c r="AL19" s="1590">
        <f>IF(AN19&gt;Y19,AN19-Y19,0)</f>
        <v>0</v>
      </c>
      <c r="AM19" s="1590">
        <f t="shared" ref="AM19:AM22" si="3">IF(Y19&gt;AN19,Y19-AN19,0)</f>
        <v>0</v>
      </c>
      <c r="AN19" s="1590">
        <f>AJ19+AK19</f>
        <v>0</v>
      </c>
      <c r="AO19" s="1591"/>
      <c r="AP19" s="1591"/>
    </row>
    <row r="20" spans="2:42" ht="12.75" customHeight="1">
      <c r="B20" s="602">
        <v>2</v>
      </c>
      <c r="C20" s="574" t="s">
        <v>1516</v>
      </c>
      <c r="D20" s="575"/>
      <c r="E20" s="575"/>
      <c r="F20" s="575"/>
      <c r="G20" s="576"/>
      <c r="H20" s="576"/>
      <c r="I20" s="576"/>
      <c r="J20" s="576"/>
      <c r="K20" s="576"/>
      <c r="L20" s="576"/>
      <c r="M20" s="603"/>
      <c r="N20" s="268"/>
      <c r="V20" s="1596">
        <f t="shared" si="0"/>
        <v>0</v>
      </c>
      <c r="W20" s="1591"/>
      <c r="X20" s="1591"/>
      <c r="Y20" s="1592">
        <f>V20+W20-X20</f>
        <v>0</v>
      </c>
      <c r="Z20" s="1591"/>
      <c r="AA20" s="1591"/>
      <c r="AB20" s="1593"/>
      <c r="AC20" s="1594">
        <f t="shared" si="1"/>
        <v>0</v>
      </c>
      <c r="AD20" s="1590">
        <f>IF(AF20&gt;Y20,AF20-Y20,0)</f>
        <v>0</v>
      </c>
      <c r="AE20" s="1590">
        <f>IF(Y20&gt;AF20,Y20-AF20,0)</f>
        <v>0</v>
      </c>
      <c r="AF20" s="1590">
        <f>IF(Z20="Y",MIN(Y20,AC20),0)</f>
        <v>0</v>
      </c>
      <c r="AG20" s="1591"/>
      <c r="AH20" s="1590">
        <f>IF(AJ20&gt;Y20,AJ20-Y20,0)</f>
        <v>0</v>
      </c>
      <c r="AI20" s="1590">
        <f t="shared" si="2"/>
        <v>0</v>
      </c>
      <c r="AJ20" s="1590">
        <f>AF20+AG20</f>
        <v>0</v>
      </c>
      <c r="AK20" s="1591"/>
      <c r="AL20" s="1590">
        <f>IF(AN20&gt;Y20,AN20-Y20,0)</f>
        <v>0</v>
      </c>
      <c r="AM20" s="1590">
        <f t="shared" si="3"/>
        <v>0</v>
      </c>
      <c r="AN20" s="1590">
        <f>AJ20+AK20</f>
        <v>0</v>
      </c>
      <c r="AO20" s="1591"/>
      <c r="AP20" s="1591"/>
    </row>
    <row r="21" spans="2:42" ht="12.75" customHeight="1">
      <c r="B21" s="602">
        <v>3</v>
      </c>
      <c r="C21" s="574" t="s">
        <v>1517</v>
      </c>
      <c r="D21" s="575"/>
      <c r="E21" s="575"/>
      <c r="F21" s="575"/>
      <c r="G21" s="576"/>
      <c r="H21" s="576"/>
      <c r="I21" s="576"/>
      <c r="J21" s="576"/>
      <c r="K21" s="576"/>
      <c r="L21" s="576"/>
      <c r="M21" s="603"/>
      <c r="N21" s="268"/>
      <c r="V21" s="1596">
        <f>J20</f>
        <v>0</v>
      </c>
      <c r="W21" s="1591"/>
      <c r="X21" s="1591"/>
      <c r="Y21" s="1592">
        <f>V21+W21-X21</f>
        <v>0</v>
      </c>
      <c r="Z21" s="1591"/>
      <c r="AA21" s="1591"/>
      <c r="AB21" s="1593"/>
      <c r="AC21" s="1594">
        <f t="shared" si="1"/>
        <v>0</v>
      </c>
      <c r="AD21" s="1590">
        <f>IF(AF21&gt;Y21,AF21-Y21,0)</f>
        <v>0</v>
      </c>
      <c r="AE21" s="1590">
        <f>IF(Y21&gt;AF21,Y21-AF21,0)</f>
        <v>0</v>
      </c>
      <c r="AF21" s="1590">
        <f>IF(Z21="Y",MIN(Y21,AC21),0)</f>
        <v>0</v>
      </c>
      <c r="AG21" s="1591"/>
      <c r="AH21" s="1590">
        <f>IF(AJ21&gt;Y21,AJ21-Y21,0)</f>
        <v>0</v>
      </c>
      <c r="AI21" s="1590">
        <f t="shared" si="2"/>
        <v>0</v>
      </c>
      <c r="AJ21" s="1590">
        <f>AF21+AG21</f>
        <v>0</v>
      </c>
      <c r="AK21" s="1591"/>
      <c r="AL21" s="1590">
        <f>IF(AN21&gt;Y21,AN21-Y21,0)</f>
        <v>0</v>
      </c>
      <c r="AM21" s="1590">
        <f t="shared" si="3"/>
        <v>0</v>
      </c>
      <c r="AN21" s="1590">
        <f>AJ21+AK21</f>
        <v>0</v>
      </c>
      <c r="AO21" s="1591"/>
      <c r="AP21" s="1591"/>
    </row>
    <row r="22" spans="2:42" ht="12.75" customHeight="1">
      <c r="B22" s="615">
        <v>4</v>
      </c>
      <c r="C22" s="616" t="s">
        <v>1518</v>
      </c>
      <c r="D22" s="617"/>
      <c r="E22" s="617"/>
      <c r="F22" s="617"/>
      <c r="G22" s="618"/>
      <c r="H22" s="618"/>
      <c r="I22" s="618"/>
      <c r="J22" s="618"/>
      <c r="K22" s="618"/>
      <c r="L22" s="618"/>
      <c r="M22" s="614"/>
      <c r="N22" s="268"/>
      <c r="V22" s="1596">
        <f>J21</f>
        <v>0</v>
      </c>
      <c r="W22" s="1591"/>
      <c r="X22" s="1591"/>
      <c r="Y22" s="1592">
        <f>V22+W22-X22</f>
        <v>0</v>
      </c>
      <c r="Z22" s="1591"/>
      <c r="AA22" s="1591"/>
      <c r="AB22" s="1593"/>
      <c r="AC22" s="1594">
        <f t="shared" si="1"/>
        <v>0</v>
      </c>
      <c r="AD22" s="1590">
        <f>IF(AF22&gt;Y22,AF22-Y22,0)</f>
        <v>0</v>
      </c>
      <c r="AE22" s="1590">
        <f>IF(Y22&gt;AF22,Y22-AF22,0)</f>
        <v>0</v>
      </c>
      <c r="AF22" s="1590">
        <f>IF(Z22="Y",MIN(Y22,AC22),0)</f>
        <v>0</v>
      </c>
      <c r="AG22" s="1591"/>
      <c r="AH22" s="1590">
        <f>IF(AJ22&gt;Y22,AJ22-Y22,0)</f>
        <v>0</v>
      </c>
      <c r="AI22" s="1590">
        <f t="shared" si="2"/>
        <v>0</v>
      </c>
      <c r="AJ22" s="1590">
        <f>AF22+AG22</f>
        <v>0</v>
      </c>
      <c r="AK22" s="1591"/>
      <c r="AL22" s="1590">
        <f>IF(AN22&gt;Y22,AN22-Y22,0)</f>
        <v>0</v>
      </c>
      <c r="AM22" s="1590">
        <f t="shared" si="3"/>
        <v>0</v>
      </c>
      <c r="AN22" s="1590">
        <f>AJ22+AK22</f>
        <v>0</v>
      </c>
      <c r="AO22" s="1591"/>
      <c r="AP22" s="1591"/>
    </row>
    <row r="23" spans="2:42" ht="12.75" customHeight="1">
      <c r="B23" s="613"/>
      <c r="C23" s="4773" t="s">
        <v>1519</v>
      </c>
      <c r="D23" s="4774"/>
      <c r="E23" s="4774"/>
      <c r="F23" s="4774"/>
      <c r="G23" s="4775"/>
      <c r="H23" s="4775"/>
      <c r="I23" s="4775"/>
      <c r="J23" s="4776">
        <f>SUBTOTAL(9,J19:J22)</f>
        <v>0</v>
      </c>
      <c r="K23" s="4776">
        <f>SUBTOTAL(9,K19:K22)</f>
        <v>0</v>
      </c>
      <c r="L23" s="4776">
        <f>SUBTOTAL(9,L19:L22)</f>
        <v>0</v>
      </c>
      <c r="M23" s="612"/>
      <c r="N23" s="302"/>
      <c r="V23" s="1597">
        <f>SUBTOTAL(9,V19:V22)</f>
        <v>0</v>
      </c>
      <c r="W23" s="1597">
        <f>SUBTOTAL(9,W19:W22)</f>
        <v>0</v>
      </c>
      <c r="X23" s="1597">
        <f>SUBTOTAL(9,X19:X22)</f>
        <v>0</v>
      </c>
      <c r="Y23" s="1597">
        <f>SUBTOTAL(9,Y19:Y22)</f>
        <v>0</v>
      </c>
      <c r="Z23" s="1597"/>
      <c r="AA23" s="1597"/>
      <c r="AB23" s="1598"/>
      <c r="AC23" s="1598">
        <f t="shared" ref="AC23:AK23" si="4">SUBTOTAL(9,AC19:AC22)</f>
        <v>0</v>
      </c>
      <c r="AD23" s="1597">
        <f t="shared" si="4"/>
        <v>0</v>
      </c>
      <c r="AE23" s="1597">
        <f t="shared" si="4"/>
        <v>0</v>
      </c>
      <c r="AF23" s="1597">
        <f t="shared" si="4"/>
        <v>0</v>
      </c>
      <c r="AG23" s="1597">
        <f t="shared" si="4"/>
        <v>0</v>
      </c>
      <c r="AH23" s="1597">
        <f t="shared" si="4"/>
        <v>0</v>
      </c>
      <c r="AI23" s="1597">
        <f t="shared" si="4"/>
        <v>0</v>
      </c>
      <c r="AJ23" s="1597">
        <f t="shared" si="4"/>
        <v>0</v>
      </c>
      <c r="AK23" s="1597">
        <f t="shared" si="4"/>
        <v>0</v>
      </c>
      <c r="AL23" s="1597"/>
      <c r="AM23" s="1597"/>
      <c r="AN23" s="1597"/>
      <c r="AO23" s="1597"/>
      <c r="AP23" s="1597"/>
    </row>
    <row r="24" spans="2:42" ht="12.75" customHeight="1">
      <c r="B24" s="609" t="s">
        <v>1520</v>
      </c>
      <c r="C24" s="610" t="s">
        <v>1090</v>
      </c>
      <c r="D24" s="611"/>
      <c r="E24" s="611"/>
      <c r="F24" s="611"/>
      <c r="G24" s="608"/>
      <c r="H24" s="608"/>
      <c r="I24" s="608"/>
      <c r="J24" s="608"/>
      <c r="K24" s="608"/>
      <c r="L24" s="608"/>
      <c r="M24" s="601"/>
      <c r="N24" s="268"/>
      <c r="T24" s="1595"/>
      <c r="U24" s="1595"/>
      <c r="V24" s="1599"/>
      <c r="W24" s="1599"/>
      <c r="X24" s="1599"/>
      <c r="Y24" s="1599"/>
      <c r="Z24" s="1599"/>
      <c r="AA24" s="1599"/>
      <c r="AB24" s="1589"/>
      <c r="AC24" s="1589"/>
      <c r="AD24" s="1599"/>
      <c r="AE24" s="1599"/>
      <c r="AF24" s="1599"/>
      <c r="AG24" s="1599"/>
      <c r="AH24" s="1599"/>
      <c r="AI24" s="1599"/>
      <c r="AJ24" s="1599"/>
      <c r="AK24" s="1599"/>
      <c r="AL24" s="1599"/>
      <c r="AM24" s="1599"/>
      <c r="AN24" s="1599"/>
      <c r="AO24" s="1599"/>
      <c r="AP24" s="1599"/>
    </row>
    <row r="25" spans="2:42" ht="12.75" customHeight="1">
      <c r="B25" s="602">
        <v>1</v>
      </c>
      <c r="C25" s="574" t="s">
        <v>1521</v>
      </c>
      <c r="D25" s="575"/>
      <c r="E25" s="575"/>
      <c r="F25" s="575"/>
      <c r="G25" s="576"/>
      <c r="H25" s="576"/>
      <c r="I25" s="576"/>
      <c r="J25" s="576"/>
      <c r="K25" s="576"/>
      <c r="L25" s="576"/>
      <c r="M25" s="603"/>
      <c r="N25" s="268"/>
      <c r="V25" s="1596">
        <f>J24</f>
        <v>0</v>
      </c>
      <c r="W25" s="1591"/>
      <c r="X25" s="1591"/>
      <c r="Y25" s="1592">
        <f>V25+W25-X25</f>
        <v>0</v>
      </c>
      <c r="Z25" s="1591"/>
      <c r="AA25" s="1591"/>
      <c r="AB25" s="1593"/>
      <c r="AC25" s="1594">
        <f t="shared" ref="AC25:AC28" si="5">IFERROR(IF(AB25="",AA25,AB25*AA25),"")</f>
        <v>0</v>
      </c>
      <c r="AD25" s="1590">
        <f>IF(AF25&gt;Y25,AF25-Y25,0)</f>
        <v>0</v>
      </c>
      <c r="AE25" s="1590">
        <f>IF(Y25&gt;AF25,Y25-AF25,0)</f>
        <v>0</v>
      </c>
      <c r="AF25" s="1590">
        <f>IF(Z25="Y",MIN(Y25,AC25),0)</f>
        <v>0</v>
      </c>
      <c r="AG25" s="1591"/>
      <c r="AH25" s="1590">
        <f>IF(AJ25&gt;Y25,AJ25-Y25,0)</f>
        <v>0</v>
      </c>
      <c r="AI25" s="1590">
        <f t="shared" ref="AI25:AI28" si="6">IF(Y25&gt;AJ25,Y25-AJ25,0)</f>
        <v>0</v>
      </c>
      <c r="AJ25" s="1590">
        <f>AF25+AG25</f>
        <v>0</v>
      </c>
      <c r="AK25" s="1591"/>
      <c r="AL25" s="1590">
        <f>IF(AN25&gt;Y25,AN25-Y25,0)</f>
        <v>0</v>
      </c>
      <c r="AM25" s="1590">
        <f t="shared" ref="AM25:AM28" si="7">IF(Y25&gt;AN25,Y25-AN25,0)</f>
        <v>0</v>
      </c>
      <c r="AN25" s="1590">
        <f>AJ25+AK25</f>
        <v>0</v>
      </c>
      <c r="AO25" s="1591"/>
      <c r="AP25" s="1591"/>
    </row>
    <row r="26" spans="2:42" ht="12.75" customHeight="1">
      <c r="B26" s="602">
        <v>2</v>
      </c>
      <c r="C26" s="574" t="s">
        <v>1522</v>
      </c>
      <c r="D26" s="575"/>
      <c r="E26" s="575"/>
      <c r="F26" s="575"/>
      <c r="G26" s="576"/>
      <c r="H26" s="576"/>
      <c r="I26" s="576"/>
      <c r="J26" s="576"/>
      <c r="K26" s="576"/>
      <c r="L26" s="576"/>
      <c r="M26" s="603"/>
      <c r="N26" s="268"/>
      <c r="V26" s="1596">
        <f>J25</f>
        <v>0</v>
      </c>
      <c r="W26" s="1591"/>
      <c r="X26" s="1591"/>
      <c r="Y26" s="1592">
        <f>V26+W26-X26</f>
        <v>0</v>
      </c>
      <c r="Z26" s="1591"/>
      <c r="AA26" s="1591"/>
      <c r="AB26" s="1593"/>
      <c r="AC26" s="1594">
        <f t="shared" si="5"/>
        <v>0</v>
      </c>
      <c r="AD26" s="1590">
        <f>IF(AF26&gt;Y26,AF26-Y26,0)</f>
        <v>0</v>
      </c>
      <c r="AE26" s="1590">
        <f>IF(Y26&gt;AF26,Y26-AF26,0)</f>
        <v>0</v>
      </c>
      <c r="AF26" s="1590">
        <f>IF(Z26="Y",MIN(Y26,AC26),0)</f>
        <v>0</v>
      </c>
      <c r="AG26" s="1591"/>
      <c r="AH26" s="1590">
        <f>IF(AJ26&gt;Y26,AJ26-Y26,0)</f>
        <v>0</v>
      </c>
      <c r="AI26" s="1590">
        <f t="shared" si="6"/>
        <v>0</v>
      </c>
      <c r="AJ26" s="1590">
        <f>AF26+AG26</f>
        <v>0</v>
      </c>
      <c r="AK26" s="1591"/>
      <c r="AL26" s="1590">
        <f>IF(AN26&gt;Y26,AN26-Y26,0)</f>
        <v>0</v>
      </c>
      <c r="AM26" s="1590">
        <f t="shared" si="7"/>
        <v>0</v>
      </c>
      <c r="AN26" s="1590">
        <f>AJ26+AK26</f>
        <v>0</v>
      </c>
      <c r="AO26" s="1591"/>
      <c r="AP26" s="1591"/>
    </row>
    <row r="27" spans="2:42" ht="12.75" customHeight="1">
      <c r="B27" s="602">
        <v>3</v>
      </c>
      <c r="C27" s="574" t="s">
        <v>1523</v>
      </c>
      <c r="D27" s="575"/>
      <c r="E27" s="575"/>
      <c r="F27" s="575"/>
      <c r="G27" s="576"/>
      <c r="H27" s="576"/>
      <c r="I27" s="576"/>
      <c r="J27" s="576"/>
      <c r="K27" s="576"/>
      <c r="L27" s="576"/>
      <c r="M27" s="603"/>
      <c r="N27" s="268"/>
      <c r="V27" s="1596">
        <f>J26</f>
        <v>0</v>
      </c>
      <c r="W27" s="1591"/>
      <c r="X27" s="1591"/>
      <c r="Y27" s="1592">
        <f>V27+W27-X27</f>
        <v>0</v>
      </c>
      <c r="Z27" s="1591"/>
      <c r="AA27" s="1591"/>
      <c r="AB27" s="1593"/>
      <c r="AC27" s="1594">
        <f t="shared" si="5"/>
        <v>0</v>
      </c>
      <c r="AD27" s="1590">
        <f>IF(AF27&gt;Y27,AF27-Y27,0)</f>
        <v>0</v>
      </c>
      <c r="AE27" s="1590">
        <f>IF(Y27&gt;AF27,Y27-AF27,0)</f>
        <v>0</v>
      </c>
      <c r="AF27" s="1590">
        <f>IF(Z27="Y",MIN(Y27,AC27),0)</f>
        <v>0</v>
      </c>
      <c r="AG27" s="1591"/>
      <c r="AH27" s="1590">
        <f>IF(AJ27&gt;Y27,AJ27-Y27,0)</f>
        <v>0</v>
      </c>
      <c r="AI27" s="1590">
        <f t="shared" si="6"/>
        <v>0</v>
      </c>
      <c r="AJ27" s="1590">
        <f>AF27+AG27</f>
        <v>0</v>
      </c>
      <c r="AK27" s="1591"/>
      <c r="AL27" s="1590">
        <f>IF(AN27&gt;Y27,AN27-Y27,0)</f>
        <v>0</v>
      </c>
      <c r="AM27" s="1590">
        <f t="shared" si="7"/>
        <v>0</v>
      </c>
      <c r="AN27" s="1590">
        <f>AJ27+AK27</f>
        <v>0</v>
      </c>
      <c r="AO27" s="1591"/>
      <c r="AP27" s="1591"/>
    </row>
    <row r="28" spans="2:42" ht="12.75" customHeight="1">
      <c r="B28" s="615">
        <v>4</v>
      </c>
      <c r="C28" s="616" t="s">
        <v>1524</v>
      </c>
      <c r="D28" s="617"/>
      <c r="E28" s="617"/>
      <c r="F28" s="617"/>
      <c r="G28" s="618"/>
      <c r="H28" s="618"/>
      <c r="I28" s="618"/>
      <c r="J28" s="618"/>
      <c r="K28" s="618"/>
      <c r="L28" s="618"/>
      <c r="M28" s="614"/>
      <c r="N28" s="268"/>
      <c r="V28" s="1596">
        <f>J27</f>
        <v>0</v>
      </c>
      <c r="W28" s="1591"/>
      <c r="X28" s="1591"/>
      <c r="Y28" s="1592">
        <f>V28+W28-X28</f>
        <v>0</v>
      </c>
      <c r="Z28" s="1591"/>
      <c r="AA28" s="1591"/>
      <c r="AB28" s="1593"/>
      <c r="AC28" s="1594">
        <f t="shared" si="5"/>
        <v>0</v>
      </c>
      <c r="AD28" s="1590">
        <f>IF(AF28&gt;Y28,AF28-Y28,0)</f>
        <v>0</v>
      </c>
      <c r="AE28" s="1590">
        <f>IF(Y28&gt;AF28,Y28-AF28,0)</f>
        <v>0</v>
      </c>
      <c r="AF28" s="1590">
        <f>IF(Z28="Y",MIN(Y28,AC28),0)</f>
        <v>0</v>
      </c>
      <c r="AG28" s="1591"/>
      <c r="AH28" s="1590">
        <f>IF(AJ28&gt;Y28,AJ28-Y28,0)</f>
        <v>0</v>
      </c>
      <c r="AI28" s="1590">
        <f t="shared" si="6"/>
        <v>0</v>
      </c>
      <c r="AJ28" s="1590">
        <f>AF28+AG28</f>
        <v>0</v>
      </c>
      <c r="AK28" s="1591"/>
      <c r="AL28" s="1590">
        <f>IF(AN28&gt;Y28,AN28-Y28,0)</f>
        <v>0</v>
      </c>
      <c r="AM28" s="1590">
        <f t="shared" si="7"/>
        <v>0</v>
      </c>
      <c r="AN28" s="1590">
        <f>AJ28+AK28</f>
        <v>0</v>
      </c>
      <c r="AO28" s="1591"/>
      <c r="AP28" s="1591"/>
    </row>
    <row r="29" spans="2:42" ht="12.75" customHeight="1">
      <c r="B29" s="613"/>
      <c r="C29" s="4773" t="s">
        <v>1519</v>
      </c>
      <c r="D29" s="4774"/>
      <c r="E29" s="4774"/>
      <c r="F29" s="4774"/>
      <c r="G29" s="4775"/>
      <c r="H29" s="4775"/>
      <c r="I29" s="4775"/>
      <c r="J29" s="4776">
        <f>SUBTOTAL(9,J25:J28)</f>
        <v>0</v>
      </c>
      <c r="K29" s="4776">
        <f>SUBTOTAL(9,K25:K28)</f>
        <v>0</v>
      </c>
      <c r="L29" s="4776">
        <f>SUBTOTAL(9,L25:L28)</f>
        <v>0</v>
      </c>
      <c r="M29" s="612"/>
      <c r="N29" s="302"/>
      <c r="V29" s="1600">
        <f>SUBTOTAL(9,V25:V28)</f>
        <v>0</v>
      </c>
      <c r="W29" s="1600">
        <f>SUBTOTAL(9,W25:W28)</f>
        <v>0</v>
      </c>
      <c r="X29" s="1600">
        <f>SUBTOTAL(9,X25:X28)</f>
        <v>0</v>
      </c>
      <c r="Y29" s="1600">
        <f>SUBTOTAL(9,Y25:Y28)</f>
        <v>0</v>
      </c>
      <c r="Z29" s="1600"/>
      <c r="AA29" s="1600"/>
      <c r="AB29" s="1601"/>
      <c r="AC29" s="1601">
        <f t="shared" ref="AC29:AK29" si="8">SUBTOTAL(9,AC25:AC28)</f>
        <v>0</v>
      </c>
      <c r="AD29" s="1600">
        <f t="shared" si="8"/>
        <v>0</v>
      </c>
      <c r="AE29" s="1600">
        <f t="shared" si="8"/>
        <v>0</v>
      </c>
      <c r="AF29" s="1600">
        <f t="shared" si="8"/>
        <v>0</v>
      </c>
      <c r="AG29" s="1600">
        <f t="shared" si="8"/>
        <v>0</v>
      </c>
      <c r="AH29" s="1600">
        <f t="shared" si="8"/>
        <v>0</v>
      </c>
      <c r="AI29" s="1600">
        <f t="shared" si="8"/>
        <v>0</v>
      </c>
      <c r="AJ29" s="1600">
        <f t="shared" si="8"/>
        <v>0</v>
      </c>
      <c r="AK29" s="1600">
        <f t="shared" si="8"/>
        <v>0</v>
      </c>
      <c r="AL29" s="1600"/>
      <c r="AM29" s="1600"/>
      <c r="AN29" s="1600"/>
      <c r="AO29" s="1600"/>
      <c r="AP29" s="1600"/>
    </row>
    <row r="30" spans="2:42" ht="12.75" customHeight="1">
      <c r="B30" s="609" t="s">
        <v>1525</v>
      </c>
      <c r="C30" s="610" t="s">
        <v>1091</v>
      </c>
      <c r="D30" s="611"/>
      <c r="E30" s="611"/>
      <c r="F30" s="611"/>
      <c r="G30" s="608"/>
      <c r="H30" s="608"/>
      <c r="I30" s="608"/>
      <c r="J30" s="608"/>
      <c r="K30" s="608"/>
      <c r="L30" s="608"/>
      <c r="M30" s="601"/>
      <c r="N30" s="268"/>
      <c r="T30" s="1595"/>
      <c r="U30" s="1595"/>
      <c r="V30" s="1599"/>
      <c r="W30" s="1599"/>
      <c r="X30" s="1599"/>
      <c r="Y30" s="1599"/>
      <c r="Z30" s="1599"/>
      <c r="AA30" s="1599"/>
      <c r="AB30" s="1589"/>
      <c r="AC30" s="1589"/>
      <c r="AD30" s="1599"/>
      <c r="AE30" s="1599"/>
      <c r="AF30" s="1599"/>
      <c r="AG30" s="1599"/>
      <c r="AH30" s="1599"/>
      <c r="AI30" s="1599"/>
      <c r="AJ30" s="1599"/>
      <c r="AK30" s="1599"/>
      <c r="AL30" s="1599"/>
      <c r="AM30" s="1599"/>
      <c r="AN30" s="1599"/>
      <c r="AO30" s="1599"/>
      <c r="AP30" s="1599"/>
    </row>
    <row r="31" spans="2:42" ht="12.75" customHeight="1">
      <c r="B31" s="602">
        <v>1</v>
      </c>
      <c r="C31" s="574" t="s">
        <v>1526</v>
      </c>
      <c r="D31" s="575" t="s">
        <v>193</v>
      </c>
      <c r="E31" s="575"/>
      <c r="F31" s="575"/>
      <c r="G31" s="576"/>
      <c r="H31" s="576"/>
      <c r="I31" s="576"/>
      <c r="J31" s="576"/>
      <c r="K31" s="576"/>
      <c r="L31" s="576"/>
      <c r="M31" s="604"/>
      <c r="N31" s="268"/>
      <c r="T31" s="1595"/>
      <c r="U31" s="1595"/>
      <c r="V31" s="1596">
        <f>J30</f>
        <v>0</v>
      </c>
      <c r="W31" s="1591"/>
      <c r="X31" s="1591"/>
      <c r="Y31" s="1592">
        <f>V31+W31-X31</f>
        <v>0</v>
      </c>
      <c r="Z31" s="1591"/>
      <c r="AA31" s="1591"/>
      <c r="AB31" s="1593"/>
      <c r="AC31" s="1594">
        <f t="shared" ref="AC31:AC34" si="9">IFERROR(IF(AB31="",AA31,AB31*AA31),"")</f>
        <v>0</v>
      </c>
      <c r="AD31" s="1590">
        <f>IF(AF31&gt;Y31,AF31-Y31,0)</f>
        <v>0</v>
      </c>
      <c r="AE31" s="1590">
        <f>IF(Y31&gt;AF31,Y31-AF31,0)</f>
        <v>0</v>
      </c>
      <c r="AF31" s="1590">
        <f>IF(Z31="Y",MIN(Y31,AC31),0)</f>
        <v>0</v>
      </c>
      <c r="AG31" s="1591"/>
      <c r="AH31" s="1590">
        <f>IF(AJ31&gt;Y31,AJ31-Y31,0)</f>
        <v>0</v>
      </c>
      <c r="AI31" s="1590">
        <f t="shared" ref="AI31:AI34" si="10">IF(Y31&gt;AJ31,Y31-AJ31,0)</f>
        <v>0</v>
      </c>
      <c r="AJ31" s="1590">
        <f>AF31+AG31</f>
        <v>0</v>
      </c>
      <c r="AK31" s="1591"/>
      <c r="AL31" s="1590">
        <f>IF(AN31&gt;Y31,AN31-Y31,0)</f>
        <v>0</v>
      </c>
      <c r="AM31" s="1590">
        <f t="shared" ref="AM31:AM34" si="11">IF(Y31&gt;AN31,Y31-AN31,0)</f>
        <v>0</v>
      </c>
      <c r="AN31" s="1590">
        <f>AJ31+AK31</f>
        <v>0</v>
      </c>
      <c r="AO31" s="1591"/>
      <c r="AP31" s="1591"/>
    </row>
    <row r="32" spans="2:42" ht="12.75" customHeight="1">
      <c r="B32" s="602">
        <v>2</v>
      </c>
      <c r="C32" s="574" t="s">
        <v>1527</v>
      </c>
      <c r="D32" s="575"/>
      <c r="E32" s="575"/>
      <c r="F32" s="575"/>
      <c r="G32" s="576"/>
      <c r="H32" s="576"/>
      <c r="I32" s="576"/>
      <c r="J32" s="576"/>
      <c r="K32" s="576"/>
      <c r="L32" s="576"/>
      <c r="M32" s="604"/>
      <c r="N32" s="268"/>
      <c r="T32" s="1595"/>
      <c r="U32" s="1595"/>
      <c r="V32" s="1596">
        <f>J31</f>
        <v>0</v>
      </c>
      <c r="W32" s="1591"/>
      <c r="X32" s="1591"/>
      <c r="Y32" s="1592">
        <f>V32+W32-X32</f>
        <v>0</v>
      </c>
      <c r="Z32" s="1591"/>
      <c r="AA32" s="1591"/>
      <c r="AB32" s="1593"/>
      <c r="AC32" s="1594">
        <f t="shared" si="9"/>
        <v>0</v>
      </c>
      <c r="AD32" s="1590">
        <f>IF(AF32&gt;Y32,AF32-Y32,0)</f>
        <v>0</v>
      </c>
      <c r="AE32" s="1590">
        <f>IF(Y32&gt;AF32,Y32-AF32,0)</f>
        <v>0</v>
      </c>
      <c r="AF32" s="1590">
        <f>IF(Z32="Y",MIN(Y32,AC32),0)</f>
        <v>0</v>
      </c>
      <c r="AG32" s="1591"/>
      <c r="AH32" s="1590">
        <f>IF(AJ32&gt;Y32,AJ32-Y32,0)</f>
        <v>0</v>
      </c>
      <c r="AI32" s="1590">
        <f t="shared" si="10"/>
        <v>0</v>
      </c>
      <c r="AJ32" s="1590">
        <f>AF32+AG32</f>
        <v>0</v>
      </c>
      <c r="AK32" s="1591"/>
      <c r="AL32" s="1590">
        <f>IF(AN32&gt;Y32,AN32-Y32,0)</f>
        <v>0</v>
      </c>
      <c r="AM32" s="1590">
        <f t="shared" si="11"/>
        <v>0</v>
      </c>
      <c r="AN32" s="1590">
        <f>AJ32+AK32</f>
        <v>0</v>
      </c>
      <c r="AO32" s="1591"/>
      <c r="AP32" s="1591"/>
    </row>
    <row r="33" spans="2:42" ht="12.75" customHeight="1">
      <c r="B33" s="602">
        <v>3</v>
      </c>
      <c r="C33" s="574" t="s">
        <v>1528</v>
      </c>
      <c r="D33" s="575"/>
      <c r="E33" s="575"/>
      <c r="F33" s="575"/>
      <c r="G33" s="576"/>
      <c r="H33" s="576"/>
      <c r="I33" s="576"/>
      <c r="J33" s="576"/>
      <c r="K33" s="576"/>
      <c r="L33" s="576"/>
      <c r="M33" s="604"/>
      <c r="N33" s="268"/>
      <c r="T33" s="1595"/>
      <c r="U33" s="1595"/>
      <c r="V33" s="1596">
        <f>J32</f>
        <v>0</v>
      </c>
      <c r="W33" s="1591"/>
      <c r="X33" s="1591"/>
      <c r="Y33" s="1592">
        <f>V33+W33-X33</f>
        <v>0</v>
      </c>
      <c r="Z33" s="1591"/>
      <c r="AA33" s="1591"/>
      <c r="AB33" s="1593"/>
      <c r="AC33" s="1594">
        <f t="shared" si="9"/>
        <v>0</v>
      </c>
      <c r="AD33" s="1590">
        <f>IF(AF33&gt;Y33,AF33-Y33,0)</f>
        <v>0</v>
      </c>
      <c r="AE33" s="1590">
        <f>IF(Y33&gt;AF33,Y33-AF33,0)</f>
        <v>0</v>
      </c>
      <c r="AF33" s="1590">
        <f>IF(Z33="Y",MIN(Y33,AC33),0)</f>
        <v>0</v>
      </c>
      <c r="AG33" s="1591"/>
      <c r="AH33" s="1590">
        <f>IF(AJ33&gt;Y33,AJ33-Y33,0)</f>
        <v>0</v>
      </c>
      <c r="AI33" s="1590">
        <f t="shared" si="10"/>
        <v>0</v>
      </c>
      <c r="AJ33" s="1590">
        <f>AF33+AG33</f>
        <v>0</v>
      </c>
      <c r="AK33" s="1591"/>
      <c r="AL33" s="1590">
        <f>IF(AN33&gt;Y33,AN33-Y33,0)</f>
        <v>0</v>
      </c>
      <c r="AM33" s="1590">
        <f t="shared" si="11"/>
        <v>0</v>
      </c>
      <c r="AN33" s="1590">
        <f>AJ33+AK33</f>
        <v>0</v>
      </c>
      <c r="AO33" s="1591"/>
      <c r="AP33" s="1591"/>
    </row>
    <row r="34" spans="2:42" ht="12.75" customHeight="1">
      <c r="B34" s="615">
        <v>4</v>
      </c>
      <c r="C34" s="616" t="s">
        <v>1529</v>
      </c>
      <c r="D34" s="617"/>
      <c r="E34" s="617"/>
      <c r="F34" s="617"/>
      <c r="G34" s="618"/>
      <c r="H34" s="618"/>
      <c r="I34" s="618"/>
      <c r="J34" s="618"/>
      <c r="K34" s="618"/>
      <c r="L34" s="618"/>
      <c r="M34" s="620"/>
      <c r="N34" s="268"/>
      <c r="T34" s="1595"/>
      <c r="U34" s="1595"/>
      <c r="V34" s="1596">
        <f>J33</f>
        <v>0</v>
      </c>
      <c r="W34" s="1591"/>
      <c r="X34" s="1591"/>
      <c r="Y34" s="1592">
        <f>V34+W34-X34</f>
        <v>0</v>
      </c>
      <c r="Z34" s="1591"/>
      <c r="AA34" s="1591"/>
      <c r="AB34" s="1593"/>
      <c r="AC34" s="1594">
        <f t="shared" si="9"/>
        <v>0</v>
      </c>
      <c r="AD34" s="1590">
        <f>IF(AF34&gt;Y34,AF34-Y34,0)</f>
        <v>0</v>
      </c>
      <c r="AE34" s="1590">
        <f>IF(Y34&gt;AF34,Y34-AF34,0)</f>
        <v>0</v>
      </c>
      <c r="AF34" s="1590">
        <f>IF(Z34="Y",MIN(Y34,AC34),0)</f>
        <v>0</v>
      </c>
      <c r="AG34" s="1591"/>
      <c r="AH34" s="1590">
        <f>IF(AJ34&gt;Y34,AJ34-Y34,0)</f>
        <v>0</v>
      </c>
      <c r="AI34" s="1590">
        <f t="shared" si="10"/>
        <v>0</v>
      </c>
      <c r="AJ34" s="1590">
        <f>AF34+AG34</f>
        <v>0</v>
      </c>
      <c r="AK34" s="1591"/>
      <c r="AL34" s="1590">
        <f>IF(AN34&gt;Y34,AN34-Y34,0)</f>
        <v>0</v>
      </c>
      <c r="AM34" s="1590">
        <f t="shared" si="11"/>
        <v>0</v>
      </c>
      <c r="AN34" s="1590">
        <f>AJ34+AK34</f>
        <v>0</v>
      </c>
      <c r="AO34" s="1591"/>
      <c r="AP34" s="1591"/>
    </row>
    <row r="35" spans="2:42" ht="12.75" customHeight="1">
      <c r="B35" s="613"/>
      <c r="C35" s="4773" t="s">
        <v>1519</v>
      </c>
      <c r="D35" s="4774"/>
      <c r="E35" s="4774"/>
      <c r="F35" s="4774"/>
      <c r="G35" s="4775"/>
      <c r="H35" s="4775"/>
      <c r="I35" s="4775"/>
      <c r="J35" s="4776">
        <f>SUBTOTAL(9,J31:J34)</f>
        <v>0</v>
      </c>
      <c r="K35" s="4776">
        <f>SUBTOTAL(9,K31:K34)</f>
        <v>0</v>
      </c>
      <c r="L35" s="4776">
        <f>SUBTOTAL(9,L31:L34)</f>
        <v>0</v>
      </c>
      <c r="M35" s="605"/>
      <c r="N35" s="268"/>
      <c r="T35" s="1595"/>
      <c r="U35" s="1595"/>
      <c r="V35" s="1600">
        <f>SUBTOTAL(9,V31:V34)</f>
        <v>0</v>
      </c>
      <c r="W35" s="1600">
        <f>SUBTOTAL(9,W31:W34)</f>
        <v>0</v>
      </c>
      <c r="X35" s="1600">
        <f>SUBTOTAL(9,X31:X34)</f>
        <v>0</v>
      </c>
      <c r="Y35" s="1600">
        <f>SUBTOTAL(9,Y31:Y34)</f>
        <v>0</v>
      </c>
      <c r="Z35" s="1600"/>
      <c r="AA35" s="1600"/>
      <c r="AB35" s="1601"/>
      <c r="AC35" s="1601">
        <f t="shared" ref="AC35:AK35" si="12">SUBTOTAL(9,AC31:AC34)</f>
        <v>0</v>
      </c>
      <c r="AD35" s="1600">
        <f t="shared" si="12"/>
        <v>0</v>
      </c>
      <c r="AE35" s="1600">
        <f t="shared" si="12"/>
        <v>0</v>
      </c>
      <c r="AF35" s="1600">
        <f t="shared" si="12"/>
        <v>0</v>
      </c>
      <c r="AG35" s="1600">
        <f t="shared" si="12"/>
        <v>0</v>
      </c>
      <c r="AH35" s="1600">
        <f t="shared" si="12"/>
        <v>0</v>
      </c>
      <c r="AI35" s="1600">
        <f t="shared" si="12"/>
        <v>0</v>
      </c>
      <c r="AJ35" s="1600">
        <f t="shared" si="12"/>
        <v>0</v>
      </c>
      <c r="AK35" s="1600">
        <f t="shared" si="12"/>
        <v>0</v>
      </c>
      <c r="AL35" s="1600"/>
      <c r="AM35" s="1600"/>
      <c r="AN35" s="1600"/>
      <c r="AO35" s="1600"/>
      <c r="AP35" s="1600"/>
    </row>
    <row r="36" spans="2:42" ht="12.75" customHeight="1">
      <c r="B36" s="609" t="s">
        <v>1530</v>
      </c>
      <c r="C36" s="610" t="s">
        <v>1092</v>
      </c>
      <c r="D36" s="611"/>
      <c r="E36" s="611"/>
      <c r="F36" s="611"/>
      <c r="G36" s="608"/>
      <c r="H36" s="608"/>
      <c r="I36" s="608"/>
      <c r="J36" s="608"/>
      <c r="K36" s="608"/>
      <c r="L36" s="608"/>
      <c r="M36" s="601"/>
      <c r="N36" s="268"/>
      <c r="T36" s="1595"/>
      <c r="U36" s="1595"/>
      <c r="V36" s="1599"/>
      <c r="W36" s="1599"/>
      <c r="X36" s="1599"/>
      <c r="Y36" s="1599"/>
      <c r="Z36" s="1599"/>
      <c r="AA36" s="1599"/>
      <c r="AB36" s="1589"/>
      <c r="AC36" s="1589"/>
      <c r="AD36" s="1599"/>
      <c r="AE36" s="1599"/>
      <c r="AF36" s="1599"/>
      <c r="AG36" s="1599"/>
      <c r="AH36" s="1599"/>
      <c r="AI36" s="1599"/>
      <c r="AJ36" s="1599"/>
      <c r="AK36" s="1599"/>
      <c r="AL36" s="1599"/>
      <c r="AM36" s="1599"/>
      <c r="AN36" s="1599"/>
      <c r="AO36" s="1599"/>
      <c r="AP36" s="1599"/>
    </row>
    <row r="37" spans="2:42" ht="12.75" customHeight="1">
      <c r="B37" s="602">
        <v>1</v>
      </c>
      <c r="C37" s="574" t="s">
        <v>1531</v>
      </c>
      <c r="D37" s="575"/>
      <c r="E37" s="575"/>
      <c r="F37" s="575"/>
      <c r="G37" s="576"/>
      <c r="H37" s="576"/>
      <c r="I37" s="576"/>
      <c r="J37" s="576"/>
      <c r="K37" s="576"/>
      <c r="L37" s="576"/>
      <c r="M37" s="604"/>
      <c r="N37" s="268"/>
      <c r="T37" s="1595"/>
      <c r="U37" s="1595"/>
      <c r="V37" s="1596">
        <f>J36</f>
        <v>0</v>
      </c>
      <c r="W37" s="1591"/>
      <c r="X37" s="1591"/>
      <c r="Y37" s="1592">
        <f>V37+W37-X37</f>
        <v>0</v>
      </c>
      <c r="Z37" s="1591"/>
      <c r="AA37" s="1591"/>
      <c r="AB37" s="1593"/>
      <c r="AC37" s="1594">
        <f t="shared" ref="AC37:AC40" si="13">IFERROR(IF(AB37="",AA37,AB37*AA37),"")</f>
        <v>0</v>
      </c>
      <c r="AD37" s="1590">
        <f>IF(AF37&gt;Y37,AF37-Y37,0)</f>
        <v>0</v>
      </c>
      <c r="AE37" s="1590">
        <f>IF(Y37&gt;AF37,Y37-AF37,0)</f>
        <v>0</v>
      </c>
      <c r="AF37" s="1590">
        <f>IF(Z37="Y",MIN(Y37,AC37),0)</f>
        <v>0</v>
      </c>
      <c r="AG37" s="1591"/>
      <c r="AH37" s="1590">
        <f>IF(AJ37&gt;Y37,AJ37-Y37,0)</f>
        <v>0</v>
      </c>
      <c r="AI37" s="1590">
        <f t="shared" ref="AI37:AI40" si="14">IF(Y37&gt;AJ37,Y37-AJ37,0)</f>
        <v>0</v>
      </c>
      <c r="AJ37" s="1590">
        <f>AF37+AG37</f>
        <v>0</v>
      </c>
      <c r="AK37" s="1591"/>
      <c r="AL37" s="1590">
        <f>IF(AN37&gt;Y37,AN37-Y37,0)</f>
        <v>0</v>
      </c>
      <c r="AM37" s="1590">
        <f t="shared" ref="AM37:AM40" si="15">IF(Y37&gt;AN37,Y37-AN37,0)</f>
        <v>0</v>
      </c>
      <c r="AN37" s="1590">
        <f>AJ37+AK37</f>
        <v>0</v>
      </c>
      <c r="AO37" s="1591"/>
      <c r="AP37" s="1591"/>
    </row>
    <row r="38" spans="2:42" ht="12.75" customHeight="1">
      <c r="B38" s="602">
        <v>2</v>
      </c>
      <c r="C38" s="574" t="s">
        <v>1532</v>
      </c>
      <c r="D38" s="575"/>
      <c r="E38" s="575"/>
      <c r="F38" s="575"/>
      <c r="G38" s="576"/>
      <c r="H38" s="576"/>
      <c r="I38" s="576"/>
      <c r="J38" s="576"/>
      <c r="K38" s="576"/>
      <c r="L38" s="576"/>
      <c r="M38" s="604"/>
      <c r="N38" s="268"/>
      <c r="T38" s="1595"/>
      <c r="U38" s="1595"/>
      <c r="V38" s="1596">
        <f>J37</f>
        <v>0</v>
      </c>
      <c r="W38" s="1591"/>
      <c r="X38" s="1591"/>
      <c r="Y38" s="1592">
        <f>V38+W38-X38</f>
        <v>0</v>
      </c>
      <c r="Z38" s="1591"/>
      <c r="AA38" s="1591"/>
      <c r="AB38" s="1593"/>
      <c r="AC38" s="1594">
        <f t="shared" si="13"/>
        <v>0</v>
      </c>
      <c r="AD38" s="1590">
        <f>IF(AF38&gt;Y38,AF38-Y38,0)</f>
        <v>0</v>
      </c>
      <c r="AE38" s="1590">
        <f>IF(Y38&gt;AF38,Y38-AF38,0)</f>
        <v>0</v>
      </c>
      <c r="AF38" s="1590">
        <f>IF(Z38="Y",MIN(Y38,AC38),0)</f>
        <v>0</v>
      </c>
      <c r="AG38" s="1591"/>
      <c r="AH38" s="1590">
        <f>IF(AJ38&gt;Y38,AJ38-Y38,0)</f>
        <v>0</v>
      </c>
      <c r="AI38" s="1590">
        <f t="shared" si="14"/>
        <v>0</v>
      </c>
      <c r="AJ38" s="1590">
        <f>AF38+AG38</f>
        <v>0</v>
      </c>
      <c r="AK38" s="1591"/>
      <c r="AL38" s="1590">
        <f>IF(AN38&gt;Y38,AN38-Y38,0)</f>
        <v>0</v>
      </c>
      <c r="AM38" s="1590">
        <f t="shared" si="15"/>
        <v>0</v>
      </c>
      <c r="AN38" s="1590">
        <f>AJ38+AK38</f>
        <v>0</v>
      </c>
      <c r="AO38" s="1591"/>
      <c r="AP38" s="1591"/>
    </row>
    <row r="39" spans="2:42" ht="12.75" customHeight="1">
      <c r="B39" s="602">
        <v>3</v>
      </c>
      <c r="C39" s="574" t="s">
        <v>1533</v>
      </c>
      <c r="D39" s="575"/>
      <c r="E39" s="575"/>
      <c r="F39" s="575"/>
      <c r="G39" s="576"/>
      <c r="H39" s="576"/>
      <c r="I39" s="576"/>
      <c r="J39" s="576"/>
      <c r="K39" s="576"/>
      <c r="L39" s="576"/>
      <c r="M39" s="604"/>
      <c r="N39" s="268"/>
      <c r="T39" s="1595"/>
      <c r="U39" s="1595"/>
      <c r="V39" s="1596">
        <f>J38</f>
        <v>0</v>
      </c>
      <c r="W39" s="1591"/>
      <c r="X39" s="1591"/>
      <c r="Y39" s="1592">
        <f>V39+W39-X39</f>
        <v>0</v>
      </c>
      <c r="Z39" s="1591"/>
      <c r="AA39" s="1591"/>
      <c r="AB39" s="1593"/>
      <c r="AC39" s="1594">
        <f t="shared" si="13"/>
        <v>0</v>
      </c>
      <c r="AD39" s="1590">
        <f>IF(AF39&gt;Y39,AF39-Y39,0)</f>
        <v>0</v>
      </c>
      <c r="AE39" s="1590">
        <f>IF(Y39&gt;AF39,Y39-AF39,0)</f>
        <v>0</v>
      </c>
      <c r="AF39" s="1590">
        <f>IF(Z39="Y",MIN(Y39,AC39),0)</f>
        <v>0</v>
      </c>
      <c r="AG39" s="1591"/>
      <c r="AH39" s="1590">
        <f>IF(AJ39&gt;Y39,AJ39-Y39,0)</f>
        <v>0</v>
      </c>
      <c r="AI39" s="1590">
        <f t="shared" si="14"/>
        <v>0</v>
      </c>
      <c r="AJ39" s="1590">
        <f>AF39+AG39</f>
        <v>0</v>
      </c>
      <c r="AK39" s="1591"/>
      <c r="AL39" s="1590">
        <f>IF(AN39&gt;Y39,AN39-Y39,0)</f>
        <v>0</v>
      </c>
      <c r="AM39" s="1590">
        <f t="shared" si="15"/>
        <v>0</v>
      </c>
      <c r="AN39" s="1590">
        <f>AJ39+AK39</f>
        <v>0</v>
      </c>
      <c r="AO39" s="1591"/>
      <c r="AP39" s="1591"/>
    </row>
    <row r="40" spans="2:42" ht="12.75" customHeight="1">
      <c r="B40" s="615">
        <v>4</v>
      </c>
      <c r="C40" s="616" t="s">
        <v>1534</v>
      </c>
      <c r="D40" s="617"/>
      <c r="E40" s="617"/>
      <c r="F40" s="617"/>
      <c r="G40" s="618"/>
      <c r="H40" s="618"/>
      <c r="I40" s="618"/>
      <c r="J40" s="618"/>
      <c r="K40" s="618"/>
      <c r="L40" s="618"/>
      <c r="M40" s="620"/>
      <c r="N40" s="268"/>
      <c r="T40" s="1595"/>
      <c r="U40" s="1595"/>
      <c r="V40" s="1596">
        <f>J39</f>
        <v>0</v>
      </c>
      <c r="W40" s="1591"/>
      <c r="X40" s="1591"/>
      <c r="Y40" s="1592">
        <f>V40+W40-X40</f>
        <v>0</v>
      </c>
      <c r="Z40" s="1591"/>
      <c r="AA40" s="1591"/>
      <c r="AB40" s="1593"/>
      <c r="AC40" s="1594">
        <f t="shared" si="13"/>
        <v>0</v>
      </c>
      <c r="AD40" s="1590">
        <f>IF(AF40&gt;Y40,AF40-Y40,0)</f>
        <v>0</v>
      </c>
      <c r="AE40" s="1590">
        <f>IF(Y40&gt;AF40,Y40-AF40,0)</f>
        <v>0</v>
      </c>
      <c r="AF40" s="1590">
        <f>IF(Z40="Y",MIN(Y40,AC40),0)</f>
        <v>0</v>
      </c>
      <c r="AG40" s="1591"/>
      <c r="AH40" s="1590">
        <f>IF(AJ40&gt;Y40,AJ40-Y40,0)</f>
        <v>0</v>
      </c>
      <c r="AI40" s="1590">
        <f t="shared" si="14"/>
        <v>0</v>
      </c>
      <c r="AJ40" s="1590">
        <f>AF40+AG40</f>
        <v>0</v>
      </c>
      <c r="AK40" s="1591"/>
      <c r="AL40" s="1590">
        <f>IF(AN40&gt;Y40,AN40-Y40,0)</f>
        <v>0</v>
      </c>
      <c r="AM40" s="1590">
        <f t="shared" si="15"/>
        <v>0</v>
      </c>
      <c r="AN40" s="1590">
        <f>AJ40+AK40</f>
        <v>0</v>
      </c>
      <c r="AO40" s="1591"/>
      <c r="AP40" s="1591"/>
    </row>
    <row r="41" spans="2:42" ht="12.75" customHeight="1">
      <c r="B41" s="621"/>
      <c r="C41" s="4773" t="s">
        <v>1519</v>
      </c>
      <c r="D41" s="4774"/>
      <c r="E41" s="4774"/>
      <c r="F41" s="4774"/>
      <c r="G41" s="4775"/>
      <c r="H41" s="4775"/>
      <c r="I41" s="4775"/>
      <c r="J41" s="4776">
        <f>SUBTOTAL(9,J37:J40)</f>
        <v>0</v>
      </c>
      <c r="K41" s="4776">
        <f>SUBTOTAL(9,K37:K40)</f>
        <v>0</v>
      </c>
      <c r="L41" s="4776">
        <f>SUBTOTAL(9,L37:L40)</f>
        <v>0</v>
      </c>
      <c r="M41" s="623"/>
      <c r="N41" s="268"/>
      <c r="T41" s="1602"/>
      <c r="U41" s="1602"/>
      <c r="V41" s="1600">
        <f>SUBTOTAL(9,V37:V40)</f>
        <v>0</v>
      </c>
      <c r="W41" s="1600">
        <f>SUBTOTAL(9,W37:W40)</f>
        <v>0</v>
      </c>
      <c r="X41" s="1600">
        <f>SUBTOTAL(9,X37:X40)</f>
        <v>0</v>
      </c>
      <c r="Y41" s="1600">
        <f>SUBTOTAL(9,Y37:Y40)</f>
        <v>0</v>
      </c>
      <c r="Z41" s="1600"/>
      <c r="AA41" s="1600"/>
      <c r="AB41" s="1601"/>
      <c r="AC41" s="1601">
        <f t="shared" ref="AC41:AK41" si="16">SUBTOTAL(9,AC37:AC40)</f>
        <v>0</v>
      </c>
      <c r="AD41" s="1600">
        <f t="shared" si="16"/>
        <v>0</v>
      </c>
      <c r="AE41" s="1600">
        <f t="shared" si="16"/>
        <v>0</v>
      </c>
      <c r="AF41" s="1600">
        <f t="shared" si="16"/>
        <v>0</v>
      </c>
      <c r="AG41" s="1600">
        <f t="shared" si="16"/>
        <v>0</v>
      </c>
      <c r="AH41" s="1600">
        <f t="shared" si="16"/>
        <v>0</v>
      </c>
      <c r="AI41" s="1600">
        <f t="shared" si="16"/>
        <v>0</v>
      </c>
      <c r="AJ41" s="1600">
        <f t="shared" si="16"/>
        <v>0</v>
      </c>
      <c r="AK41" s="1600">
        <f t="shared" si="16"/>
        <v>0</v>
      </c>
      <c r="AL41" s="1600"/>
      <c r="AM41" s="1600"/>
      <c r="AN41" s="1600"/>
      <c r="AO41" s="1600"/>
      <c r="AP41" s="1600"/>
    </row>
    <row r="42" spans="2:42" ht="12.75" customHeight="1">
      <c r="B42" s="609" t="s">
        <v>1535</v>
      </c>
      <c r="C42" s="610" t="s">
        <v>1093</v>
      </c>
      <c r="D42" s="611"/>
      <c r="E42" s="611"/>
      <c r="F42" s="611"/>
      <c r="G42" s="608"/>
      <c r="H42" s="608"/>
      <c r="I42" s="608"/>
      <c r="J42" s="608"/>
      <c r="K42" s="608"/>
      <c r="L42" s="608"/>
      <c r="M42" s="622"/>
      <c r="N42" s="268"/>
      <c r="T42" s="1595"/>
      <c r="U42" s="1595"/>
      <c r="V42" s="1599"/>
      <c r="W42" s="1599"/>
      <c r="X42" s="1599"/>
      <c r="Y42" s="1599"/>
      <c r="Z42" s="1599"/>
      <c r="AA42" s="1599"/>
      <c r="AB42" s="1589"/>
      <c r="AC42" s="1589"/>
      <c r="AD42" s="1599"/>
      <c r="AE42" s="1599"/>
      <c r="AF42" s="1599"/>
      <c r="AG42" s="1599"/>
      <c r="AH42" s="1599"/>
      <c r="AI42" s="1599"/>
      <c r="AJ42" s="1599"/>
      <c r="AK42" s="1599"/>
      <c r="AL42" s="1599"/>
      <c r="AM42" s="1599"/>
      <c r="AN42" s="1599"/>
      <c r="AO42" s="1599"/>
      <c r="AP42" s="1599"/>
    </row>
    <row r="43" spans="2:42" ht="12.75" customHeight="1">
      <c r="B43" s="602">
        <v>1</v>
      </c>
      <c r="C43" s="574" t="s">
        <v>1536</v>
      </c>
      <c r="D43" s="575"/>
      <c r="E43" s="575"/>
      <c r="F43" s="575"/>
      <c r="G43" s="576"/>
      <c r="H43" s="576"/>
      <c r="I43" s="576"/>
      <c r="J43" s="576"/>
      <c r="K43" s="576"/>
      <c r="L43" s="576"/>
      <c r="M43" s="604"/>
      <c r="N43" s="268"/>
      <c r="T43" s="1595"/>
      <c r="U43" s="1595"/>
      <c r="V43" s="1596">
        <f>J42</f>
        <v>0</v>
      </c>
      <c r="W43" s="1591"/>
      <c r="X43" s="1591"/>
      <c r="Y43" s="1592">
        <f>V43+W43-X43</f>
        <v>0</v>
      </c>
      <c r="Z43" s="1591"/>
      <c r="AA43" s="1591"/>
      <c r="AB43" s="1593"/>
      <c r="AC43" s="1594">
        <f t="shared" ref="AC43:AC46" si="17">IFERROR(IF(AB43="",AA43,AB43*AA43),"")</f>
        <v>0</v>
      </c>
      <c r="AD43" s="1590">
        <f>IF(AF43&gt;Y43,AF43-Y43,0)</f>
        <v>0</v>
      </c>
      <c r="AE43" s="1590">
        <f>IF(Y43&gt;AF43,Y43-AF43,0)</f>
        <v>0</v>
      </c>
      <c r="AF43" s="1590">
        <f>IF(Z43="Y",MIN(Y43,AC43),0)</f>
        <v>0</v>
      </c>
      <c r="AG43" s="1591"/>
      <c r="AH43" s="1590">
        <f>IF(AJ43&gt;Y43,AJ43-Y43,0)</f>
        <v>0</v>
      </c>
      <c r="AI43" s="1590">
        <f t="shared" ref="AI43:AI46" si="18">IF(Y43&gt;AJ43,Y43-AJ43,0)</f>
        <v>0</v>
      </c>
      <c r="AJ43" s="1590">
        <f>AF43+AG43</f>
        <v>0</v>
      </c>
      <c r="AK43" s="1591"/>
      <c r="AL43" s="1590">
        <f>IF(AN43&gt;Y43,AN43-Y43,0)</f>
        <v>0</v>
      </c>
      <c r="AM43" s="1590">
        <f t="shared" ref="AM43:AM46" si="19">IF(Y43&gt;AN43,Y43-AN43,0)</f>
        <v>0</v>
      </c>
      <c r="AN43" s="1590">
        <f>AJ43+AK43</f>
        <v>0</v>
      </c>
      <c r="AO43" s="1591"/>
      <c r="AP43" s="1591"/>
    </row>
    <row r="44" spans="2:42" ht="12.75" customHeight="1">
      <c r="B44" s="602">
        <v>2</v>
      </c>
      <c r="C44" s="574" t="s">
        <v>1537</v>
      </c>
      <c r="D44" s="575"/>
      <c r="E44" s="575"/>
      <c r="F44" s="575"/>
      <c r="G44" s="576"/>
      <c r="H44" s="576"/>
      <c r="I44" s="576"/>
      <c r="J44" s="576"/>
      <c r="K44" s="576"/>
      <c r="L44" s="576"/>
      <c r="M44" s="604"/>
      <c r="N44" s="268"/>
      <c r="T44" s="1595"/>
      <c r="U44" s="1595"/>
      <c r="V44" s="1596">
        <f>J43</f>
        <v>0</v>
      </c>
      <c r="W44" s="1591"/>
      <c r="X44" s="1591"/>
      <c r="Y44" s="1592">
        <f>V44+W44-X44</f>
        <v>0</v>
      </c>
      <c r="Z44" s="1591"/>
      <c r="AA44" s="1591"/>
      <c r="AB44" s="1593"/>
      <c r="AC44" s="1594">
        <f t="shared" si="17"/>
        <v>0</v>
      </c>
      <c r="AD44" s="1590">
        <f>IF(AF44&gt;Y44,AF44-Y44,0)</f>
        <v>0</v>
      </c>
      <c r="AE44" s="1590">
        <f>IF(Y44&gt;AF44,Y44-AF44,0)</f>
        <v>0</v>
      </c>
      <c r="AF44" s="1590">
        <f>IF(Z44="Y",MIN(Y44,AC44),0)</f>
        <v>0</v>
      </c>
      <c r="AG44" s="1591"/>
      <c r="AH44" s="1590">
        <f>IF(AJ44&gt;Y44,AJ44-Y44,0)</f>
        <v>0</v>
      </c>
      <c r="AI44" s="1590">
        <f t="shared" si="18"/>
        <v>0</v>
      </c>
      <c r="AJ44" s="1590">
        <f>AF44+AG44</f>
        <v>0</v>
      </c>
      <c r="AK44" s="1591"/>
      <c r="AL44" s="1590">
        <f>IF(AN44&gt;Y44,AN44-Y44,0)</f>
        <v>0</v>
      </c>
      <c r="AM44" s="1590">
        <f t="shared" si="19"/>
        <v>0</v>
      </c>
      <c r="AN44" s="1590">
        <f>AJ44+AK44</f>
        <v>0</v>
      </c>
      <c r="AO44" s="1591"/>
      <c r="AP44" s="1591"/>
    </row>
    <row r="45" spans="2:42" ht="12.75" customHeight="1">
      <c r="B45" s="602">
        <v>3</v>
      </c>
      <c r="C45" s="574" t="s">
        <v>1538</v>
      </c>
      <c r="D45" s="575"/>
      <c r="E45" s="575"/>
      <c r="F45" s="575"/>
      <c r="G45" s="576"/>
      <c r="H45" s="576"/>
      <c r="I45" s="576"/>
      <c r="J45" s="576"/>
      <c r="K45" s="576"/>
      <c r="L45" s="576"/>
      <c r="M45" s="604"/>
      <c r="N45" s="268"/>
      <c r="T45" s="1595"/>
      <c r="U45" s="1595"/>
      <c r="V45" s="1596">
        <f>J44</f>
        <v>0</v>
      </c>
      <c r="W45" s="1591"/>
      <c r="X45" s="1591"/>
      <c r="Y45" s="1592">
        <f>V45+W45-X45</f>
        <v>0</v>
      </c>
      <c r="Z45" s="1591"/>
      <c r="AA45" s="1591"/>
      <c r="AB45" s="1593"/>
      <c r="AC45" s="1594">
        <f t="shared" si="17"/>
        <v>0</v>
      </c>
      <c r="AD45" s="1590">
        <f>IF(AF45&gt;Y45,AF45-Y45,0)</f>
        <v>0</v>
      </c>
      <c r="AE45" s="1590">
        <f>IF(Y45&gt;AF45,Y45-AF45,0)</f>
        <v>0</v>
      </c>
      <c r="AF45" s="1590">
        <f>IF(Z45="Y",MIN(Y45,AC45),0)</f>
        <v>0</v>
      </c>
      <c r="AG45" s="1591"/>
      <c r="AH45" s="1590">
        <f>IF(AJ45&gt;Y45,AJ45-Y45,0)</f>
        <v>0</v>
      </c>
      <c r="AI45" s="1590">
        <f t="shared" si="18"/>
        <v>0</v>
      </c>
      <c r="AJ45" s="1590">
        <f>AF45+AG45</f>
        <v>0</v>
      </c>
      <c r="AK45" s="1591"/>
      <c r="AL45" s="1590">
        <f>IF(AN45&gt;Y45,AN45-Y45,0)</f>
        <v>0</v>
      </c>
      <c r="AM45" s="1590">
        <f t="shared" si="19"/>
        <v>0</v>
      </c>
      <c r="AN45" s="1590">
        <f>AJ45+AK45</f>
        <v>0</v>
      </c>
      <c r="AO45" s="1591"/>
      <c r="AP45" s="1591"/>
    </row>
    <row r="46" spans="2:42" ht="12.75" customHeight="1">
      <c r="B46" s="615">
        <v>4</v>
      </c>
      <c r="C46" s="616" t="s">
        <v>1539</v>
      </c>
      <c r="D46" s="617"/>
      <c r="E46" s="617"/>
      <c r="F46" s="617"/>
      <c r="G46" s="618"/>
      <c r="H46" s="618"/>
      <c r="I46" s="618"/>
      <c r="J46" s="618"/>
      <c r="K46" s="618"/>
      <c r="L46" s="618"/>
      <c r="M46" s="620"/>
      <c r="N46" s="268"/>
      <c r="T46" s="1595"/>
      <c r="U46" s="1595"/>
      <c r="V46" s="1596">
        <f>J45</f>
        <v>0</v>
      </c>
      <c r="W46" s="1591"/>
      <c r="X46" s="1591"/>
      <c r="Y46" s="1592">
        <f>V46+W46-X46</f>
        <v>0</v>
      </c>
      <c r="Z46" s="1591"/>
      <c r="AA46" s="1591"/>
      <c r="AB46" s="1593"/>
      <c r="AC46" s="1594">
        <f t="shared" si="17"/>
        <v>0</v>
      </c>
      <c r="AD46" s="1590">
        <f>IF(AF46&gt;Y46,AF46-Y46,0)</f>
        <v>0</v>
      </c>
      <c r="AE46" s="1590">
        <f>IF(Y46&gt;AF46,Y46-AF46,0)</f>
        <v>0</v>
      </c>
      <c r="AF46" s="1590">
        <f>IF(Z46="Y",MIN(Y46,AC46),0)</f>
        <v>0</v>
      </c>
      <c r="AG46" s="1591"/>
      <c r="AH46" s="1590">
        <f>IF(AJ46&gt;Y46,AJ46-Y46,0)</f>
        <v>0</v>
      </c>
      <c r="AI46" s="1590">
        <f t="shared" si="18"/>
        <v>0</v>
      </c>
      <c r="AJ46" s="1590">
        <f>AF46+AG46</f>
        <v>0</v>
      </c>
      <c r="AK46" s="1591"/>
      <c r="AL46" s="1590">
        <f>IF(AN46&gt;Y46,AN46-Y46,0)</f>
        <v>0</v>
      </c>
      <c r="AM46" s="1590">
        <f t="shared" si="19"/>
        <v>0</v>
      </c>
      <c r="AN46" s="1590">
        <f>AJ46+AK46</f>
        <v>0</v>
      </c>
      <c r="AO46" s="1591"/>
      <c r="AP46" s="1591"/>
    </row>
    <row r="47" spans="2:42" ht="12.75" customHeight="1">
      <c r="B47" s="621"/>
      <c r="C47" s="4773" t="s">
        <v>1519</v>
      </c>
      <c r="D47" s="4774"/>
      <c r="E47" s="4774"/>
      <c r="F47" s="4774"/>
      <c r="G47" s="4775"/>
      <c r="H47" s="4775"/>
      <c r="I47" s="4775"/>
      <c r="J47" s="4776">
        <f>SUBTOTAL(9,J43:J46)</f>
        <v>0</v>
      </c>
      <c r="K47" s="4776">
        <f>SUBTOTAL(9,K43:K46)</f>
        <v>0</v>
      </c>
      <c r="L47" s="4776">
        <f>SUBTOTAL(9,L43:L46)</f>
        <v>0</v>
      </c>
      <c r="M47" s="601"/>
      <c r="N47" s="268"/>
      <c r="T47" s="1602"/>
      <c r="U47" s="1602"/>
      <c r="V47" s="1600">
        <f>SUBTOTAL(9,V43:V46)</f>
        <v>0</v>
      </c>
      <c r="W47" s="1600">
        <f>SUBTOTAL(9,W43:W46)</f>
        <v>0</v>
      </c>
      <c r="X47" s="1600">
        <f>SUBTOTAL(9,X43:X46)</f>
        <v>0</v>
      </c>
      <c r="Y47" s="1600">
        <f>SUBTOTAL(9,Y43:Y46)</f>
        <v>0</v>
      </c>
      <c r="Z47" s="1600"/>
      <c r="AA47" s="1600"/>
      <c r="AB47" s="1601"/>
      <c r="AC47" s="1601">
        <f t="shared" ref="AC47:AK47" si="20">SUBTOTAL(9,AC43:AC46)</f>
        <v>0</v>
      </c>
      <c r="AD47" s="1600">
        <f t="shared" si="20"/>
        <v>0</v>
      </c>
      <c r="AE47" s="1600">
        <f t="shared" si="20"/>
        <v>0</v>
      </c>
      <c r="AF47" s="1600">
        <f t="shared" si="20"/>
        <v>0</v>
      </c>
      <c r="AG47" s="1600">
        <f t="shared" si="20"/>
        <v>0</v>
      </c>
      <c r="AH47" s="1600">
        <f t="shared" si="20"/>
        <v>0</v>
      </c>
      <c r="AI47" s="1600">
        <f t="shared" si="20"/>
        <v>0</v>
      </c>
      <c r="AJ47" s="1600">
        <f t="shared" si="20"/>
        <v>0</v>
      </c>
      <c r="AK47" s="1600">
        <f t="shared" si="20"/>
        <v>0</v>
      </c>
      <c r="AL47" s="1600"/>
      <c r="AM47" s="1600"/>
      <c r="AN47" s="1600"/>
      <c r="AO47" s="1600"/>
      <c r="AP47" s="1600"/>
    </row>
    <row r="48" spans="2:42" ht="12.75" customHeight="1">
      <c r="B48" s="600" t="s">
        <v>1540</v>
      </c>
      <c r="C48" s="595" t="s">
        <v>1124</v>
      </c>
      <c r="D48" s="573"/>
      <c r="E48" s="573"/>
      <c r="F48" s="573"/>
      <c r="G48" s="379"/>
      <c r="H48" s="379"/>
      <c r="I48" s="379"/>
      <c r="J48" s="379"/>
      <c r="K48" s="379"/>
      <c r="L48" s="379"/>
      <c r="M48" s="599"/>
      <c r="N48" s="268"/>
      <c r="V48" s="1599"/>
      <c r="W48" s="1599"/>
      <c r="X48" s="1599"/>
      <c r="Y48" s="1599"/>
      <c r="Z48" s="1599"/>
      <c r="AA48" s="1599"/>
      <c r="AB48" s="1589"/>
      <c r="AC48" s="1589"/>
      <c r="AD48" s="1599"/>
      <c r="AE48" s="1599"/>
      <c r="AF48" s="1599"/>
      <c r="AG48" s="1599"/>
      <c r="AH48" s="1599"/>
      <c r="AI48" s="1599"/>
      <c r="AJ48" s="1599"/>
      <c r="AK48" s="1599"/>
      <c r="AL48" s="1599"/>
      <c r="AM48" s="1599"/>
      <c r="AN48" s="1599"/>
      <c r="AO48" s="1599"/>
      <c r="AP48" s="1599"/>
    </row>
    <row r="49" spans="2:44" ht="12.75" customHeight="1">
      <c r="B49" s="602">
        <v>1</v>
      </c>
      <c r="C49" s="574" t="s">
        <v>1541</v>
      </c>
      <c r="D49" s="575"/>
      <c r="E49" s="575"/>
      <c r="F49" s="575"/>
      <c r="G49" s="576"/>
      <c r="H49" s="576"/>
      <c r="I49" s="576"/>
      <c r="J49" s="576"/>
      <c r="K49" s="576"/>
      <c r="L49" s="576"/>
      <c r="M49" s="603"/>
      <c r="N49" s="268"/>
      <c r="V49" s="1596">
        <f>J48</f>
        <v>0</v>
      </c>
      <c r="W49" s="1591"/>
      <c r="X49" s="1591"/>
      <c r="Y49" s="1592">
        <f>V49+W49-X49</f>
        <v>0</v>
      </c>
      <c r="Z49" s="1591"/>
      <c r="AA49" s="1591"/>
      <c r="AB49" s="1593"/>
      <c r="AC49" s="1594">
        <f t="shared" ref="AC49:AC53" si="21">IFERROR(IF(AB49="",AA49,AB49*AA49),"")</f>
        <v>0</v>
      </c>
      <c r="AD49" s="1590">
        <f>IF(AF49&gt;Y49,AF49-Y49,0)</f>
        <v>0</v>
      </c>
      <c r="AE49" s="1590">
        <f>IF(Y49&gt;AF49,Y49-AF49,0)</f>
        <v>0</v>
      </c>
      <c r="AF49" s="1590">
        <f>IF(Z49="Y",MIN(Y49,AC49),0)</f>
        <v>0</v>
      </c>
      <c r="AG49" s="1591"/>
      <c r="AH49" s="1590">
        <f>IF(AJ49&gt;Y49,AJ49-Y49,0)</f>
        <v>0</v>
      </c>
      <c r="AI49" s="1590">
        <f t="shared" ref="AI49:AI52" si="22">IF(Y49&gt;AJ49,Y49-AJ49,0)</f>
        <v>0</v>
      </c>
      <c r="AJ49" s="1590">
        <f>AF49+AG49</f>
        <v>0</v>
      </c>
      <c r="AK49" s="1591"/>
      <c r="AL49" s="1590">
        <f>IF(AN49&gt;Y49,AN49-Y49,0)</f>
        <v>0</v>
      </c>
      <c r="AM49" s="1590">
        <f t="shared" ref="AM49:AM52" si="23">IF(Y49&gt;AN49,Y49-AN49,0)</f>
        <v>0</v>
      </c>
      <c r="AN49" s="1590">
        <f>AJ49+AK49</f>
        <v>0</v>
      </c>
      <c r="AO49" s="1591"/>
      <c r="AP49" s="1591"/>
    </row>
    <row r="50" spans="2:44" ht="12.75" customHeight="1">
      <c r="B50" s="602">
        <v>2</v>
      </c>
      <c r="C50" s="574" t="s">
        <v>1542</v>
      </c>
      <c r="D50" s="575"/>
      <c r="E50" s="575"/>
      <c r="F50" s="575"/>
      <c r="G50" s="576"/>
      <c r="H50" s="576"/>
      <c r="I50" s="576"/>
      <c r="J50" s="576"/>
      <c r="K50" s="576"/>
      <c r="L50" s="576"/>
      <c r="M50" s="603"/>
      <c r="N50" s="268"/>
      <c r="V50" s="1596">
        <f>J49</f>
        <v>0</v>
      </c>
      <c r="W50" s="1591"/>
      <c r="X50" s="1591"/>
      <c r="Y50" s="1592">
        <f>V50+W50-X50</f>
        <v>0</v>
      </c>
      <c r="Z50" s="1591"/>
      <c r="AA50" s="1591"/>
      <c r="AB50" s="1593"/>
      <c r="AC50" s="1594">
        <f t="shared" si="21"/>
        <v>0</v>
      </c>
      <c r="AD50" s="1590">
        <f>IF(AF50&gt;Y50,AF50-Y50,0)</f>
        <v>0</v>
      </c>
      <c r="AE50" s="1590">
        <f>IF(Y50&gt;AF50,Y50-AF50,0)</f>
        <v>0</v>
      </c>
      <c r="AF50" s="1590">
        <f>IF(Z50="Y",MIN(Y50,AC50),0)</f>
        <v>0</v>
      </c>
      <c r="AG50" s="1591"/>
      <c r="AH50" s="1590">
        <f>IF(AJ50&gt;Y50,AJ50-Y50,0)</f>
        <v>0</v>
      </c>
      <c r="AI50" s="1590">
        <f t="shared" si="22"/>
        <v>0</v>
      </c>
      <c r="AJ50" s="1590">
        <f>AF50+AG50</f>
        <v>0</v>
      </c>
      <c r="AK50" s="1591"/>
      <c r="AL50" s="1590">
        <f>IF(AN50&gt;Y50,AN50-Y50,0)</f>
        <v>0</v>
      </c>
      <c r="AM50" s="1590">
        <f t="shared" si="23"/>
        <v>0</v>
      </c>
      <c r="AN50" s="1590">
        <f>AJ50+AK50</f>
        <v>0</v>
      </c>
      <c r="AO50" s="1591"/>
      <c r="AP50" s="1591"/>
    </row>
    <row r="51" spans="2:44" ht="12.75" customHeight="1">
      <c r="B51" s="602">
        <v>3</v>
      </c>
      <c r="C51" s="574" t="s">
        <v>1543</v>
      </c>
      <c r="D51" s="575"/>
      <c r="E51" s="575"/>
      <c r="F51" s="575"/>
      <c r="G51" s="576"/>
      <c r="H51" s="576"/>
      <c r="I51" s="576"/>
      <c r="J51" s="576"/>
      <c r="K51" s="576"/>
      <c r="L51" s="576"/>
      <c r="M51" s="603"/>
      <c r="N51" s="268"/>
      <c r="V51" s="1596">
        <f>J50</f>
        <v>0</v>
      </c>
      <c r="W51" s="1591"/>
      <c r="X51" s="1591"/>
      <c r="Y51" s="1592">
        <f>V51+W51-X51</f>
        <v>0</v>
      </c>
      <c r="Z51" s="1591"/>
      <c r="AA51" s="1591"/>
      <c r="AB51" s="1593"/>
      <c r="AC51" s="1594">
        <f t="shared" si="21"/>
        <v>0</v>
      </c>
      <c r="AD51" s="1590">
        <f>IF(AF51&gt;Y51,AF51-Y51,0)</f>
        <v>0</v>
      </c>
      <c r="AE51" s="1590">
        <f>IF(Y51&gt;AF51,Y51-AF51,0)</f>
        <v>0</v>
      </c>
      <c r="AF51" s="1590">
        <f>IF(Z51="Y",MIN(Y51,AC51),0)</f>
        <v>0</v>
      </c>
      <c r="AG51" s="1591"/>
      <c r="AH51" s="1590">
        <f>IF(AJ51&gt;Y51,AJ51-Y51,0)</f>
        <v>0</v>
      </c>
      <c r="AI51" s="1590">
        <f t="shared" si="22"/>
        <v>0</v>
      </c>
      <c r="AJ51" s="1590">
        <f>AF51+AG51</f>
        <v>0</v>
      </c>
      <c r="AK51" s="1591"/>
      <c r="AL51" s="1590">
        <f>IF(AN51&gt;Y51,AN51-Y51,0)</f>
        <v>0</v>
      </c>
      <c r="AM51" s="1590">
        <f t="shared" si="23"/>
        <v>0</v>
      </c>
      <c r="AN51" s="1590">
        <f>AJ51+AK51</f>
        <v>0</v>
      </c>
      <c r="AO51" s="1591"/>
      <c r="AP51" s="1591"/>
    </row>
    <row r="52" spans="2:44" ht="12.75" customHeight="1">
      <c r="B52" s="602">
        <v>4</v>
      </c>
      <c r="C52" s="574" t="s">
        <v>1544</v>
      </c>
      <c r="D52" s="575"/>
      <c r="E52" s="575"/>
      <c r="F52" s="575"/>
      <c r="G52" s="576"/>
      <c r="H52" s="576"/>
      <c r="I52" s="576"/>
      <c r="J52" s="576"/>
      <c r="K52" s="576"/>
      <c r="L52" s="576"/>
      <c r="M52" s="603"/>
      <c r="N52" s="268"/>
      <c r="V52" s="1596">
        <f>J51</f>
        <v>0</v>
      </c>
      <c r="W52" s="1591"/>
      <c r="X52" s="1591"/>
      <c r="Y52" s="1592">
        <f>V52+W52-X52</f>
        <v>0</v>
      </c>
      <c r="Z52" s="1591"/>
      <c r="AA52" s="1591"/>
      <c r="AB52" s="1593"/>
      <c r="AC52" s="1594">
        <f t="shared" si="21"/>
        <v>0</v>
      </c>
      <c r="AD52" s="1590">
        <f>IF(AF52&gt;Y52,AF52-Y52,0)</f>
        <v>0</v>
      </c>
      <c r="AE52" s="1590">
        <f>IF(Y52&gt;AF52,Y52-AF52,0)</f>
        <v>0</v>
      </c>
      <c r="AF52" s="1590">
        <f>IF(Z52="Y",MIN(Y52,AC52),0)</f>
        <v>0</v>
      </c>
      <c r="AG52" s="1591"/>
      <c r="AH52" s="1590">
        <f>IF(AJ52&gt;Y52,AJ52-Y52,0)</f>
        <v>0</v>
      </c>
      <c r="AI52" s="1590">
        <f t="shared" si="22"/>
        <v>0</v>
      </c>
      <c r="AJ52" s="1590">
        <f>AF52+AG52</f>
        <v>0</v>
      </c>
      <c r="AK52" s="1591"/>
      <c r="AL52" s="1590">
        <f>IF(AN52&gt;Y52,AN52-Y52,0)</f>
        <v>0</v>
      </c>
      <c r="AM52" s="1590">
        <f t="shared" si="23"/>
        <v>0</v>
      </c>
      <c r="AN52" s="1590">
        <f>AJ52+AK52</f>
        <v>0</v>
      </c>
      <c r="AO52" s="1591"/>
      <c r="AP52" s="1591"/>
    </row>
    <row r="53" spans="2:44" ht="12.75" customHeight="1">
      <c r="B53" s="615">
        <v>5</v>
      </c>
      <c r="C53" s="616" t="s">
        <v>1545</v>
      </c>
      <c r="D53" s="617"/>
      <c r="E53" s="617"/>
      <c r="F53" s="617"/>
      <c r="G53" s="618"/>
      <c r="H53" s="618"/>
      <c r="I53" s="618"/>
      <c r="J53" s="618"/>
      <c r="K53" s="618"/>
      <c r="L53" s="618"/>
      <c r="M53" s="614"/>
      <c r="N53" s="268"/>
      <c r="V53" s="1596">
        <f>J52</f>
        <v>0</v>
      </c>
      <c r="W53" s="1591"/>
      <c r="X53" s="1591"/>
      <c r="Y53" s="1592">
        <f>V53+W53-X53</f>
        <v>0</v>
      </c>
      <c r="Z53" s="1591"/>
      <c r="AA53" s="1591"/>
      <c r="AB53" s="1593"/>
      <c r="AC53" s="1594">
        <f t="shared" si="21"/>
        <v>0</v>
      </c>
      <c r="AD53" s="1590">
        <f>IF(AF53&gt;Y53,AF53-Y53,0)</f>
        <v>0</v>
      </c>
      <c r="AE53" s="1590">
        <f>IF(Y53&gt;AF53,Y53-AF53,0)</f>
        <v>0</v>
      </c>
      <c r="AF53" s="1590">
        <f>IF(Z53="Y",MIN(Y53,AC53),0)</f>
        <v>0</v>
      </c>
      <c r="AG53" s="1591"/>
      <c r="AH53" s="1599"/>
      <c r="AI53" s="1599"/>
      <c r="AJ53" s="1599"/>
      <c r="AK53" s="1591"/>
      <c r="AL53" s="1599"/>
      <c r="AM53" s="1599"/>
      <c r="AN53" s="1599"/>
      <c r="AO53" s="1591"/>
      <c r="AP53" s="1591"/>
    </row>
    <row r="54" spans="2:44" ht="12.75" customHeight="1">
      <c r="B54" s="621"/>
      <c r="C54" s="4773" t="s">
        <v>1519</v>
      </c>
      <c r="D54" s="4774"/>
      <c r="E54" s="4774"/>
      <c r="F54" s="4774"/>
      <c r="G54" s="4775"/>
      <c r="H54" s="4775"/>
      <c r="I54" s="4775"/>
      <c r="J54" s="4776">
        <f>SUBTOTAL(9,J49:J53)</f>
        <v>0</v>
      </c>
      <c r="K54" s="4776">
        <f>SUBTOTAL(9,K49:K53)</f>
        <v>0</v>
      </c>
      <c r="L54" s="4776">
        <f>SUBTOTAL(9,L49:L53)</f>
        <v>0</v>
      </c>
      <c r="M54" s="601"/>
      <c r="N54" s="268"/>
      <c r="T54" s="1602"/>
      <c r="U54" s="1602"/>
      <c r="V54" s="1600">
        <f>SUBTOTAL(9,V49:V53)</f>
        <v>0</v>
      </c>
      <c r="W54" s="1600">
        <f>SUBTOTAL(9,W49:W53)</f>
        <v>0</v>
      </c>
      <c r="X54" s="1600">
        <f>SUBTOTAL(9,X49:X53)</f>
        <v>0</v>
      </c>
      <c r="Y54" s="1600">
        <f>SUBTOTAL(9,Y49:Y53)</f>
        <v>0</v>
      </c>
      <c r="Z54" s="1600"/>
      <c r="AA54" s="1600"/>
      <c r="AB54" s="1601"/>
      <c r="AC54" s="1600">
        <f t="shared" ref="AC54:AN54" si="24">SUBTOTAL(9,AC49:AC53)</f>
        <v>0</v>
      </c>
      <c r="AD54" s="1600">
        <f t="shared" si="24"/>
        <v>0</v>
      </c>
      <c r="AE54" s="1600">
        <f t="shared" si="24"/>
        <v>0</v>
      </c>
      <c r="AF54" s="1600">
        <f t="shared" si="24"/>
        <v>0</v>
      </c>
      <c r="AG54" s="1600">
        <f t="shared" si="24"/>
        <v>0</v>
      </c>
      <c r="AH54" s="1600">
        <f t="shared" si="24"/>
        <v>0</v>
      </c>
      <c r="AI54" s="1600">
        <f t="shared" si="24"/>
        <v>0</v>
      </c>
      <c r="AJ54" s="1600">
        <f t="shared" si="24"/>
        <v>0</v>
      </c>
      <c r="AK54" s="1600">
        <f t="shared" si="24"/>
        <v>0</v>
      </c>
      <c r="AL54" s="1600">
        <f t="shared" si="24"/>
        <v>0</v>
      </c>
      <c r="AM54" s="1600">
        <f t="shared" si="24"/>
        <v>0</v>
      </c>
      <c r="AN54" s="1600">
        <f t="shared" si="24"/>
        <v>0</v>
      </c>
      <c r="AO54" s="1600"/>
      <c r="AP54" s="1600"/>
    </row>
    <row r="55" spans="2:44" ht="12.75" customHeight="1">
      <c r="B55" s="4777"/>
      <c r="C55" s="4778"/>
      <c r="D55" s="4779"/>
      <c r="E55" s="4778"/>
      <c r="F55" s="4778"/>
      <c r="G55" s="4780"/>
      <c r="H55" s="4780"/>
      <c r="I55" s="4780"/>
      <c r="J55" s="4780"/>
      <c r="K55" s="4780"/>
      <c r="L55" s="4780"/>
      <c r="M55" s="605"/>
      <c r="N55" s="268"/>
      <c r="T55" s="1595"/>
      <c r="U55" s="1595"/>
      <c r="V55" s="1599"/>
      <c r="W55" s="1599"/>
      <c r="X55" s="1599"/>
      <c r="Y55" s="1599"/>
      <c r="Z55" s="1599"/>
      <c r="AA55" s="1599"/>
      <c r="AB55" s="1589"/>
      <c r="AC55" s="1589"/>
      <c r="AD55" s="1599"/>
      <c r="AE55" s="1599"/>
      <c r="AF55" s="1599"/>
      <c r="AG55" s="1603"/>
      <c r="AH55" s="1603"/>
      <c r="AI55" s="1603"/>
      <c r="AJ55" s="1603"/>
      <c r="AK55" s="1603"/>
      <c r="AL55" s="1603"/>
      <c r="AM55" s="1603"/>
      <c r="AN55" s="1603"/>
      <c r="AO55" s="1603"/>
      <c r="AP55" s="1603"/>
    </row>
    <row r="56" spans="2:44" s="265" customFormat="1" ht="12.75" customHeight="1">
      <c r="B56" s="4781" t="s">
        <v>1546</v>
      </c>
      <c r="C56" s="4782"/>
      <c r="D56" s="4782"/>
      <c r="E56" s="4782"/>
      <c r="F56" s="4782"/>
      <c r="G56" s="4783"/>
      <c r="H56" s="4783"/>
      <c r="I56" s="4784"/>
      <c r="J56" s="592">
        <f>SUBTOTAL(9,J17:J54)</f>
        <v>0</v>
      </c>
      <c r="K56" s="592">
        <f>SUBTOTAL(9,K17:K54)</f>
        <v>0</v>
      </c>
      <c r="L56" s="592">
        <f>SUBTOTAL(9,L17:L54)</f>
        <v>0</v>
      </c>
      <c r="M56" s="607"/>
      <c r="N56" s="271"/>
      <c r="T56" s="1604"/>
      <c r="U56" s="1604"/>
      <c r="V56" s="1605">
        <f>SUBTOTAL(9,V17:V54)</f>
        <v>0</v>
      </c>
      <c r="W56" s="1605">
        <f>SUBTOTAL(9,W17:W54)</f>
        <v>0</v>
      </c>
      <c r="X56" s="1605">
        <f>SUBTOTAL(9,X17:X54)</f>
        <v>0</v>
      </c>
      <c r="Y56" s="1605">
        <f>SUBTOTAL(9,Y17:Y54)</f>
        <v>0</v>
      </c>
      <c r="Z56" s="1606"/>
      <c r="AA56" s="1605">
        <f t="shared" ref="AA56:AN56" si="25">SUBTOTAL(9,AA17:AA54)</f>
        <v>0</v>
      </c>
      <c r="AB56" s="1607"/>
      <c r="AC56" s="1607">
        <f t="shared" si="25"/>
        <v>0</v>
      </c>
      <c r="AD56" s="1605">
        <f t="shared" si="25"/>
        <v>0</v>
      </c>
      <c r="AE56" s="1605">
        <f t="shared" si="25"/>
        <v>0</v>
      </c>
      <c r="AF56" s="1608">
        <f t="shared" si="25"/>
        <v>0</v>
      </c>
      <c r="AG56" s="1605">
        <f t="shared" si="25"/>
        <v>0</v>
      </c>
      <c r="AH56" s="1605">
        <f t="shared" si="25"/>
        <v>0</v>
      </c>
      <c r="AI56" s="1605">
        <f t="shared" si="25"/>
        <v>0</v>
      </c>
      <c r="AJ56" s="1605">
        <f t="shared" si="25"/>
        <v>0</v>
      </c>
      <c r="AK56" s="1605">
        <f t="shared" si="25"/>
        <v>0</v>
      </c>
      <c r="AL56" s="1605">
        <f t="shared" si="25"/>
        <v>0</v>
      </c>
      <c r="AM56" s="1605">
        <f t="shared" si="25"/>
        <v>0</v>
      </c>
      <c r="AN56" s="1605">
        <f t="shared" si="25"/>
        <v>0</v>
      </c>
      <c r="AO56" s="1609"/>
      <c r="AP56" s="1609"/>
      <c r="AQ56" s="3"/>
      <c r="AR56" s="3"/>
    </row>
    <row r="57" spans="2:44" ht="12.75" customHeight="1">
      <c r="I57" s="352" t="s">
        <v>1263</v>
      </c>
      <c r="J57" s="353">
        <f>J56-SFP!G13</f>
        <v>0</v>
      </c>
      <c r="K57" s="272"/>
      <c r="L57" s="272"/>
      <c r="M57" s="273"/>
      <c r="N57" s="268"/>
      <c r="T57" s="1595"/>
      <c r="U57" s="1595"/>
    </row>
    <row r="58" spans="2:44" ht="12.75" customHeight="1">
      <c r="I58" s="298"/>
      <c r="J58" s="299"/>
      <c r="K58" s="272"/>
      <c r="L58" s="272"/>
      <c r="M58" s="273"/>
      <c r="N58" s="268"/>
      <c r="T58" s="1595"/>
      <c r="U58" s="1595"/>
    </row>
    <row r="59" spans="2:44" ht="12.75" customHeight="1">
      <c r="D59" s="284" t="s">
        <v>1547</v>
      </c>
      <c r="K59" s="272"/>
      <c r="L59" s="272"/>
      <c r="M59" s="273"/>
      <c r="N59" s="268"/>
      <c r="T59" s="1595"/>
      <c r="U59" s="1595"/>
      <c r="V59" s="7306" t="s">
        <v>1548</v>
      </c>
      <c r="W59" s="7306"/>
      <c r="X59" s="7306"/>
      <c r="Y59" s="1423" t="s">
        <v>52</v>
      </c>
    </row>
    <row r="60" spans="2:44" ht="12.6" customHeight="1">
      <c r="D60" s="7311" t="s">
        <v>52</v>
      </c>
      <c r="E60" s="7313" t="s">
        <v>1489</v>
      </c>
      <c r="F60" s="7313" t="s">
        <v>1549</v>
      </c>
      <c r="G60" s="7313" t="s">
        <v>1550</v>
      </c>
      <c r="H60" s="7313" t="s">
        <v>1551</v>
      </c>
      <c r="I60" s="7313" t="s">
        <v>1494</v>
      </c>
      <c r="J60" s="7313" t="s">
        <v>1552</v>
      </c>
      <c r="K60" s="7315" t="s">
        <v>1496</v>
      </c>
      <c r="M60" s="273"/>
      <c r="N60" s="268"/>
      <c r="T60" s="1595"/>
      <c r="U60" s="1595"/>
      <c r="V60" s="7307" t="s">
        <v>1553</v>
      </c>
      <c r="W60" s="7307"/>
      <c r="X60" s="7307"/>
      <c r="Y60" s="1476" t="s">
        <v>1554</v>
      </c>
    </row>
    <row r="61" spans="2:44" ht="45" customHeight="1">
      <c r="D61" s="7312"/>
      <c r="E61" s="7314"/>
      <c r="F61" s="7314"/>
      <c r="G61" s="7314"/>
      <c r="H61" s="7314"/>
      <c r="I61" s="7314"/>
      <c r="J61" s="7314"/>
      <c r="K61" s="7316"/>
      <c r="M61" s="273"/>
      <c r="N61" s="268"/>
      <c r="T61" s="1595"/>
      <c r="U61" s="1595"/>
      <c r="V61" s="1"/>
      <c r="W61" s="1"/>
      <c r="X61" s="1"/>
      <c r="Y61" s="1"/>
    </row>
    <row r="62" spans="2:44" ht="12.6" customHeight="1">
      <c r="D62" s="630" t="s">
        <v>1555</v>
      </c>
      <c r="E62" s="631"/>
      <c r="F62" s="631"/>
      <c r="G62" s="632"/>
      <c r="H62" s="633"/>
      <c r="I62" s="632"/>
      <c r="J62" s="632"/>
      <c r="K62" s="634">
        <f>I62-J62</f>
        <v>0</v>
      </c>
      <c r="M62" s="273"/>
      <c r="N62" s="268"/>
      <c r="T62" s="1595"/>
      <c r="U62" s="1595"/>
    </row>
    <row r="63" spans="2:44" ht="12.6" customHeight="1">
      <c r="D63" s="624" t="s">
        <v>1556</v>
      </c>
      <c r="E63" s="575"/>
      <c r="F63" s="575"/>
      <c r="G63" s="576"/>
      <c r="H63" s="577"/>
      <c r="I63" s="576"/>
      <c r="J63" s="576"/>
      <c r="K63" s="625">
        <f t="shared" ref="K63:K67" si="26">I63-J63</f>
        <v>0</v>
      </c>
      <c r="M63" s="273"/>
      <c r="N63" s="268"/>
      <c r="T63" s="1595"/>
      <c r="U63" s="1595"/>
    </row>
    <row r="64" spans="2:44" ht="12.6" customHeight="1">
      <c r="D64" s="624" t="s">
        <v>1557</v>
      </c>
      <c r="E64" s="575"/>
      <c r="F64" s="575"/>
      <c r="G64" s="576"/>
      <c r="H64" s="577"/>
      <c r="I64" s="576"/>
      <c r="J64" s="576"/>
      <c r="K64" s="625">
        <f t="shared" si="26"/>
        <v>0</v>
      </c>
      <c r="M64" s="273"/>
      <c r="N64" s="268"/>
      <c r="T64" s="1595"/>
      <c r="U64" s="1595"/>
    </row>
    <row r="65" spans="2:11" ht="12.6" customHeight="1">
      <c r="D65" s="624" t="s">
        <v>1558</v>
      </c>
      <c r="E65" s="575"/>
      <c r="F65" s="575"/>
      <c r="G65" s="576"/>
      <c r="H65" s="577"/>
      <c r="I65" s="576"/>
      <c r="J65" s="576"/>
      <c r="K65" s="625">
        <f t="shared" si="26"/>
        <v>0</v>
      </c>
    </row>
    <row r="66" spans="2:11" ht="12.75" customHeight="1">
      <c r="D66" s="624" t="s">
        <v>1559</v>
      </c>
      <c r="E66" s="575"/>
      <c r="F66" s="575"/>
      <c r="G66" s="576"/>
      <c r="H66" s="577"/>
      <c r="I66" s="576"/>
      <c r="J66" s="576"/>
      <c r="K66" s="625">
        <f t="shared" si="26"/>
        <v>0</v>
      </c>
    </row>
    <row r="67" spans="2:11" ht="12.75" customHeight="1">
      <c r="D67" s="624" t="s">
        <v>1560</v>
      </c>
      <c r="E67" s="575"/>
      <c r="F67" s="575"/>
      <c r="G67" s="576"/>
      <c r="H67" s="637"/>
      <c r="I67" s="618"/>
      <c r="J67" s="618"/>
      <c r="K67" s="638">
        <f t="shared" si="26"/>
        <v>0</v>
      </c>
    </row>
    <row r="68" spans="2:11" ht="12.75" customHeight="1">
      <c r="D68" s="626" t="s">
        <v>164</v>
      </c>
      <c r="E68" s="627"/>
      <c r="F68" s="627"/>
      <c r="G68" s="628"/>
      <c r="H68" s="629"/>
      <c r="I68" s="635">
        <f>SUBTOTAL(9,I62:I67)</f>
        <v>0</v>
      </c>
      <c r="J68" s="635">
        <f>SUBTOTAL(9,J62:J67)</f>
        <v>0</v>
      </c>
      <c r="K68" s="636">
        <f>SUBTOTAL(9,K62:K67)</f>
        <v>0</v>
      </c>
    </row>
    <row r="69" spans="2:11" ht="12.75" customHeight="1">
      <c r="J69" s="272"/>
      <c r="K69" s="272"/>
    </row>
    <row r="70" spans="2:11" ht="12.75" customHeight="1">
      <c r="D70" s="7310" t="s">
        <v>1561</v>
      </c>
      <c r="E70" s="7310"/>
      <c r="J70" s="272"/>
      <c r="K70" s="272"/>
    </row>
    <row r="71" spans="2:11" ht="12.75" customHeight="1">
      <c r="D71" s="4785" t="s">
        <v>52</v>
      </c>
      <c r="E71" s="4786" t="s">
        <v>756</v>
      </c>
      <c r="J71" s="272"/>
      <c r="K71" s="272"/>
    </row>
    <row r="72" spans="2:11" ht="12.75" customHeight="1">
      <c r="D72" s="639" t="s">
        <v>1562</v>
      </c>
      <c r="E72" s="640">
        <f>J49</f>
        <v>0</v>
      </c>
      <c r="J72" s="272"/>
      <c r="K72" s="272"/>
    </row>
    <row r="73" spans="2:11" ht="12.75" customHeight="1">
      <c r="D73" s="639" t="s">
        <v>1563</v>
      </c>
      <c r="E73" s="640">
        <f>'S26 - Tax Pay'!M22</f>
        <v>0</v>
      </c>
      <c r="J73" s="272"/>
      <c r="K73" s="272"/>
    </row>
    <row r="74" spans="2:11" ht="12.75" customHeight="1">
      <c r="D74" s="641" t="s">
        <v>1564</v>
      </c>
      <c r="E74" s="642"/>
      <c r="J74" s="272"/>
      <c r="K74" s="272"/>
    </row>
    <row r="75" spans="2:11" ht="12.75" customHeight="1">
      <c r="J75" s="272"/>
      <c r="K75" s="272"/>
    </row>
    <row r="76" spans="2:11" ht="12.75" customHeight="1">
      <c r="B76" s="7300" t="s">
        <v>1565</v>
      </c>
      <c r="C76" s="7300"/>
      <c r="D76" s="346"/>
      <c r="J76" s="272"/>
      <c r="K76" s="272"/>
    </row>
    <row r="77" spans="2:11" ht="12.75" customHeight="1">
      <c r="B77" s="23">
        <v>1</v>
      </c>
      <c r="C77" s="540" t="s">
        <v>1566</v>
      </c>
      <c r="D77" s="274"/>
      <c r="J77" s="272"/>
      <c r="K77" s="272"/>
    </row>
    <row r="78" spans="2:11" ht="12.75" customHeight="1">
      <c r="B78" s="23">
        <v>2</v>
      </c>
      <c r="C78" s="18" t="s">
        <v>1567</v>
      </c>
    </row>
  </sheetData>
  <sheetProtection algorithmName="SHA-512" hashValue="1ojYMaV1Dmecvz8GLaxHCMoAyvGtDBi7tNPzIeq3SWH5fSU5R6822To8ZKxSo7fCpFcZBvZyhxZOia367YbZYQ==" saltValue="wSSr6f5C1BN/SbSj8YpCfg==" spinCount="100000" sheet="1" scenarios="1" formatRows="0" insertColumns="0" insertRows="0"/>
  <mergeCells count="51">
    <mergeCell ref="AM11:AM15"/>
    <mergeCell ref="AN11:AN15"/>
    <mergeCell ref="AE10:AE15"/>
    <mergeCell ref="AF10:AF15"/>
    <mergeCell ref="AP10:AP15"/>
    <mergeCell ref="AG10:AJ10"/>
    <mergeCell ref="AG11:AG15"/>
    <mergeCell ref="AH11:AH15"/>
    <mergeCell ref="AI11:AI15"/>
    <mergeCell ref="AJ11:AJ15"/>
    <mergeCell ref="V9:AP9"/>
    <mergeCell ref="B9:C15"/>
    <mergeCell ref="M9:M15"/>
    <mergeCell ref="E9:E15"/>
    <mergeCell ref="H10:H15"/>
    <mergeCell ref="I10:I15"/>
    <mergeCell ref="G9:G15"/>
    <mergeCell ref="F9:F15"/>
    <mergeCell ref="D9:D15"/>
    <mergeCell ref="Z10:AA11"/>
    <mergeCell ref="AO10:AO15"/>
    <mergeCell ref="AK11:AK15"/>
    <mergeCell ref="AL11:AL15"/>
    <mergeCell ref="V10:V15"/>
    <mergeCell ref="AK10:AN10"/>
    <mergeCell ref="AB10:AB11"/>
    <mergeCell ref="N2:N5"/>
    <mergeCell ref="D70:E70"/>
    <mergeCell ref="D60:D61"/>
    <mergeCell ref="E60:E61"/>
    <mergeCell ref="K60:K61"/>
    <mergeCell ref="L9:L15"/>
    <mergeCell ref="K9:K15"/>
    <mergeCell ref="J9:J15"/>
    <mergeCell ref="F60:F61"/>
    <mergeCell ref="G60:G61"/>
    <mergeCell ref="H60:H61"/>
    <mergeCell ref="I60:I61"/>
    <mergeCell ref="J60:J61"/>
    <mergeCell ref="B76:C76"/>
    <mergeCell ref="AD10:AD15"/>
    <mergeCell ref="AB12:AB15"/>
    <mergeCell ref="AC10:AC15"/>
    <mergeCell ref="W10:X11"/>
    <mergeCell ref="W12:W15"/>
    <mergeCell ref="X12:X15"/>
    <mergeCell ref="AA12:AA15"/>
    <mergeCell ref="Z12:Z15"/>
    <mergeCell ref="Y10:Y15"/>
    <mergeCell ref="V59:X59"/>
    <mergeCell ref="V60:X60"/>
  </mergeCells>
  <phoneticPr fontId="26" type="noConversion"/>
  <conditionalFormatting sqref="J57">
    <cfRule type="cellIs" dxfId="127" priority="1" operator="notEqual">
      <formula>0</formula>
    </cfRule>
  </conditionalFormatting>
  <hyperlinks>
    <hyperlink ref="V60" r:id="rId1" display="https://www.insurance.gov.ph/amended-insurance-code-r-a-10607/" xr:uid="{CD6D138A-E4FD-4B10-B37F-96B3820F3BD2}"/>
    <hyperlink ref="O2" location="Content!A1" display="Content" xr:uid="{216AA5C7-6B11-4A0E-92E4-78626C4B24C8}"/>
    <hyperlink ref="O3" location="'SFP - Asset'!A1" display="SFP-Asset" xr:uid="{E1137BB6-EB59-4EE8-B6C9-5355CC6EB1FB}"/>
    <hyperlink ref="O4" location="'SFP - Liab, NW '!A1" display="SFP-Liab and NW" xr:uid="{ABDD11A8-2AB1-4336-9815-1BADC8C82EF7}"/>
    <hyperlink ref="O5" location="SCI!A1" display="SCI" xr:uid="{66B7E120-2A46-448A-B5F9-45187B586323}"/>
  </hyperlinks>
  <printOptions horizontalCentered="1"/>
  <pageMargins left="0.2" right="0.2" top="1.25" bottom="0.75" header="0.3" footer="0.3"/>
  <pageSetup paperSize="5" scale="41" fitToHeight="0" orientation="portrait" r:id="rId2"/>
  <ignoredErrors>
    <ignoredError sqref="V18:AA18 V17:Z17 AG17:AH17 AG26:AH28 AG36:AH36 AG31:AH34 AG37:AH40 AG43:AH46 AD57:AL57 AG53:AL53 AG18:AH18 AG29:AH30 AG35:AH35 AG41:AH42 AG47:AH48 AG54:AL56 AD55:AF56 AC55:AC56 AN17 AN19:AN22 AN25:AN28 AN31:AN34 AN37:AN40 AN43:AN46 AG49:AH52 AN49:AN52 AN36 AN57 AN53 AN18 AN23:AN24 AN29:AN30 AN35 AN41:AN42 AN47:AN48 AN54:AN56 AM54:AM56 AM47:AM48 AM41:AM42 AM35 AM29:AM30 AM23:AM24 AM18 AM53 AM57 AM36 AM17 AM37:AM40 AM58:AM61 AM19:AM22 AM25:AM28 AM31:AM34 AM43:AM46 AM49:AM52 AJ17:AL17 AL19:AL22 AJ26:AL28 AJ31:AL34 AJ37:AL40 AJ43:AL46 AJ49:AL52 AJ36:AL36 AJ18:AL18 AL23:AL24 AJ29:AL30 AJ35:AL35 AJ41:AL42 AJ47:AL48 AI47:AI48 AI41:AI42 AI35 AI29:AI30 AI18 AI36 AI17 AI37:AI40 AI26:AI28 AI31:AI34 AI43:AI46 AI49:AI52 V26:AA55 V57:AA57 Z56:AA56 AL25 W19:AA19 W20:AA20 V21:AA25 AI25 AI19:AI22 AI23:AI24 AJ23:AK24 AJ25:AK25 AJ19:AK22 AG23:AH24 AG25:AH25 AG19:AH22 V19 AB23:AB24 V20 AB22 AB25 AB21 AB20 AB19 W56:X56 V56 Y56 AD19 AD20:AE21 AF23:AF24 AD25:AE25 AD22:AE22 AD23:AE24 AC23:AC24 AF25 AF22 AF19:AF21 AE19 AF18 AF49:AF53 AF43:AF46 AC47:AC48 AF37:AF40 AC41:AC42 AF31:AF34 AC36 AF26:AF28 AC29:AC30 AC35 AD29:AE30 AD26:AE28 AD36:AF36 AD31:AE34 AD41:AE42 AD37:AE40 AD47:AE48 AD43:AE46 AD54:AF54 AD49:AE53 AD35:AE35 AF35 AF29:AF30 AF47:AF48 AF41:AF42 AE17 AD18:AE18 AC17:AD17 AC18 AF17 AC43:AC46 AC54 AC31:AC34 AC49:AC53 AC37:AC40 AC26:AC28 AC19 AC20:AC21 AC22 AC25" unlockedFormula="1"/>
  </ignoredErrors>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4E1D2-E892-4ACB-B8AF-999C95F1B834}">
  <sheetPr codeName="Sheet59">
    <tabColor rgb="FFFFCCCC"/>
    <pageSetUpPr fitToPage="1"/>
  </sheetPr>
  <dimension ref="B2:BW89"/>
  <sheetViews>
    <sheetView showGridLines="0" zoomScale="80" zoomScaleNormal="80" workbookViewId="0">
      <selection activeCell="BT73" sqref="BT73"/>
    </sheetView>
  </sheetViews>
  <sheetFormatPr defaultColWidth="9.140625" defaultRowHeight="12.75" customHeight="1" outlineLevelCol="1"/>
  <cols>
    <col min="1" max="1" width="1.85546875" style="18" customWidth="1"/>
    <col min="2" max="2" width="7.85546875" style="23" customWidth="1"/>
    <col min="3" max="3" width="35.7109375" style="18" customWidth="1"/>
    <col min="4" max="7" width="25.7109375" style="18" customWidth="1"/>
    <col min="8" max="8" width="12.7109375" style="18" customWidth="1"/>
    <col min="9" max="9" width="18.7109375" style="18" customWidth="1"/>
    <col min="10" max="10" width="20.7109375" style="25" customWidth="1"/>
    <col min="11" max="12" width="12.7109375" style="25" customWidth="1"/>
    <col min="13" max="19" width="20.7109375" style="25" customWidth="1"/>
    <col min="20" max="20" width="30.7109375" style="18" customWidth="1"/>
    <col min="21" max="21" width="3.7109375" style="18" customWidth="1"/>
    <col min="22" max="22" width="20.7109375" style="25" customWidth="1"/>
    <col min="23" max="24" width="20.7109375" style="18" customWidth="1"/>
    <col min="25" max="25" width="30.7109375" style="18" customWidth="1"/>
    <col min="26" max="26" width="2.140625" style="24" customWidth="1"/>
    <col min="27" max="27" width="17" style="18" bestFit="1" customWidth="1"/>
    <col min="28" max="31" width="9.140625" style="18" customWidth="1"/>
    <col min="32" max="32" width="9.140625" style="1" customWidth="1"/>
    <col min="33" max="33" width="9.140625" style="1" hidden="1" customWidth="1"/>
    <col min="34" max="45" width="20.7109375" style="1576" hidden="1" customWidth="1"/>
    <col min="46" max="53" width="20.7109375" style="1576" hidden="1" customWidth="1" outlineLevel="1"/>
    <col min="54" max="54" width="35.7109375" style="1576" hidden="1" customWidth="1" collapsed="1"/>
    <col min="55" max="55" width="3.7109375" style="1576" hidden="1" customWidth="1"/>
    <col min="56" max="63" width="20.7109375" style="1576" hidden="1" customWidth="1"/>
    <col min="64" max="71" width="20.7109375" style="1576" hidden="1" customWidth="1" outlineLevel="1"/>
    <col min="72" max="72" width="35.7109375" style="1576" hidden="1" customWidth="1" collapsed="1"/>
    <col min="73" max="73" width="35.7109375" style="1576" hidden="1" customWidth="1"/>
    <col min="74" max="74" width="0" style="1" hidden="1" customWidth="1"/>
    <col min="75" max="75" width="9.140625" style="1"/>
    <col min="76" max="16384" width="9.140625" style="18"/>
  </cols>
  <sheetData>
    <row r="2" spans="2:75" s="265" customFormat="1" ht="15.2" customHeight="1">
      <c r="B2" s="467" t="s">
        <v>1568</v>
      </c>
      <c r="J2" s="310"/>
      <c r="K2" s="310"/>
      <c r="L2" s="310"/>
      <c r="M2" s="310"/>
      <c r="N2" s="310"/>
      <c r="O2" s="310"/>
      <c r="P2" s="310"/>
      <c r="Q2" s="310"/>
      <c r="R2" s="310"/>
      <c r="S2" s="310"/>
      <c r="T2" s="439"/>
      <c r="V2" s="310"/>
      <c r="Z2" s="7341" t="s">
        <v>1486</v>
      </c>
      <c r="AA2" s="4244" t="s">
        <v>1067</v>
      </c>
      <c r="AF2" s="3"/>
      <c r="AG2" s="3"/>
      <c r="AH2" s="1579"/>
      <c r="AI2" s="1579"/>
      <c r="AJ2" s="1579"/>
      <c r="AK2" s="1579"/>
      <c r="AL2" s="1579"/>
      <c r="AM2" s="1579"/>
      <c r="AN2" s="1579"/>
      <c r="AO2" s="1579"/>
      <c r="AP2" s="1579"/>
      <c r="AQ2" s="1579"/>
      <c r="AR2" s="1579"/>
      <c r="AS2" s="1579"/>
      <c r="AT2" s="1579"/>
      <c r="AU2" s="1579"/>
      <c r="AV2" s="1579"/>
      <c r="AW2" s="1579"/>
      <c r="AX2" s="1579"/>
      <c r="AY2" s="1579"/>
      <c r="AZ2" s="1579"/>
      <c r="BA2" s="1579"/>
      <c r="BB2" s="1579"/>
      <c r="BC2" s="1579"/>
      <c r="BD2" s="1579"/>
      <c r="BE2" s="1579"/>
      <c r="BF2" s="1579"/>
      <c r="BG2" s="1579"/>
      <c r="BH2" s="1579"/>
      <c r="BI2" s="1579"/>
      <c r="BJ2" s="1579"/>
      <c r="BK2" s="1579"/>
      <c r="BL2" s="1579"/>
      <c r="BM2" s="1579"/>
      <c r="BN2" s="1579"/>
      <c r="BO2" s="1579"/>
      <c r="BP2" s="1579"/>
      <c r="BQ2" s="1579"/>
      <c r="BR2" s="1579"/>
      <c r="BS2" s="1579"/>
      <c r="BT2" s="1579"/>
      <c r="BU2" s="1579"/>
      <c r="BV2" s="3"/>
      <c r="BW2" s="3"/>
    </row>
    <row r="3" spans="2:75" s="265" customFormat="1" ht="15.2" customHeight="1">
      <c r="B3" s="1005" t="s">
        <v>7</v>
      </c>
      <c r="D3" s="4787">
        <f>'Com Prof'!D2</f>
        <v>0</v>
      </c>
      <c r="E3" s="4788"/>
      <c r="F3" s="4788"/>
      <c r="U3" s="1152"/>
      <c r="Z3" s="7342"/>
      <c r="AA3" s="550" t="s">
        <v>1487</v>
      </c>
      <c r="AF3" s="3"/>
      <c r="AG3" s="3"/>
      <c r="AH3" s="1579"/>
      <c r="AI3" s="1579"/>
      <c r="AJ3" s="1579"/>
      <c r="AK3" s="1579"/>
      <c r="AL3" s="1579"/>
      <c r="AM3" s="1579"/>
      <c r="AN3" s="1579"/>
      <c r="AO3" s="1579"/>
      <c r="AP3" s="1579"/>
      <c r="AQ3" s="1579"/>
      <c r="AR3" s="1579"/>
      <c r="AS3" s="1579"/>
      <c r="AT3" s="1579"/>
      <c r="AU3" s="1579"/>
      <c r="AV3" s="1579"/>
      <c r="AW3" s="1579"/>
      <c r="AX3" s="1579"/>
      <c r="AY3" s="1579"/>
      <c r="AZ3" s="1579"/>
      <c r="BA3" s="1579"/>
      <c r="BB3" s="1579"/>
      <c r="BC3" s="1579"/>
      <c r="BD3" s="1579"/>
      <c r="BE3" s="1579"/>
      <c r="BF3" s="1579"/>
      <c r="BG3" s="1579"/>
      <c r="BH3" s="1579"/>
      <c r="BI3" s="1579"/>
      <c r="BJ3" s="1579"/>
      <c r="BK3" s="1579"/>
      <c r="BL3" s="1579"/>
      <c r="BM3" s="1579"/>
      <c r="BN3" s="1579"/>
      <c r="BO3" s="1579"/>
      <c r="BP3" s="1579"/>
      <c r="BQ3" s="1579"/>
      <c r="BR3" s="1579"/>
      <c r="BS3" s="1579"/>
      <c r="BT3" s="1579"/>
      <c r="BU3" s="1579"/>
      <c r="BV3" s="3"/>
      <c r="BW3" s="3"/>
    </row>
    <row r="4" spans="2:75" s="265" customFormat="1" ht="15.2" customHeight="1">
      <c r="B4" s="1005" t="s">
        <v>757</v>
      </c>
      <c r="D4" s="4789">
        <f>'Com Prof'!D3</f>
        <v>45657</v>
      </c>
      <c r="E4" s="4790"/>
      <c r="F4" s="4790"/>
      <c r="J4" s="310"/>
      <c r="K4" s="310"/>
      <c r="L4" s="310"/>
      <c r="M4" s="310"/>
      <c r="N4" s="310"/>
      <c r="O4" s="310"/>
      <c r="P4" s="310"/>
      <c r="Q4" s="310"/>
      <c r="R4" s="310"/>
      <c r="S4" s="310"/>
      <c r="V4" s="310"/>
      <c r="Z4" s="7342"/>
      <c r="AA4" s="550" t="s">
        <v>1488</v>
      </c>
      <c r="AF4" s="3"/>
      <c r="AG4" s="3"/>
      <c r="AH4" s="1579"/>
      <c r="AI4" s="1579"/>
      <c r="AJ4" s="1579"/>
      <c r="AK4" s="1579"/>
      <c r="AL4" s="1579"/>
      <c r="AM4" s="1579"/>
      <c r="AN4" s="1579"/>
      <c r="AO4" s="1579"/>
      <c r="AP4" s="1579"/>
      <c r="AQ4" s="1579"/>
      <c r="AR4" s="1579"/>
      <c r="AS4" s="1579"/>
      <c r="AT4" s="1579"/>
      <c r="AU4" s="1579"/>
      <c r="AV4" s="1579"/>
      <c r="AW4" s="1579"/>
      <c r="AX4" s="1579"/>
      <c r="AY4" s="1579"/>
      <c r="AZ4" s="1579"/>
      <c r="BA4" s="1579"/>
      <c r="BB4" s="1579"/>
      <c r="BC4" s="1579"/>
      <c r="BD4" s="1579"/>
      <c r="BE4" s="1579"/>
      <c r="BF4" s="1579"/>
      <c r="BG4" s="1579"/>
      <c r="BH4" s="1579"/>
      <c r="BI4" s="1579"/>
      <c r="BJ4" s="1579"/>
      <c r="BK4" s="1579"/>
      <c r="BL4" s="1579"/>
      <c r="BM4" s="1579"/>
      <c r="BN4" s="1579"/>
      <c r="BO4" s="1579"/>
      <c r="BP4" s="1579"/>
      <c r="BQ4" s="1579"/>
      <c r="BR4" s="1579"/>
      <c r="BS4" s="1579"/>
      <c r="BT4" s="1579"/>
      <c r="BU4" s="1579"/>
      <c r="BV4" s="3"/>
      <c r="BW4" s="3"/>
    </row>
    <row r="5" spans="2:75" s="265" customFormat="1" ht="15.2" customHeight="1">
      <c r="B5" s="593"/>
      <c r="C5" s="593"/>
      <c r="D5" s="593"/>
      <c r="E5" s="593"/>
      <c r="F5" s="593"/>
      <c r="G5" s="593"/>
      <c r="H5" s="593"/>
      <c r="I5" s="593"/>
      <c r="J5" s="593"/>
      <c r="K5" s="593"/>
      <c r="L5" s="593"/>
      <c r="M5" s="593"/>
      <c r="N5" s="593"/>
      <c r="O5" s="593"/>
      <c r="P5" s="593"/>
      <c r="Q5" s="593"/>
      <c r="R5" s="593"/>
      <c r="S5" s="593"/>
      <c r="T5" s="593"/>
      <c r="Z5" s="7343"/>
      <c r="AA5" s="551" t="s">
        <v>258</v>
      </c>
      <c r="AF5" s="3"/>
      <c r="AG5" s="3"/>
      <c r="AH5" s="3"/>
      <c r="AI5" s="3"/>
      <c r="AJ5" s="3"/>
      <c r="AK5" s="3"/>
      <c r="AL5" s="3"/>
      <c r="AM5" s="3"/>
      <c r="AN5" s="3"/>
      <c r="AO5" s="3"/>
      <c r="AP5" s="3"/>
      <c r="AQ5" s="3"/>
      <c r="AR5" s="3"/>
      <c r="AS5" s="3"/>
      <c r="AT5" s="3"/>
      <c r="AU5" s="3"/>
      <c r="AV5" s="3"/>
      <c r="AW5" s="3"/>
      <c r="AX5" s="3"/>
      <c r="AY5" s="3"/>
      <c r="AZ5" s="3"/>
      <c r="BA5" s="3"/>
      <c r="BB5" s="3"/>
      <c r="BC5" s="1579"/>
      <c r="BD5" s="3"/>
      <c r="BE5" s="3"/>
      <c r="BF5" s="3"/>
      <c r="BG5" s="3"/>
      <c r="BH5" s="3"/>
      <c r="BI5" s="3"/>
      <c r="BJ5" s="3"/>
      <c r="BK5" s="3"/>
      <c r="BL5" s="3"/>
      <c r="BM5" s="3"/>
      <c r="BN5" s="3"/>
      <c r="BO5" s="3"/>
      <c r="BP5" s="3"/>
      <c r="BQ5" s="3"/>
      <c r="BR5" s="3"/>
      <c r="BS5" s="3"/>
      <c r="BT5" s="3"/>
      <c r="BU5" s="3"/>
      <c r="BV5" s="3"/>
      <c r="BW5" s="3"/>
    </row>
    <row r="6" spans="2:75" s="265" customFormat="1" ht="14.1" customHeight="1">
      <c r="B6" s="264"/>
      <c r="J6" s="310"/>
      <c r="K6" s="310"/>
      <c r="L6" s="310"/>
      <c r="M6" s="310"/>
      <c r="N6" s="310"/>
      <c r="O6" s="310"/>
      <c r="P6" s="310"/>
      <c r="Q6" s="310"/>
      <c r="R6" s="310"/>
      <c r="S6" s="310"/>
      <c r="V6" s="310"/>
      <c r="Z6" s="467"/>
      <c r="AF6" s="3"/>
      <c r="AG6" s="3"/>
      <c r="AH6" s="3"/>
      <c r="AI6" s="3"/>
      <c r="AJ6" s="3"/>
      <c r="AK6" s="3"/>
      <c r="AL6" s="3"/>
      <c r="AM6" s="3"/>
      <c r="AN6" s="3"/>
      <c r="AO6" s="3"/>
      <c r="AP6" s="3"/>
      <c r="AQ6" s="3"/>
      <c r="AR6" s="3"/>
      <c r="AS6" s="3"/>
      <c r="AT6" s="3"/>
      <c r="AU6" s="3"/>
      <c r="AV6" s="3"/>
      <c r="AW6" s="3"/>
      <c r="AX6" s="3"/>
      <c r="AY6" s="3"/>
      <c r="AZ6" s="3"/>
      <c r="BA6" s="3"/>
      <c r="BB6" s="3"/>
      <c r="BC6" s="1579"/>
      <c r="BD6" s="3"/>
      <c r="BE6" s="3"/>
      <c r="BF6" s="3"/>
      <c r="BG6" s="3"/>
      <c r="BH6" s="3"/>
      <c r="BI6" s="3"/>
      <c r="BJ6" s="3"/>
      <c r="BK6" s="3"/>
      <c r="BL6" s="3"/>
      <c r="BM6" s="3"/>
      <c r="BN6" s="3"/>
      <c r="BO6" s="3"/>
      <c r="BP6" s="3"/>
      <c r="BQ6" s="3"/>
      <c r="BR6" s="3"/>
      <c r="BS6" s="3"/>
      <c r="BT6" s="3"/>
      <c r="BU6" s="3"/>
      <c r="BV6" s="3"/>
      <c r="BW6" s="3"/>
    </row>
    <row r="7" spans="2:75" s="265" customFormat="1" ht="14.1" customHeight="1">
      <c r="B7" s="264"/>
      <c r="J7" s="310"/>
      <c r="K7" s="310"/>
      <c r="L7" s="310"/>
      <c r="M7" s="310"/>
      <c r="N7" s="310"/>
      <c r="O7" s="310"/>
      <c r="P7" s="310"/>
      <c r="Q7" s="310"/>
      <c r="R7" s="310"/>
      <c r="S7" s="310"/>
      <c r="V7" s="310"/>
      <c r="Z7" s="467"/>
      <c r="AF7" s="3"/>
      <c r="AG7" s="3"/>
      <c r="AH7" s="3"/>
      <c r="AI7" s="3"/>
      <c r="AJ7" s="3"/>
      <c r="AK7" s="3"/>
      <c r="AL7" s="3"/>
      <c r="AM7" s="3"/>
      <c r="AN7" s="3"/>
      <c r="AO7" s="3"/>
      <c r="AP7" s="3"/>
      <c r="AQ7" s="3"/>
      <c r="AR7" s="3"/>
      <c r="AS7" s="3"/>
      <c r="AT7" s="3"/>
      <c r="AU7" s="3"/>
      <c r="AV7" s="3"/>
      <c r="AW7" s="3"/>
      <c r="AX7" s="3"/>
      <c r="AY7" s="3"/>
      <c r="AZ7" s="3"/>
      <c r="BA7" s="3"/>
      <c r="BB7" s="3"/>
      <c r="BC7" s="1579"/>
      <c r="BD7" s="3"/>
      <c r="BE7" s="3"/>
      <c r="BF7" s="3"/>
      <c r="BG7" s="3"/>
      <c r="BH7" s="3"/>
      <c r="BI7" s="3"/>
      <c r="BJ7" s="3"/>
      <c r="BK7" s="3"/>
      <c r="BL7" s="3"/>
      <c r="BM7" s="3"/>
      <c r="BN7" s="3"/>
      <c r="BO7" s="3"/>
      <c r="BP7" s="3"/>
      <c r="BQ7" s="3"/>
      <c r="BR7" s="3"/>
      <c r="BS7" s="3"/>
      <c r="BT7" s="3"/>
      <c r="BU7" s="3"/>
      <c r="BV7" s="3"/>
      <c r="BW7" s="3"/>
    </row>
    <row r="8" spans="2:75" s="265" customFormat="1" ht="13.9" customHeight="1">
      <c r="B8" s="264"/>
      <c r="J8" s="310"/>
      <c r="K8" s="310"/>
      <c r="L8" s="310"/>
      <c r="M8" s="310"/>
      <c r="N8" s="310"/>
      <c r="O8" s="310"/>
      <c r="P8" s="310"/>
      <c r="Q8" s="310"/>
      <c r="R8" s="310"/>
      <c r="S8" s="310"/>
      <c r="V8" s="1947"/>
      <c r="X8" s="267"/>
      <c r="Z8" s="467"/>
      <c r="AF8" s="3"/>
      <c r="AG8" s="3"/>
      <c r="AH8" s="3"/>
      <c r="AI8" s="3"/>
      <c r="AJ8" s="3"/>
      <c r="AK8" s="3"/>
      <c r="AL8" s="3"/>
      <c r="AM8" s="3"/>
      <c r="AN8" s="3"/>
      <c r="AO8" s="3"/>
      <c r="AP8" s="3"/>
      <c r="AQ8" s="3"/>
      <c r="AR8" s="3"/>
      <c r="AS8" s="3"/>
      <c r="AT8" s="3"/>
      <c r="AU8" s="3"/>
      <c r="AV8" s="3"/>
      <c r="AW8" s="3"/>
      <c r="AX8" s="3"/>
      <c r="AY8" s="3"/>
      <c r="AZ8" s="3"/>
      <c r="BA8" s="3"/>
      <c r="BB8" s="3"/>
      <c r="BC8" s="1579"/>
      <c r="BD8" s="3"/>
      <c r="BE8" s="3"/>
      <c r="BF8" s="3"/>
      <c r="BG8" s="3"/>
      <c r="BH8" s="3"/>
      <c r="BI8" s="3"/>
      <c r="BJ8" s="3"/>
      <c r="BK8" s="3"/>
      <c r="BL8" s="3"/>
      <c r="BM8" s="3"/>
      <c r="BN8" s="3"/>
      <c r="BO8" s="3"/>
      <c r="BP8" s="3"/>
      <c r="BQ8" s="3"/>
      <c r="BR8" s="3"/>
      <c r="BS8" s="3"/>
      <c r="BT8" s="3"/>
      <c r="BU8" s="3"/>
      <c r="BV8" s="3"/>
      <c r="BW8" s="3"/>
    </row>
    <row r="9" spans="2:75" s="267" customFormat="1" ht="12.6" customHeight="1">
      <c r="B9" s="7322" t="s">
        <v>193</v>
      </c>
      <c r="C9" s="7330"/>
      <c r="D9" s="7330" t="s">
        <v>1489</v>
      </c>
      <c r="E9" s="7330" t="s">
        <v>1569</v>
      </c>
      <c r="F9" s="7313" t="s">
        <v>1570</v>
      </c>
      <c r="G9" s="7313" t="s">
        <v>1571</v>
      </c>
      <c r="H9" s="7313" t="s">
        <v>1572</v>
      </c>
      <c r="I9" s="7347" t="s">
        <v>1573</v>
      </c>
      <c r="J9" s="7347" t="s">
        <v>1574</v>
      </c>
      <c r="K9" s="4791" t="s">
        <v>1493</v>
      </c>
      <c r="L9" s="4791"/>
      <c r="M9" s="7347" t="s">
        <v>1504</v>
      </c>
      <c r="N9" s="4791" t="s">
        <v>1575</v>
      </c>
      <c r="O9" s="4791"/>
      <c r="P9" s="4791"/>
      <c r="Q9" s="4791"/>
      <c r="R9" s="7347" t="s">
        <v>1086</v>
      </c>
      <c r="S9" s="7347" t="s">
        <v>1084</v>
      </c>
      <c r="T9" s="7327" t="s">
        <v>1576</v>
      </c>
      <c r="V9" s="4792" t="s">
        <v>78</v>
      </c>
      <c r="W9" s="4791"/>
      <c r="X9" s="4791"/>
      <c r="Y9" s="4793"/>
      <c r="Z9" s="1341"/>
      <c r="AF9" s="22"/>
      <c r="AG9" s="22"/>
      <c r="AH9" s="7358" t="s">
        <v>1068</v>
      </c>
      <c r="AI9" s="7359"/>
      <c r="AJ9" s="7359"/>
      <c r="AK9" s="7358"/>
      <c r="AL9" s="7359"/>
      <c r="AM9" s="7359"/>
      <c r="AN9" s="7359"/>
      <c r="AO9" s="7359"/>
      <c r="AP9" s="7358"/>
      <c r="AQ9" s="7358"/>
      <c r="AR9" s="7358"/>
      <c r="AS9" s="7358"/>
      <c r="AT9" s="7358"/>
      <c r="AU9" s="7358"/>
      <c r="AV9" s="7358"/>
      <c r="AW9" s="7358"/>
      <c r="AX9" s="7359"/>
      <c r="AY9" s="7359"/>
      <c r="AZ9" s="7359"/>
      <c r="BA9" s="7359"/>
      <c r="BB9" s="7358"/>
      <c r="BC9" s="1989"/>
      <c r="BD9" s="7359" t="s">
        <v>1068</v>
      </c>
      <c r="BE9" s="7359"/>
      <c r="BF9" s="7359"/>
      <c r="BG9" s="7359"/>
      <c r="BH9" s="7359"/>
      <c r="BI9" s="7359"/>
      <c r="BJ9" s="7359"/>
      <c r="BK9" s="7359"/>
      <c r="BL9" s="7359"/>
      <c r="BM9" s="7359"/>
      <c r="BN9" s="7359"/>
      <c r="BO9" s="7359"/>
      <c r="BP9" s="7359"/>
      <c r="BQ9" s="7359"/>
      <c r="BR9" s="7359"/>
      <c r="BS9" s="7359"/>
      <c r="BT9" s="7359"/>
      <c r="BU9" s="1990"/>
      <c r="BV9" s="22"/>
      <c r="BW9" s="22"/>
    </row>
    <row r="10" spans="2:75" s="267" customFormat="1" ht="12.75" customHeight="1">
      <c r="B10" s="7344"/>
      <c r="C10" s="7332"/>
      <c r="D10" s="7332" t="s">
        <v>1577</v>
      </c>
      <c r="E10" s="7332"/>
      <c r="F10" s="7345" t="s">
        <v>1490</v>
      </c>
      <c r="G10" s="7345"/>
      <c r="H10" s="7345"/>
      <c r="I10" s="7348"/>
      <c r="J10" s="7348"/>
      <c r="K10" s="7348" t="s">
        <v>1578</v>
      </c>
      <c r="L10" s="7348" t="s">
        <v>1500</v>
      </c>
      <c r="M10" s="7348"/>
      <c r="N10" s="7348" t="s">
        <v>1579</v>
      </c>
      <c r="O10" s="7348" t="s">
        <v>1580</v>
      </c>
      <c r="P10" s="7348" t="s">
        <v>1581</v>
      </c>
      <c r="Q10" s="7348" t="s">
        <v>1582</v>
      </c>
      <c r="R10" s="7348"/>
      <c r="S10" s="7348"/>
      <c r="T10" s="7346"/>
      <c r="V10" s="7349" t="s">
        <v>1583</v>
      </c>
      <c r="W10" s="7332" t="s">
        <v>1584</v>
      </c>
      <c r="X10" s="7332" t="s">
        <v>1084</v>
      </c>
      <c r="Y10" s="7346" t="s">
        <v>1576</v>
      </c>
      <c r="Z10" s="1341"/>
      <c r="AF10" s="22"/>
      <c r="AG10" s="22"/>
      <c r="AH10" s="7353" t="s">
        <v>1501</v>
      </c>
      <c r="AI10" s="7356" t="s">
        <v>1502</v>
      </c>
      <c r="AJ10" s="7356"/>
      <c r="AK10" s="7353" t="s">
        <v>1081</v>
      </c>
      <c r="AL10" s="7356" t="s">
        <v>1503</v>
      </c>
      <c r="AM10" s="7356"/>
      <c r="AN10" s="7356"/>
      <c r="AO10" s="7365" t="s">
        <v>1585</v>
      </c>
      <c r="AP10" s="7353" t="s">
        <v>1504</v>
      </c>
      <c r="AQ10" s="7353" t="s">
        <v>1082</v>
      </c>
      <c r="AR10" s="7353" t="s">
        <v>1086</v>
      </c>
      <c r="AS10" s="7353" t="s">
        <v>1084</v>
      </c>
      <c r="AT10" s="7360" t="s">
        <v>1070</v>
      </c>
      <c r="AU10" s="7361"/>
      <c r="AV10" s="7361"/>
      <c r="AW10" s="7361"/>
      <c r="AX10" s="7362" t="s">
        <v>1071</v>
      </c>
      <c r="AY10" s="7362"/>
      <c r="AZ10" s="7362"/>
      <c r="BA10" s="7362"/>
      <c r="BB10" s="7353" t="s">
        <v>44</v>
      </c>
      <c r="BC10" s="1989"/>
      <c r="BD10" s="7372" t="s">
        <v>78</v>
      </c>
      <c r="BE10" s="7373"/>
      <c r="BF10" s="7373"/>
      <c r="BG10" s="7373"/>
      <c r="BH10" s="7373"/>
      <c r="BI10" s="7373"/>
      <c r="BJ10" s="7373"/>
      <c r="BK10" s="7373"/>
      <c r="BL10" s="7373"/>
      <c r="BM10" s="7373"/>
      <c r="BN10" s="7373"/>
      <c r="BO10" s="7373"/>
      <c r="BP10" s="7373"/>
      <c r="BQ10" s="7373"/>
      <c r="BR10" s="7373"/>
      <c r="BS10" s="7373"/>
      <c r="BT10" s="7373"/>
      <c r="BU10" s="7373"/>
      <c r="BV10" s="22"/>
      <c r="BW10" s="22"/>
    </row>
    <row r="11" spans="2:75" s="267" customFormat="1" ht="13.15" customHeight="1">
      <c r="B11" s="7344"/>
      <c r="C11" s="7332"/>
      <c r="D11" s="7332"/>
      <c r="E11" s="7332"/>
      <c r="F11" s="7345"/>
      <c r="G11" s="7345"/>
      <c r="H11" s="7345"/>
      <c r="I11" s="7348"/>
      <c r="J11" s="7348"/>
      <c r="K11" s="7348"/>
      <c r="L11" s="7348"/>
      <c r="M11" s="7348"/>
      <c r="N11" s="7348"/>
      <c r="O11" s="7348"/>
      <c r="P11" s="7348"/>
      <c r="Q11" s="7348"/>
      <c r="R11" s="7348"/>
      <c r="S11" s="7348"/>
      <c r="T11" s="7346"/>
      <c r="V11" s="7349"/>
      <c r="W11" s="7332"/>
      <c r="X11" s="7332"/>
      <c r="Y11" s="7346"/>
      <c r="Z11" s="1341"/>
      <c r="AF11" s="22"/>
      <c r="AG11" s="22"/>
      <c r="AH11" s="7354"/>
      <c r="AI11" s="7357"/>
      <c r="AJ11" s="7357"/>
      <c r="AK11" s="7354"/>
      <c r="AL11" s="7357"/>
      <c r="AM11" s="7357"/>
      <c r="AN11" s="7357"/>
      <c r="AO11" s="7366"/>
      <c r="AP11" s="7354"/>
      <c r="AQ11" s="7354"/>
      <c r="AR11" s="7354"/>
      <c r="AS11" s="7354"/>
      <c r="AT11" s="7353" t="s">
        <v>1509</v>
      </c>
      <c r="AU11" s="7353" t="s">
        <v>1082</v>
      </c>
      <c r="AV11" s="7353" t="s">
        <v>1086</v>
      </c>
      <c r="AW11" s="7353" t="s">
        <v>1084</v>
      </c>
      <c r="AX11" s="7353" t="s">
        <v>1509</v>
      </c>
      <c r="AY11" s="7353" t="s">
        <v>1082</v>
      </c>
      <c r="AZ11" s="7353" t="s">
        <v>1086</v>
      </c>
      <c r="BA11" s="7353" t="s">
        <v>1084</v>
      </c>
      <c r="BB11" s="7354"/>
      <c r="BC11" s="1989"/>
      <c r="BD11" s="7336" t="s">
        <v>1501</v>
      </c>
      <c r="BE11" s="1830" t="s">
        <v>1502</v>
      </c>
      <c r="BF11" s="1830"/>
      <c r="BG11" s="7336" t="s">
        <v>1081</v>
      </c>
      <c r="BH11" s="7336" t="s">
        <v>1586</v>
      </c>
      <c r="BI11" s="7336" t="s">
        <v>1082</v>
      </c>
      <c r="BJ11" s="7336" t="s">
        <v>1086</v>
      </c>
      <c r="BK11" s="7336" t="s">
        <v>1084</v>
      </c>
      <c r="BL11" s="7305" t="s">
        <v>1070</v>
      </c>
      <c r="BM11" s="7305"/>
      <c r="BN11" s="7305"/>
      <c r="BO11" s="7305"/>
      <c r="BP11" s="7340" t="s">
        <v>1071</v>
      </c>
      <c r="BQ11" s="7363"/>
      <c r="BR11" s="7363"/>
      <c r="BS11" s="7364"/>
      <c r="BT11" s="7336" t="s">
        <v>44</v>
      </c>
      <c r="BU11" s="7336" t="s">
        <v>1505</v>
      </c>
      <c r="BV11" s="22"/>
      <c r="BW11" s="22"/>
    </row>
    <row r="12" spans="2:75" s="267" customFormat="1" ht="38.25" customHeight="1">
      <c r="B12" s="7344"/>
      <c r="C12" s="7332"/>
      <c r="D12" s="7332" t="s">
        <v>1587</v>
      </c>
      <c r="E12" s="7332"/>
      <c r="F12" s="7345" t="s">
        <v>1588</v>
      </c>
      <c r="G12" s="7345"/>
      <c r="H12" s="7345"/>
      <c r="I12" s="7348"/>
      <c r="J12" s="7348"/>
      <c r="K12" s="7348"/>
      <c r="L12" s="7348"/>
      <c r="M12" s="7348"/>
      <c r="N12" s="7348"/>
      <c r="O12" s="7348"/>
      <c r="P12" s="7348"/>
      <c r="Q12" s="7348"/>
      <c r="R12" s="7348"/>
      <c r="S12" s="7348"/>
      <c r="T12" s="7346"/>
      <c r="V12" s="7349"/>
      <c r="W12" s="7332"/>
      <c r="X12" s="7332"/>
      <c r="Y12" s="7346"/>
      <c r="Z12" s="1341"/>
      <c r="AF12" s="22"/>
      <c r="AG12" s="22"/>
      <c r="AH12" s="7354"/>
      <c r="AI12" s="7365" t="s">
        <v>1079</v>
      </c>
      <c r="AJ12" s="7353" t="s">
        <v>1080</v>
      </c>
      <c r="AK12" s="7354"/>
      <c r="AL12" s="7353" t="s">
        <v>1589</v>
      </c>
      <c r="AM12" s="7353" t="s">
        <v>1510</v>
      </c>
      <c r="AN12" s="7353" t="s">
        <v>1590</v>
      </c>
      <c r="AO12" s="7370" t="s">
        <v>1512</v>
      </c>
      <c r="AP12" s="7354"/>
      <c r="AQ12" s="7354"/>
      <c r="AR12" s="7354"/>
      <c r="AS12" s="7354"/>
      <c r="AT12" s="7354"/>
      <c r="AU12" s="7354"/>
      <c r="AV12" s="7354"/>
      <c r="AW12" s="7354"/>
      <c r="AX12" s="7354"/>
      <c r="AY12" s="7354"/>
      <c r="AZ12" s="7354"/>
      <c r="BA12" s="7354"/>
      <c r="BB12" s="7354"/>
      <c r="BC12" s="1989"/>
      <c r="BD12" s="7337"/>
      <c r="BE12" s="7336" t="s">
        <v>1079</v>
      </c>
      <c r="BF12" s="7336" t="s">
        <v>1080</v>
      </c>
      <c r="BG12" s="7337"/>
      <c r="BH12" s="7337"/>
      <c r="BI12" s="7337"/>
      <c r="BJ12" s="7337"/>
      <c r="BK12" s="7337"/>
      <c r="BL12" s="7336" t="s">
        <v>1509</v>
      </c>
      <c r="BM12" s="7336" t="s">
        <v>1082</v>
      </c>
      <c r="BN12" s="7336" t="s">
        <v>1086</v>
      </c>
      <c r="BO12" s="7336" t="s">
        <v>1084</v>
      </c>
      <c r="BP12" s="7336" t="s">
        <v>1509</v>
      </c>
      <c r="BQ12" s="7336" t="s">
        <v>1082</v>
      </c>
      <c r="BR12" s="7336" t="s">
        <v>1086</v>
      </c>
      <c r="BS12" s="7336" t="s">
        <v>1084</v>
      </c>
      <c r="BT12" s="7337"/>
      <c r="BU12" s="7337"/>
      <c r="BV12" s="22"/>
      <c r="BW12" s="22"/>
    </row>
    <row r="13" spans="2:75" s="267" customFormat="1" ht="12.75" customHeight="1">
      <c r="B13" s="7344"/>
      <c r="C13" s="7332"/>
      <c r="D13" s="7332"/>
      <c r="E13" s="7332"/>
      <c r="F13" s="7345"/>
      <c r="G13" s="7345"/>
      <c r="H13" s="7345"/>
      <c r="I13" s="7348"/>
      <c r="J13" s="7348"/>
      <c r="K13" s="7348"/>
      <c r="L13" s="7348"/>
      <c r="M13" s="7348"/>
      <c r="N13" s="7348"/>
      <c r="O13" s="7348"/>
      <c r="P13" s="7348"/>
      <c r="Q13" s="7348"/>
      <c r="R13" s="7348"/>
      <c r="S13" s="7348"/>
      <c r="T13" s="7346"/>
      <c r="V13" s="7349"/>
      <c r="W13" s="7332"/>
      <c r="X13" s="7332"/>
      <c r="Y13" s="7346"/>
      <c r="Z13" s="1341"/>
      <c r="AF13" s="22"/>
      <c r="AG13" s="22"/>
      <c r="AH13" s="7355"/>
      <c r="AI13" s="7366"/>
      <c r="AJ13" s="7355"/>
      <c r="AK13" s="7355"/>
      <c r="AL13" s="7355"/>
      <c r="AM13" s="7355"/>
      <c r="AN13" s="7355"/>
      <c r="AO13" s="7371"/>
      <c r="AP13" s="7355"/>
      <c r="AQ13" s="7355"/>
      <c r="AR13" s="7355"/>
      <c r="AS13" s="7355"/>
      <c r="AT13" s="7355"/>
      <c r="AU13" s="7355"/>
      <c r="AV13" s="7355"/>
      <c r="AW13" s="7355"/>
      <c r="AX13" s="7355"/>
      <c r="AY13" s="7355"/>
      <c r="AZ13" s="7355"/>
      <c r="BA13" s="7355"/>
      <c r="BB13" s="7355"/>
      <c r="BC13" s="1989"/>
      <c r="BD13" s="7338"/>
      <c r="BE13" s="7338"/>
      <c r="BF13" s="7338"/>
      <c r="BG13" s="7338"/>
      <c r="BH13" s="7338"/>
      <c r="BI13" s="7338"/>
      <c r="BJ13" s="7338"/>
      <c r="BK13" s="7338"/>
      <c r="BL13" s="7338"/>
      <c r="BM13" s="7338"/>
      <c r="BN13" s="7338"/>
      <c r="BO13" s="7338"/>
      <c r="BP13" s="7338"/>
      <c r="BQ13" s="7338"/>
      <c r="BR13" s="7338"/>
      <c r="BS13" s="7338"/>
      <c r="BT13" s="7338"/>
      <c r="BU13" s="7338"/>
      <c r="BV13" s="22"/>
      <c r="BW13" s="22"/>
    </row>
    <row r="14" spans="2:75" ht="12.75" customHeight="1">
      <c r="B14" s="1948"/>
      <c r="C14" s="871"/>
      <c r="D14" s="871"/>
      <c r="E14" s="871"/>
      <c r="F14" s="871"/>
      <c r="G14" s="871"/>
      <c r="H14" s="871"/>
      <c r="I14" s="1949"/>
      <c r="J14" s="379"/>
      <c r="K14" s="379"/>
      <c r="L14" s="379"/>
      <c r="M14" s="379"/>
      <c r="N14" s="379"/>
      <c r="O14" s="379"/>
      <c r="P14" s="379"/>
      <c r="Q14" s="379"/>
      <c r="R14" s="379"/>
      <c r="S14" s="379"/>
      <c r="T14" s="599"/>
      <c r="V14" s="624"/>
      <c r="W14" s="379"/>
      <c r="X14" s="379"/>
      <c r="Y14" s="599"/>
      <c r="AH14" s="1589"/>
      <c r="AI14" s="1589"/>
      <c r="AJ14" s="1589"/>
      <c r="AK14" s="1589"/>
      <c r="AL14" s="1589"/>
      <c r="AM14" s="1589"/>
      <c r="AN14" s="1589"/>
      <c r="AO14" s="1589"/>
      <c r="AP14" s="1589"/>
      <c r="AQ14" s="1589"/>
      <c r="AR14" s="1589"/>
      <c r="AS14" s="1589"/>
      <c r="AT14" s="1589"/>
      <c r="AU14" s="1589"/>
      <c r="AV14" s="1589"/>
      <c r="AW14" s="1589"/>
      <c r="AX14" s="1589"/>
      <c r="AY14" s="1589"/>
      <c r="AZ14" s="1589"/>
      <c r="BA14" s="1589"/>
      <c r="BB14" s="1589"/>
      <c r="BD14" s="1589"/>
      <c r="BE14" s="1589"/>
      <c r="BF14" s="1589"/>
      <c r="BG14" s="1589"/>
      <c r="BH14" s="1589"/>
      <c r="BI14" s="1589"/>
      <c r="BJ14" s="1589"/>
      <c r="BK14" s="1589"/>
      <c r="BL14" s="1589"/>
      <c r="BM14" s="1589"/>
      <c r="BN14" s="1589"/>
      <c r="BO14" s="1589"/>
      <c r="BP14" s="1589"/>
      <c r="BQ14" s="1589"/>
      <c r="BR14" s="1589"/>
      <c r="BS14" s="1589"/>
      <c r="BT14" s="1589"/>
      <c r="BU14" s="1589"/>
    </row>
    <row r="15" spans="2:75" ht="12.75" customHeight="1">
      <c r="B15" s="600" t="s">
        <v>1591</v>
      </c>
      <c r="C15" s="1950" t="s">
        <v>1592</v>
      </c>
      <c r="D15" s="871"/>
      <c r="E15" s="871"/>
      <c r="F15" s="871"/>
      <c r="G15" s="871"/>
      <c r="H15" s="871"/>
      <c r="I15" s="1949"/>
      <c r="J15" s="379"/>
      <c r="K15" s="379"/>
      <c r="L15" s="379"/>
      <c r="M15" s="379"/>
      <c r="N15" s="379"/>
      <c r="O15" s="379"/>
      <c r="P15" s="379"/>
      <c r="Q15" s="379"/>
      <c r="R15" s="379"/>
      <c r="S15" s="379"/>
      <c r="T15" s="599"/>
      <c r="V15" s="624"/>
      <c r="W15" s="379"/>
      <c r="X15" s="379"/>
      <c r="Y15" s="599"/>
      <c r="AH15" s="1589"/>
      <c r="AI15" s="1589"/>
      <c r="AJ15" s="1589"/>
      <c r="AK15" s="1589"/>
      <c r="AL15" s="1589"/>
      <c r="AM15" s="1589"/>
      <c r="AN15" s="1589"/>
      <c r="AO15" s="1589"/>
      <c r="AP15" s="1589"/>
      <c r="AQ15" s="1589"/>
      <c r="AR15" s="1589"/>
      <c r="AS15" s="1589"/>
      <c r="AT15" s="1589"/>
      <c r="AU15" s="1589"/>
      <c r="AV15" s="1589"/>
      <c r="AW15" s="1589"/>
      <c r="AX15" s="1589"/>
      <c r="AY15" s="1589"/>
      <c r="AZ15" s="1589"/>
      <c r="BA15" s="1589"/>
      <c r="BB15" s="1589"/>
      <c r="BD15" s="1589"/>
      <c r="BE15" s="1589"/>
      <c r="BF15" s="1589"/>
      <c r="BG15" s="1589"/>
      <c r="BH15" s="1589"/>
      <c r="BI15" s="1589"/>
      <c r="BJ15" s="1589"/>
      <c r="BK15" s="1589"/>
      <c r="BL15" s="1589"/>
      <c r="BM15" s="1589"/>
      <c r="BN15" s="1589"/>
      <c r="BO15" s="1589"/>
      <c r="BP15" s="1589"/>
      <c r="BQ15" s="1589"/>
      <c r="BR15" s="1589"/>
      <c r="BS15" s="1589"/>
      <c r="BT15" s="1589"/>
      <c r="BU15" s="1589"/>
    </row>
    <row r="16" spans="2:75" ht="12.75" customHeight="1">
      <c r="B16" s="1951"/>
      <c r="C16" s="871"/>
      <c r="D16" s="871"/>
      <c r="E16" s="871"/>
      <c r="F16" s="871"/>
      <c r="G16" s="871"/>
      <c r="H16" s="871"/>
      <c r="I16" s="1949"/>
      <c r="J16" s="379"/>
      <c r="K16" s="379"/>
      <c r="L16" s="379"/>
      <c r="M16" s="379"/>
      <c r="N16" s="379"/>
      <c r="O16" s="379"/>
      <c r="P16" s="379"/>
      <c r="Q16" s="379"/>
      <c r="R16" s="379"/>
      <c r="S16" s="379"/>
      <c r="T16" s="599"/>
      <c r="V16" s="624"/>
      <c r="W16" s="379"/>
      <c r="X16" s="379"/>
      <c r="Y16" s="599"/>
      <c r="AH16" s="1589"/>
      <c r="AI16" s="1589"/>
      <c r="AJ16" s="1589"/>
      <c r="AK16" s="1589"/>
      <c r="AL16" s="1589"/>
      <c r="AM16" s="1589"/>
      <c r="AN16" s="1589"/>
      <c r="AO16" s="1589"/>
      <c r="AP16" s="1589"/>
      <c r="AQ16" s="1589"/>
      <c r="AR16" s="1589"/>
      <c r="AS16" s="1589"/>
      <c r="AT16" s="1589"/>
      <c r="AU16" s="1589"/>
      <c r="AV16" s="1589"/>
      <c r="AW16" s="1589"/>
      <c r="AX16" s="1589"/>
      <c r="AY16" s="1589"/>
      <c r="AZ16" s="1589"/>
      <c r="BA16" s="1589"/>
      <c r="BB16" s="1589"/>
      <c r="BD16" s="1589"/>
      <c r="BE16" s="1589"/>
      <c r="BF16" s="1589"/>
      <c r="BG16" s="1589"/>
      <c r="BH16" s="1589"/>
      <c r="BI16" s="1589"/>
      <c r="BJ16" s="1589"/>
      <c r="BK16" s="1589"/>
      <c r="BL16" s="1589"/>
      <c r="BM16" s="1589"/>
      <c r="BN16" s="1589"/>
      <c r="BO16" s="1589"/>
      <c r="BP16" s="1589"/>
      <c r="BQ16" s="1589"/>
      <c r="BR16" s="1589"/>
      <c r="BS16" s="1589"/>
      <c r="BT16" s="1589"/>
      <c r="BU16" s="1589"/>
    </row>
    <row r="17" spans="2:75" ht="12.75" customHeight="1">
      <c r="B17" s="1952" t="s">
        <v>1513</v>
      </c>
      <c r="C17" s="1950" t="s">
        <v>1095</v>
      </c>
      <c r="D17" s="871"/>
      <c r="E17" s="871"/>
      <c r="F17" s="871"/>
      <c r="G17" s="871"/>
      <c r="H17" s="871"/>
      <c r="I17" s="1949"/>
      <c r="J17" s="379"/>
      <c r="K17" s="379"/>
      <c r="L17" s="379"/>
      <c r="M17" s="379"/>
      <c r="N17" s="379"/>
      <c r="O17" s="379"/>
      <c r="P17" s="379"/>
      <c r="Q17" s="379"/>
      <c r="R17" s="379"/>
      <c r="S17" s="379"/>
      <c r="T17" s="599"/>
      <c r="U17" s="268"/>
      <c r="V17" s="624"/>
      <c r="W17" s="379"/>
      <c r="X17" s="379"/>
      <c r="Y17" s="599"/>
      <c r="AH17" s="1589"/>
      <c r="AI17" s="1594"/>
      <c r="AJ17" s="1594"/>
      <c r="AK17" s="1594"/>
      <c r="AL17" s="1594"/>
      <c r="AM17" s="1594"/>
      <c r="AN17" s="1594"/>
      <c r="AO17" s="1594"/>
      <c r="AP17" s="1594"/>
      <c r="AQ17" s="1594"/>
      <c r="AR17" s="1594"/>
      <c r="AS17" s="1594"/>
      <c r="AT17" s="1594"/>
      <c r="AU17" s="1594"/>
      <c r="AV17" s="1594"/>
      <c r="AW17" s="1594"/>
      <c r="AX17" s="1594"/>
      <c r="AY17" s="1594"/>
      <c r="AZ17" s="1594"/>
      <c r="BA17" s="1594"/>
      <c r="BB17" s="1594"/>
      <c r="BD17" s="1589"/>
      <c r="BE17" s="1589"/>
      <c r="BF17" s="1589"/>
      <c r="BG17" s="1589"/>
      <c r="BH17" s="1589"/>
      <c r="BI17" s="1589"/>
      <c r="BJ17" s="1589"/>
      <c r="BK17" s="1589"/>
      <c r="BL17" s="1589"/>
      <c r="BM17" s="1589"/>
      <c r="BN17" s="1589"/>
      <c r="BO17" s="1589"/>
      <c r="BP17" s="1589"/>
      <c r="BQ17" s="1589"/>
      <c r="BR17" s="1589"/>
      <c r="BS17" s="1589"/>
      <c r="BT17" s="1589"/>
      <c r="BU17" s="1589"/>
    </row>
    <row r="18" spans="2:75" ht="12.75" customHeight="1">
      <c r="B18" s="1953">
        <v>1</v>
      </c>
      <c r="C18" s="1954" t="s">
        <v>1593</v>
      </c>
      <c r="D18" s="1570"/>
      <c r="E18" s="1570"/>
      <c r="F18" s="1570"/>
      <c r="G18" s="576"/>
      <c r="H18" s="1460"/>
      <c r="I18" s="1955"/>
      <c r="J18" s="576"/>
      <c r="K18" s="576"/>
      <c r="L18" s="576"/>
      <c r="M18" s="576"/>
      <c r="N18" s="576"/>
      <c r="O18" s="576"/>
      <c r="P18" s="576"/>
      <c r="Q18" s="576"/>
      <c r="R18" s="576"/>
      <c r="S18" s="576"/>
      <c r="T18" s="603"/>
      <c r="U18" s="268"/>
      <c r="V18" s="1956"/>
      <c r="W18" s="576"/>
      <c r="X18" s="576"/>
      <c r="Y18" s="603"/>
      <c r="AH18" s="1589">
        <f>Q18</f>
        <v>0</v>
      </c>
      <c r="AI18" s="1593"/>
      <c r="AJ18" s="1593"/>
      <c r="AK18" s="1589">
        <f>AH18+AI18-AJ18</f>
        <v>0</v>
      </c>
      <c r="AL18" s="1593"/>
      <c r="AM18" s="1593"/>
      <c r="AN18" s="1593"/>
      <c r="AO18" s="1991"/>
      <c r="AP18" s="1594">
        <f>AN18</f>
        <v>0</v>
      </c>
      <c r="AQ18" s="1589">
        <f>IF(AS18&gt;AK18,AS18-AK18,0)</f>
        <v>0</v>
      </c>
      <c r="AR18" s="1589">
        <f>IF(AK18&gt;AS18,AK18-AS18,0)</f>
        <v>0</v>
      </c>
      <c r="AS18" s="1589">
        <f>IF(AND(AL18="Y",AM18="Y"),MIN(AK18,AP18),0)</f>
        <v>0</v>
      </c>
      <c r="AT18" s="1593"/>
      <c r="AU18" s="1589">
        <f>IF(AW18&gt;AK18,AW18-AK18,0)</f>
        <v>0</v>
      </c>
      <c r="AV18" s="1589">
        <f>IF(AK18&gt;AW18,AK18-AW18,0)</f>
        <v>0</v>
      </c>
      <c r="AW18" s="1589">
        <f>AS18+AT18</f>
        <v>0</v>
      </c>
      <c r="AX18" s="1593"/>
      <c r="AY18" s="1589">
        <f>IF(BA18&gt;AK18,BA18-AK18,0)</f>
        <v>0</v>
      </c>
      <c r="AZ18" s="1589">
        <f>IF(AK18&gt;BA18,AK18-BA18,0)</f>
        <v>0</v>
      </c>
      <c r="BA18" s="1589">
        <f>AW18+AX18</f>
        <v>0</v>
      </c>
      <c r="BB18" s="1593"/>
      <c r="BD18" s="1589">
        <f>AG18</f>
        <v>0</v>
      </c>
      <c r="BE18" s="1593"/>
      <c r="BF18" s="1593"/>
      <c r="BG18" s="1589">
        <f>BD18+BE18-BF18</f>
        <v>0</v>
      </c>
      <c r="BH18" s="1593"/>
      <c r="BI18" s="1589">
        <f>IF(BK18&gt;BG18,BK18-BG18,0)</f>
        <v>0</v>
      </c>
      <c r="BJ18" s="1589">
        <f>IF(BG18&gt;BK18,BG18-BK18,0)</f>
        <v>0</v>
      </c>
      <c r="BK18" s="1589">
        <f>IF(BH18="Y",BD18,0)</f>
        <v>0</v>
      </c>
      <c r="BL18" s="1593"/>
      <c r="BM18" s="1589">
        <f>IF(BO18&gt;BG18,BO18-BG18,0)</f>
        <v>0</v>
      </c>
      <c r="BN18" s="1589">
        <f>BJ18-BL18</f>
        <v>0</v>
      </c>
      <c r="BO18" s="1589">
        <f>BK18+BL18</f>
        <v>0</v>
      </c>
      <c r="BP18" s="1593"/>
      <c r="BQ18" s="1589">
        <f>IF(BS18&gt;BG19,BS18-BG19,0)</f>
        <v>0</v>
      </c>
      <c r="BR18" s="1589">
        <f>BN18-BP18</f>
        <v>0</v>
      </c>
      <c r="BS18" s="1589">
        <f>BO18+BP18</f>
        <v>0</v>
      </c>
      <c r="BT18" s="1593"/>
      <c r="BU18" s="1593"/>
    </row>
    <row r="19" spans="2:75" ht="12.75" customHeight="1">
      <c r="B19" s="1953">
        <v>2</v>
      </c>
      <c r="C19" s="1954" t="s">
        <v>1593</v>
      </c>
      <c r="D19" s="1570"/>
      <c r="E19" s="1570"/>
      <c r="F19" s="1570"/>
      <c r="G19" s="576"/>
      <c r="H19" s="1460"/>
      <c r="I19" s="1955"/>
      <c r="J19" s="576"/>
      <c r="K19" s="576"/>
      <c r="L19" s="576"/>
      <c r="M19" s="576"/>
      <c r="N19" s="576"/>
      <c r="O19" s="576"/>
      <c r="P19" s="576"/>
      <c r="Q19" s="576"/>
      <c r="R19" s="576"/>
      <c r="S19" s="576"/>
      <c r="T19" s="603"/>
      <c r="U19" s="268"/>
      <c r="V19" s="1956"/>
      <c r="W19" s="576"/>
      <c r="X19" s="576"/>
      <c r="Y19" s="603"/>
      <c r="AH19" s="1589">
        <f t="shared" ref="AH19:AH21" si="0">Q19</f>
        <v>0</v>
      </c>
      <c r="AI19" s="1593"/>
      <c r="AJ19" s="1593"/>
      <c r="AK19" s="1589">
        <f>AH19+AI19-AJ19</f>
        <v>0</v>
      </c>
      <c r="AL19" s="1593"/>
      <c r="AM19" s="1593"/>
      <c r="AN19" s="1593"/>
      <c r="AO19" s="1991"/>
      <c r="AP19" s="1594">
        <f>AN19</f>
        <v>0</v>
      </c>
      <c r="AQ19" s="1589">
        <f>IF(AS19&gt;AK19,AS19-AK19,0)</f>
        <v>0</v>
      </c>
      <c r="AR19" s="1589">
        <f>IF(AK19&gt;AS19,AK19-AS19,0)</f>
        <v>0</v>
      </c>
      <c r="AS19" s="1589">
        <f>IF(AND(AL19="Y",AM19="Y"),MIN(AK19,AP19),0)</f>
        <v>0</v>
      </c>
      <c r="AT19" s="1593"/>
      <c r="AU19" s="1589">
        <f>IF(AW19&gt;AK19,AW19-AK19,0)</f>
        <v>0</v>
      </c>
      <c r="AV19" s="1589">
        <f t="shared" ref="AV19:AV22" si="1">IF(AK19&gt;AW19,AK19-AW19,0)</f>
        <v>0</v>
      </c>
      <c r="AW19" s="1589">
        <f>AS19+AT19</f>
        <v>0</v>
      </c>
      <c r="AX19" s="1593"/>
      <c r="AY19" s="1589">
        <f>IF(BA19&gt;AK19,BA19-AK19,0)</f>
        <v>0</v>
      </c>
      <c r="AZ19" s="1589">
        <f t="shared" ref="AZ19:AZ22" si="2">IF(AK19&gt;BA19,AK19-BA19,0)</f>
        <v>0</v>
      </c>
      <c r="BA19" s="1589">
        <f>AW19+AX19</f>
        <v>0</v>
      </c>
      <c r="BB19" s="1593"/>
      <c r="BD19" s="1589">
        <f>AG19</f>
        <v>0</v>
      </c>
      <c r="BE19" s="1593"/>
      <c r="BF19" s="1593"/>
      <c r="BG19" s="1589">
        <f t="shared" ref="BG19:BG22" si="3">BD19+BE19-BF19</f>
        <v>0</v>
      </c>
      <c r="BH19" s="1593"/>
      <c r="BI19" s="1589">
        <f>IF(BK19&gt;BG19,BK19-BG19,0)</f>
        <v>0</v>
      </c>
      <c r="BJ19" s="1589">
        <f>IF(BG19&gt;BK19,BG19-BK19,0)</f>
        <v>0</v>
      </c>
      <c r="BK19" s="1589">
        <f>IF(BH19="Y",BD19,0)</f>
        <v>0</v>
      </c>
      <c r="BL19" s="1593"/>
      <c r="BM19" s="1589">
        <f>IF(BO19&gt;BG19,BO19-BG19,0)</f>
        <v>0</v>
      </c>
      <c r="BN19" s="1589">
        <f>BJ19-BL19</f>
        <v>0</v>
      </c>
      <c r="BO19" s="1589">
        <f>BK19+BL19</f>
        <v>0</v>
      </c>
      <c r="BP19" s="1593"/>
      <c r="BQ19" s="1589">
        <f>IF(BS19&gt;BG20,BS19-BG20,0)</f>
        <v>0</v>
      </c>
      <c r="BR19" s="1589">
        <f>BN19-BP19</f>
        <v>0</v>
      </c>
      <c r="BS19" s="1589">
        <f>BO19+BP19</f>
        <v>0</v>
      </c>
      <c r="BT19" s="1593"/>
      <c r="BU19" s="1593"/>
    </row>
    <row r="20" spans="2:75" ht="12.75" customHeight="1">
      <c r="B20" s="1953">
        <v>3</v>
      </c>
      <c r="C20" s="1954" t="s">
        <v>1593</v>
      </c>
      <c r="D20" s="1570"/>
      <c r="E20" s="1570"/>
      <c r="F20" s="1570"/>
      <c r="G20" s="576"/>
      <c r="H20" s="1460"/>
      <c r="I20" s="1955"/>
      <c r="J20" s="576"/>
      <c r="K20" s="576"/>
      <c r="L20" s="576"/>
      <c r="M20" s="576"/>
      <c r="N20" s="576"/>
      <c r="O20" s="576"/>
      <c r="P20" s="576"/>
      <c r="Q20" s="576"/>
      <c r="R20" s="576"/>
      <c r="S20" s="576"/>
      <c r="T20" s="603"/>
      <c r="U20" s="268"/>
      <c r="V20" s="1956"/>
      <c r="W20" s="576"/>
      <c r="X20" s="576"/>
      <c r="Y20" s="603"/>
      <c r="AH20" s="1589">
        <f t="shared" si="0"/>
        <v>0</v>
      </c>
      <c r="AI20" s="1593"/>
      <c r="AJ20" s="1593"/>
      <c r="AK20" s="1589">
        <f>AH20+AI20-AJ20</f>
        <v>0</v>
      </c>
      <c r="AL20" s="1593"/>
      <c r="AM20" s="1593"/>
      <c r="AN20" s="1593"/>
      <c r="AO20" s="1991"/>
      <c r="AP20" s="1594">
        <f>AN20</f>
        <v>0</v>
      </c>
      <c r="AQ20" s="1589">
        <f>IF(AS20&gt;AK20,AS20-AK20,0)</f>
        <v>0</v>
      </c>
      <c r="AR20" s="1589">
        <f>IF(AK20&gt;AS20,AK20-AS20,0)</f>
        <v>0</v>
      </c>
      <c r="AS20" s="1589">
        <f>IF(AND(AL20="Y",AM20="Y"),MIN(AK20,AP20),0)</f>
        <v>0</v>
      </c>
      <c r="AT20" s="1593"/>
      <c r="AU20" s="1589">
        <f>IF(AW20&gt;AK20,AW20-AK20,0)</f>
        <v>0</v>
      </c>
      <c r="AV20" s="1589">
        <f t="shared" si="1"/>
        <v>0</v>
      </c>
      <c r="AW20" s="1589">
        <f>AS20+AT20</f>
        <v>0</v>
      </c>
      <c r="AX20" s="1593"/>
      <c r="AY20" s="1589">
        <f>IF(BA20&gt;AK20,BA20-AK20,0)</f>
        <v>0</v>
      </c>
      <c r="AZ20" s="1589">
        <f t="shared" si="2"/>
        <v>0</v>
      </c>
      <c r="BA20" s="1589">
        <f>AW20+AX20</f>
        <v>0</v>
      </c>
      <c r="BB20" s="1593"/>
      <c r="BD20" s="1589">
        <f>AG20</f>
        <v>0</v>
      </c>
      <c r="BE20" s="1593"/>
      <c r="BF20" s="1593"/>
      <c r="BG20" s="1589">
        <f t="shared" si="3"/>
        <v>0</v>
      </c>
      <c r="BH20" s="1593"/>
      <c r="BI20" s="1589">
        <f>IF(BK20&gt;BG20,BK20-BG20,0)</f>
        <v>0</v>
      </c>
      <c r="BJ20" s="1589">
        <f>IF(BG20&gt;BK20,BG20-BK20,0)</f>
        <v>0</v>
      </c>
      <c r="BK20" s="1589">
        <f>IF(BH20="Y",BD20,0)</f>
        <v>0</v>
      </c>
      <c r="BL20" s="1593"/>
      <c r="BM20" s="1589">
        <f>IF(BO20&gt;BG20,BO20-BG20,0)</f>
        <v>0</v>
      </c>
      <c r="BN20" s="1589">
        <f>BJ20-BL20</f>
        <v>0</v>
      </c>
      <c r="BO20" s="1589">
        <f>BK20+BL20</f>
        <v>0</v>
      </c>
      <c r="BP20" s="1593"/>
      <c r="BQ20" s="1589">
        <f>IF(BS20&gt;BG21,BS20-BG21,0)</f>
        <v>0</v>
      </c>
      <c r="BR20" s="1589">
        <f>BN20-BP20</f>
        <v>0</v>
      </c>
      <c r="BS20" s="1589">
        <f>BO20+BP20</f>
        <v>0</v>
      </c>
      <c r="BT20" s="1593"/>
      <c r="BU20" s="1593"/>
    </row>
    <row r="21" spans="2:75" ht="12.75" customHeight="1">
      <c r="B21" s="1953">
        <v>4</v>
      </c>
      <c r="C21" s="1954" t="s">
        <v>1593</v>
      </c>
      <c r="D21" s="575"/>
      <c r="E21" s="576"/>
      <c r="F21" s="575"/>
      <c r="G21" s="576"/>
      <c r="H21" s="1460"/>
      <c r="I21" s="1955"/>
      <c r="J21" s="576"/>
      <c r="K21" s="576"/>
      <c r="L21" s="576"/>
      <c r="M21" s="576"/>
      <c r="N21" s="576"/>
      <c r="O21" s="576"/>
      <c r="P21" s="576"/>
      <c r="Q21" s="576"/>
      <c r="R21" s="576"/>
      <c r="S21" s="576"/>
      <c r="T21" s="603"/>
      <c r="U21" s="268"/>
      <c r="V21" s="1956"/>
      <c r="W21" s="576"/>
      <c r="X21" s="576"/>
      <c r="Y21" s="614"/>
      <c r="AH21" s="1589">
        <f t="shared" si="0"/>
        <v>0</v>
      </c>
      <c r="AI21" s="1593"/>
      <c r="AJ21" s="1593"/>
      <c r="AK21" s="1589">
        <f>AH21+AI21-AJ21</f>
        <v>0</v>
      </c>
      <c r="AL21" s="1593"/>
      <c r="AM21" s="1593"/>
      <c r="AN21" s="1593"/>
      <c r="AO21" s="1991"/>
      <c r="AP21" s="1594">
        <f>AN21</f>
        <v>0</v>
      </c>
      <c r="AQ21" s="1589">
        <f>IF(AS21&gt;AK21,AS21-AK21,0)</f>
        <v>0</v>
      </c>
      <c r="AR21" s="1589">
        <f>IF(AK21&gt;AS21,AK21-AS21,0)</f>
        <v>0</v>
      </c>
      <c r="AS21" s="1589">
        <f>IF(AND(AL21="Y",AM21="Y"),MIN(AK21,AP21),0)</f>
        <v>0</v>
      </c>
      <c r="AT21" s="1593"/>
      <c r="AU21" s="1589">
        <f>IF(AW21&gt;AK21,AW21-AK21,0)</f>
        <v>0</v>
      </c>
      <c r="AV21" s="1589">
        <f t="shared" si="1"/>
        <v>0</v>
      </c>
      <c r="AW21" s="1589">
        <f>AS21+AT21</f>
        <v>0</v>
      </c>
      <c r="AX21" s="1593"/>
      <c r="AY21" s="1589">
        <f>IF(BA21&gt;AK21,BA21-AK21,0)</f>
        <v>0</v>
      </c>
      <c r="AZ21" s="1589">
        <f t="shared" si="2"/>
        <v>0</v>
      </c>
      <c r="BA21" s="1589">
        <f>AW21+AX21</f>
        <v>0</v>
      </c>
      <c r="BB21" s="1593"/>
      <c r="BD21" s="1589">
        <f>AG21</f>
        <v>0</v>
      </c>
      <c r="BE21" s="1593"/>
      <c r="BF21" s="1593"/>
      <c r="BG21" s="1589">
        <f t="shared" si="3"/>
        <v>0</v>
      </c>
      <c r="BH21" s="1593"/>
      <c r="BI21" s="1589">
        <f>IF(BK21&gt;BG21,BK21-BG21,0)</f>
        <v>0</v>
      </c>
      <c r="BJ21" s="1589">
        <f>IF(BG21&gt;BK21,BG21-BK21,0)</f>
        <v>0</v>
      </c>
      <c r="BK21" s="1589">
        <f>IF(BH21="Y",BD21,0)</f>
        <v>0</v>
      </c>
      <c r="BL21" s="1593"/>
      <c r="BM21" s="1589">
        <f>IF(BO21&gt;BG21,BO21-BG21,0)</f>
        <v>0</v>
      </c>
      <c r="BN21" s="1589">
        <f>BJ21-BL21</f>
        <v>0</v>
      </c>
      <c r="BO21" s="1589">
        <f>BK21+BL21</f>
        <v>0</v>
      </c>
      <c r="BP21" s="1593"/>
      <c r="BQ21" s="1589">
        <f>IF(BS21&gt;BG22,BS21-BG22,0)</f>
        <v>0</v>
      </c>
      <c r="BR21" s="1589">
        <f>BN21-BP21</f>
        <v>0</v>
      </c>
      <c r="BS21" s="1589">
        <f>BO21+BP21</f>
        <v>0</v>
      </c>
      <c r="BT21" s="1593"/>
      <c r="BU21" s="1593"/>
    </row>
    <row r="22" spans="2:75" ht="12.75" customHeight="1">
      <c r="B22" s="1953">
        <v>5</v>
      </c>
      <c r="C22" s="1954" t="s">
        <v>1593</v>
      </c>
      <c r="D22" s="575"/>
      <c r="E22" s="576"/>
      <c r="F22" s="575"/>
      <c r="G22" s="576"/>
      <c r="H22" s="1460"/>
      <c r="I22" s="1955"/>
      <c r="J22" s="576"/>
      <c r="K22" s="576"/>
      <c r="L22" s="1957"/>
      <c r="M22" s="618"/>
      <c r="N22" s="618"/>
      <c r="O22" s="618"/>
      <c r="P22" s="618"/>
      <c r="Q22" s="618"/>
      <c r="R22" s="618"/>
      <c r="S22" s="618"/>
      <c r="T22" s="614"/>
      <c r="U22" s="268"/>
      <c r="V22" s="1958"/>
      <c r="W22" s="618"/>
      <c r="X22" s="618"/>
      <c r="Y22" s="614"/>
      <c r="AH22" s="1589">
        <f t="shared" ref="AH22" si="4">Q22</f>
        <v>0</v>
      </c>
      <c r="AI22" s="1593"/>
      <c r="AJ22" s="1593"/>
      <c r="AK22" s="1589">
        <f>AH22+AI22-AJ22</f>
        <v>0</v>
      </c>
      <c r="AL22" s="1593"/>
      <c r="AM22" s="1593"/>
      <c r="AN22" s="1593"/>
      <c r="AO22" s="1991"/>
      <c r="AP22" s="1594">
        <f>AN22</f>
        <v>0</v>
      </c>
      <c r="AQ22" s="1589">
        <f>IF(AS22&gt;AK22,AS22-AK22,0)</f>
        <v>0</v>
      </c>
      <c r="AR22" s="1589">
        <f>IF(AK22&gt;AS22,AK22-AS22,0)</f>
        <v>0</v>
      </c>
      <c r="AS22" s="1589">
        <f>IF(AND(AL22="Y",AM22="Y"),MIN(AK22,AP22),0)</f>
        <v>0</v>
      </c>
      <c r="AT22" s="1593"/>
      <c r="AU22" s="1589">
        <f>IF(AW22&gt;AK22,AW22-AK22,0)</f>
        <v>0</v>
      </c>
      <c r="AV22" s="1589">
        <f t="shared" si="1"/>
        <v>0</v>
      </c>
      <c r="AW22" s="1589">
        <f>AS22+AT22</f>
        <v>0</v>
      </c>
      <c r="AX22" s="1593"/>
      <c r="AY22" s="1589">
        <f>IF(BA22&gt;AK22,BA22-AK22,0)</f>
        <v>0</v>
      </c>
      <c r="AZ22" s="1589">
        <f t="shared" si="2"/>
        <v>0</v>
      </c>
      <c r="BA22" s="1589">
        <f>AW22+AX22</f>
        <v>0</v>
      </c>
      <c r="BB22" s="1593"/>
      <c r="BD22" s="1589">
        <f>AG22</f>
        <v>0</v>
      </c>
      <c r="BE22" s="1593"/>
      <c r="BF22" s="1593"/>
      <c r="BG22" s="1589">
        <f t="shared" si="3"/>
        <v>0</v>
      </c>
      <c r="BH22" s="1593"/>
      <c r="BI22" s="1589">
        <f>IF(BK22&gt;BG22,BK22-BG22,0)</f>
        <v>0</v>
      </c>
      <c r="BJ22" s="1589">
        <f>IF(BG22&gt;BK22,BG22-BK22,0)</f>
        <v>0</v>
      </c>
      <c r="BK22" s="1589">
        <f>IF(BH22="Y",BD22,0)</f>
        <v>0</v>
      </c>
      <c r="BL22" s="1593"/>
      <c r="BM22" s="1589">
        <f>IF(BO22&gt;BG22,BO22-BG22,0)</f>
        <v>0</v>
      </c>
      <c r="BN22" s="1589">
        <f>BJ22-BL22</f>
        <v>0</v>
      </c>
      <c r="BO22" s="1589">
        <f>BK22+BL22</f>
        <v>0</v>
      </c>
      <c r="BP22" s="1593"/>
      <c r="BQ22" s="1589">
        <f>IF(BS22&gt;BG23,BS22-BG23,0)</f>
        <v>0</v>
      </c>
      <c r="BR22" s="1589">
        <f>BN22-BP22</f>
        <v>0</v>
      </c>
      <c r="BS22" s="1589">
        <f>BO22+BP22</f>
        <v>0</v>
      </c>
      <c r="BT22" s="1593"/>
      <c r="BU22" s="1593"/>
    </row>
    <row r="23" spans="2:75" s="265" customFormat="1" ht="12.75" customHeight="1">
      <c r="B23" s="1952"/>
      <c r="C23" s="1959" t="s">
        <v>1594</v>
      </c>
      <c r="D23" s="573"/>
      <c r="E23" s="379"/>
      <c r="F23" s="573"/>
      <c r="G23" s="379"/>
      <c r="H23" s="379"/>
      <c r="I23" s="1960"/>
      <c r="J23" s="595"/>
      <c r="K23" s="595"/>
      <c r="L23" s="595"/>
      <c r="M23" s="1961">
        <f t="shared" ref="M23:S23" si="5">SUBTOTAL(9,M18:M22)</f>
        <v>0</v>
      </c>
      <c r="N23" s="1961">
        <f t="shared" si="5"/>
        <v>0</v>
      </c>
      <c r="O23" s="1961">
        <f t="shared" si="5"/>
        <v>0</v>
      </c>
      <c r="P23" s="1961">
        <f t="shared" si="5"/>
        <v>0</v>
      </c>
      <c r="Q23" s="1961">
        <f>SUBTOTAL(9,Q18:Q22)</f>
        <v>0</v>
      </c>
      <c r="R23" s="1961">
        <f>SUBTOTAL(9,R18:R22)</f>
        <v>0</v>
      </c>
      <c r="S23" s="1961">
        <f t="shared" si="5"/>
        <v>0</v>
      </c>
      <c r="T23" s="599"/>
      <c r="U23" s="271"/>
      <c r="V23" s="1962">
        <f>SUBTOTAL(9,V18:V22)</f>
        <v>0</v>
      </c>
      <c r="W23" s="1961">
        <f>SUBTOTAL(9,W18:W22)</f>
        <v>0</v>
      </c>
      <c r="X23" s="1961">
        <f>SUBTOTAL(9,X18:X22)</f>
        <v>0</v>
      </c>
      <c r="Y23" s="1963"/>
      <c r="Z23" s="467"/>
      <c r="AF23" s="3"/>
      <c r="AG23" s="3"/>
      <c r="AH23" s="1992">
        <f>SUBTOTAL(9,AH18:AH22)</f>
        <v>0</v>
      </c>
      <c r="AI23" s="1992">
        <f>SUBTOTAL(9,AI18:AI22)</f>
        <v>0</v>
      </c>
      <c r="AJ23" s="1992">
        <f>SUBTOTAL(9,AJ18:AJ22)</f>
        <v>0</v>
      </c>
      <c r="AK23" s="1992">
        <f>SUBTOTAL(9,AK18:AK22)</f>
        <v>0</v>
      </c>
      <c r="AL23" s="1992"/>
      <c r="AM23" s="1992"/>
      <c r="AN23" s="1992"/>
      <c r="AO23" s="1992"/>
      <c r="AP23" s="1992">
        <f t="shared" ref="AP23:BA23" si="6">SUBTOTAL(9,AP18:AP22)</f>
        <v>0</v>
      </c>
      <c r="AQ23" s="1992">
        <f t="shared" si="6"/>
        <v>0</v>
      </c>
      <c r="AR23" s="1992">
        <f t="shared" si="6"/>
        <v>0</v>
      </c>
      <c r="AS23" s="1992">
        <f t="shared" si="6"/>
        <v>0</v>
      </c>
      <c r="AT23" s="1992">
        <f t="shared" si="6"/>
        <v>0</v>
      </c>
      <c r="AU23" s="1992">
        <f t="shared" si="6"/>
        <v>0</v>
      </c>
      <c r="AV23" s="1992">
        <f t="shared" si="6"/>
        <v>0</v>
      </c>
      <c r="AW23" s="1992">
        <f t="shared" si="6"/>
        <v>0</v>
      </c>
      <c r="AX23" s="1992">
        <f t="shared" si="6"/>
        <v>0</v>
      </c>
      <c r="AY23" s="1992">
        <f t="shared" si="6"/>
        <v>0</v>
      </c>
      <c r="AZ23" s="1992">
        <f t="shared" si="6"/>
        <v>0</v>
      </c>
      <c r="BA23" s="1992">
        <f t="shared" si="6"/>
        <v>0</v>
      </c>
      <c r="BB23" s="1992"/>
      <c r="BC23" s="1579"/>
      <c r="BD23" s="1992">
        <f t="shared" ref="BD23:BS23" si="7">SUBTOTAL(9,BD18:BD22)</f>
        <v>0</v>
      </c>
      <c r="BE23" s="1992">
        <f t="shared" si="7"/>
        <v>0</v>
      </c>
      <c r="BF23" s="1992">
        <f t="shared" si="7"/>
        <v>0</v>
      </c>
      <c r="BG23" s="1992">
        <f t="shared" si="7"/>
        <v>0</v>
      </c>
      <c r="BH23" s="1992">
        <f t="shared" si="7"/>
        <v>0</v>
      </c>
      <c r="BI23" s="1992">
        <f t="shared" si="7"/>
        <v>0</v>
      </c>
      <c r="BJ23" s="1992">
        <f t="shared" si="7"/>
        <v>0</v>
      </c>
      <c r="BK23" s="1992">
        <f t="shared" si="7"/>
        <v>0</v>
      </c>
      <c r="BL23" s="1992">
        <f t="shared" si="7"/>
        <v>0</v>
      </c>
      <c r="BM23" s="1992">
        <f t="shared" si="7"/>
        <v>0</v>
      </c>
      <c r="BN23" s="1992">
        <f t="shared" si="7"/>
        <v>0</v>
      </c>
      <c r="BO23" s="1992">
        <f t="shared" si="7"/>
        <v>0</v>
      </c>
      <c r="BP23" s="1992">
        <f t="shared" si="7"/>
        <v>0</v>
      </c>
      <c r="BQ23" s="1992">
        <f t="shared" si="7"/>
        <v>0</v>
      </c>
      <c r="BR23" s="1992">
        <f t="shared" si="7"/>
        <v>0</v>
      </c>
      <c r="BS23" s="1992">
        <f t="shared" si="7"/>
        <v>0</v>
      </c>
      <c r="BT23" s="1992"/>
      <c r="BU23" s="1992"/>
      <c r="BV23" s="3"/>
      <c r="BW23" s="3"/>
    </row>
    <row r="24" spans="2:75" ht="12.75" customHeight="1">
      <c r="B24" s="1964"/>
      <c r="C24" s="871"/>
      <c r="D24" s="573"/>
      <c r="E24" s="379"/>
      <c r="F24" s="573"/>
      <c r="G24" s="379"/>
      <c r="H24" s="379"/>
      <c r="I24" s="1960"/>
      <c r="J24" s="379"/>
      <c r="K24" s="379"/>
      <c r="L24" s="379"/>
      <c r="M24" s="379"/>
      <c r="N24" s="379"/>
      <c r="O24" s="379"/>
      <c r="P24" s="379"/>
      <c r="Q24" s="379"/>
      <c r="R24" s="379"/>
      <c r="S24" s="379"/>
      <c r="T24" s="599"/>
      <c r="U24" s="268"/>
      <c r="V24" s="624"/>
      <c r="W24" s="379"/>
      <c r="X24" s="379"/>
      <c r="Y24" s="599"/>
      <c r="AH24" s="1589"/>
      <c r="AI24" s="1589"/>
      <c r="AJ24" s="1589"/>
      <c r="AK24" s="1589"/>
      <c r="AL24" s="1589"/>
      <c r="AM24" s="1589"/>
      <c r="AN24" s="1589"/>
      <c r="AO24" s="1589"/>
      <c r="AP24" s="1589"/>
      <c r="AQ24" s="1589"/>
      <c r="AR24" s="1589"/>
      <c r="AS24" s="1589"/>
      <c r="AT24" s="1589"/>
      <c r="AU24" s="1589"/>
      <c r="AV24" s="1589"/>
      <c r="AW24" s="1589"/>
      <c r="AX24" s="1589"/>
      <c r="AY24" s="1589"/>
      <c r="AZ24" s="1589"/>
      <c r="BA24" s="1589"/>
      <c r="BB24" s="1589"/>
      <c r="BD24" s="1589"/>
      <c r="BE24" s="1589"/>
      <c r="BF24" s="1589"/>
      <c r="BG24" s="1589"/>
      <c r="BH24" s="1589"/>
      <c r="BI24" s="1589"/>
      <c r="BJ24" s="1589"/>
      <c r="BK24" s="1589"/>
      <c r="BL24" s="1589"/>
      <c r="BM24" s="1589"/>
      <c r="BN24" s="1589"/>
      <c r="BO24" s="1589"/>
      <c r="BP24" s="1589"/>
      <c r="BQ24" s="1589"/>
      <c r="BR24" s="1589"/>
      <c r="BS24" s="1589"/>
      <c r="BT24" s="1589"/>
      <c r="BU24" s="1589"/>
    </row>
    <row r="25" spans="2:75" ht="12.75" customHeight="1">
      <c r="B25" s="1952" t="s">
        <v>1514</v>
      </c>
      <c r="C25" s="1950" t="s">
        <v>1096</v>
      </c>
      <c r="D25" s="573"/>
      <c r="E25" s="379"/>
      <c r="F25" s="573"/>
      <c r="G25" s="379"/>
      <c r="H25" s="379"/>
      <c r="I25" s="1960"/>
      <c r="J25" s="379"/>
      <c r="K25" s="379"/>
      <c r="L25" s="379"/>
      <c r="M25" s="379"/>
      <c r="N25" s="379"/>
      <c r="O25" s="379"/>
      <c r="P25" s="379"/>
      <c r="Q25" s="379"/>
      <c r="R25" s="379"/>
      <c r="S25" s="379"/>
      <c r="T25" s="599"/>
      <c r="U25" s="268"/>
      <c r="V25" s="624"/>
      <c r="W25" s="379"/>
      <c r="X25" s="379"/>
      <c r="Y25" s="599"/>
      <c r="AH25" s="1594"/>
      <c r="AI25" s="1594"/>
      <c r="AJ25" s="1594"/>
      <c r="AK25" s="1594"/>
      <c r="AL25" s="1594"/>
      <c r="AM25" s="1594"/>
      <c r="AN25" s="1594"/>
      <c r="AO25" s="1594"/>
      <c r="AP25" s="1594"/>
      <c r="AQ25" s="1594"/>
      <c r="AR25" s="1594"/>
      <c r="AS25" s="1594"/>
      <c r="AT25" s="1594"/>
      <c r="AU25" s="1594"/>
      <c r="AV25" s="1594"/>
      <c r="AW25" s="1594"/>
      <c r="AX25" s="1594"/>
      <c r="AY25" s="1594"/>
      <c r="AZ25" s="1594"/>
      <c r="BA25" s="1594"/>
      <c r="BB25" s="1594"/>
      <c r="BD25" s="1589"/>
      <c r="BE25" s="1589"/>
      <c r="BF25" s="1589"/>
      <c r="BG25" s="1589"/>
      <c r="BH25" s="1589"/>
      <c r="BI25" s="1589"/>
      <c r="BJ25" s="1589"/>
      <c r="BK25" s="1589"/>
      <c r="BL25" s="1589"/>
      <c r="BM25" s="1589"/>
      <c r="BN25" s="1589"/>
      <c r="BO25" s="1589"/>
      <c r="BP25" s="1589"/>
      <c r="BQ25" s="1589"/>
      <c r="BR25" s="1589"/>
      <c r="BS25" s="1589"/>
      <c r="BT25" s="1589"/>
      <c r="BU25" s="1589"/>
    </row>
    <row r="26" spans="2:75" ht="12.75" customHeight="1">
      <c r="B26" s="1953">
        <v>1</v>
      </c>
      <c r="C26" s="1954" t="s">
        <v>1593</v>
      </c>
      <c r="D26" s="575"/>
      <c r="E26" s="576"/>
      <c r="F26" s="575"/>
      <c r="G26" s="576"/>
      <c r="H26" s="1460"/>
      <c r="I26" s="1955"/>
      <c r="J26" s="576"/>
      <c r="K26" s="576"/>
      <c r="L26" s="576"/>
      <c r="M26" s="576"/>
      <c r="N26" s="576"/>
      <c r="O26" s="576"/>
      <c r="P26" s="576"/>
      <c r="Q26" s="576"/>
      <c r="R26" s="576"/>
      <c r="S26" s="576"/>
      <c r="T26" s="603"/>
      <c r="U26" s="268"/>
      <c r="V26" s="1956"/>
      <c r="W26" s="576"/>
      <c r="X26" s="576"/>
      <c r="Y26" s="603"/>
      <c r="AH26" s="1589">
        <f t="shared" ref="AH26:AH30" si="8">Q26</f>
        <v>0</v>
      </c>
      <c r="AI26" s="1593"/>
      <c r="AJ26" s="1593"/>
      <c r="AK26" s="1589">
        <f>AH26+AI26-AJ26</f>
        <v>0</v>
      </c>
      <c r="AL26" s="1593"/>
      <c r="AM26" s="1593"/>
      <c r="AN26" s="1593"/>
      <c r="AO26" s="1593"/>
      <c r="AP26" s="1594">
        <f>AN26*AO26</f>
        <v>0</v>
      </c>
      <c r="AQ26" s="1589">
        <f>IF(AS26&gt;AK26,AS26-AK26,0)</f>
        <v>0</v>
      </c>
      <c r="AR26" s="1589">
        <f>IF(AK26&gt;AS26,AK26-AS26,0)</f>
        <v>0</v>
      </c>
      <c r="AS26" s="1589">
        <f>IF(AND(AL26="Y",AM26="Y"),MIN(AK26,AP26),0)</f>
        <v>0</v>
      </c>
      <c r="AT26" s="1593"/>
      <c r="AU26" s="1589">
        <f>IF(AW26&gt;AK26,AW26-AK26,0)</f>
        <v>0</v>
      </c>
      <c r="AV26" s="1589">
        <f t="shared" ref="AV26:AV30" si="9">IF(AK26&gt;AW26,AK26-AW26,0)</f>
        <v>0</v>
      </c>
      <c r="AW26" s="1589">
        <f>AS26+AT26</f>
        <v>0</v>
      </c>
      <c r="AX26" s="1593"/>
      <c r="AY26" s="1589">
        <f>IF(BA26&gt;AK26,BA26-AK26,0)</f>
        <v>0</v>
      </c>
      <c r="AZ26" s="1589">
        <f t="shared" ref="AZ26:AZ30" si="10">IF(AK26&gt;BA26,AK26-BA26,0)</f>
        <v>0</v>
      </c>
      <c r="BA26" s="1589">
        <f>AW26+AX26</f>
        <v>0</v>
      </c>
      <c r="BB26" s="1593"/>
      <c r="BD26" s="1589">
        <f>AG26</f>
        <v>0</v>
      </c>
      <c r="BE26" s="1593"/>
      <c r="BF26" s="1593"/>
      <c r="BG26" s="1589">
        <f t="shared" ref="BG26:BG30" si="11">BD26+BE26-BF26</f>
        <v>0</v>
      </c>
      <c r="BH26" s="1593"/>
      <c r="BI26" s="1589">
        <f>IF(BK26&gt;BG26,BK26-BG26,0)</f>
        <v>0</v>
      </c>
      <c r="BJ26" s="1589">
        <f>IF(BG26&gt;BK26,BG26-BK26,0)</f>
        <v>0</v>
      </c>
      <c r="BK26" s="1589">
        <f>IF(BH26="Y",BD26,0)</f>
        <v>0</v>
      </c>
      <c r="BL26" s="1593"/>
      <c r="BM26" s="1589">
        <f>IF(BO26&gt;BG26,BO26-BG26,0)</f>
        <v>0</v>
      </c>
      <c r="BN26" s="1589">
        <f>BJ26-BL26</f>
        <v>0</v>
      </c>
      <c r="BO26" s="1589">
        <f>BK26+BL26</f>
        <v>0</v>
      </c>
      <c r="BP26" s="1593"/>
      <c r="BQ26" s="1589">
        <f>IF(BS26&gt;BG27,BS26-BG27,0)</f>
        <v>0</v>
      </c>
      <c r="BR26" s="1589">
        <f>BN26-BP26</f>
        <v>0</v>
      </c>
      <c r="BS26" s="1589">
        <f>BO26+BP26</f>
        <v>0</v>
      </c>
      <c r="BT26" s="1593"/>
      <c r="BU26" s="1593"/>
    </row>
    <row r="27" spans="2:75" ht="12.75" customHeight="1">
      <c r="B27" s="1953">
        <v>2</v>
      </c>
      <c r="C27" s="1954" t="s">
        <v>1593</v>
      </c>
      <c r="D27" s="575"/>
      <c r="E27" s="576"/>
      <c r="F27" s="575"/>
      <c r="G27" s="576"/>
      <c r="H27" s="1460"/>
      <c r="I27" s="1955"/>
      <c r="J27" s="576"/>
      <c r="K27" s="576"/>
      <c r="L27" s="576"/>
      <c r="M27" s="576"/>
      <c r="N27" s="576"/>
      <c r="O27" s="576"/>
      <c r="P27" s="576"/>
      <c r="Q27" s="576"/>
      <c r="R27" s="576"/>
      <c r="S27" s="576"/>
      <c r="T27" s="603"/>
      <c r="U27" s="268"/>
      <c r="V27" s="1956"/>
      <c r="W27" s="576"/>
      <c r="X27" s="576"/>
      <c r="Y27" s="603"/>
      <c r="AH27" s="1589">
        <f t="shared" si="8"/>
        <v>0</v>
      </c>
      <c r="AI27" s="1593"/>
      <c r="AJ27" s="1593"/>
      <c r="AK27" s="1589">
        <f>AH27+AI27-AJ27</f>
        <v>0</v>
      </c>
      <c r="AL27" s="1593"/>
      <c r="AM27" s="1593"/>
      <c r="AN27" s="1593"/>
      <c r="AO27" s="1593"/>
      <c r="AP27" s="1594">
        <f>AN27*AO27</f>
        <v>0</v>
      </c>
      <c r="AQ27" s="1589">
        <f>IF(AS27&gt;AK27,AS27-AK27,0)</f>
        <v>0</v>
      </c>
      <c r="AR27" s="1589">
        <f>IF(AK27&gt;AS27,AK27-AS27,0)</f>
        <v>0</v>
      </c>
      <c r="AS27" s="1589">
        <f>IF(AND(AL27="Y",AM27="Y"),MIN(AK27,AP27),0)</f>
        <v>0</v>
      </c>
      <c r="AT27" s="1593"/>
      <c r="AU27" s="1589">
        <f>IF(AW27&gt;AK27,AW27-AK27,0)</f>
        <v>0</v>
      </c>
      <c r="AV27" s="1589">
        <f t="shared" si="9"/>
        <v>0</v>
      </c>
      <c r="AW27" s="1589">
        <f>AS27+AT27</f>
        <v>0</v>
      </c>
      <c r="AX27" s="1593"/>
      <c r="AY27" s="1589">
        <f>IF(BA27&gt;AK27,BA27-AK27,0)</f>
        <v>0</v>
      </c>
      <c r="AZ27" s="1589">
        <f t="shared" si="10"/>
        <v>0</v>
      </c>
      <c r="BA27" s="1589">
        <f>AW27+AX27</f>
        <v>0</v>
      </c>
      <c r="BB27" s="1593"/>
      <c r="BD27" s="1589">
        <f>AG27</f>
        <v>0</v>
      </c>
      <c r="BE27" s="1593"/>
      <c r="BF27" s="1593"/>
      <c r="BG27" s="1589">
        <f t="shared" si="11"/>
        <v>0</v>
      </c>
      <c r="BH27" s="1593"/>
      <c r="BI27" s="1589">
        <f>IF(BK27&gt;BG27,BK27-BG27,0)</f>
        <v>0</v>
      </c>
      <c r="BJ27" s="1589">
        <f>IF(BG27&gt;BK27,BG27-BK27,0)</f>
        <v>0</v>
      </c>
      <c r="BK27" s="1589">
        <f>IF(BH27="Y",BD27,0)</f>
        <v>0</v>
      </c>
      <c r="BL27" s="1593"/>
      <c r="BM27" s="1589">
        <f>IF(BO27&gt;BG27,BO27-BG27,0)</f>
        <v>0</v>
      </c>
      <c r="BN27" s="1589">
        <f>BJ27-BL27</f>
        <v>0</v>
      </c>
      <c r="BO27" s="1589">
        <f>BK27+BL27</f>
        <v>0</v>
      </c>
      <c r="BP27" s="1593"/>
      <c r="BQ27" s="1589">
        <f>IF(BS27&gt;BG28,BS27-BG28,0)</f>
        <v>0</v>
      </c>
      <c r="BR27" s="1589">
        <f>BN27-BP27</f>
        <v>0</v>
      </c>
      <c r="BS27" s="1589">
        <f>BO27+BP27</f>
        <v>0</v>
      </c>
      <c r="BT27" s="1593"/>
      <c r="BU27" s="1593"/>
    </row>
    <row r="28" spans="2:75" ht="12.75" customHeight="1">
      <c r="B28" s="1953">
        <v>3</v>
      </c>
      <c r="C28" s="1954" t="s">
        <v>1593</v>
      </c>
      <c r="D28" s="575"/>
      <c r="E28" s="576"/>
      <c r="F28" s="575"/>
      <c r="G28" s="576"/>
      <c r="H28" s="1460"/>
      <c r="I28" s="1955"/>
      <c r="J28" s="576"/>
      <c r="K28" s="576"/>
      <c r="L28" s="576"/>
      <c r="M28" s="576"/>
      <c r="N28" s="576"/>
      <c r="O28" s="576"/>
      <c r="P28" s="576"/>
      <c r="Q28" s="576"/>
      <c r="R28" s="576"/>
      <c r="S28" s="576"/>
      <c r="T28" s="603"/>
      <c r="U28" s="268"/>
      <c r="V28" s="1956"/>
      <c r="W28" s="576"/>
      <c r="X28" s="576"/>
      <c r="Y28" s="603"/>
      <c r="AH28" s="1589">
        <f t="shared" si="8"/>
        <v>0</v>
      </c>
      <c r="AI28" s="1593"/>
      <c r="AJ28" s="1593"/>
      <c r="AK28" s="1589">
        <f>AH28+AI28-AJ28</f>
        <v>0</v>
      </c>
      <c r="AL28" s="1593"/>
      <c r="AM28" s="1593"/>
      <c r="AN28" s="1593"/>
      <c r="AO28" s="1593"/>
      <c r="AP28" s="1594">
        <f>AN28*AO28</f>
        <v>0</v>
      </c>
      <c r="AQ28" s="1589">
        <f>IF(AS28&gt;AK28,AS28-AK28,0)</f>
        <v>0</v>
      </c>
      <c r="AR28" s="1589">
        <f>IF(AK28&gt;AS28,AK28-AS28,0)</f>
        <v>0</v>
      </c>
      <c r="AS28" s="1589">
        <f>IF(AND(AL28="Y",AM28="Y"),MIN(AK28,AP28),0)</f>
        <v>0</v>
      </c>
      <c r="AT28" s="1593"/>
      <c r="AU28" s="1589">
        <f>IF(AW28&gt;AK28,AW28-AK28,0)</f>
        <v>0</v>
      </c>
      <c r="AV28" s="1589">
        <f t="shared" si="9"/>
        <v>0</v>
      </c>
      <c r="AW28" s="1589">
        <f>AS28+AT28</f>
        <v>0</v>
      </c>
      <c r="AX28" s="1593"/>
      <c r="AY28" s="1589">
        <f>IF(BA28&gt;AK28,BA28-AK28,0)</f>
        <v>0</v>
      </c>
      <c r="AZ28" s="1589">
        <f t="shared" si="10"/>
        <v>0</v>
      </c>
      <c r="BA28" s="1589">
        <f>AW28+AX28</f>
        <v>0</v>
      </c>
      <c r="BB28" s="1593"/>
      <c r="BD28" s="1589">
        <f>AG28</f>
        <v>0</v>
      </c>
      <c r="BE28" s="1593"/>
      <c r="BF28" s="1593"/>
      <c r="BG28" s="1589">
        <f t="shared" si="11"/>
        <v>0</v>
      </c>
      <c r="BH28" s="1593"/>
      <c r="BI28" s="1589">
        <f>IF(BK28&gt;BG28,BK28-BG28,0)</f>
        <v>0</v>
      </c>
      <c r="BJ28" s="1589">
        <f>IF(BG28&gt;BK28,BG28-BK28,0)</f>
        <v>0</v>
      </c>
      <c r="BK28" s="1589">
        <f>IF(BH28="Y",BD28,0)</f>
        <v>0</v>
      </c>
      <c r="BL28" s="1593"/>
      <c r="BM28" s="1589">
        <f>IF(BO28&gt;BG28,BO28-BG28,0)</f>
        <v>0</v>
      </c>
      <c r="BN28" s="1589">
        <f>BJ28-BL28</f>
        <v>0</v>
      </c>
      <c r="BO28" s="1589">
        <f>BK28+BL28</f>
        <v>0</v>
      </c>
      <c r="BP28" s="1593"/>
      <c r="BQ28" s="1589">
        <f>IF(BS28&gt;BG29,BS28-BG29,0)</f>
        <v>0</v>
      </c>
      <c r="BR28" s="1589">
        <f>BN28-BP28</f>
        <v>0</v>
      </c>
      <c r="BS28" s="1589">
        <f>BO28+BP28</f>
        <v>0</v>
      </c>
      <c r="BT28" s="1593"/>
      <c r="BU28" s="1593"/>
    </row>
    <row r="29" spans="2:75" ht="12.75" customHeight="1">
      <c r="B29" s="1953">
        <v>4</v>
      </c>
      <c r="C29" s="1954" t="s">
        <v>1593</v>
      </c>
      <c r="D29" s="575"/>
      <c r="E29" s="576"/>
      <c r="F29" s="575"/>
      <c r="G29" s="576"/>
      <c r="H29" s="1460"/>
      <c r="I29" s="1955"/>
      <c r="J29" s="576"/>
      <c r="K29" s="576"/>
      <c r="L29" s="576"/>
      <c r="M29" s="576"/>
      <c r="N29" s="576"/>
      <c r="O29" s="576"/>
      <c r="P29" s="576"/>
      <c r="Q29" s="576"/>
      <c r="R29" s="576"/>
      <c r="S29" s="576"/>
      <c r="T29" s="603"/>
      <c r="U29" s="268"/>
      <c r="V29" s="1956"/>
      <c r="W29" s="576"/>
      <c r="X29" s="576"/>
      <c r="Y29" s="603"/>
      <c r="AH29" s="1589">
        <f t="shared" si="8"/>
        <v>0</v>
      </c>
      <c r="AI29" s="1593"/>
      <c r="AJ29" s="1593"/>
      <c r="AK29" s="1589">
        <f>AH29+AI29-AJ29</f>
        <v>0</v>
      </c>
      <c r="AL29" s="1593"/>
      <c r="AM29" s="1593"/>
      <c r="AN29" s="1593"/>
      <c r="AO29" s="1593"/>
      <c r="AP29" s="1594">
        <f>AN29*AO29</f>
        <v>0</v>
      </c>
      <c r="AQ29" s="1589">
        <f>IF(AS29&gt;AK29,AS29-AK29,0)</f>
        <v>0</v>
      </c>
      <c r="AR29" s="1589">
        <f>IF(AK29&gt;AS29,AK29-AS29,0)</f>
        <v>0</v>
      </c>
      <c r="AS29" s="1589">
        <f>IF(AND(AL29="Y",AM29="Y"),MIN(AK29,AP29),0)</f>
        <v>0</v>
      </c>
      <c r="AT29" s="1593"/>
      <c r="AU29" s="1589">
        <f>IF(AW29&gt;AK29,AW29-AK29,0)</f>
        <v>0</v>
      </c>
      <c r="AV29" s="1589">
        <f t="shared" si="9"/>
        <v>0</v>
      </c>
      <c r="AW29" s="1589">
        <f>AS29+AT29</f>
        <v>0</v>
      </c>
      <c r="AX29" s="1593"/>
      <c r="AY29" s="1589">
        <f>IF(BA29&gt;AK29,BA29-AK29,0)</f>
        <v>0</v>
      </c>
      <c r="AZ29" s="1589">
        <f t="shared" si="10"/>
        <v>0</v>
      </c>
      <c r="BA29" s="1589">
        <f>AW29+AX29</f>
        <v>0</v>
      </c>
      <c r="BB29" s="1593"/>
      <c r="BD29" s="1589">
        <f>AG29</f>
        <v>0</v>
      </c>
      <c r="BE29" s="1593"/>
      <c r="BF29" s="1593"/>
      <c r="BG29" s="1589">
        <f t="shared" si="11"/>
        <v>0</v>
      </c>
      <c r="BH29" s="1593"/>
      <c r="BI29" s="1589">
        <f>IF(BK29&gt;BG29,BK29-BG29,0)</f>
        <v>0</v>
      </c>
      <c r="BJ29" s="1589">
        <f>IF(BG29&gt;BK29,BG29-BK29,0)</f>
        <v>0</v>
      </c>
      <c r="BK29" s="1589">
        <f>IF(BH29="Y",BD29,0)</f>
        <v>0</v>
      </c>
      <c r="BL29" s="1593"/>
      <c r="BM29" s="1589">
        <f>IF(BO29&gt;BG29,BO29-BG29,0)</f>
        <v>0</v>
      </c>
      <c r="BN29" s="1589">
        <f>BJ29-BL29</f>
        <v>0</v>
      </c>
      <c r="BO29" s="1589">
        <f>BK29+BL29</f>
        <v>0</v>
      </c>
      <c r="BP29" s="1593"/>
      <c r="BQ29" s="1589">
        <f>IF(BS29&gt;BG30,BS29-BG30,0)</f>
        <v>0</v>
      </c>
      <c r="BR29" s="1589">
        <f>BN29-BP29</f>
        <v>0</v>
      </c>
      <c r="BS29" s="1589">
        <f>BO29+BP29</f>
        <v>0</v>
      </c>
      <c r="BT29" s="1593"/>
      <c r="BU29" s="1593"/>
    </row>
    <row r="30" spans="2:75" ht="12.75" customHeight="1">
      <c r="B30" s="1953">
        <v>5</v>
      </c>
      <c r="C30" s="1954" t="s">
        <v>1593</v>
      </c>
      <c r="D30" s="575"/>
      <c r="E30" s="576"/>
      <c r="F30" s="575"/>
      <c r="G30" s="576"/>
      <c r="H30" s="1460"/>
      <c r="I30" s="1955"/>
      <c r="J30" s="576"/>
      <c r="K30" s="576"/>
      <c r="L30" s="1957"/>
      <c r="M30" s="618"/>
      <c r="N30" s="618"/>
      <c r="O30" s="618"/>
      <c r="P30" s="618"/>
      <c r="Q30" s="618"/>
      <c r="R30" s="618"/>
      <c r="S30" s="618"/>
      <c r="T30" s="614"/>
      <c r="U30" s="268"/>
      <c r="V30" s="1958"/>
      <c r="W30" s="618"/>
      <c r="X30" s="618"/>
      <c r="Y30" s="614"/>
      <c r="AH30" s="1589">
        <f t="shared" si="8"/>
        <v>0</v>
      </c>
      <c r="AI30" s="1593"/>
      <c r="AJ30" s="1593"/>
      <c r="AK30" s="1589">
        <f>AH30+AI30-AJ30</f>
        <v>0</v>
      </c>
      <c r="AL30" s="1593"/>
      <c r="AM30" s="1593"/>
      <c r="AN30" s="1593"/>
      <c r="AO30" s="1593"/>
      <c r="AP30" s="1594">
        <f>AN30*AO30</f>
        <v>0</v>
      </c>
      <c r="AQ30" s="1589">
        <f>IF(AS30&gt;AK30,AS30-AK30,0)</f>
        <v>0</v>
      </c>
      <c r="AR30" s="1589">
        <f>IF(AK30&gt;AS30,AK30-AS30,0)</f>
        <v>0</v>
      </c>
      <c r="AS30" s="1589">
        <f>IF(AND(AL30="Y",AM30="Y"),MIN(AK30,AP30),0)</f>
        <v>0</v>
      </c>
      <c r="AT30" s="1593"/>
      <c r="AU30" s="1589">
        <f>IF(AW30&gt;AK30,AW30-AK30,0)</f>
        <v>0</v>
      </c>
      <c r="AV30" s="1589">
        <f t="shared" si="9"/>
        <v>0</v>
      </c>
      <c r="AW30" s="1589">
        <f>AS30+AT30</f>
        <v>0</v>
      </c>
      <c r="AX30" s="1593"/>
      <c r="AY30" s="1589">
        <f>IF(BA30&gt;AK30,BA30-AK30,0)</f>
        <v>0</v>
      </c>
      <c r="AZ30" s="1589">
        <f t="shared" si="10"/>
        <v>0</v>
      </c>
      <c r="BA30" s="1589">
        <f>AW30+AX30</f>
        <v>0</v>
      </c>
      <c r="BB30" s="1593"/>
      <c r="BD30" s="1589">
        <f>AG30</f>
        <v>0</v>
      </c>
      <c r="BE30" s="1593"/>
      <c r="BF30" s="1593"/>
      <c r="BG30" s="1589">
        <f t="shared" si="11"/>
        <v>0</v>
      </c>
      <c r="BH30" s="1593"/>
      <c r="BI30" s="1589">
        <f>IF(BK30&gt;BG30,BK30-BG30,0)</f>
        <v>0</v>
      </c>
      <c r="BJ30" s="1589">
        <f>IF(BG30&gt;BK30,BG30-BK30,0)</f>
        <v>0</v>
      </c>
      <c r="BK30" s="1589">
        <f>IF(BH30="Y",BD30,0)</f>
        <v>0</v>
      </c>
      <c r="BL30" s="1593"/>
      <c r="BM30" s="1589">
        <f>IF(BO30&gt;BG30,BO30-BG30,0)</f>
        <v>0</v>
      </c>
      <c r="BN30" s="1589">
        <f>BJ30-BL30</f>
        <v>0</v>
      </c>
      <c r="BO30" s="1589">
        <f>BK30+BL30</f>
        <v>0</v>
      </c>
      <c r="BP30" s="1593"/>
      <c r="BQ30" s="1589">
        <f>IF(BS30&gt;BG31,BS30-BG31,0)</f>
        <v>0</v>
      </c>
      <c r="BR30" s="1589">
        <f>BN30-BP30</f>
        <v>0</v>
      </c>
      <c r="BS30" s="1589">
        <f>BO30+BP30</f>
        <v>0</v>
      </c>
      <c r="BT30" s="1593"/>
      <c r="BU30" s="1593"/>
    </row>
    <row r="31" spans="2:75" s="265" customFormat="1" ht="12.75" customHeight="1">
      <c r="B31" s="1965"/>
      <c r="C31" s="1966" t="s">
        <v>1594</v>
      </c>
      <c r="D31" s="573"/>
      <c r="E31" s="379"/>
      <c r="F31" s="573"/>
      <c r="G31" s="379"/>
      <c r="H31" s="379"/>
      <c r="I31" s="1960"/>
      <c r="J31" s="595"/>
      <c r="K31" s="595"/>
      <c r="L31" s="595"/>
      <c r="M31" s="1961">
        <f t="shared" ref="M31:S31" si="12">SUBTOTAL(9,M26:M30)</f>
        <v>0</v>
      </c>
      <c r="N31" s="1961">
        <f t="shared" si="12"/>
        <v>0</v>
      </c>
      <c r="O31" s="1961">
        <f t="shared" si="12"/>
        <v>0</v>
      </c>
      <c r="P31" s="1961">
        <f t="shared" si="12"/>
        <v>0</v>
      </c>
      <c r="Q31" s="1961">
        <f>SUBTOTAL(9,Q26:Q30)</f>
        <v>0</v>
      </c>
      <c r="R31" s="1961">
        <f>SUBTOTAL(9,R26:R30)</f>
        <v>0</v>
      </c>
      <c r="S31" s="1961">
        <f t="shared" si="12"/>
        <v>0</v>
      </c>
      <c r="T31" s="599"/>
      <c r="U31" s="271"/>
      <c r="V31" s="1967">
        <f>SUBTOTAL(9,V26:V30)</f>
        <v>0</v>
      </c>
      <c r="W31" s="4794">
        <f>SUBTOTAL(9,W26:W30)</f>
        <v>0</v>
      </c>
      <c r="X31" s="4794">
        <f>SUBTOTAL(9,X26:X30)</f>
        <v>0</v>
      </c>
      <c r="Y31" s="1968"/>
      <c r="Z31" s="467"/>
      <c r="AF31" s="3"/>
      <c r="AG31" s="3"/>
      <c r="AH31" s="1992">
        <f>SUBTOTAL(9,AH26:AH30)</f>
        <v>0</v>
      </c>
      <c r="AI31" s="1992">
        <f>SUBTOTAL(9,AI26:AI30)</f>
        <v>0</v>
      </c>
      <c r="AJ31" s="1992">
        <f>SUBTOTAL(9,AJ26:AJ30)</f>
        <v>0</v>
      </c>
      <c r="AK31" s="1992">
        <f>SUBTOTAL(9,AK26:AK30)</f>
        <v>0</v>
      </c>
      <c r="AL31" s="1992"/>
      <c r="AM31" s="1992"/>
      <c r="AN31" s="1992"/>
      <c r="AO31" s="1992"/>
      <c r="AP31" s="1992">
        <f t="shared" ref="AP31:BA31" si="13">SUBTOTAL(9,AP26:AP30)</f>
        <v>0</v>
      </c>
      <c r="AQ31" s="1992">
        <f t="shared" si="13"/>
        <v>0</v>
      </c>
      <c r="AR31" s="1992">
        <f t="shared" si="13"/>
        <v>0</v>
      </c>
      <c r="AS31" s="1992">
        <f t="shared" si="13"/>
        <v>0</v>
      </c>
      <c r="AT31" s="1992">
        <f t="shared" si="13"/>
        <v>0</v>
      </c>
      <c r="AU31" s="1992">
        <f t="shared" si="13"/>
        <v>0</v>
      </c>
      <c r="AV31" s="1992">
        <f t="shared" si="13"/>
        <v>0</v>
      </c>
      <c r="AW31" s="1992">
        <f t="shared" si="13"/>
        <v>0</v>
      </c>
      <c r="AX31" s="1992">
        <f t="shared" si="13"/>
        <v>0</v>
      </c>
      <c r="AY31" s="1992">
        <f t="shared" si="13"/>
        <v>0</v>
      </c>
      <c r="AZ31" s="1992">
        <f t="shared" si="13"/>
        <v>0</v>
      </c>
      <c r="BA31" s="1992">
        <f t="shared" si="13"/>
        <v>0</v>
      </c>
      <c r="BB31" s="1992"/>
      <c r="BC31" s="1579"/>
      <c r="BD31" s="1992">
        <f t="shared" ref="BD31:BS31" si="14">SUBTOTAL(9,BD26:BD30)</f>
        <v>0</v>
      </c>
      <c r="BE31" s="1992">
        <f t="shared" si="14"/>
        <v>0</v>
      </c>
      <c r="BF31" s="1992">
        <f t="shared" si="14"/>
        <v>0</v>
      </c>
      <c r="BG31" s="1992">
        <f t="shared" si="14"/>
        <v>0</v>
      </c>
      <c r="BH31" s="1992">
        <f t="shared" si="14"/>
        <v>0</v>
      </c>
      <c r="BI31" s="1992">
        <f t="shared" si="14"/>
        <v>0</v>
      </c>
      <c r="BJ31" s="1992">
        <f t="shared" si="14"/>
        <v>0</v>
      </c>
      <c r="BK31" s="1992">
        <f t="shared" si="14"/>
        <v>0</v>
      </c>
      <c r="BL31" s="1992">
        <f t="shared" si="14"/>
        <v>0</v>
      </c>
      <c r="BM31" s="1992">
        <f t="shared" si="14"/>
        <v>0</v>
      </c>
      <c r="BN31" s="1992">
        <f t="shared" si="14"/>
        <v>0</v>
      </c>
      <c r="BO31" s="1992">
        <f t="shared" si="14"/>
        <v>0</v>
      </c>
      <c r="BP31" s="1992">
        <f t="shared" si="14"/>
        <v>0</v>
      </c>
      <c r="BQ31" s="1992">
        <f t="shared" si="14"/>
        <v>0</v>
      </c>
      <c r="BR31" s="1992">
        <f t="shared" si="14"/>
        <v>0</v>
      </c>
      <c r="BS31" s="1992">
        <f t="shared" si="14"/>
        <v>0</v>
      </c>
      <c r="BT31" s="1992"/>
      <c r="BU31" s="1992"/>
      <c r="BV31" s="3"/>
      <c r="BW31" s="3"/>
    </row>
    <row r="32" spans="2:75" ht="12.75" customHeight="1">
      <c r="B32" s="1969"/>
      <c r="C32" s="1970"/>
      <c r="D32" s="573"/>
      <c r="E32" s="379"/>
      <c r="F32" s="573"/>
      <c r="G32" s="379"/>
      <c r="H32" s="379"/>
      <c r="I32" s="1960"/>
      <c r="J32" s="379"/>
      <c r="K32" s="379"/>
      <c r="L32" s="379"/>
      <c r="M32" s="379"/>
      <c r="N32" s="379"/>
      <c r="O32" s="379"/>
      <c r="P32" s="379"/>
      <c r="Q32" s="379"/>
      <c r="R32" s="379"/>
      <c r="S32" s="379"/>
      <c r="T32" s="599"/>
      <c r="U32" s="268"/>
      <c r="V32" s="630"/>
      <c r="W32" s="608"/>
      <c r="X32" s="608"/>
      <c r="Y32" s="599"/>
      <c r="AH32" s="1589"/>
      <c r="AI32" s="1589"/>
      <c r="AJ32" s="1589"/>
      <c r="AK32" s="1589"/>
      <c r="AL32" s="1589"/>
      <c r="AM32" s="1589"/>
      <c r="AN32" s="1589"/>
      <c r="AO32" s="1589"/>
      <c r="AP32" s="1589"/>
      <c r="AQ32" s="1589"/>
      <c r="AR32" s="1589"/>
      <c r="AS32" s="1589"/>
      <c r="AT32" s="1589"/>
      <c r="AU32" s="1589"/>
      <c r="AV32" s="1589"/>
      <c r="AW32" s="1589"/>
      <c r="AX32" s="1589"/>
      <c r="AY32" s="1589"/>
      <c r="AZ32" s="1589"/>
      <c r="BA32" s="1589"/>
      <c r="BB32" s="1589"/>
      <c r="BD32" s="1589"/>
      <c r="BE32" s="1589"/>
      <c r="BF32" s="1589"/>
      <c r="BG32" s="1589"/>
      <c r="BH32" s="1589"/>
      <c r="BI32" s="1589"/>
      <c r="BJ32" s="1589"/>
      <c r="BK32" s="1589"/>
      <c r="BL32" s="1589"/>
      <c r="BM32" s="1589"/>
      <c r="BN32" s="1589"/>
      <c r="BO32" s="1589"/>
      <c r="BP32" s="1589"/>
      <c r="BQ32" s="1589"/>
      <c r="BR32" s="1589"/>
      <c r="BS32" s="1589"/>
      <c r="BT32" s="1589"/>
      <c r="BU32" s="1589"/>
    </row>
    <row r="33" spans="2:75" ht="12.75" customHeight="1">
      <c r="B33" s="1952" t="s">
        <v>1520</v>
      </c>
      <c r="C33" s="1971" t="s">
        <v>1595</v>
      </c>
      <c r="D33" s="573"/>
      <c r="E33" s="379"/>
      <c r="F33" s="573"/>
      <c r="G33" s="379"/>
      <c r="H33" s="379"/>
      <c r="I33" s="1960"/>
      <c r="J33" s="379"/>
      <c r="K33" s="379"/>
      <c r="L33" s="379"/>
      <c r="M33" s="379"/>
      <c r="N33" s="379"/>
      <c r="O33" s="379"/>
      <c r="P33" s="379"/>
      <c r="Q33" s="379"/>
      <c r="R33" s="379"/>
      <c r="S33" s="379"/>
      <c r="T33" s="599"/>
      <c r="U33" s="268"/>
      <c r="V33" s="624"/>
      <c r="W33" s="379"/>
      <c r="X33" s="379"/>
      <c r="Y33" s="599"/>
      <c r="AH33" s="1589"/>
      <c r="AI33" s="1589"/>
      <c r="AJ33" s="1589"/>
      <c r="AK33" s="1589"/>
      <c r="AL33" s="1589"/>
      <c r="AM33" s="1589"/>
      <c r="AN33" s="1589"/>
      <c r="AO33" s="1589"/>
      <c r="AP33" s="1589"/>
      <c r="AQ33" s="1589"/>
      <c r="AR33" s="1589"/>
      <c r="AS33" s="1589"/>
      <c r="AT33" s="1589"/>
      <c r="AU33" s="1589"/>
      <c r="AV33" s="1589"/>
      <c r="AW33" s="1589"/>
      <c r="AX33" s="1589"/>
      <c r="AY33" s="1589"/>
      <c r="AZ33" s="1589"/>
      <c r="BA33" s="1589"/>
      <c r="BB33" s="1589"/>
      <c r="BD33" s="1589"/>
      <c r="BE33" s="1589"/>
      <c r="BF33" s="1589"/>
      <c r="BG33" s="1589"/>
      <c r="BH33" s="1589"/>
      <c r="BI33" s="1589"/>
      <c r="BJ33" s="1589"/>
      <c r="BK33" s="1589"/>
      <c r="BL33" s="1589"/>
      <c r="BM33" s="1589"/>
      <c r="BN33" s="1589"/>
      <c r="BO33" s="1589"/>
      <c r="BP33" s="1589"/>
      <c r="BQ33" s="1589"/>
      <c r="BR33" s="1589"/>
      <c r="BS33" s="1589"/>
      <c r="BT33" s="1589"/>
      <c r="BU33" s="1589"/>
    </row>
    <row r="34" spans="2:75" ht="12.75" customHeight="1">
      <c r="B34" s="1953">
        <v>1</v>
      </c>
      <c r="C34" s="1954" t="s">
        <v>1593</v>
      </c>
      <c r="D34" s="575"/>
      <c r="E34" s="576"/>
      <c r="F34" s="575"/>
      <c r="G34" s="576"/>
      <c r="H34" s="1460"/>
      <c r="I34" s="1955"/>
      <c r="J34" s="576"/>
      <c r="K34" s="576"/>
      <c r="L34" s="576"/>
      <c r="M34" s="576"/>
      <c r="N34" s="576"/>
      <c r="O34" s="576"/>
      <c r="P34" s="576"/>
      <c r="Q34" s="576"/>
      <c r="R34" s="576"/>
      <c r="S34" s="576"/>
      <c r="T34" s="603"/>
      <c r="U34" s="268"/>
      <c r="V34" s="1956"/>
      <c r="W34" s="576"/>
      <c r="X34" s="576"/>
      <c r="Y34" s="603"/>
      <c r="AH34" s="1589">
        <f t="shared" ref="AH34:AH38" si="15">Q34</f>
        <v>0</v>
      </c>
      <c r="AI34" s="1593"/>
      <c r="AJ34" s="1593"/>
      <c r="AK34" s="1589">
        <f>AH34+AI34-AJ34</f>
        <v>0</v>
      </c>
      <c r="AL34" s="1593"/>
      <c r="AM34" s="1593"/>
      <c r="AN34" s="1593"/>
      <c r="AO34" s="1991"/>
      <c r="AP34" s="1594">
        <f>AN34</f>
        <v>0</v>
      </c>
      <c r="AQ34" s="1589">
        <f>IF(AS34&gt;AK34,AS34-AK34,0)</f>
        <v>0</v>
      </c>
      <c r="AR34" s="1589">
        <f>IF(AK34&gt;AS34,AK34-AS34,0)</f>
        <v>0</v>
      </c>
      <c r="AS34" s="1589">
        <f>IF(AND(AL34="Y",AM34="Y"),MIN(AK34,AP34),0)</f>
        <v>0</v>
      </c>
      <c r="AT34" s="1593"/>
      <c r="AU34" s="1589">
        <f t="shared" ref="AU34:AU38" si="16">IF(AW34&gt;AK34,AW34-AK34,0)</f>
        <v>0</v>
      </c>
      <c r="AV34" s="1589">
        <f t="shared" ref="AV34:AV38" si="17">IF(AK34&gt;AW34,AK34-AW34,0)</f>
        <v>0</v>
      </c>
      <c r="AW34" s="1589">
        <f t="shared" ref="AW34:AW38" si="18">AS34+AT34</f>
        <v>0</v>
      </c>
      <c r="AX34" s="1593"/>
      <c r="AY34" s="1589">
        <f t="shared" ref="AY34:AY38" si="19">IF(BA34&gt;AK34,BA34-AK34,0)</f>
        <v>0</v>
      </c>
      <c r="AZ34" s="1589">
        <f t="shared" ref="AZ34:AZ38" si="20">IF(AK34&gt;BA34,AK34-BA34,0)</f>
        <v>0</v>
      </c>
      <c r="BA34" s="1589">
        <f t="shared" ref="BA34:BA38" si="21">AW34+AX34</f>
        <v>0</v>
      </c>
      <c r="BB34" s="1593"/>
      <c r="BD34" s="1589">
        <f>AG34</f>
        <v>0</v>
      </c>
      <c r="BE34" s="1593"/>
      <c r="BF34" s="1593"/>
      <c r="BG34" s="1589">
        <f t="shared" ref="BG34:BG38" si="22">BD34+BE34-BF34</f>
        <v>0</v>
      </c>
      <c r="BH34" s="1593"/>
      <c r="BI34" s="1589">
        <f>IF(BK34&gt;BG34,BK34-BG34,0)</f>
        <v>0</v>
      </c>
      <c r="BJ34" s="1589">
        <f>IF(BG34&gt;BK34,BG34-BK34,0)</f>
        <v>0</v>
      </c>
      <c r="BK34" s="1589">
        <f>IF(BH34="Y",BD34,0)</f>
        <v>0</v>
      </c>
      <c r="BL34" s="1593"/>
      <c r="BM34" s="1589">
        <f>IF(BO34&gt;BG34,BO34-BG34,0)</f>
        <v>0</v>
      </c>
      <c r="BN34" s="1589">
        <f>BJ34-BL34</f>
        <v>0</v>
      </c>
      <c r="BO34" s="1589">
        <f>BK34+BL34</f>
        <v>0</v>
      </c>
      <c r="BP34" s="1593"/>
      <c r="BQ34" s="1589">
        <f>IF(BS34&gt;BG35,BS34-BG35,0)</f>
        <v>0</v>
      </c>
      <c r="BR34" s="1589">
        <f>BN34-BP34</f>
        <v>0</v>
      </c>
      <c r="BS34" s="1589">
        <f>BO34+BP34</f>
        <v>0</v>
      </c>
      <c r="BT34" s="1593"/>
      <c r="BU34" s="1593"/>
    </row>
    <row r="35" spans="2:75" ht="12.75" customHeight="1">
      <c r="B35" s="1953">
        <v>2</v>
      </c>
      <c r="C35" s="1954" t="s">
        <v>1593</v>
      </c>
      <c r="D35" s="575"/>
      <c r="E35" s="576"/>
      <c r="F35" s="575"/>
      <c r="G35" s="576"/>
      <c r="H35" s="1460"/>
      <c r="I35" s="1955"/>
      <c r="J35" s="576"/>
      <c r="K35" s="576"/>
      <c r="L35" s="576"/>
      <c r="M35" s="576"/>
      <c r="N35" s="576"/>
      <c r="O35" s="576"/>
      <c r="P35" s="576"/>
      <c r="Q35" s="576"/>
      <c r="R35" s="576"/>
      <c r="S35" s="576"/>
      <c r="T35" s="603"/>
      <c r="U35" s="268"/>
      <c r="V35" s="1956"/>
      <c r="W35" s="576"/>
      <c r="X35" s="576"/>
      <c r="Y35" s="603"/>
      <c r="AH35" s="1589">
        <f t="shared" si="15"/>
        <v>0</v>
      </c>
      <c r="AI35" s="1593"/>
      <c r="AJ35" s="1593"/>
      <c r="AK35" s="1589">
        <f>AH35+AI35-AJ35</f>
        <v>0</v>
      </c>
      <c r="AL35" s="1593"/>
      <c r="AM35" s="1593"/>
      <c r="AN35" s="1593"/>
      <c r="AO35" s="1991"/>
      <c r="AP35" s="1594">
        <f>AN35</f>
        <v>0</v>
      </c>
      <c r="AQ35" s="1589">
        <f>IF(AS35&gt;AK35,AS35-AK35,0)</f>
        <v>0</v>
      </c>
      <c r="AR35" s="1589">
        <f>IF(AK35&gt;AS35,AK35-AS35,0)</f>
        <v>0</v>
      </c>
      <c r="AS35" s="1589">
        <f>IF(AND(AL35="Y",AM35="Y"),MIN(AK35,AP35),0)</f>
        <v>0</v>
      </c>
      <c r="AT35" s="1593"/>
      <c r="AU35" s="1589">
        <f t="shared" si="16"/>
        <v>0</v>
      </c>
      <c r="AV35" s="1589">
        <f t="shared" si="17"/>
        <v>0</v>
      </c>
      <c r="AW35" s="1589">
        <f t="shared" si="18"/>
        <v>0</v>
      </c>
      <c r="AX35" s="1593"/>
      <c r="AY35" s="1589">
        <f t="shared" si="19"/>
        <v>0</v>
      </c>
      <c r="AZ35" s="1589">
        <f t="shared" si="20"/>
        <v>0</v>
      </c>
      <c r="BA35" s="1589">
        <f t="shared" si="21"/>
        <v>0</v>
      </c>
      <c r="BB35" s="1593"/>
      <c r="BD35" s="1589">
        <f>AG35</f>
        <v>0</v>
      </c>
      <c r="BE35" s="1593"/>
      <c r="BF35" s="1593"/>
      <c r="BG35" s="1589">
        <f t="shared" si="22"/>
        <v>0</v>
      </c>
      <c r="BH35" s="1593"/>
      <c r="BI35" s="1589">
        <f>IF(BK35&gt;BG35,BK35-BG35,0)</f>
        <v>0</v>
      </c>
      <c r="BJ35" s="1589">
        <f>IF(BG35&gt;BK35,BG35-BK35,0)</f>
        <v>0</v>
      </c>
      <c r="BK35" s="1589">
        <f>IF(BH35="Y",BD35,0)</f>
        <v>0</v>
      </c>
      <c r="BL35" s="1593"/>
      <c r="BM35" s="1589">
        <f>IF(BO35&gt;BG35,BO35-BG35,0)</f>
        <v>0</v>
      </c>
      <c r="BN35" s="1589">
        <f>BJ35-BL35</f>
        <v>0</v>
      </c>
      <c r="BO35" s="1589">
        <f>BK35+BL35</f>
        <v>0</v>
      </c>
      <c r="BP35" s="1593"/>
      <c r="BQ35" s="1589">
        <f>IF(BS35&gt;BG36,BS35-BG36,0)</f>
        <v>0</v>
      </c>
      <c r="BR35" s="1589">
        <f>BN35-BP35</f>
        <v>0</v>
      </c>
      <c r="BS35" s="1589">
        <f>BO35+BP35</f>
        <v>0</v>
      </c>
      <c r="BT35" s="1593"/>
      <c r="BU35" s="1593"/>
    </row>
    <row r="36" spans="2:75" ht="12.75" customHeight="1">
      <c r="B36" s="1953">
        <v>3</v>
      </c>
      <c r="C36" s="1954" t="s">
        <v>1593</v>
      </c>
      <c r="D36" s="575"/>
      <c r="E36" s="576"/>
      <c r="F36" s="575"/>
      <c r="G36" s="576"/>
      <c r="H36" s="1460"/>
      <c r="I36" s="1955"/>
      <c r="J36" s="576"/>
      <c r="K36" s="576"/>
      <c r="L36" s="576"/>
      <c r="M36" s="576"/>
      <c r="N36" s="576"/>
      <c r="O36" s="576"/>
      <c r="P36" s="576"/>
      <c r="Q36" s="576"/>
      <c r="R36" s="576"/>
      <c r="S36" s="576"/>
      <c r="T36" s="603"/>
      <c r="U36" s="268"/>
      <c r="V36" s="1956"/>
      <c r="W36" s="576"/>
      <c r="X36" s="576"/>
      <c r="Y36" s="603"/>
      <c r="AH36" s="1589">
        <f t="shared" si="15"/>
        <v>0</v>
      </c>
      <c r="AI36" s="1593"/>
      <c r="AJ36" s="1593"/>
      <c r="AK36" s="1589">
        <f>AH36+AI36-AJ36</f>
        <v>0</v>
      </c>
      <c r="AL36" s="1593"/>
      <c r="AM36" s="1593"/>
      <c r="AN36" s="1593"/>
      <c r="AO36" s="1991"/>
      <c r="AP36" s="1594">
        <f>AN36</f>
        <v>0</v>
      </c>
      <c r="AQ36" s="1589">
        <f>IF(AS36&gt;AK36,AS36-AK36,0)</f>
        <v>0</v>
      </c>
      <c r="AR36" s="1589">
        <f>IF(AK36&gt;AS36,AK36-AS36,0)</f>
        <v>0</v>
      </c>
      <c r="AS36" s="1589">
        <f>IF(AND(AL36="Y",AM36="Y"),MIN(AK36,AP36),0)</f>
        <v>0</v>
      </c>
      <c r="AT36" s="1593"/>
      <c r="AU36" s="1589">
        <f t="shared" si="16"/>
        <v>0</v>
      </c>
      <c r="AV36" s="1589">
        <f t="shared" si="17"/>
        <v>0</v>
      </c>
      <c r="AW36" s="1589">
        <f t="shared" si="18"/>
        <v>0</v>
      </c>
      <c r="AX36" s="1593"/>
      <c r="AY36" s="1589">
        <f t="shared" si="19"/>
        <v>0</v>
      </c>
      <c r="AZ36" s="1589">
        <f t="shared" si="20"/>
        <v>0</v>
      </c>
      <c r="BA36" s="1589">
        <f t="shared" si="21"/>
        <v>0</v>
      </c>
      <c r="BB36" s="1593"/>
      <c r="BD36" s="1589">
        <f>AG36</f>
        <v>0</v>
      </c>
      <c r="BE36" s="1593"/>
      <c r="BF36" s="1593"/>
      <c r="BG36" s="1589">
        <f t="shared" si="22"/>
        <v>0</v>
      </c>
      <c r="BH36" s="1593"/>
      <c r="BI36" s="1589">
        <f>IF(BK36&gt;BG36,BK36-BG36,0)</f>
        <v>0</v>
      </c>
      <c r="BJ36" s="1589">
        <f>IF(BG36&gt;BK36,BG36-BK36,0)</f>
        <v>0</v>
      </c>
      <c r="BK36" s="1589">
        <f>IF(BH36="Y",BD36,0)</f>
        <v>0</v>
      </c>
      <c r="BL36" s="1593"/>
      <c r="BM36" s="1589">
        <f>IF(BO36&gt;BG36,BO36-BG36,0)</f>
        <v>0</v>
      </c>
      <c r="BN36" s="1589">
        <f>BJ36-BL36</f>
        <v>0</v>
      </c>
      <c r="BO36" s="1589">
        <f>BK36+BL36</f>
        <v>0</v>
      </c>
      <c r="BP36" s="1593"/>
      <c r="BQ36" s="1589">
        <f>IF(BS36&gt;BG37,BS36-BG37,0)</f>
        <v>0</v>
      </c>
      <c r="BR36" s="1589">
        <f>BN36-BP36</f>
        <v>0</v>
      </c>
      <c r="BS36" s="1589">
        <f>BO36+BP36</f>
        <v>0</v>
      </c>
      <c r="BT36" s="1593"/>
      <c r="BU36" s="1593"/>
    </row>
    <row r="37" spans="2:75" ht="12.75" customHeight="1">
      <c r="B37" s="1953">
        <v>4</v>
      </c>
      <c r="C37" s="1954" t="s">
        <v>1593</v>
      </c>
      <c r="D37" s="575"/>
      <c r="E37" s="576"/>
      <c r="F37" s="575"/>
      <c r="G37" s="576"/>
      <c r="H37" s="1460"/>
      <c r="I37" s="1955"/>
      <c r="J37" s="576"/>
      <c r="K37" s="576"/>
      <c r="L37" s="1957"/>
      <c r="M37" s="576"/>
      <c r="N37" s="576"/>
      <c r="O37" s="576"/>
      <c r="P37" s="576"/>
      <c r="Q37" s="576"/>
      <c r="R37" s="576"/>
      <c r="S37" s="576"/>
      <c r="T37" s="614"/>
      <c r="U37" s="268"/>
      <c r="V37" s="1956"/>
      <c r="W37" s="576"/>
      <c r="X37" s="576"/>
      <c r="Y37" s="603"/>
      <c r="AH37" s="1589">
        <f t="shared" si="15"/>
        <v>0</v>
      </c>
      <c r="AI37" s="1593"/>
      <c r="AJ37" s="1593"/>
      <c r="AK37" s="1589">
        <f>AH37+AI37-AJ37</f>
        <v>0</v>
      </c>
      <c r="AL37" s="1593"/>
      <c r="AM37" s="1593"/>
      <c r="AN37" s="1593"/>
      <c r="AO37" s="1991"/>
      <c r="AP37" s="1594">
        <f>AN37</f>
        <v>0</v>
      </c>
      <c r="AQ37" s="1589">
        <f>IF(AS37&gt;AK37,AS37-AK37,0)</f>
        <v>0</v>
      </c>
      <c r="AR37" s="1589">
        <f>IF(AK37&gt;AS37,AK37-AS37,0)</f>
        <v>0</v>
      </c>
      <c r="AS37" s="1589">
        <f>IF(AND(AL37="Y",AM37="Y"),MIN(AK37,AP37),0)</f>
        <v>0</v>
      </c>
      <c r="AT37" s="1593"/>
      <c r="AU37" s="1589">
        <f t="shared" si="16"/>
        <v>0</v>
      </c>
      <c r="AV37" s="1589">
        <f t="shared" si="17"/>
        <v>0</v>
      </c>
      <c r="AW37" s="1589">
        <f t="shared" si="18"/>
        <v>0</v>
      </c>
      <c r="AX37" s="1593"/>
      <c r="AY37" s="1589">
        <f t="shared" si="19"/>
        <v>0</v>
      </c>
      <c r="AZ37" s="1589">
        <f t="shared" si="20"/>
        <v>0</v>
      </c>
      <c r="BA37" s="1589">
        <f t="shared" si="21"/>
        <v>0</v>
      </c>
      <c r="BB37" s="1593"/>
      <c r="BD37" s="1589">
        <f>AG37</f>
        <v>0</v>
      </c>
      <c r="BE37" s="1593"/>
      <c r="BF37" s="1593"/>
      <c r="BG37" s="1589">
        <f t="shared" si="22"/>
        <v>0</v>
      </c>
      <c r="BH37" s="1593"/>
      <c r="BI37" s="1589">
        <f>IF(BK37&gt;BG37,BK37-BG37,0)</f>
        <v>0</v>
      </c>
      <c r="BJ37" s="1589">
        <f>IF(BG37&gt;BK37,BG37-BK37,0)</f>
        <v>0</v>
      </c>
      <c r="BK37" s="1589">
        <f>IF(BH37="Y",BD37,0)</f>
        <v>0</v>
      </c>
      <c r="BL37" s="1593"/>
      <c r="BM37" s="1589">
        <f>IF(BO37&gt;BG37,BO37-BG37,0)</f>
        <v>0</v>
      </c>
      <c r="BN37" s="1589">
        <f>BJ37-BL37</f>
        <v>0</v>
      </c>
      <c r="BO37" s="1589">
        <f>BK37+BL37</f>
        <v>0</v>
      </c>
      <c r="BP37" s="1593"/>
      <c r="BQ37" s="1589">
        <f>IF(BS37&gt;BG38,BS37-BG38,0)</f>
        <v>0</v>
      </c>
      <c r="BR37" s="1589">
        <f>BN37-BP37</f>
        <v>0</v>
      </c>
      <c r="BS37" s="1589">
        <f>BO37+BP37</f>
        <v>0</v>
      </c>
      <c r="BT37" s="1593"/>
      <c r="BU37" s="1593"/>
    </row>
    <row r="38" spans="2:75" ht="12.75" customHeight="1">
      <c r="B38" s="1953">
        <v>5</v>
      </c>
      <c r="C38" s="1954" t="s">
        <v>1593</v>
      </c>
      <c r="D38" s="575"/>
      <c r="E38" s="576"/>
      <c r="F38" s="575"/>
      <c r="G38" s="576"/>
      <c r="H38" s="1460"/>
      <c r="I38" s="1955"/>
      <c r="J38" s="576"/>
      <c r="K38" s="576"/>
      <c r="L38" s="1957"/>
      <c r="M38" s="618"/>
      <c r="N38" s="618"/>
      <c r="O38" s="618"/>
      <c r="P38" s="618"/>
      <c r="Q38" s="618"/>
      <c r="R38" s="618"/>
      <c r="S38" s="618"/>
      <c r="T38" s="614"/>
      <c r="U38" s="268"/>
      <c r="V38" s="1958"/>
      <c r="W38" s="618"/>
      <c r="X38" s="618"/>
      <c r="Y38" s="614"/>
      <c r="AH38" s="1589">
        <f t="shared" si="15"/>
        <v>0</v>
      </c>
      <c r="AI38" s="1593"/>
      <c r="AJ38" s="1593"/>
      <c r="AK38" s="1589">
        <f>AH38+AI38-AJ38</f>
        <v>0</v>
      </c>
      <c r="AL38" s="1593"/>
      <c r="AM38" s="1593"/>
      <c r="AN38" s="1593"/>
      <c r="AO38" s="1991"/>
      <c r="AP38" s="1594">
        <f>AN38</f>
        <v>0</v>
      </c>
      <c r="AQ38" s="1589">
        <f>IF(AS38&gt;AK38,AS38-AK38,0)</f>
        <v>0</v>
      </c>
      <c r="AR38" s="1589">
        <f>IF(AK38&gt;AS38,AK38-AS38,0)</f>
        <v>0</v>
      </c>
      <c r="AS38" s="1589">
        <f>IF(AND(AL38="Y",AM38="Y"),MIN(AK38,AP38),0)</f>
        <v>0</v>
      </c>
      <c r="AT38" s="1593"/>
      <c r="AU38" s="1589">
        <f t="shared" si="16"/>
        <v>0</v>
      </c>
      <c r="AV38" s="1589">
        <f t="shared" si="17"/>
        <v>0</v>
      </c>
      <c r="AW38" s="1589">
        <f t="shared" si="18"/>
        <v>0</v>
      </c>
      <c r="AX38" s="1593"/>
      <c r="AY38" s="1589">
        <f t="shared" si="19"/>
        <v>0</v>
      </c>
      <c r="AZ38" s="1589">
        <f t="shared" si="20"/>
        <v>0</v>
      </c>
      <c r="BA38" s="1589">
        <f t="shared" si="21"/>
        <v>0</v>
      </c>
      <c r="BB38" s="1593"/>
      <c r="BD38" s="1589">
        <f>AG38</f>
        <v>0</v>
      </c>
      <c r="BE38" s="1593"/>
      <c r="BF38" s="1593"/>
      <c r="BG38" s="1589">
        <f t="shared" si="22"/>
        <v>0</v>
      </c>
      <c r="BH38" s="1593"/>
      <c r="BI38" s="1589">
        <f>IF(BK38&gt;BG38,BK38-BG38,0)</f>
        <v>0</v>
      </c>
      <c r="BJ38" s="1589">
        <f>IF(BG38&gt;BK38,BG38-BK38,0)</f>
        <v>0</v>
      </c>
      <c r="BK38" s="1589">
        <f>IF(BH38="Y",BD38,0)</f>
        <v>0</v>
      </c>
      <c r="BL38" s="1593"/>
      <c r="BM38" s="1589">
        <f>IF(BO38&gt;BG38,BO38-BG38,0)</f>
        <v>0</v>
      </c>
      <c r="BN38" s="1589">
        <f>BJ38-BL38</f>
        <v>0</v>
      </c>
      <c r="BO38" s="1589">
        <f>BK38+BL38</f>
        <v>0</v>
      </c>
      <c r="BP38" s="1593"/>
      <c r="BQ38" s="1589">
        <f>IF(BS38&gt;BG39,BS38-BG39,0)</f>
        <v>0</v>
      </c>
      <c r="BR38" s="1589">
        <f>BN38-BP38</f>
        <v>0</v>
      </c>
      <c r="BS38" s="1589">
        <f>BO38+BP38</f>
        <v>0</v>
      </c>
      <c r="BT38" s="1593"/>
      <c r="BU38" s="1593"/>
    </row>
    <row r="39" spans="2:75" s="265" customFormat="1" ht="12.75" customHeight="1">
      <c r="B39" s="1965"/>
      <c r="C39" s="1966" t="s">
        <v>1594</v>
      </c>
      <c r="D39" s="573"/>
      <c r="E39" s="379"/>
      <c r="F39" s="573"/>
      <c r="G39" s="379"/>
      <c r="H39" s="379"/>
      <c r="I39" s="1960"/>
      <c r="J39" s="595"/>
      <c r="K39" s="595"/>
      <c r="L39" s="595"/>
      <c r="M39" s="1961">
        <f t="shared" ref="M39:S39" si="23">SUBTOTAL(9,M34:M38)</f>
        <v>0</v>
      </c>
      <c r="N39" s="1961">
        <f t="shared" si="23"/>
        <v>0</v>
      </c>
      <c r="O39" s="1961">
        <f t="shared" si="23"/>
        <v>0</v>
      </c>
      <c r="P39" s="1961">
        <f t="shared" si="23"/>
        <v>0</v>
      </c>
      <c r="Q39" s="1961">
        <f>SUBTOTAL(9,Q34:Q38)</f>
        <v>0</v>
      </c>
      <c r="R39" s="1961">
        <f t="shared" si="23"/>
        <v>0</v>
      </c>
      <c r="S39" s="1961">
        <f t="shared" si="23"/>
        <v>0</v>
      </c>
      <c r="T39" s="599"/>
      <c r="U39" s="271"/>
      <c r="V39" s="1967">
        <f>SUBTOTAL(9,V34:V38)</f>
        <v>0</v>
      </c>
      <c r="W39" s="4794">
        <f>SUBTOTAL(9,W34:W38)</f>
        <v>0</v>
      </c>
      <c r="X39" s="4794">
        <f>SUBTOTAL(9,X34:X38)</f>
        <v>0</v>
      </c>
      <c r="Y39" s="1968"/>
      <c r="Z39" s="467"/>
      <c r="AF39" s="3"/>
      <c r="AG39" s="3"/>
      <c r="AH39" s="1992">
        <f>SUBTOTAL(9,AH34:AH38)</f>
        <v>0</v>
      </c>
      <c r="AI39" s="1992">
        <f>SUBTOTAL(9,AI34:AI38)</f>
        <v>0</v>
      </c>
      <c r="AJ39" s="1992">
        <f>SUBTOTAL(9,AJ34:AJ38)</f>
        <v>0</v>
      </c>
      <c r="AK39" s="1992">
        <f>SUBTOTAL(9,AK34:AK38)</f>
        <v>0</v>
      </c>
      <c r="AL39" s="1992"/>
      <c r="AM39" s="1992"/>
      <c r="AN39" s="1992"/>
      <c r="AO39" s="1992"/>
      <c r="AP39" s="1992">
        <f t="shared" ref="AP39:BA39" si="24">SUBTOTAL(9,AP34:AP38)</f>
        <v>0</v>
      </c>
      <c r="AQ39" s="1992">
        <f t="shared" si="24"/>
        <v>0</v>
      </c>
      <c r="AR39" s="1992">
        <f t="shared" si="24"/>
        <v>0</v>
      </c>
      <c r="AS39" s="1992">
        <f t="shared" si="24"/>
        <v>0</v>
      </c>
      <c r="AT39" s="1992">
        <f t="shared" si="24"/>
        <v>0</v>
      </c>
      <c r="AU39" s="1992">
        <f t="shared" si="24"/>
        <v>0</v>
      </c>
      <c r="AV39" s="1992">
        <f t="shared" si="24"/>
        <v>0</v>
      </c>
      <c r="AW39" s="1992">
        <f t="shared" si="24"/>
        <v>0</v>
      </c>
      <c r="AX39" s="1992">
        <f t="shared" si="24"/>
        <v>0</v>
      </c>
      <c r="AY39" s="1992">
        <f t="shared" si="24"/>
        <v>0</v>
      </c>
      <c r="AZ39" s="1992">
        <f t="shared" si="24"/>
        <v>0</v>
      </c>
      <c r="BA39" s="1992">
        <f t="shared" si="24"/>
        <v>0</v>
      </c>
      <c r="BB39" s="1992"/>
      <c r="BC39" s="1579"/>
      <c r="BD39" s="1992">
        <f t="shared" ref="BD39:BS39" si="25">SUBTOTAL(9,BD34:BD38)</f>
        <v>0</v>
      </c>
      <c r="BE39" s="1992">
        <f t="shared" si="25"/>
        <v>0</v>
      </c>
      <c r="BF39" s="1992">
        <f t="shared" si="25"/>
        <v>0</v>
      </c>
      <c r="BG39" s="1992">
        <f t="shared" si="25"/>
        <v>0</v>
      </c>
      <c r="BH39" s="1992">
        <f t="shared" si="25"/>
        <v>0</v>
      </c>
      <c r="BI39" s="1992">
        <f t="shared" si="25"/>
        <v>0</v>
      </c>
      <c r="BJ39" s="1992">
        <f t="shared" si="25"/>
        <v>0</v>
      </c>
      <c r="BK39" s="1992">
        <f t="shared" si="25"/>
        <v>0</v>
      </c>
      <c r="BL39" s="1992">
        <f t="shared" si="25"/>
        <v>0</v>
      </c>
      <c r="BM39" s="1992">
        <f t="shared" si="25"/>
        <v>0</v>
      </c>
      <c r="BN39" s="1992">
        <f t="shared" si="25"/>
        <v>0</v>
      </c>
      <c r="BO39" s="1992">
        <f t="shared" si="25"/>
        <v>0</v>
      </c>
      <c r="BP39" s="1992">
        <f t="shared" si="25"/>
        <v>0</v>
      </c>
      <c r="BQ39" s="1992">
        <f t="shared" si="25"/>
        <v>0</v>
      </c>
      <c r="BR39" s="1992">
        <f t="shared" si="25"/>
        <v>0</v>
      </c>
      <c r="BS39" s="1992">
        <f t="shared" si="25"/>
        <v>0</v>
      </c>
      <c r="BT39" s="1992"/>
      <c r="BU39" s="1992"/>
      <c r="BV39" s="3"/>
      <c r="BW39" s="3"/>
    </row>
    <row r="40" spans="2:75" ht="12.75" customHeight="1">
      <c r="B40" s="1969"/>
      <c r="C40" s="1970"/>
      <c r="D40" s="573"/>
      <c r="E40" s="379"/>
      <c r="F40" s="573"/>
      <c r="G40" s="379"/>
      <c r="H40" s="379"/>
      <c r="I40" s="1960"/>
      <c r="J40" s="379"/>
      <c r="K40" s="379"/>
      <c r="L40" s="379"/>
      <c r="M40" s="379"/>
      <c r="N40" s="379"/>
      <c r="O40" s="379"/>
      <c r="P40" s="379"/>
      <c r="Q40" s="379"/>
      <c r="R40" s="379"/>
      <c r="S40" s="379"/>
      <c r="T40" s="601"/>
      <c r="U40" s="268"/>
      <c r="V40" s="630"/>
      <c r="W40" s="608"/>
      <c r="X40" s="608"/>
      <c r="Y40" s="1972"/>
      <c r="AH40" s="1589"/>
      <c r="AI40" s="1589"/>
      <c r="AJ40" s="1589"/>
      <c r="AK40" s="1589"/>
      <c r="AL40" s="1589"/>
      <c r="AM40" s="1589"/>
      <c r="AN40" s="1589"/>
      <c r="AO40" s="1589"/>
      <c r="AP40" s="1589"/>
      <c r="AQ40" s="1589"/>
      <c r="AR40" s="1589"/>
      <c r="AS40" s="1589"/>
      <c r="AT40" s="1589"/>
      <c r="AU40" s="1589"/>
      <c r="AV40" s="1589"/>
      <c r="AW40" s="1589"/>
      <c r="AX40" s="1589"/>
      <c r="AY40" s="1589"/>
      <c r="AZ40" s="1589"/>
      <c r="BA40" s="1589"/>
      <c r="BB40" s="1589"/>
      <c r="BD40" s="1589"/>
      <c r="BE40" s="1589"/>
      <c r="BF40" s="1589"/>
      <c r="BG40" s="1589"/>
      <c r="BH40" s="1589"/>
      <c r="BI40" s="1589"/>
      <c r="BJ40" s="1589"/>
      <c r="BK40" s="1589"/>
      <c r="BL40" s="1589"/>
      <c r="BM40" s="1589"/>
      <c r="BN40" s="1589"/>
      <c r="BO40" s="1589"/>
      <c r="BP40" s="1589"/>
      <c r="BQ40" s="1589"/>
      <c r="BR40" s="1589"/>
      <c r="BS40" s="1589"/>
      <c r="BT40" s="1589"/>
      <c r="BU40" s="1589"/>
    </row>
    <row r="41" spans="2:75" ht="12.75" customHeight="1">
      <c r="B41" s="1952" t="s">
        <v>1525</v>
      </c>
      <c r="C41" s="1971" t="s">
        <v>1596</v>
      </c>
      <c r="D41" s="573"/>
      <c r="E41" s="379"/>
      <c r="F41" s="573"/>
      <c r="G41" s="379"/>
      <c r="H41" s="379"/>
      <c r="I41" s="1960"/>
      <c r="J41" s="379"/>
      <c r="K41" s="379"/>
      <c r="L41" s="379"/>
      <c r="M41" s="379"/>
      <c r="N41" s="379"/>
      <c r="O41" s="379"/>
      <c r="P41" s="379"/>
      <c r="Q41" s="379"/>
      <c r="R41" s="379"/>
      <c r="S41" s="379"/>
      <c r="T41" s="601"/>
      <c r="U41" s="268"/>
      <c r="V41" s="624"/>
      <c r="W41" s="379"/>
      <c r="X41" s="379"/>
      <c r="Y41" s="1972"/>
      <c r="AH41" s="1589"/>
      <c r="AI41" s="1589"/>
      <c r="AJ41" s="1589"/>
      <c r="AK41" s="1589"/>
      <c r="AL41" s="1589"/>
      <c r="AM41" s="1589"/>
      <c r="AN41" s="1589"/>
      <c r="AO41" s="1589"/>
      <c r="AP41" s="1589"/>
      <c r="AQ41" s="1589"/>
      <c r="AR41" s="1589"/>
      <c r="AS41" s="1589"/>
      <c r="AT41" s="1589"/>
      <c r="AU41" s="1589"/>
      <c r="AV41" s="1589"/>
      <c r="AW41" s="1589"/>
      <c r="AX41" s="1589"/>
      <c r="AY41" s="1589"/>
      <c r="AZ41" s="1589"/>
      <c r="BA41" s="1589"/>
      <c r="BB41" s="1589"/>
      <c r="BD41" s="1589"/>
      <c r="BE41" s="1589"/>
      <c r="BF41" s="1589"/>
      <c r="BG41" s="1589"/>
      <c r="BH41" s="1589"/>
      <c r="BI41" s="1589"/>
      <c r="BJ41" s="1589"/>
      <c r="BK41" s="1589"/>
      <c r="BL41" s="1589"/>
      <c r="BM41" s="1589"/>
      <c r="BN41" s="1589"/>
      <c r="BO41" s="1589"/>
      <c r="BP41" s="1589"/>
      <c r="BQ41" s="1589"/>
      <c r="BR41" s="1589"/>
      <c r="BS41" s="1589"/>
      <c r="BT41" s="1589"/>
      <c r="BU41" s="1589"/>
    </row>
    <row r="42" spans="2:75" ht="12.75" customHeight="1">
      <c r="B42" s="1953">
        <v>1</v>
      </c>
      <c r="C42" s="1954" t="s">
        <v>1593</v>
      </c>
      <c r="D42" s="575"/>
      <c r="E42" s="576"/>
      <c r="F42" s="575"/>
      <c r="G42" s="576"/>
      <c r="H42" s="1460"/>
      <c r="I42" s="1955"/>
      <c r="J42" s="576"/>
      <c r="K42" s="576"/>
      <c r="L42" s="576"/>
      <c r="M42" s="576"/>
      <c r="N42" s="576"/>
      <c r="O42" s="576"/>
      <c r="P42" s="576"/>
      <c r="Q42" s="576"/>
      <c r="R42" s="576"/>
      <c r="S42" s="576"/>
      <c r="T42" s="603"/>
      <c r="U42" s="268"/>
      <c r="V42" s="1956"/>
      <c r="W42" s="576"/>
      <c r="X42" s="576"/>
      <c r="Y42" s="603"/>
      <c r="AH42" s="1589">
        <f>Q42</f>
        <v>0</v>
      </c>
      <c r="AI42" s="1593"/>
      <c r="AJ42" s="1593"/>
      <c r="AK42" s="1589">
        <f>AH42+AI42-AJ42</f>
        <v>0</v>
      </c>
      <c r="AL42" s="1593"/>
      <c r="AM42" s="1593"/>
      <c r="AN42" s="1593"/>
      <c r="AO42" s="1593"/>
      <c r="AP42" s="1594">
        <f>AN42*AO42</f>
        <v>0</v>
      </c>
      <c r="AQ42" s="1589">
        <f>IF(AS42&gt;AK42,AS42-AK42,0)</f>
        <v>0</v>
      </c>
      <c r="AR42" s="1589">
        <f>IF(AK42&gt;AS42,AK42-AS42,0)</f>
        <v>0</v>
      </c>
      <c r="AS42" s="1589">
        <f>IF(AND(AL42="Y",AM42="Y"),MIN(AK42,AP42),0)</f>
        <v>0</v>
      </c>
      <c r="AT42" s="1593"/>
      <c r="AU42" s="1589">
        <f>IF(AW42&gt;AK42,AW42-AK42,0)</f>
        <v>0</v>
      </c>
      <c r="AV42" s="1589">
        <f t="shared" ref="AV42:AV46" si="26">IF(AK42&gt;AW42,AK42-AW42,0)</f>
        <v>0</v>
      </c>
      <c r="AW42" s="1589">
        <f>AS42+AT42</f>
        <v>0</v>
      </c>
      <c r="AX42" s="1593"/>
      <c r="AY42" s="1589">
        <f>IF(BA42&gt;AK42,BA42-AK42,0)</f>
        <v>0</v>
      </c>
      <c r="AZ42" s="1589">
        <f t="shared" ref="AZ42:AZ46" si="27">IF(AK42&gt;BA42,AK42-BA42,0)</f>
        <v>0</v>
      </c>
      <c r="BA42" s="1589">
        <f>AW42+AX42</f>
        <v>0</v>
      </c>
      <c r="BB42" s="1593"/>
      <c r="BD42" s="1589">
        <f>AG42</f>
        <v>0</v>
      </c>
      <c r="BE42" s="1593"/>
      <c r="BF42" s="1593"/>
      <c r="BG42" s="1589">
        <f t="shared" ref="BG42:BG46" si="28">BD42+BE42-BF42</f>
        <v>0</v>
      </c>
      <c r="BH42" s="1593"/>
      <c r="BI42" s="1589">
        <f>IF(BK42&gt;BG42,BK42-BG42,0)</f>
        <v>0</v>
      </c>
      <c r="BJ42" s="1589">
        <f>IF(BG42&gt;BK42,BG42-BK42,0)</f>
        <v>0</v>
      </c>
      <c r="BK42" s="1589">
        <f>IF(BH42="Y",BD42,0)</f>
        <v>0</v>
      </c>
      <c r="BL42" s="1593"/>
      <c r="BM42" s="1589">
        <f>IF(BO42&gt;BG42,BO42-BG42,0)</f>
        <v>0</v>
      </c>
      <c r="BN42" s="1589">
        <f>BJ42-BL42</f>
        <v>0</v>
      </c>
      <c r="BO42" s="1589">
        <f>BK42+BL42</f>
        <v>0</v>
      </c>
      <c r="BP42" s="1593"/>
      <c r="BQ42" s="1589">
        <f>IF(BS42&gt;BG43,BS42-BG43,0)</f>
        <v>0</v>
      </c>
      <c r="BR42" s="1589">
        <f>BN42-BP42</f>
        <v>0</v>
      </c>
      <c r="BS42" s="1589">
        <f>BO42+BP42</f>
        <v>0</v>
      </c>
      <c r="BT42" s="1593"/>
      <c r="BU42" s="1593"/>
    </row>
    <row r="43" spans="2:75" ht="12.75" customHeight="1">
      <c r="B43" s="1953">
        <v>2</v>
      </c>
      <c r="C43" s="1954" t="s">
        <v>1593</v>
      </c>
      <c r="D43" s="575"/>
      <c r="E43" s="576"/>
      <c r="F43" s="575"/>
      <c r="G43" s="576"/>
      <c r="H43" s="1460"/>
      <c r="I43" s="1955"/>
      <c r="J43" s="576"/>
      <c r="K43" s="576"/>
      <c r="L43" s="576"/>
      <c r="M43" s="576"/>
      <c r="N43" s="576"/>
      <c r="O43" s="576"/>
      <c r="P43" s="576"/>
      <c r="Q43" s="576"/>
      <c r="R43" s="576"/>
      <c r="S43" s="576"/>
      <c r="T43" s="603"/>
      <c r="U43" s="268"/>
      <c r="V43" s="1956"/>
      <c r="W43" s="576"/>
      <c r="X43" s="576"/>
      <c r="Y43" s="603"/>
      <c r="AH43" s="1589">
        <f>Q43</f>
        <v>0</v>
      </c>
      <c r="AI43" s="1593"/>
      <c r="AJ43" s="1593"/>
      <c r="AK43" s="1589">
        <f>AH43+AI43-AJ43</f>
        <v>0</v>
      </c>
      <c r="AL43" s="1593"/>
      <c r="AM43" s="1593"/>
      <c r="AN43" s="1593"/>
      <c r="AO43" s="1593"/>
      <c r="AP43" s="1594">
        <f>AN43*AO43</f>
        <v>0</v>
      </c>
      <c r="AQ43" s="1589">
        <f>IF(AS43&gt;AK43,AS43-AK43,0)</f>
        <v>0</v>
      </c>
      <c r="AR43" s="1589">
        <f>IF(AK43&gt;AS43,AK43-AS43,0)</f>
        <v>0</v>
      </c>
      <c r="AS43" s="1589">
        <f>IF(AND(AL43="Y",AM43="Y"),MIN(AK43,AP43),0)</f>
        <v>0</v>
      </c>
      <c r="AT43" s="1593"/>
      <c r="AU43" s="1589">
        <f>IF(AW43&gt;AK43,AW43-AK43,0)</f>
        <v>0</v>
      </c>
      <c r="AV43" s="1589">
        <f t="shared" si="26"/>
        <v>0</v>
      </c>
      <c r="AW43" s="1589">
        <f>AS43+AT43</f>
        <v>0</v>
      </c>
      <c r="AX43" s="1593"/>
      <c r="AY43" s="1589">
        <f>IF(BA43&gt;AK43,BA43-AK43,0)</f>
        <v>0</v>
      </c>
      <c r="AZ43" s="1589">
        <f t="shared" si="27"/>
        <v>0</v>
      </c>
      <c r="BA43" s="1589">
        <f>AW43+AX43</f>
        <v>0</v>
      </c>
      <c r="BB43" s="1593"/>
      <c r="BD43" s="1589">
        <f>AG43</f>
        <v>0</v>
      </c>
      <c r="BE43" s="1593"/>
      <c r="BF43" s="1593"/>
      <c r="BG43" s="1589">
        <f t="shared" si="28"/>
        <v>0</v>
      </c>
      <c r="BH43" s="1593"/>
      <c r="BI43" s="1589">
        <f>IF(BK43&gt;BG43,BK43-BG43,0)</f>
        <v>0</v>
      </c>
      <c r="BJ43" s="1589">
        <f>IF(BG43&gt;BK43,BG43-BK43,0)</f>
        <v>0</v>
      </c>
      <c r="BK43" s="1589">
        <f>IF(BH43="Y",BD43,0)</f>
        <v>0</v>
      </c>
      <c r="BL43" s="1593"/>
      <c r="BM43" s="1589">
        <f>IF(BO43&gt;BG43,BO43-BG43,0)</f>
        <v>0</v>
      </c>
      <c r="BN43" s="1589">
        <f>BJ43-BL43</f>
        <v>0</v>
      </c>
      <c r="BO43" s="1589">
        <f>BK43+BL43</f>
        <v>0</v>
      </c>
      <c r="BP43" s="1593"/>
      <c r="BQ43" s="1589">
        <f>IF(BS43&gt;BG44,BS43-BG44,0)</f>
        <v>0</v>
      </c>
      <c r="BR43" s="1589">
        <f>BN43-BP43</f>
        <v>0</v>
      </c>
      <c r="BS43" s="1589">
        <f>BO43+BP43</f>
        <v>0</v>
      </c>
      <c r="BT43" s="1593"/>
      <c r="BU43" s="1593"/>
    </row>
    <row r="44" spans="2:75" ht="12.75" customHeight="1">
      <c r="B44" s="1953">
        <v>3</v>
      </c>
      <c r="C44" s="1954" t="s">
        <v>1593</v>
      </c>
      <c r="D44" s="575"/>
      <c r="E44" s="576"/>
      <c r="F44" s="575"/>
      <c r="G44" s="576"/>
      <c r="H44" s="1460"/>
      <c r="I44" s="1955"/>
      <c r="J44" s="576"/>
      <c r="K44" s="576"/>
      <c r="L44" s="576"/>
      <c r="M44" s="576"/>
      <c r="N44" s="576"/>
      <c r="O44" s="576"/>
      <c r="P44" s="576"/>
      <c r="Q44" s="576"/>
      <c r="R44" s="576"/>
      <c r="S44" s="576"/>
      <c r="T44" s="603"/>
      <c r="U44" s="268"/>
      <c r="V44" s="1956"/>
      <c r="W44" s="576"/>
      <c r="X44" s="576"/>
      <c r="Y44" s="603"/>
      <c r="AH44" s="1589">
        <f>Q44</f>
        <v>0</v>
      </c>
      <c r="AI44" s="1593"/>
      <c r="AJ44" s="1593"/>
      <c r="AK44" s="1589">
        <f>AH44+AI44-AJ44</f>
        <v>0</v>
      </c>
      <c r="AL44" s="1593"/>
      <c r="AM44" s="1593"/>
      <c r="AN44" s="1593"/>
      <c r="AO44" s="1593"/>
      <c r="AP44" s="1594">
        <f>AN44*AO44</f>
        <v>0</v>
      </c>
      <c r="AQ44" s="1589">
        <f>IF(AS44&gt;AK44,AS44-AK44,0)</f>
        <v>0</v>
      </c>
      <c r="AR44" s="1589">
        <f>IF(AK44&gt;AS44,AK44-AS44,0)</f>
        <v>0</v>
      </c>
      <c r="AS44" s="1589">
        <f>IF(AND(AL44="Y",AM44="Y"),MIN(AK44,AP44),0)</f>
        <v>0</v>
      </c>
      <c r="AT44" s="1593"/>
      <c r="AU44" s="1589">
        <f>IF(AW44&gt;AK44,AW44-AK44,0)</f>
        <v>0</v>
      </c>
      <c r="AV44" s="1589">
        <f t="shared" si="26"/>
        <v>0</v>
      </c>
      <c r="AW44" s="1589">
        <f>AS44+AT44</f>
        <v>0</v>
      </c>
      <c r="AX44" s="1593"/>
      <c r="AY44" s="1589">
        <f>IF(BA44&gt;AK44,BA44-AK44,0)</f>
        <v>0</v>
      </c>
      <c r="AZ44" s="1589">
        <f t="shared" si="27"/>
        <v>0</v>
      </c>
      <c r="BA44" s="1589">
        <f>AW44+AX44</f>
        <v>0</v>
      </c>
      <c r="BB44" s="1593"/>
      <c r="BD44" s="1589">
        <f>AG44</f>
        <v>0</v>
      </c>
      <c r="BE44" s="1593"/>
      <c r="BF44" s="1593"/>
      <c r="BG44" s="1589">
        <f t="shared" si="28"/>
        <v>0</v>
      </c>
      <c r="BH44" s="1593"/>
      <c r="BI44" s="1589">
        <f>IF(BK44&gt;BG44,BK44-BG44,0)</f>
        <v>0</v>
      </c>
      <c r="BJ44" s="1589">
        <f>IF(BG44&gt;BK44,BG44-BK44,0)</f>
        <v>0</v>
      </c>
      <c r="BK44" s="1589">
        <f>IF(BH44="Y",BD44,0)</f>
        <v>0</v>
      </c>
      <c r="BL44" s="1593"/>
      <c r="BM44" s="1589">
        <f>IF(BO44&gt;BG44,BO44-BG44,0)</f>
        <v>0</v>
      </c>
      <c r="BN44" s="1589">
        <f>BJ44-BL44</f>
        <v>0</v>
      </c>
      <c r="BO44" s="1589">
        <f>BK44+BL44</f>
        <v>0</v>
      </c>
      <c r="BP44" s="1593"/>
      <c r="BQ44" s="1589">
        <f>IF(BS44&gt;BG45,BS44-BG45,0)</f>
        <v>0</v>
      </c>
      <c r="BR44" s="1589">
        <f>BN44-BP44</f>
        <v>0</v>
      </c>
      <c r="BS44" s="1589">
        <f>BO44+BP44</f>
        <v>0</v>
      </c>
      <c r="BT44" s="1593"/>
      <c r="BU44" s="1593"/>
    </row>
    <row r="45" spans="2:75" ht="12.75" customHeight="1">
      <c r="B45" s="1953">
        <v>4</v>
      </c>
      <c r="C45" s="1954" t="s">
        <v>1593</v>
      </c>
      <c r="D45" s="575"/>
      <c r="E45" s="576"/>
      <c r="F45" s="575"/>
      <c r="G45" s="576"/>
      <c r="H45" s="1460"/>
      <c r="I45" s="1955"/>
      <c r="J45" s="576"/>
      <c r="K45" s="576"/>
      <c r="L45" s="576"/>
      <c r="M45" s="576"/>
      <c r="N45" s="576"/>
      <c r="O45" s="576"/>
      <c r="P45" s="576"/>
      <c r="Q45" s="576"/>
      <c r="R45" s="576"/>
      <c r="S45" s="576"/>
      <c r="T45" s="603"/>
      <c r="U45" s="268"/>
      <c r="V45" s="1956"/>
      <c r="W45" s="576"/>
      <c r="X45" s="576"/>
      <c r="Y45" s="614"/>
      <c r="AH45" s="1589">
        <f>Q45</f>
        <v>0</v>
      </c>
      <c r="AI45" s="1593"/>
      <c r="AJ45" s="1593"/>
      <c r="AK45" s="1589">
        <f>AH45+AI45-AJ45</f>
        <v>0</v>
      </c>
      <c r="AL45" s="1593"/>
      <c r="AM45" s="1593"/>
      <c r="AN45" s="1593"/>
      <c r="AO45" s="1593"/>
      <c r="AP45" s="1594">
        <f>AN45*AO45</f>
        <v>0</v>
      </c>
      <c r="AQ45" s="1589">
        <f>IF(AS45&gt;AK45,AS45-AK45,0)</f>
        <v>0</v>
      </c>
      <c r="AR45" s="1589">
        <f>IF(AK45&gt;AS45,AK45-AS45,0)</f>
        <v>0</v>
      </c>
      <c r="AS45" s="1589">
        <f>IF(AND(AL45="Y",AM45="Y"),MIN(AK45,AP45),0)</f>
        <v>0</v>
      </c>
      <c r="AT45" s="1593"/>
      <c r="AU45" s="1589">
        <f>IF(AW45&gt;AK45,AW45-AK45,0)</f>
        <v>0</v>
      </c>
      <c r="AW45" s="1589">
        <f>AS45+AT45</f>
        <v>0</v>
      </c>
      <c r="AX45" s="1593"/>
      <c r="AY45" s="1589">
        <f>IF(BA45&gt;AK45,BA45-AK45,0)</f>
        <v>0</v>
      </c>
      <c r="AZ45" s="1589">
        <f t="shared" si="27"/>
        <v>0</v>
      </c>
      <c r="BA45" s="1589">
        <f>AW45+AX45</f>
        <v>0</v>
      </c>
      <c r="BB45" s="1593"/>
      <c r="BD45" s="1589">
        <f>AG45</f>
        <v>0</v>
      </c>
      <c r="BE45" s="1593"/>
      <c r="BF45" s="1593"/>
      <c r="BG45" s="1589">
        <f t="shared" si="28"/>
        <v>0</v>
      </c>
      <c r="BH45" s="1593"/>
      <c r="BI45" s="1589">
        <f>IF(BK45&gt;BG45,BK45-BG45,0)</f>
        <v>0</v>
      </c>
      <c r="BJ45" s="1589">
        <f>IF(BG45&gt;BK45,BG45-BK45,0)</f>
        <v>0</v>
      </c>
      <c r="BK45" s="1589">
        <f>IF(BH45="Y",BD45,0)</f>
        <v>0</v>
      </c>
      <c r="BL45" s="1593"/>
      <c r="BM45" s="1589">
        <f>IF(BO45&gt;BG45,BO45-BG45,0)</f>
        <v>0</v>
      </c>
      <c r="BN45" s="1589">
        <f>BJ45-BL45</f>
        <v>0</v>
      </c>
      <c r="BO45" s="1589">
        <f>BK45+BL45</f>
        <v>0</v>
      </c>
      <c r="BP45" s="1593"/>
      <c r="BQ45" s="1589">
        <f>IF(BS45&gt;BG46,BS45-BG46,0)</f>
        <v>0</v>
      </c>
      <c r="BR45" s="1589">
        <f>BN45-BP45</f>
        <v>0</v>
      </c>
      <c r="BS45" s="1589">
        <f>BO45+BP45</f>
        <v>0</v>
      </c>
      <c r="BT45" s="1593"/>
      <c r="BU45" s="1593"/>
    </row>
    <row r="46" spans="2:75" ht="12.75" customHeight="1">
      <c r="B46" s="1953">
        <v>5</v>
      </c>
      <c r="C46" s="1954" t="s">
        <v>1593</v>
      </c>
      <c r="D46" s="575"/>
      <c r="E46" s="576"/>
      <c r="F46" s="575"/>
      <c r="G46" s="576"/>
      <c r="H46" s="1460"/>
      <c r="I46" s="1955"/>
      <c r="J46" s="576"/>
      <c r="K46" s="576"/>
      <c r="L46" s="1957"/>
      <c r="M46" s="618"/>
      <c r="N46" s="618"/>
      <c r="O46" s="618"/>
      <c r="P46" s="618"/>
      <c r="Q46" s="618"/>
      <c r="R46" s="618"/>
      <c r="S46" s="618"/>
      <c r="T46" s="614"/>
      <c r="U46" s="268"/>
      <c r="V46" s="1958"/>
      <c r="W46" s="618"/>
      <c r="X46" s="618"/>
      <c r="Y46" s="614"/>
      <c r="AH46" s="1589">
        <f>Q46</f>
        <v>0</v>
      </c>
      <c r="AI46" s="1593"/>
      <c r="AJ46" s="1593"/>
      <c r="AK46" s="1589">
        <f>AH46+AI46-AJ46</f>
        <v>0</v>
      </c>
      <c r="AL46" s="1593"/>
      <c r="AM46" s="1593"/>
      <c r="AN46" s="1593"/>
      <c r="AO46" s="1593"/>
      <c r="AP46" s="1594">
        <f>AN46*AO46</f>
        <v>0</v>
      </c>
      <c r="AQ46" s="1589">
        <f>IF(AS46&gt;AK46,AS46-AK46,0)</f>
        <v>0</v>
      </c>
      <c r="AR46" s="1589">
        <f>IF(AK46&gt;AS46,AK46-AS46,0)</f>
        <v>0</v>
      </c>
      <c r="AS46" s="1589">
        <f>IF(AND(AL46="Y",AM46="Y"),MIN(AK46,AP46),0)</f>
        <v>0</v>
      </c>
      <c r="AT46" s="1593"/>
      <c r="AU46" s="1589">
        <f>IF(AW46&gt;AK46,AW46-AK46,0)</f>
        <v>0</v>
      </c>
      <c r="AV46" s="1589">
        <f t="shared" si="26"/>
        <v>0</v>
      </c>
      <c r="AW46" s="1589">
        <f>AS46+AT46</f>
        <v>0</v>
      </c>
      <c r="AX46" s="1593"/>
      <c r="AY46" s="1589">
        <f>IF(BA46&gt;AK46,BA46-AK46,0)</f>
        <v>0</v>
      </c>
      <c r="AZ46" s="1589">
        <f t="shared" si="27"/>
        <v>0</v>
      </c>
      <c r="BA46" s="1589">
        <f>AW46+AX46</f>
        <v>0</v>
      </c>
      <c r="BB46" s="1593"/>
      <c r="BD46" s="1589">
        <f>AG46</f>
        <v>0</v>
      </c>
      <c r="BE46" s="1593"/>
      <c r="BF46" s="1593"/>
      <c r="BG46" s="1589">
        <f t="shared" si="28"/>
        <v>0</v>
      </c>
      <c r="BH46" s="1593"/>
      <c r="BI46" s="1589">
        <f>IF(BK46&gt;BG46,BK46-BG46,0)</f>
        <v>0</v>
      </c>
      <c r="BJ46" s="1589">
        <f>IF(BG46&gt;BK46,BG46-BK46,0)</f>
        <v>0</v>
      </c>
      <c r="BK46" s="1589">
        <f>IF(BH46="Y",BD46,0)</f>
        <v>0</v>
      </c>
      <c r="BL46" s="1593"/>
      <c r="BM46" s="1589">
        <f>IF(BO46&gt;BG46,BO46-BG46,0)</f>
        <v>0</v>
      </c>
      <c r="BN46" s="1589">
        <f>BJ46-BL46</f>
        <v>0</v>
      </c>
      <c r="BO46" s="1589">
        <f>BK46+BL46</f>
        <v>0</v>
      </c>
      <c r="BP46" s="1593"/>
      <c r="BQ46" s="1589">
        <f>IF(BS46&gt;BG47,BS46-BG47,0)</f>
        <v>0</v>
      </c>
      <c r="BR46" s="1589">
        <f>BN46-BP46</f>
        <v>0</v>
      </c>
      <c r="BS46" s="1589">
        <f>BO46+BP46</f>
        <v>0</v>
      </c>
      <c r="BT46" s="1593"/>
      <c r="BU46" s="1593"/>
    </row>
    <row r="47" spans="2:75" s="265" customFormat="1" ht="12.75" customHeight="1">
      <c r="B47" s="1965"/>
      <c r="C47" s="1966" t="s">
        <v>1594</v>
      </c>
      <c r="D47" s="573"/>
      <c r="E47" s="379"/>
      <c r="F47" s="573"/>
      <c r="G47" s="379"/>
      <c r="H47" s="379"/>
      <c r="I47" s="1960"/>
      <c r="J47" s="595"/>
      <c r="K47" s="595"/>
      <c r="L47" s="595"/>
      <c r="M47" s="1961">
        <f t="shared" ref="M47:S47" si="29">SUBTOTAL(9,M42:M46)</f>
        <v>0</v>
      </c>
      <c r="N47" s="1961">
        <f t="shared" si="29"/>
        <v>0</v>
      </c>
      <c r="O47" s="1961">
        <f t="shared" si="29"/>
        <v>0</v>
      </c>
      <c r="P47" s="1961">
        <f t="shared" si="29"/>
        <v>0</v>
      </c>
      <c r="Q47" s="1961">
        <f>SUBTOTAL(9,Q42:Q46)</f>
        <v>0</v>
      </c>
      <c r="R47" s="1961">
        <f t="shared" si="29"/>
        <v>0</v>
      </c>
      <c r="S47" s="1961">
        <f t="shared" si="29"/>
        <v>0</v>
      </c>
      <c r="T47" s="599"/>
      <c r="U47" s="271"/>
      <c r="V47" s="1967">
        <f>SUBTOTAL(9,V42:V46)</f>
        <v>0</v>
      </c>
      <c r="W47" s="4794">
        <f>SUBTOTAL(9,W42:W46)</f>
        <v>0</v>
      </c>
      <c r="X47" s="4794">
        <f>SUBTOTAL(9,X42:X46)</f>
        <v>0</v>
      </c>
      <c r="Y47" s="1968"/>
      <c r="Z47" s="467"/>
      <c r="AF47" s="3"/>
      <c r="AG47" s="3"/>
      <c r="AH47" s="1992">
        <f>SUBTOTAL(9,AH42:AH46)</f>
        <v>0</v>
      </c>
      <c r="AI47" s="1992">
        <f>SUBTOTAL(9,AI42:AI46)</f>
        <v>0</v>
      </c>
      <c r="AJ47" s="1992">
        <f>SUBTOTAL(9,AJ42:AJ46)</f>
        <v>0</v>
      </c>
      <c r="AK47" s="1992">
        <f>SUBTOTAL(9,AK42:AK46)</f>
        <v>0</v>
      </c>
      <c r="AL47" s="1992"/>
      <c r="AM47" s="1992"/>
      <c r="AN47" s="1992"/>
      <c r="AO47" s="1992"/>
      <c r="AP47" s="1992">
        <f t="shared" ref="AP47:BA47" si="30">SUBTOTAL(9,AP42:AP46)</f>
        <v>0</v>
      </c>
      <c r="AQ47" s="1992">
        <f t="shared" si="30"/>
        <v>0</v>
      </c>
      <c r="AR47" s="1992">
        <f t="shared" si="30"/>
        <v>0</v>
      </c>
      <c r="AS47" s="1992">
        <f t="shared" si="30"/>
        <v>0</v>
      </c>
      <c r="AT47" s="1992">
        <f t="shared" si="30"/>
        <v>0</v>
      </c>
      <c r="AU47" s="1992">
        <f t="shared" si="30"/>
        <v>0</v>
      </c>
      <c r="AV47" s="1992">
        <f t="shared" si="30"/>
        <v>0</v>
      </c>
      <c r="AW47" s="1992">
        <f t="shared" si="30"/>
        <v>0</v>
      </c>
      <c r="AX47" s="1992">
        <f t="shared" si="30"/>
        <v>0</v>
      </c>
      <c r="AY47" s="1992">
        <f t="shared" si="30"/>
        <v>0</v>
      </c>
      <c r="AZ47" s="1992">
        <f t="shared" si="30"/>
        <v>0</v>
      </c>
      <c r="BA47" s="1992">
        <f t="shared" si="30"/>
        <v>0</v>
      </c>
      <c r="BB47" s="1992"/>
      <c r="BC47" s="1579"/>
      <c r="BD47" s="1992">
        <f t="shared" ref="BD47:BS47" si="31">SUBTOTAL(9,BD42:BD46)</f>
        <v>0</v>
      </c>
      <c r="BE47" s="1992">
        <f t="shared" si="31"/>
        <v>0</v>
      </c>
      <c r="BF47" s="1992">
        <f t="shared" si="31"/>
        <v>0</v>
      </c>
      <c r="BG47" s="1992">
        <f t="shared" si="31"/>
        <v>0</v>
      </c>
      <c r="BH47" s="1992">
        <f t="shared" si="31"/>
        <v>0</v>
      </c>
      <c r="BI47" s="1992">
        <f t="shared" si="31"/>
        <v>0</v>
      </c>
      <c r="BJ47" s="1992">
        <f t="shared" si="31"/>
        <v>0</v>
      </c>
      <c r="BK47" s="1992">
        <f t="shared" si="31"/>
        <v>0</v>
      </c>
      <c r="BL47" s="1992">
        <f t="shared" si="31"/>
        <v>0</v>
      </c>
      <c r="BM47" s="1992">
        <f t="shared" si="31"/>
        <v>0</v>
      </c>
      <c r="BN47" s="1992">
        <f t="shared" si="31"/>
        <v>0</v>
      </c>
      <c r="BO47" s="1992">
        <f t="shared" si="31"/>
        <v>0</v>
      </c>
      <c r="BP47" s="1992">
        <f t="shared" si="31"/>
        <v>0</v>
      </c>
      <c r="BQ47" s="1992">
        <f t="shared" si="31"/>
        <v>0</v>
      </c>
      <c r="BR47" s="1992">
        <f t="shared" si="31"/>
        <v>0</v>
      </c>
      <c r="BS47" s="1992">
        <f t="shared" si="31"/>
        <v>0</v>
      </c>
      <c r="BT47" s="1992"/>
      <c r="BU47" s="1992"/>
      <c r="BV47" s="3"/>
      <c r="BW47" s="3"/>
    </row>
    <row r="48" spans="2:75" s="265" customFormat="1" ht="12.75" customHeight="1">
      <c r="B48" s="1965"/>
      <c r="C48" s="1966"/>
      <c r="D48" s="573"/>
      <c r="E48" s="379"/>
      <c r="F48" s="573"/>
      <c r="G48" s="379"/>
      <c r="H48" s="379"/>
      <c r="I48" s="1960"/>
      <c r="J48" s="595"/>
      <c r="K48" s="595"/>
      <c r="L48" s="595"/>
      <c r="M48" s="595"/>
      <c r="N48" s="595"/>
      <c r="O48" s="595"/>
      <c r="P48" s="595"/>
      <c r="Q48" s="595"/>
      <c r="R48" s="595"/>
      <c r="S48" s="595"/>
      <c r="T48" s="1973"/>
      <c r="U48" s="271"/>
      <c r="V48" s="1974"/>
      <c r="W48" s="610"/>
      <c r="X48" s="610"/>
      <c r="Y48" s="1963"/>
      <c r="Z48" s="467"/>
      <c r="AF48" s="3"/>
      <c r="AG48" s="3"/>
      <c r="AH48" s="1993"/>
      <c r="AI48" s="1993"/>
      <c r="AJ48" s="1993"/>
      <c r="AK48" s="1993"/>
      <c r="AL48" s="1993"/>
      <c r="AM48" s="1993"/>
      <c r="AN48" s="1993"/>
      <c r="AO48" s="1993"/>
      <c r="AP48" s="1993"/>
      <c r="AQ48" s="1993"/>
      <c r="AR48" s="1993"/>
      <c r="AS48" s="1993"/>
      <c r="AT48" s="1993"/>
      <c r="AU48" s="1993"/>
      <c r="AV48" s="1993"/>
      <c r="AW48" s="1993"/>
      <c r="AX48" s="1993"/>
      <c r="AY48" s="1993"/>
      <c r="AZ48" s="1993"/>
      <c r="BA48" s="1993"/>
      <c r="BB48" s="1993"/>
      <c r="BC48" s="1579"/>
      <c r="BD48" s="1993"/>
      <c r="BE48" s="1993"/>
      <c r="BF48" s="1993"/>
      <c r="BG48" s="1993"/>
      <c r="BH48" s="1993"/>
      <c r="BI48" s="1993"/>
      <c r="BJ48" s="1993"/>
      <c r="BK48" s="1993"/>
      <c r="BL48" s="1993"/>
      <c r="BM48" s="1993"/>
      <c r="BN48" s="1993"/>
      <c r="BO48" s="1993"/>
      <c r="BP48" s="1993"/>
      <c r="BQ48" s="1993"/>
      <c r="BR48" s="1993"/>
      <c r="BS48" s="1993"/>
      <c r="BT48" s="1993"/>
      <c r="BU48" s="1993"/>
      <c r="BV48" s="3"/>
      <c r="BW48" s="3"/>
    </row>
    <row r="49" spans="2:75" ht="12.75" customHeight="1">
      <c r="B49" s="1952" t="s">
        <v>1530</v>
      </c>
      <c r="C49" s="1971" t="s">
        <v>1597</v>
      </c>
      <c r="D49" s="573"/>
      <c r="E49" s="379"/>
      <c r="F49" s="573"/>
      <c r="G49" s="379"/>
      <c r="H49" s="379"/>
      <c r="I49" s="1960"/>
      <c r="J49" s="379"/>
      <c r="K49" s="379"/>
      <c r="L49" s="379"/>
      <c r="M49" s="379"/>
      <c r="N49" s="379"/>
      <c r="O49" s="379"/>
      <c r="P49" s="379"/>
      <c r="Q49" s="379"/>
      <c r="R49" s="379"/>
      <c r="S49" s="379"/>
      <c r="T49" s="599"/>
      <c r="U49" s="268"/>
      <c r="V49" s="624"/>
      <c r="W49" s="379"/>
      <c r="X49" s="379"/>
      <c r="Y49" s="599"/>
      <c r="AH49" s="1589"/>
      <c r="AI49" s="1589"/>
      <c r="AJ49" s="1589"/>
      <c r="AK49" s="1589"/>
      <c r="AL49" s="1589"/>
      <c r="AM49" s="1589"/>
      <c r="AN49" s="1589"/>
      <c r="AO49" s="1589"/>
      <c r="AP49" s="1589"/>
      <c r="AQ49" s="1589"/>
      <c r="AR49" s="1589"/>
      <c r="AS49" s="1589"/>
      <c r="AT49" s="1589"/>
      <c r="AU49" s="1589"/>
      <c r="AV49" s="1589"/>
      <c r="AW49" s="1589"/>
      <c r="AX49" s="1589"/>
      <c r="AY49" s="1589"/>
      <c r="AZ49" s="1589"/>
      <c r="BA49" s="1589"/>
      <c r="BB49" s="1589"/>
      <c r="BD49" s="1589"/>
      <c r="BE49" s="1589"/>
      <c r="BF49" s="1589"/>
      <c r="BG49" s="1589"/>
      <c r="BH49" s="1589"/>
      <c r="BI49" s="1589"/>
      <c r="BJ49" s="1589"/>
      <c r="BK49" s="1589"/>
      <c r="BL49" s="1589"/>
      <c r="BM49" s="1589"/>
      <c r="BN49" s="1589"/>
      <c r="BO49" s="1589"/>
      <c r="BP49" s="1589"/>
      <c r="BQ49" s="1589"/>
      <c r="BR49" s="1589"/>
      <c r="BS49" s="1589"/>
      <c r="BT49" s="1589"/>
      <c r="BU49" s="1589"/>
    </row>
    <row r="50" spans="2:75" ht="12.75" customHeight="1">
      <c r="B50" s="1953">
        <v>1</v>
      </c>
      <c r="C50" s="1954" t="s">
        <v>1593</v>
      </c>
      <c r="D50" s="575"/>
      <c r="E50" s="576"/>
      <c r="F50" s="575"/>
      <c r="G50" s="576"/>
      <c r="H50" s="1460"/>
      <c r="I50" s="1955"/>
      <c r="J50" s="576"/>
      <c r="K50" s="576"/>
      <c r="L50" s="576"/>
      <c r="M50" s="576"/>
      <c r="N50" s="576"/>
      <c r="O50" s="576"/>
      <c r="P50" s="576"/>
      <c r="Q50" s="576"/>
      <c r="R50" s="576"/>
      <c r="S50" s="576"/>
      <c r="T50" s="603"/>
      <c r="U50" s="268"/>
      <c r="V50" s="1956"/>
      <c r="W50" s="576"/>
      <c r="X50" s="576"/>
      <c r="Y50" s="603"/>
      <c r="AH50" s="1589">
        <f>Q50</f>
        <v>0</v>
      </c>
      <c r="AI50" s="1593"/>
      <c r="AJ50" s="1593"/>
      <c r="AK50" s="1589">
        <f>AH50+AI50-AJ50</f>
        <v>0</v>
      </c>
      <c r="AL50" s="1593"/>
      <c r="AM50" s="1593"/>
      <c r="AN50" s="1593"/>
      <c r="AO50" s="1991"/>
      <c r="AP50" s="1594">
        <f>AN50</f>
        <v>0</v>
      </c>
      <c r="AQ50" s="1589">
        <f>IF(AS50&gt;AK50,AS50-AK50,0)</f>
        <v>0</v>
      </c>
      <c r="AR50" s="1589">
        <f>IF(AK50&gt;AS50,AK50-AS50,0)</f>
        <v>0</v>
      </c>
      <c r="AS50" s="1589">
        <f>IF(AND(AL50="Y",AM50="Y"),MIN(AK50,AP50),0)</f>
        <v>0</v>
      </c>
      <c r="AT50" s="1593"/>
      <c r="AU50" s="1589">
        <f>IF(AW50&gt;AK50,AW50-AK50,0)</f>
        <v>0</v>
      </c>
      <c r="AV50" s="1589">
        <f>IF(AK45&gt;AW45,AK45-AW45,0)</f>
        <v>0</v>
      </c>
      <c r="AW50" s="1589">
        <f>AS50+AT50</f>
        <v>0</v>
      </c>
      <c r="AX50" s="1593"/>
      <c r="AY50" s="1589">
        <f>IF(BA50&gt;AK50,BA50-AK50,0)</f>
        <v>0</v>
      </c>
      <c r="AZ50" s="1589">
        <f t="shared" ref="AZ50:AZ54" si="32">IF(AK50&gt;BA50,AK50-BA50,0)</f>
        <v>0</v>
      </c>
      <c r="BA50" s="1589">
        <f>AW50+AX50</f>
        <v>0</v>
      </c>
      <c r="BB50" s="1593"/>
      <c r="BD50" s="1589">
        <f>AG50</f>
        <v>0</v>
      </c>
      <c r="BE50" s="1593"/>
      <c r="BF50" s="1593"/>
      <c r="BG50" s="1589">
        <f t="shared" ref="BG50:BG54" si="33">BD50+BE50-BF50</f>
        <v>0</v>
      </c>
      <c r="BH50" s="1593"/>
      <c r="BI50" s="1589">
        <f>IF(BK50&gt;BG50,BK50-BG50,0)</f>
        <v>0</v>
      </c>
      <c r="BJ50" s="1589">
        <f>IF(BG50&gt;BK50,BG50-BK50,0)</f>
        <v>0</v>
      </c>
      <c r="BK50" s="1589">
        <f>IF(BH50="Y",BD50,0)</f>
        <v>0</v>
      </c>
      <c r="BL50" s="1593"/>
      <c r="BM50" s="1589">
        <f>IF(BO50&gt;BG50,BO50-BG50,0)</f>
        <v>0</v>
      </c>
      <c r="BN50" s="1589">
        <f>BJ50-BL50</f>
        <v>0</v>
      </c>
      <c r="BO50" s="1589">
        <f>BK50+BL50</f>
        <v>0</v>
      </c>
      <c r="BP50" s="1593"/>
      <c r="BQ50" s="1589">
        <f>IF(BS50&gt;BG51,BS50-BG51,0)</f>
        <v>0</v>
      </c>
      <c r="BR50" s="1589">
        <f>BN50-BP50</f>
        <v>0</v>
      </c>
      <c r="BS50" s="1589">
        <f>BO50+BP50</f>
        <v>0</v>
      </c>
      <c r="BT50" s="1593"/>
      <c r="BU50" s="1593"/>
    </row>
    <row r="51" spans="2:75" ht="12.75" customHeight="1">
      <c r="B51" s="1953">
        <v>2</v>
      </c>
      <c r="C51" s="1954" t="s">
        <v>1593</v>
      </c>
      <c r="D51" s="575"/>
      <c r="E51" s="576"/>
      <c r="F51" s="575"/>
      <c r="G51" s="576"/>
      <c r="H51" s="1460"/>
      <c r="I51" s="1955"/>
      <c r="J51" s="576"/>
      <c r="K51" s="576"/>
      <c r="L51" s="576"/>
      <c r="M51" s="576"/>
      <c r="N51" s="576"/>
      <c r="O51" s="576"/>
      <c r="P51" s="576"/>
      <c r="Q51" s="576"/>
      <c r="R51" s="576"/>
      <c r="S51" s="576"/>
      <c r="T51" s="603"/>
      <c r="U51" s="268"/>
      <c r="V51" s="1956"/>
      <c r="W51" s="576"/>
      <c r="X51" s="576"/>
      <c r="Y51" s="603"/>
      <c r="AH51" s="1589">
        <f>Q51</f>
        <v>0</v>
      </c>
      <c r="AI51" s="1593"/>
      <c r="AJ51" s="1593"/>
      <c r="AK51" s="1589">
        <f>AH51+AI51-AJ51</f>
        <v>0</v>
      </c>
      <c r="AL51" s="1593"/>
      <c r="AM51" s="1593"/>
      <c r="AN51" s="1593"/>
      <c r="AO51" s="1991"/>
      <c r="AP51" s="1594">
        <f>AN51</f>
        <v>0</v>
      </c>
      <c r="AQ51" s="1589">
        <f>IF(AS51&gt;AK51,AS51-AK51,0)</f>
        <v>0</v>
      </c>
      <c r="AR51" s="1589">
        <f>IF(AK51&gt;AS51,AK51-AS51,0)</f>
        <v>0</v>
      </c>
      <c r="AS51" s="1589">
        <f>IF(AND(AL51="Y",AM51="Y"),MIN(AK51,AP51),0)</f>
        <v>0</v>
      </c>
      <c r="AT51" s="1593"/>
      <c r="AU51" s="1589">
        <f>IF(AW51&gt;AK51,AW51-AK51,0)</f>
        <v>0</v>
      </c>
      <c r="AV51" s="1589">
        <f t="shared" ref="AV51:AV54" si="34">IF(AK46&gt;AW46,AK46-AW46,0)</f>
        <v>0</v>
      </c>
      <c r="AW51" s="1589">
        <f>AS51+AT51</f>
        <v>0</v>
      </c>
      <c r="AX51" s="1593"/>
      <c r="AY51" s="1589">
        <f>IF(BA51&gt;AK51,BA51-AK51,0)</f>
        <v>0</v>
      </c>
      <c r="AZ51" s="1589">
        <f t="shared" si="32"/>
        <v>0</v>
      </c>
      <c r="BA51" s="1589">
        <f>AW51+AX51</f>
        <v>0</v>
      </c>
      <c r="BB51" s="1593"/>
      <c r="BD51" s="1589">
        <f>AG51</f>
        <v>0</v>
      </c>
      <c r="BE51" s="1593"/>
      <c r="BF51" s="1593"/>
      <c r="BG51" s="1589">
        <f t="shared" si="33"/>
        <v>0</v>
      </c>
      <c r="BH51" s="1593"/>
      <c r="BI51" s="1589">
        <f>IF(BK51&gt;BG51,BK51-BG51,0)</f>
        <v>0</v>
      </c>
      <c r="BJ51" s="1589">
        <f>IF(BG51&gt;BK51,BG51-BK51,0)</f>
        <v>0</v>
      </c>
      <c r="BK51" s="1589">
        <f>IF(BH51="Y",BD51,0)</f>
        <v>0</v>
      </c>
      <c r="BL51" s="1593"/>
      <c r="BM51" s="1589">
        <f>IF(BO51&gt;BG51,BO51-BG51,0)</f>
        <v>0</v>
      </c>
      <c r="BN51" s="1589">
        <f>BJ51-BL51</f>
        <v>0</v>
      </c>
      <c r="BO51" s="1589">
        <f>BK51+BL51</f>
        <v>0</v>
      </c>
      <c r="BP51" s="1593"/>
      <c r="BQ51" s="1589">
        <f>IF(BS51&gt;BG52,BS51-BG52,0)</f>
        <v>0</v>
      </c>
      <c r="BR51" s="1589">
        <f>BN51-BP51</f>
        <v>0</v>
      </c>
      <c r="BS51" s="1589">
        <f>BO51+BP51</f>
        <v>0</v>
      </c>
      <c r="BT51" s="1593"/>
      <c r="BU51" s="1593"/>
    </row>
    <row r="52" spans="2:75" ht="12.75" customHeight="1">
      <c r="B52" s="1953">
        <v>3</v>
      </c>
      <c r="C52" s="1954" t="s">
        <v>1593</v>
      </c>
      <c r="D52" s="575"/>
      <c r="E52" s="576"/>
      <c r="F52" s="575"/>
      <c r="G52" s="576"/>
      <c r="H52" s="1460"/>
      <c r="I52" s="1955"/>
      <c r="J52" s="576"/>
      <c r="K52" s="576"/>
      <c r="L52" s="576"/>
      <c r="M52" s="576"/>
      <c r="N52" s="576"/>
      <c r="O52" s="576"/>
      <c r="P52" s="576"/>
      <c r="Q52" s="576"/>
      <c r="R52" s="576"/>
      <c r="S52" s="576"/>
      <c r="T52" s="603"/>
      <c r="U52" s="268"/>
      <c r="V52" s="1956"/>
      <c r="W52" s="576"/>
      <c r="X52" s="576"/>
      <c r="Y52" s="603"/>
      <c r="AH52" s="1589">
        <f>Q52</f>
        <v>0</v>
      </c>
      <c r="AI52" s="1593"/>
      <c r="AJ52" s="1593"/>
      <c r="AK52" s="1589">
        <f>AH52+AI52-AJ52</f>
        <v>0</v>
      </c>
      <c r="AL52" s="1593"/>
      <c r="AM52" s="1593"/>
      <c r="AN52" s="1593"/>
      <c r="AO52" s="1991"/>
      <c r="AP52" s="1594">
        <f>AN52</f>
        <v>0</v>
      </c>
      <c r="AQ52" s="1589">
        <f>IF(AS52&gt;AK52,AS52-AK52,0)</f>
        <v>0</v>
      </c>
      <c r="AR52" s="1589">
        <f>IF(AK52&gt;AS52,AK52-AS52,0)</f>
        <v>0</v>
      </c>
      <c r="AS52" s="1589">
        <f>IF(AND(AL52="Y",AM52="Y"),MIN(AK52,AP52),0)</f>
        <v>0</v>
      </c>
      <c r="AT52" s="1593"/>
      <c r="AU52" s="1589">
        <f>IF(AW52&gt;AK52,AW52-AK52,0)</f>
        <v>0</v>
      </c>
      <c r="AV52" s="1589">
        <f t="shared" si="34"/>
        <v>0</v>
      </c>
      <c r="AW52" s="1589">
        <f>AS52+AT52</f>
        <v>0</v>
      </c>
      <c r="AX52" s="1593"/>
      <c r="AY52" s="1589">
        <f>IF(BA52&gt;AK52,BA52-AK52,0)</f>
        <v>0</v>
      </c>
      <c r="AZ52" s="1589">
        <f t="shared" si="32"/>
        <v>0</v>
      </c>
      <c r="BA52" s="1589">
        <f>AW52+AX52</f>
        <v>0</v>
      </c>
      <c r="BB52" s="1593"/>
      <c r="BD52" s="1589">
        <f>AG52</f>
        <v>0</v>
      </c>
      <c r="BE52" s="1593"/>
      <c r="BF52" s="1593"/>
      <c r="BG52" s="1589">
        <f t="shared" si="33"/>
        <v>0</v>
      </c>
      <c r="BH52" s="1593"/>
      <c r="BI52" s="1589">
        <f>IF(BK52&gt;BG52,BK52-BG52,0)</f>
        <v>0</v>
      </c>
      <c r="BJ52" s="1589">
        <f>IF(BG52&gt;BK52,BG52-BK52,0)</f>
        <v>0</v>
      </c>
      <c r="BK52" s="1589">
        <f>IF(BH52="Y",BD52,0)</f>
        <v>0</v>
      </c>
      <c r="BL52" s="1593"/>
      <c r="BM52" s="1589">
        <f>IF(BO52&gt;BG52,BO52-BG52,0)</f>
        <v>0</v>
      </c>
      <c r="BN52" s="1589">
        <f>BJ52-BL52</f>
        <v>0</v>
      </c>
      <c r="BO52" s="1589">
        <f>BK52+BL52</f>
        <v>0</v>
      </c>
      <c r="BP52" s="1593"/>
      <c r="BQ52" s="1589">
        <f>IF(BS52&gt;BG53,BS52-BG53,0)</f>
        <v>0</v>
      </c>
      <c r="BR52" s="1589">
        <f>BN52-BP52</f>
        <v>0</v>
      </c>
      <c r="BS52" s="1589">
        <f>BO52+BP52</f>
        <v>0</v>
      </c>
      <c r="BT52" s="1593"/>
      <c r="BU52" s="1593"/>
    </row>
    <row r="53" spans="2:75" ht="12.75" customHeight="1">
      <c r="B53" s="1953">
        <v>4</v>
      </c>
      <c r="C53" s="1954" t="s">
        <v>1593</v>
      </c>
      <c r="D53" s="575"/>
      <c r="E53" s="576"/>
      <c r="F53" s="575"/>
      <c r="G53" s="576"/>
      <c r="H53" s="1460"/>
      <c r="I53" s="1955"/>
      <c r="J53" s="576"/>
      <c r="K53" s="576"/>
      <c r="L53" s="576"/>
      <c r="M53" s="576"/>
      <c r="N53" s="576"/>
      <c r="O53" s="576"/>
      <c r="P53" s="576"/>
      <c r="Q53" s="576"/>
      <c r="R53" s="576"/>
      <c r="S53" s="576"/>
      <c r="T53" s="603"/>
      <c r="U53" s="268"/>
      <c r="V53" s="1956"/>
      <c r="W53" s="576"/>
      <c r="X53" s="576"/>
      <c r="Y53" s="603"/>
      <c r="AH53" s="1589">
        <f>Q53</f>
        <v>0</v>
      </c>
      <c r="AI53" s="1593"/>
      <c r="AJ53" s="1593"/>
      <c r="AK53" s="1589">
        <f>AH53+AI53-AJ53</f>
        <v>0</v>
      </c>
      <c r="AL53" s="1593"/>
      <c r="AM53" s="1593"/>
      <c r="AN53" s="1593"/>
      <c r="AO53" s="1991"/>
      <c r="AP53" s="1594">
        <f>AN53</f>
        <v>0</v>
      </c>
      <c r="AQ53" s="1589">
        <f>IF(AS53&gt;AK53,AS53-AK53,0)</f>
        <v>0</v>
      </c>
      <c r="AR53" s="1589">
        <f>IF(AK53&gt;AS53,AK53-AS53,0)</f>
        <v>0</v>
      </c>
      <c r="AS53" s="1589">
        <f>IF(AND(AL53="Y",AM53="Y"),MIN(AK53,AP53),0)</f>
        <v>0</v>
      </c>
      <c r="AT53" s="1593"/>
      <c r="AU53" s="1589">
        <f>IF(AW53&gt;AK53,AW53-AK53,0)</f>
        <v>0</v>
      </c>
      <c r="AV53" s="1589">
        <f t="shared" si="34"/>
        <v>0</v>
      </c>
      <c r="AW53" s="1589">
        <f>AS53+AT53</f>
        <v>0</v>
      </c>
      <c r="AX53" s="1593"/>
      <c r="AY53" s="1589">
        <f>IF(BA53&gt;AK53,BA53-AK53,0)</f>
        <v>0</v>
      </c>
      <c r="AZ53" s="1589">
        <f t="shared" si="32"/>
        <v>0</v>
      </c>
      <c r="BA53" s="1589">
        <f>AW53+AX53</f>
        <v>0</v>
      </c>
      <c r="BB53" s="1593"/>
      <c r="BD53" s="1589">
        <f>AG53</f>
        <v>0</v>
      </c>
      <c r="BE53" s="1593"/>
      <c r="BF53" s="1593"/>
      <c r="BG53" s="1589">
        <f t="shared" si="33"/>
        <v>0</v>
      </c>
      <c r="BH53" s="1593"/>
      <c r="BI53" s="1589">
        <f>IF(BK53&gt;BG53,BK53-BG53,0)</f>
        <v>0</v>
      </c>
      <c r="BJ53" s="1589">
        <f>IF(BG53&gt;BK53,BG53-BK53,0)</f>
        <v>0</v>
      </c>
      <c r="BK53" s="1589">
        <f>IF(BH53="Y",BD53,0)</f>
        <v>0</v>
      </c>
      <c r="BL53" s="1593"/>
      <c r="BM53" s="1589">
        <f>IF(BO53&gt;BG53,BO53-BG53,0)</f>
        <v>0</v>
      </c>
      <c r="BN53" s="1589">
        <f>BJ53-BL53</f>
        <v>0</v>
      </c>
      <c r="BO53" s="1589">
        <f>BK53+BL53</f>
        <v>0</v>
      </c>
      <c r="BP53" s="1593"/>
      <c r="BQ53" s="1589">
        <f>IF(BS53&gt;BG54,BS53-BG54,0)</f>
        <v>0</v>
      </c>
      <c r="BR53" s="1589">
        <f>BN53-BP53</f>
        <v>0</v>
      </c>
      <c r="BS53" s="1589">
        <f>BO53+BP53</f>
        <v>0</v>
      </c>
      <c r="BT53" s="1593"/>
      <c r="BU53" s="1593"/>
    </row>
    <row r="54" spans="2:75" ht="12.75" customHeight="1">
      <c r="B54" s="1953">
        <v>5</v>
      </c>
      <c r="C54" s="1954" t="s">
        <v>1593</v>
      </c>
      <c r="D54" s="575"/>
      <c r="E54" s="576"/>
      <c r="F54" s="575"/>
      <c r="G54" s="576"/>
      <c r="H54" s="1460"/>
      <c r="I54" s="1955"/>
      <c r="J54" s="576"/>
      <c r="K54" s="576"/>
      <c r="L54" s="1957"/>
      <c r="M54" s="618"/>
      <c r="N54" s="618"/>
      <c r="O54" s="618"/>
      <c r="P54" s="618"/>
      <c r="Q54" s="618"/>
      <c r="R54" s="618"/>
      <c r="S54" s="618"/>
      <c r="T54" s="614"/>
      <c r="U54" s="268"/>
      <c r="V54" s="1958"/>
      <c r="W54" s="618"/>
      <c r="X54" s="618"/>
      <c r="Y54" s="614"/>
      <c r="AH54" s="1589">
        <f>Q54</f>
        <v>0</v>
      </c>
      <c r="AI54" s="1593"/>
      <c r="AJ54" s="1593"/>
      <c r="AK54" s="1589">
        <f>AH54+AI54-AJ54</f>
        <v>0</v>
      </c>
      <c r="AL54" s="1593"/>
      <c r="AM54" s="1593"/>
      <c r="AN54" s="1593"/>
      <c r="AO54" s="1991"/>
      <c r="AP54" s="1594">
        <f>AN54</f>
        <v>0</v>
      </c>
      <c r="AQ54" s="1589">
        <f>IF(AS54&gt;AK54,AS54-AK54,0)</f>
        <v>0</v>
      </c>
      <c r="AR54" s="1589">
        <f>IF(AK54&gt;AS54,AK54-AS54,0)</f>
        <v>0</v>
      </c>
      <c r="AS54" s="1589">
        <f>IF(AND(AL54="Y",AM54="Y"),MIN(AK54,AP54),0)</f>
        <v>0</v>
      </c>
      <c r="AT54" s="1593"/>
      <c r="AU54" s="1589">
        <f>IF(AW54&gt;AK54,AW54-AK54,0)</f>
        <v>0</v>
      </c>
      <c r="AV54" s="1589">
        <f t="shared" si="34"/>
        <v>0</v>
      </c>
      <c r="AW54" s="1589">
        <f>AS54+AT54</f>
        <v>0</v>
      </c>
      <c r="AX54" s="1593"/>
      <c r="AY54" s="1589">
        <f>IF(BA54&gt;AK54,BA54-AK54,0)</f>
        <v>0</v>
      </c>
      <c r="AZ54" s="1589">
        <f t="shared" si="32"/>
        <v>0</v>
      </c>
      <c r="BA54" s="1589">
        <f>AW54+AX54</f>
        <v>0</v>
      </c>
      <c r="BB54" s="1593"/>
      <c r="BD54" s="1589">
        <f>AG54</f>
        <v>0</v>
      </c>
      <c r="BE54" s="1593"/>
      <c r="BF54" s="1593"/>
      <c r="BG54" s="1589">
        <f t="shared" si="33"/>
        <v>0</v>
      </c>
      <c r="BH54" s="1593"/>
      <c r="BI54" s="1589">
        <f>IF(BK54&gt;BG54,BK54-BG54,0)</f>
        <v>0</v>
      </c>
      <c r="BJ54" s="1589">
        <f>IF(BG54&gt;BK54,BG54-BK54,0)</f>
        <v>0</v>
      </c>
      <c r="BK54" s="1589">
        <f>IF(BH54="Y",BD54,0)</f>
        <v>0</v>
      </c>
      <c r="BL54" s="1593"/>
      <c r="BM54" s="1589">
        <f>IF(BO54&gt;BG54,BO54-BG54,0)</f>
        <v>0</v>
      </c>
      <c r="BN54" s="1589">
        <f>BJ54-BL54</f>
        <v>0</v>
      </c>
      <c r="BO54" s="1589">
        <f>BK54+BL54</f>
        <v>0</v>
      </c>
      <c r="BP54" s="1593"/>
      <c r="BQ54" s="1589">
        <f>IF(BS54&gt;BG55,BS54-BG55,0)</f>
        <v>0</v>
      </c>
      <c r="BR54" s="1589">
        <f>BN54-BP54</f>
        <v>0</v>
      </c>
      <c r="BS54" s="1589">
        <f>BO54+BP54</f>
        <v>0</v>
      </c>
      <c r="BT54" s="1593"/>
      <c r="BU54" s="1593"/>
    </row>
    <row r="55" spans="2:75" s="265" customFormat="1" ht="12.75" customHeight="1">
      <c r="B55" s="1965"/>
      <c r="C55" s="1966" t="s">
        <v>1594</v>
      </c>
      <c r="D55" s="573"/>
      <c r="E55" s="379"/>
      <c r="F55" s="573"/>
      <c r="G55" s="379"/>
      <c r="H55" s="379"/>
      <c r="I55" s="1960"/>
      <c r="J55" s="595"/>
      <c r="K55" s="595"/>
      <c r="L55" s="595"/>
      <c r="M55" s="1961">
        <f t="shared" ref="M55:S55" si="35">SUBTOTAL(9,M50:M54)</f>
        <v>0</v>
      </c>
      <c r="N55" s="1961">
        <f t="shared" si="35"/>
        <v>0</v>
      </c>
      <c r="O55" s="1961">
        <f t="shared" si="35"/>
        <v>0</v>
      </c>
      <c r="P55" s="1961">
        <f t="shared" si="35"/>
        <v>0</v>
      </c>
      <c r="Q55" s="1961">
        <f>SUBTOTAL(9,Q50:Q54)</f>
        <v>0</v>
      </c>
      <c r="R55" s="1961">
        <f t="shared" si="35"/>
        <v>0</v>
      </c>
      <c r="S55" s="1961">
        <f t="shared" si="35"/>
        <v>0</v>
      </c>
      <c r="T55" s="599"/>
      <c r="U55" s="271"/>
      <c r="V55" s="1967">
        <f>SUBTOTAL(9,V50:V54)</f>
        <v>0</v>
      </c>
      <c r="W55" s="4794">
        <f>SUBTOTAL(9,W50:W54)</f>
        <v>0</v>
      </c>
      <c r="X55" s="4794">
        <f>SUBTOTAL(9,X50:X54)</f>
        <v>0</v>
      </c>
      <c r="Y55" s="1968"/>
      <c r="Z55" s="467"/>
      <c r="AF55" s="3"/>
      <c r="AG55" s="3"/>
      <c r="AH55" s="1992">
        <f>SUBTOTAL(9,AH50:AH54)</f>
        <v>0</v>
      </c>
      <c r="AI55" s="1992">
        <f>SUBTOTAL(9,AI50:AI54)</f>
        <v>0</v>
      </c>
      <c r="AJ55" s="1992">
        <f>SUBTOTAL(9,AJ50:AJ54)</f>
        <v>0</v>
      </c>
      <c r="AK55" s="1992">
        <f>SUBTOTAL(9,AK50:AK54)</f>
        <v>0</v>
      </c>
      <c r="AL55" s="1992"/>
      <c r="AM55" s="1992"/>
      <c r="AN55" s="1992"/>
      <c r="AO55" s="1992"/>
      <c r="AP55" s="1992">
        <f t="shared" ref="AP55:BA55" si="36">SUBTOTAL(9,AP50:AP54)</f>
        <v>0</v>
      </c>
      <c r="AQ55" s="1992">
        <f t="shared" si="36"/>
        <v>0</v>
      </c>
      <c r="AR55" s="1992">
        <f t="shared" si="36"/>
        <v>0</v>
      </c>
      <c r="AS55" s="1992">
        <f t="shared" si="36"/>
        <v>0</v>
      </c>
      <c r="AT55" s="1992">
        <f t="shared" si="36"/>
        <v>0</v>
      </c>
      <c r="AU55" s="1992">
        <f t="shared" si="36"/>
        <v>0</v>
      </c>
      <c r="AV55" s="1992">
        <f>SUBTOTAL(9,AV50:AV54)</f>
        <v>0</v>
      </c>
      <c r="AW55" s="1992">
        <f t="shared" si="36"/>
        <v>0</v>
      </c>
      <c r="AX55" s="1992">
        <f t="shared" si="36"/>
        <v>0</v>
      </c>
      <c r="AY55" s="1992">
        <f t="shared" si="36"/>
        <v>0</v>
      </c>
      <c r="AZ55" s="1992">
        <f t="shared" si="36"/>
        <v>0</v>
      </c>
      <c r="BA55" s="1992">
        <f t="shared" si="36"/>
        <v>0</v>
      </c>
      <c r="BB55" s="1992"/>
      <c r="BC55" s="1579"/>
      <c r="BD55" s="1992">
        <f t="shared" ref="BD55:BS55" si="37">SUBTOTAL(9,BD50:BD54)</f>
        <v>0</v>
      </c>
      <c r="BE55" s="1992">
        <f t="shared" si="37"/>
        <v>0</v>
      </c>
      <c r="BF55" s="1992">
        <f t="shared" si="37"/>
        <v>0</v>
      </c>
      <c r="BG55" s="1992">
        <f t="shared" si="37"/>
        <v>0</v>
      </c>
      <c r="BH55" s="1992">
        <f t="shared" si="37"/>
        <v>0</v>
      </c>
      <c r="BI55" s="1992">
        <f t="shared" si="37"/>
        <v>0</v>
      </c>
      <c r="BJ55" s="1992">
        <f t="shared" si="37"/>
        <v>0</v>
      </c>
      <c r="BK55" s="1992">
        <f t="shared" si="37"/>
        <v>0</v>
      </c>
      <c r="BL55" s="1992">
        <f t="shared" si="37"/>
        <v>0</v>
      </c>
      <c r="BM55" s="1992">
        <f t="shared" si="37"/>
        <v>0</v>
      </c>
      <c r="BN55" s="1992">
        <f t="shared" si="37"/>
        <v>0</v>
      </c>
      <c r="BO55" s="1992">
        <f t="shared" si="37"/>
        <v>0</v>
      </c>
      <c r="BP55" s="1992">
        <f t="shared" si="37"/>
        <v>0</v>
      </c>
      <c r="BQ55" s="1992">
        <f t="shared" si="37"/>
        <v>0</v>
      </c>
      <c r="BR55" s="1992">
        <f t="shared" si="37"/>
        <v>0</v>
      </c>
      <c r="BS55" s="1992">
        <f t="shared" si="37"/>
        <v>0</v>
      </c>
      <c r="BT55" s="1992"/>
      <c r="BU55" s="1992"/>
      <c r="BV55" s="3"/>
      <c r="BW55" s="3"/>
    </row>
    <row r="56" spans="2:75" ht="12.75" customHeight="1">
      <c r="B56" s="1969"/>
      <c r="C56" s="1970"/>
      <c r="D56" s="573"/>
      <c r="E56" s="379"/>
      <c r="F56" s="573"/>
      <c r="G56" s="379"/>
      <c r="H56" s="379"/>
      <c r="I56" s="1960"/>
      <c r="J56" s="379"/>
      <c r="K56" s="379"/>
      <c r="L56" s="379"/>
      <c r="M56" s="379"/>
      <c r="N56" s="379"/>
      <c r="O56" s="379"/>
      <c r="P56" s="379"/>
      <c r="Q56" s="379"/>
      <c r="R56" s="379"/>
      <c r="S56" s="379"/>
      <c r="T56" s="601"/>
      <c r="U56" s="268"/>
      <c r="V56" s="630"/>
      <c r="W56" s="608"/>
      <c r="X56" s="608"/>
      <c r="Y56" s="1972"/>
      <c r="AH56" s="1589"/>
      <c r="AI56" s="1589"/>
      <c r="AJ56" s="1589"/>
      <c r="AK56" s="1589"/>
      <c r="AL56" s="1589"/>
      <c r="AM56" s="1589"/>
      <c r="AN56" s="1589"/>
      <c r="AO56" s="1589"/>
      <c r="AP56" s="1589"/>
      <c r="AQ56" s="1589"/>
      <c r="AR56" s="1589"/>
      <c r="AS56" s="1589"/>
      <c r="AT56" s="1589"/>
      <c r="AU56" s="1589"/>
      <c r="AV56" s="1589"/>
      <c r="AW56" s="1589"/>
      <c r="AX56" s="1589"/>
      <c r="AY56" s="1589"/>
      <c r="AZ56" s="1589"/>
      <c r="BA56" s="1589"/>
      <c r="BB56" s="1589"/>
      <c r="BD56" s="1589"/>
      <c r="BE56" s="1589"/>
      <c r="BF56" s="1589"/>
      <c r="BG56" s="1589"/>
      <c r="BH56" s="1589"/>
      <c r="BI56" s="1589"/>
      <c r="BJ56" s="1589"/>
      <c r="BK56" s="1589"/>
      <c r="BL56" s="1589"/>
      <c r="BM56" s="1589"/>
      <c r="BN56" s="1589"/>
      <c r="BO56" s="1589"/>
      <c r="BP56" s="1589"/>
      <c r="BQ56" s="1589"/>
      <c r="BR56" s="1589"/>
      <c r="BS56" s="1589"/>
      <c r="BT56" s="1589"/>
      <c r="BU56" s="1589"/>
    </row>
    <row r="57" spans="2:75" ht="12.75" customHeight="1">
      <c r="B57" s="1952" t="s">
        <v>1535</v>
      </c>
      <c r="C57" s="1971" t="s">
        <v>1598</v>
      </c>
      <c r="D57" s="573"/>
      <c r="E57" s="379"/>
      <c r="F57" s="573"/>
      <c r="G57" s="379"/>
      <c r="H57" s="379"/>
      <c r="I57" s="1960"/>
      <c r="J57" s="379"/>
      <c r="K57" s="379"/>
      <c r="L57" s="379"/>
      <c r="M57" s="379"/>
      <c r="N57" s="379"/>
      <c r="O57" s="379"/>
      <c r="P57" s="379"/>
      <c r="Q57" s="379"/>
      <c r="R57" s="379"/>
      <c r="S57" s="379"/>
      <c r="T57" s="601"/>
      <c r="U57" s="268"/>
      <c r="V57" s="624"/>
      <c r="W57" s="379"/>
      <c r="X57" s="379"/>
      <c r="Y57" s="1972"/>
      <c r="AH57" s="1589"/>
      <c r="AI57" s="1589"/>
      <c r="AJ57" s="1589"/>
      <c r="AK57" s="1589"/>
      <c r="AL57" s="1589"/>
      <c r="AM57" s="1589"/>
      <c r="AN57" s="1589"/>
      <c r="AO57" s="1589"/>
      <c r="AP57" s="1589"/>
      <c r="AQ57" s="1589"/>
      <c r="AR57" s="1589"/>
      <c r="AS57" s="1589"/>
      <c r="AT57" s="1589"/>
      <c r="AU57" s="1589"/>
      <c r="AV57" s="1589"/>
      <c r="AW57" s="1589"/>
      <c r="AX57" s="1589"/>
      <c r="AY57" s="1589"/>
      <c r="AZ57" s="1589"/>
      <c r="BA57" s="1589"/>
      <c r="BB57" s="1589"/>
      <c r="BD57" s="1589"/>
      <c r="BE57" s="1589"/>
      <c r="BF57" s="1589"/>
      <c r="BG57" s="1589"/>
      <c r="BH57" s="1589"/>
      <c r="BI57" s="1589"/>
      <c r="BJ57" s="1589"/>
      <c r="BK57" s="1589"/>
      <c r="BL57" s="1589"/>
      <c r="BM57" s="1589"/>
      <c r="BN57" s="1589"/>
      <c r="BO57" s="1589"/>
      <c r="BP57" s="1589"/>
      <c r="BQ57" s="1589"/>
      <c r="BR57" s="1589"/>
      <c r="BS57" s="1589"/>
      <c r="BT57" s="1589"/>
      <c r="BU57" s="1589"/>
    </row>
    <row r="58" spans="2:75" ht="12.75" customHeight="1">
      <c r="B58" s="1953">
        <v>1</v>
      </c>
      <c r="C58" s="1954" t="s">
        <v>1593</v>
      </c>
      <c r="D58" s="575"/>
      <c r="E58" s="576"/>
      <c r="F58" s="575"/>
      <c r="G58" s="576"/>
      <c r="H58" s="1460"/>
      <c r="I58" s="1955"/>
      <c r="J58" s="576"/>
      <c r="K58" s="576"/>
      <c r="L58" s="576"/>
      <c r="M58" s="576"/>
      <c r="N58" s="576"/>
      <c r="O58" s="576"/>
      <c r="P58" s="576"/>
      <c r="Q58" s="576"/>
      <c r="R58" s="576"/>
      <c r="S58" s="576"/>
      <c r="T58" s="603"/>
      <c r="U58" s="268"/>
      <c r="V58" s="1956"/>
      <c r="W58" s="576"/>
      <c r="X58" s="576"/>
      <c r="Y58" s="603"/>
      <c r="AH58" s="1589">
        <f>Q58</f>
        <v>0</v>
      </c>
      <c r="AI58" s="1593"/>
      <c r="AJ58" s="1593"/>
      <c r="AK58" s="1589">
        <f>AH58+AI58-AJ58</f>
        <v>0</v>
      </c>
      <c r="AL58" s="1593"/>
      <c r="AM58" s="1593"/>
      <c r="AN58" s="1593"/>
      <c r="AO58" s="1593"/>
      <c r="AP58" s="1594">
        <f>AN58*AO58</f>
        <v>0</v>
      </c>
      <c r="AQ58" s="1589">
        <f>IF(AS58&gt;AK58,AS58-AK58,0)</f>
        <v>0</v>
      </c>
      <c r="AR58" s="1589">
        <f>IF(AK58&gt;AS58,AK58-AS58,0)</f>
        <v>0</v>
      </c>
      <c r="AS58" s="1589">
        <f>IF(AND(AL58="Y",AM58="Y"),MIN(AK58,AP58),0)</f>
        <v>0</v>
      </c>
      <c r="AT58" s="1593"/>
      <c r="AU58" s="1589">
        <f>IF(AW58&gt;AK58,AW58-AK58,0)</f>
        <v>0</v>
      </c>
      <c r="AV58" s="1589">
        <f t="shared" ref="AV58:AV62" si="38">IF(AK53&gt;AW53,AK53-AW53,0)</f>
        <v>0</v>
      </c>
      <c r="AW58" s="1589">
        <f>AS58+AT58</f>
        <v>0</v>
      </c>
      <c r="AX58" s="1593"/>
      <c r="AY58" s="1589">
        <f>IF(BA58&gt;AK58,BA58-AK58,0)</f>
        <v>0</v>
      </c>
      <c r="AZ58" s="1589">
        <f t="shared" ref="AZ58:AZ62" si="39">IF(AK58&gt;BA58,AK58-BA58,0)</f>
        <v>0</v>
      </c>
      <c r="BA58" s="1589">
        <f>AW58+AX58</f>
        <v>0</v>
      </c>
      <c r="BB58" s="1593"/>
      <c r="BD58" s="1589">
        <f>AG58</f>
        <v>0</v>
      </c>
      <c r="BE58" s="1593"/>
      <c r="BF58" s="1593"/>
      <c r="BG58" s="1589">
        <f t="shared" ref="BG58:BG62" si="40">BD58+BE58-BF58</f>
        <v>0</v>
      </c>
      <c r="BH58" s="1593"/>
      <c r="BI58" s="1589">
        <f>IF(BK58&gt;BG58,BK58-BG58,0)</f>
        <v>0</v>
      </c>
      <c r="BJ58" s="1589">
        <f>IF(BG58&gt;BK58,BG58-BK58,0)</f>
        <v>0</v>
      </c>
      <c r="BK58" s="1589">
        <f>IF(BH58="Y",BD58,0)</f>
        <v>0</v>
      </c>
      <c r="BL58" s="1593"/>
      <c r="BM58" s="1589">
        <f>IF(BO58&gt;BG58,BO58-BG58,0)</f>
        <v>0</v>
      </c>
      <c r="BN58" s="1589">
        <f>BJ58-BL58</f>
        <v>0</v>
      </c>
      <c r="BO58" s="1589">
        <f>BK58+BL58</f>
        <v>0</v>
      </c>
      <c r="BP58" s="1593"/>
      <c r="BQ58" s="1589">
        <f>IF(BS58&gt;BG59,BS58-BG59,0)</f>
        <v>0</v>
      </c>
      <c r="BR58" s="1589">
        <f>BN58-BP58</f>
        <v>0</v>
      </c>
      <c r="BS58" s="1589">
        <f>BO58+BP58</f>
        <v>0</v>
      </c>
      <c r="BT58" s="1593"/>
      <c r="BU58" s="1593"/>
    </row>
    <row r="59" spans="2:75" ht="12.75" customHeight="1">
      <c r="B59" s="1953">
        <v>2</v>
      </c>
      <c r="C59" s="1954" t="s">
        <v>1593</v>
      </c>
      <c r="D59" s="575"/>
      <c r="E59" s="576"/>
      <c r="F59" s="575"/>
      <c r="G59" s="576"/>
      <c r="H59" s="1460"/>
      <c r="I59" s="1955"/>
      <c r="J59" s="576"/>
      <c r="K59" s="576"/>
      <c r="L59" s="576"/>
      <c r="M59" s="576"/>
      <c r="N59" s="576"/>
      <c r="O59" s="576"/>
      <c r="P59" s="576"/>
      <c r="Q59" s="576"/>
      <c r="R59" s="576"/>
      <c r="S59" s="576"/>
      <c r="T59" s="603"/>
      <c r="U59" s="268"/>
      <c r="V59" s="1956"/>
      <c r="W59" s="576"/>
      <c r="X59" s="576"/>
      <c r="Y59" s="603"/>
      <c r="AH59" s="1589">
        <f>Q59</f>
        <v>0</v>
      </c>
      <c r="AI59" s="1593"/>
      <c r="AJ59" s="1593"/>
      <c r="AK59" s="1589">
        <f>AH59+AI59-AJ59</f>
        <v>0</v>
      </c>
      <c r="AL59" s="1593"/>
      <c r="AM59" s="1593"/>
      <c r="AN59" s="1593"/>
      <c r="AO59" s="1593"/>
      <c r="AP59" s="1594">
        <f>AN59*AO59</f>
        <v>0</v>
      </c>
      <c r="AQ59" s="1589">
        <f>IF(AS59&gt;AK59,AS59-AK59,0)</f>
        <v>0</v>
      </c>
      <c r="AR59" s="1589">
        <f>IF(AK59&gt;AS59,AK59-AS59,0)</f>
        <v>0</v>
      </c>
      <c r="AS59" s="1589">
        <f>IF(AND(AL59="Y",AM59="Y"),MIN(AK59,AP59),0)</f>
        <v>0</v>
      </c>
      <c r="AT59" s="1593"/>
      <c r="AU59" s="1589">
        <f>IF(AW59&gt;AK59,AW59-AK59,0)</f>
        <v>0</v>
      </c>
      <c r="AV59" s="1589">
        <f t="shared" si="38"/>
        <v>0</v>
      </c>
      <c r="AW59" s="1589">
        <f>AS59+AT59</f>
        <v>0</v>
      </c>
      <c r="AX59" s="1593"/>
      <c r="AY59" s="1589">
        <f>IF(BA59&gt;AK59,BA59-AK59,0)</f>
        <v>0</v>
      </c>
      <c r="AZ59" s="1589">
        <f t="shared" si="39"/>
        <v>0</v>
      </c>
      <c r="BA59" s="1589">
        <f>AW59+AX59</f>
        <v>0</v>
      </c>
      <c r="BB59" s="1593"/>
      <c r="BD59" s="1589">
        <f>AG59</f>
        <v>0</v>
      </c>
      <c r="BE59" s="1593"/>
      <c r="BF59" s="1593"/>
      <c r="BG59" s="1589">
        <f t="shared" si="40"/>
        <v>0</v>
      </c>
      <c r="BH59" s="1593"/>
      <c r="BI59" s="1589">
        <f>IF(BK59&gt;BG59,BK59-BG59,0)</f>
        <v>0</v>
      </c>
      <c r="BJ59" s="1589">
        <f>IF(BG59&gt;BK59,BG59-BK59,0)</f>
        <v>0</v>
      </c>
      <c r="BK59" s="1589">
        <f>IF(BH59="Y",BD59,0)</f>
        <v>0</v>
      </c>
      <c r="BL59" s="1593"/>
      <c r="BM59" s="1589">
        <f>IF(BO59&gt;BG59,BO59-BG59,0)</f>
        <v>0</v>
      </c>
      <c r="BN59" s="1589">
        <f>BJ59-BL59</f>
        <v>0</v>
      </c>
      <c r="BO59" s="1589">
        <f>BK59+BL59</f>
        <v>0</v>
      </c>
      <c r="BP59" s="1593"/>
      <c r="BQ59" s="1589">
        <f>IF(BS59&gt;BG60,BS59-BG60,0)</f>
        <v>0</v>
      </c>
      <c r="BR59" s="1589">
        <f>BN59-BP59</f>
        <v>0</v>
      </c>
      <c r="BS59" s="1589">
        <f>BO59+BP59</f>
        <v>0</v>
      </c>
      <c r="BT59" s="1593"/>
      <c r="BU59" s="1593"/>
    </row>
    <row r="60" spans="2:75" ht="12.75" customHeight="1">
      <c r="B60" s="1953">
        <v>3</v>
      </c>
      <c r="C60" s="1954" t="s">
        <v>1593</v>
      </c>
      <c r="D60" s="575"/>
      <c r="E60" s="576"/>
      <c r="F60" s="575"/>
      <c r="G60" s="576"/>
      <c r="H60" s="1460"/>
      <c r="I60" s="1955"/>
      <c r="J60" s="576"/>
      <c r="K60" s="576"/>
      <c r="L60" s="576"/>
      <c r="M60" s="576"/>
      <c r="N60" s="576"/>
      <c r="O60" s="576"/>
      <c r="P60" s="576"/>
      <c r="Q60" s="576"/>
      <c r="R60" s="576"/>
      <c r="S60" s="576"/>
      <c r="T60" s="603"/>
      <c r="U60" s="268"/>
      <c r="V60" s="1956"/>
      <c r="W60" s="576"/>
      <c r="X60" s="576"/>
      <c r="Y60" s="603"/>
      <c r="AH60" s="1589">
        <f>Q60</f>
        <v>0</v>
      </c>
      <c r="AI60" s="1593"/>
      <c r="AJ60" s="1593"/>
      <c r="AK60" s="1589">
        <f>AH60+AI60-AJ60</f>
        <v>0</v>
      </c>
      <c r="AL60" s="1593"/>
      <c r="AM60" s="1593"/>
      <c r="AN60" s="1593"/>
      <c r="AO60" s="1593"/>
      <c r="AP60" s="1594">
        <f>AN60*AO60</f>
        <v>0</v>
      </c>
      <c r="AQ60" s="1589">
        <f>IF(AS60&gt;AK60,AS60-AK60,0)</f>
        <v>0</v>
      </c>
      <c r="AR60" s="1589">
        <f>IF(AK60&gt;AS60,AK60-AS60,0)</f>
        <v>0</v>
      </c>
      <c r="AS60" s="1589">
        <f>IF(AND(AL60="Y",AM60="Y"),MIN(AK60,AP60),0)</f>
        <v>0</v>
      </c>
      <c r="AT60" s="1593"/>
      <c r="AU60" s="1589">
        <f>IF(AW60&gt;AK60,AW60-AK60,0)</f>
        <v>0</v>
      </c>
      <c r="AV60" s="1589">
        <f t="shared" si="38"/>
        <v>0</v>
      </c>
      <c r="AW60" s="1589">
        <f>AS60+AT60</f>
        <v>0</v>
      </c>
      <c r="AX60" s="1593"/>
      <c r="AY60" s="1589">
        <f>IF(BA60&gt;AK60,BA60-AK60,0)</f>
        <v>0</v>
      </c>
      <c r="AZ60" s="1589">
        <f t="shared" si="39"/>
        <v>0</v>
      </c>
      <c r="BA60" s="1589">
        <f>AW60+AX60</f>
        <v>0</v>
      </c>
      <c r="BB60" s="1593"/>
      <c r="BD60" s="1589">
        <f>AG60</f>
        <v>0</v>
      </c>
      <c r="BE60" s="1593"/>
      <c r="BF60" s="1593"/>
      <c r="BG60" s="1589">
        <f t="shared" si="40"/>
        <v>0</v>
      </c>
      <c r="BH60" s="1593"/>
      <c r="BI60" s="1589">
        <f>IF(BK60&gt;BG60,BK60-BG60,0)</f>
        <v>0</v>
      </c>
      <c r="BJ60" s="1589">
        <f>IF(BG60&gt;BK60,BG60-BK60,0)</f>
        <v>0</v>
      </c>
      <c r="BK60" s="1589">
        <f>IF(BH60="Y",BD60,0)</f>
        <v>0</v>
      </c>
      <c r="BL60" s="1593"/>
      <c r="BM60" s="1589">
        <f>IF(BO60&gt;BG60,BO60-BG60,0)</f>
        <v>0</v>
      </c>
      <c r="BN60" s="1589">
        <f>BJ60-BL60</f>
        <v>0</v>
      </c>
      <c r="BO60" s="1589">
        <f>BK60+BL60</f>
        <v>0</v>
      </c>
      <c r="BP60" s="1593"/>
      <c r="BQ60" s="1589">
        <f>IF(BS60&gt;BG61,BS60-BG61,0)</f>
        <v>0</v>
      </c>
      <c r="BR60" s="1589">
        <f>BN60-BP60</f>
        <v>0</v>
      </c>
      <c r="BS60" s="1589">
        <f>BO60+BP60</f>
        <v>0</v>
      </c>
      <c r="BT60" s="1593"/>
      <c r="BU60" s="1593"/>
    </row>
    <row r="61" spans="2:75" ht="12.75" customHeight="1">
      <c r="B61" s="1953">
        <v>4</v>
      </c>
      <c r="C61" s="1954" t="s">
        <v>1593</v>
      </c>
      <c r="D61" s="575"/>
      <c r="E61" s="576"/>
      <c r="F61" s="575"/>
      <c r="G61" s="576"/>
      <c r="H61" s="1460"/>
      <c r="I61" s="1955"/>
      <c r="J61" s="576"/>
      <c r="K61" s="576"/>
      <c r="L61" s="1957"/>
      <c r="M61" s="576"/>
      <c r="N61" s="576"/>
      <c r="O61" s="576"/>
      <c r="P61" s="576"/>
      <c r="Q61" s="576"/>
      <c r="R61" s="576"/>
      <c r="S61" s="576"/>
      <c r="T61" s="614"/>
      <c r="U61" s="268"/>
      <c r="V61" s="1956"/>
      <c r="W61" s="576"/>
      <c r="X61" s="576"/>
      <c r="Y61" s="603"/>
      <c r="AH61" s="1589">
        <f>Q61</f>
        <v>0</v>
      </c>
      <c r="AI61" s="1593"/>
      <c r="AJ61" s="1593"/>
      <c r="AK61" s="1589">
        <f>AH61+AI61-AJ61</f>
        <v>0</v>
      </c>
      <c r="AL61" s="1593"/>
      <c r="AM61" s="1593"/>
      <c r="AN61" s="1593"/>
      <c r="AO61" s="1593"/>
      <c r="AP61" s="1594">
        <f>AN61*AO61</f>
        <v>0</v>
      </c>
      <c r="AQ61" s="1589">
        <f>IF(AS61&gt;AK61,AS61-AK61,0)</f>
        <v>0</v>
      </c>
      <c r="AR61" s="1589">
        <f>IF(AK61&gt;AS61,AK61-AS61,0)</f>
        <v>0</v>
      </c>
      <c r="AS61" s="1589">
        <f>IF(AND(AL61="Y",AM61="Y"),MIN(AK61,AP61),0)</f>
        <v>0</v>
      </c>
      <c r="AT61" s="1593"/>
      <c r="AU61" s="1589">
        <f>IF(AW61&gt;AK61,AW61-AK61,0)</f>
        <v>0</v>
      </c>
      <c r="AV61" s="1589">
        <f t="shared" si="38"/>
        <v>0</v>
      </c>
      <c r="AW61" s="1589">
        <f>AS61+AT61</f>
        <v>0</v>
      </c>
      <c r="AX61" s="1593"/>
      <c r="AY61" s="1589">
        <f>IF(BA61&gt;AK61,BA61-AK61,0)</f>
        <v>0</v>
      </c>
      <c r="AZ61" s="1589">
        <f t="shared" si="39"/>
        <v>0</v>
      </c>
      <c r="BA61" s="1589">
        <f>AW61+AX61</f>
        <v>0</v>
      </c>
      <c r="BB61" s="1593"/>
      <c r="BD61" s="1589">
        <f>AG61</f>
        <v>0</v>
      </c>
      <c r="BE61" s="1593"/>
      <c r="BF61" s="1593"/>
      <c r="BG61" s="1589">
        <f t="shared" si="40"/>
        <v>0</v>
      </c>
      <c r="BH61" s="1593"/>
      <c r="BI61" s="1589">
        <f>IF(BK61&gt;BG61,BK61-BG61,0)</f>
        <v>0</v>
      </c>
      <c r="BJ61" s="1589">
        <f>IF(BG61&gt;BK61,BG61-BK61,0)</f>
        <v>0</v>
      </c>
      <c r="BK61" s="1589">
        <f>IF(BH61="Y",BD61,0)</f>
        <v>0</v>
      </c>
      <c r="BL61" s="1593"/>
      <c r="BM61" s="1589">
        <f>IF(BO61&gt;BG61,BO61-BG61,0)</f>
        <v>0</v>
      </c>
      <c r="BN61" s="1589">
        <f>BJ61-BL61</f>
        <v>0</v>
      </c>
      <c r="BO61" s="1589">
        <f>BK61+BL61</f>
        <v>0</v>
      </c>
      <c r="BP61" s="1593"/>
      <c r="BQ61" s="1589">
        <f>IF(BS61&gt;BG62,BS61-BG62,0)</f>
        <v>0</v>
      </c>
      <c r="BR61" s="1589">
        <f>BN61-BP61</f>
        <v>0</v>
      </c>
      <c r="BS61" s="1589">
        <f>BO61+BP61</f>
        <v>0</v>
      </c>
      <c r="BT61" s="1593"/>
      <c r="BU61" s="1593"/>
    </row>
    <row r="62" spans="2:75" ht="12.75" customHeight="1">
      <c r="B62" s="1953">
        <v>5</v>
      </c>
      <c r="C62" s="1954" t="s">
        <v>1593</v>
      </c>
      <c r="D62" s="575"/>
      <c r="E62" s="576"/>
      <c r="F62" s="575"/>
      <c r="G62" s="576"/>
      <c r="H62" s="1460"/>
      <c r="I62" s="1955"/>
      <c r="J62" s="576"/>
      <c r="K62" s="576"/>
      <c r="L62" s="1957"/>
      <c r="M62" s="618"/>
      <c r="N62" s="618"/>
      <c r="O62" s="618"/>
      <c r="P62" s="618"/>
      <c r="Q62" s="618"/>
      <c r="R62" s="618"/>
      <c r="S62" s="618"/>
      <c r="T62" s="614"/>
      <c r="U62" s="268"/>
      <c r="V62" s="1958"/>
      <c r="W62" s="618"/>
      <c r="X62" s="618"/>
      <c r="Y62" s="614"/>
      <c r="AH62" s="1589">
        <f>Q62</f>
        <v>0</v>
      </c>
      <c r="AI62" s="1593"/>
      <c r="AJ62" s="1593"/>
      <c r="AK62" s="1589">
        <f>AH62+AI62-AJ62</f>
        <v>0</v>
      </c>
      <c r="AL62" s="1593"/>
      <c r="AM62" s="1593"/>
      <c r="AN62" s="1593"/>
      <c r="AO62" s="1593"/>
      <c r="AP62" s="1594">
        <f>AN62*AO62</f>
        <v>0</v>
      </c>
      <c r="AQ62" s="1589">
        <f>IF(AS62&gt;AK62,AS62-AK62,0)</f>
        <v>0</v>
      </c>
      <c r="AR62" s="1589">
        <f>IF(AK62&gt;AS62,AK62-AS62,0)</f>
        <v>0</v>
      </c>
      <c r="AS62" s="1589">
        <f>IF(AND(AL62="Y",AM62="Y"),MIN(AK62,AP62),0)</f>
        <v>0</v>
      </c>
      <c r="AT62" s="1593"/>
      <c r="AU62" s="1589">
        <f>IF(AW62&gt;AK62,AW62-AK62,0)</f>
        <v>0</v>
      </c>
      <c r="AV62" s="1589">
        <f t="shared" si="38"/>
        <v>0</v>
      </c>
      <c r="AW62" s="1589">
        <f>AS62+AT62</f>
        <v>0</v>
      </c>
      <c r="AX62" s="1593"/>
      <c r="AY62" s="1589">
        <f>IF(BA62&gt;AK62,BA62-AK62,0)</f>
        <v>0</v>
      </c>
      <c r="AZ62" s="1589">
        <f t="shared" si="39"/>
        <v>0</v>
      </c>
      <c r="BA62" s="1589">
        <f>AW62+AX62</f>
        <v>0</v>
      </c>
      <c r="BB62" s="1593"/>
      <c r="BD62" s="1589">
        <f>AG62</f>
        <v>0</v>
      </c>
      <c r="BE62" s="1593"/>
      <c r="BF62" s="1593"/>
      <c r="BG62" s="1589">
        <f t="shared" si="40"/>
        <v>0</v>
      </c>
      <c r="BH62" s="1593"/>
      <c r="BI62" s="1589">
        <f>IF(BK62&gt;BG62,BK62-BG62,0)</f>
        <v>0</v>
      </c>
      <c r="BJ62" s="1589">
        <f>IF(BG62&gt;BK62,BG62-BK62,0)</f>
        <v>0</v>
      </c>
      <c r="BK62" s="1589">
        <f>IF(BH62="Y",BD62,0)</f>
        <v>0</v>
      </c>
      <c r="BL62" s="1593"/>
      <c r="BM62" s="1589">
        <f>IF(BO62&gt;BG62,BO62-BG62,0)</f>
        <v>0</v>
      </c>
      <c r="BN62" s="1589">
        <f>BJ62-BL62</f>
        <v>0</v>
      </c>
      <c r="BO62" s="1589">
        <f>BK62+BL62</f>
        <v>0</v>
      </c>
      <c r="BP62" s="1593"/>
      <c r="BQ62" s="1589">
        <f>IF(BS62&gt;BG63,BS62-BG63,0)</f>
        <v>0</v>
      </c>
      <c r="BR62" s="1589">
        <f>BN62-BP62</f>
        <v>0</v>
      </c>
      <c r="BS62" s="1589">
        <f>BO62+BP62</f>
        <v>0</v>
      </c>
      <c r="BT62" s="1593"/>
      <c r="BU62" s="1593"/>
    </row>
    <row r="63" spans="2:75" s="265" customFormat="1" ht="12.75" customHeight="1">
      <c r="B63" s="1975"/>
      <c r="C63" s="1966" t="s">
        <v>1594</v>
      </c>
      <c r="D63" s="573"/>
      <c r="E63" s="379"/>
      <c r="F63" s="573"/>
      <c r="G63" s="379"/>
      <c r="H63" s="379"/>
      <c r="I63" s="1960"/>
      <c r="J63" s="595"/>
      <c r="K63" s="595"/>
      <c r="L63" s="595"/>
      <c r="M63" s="1961">
        <f t="shared" ref="M63:S63" si="41">SUBTOTAL(9,M58:M62)</f>
        <v>0</v>
      </c>
      <c r="N63" s="1961">
        <f t="shared" si="41"/>
        <v>0</v>
      </c>
      <c r="O63" s="1961">
        <f t="shared" si="41"/>
        <v>0</v>
      </c>
      <c r="P63" s="1961">
        <f t="shared" si="41"/>
        <v>0</v>
      </c>
      <c r="Q63" s="1961">
        <f>SUBTOTAL(9,Q58:Q62)</f>
        <v>0</v>
      </c>
      <c r="R63" s="1961">
        <f t="shared" si="41"/>
        <v>0</v>
      </c>
      <c r="S63" s="1961">
        <f t="shared" si="41"/>
        <v>0</v>
      </c>
      <c r="T63" s="599"/>
      <c r="U63" s="271"/>
      <c r="V63" s="1967">
        <f>SUBTOTAL(9,V58:V62)</f>
        <v>0</v>
      </c>
      <c r="W63" s="4794">
        <f>SUBTOTAL(9,W58:W62)</f>
        <v>0</v>
      </c>
      <c r="X63" s="4794">
        <f>SUBTOTAL(9,X58:X62)</f>
        <v>0</v>
      </c>
      <c r="Y63" s="1968"/>
      <c r="Z63" s="467"/>
      <c r="AF63" s="3"/>
      <c r="AG63" s="3"/>
      <c r="AH63" s="1992">
        <f>SUBTOTAL(9,AH58:AH62)</f>
        <v>0</v>
      </c>
      <c r="AI63" s="1992">
        <f>SUBTOTAL(9,AI58:AI62)</f>
        <v>0</v>
      </c>
      <c r="AJ63" s="1992">
        <f>SUBTOTAL(9,AJ58:AJ62)</f>
        <v>0</v>
      </c>
      <c r="AK63" s="1992">
        <f>SUBTOTAL(9,AK58:AK62)</f>
        <v>0</v>
      </c>
      <c r="AL63" s="1992"/>
      <c r="AM63" s="1992"/>
      <c r="AN63" s="1992"/>
      <c r="AO63" s="1992"/>
      <c r="AP63" s="1992">
        <f t="shared" ref="AP63:BA63" si="42">SUBTOTAL(9,AP58:AP62)</f>
        <v>0</v>
      </c>
      <c r="AQ63" s="1992">
        <f t="shared" si="42"/>
        <v>0</v>
      </c>
      <c r="AR63" s="1992">
        <f t="shared" si="42"/>
        <v>0</v>
      </c>
      <c r="AS63" s="1992">
        <f t="shared" si="42"/>
        <v>0</v>
      </c>
      <c r="AT63" s="1992">
        <f t="shared" si="42"/>
        <v>0</v>
      </c>
      <c r="AU63" s="1992">
        <f t="shared" si="42"/>
        <v>0</v>
      </c>
      <c r="AV63" s="1992">
        <f t="shared" si="42"/>
        <v>0</v>
      </c>
      <c r="AW63" s="1992">
        <f t="shared" si="42"/>
        <v>0</v>
      </c>
      <c r="AX63" s="1992">
        <f t="shared" si="42"/>
        <v>0</v>
      </c>
      <c r="AY63" s="1992">
        <f t="shared" si="42"/>
        <v>0</v>
      </c>
      <c r="AZ63" s="1992">
        <f t="shared" si="42"/>
        <v>0</v>
      </c>
      <c r="BA63" s="1992">
        <f t="shared" si="42"/>
        <v>0</v>
      </c>
      <c r="BB63" s="1992"/>
      <c r="BC63" s="1579"/>
      <c r="BD63" s="1992">
        <f t="shared" ref="BD63:BS63" si="43">SUBTOTAL(9,BD58:BD62)</f>
        <v>0</v>
      </c>
      <c r="BE63" s="1992">
        <f t="shared" si="43"/>
        <v>0</v>
      </c>
      <c r="BF63" s="1992">
        <f t="shared" si="43"/>
        <v>0</v>
      </c>
      <c r="BG63" s="1992">
        <f t="shared" si="43"/>
        <v>0</v>
      </c>
      <c r="BH63" s="1992">
        <f t="shared" si="43"/>
        <v>0</v>
      </c>
      <c r="BI63" s="1992">
        <f t="shared" si="43"/>
        <v>0</v>
      </c>
      <c r="BJ63" s="1992">
        <f t="shared" si="43"/>
        <v>0</v>
      </c>
      <c r="BK63" s="1992">
        <f t="shared" si="43"/>
        <v>0</v>
      </c>
      <c r="BL63" s="1992">
        <f t="shared" si="43"/>
        <v>0</v>
      </c>
      <c r="BM63" s="1992">
        <f t="shared" si="43"/>
        <v>0</v>
      </c>
      <c r="BN63" s="1992">
        <f t="shared" si="43"/>
        <v>0</v>
      </c>
      <c r="BO63" s="1992">
        <f t="shared" si="43"/>
        <v>0</v>
      </c>
      <c r="BP63" s="1992">
        <f t="shared" si="43"/>
        <v>0</v>
      </c>
      <c r="BQ63" s="1992">
        <f t="shared" si="43"/>
        <v>0</v>
      </c>
      <c r="BR63" s="1992">
        <f t="shared" si="43"/>
        <v>0</v>
      </c>
      <c r="BS63" s="1992">
        <f t="shared" si="43"/>
        <v>0</v>
      </c>
      <c r="BT63" s="1992"/>
      <c r="BU63" s="1992"/>
      <c r="BV63" s="3"/>
      <c r="BW63" s="3"/>
    </row>
    <row r="64" spans="2:75" s="265" customFormat="1" ht="12.75" customHeight="1">
      <c r="B64" s="1975"/>
      <c r="C64" s="1966"/>
      <c r="D64" s="573"/>
      <c r="E64" s="379"/>
      <c r="F64" s="573"/>
      <c r="G64" s="379"/>
      <c r="H64" s="379"/>
      <c r="I64" s="1960"/>
      <c r="J64" s="379"/>
      <c r="K64" s="379"/>
      <c r="L64" s="379"/>
      <c r="M64" s="379"/>
      <c r="N64" s="379"/>
      <c r="O64" s="379"/>
      <c r="P64" s="379"/>
      <c r="Q64" s="379"/>
      <c r="R64" s="379"/>
      <c r="S64" s="379"/>
      <c r="T64" s="601"/>
      <c r="U64" s="268"/>
      <c r="V64" s="630"/>
      <c r="W64" s="608"/>
      <c r="X64" s="608"/>
      <c r="Y64" s="1972"/>
      <c r="Z64" s="24"/>
      <c r="AF64" s="3"/>
      <c r="AG64" s="3"/>
      <c r="AH64" s="1589"/>
      <c r="AI64" s="1589"/>
      <c r="AJ64" s="1589"/>
      <c r="AK64" s="1589"/>
      <c r="AL64" s="1589"/>
      <c r="AM64" s="1589"/>
      <c r="AN64" s="1589"/>
      <c r="AO64" s="1589"/>
      <c r="AP64" s="1589"/>
      <c r="AQ64" s="1589"/>
      <c r="AR64" s="1589"/>
      <c r="AS64" s="1589"/>
      <c r="AT64" s="1589"/>
      <c r="AU64" s="1589"/>
      <c r="AV64" s="1589"/>
      <c r="AW64" s="1589"/>
      <c r="AX64" s="1589"/>
      <c r="AY64" s="1589"/>
      <c r="AZ64" s="1589"/>
      <c r="BA64" s="1589"/>
      <c r="BB64" s="1589"/>
      <c r="BC64" s="1579"/>
      <c r="BD64" s="1589"/>
      <c r="BE64" s="1589"/>
      <c r="BF64" s="1589"/>
      <c r="BG64" s="1589"/>
      <c r="BH64" s="1589"/>
      <c r="BI64" s="1589"/>
      <c r="BJ64" s="1589"/>
      <c r="BK64" s="1589"/>
      <c r="BL64" s="1589"/>
      <c r="BM64" s="1589"/>
      <c r="BN64" s="1589"/>
      <c r="BO64" s="1589"/>
      <c r="BP64" s="1589"/>
      <c r="BQ64" s="1589"/>
      <c r="BR64" s="1589"/>
      <c r="BS64" s="1589"/>
      <c r="BT64" s="1589"/>
      <c r="BU64" s="1589"/>
      <c r="BV64" s="3"/>
      <c r="BW64" s="3"/>
    </row>
    <row r="65" spans="2:75" s="265" customFormat="1" ht="12.75" customHeight="1">
      <c r="B65" s="600" t="s">
        <v>1599</v>
      </c>
      <c r="C65" s="1966" t="s">
        <v>1600</v>
      </c>
      <c r="D65" s="573"/>
      <c r="E65" s="379"/>
      <c r="F65" s="573"/>
      <c r="G65" s="379"/>
      <c r="H65" s="379"/>
      <c r="I65" s="1960"/>
      <c r="J65" s="595"/>
      <c r="K65" s="595"/>
      <c r="L65" s="595"/>
      <c r="M65" s="595"/>
      <c r="N65" s="595"/>
      <c r="O65" s="595"/>
      <c r="P65" s="595"/>
      <c r="Q65" s="595"/>
      <c r="R65" s="595"/>
      <c r="S65" s="595"/>
      <c r="T65" s="599"/>
      <c r="U65" s="271"/>
      <c r="V65" s="1976"/>
      <c r="W65" s="595"/>
      <c r="X65" s="595"/>
      <c r="Y65" s="1963"/>
      <c r="Z65" s="467"/>
      <c r="AF65" s="3"/>
      <c r="AG65" s="3"/>
      <c r="AH65" s="1993"/>
      <c r="AI65" s="1993"/>
      <c r="AJ65" s="1993"/>
      <c r="AK65" s="1993"/>
      <c r="AL65" s="1993"/>
      <c r="AM65" s="1993"/>
      <c r="AN65" s="1993"/>
      <c r="AO65" s="1993"/>
      <c r="AP65" s="1993"/>
      <c r="AQ65" s="1993"/>
      <c r="AR65" s="1993"/>
      <c r="AS65" s="1993"/>
      <c r="AT65" s="1993"/>
      <c r="AU65" s="1993"/>
      <c r="AV65" s="1993"/>
      <c r="AW65" s="1993"/>
      <c r="AX65" s="1993"/>
      <c r="AY65" s="1993"/>
      <c r="AZ65" s="1993"/>
      <c r="BA65" s="1993"/>
      <c r="BB65" s="1993"/>
      <c r="BC65" s="1579"/>
      <c r="BD65" s="1993"/>
      <c r="BE65" s="1993"/>
      <c r="BF65" s="1993"/>
      <c r="BG65" s="1993"/>
      <c r="BH65" s="1993"/>
      <c r="BI65" s="1993"/>
      <c r="BJ65" s="1993"/>
      <c r="BK65" s="1993"/>
      <c r="BL65" s="1993"/>
      <c r="BM65" s="1993"/>
      <c r="BN65" s="1993"/>
      <c r="BO65" s="1993"/>
      <c r="BP65" s="1993"/>
      <c r="BQ65" s="1993"/>
      <c r="BR65" s="1993"/>
      <c r="BS65" s="1993"/>
      <c r="BT65" s="1993"/>
      <c r="BU65" s="1993"/>
      <c r="BV65" s="3"/>
      <c r="BW65" s="3"/>
    </row>
    <row r="66" spans="2:75" s="265" customFormat="1" ht="12.75" customHeight="1">
      <c r="B66" s="1953">
        <v>1</v>
      </c>
      <c r="C66" s="1954" t="s">
        <v>1593</v>
      </c>
      <c r="D66" s="575"/>
      <c r="E66" s="576"/>
      <c r="F66" s="575"/>
      <c r="G66" s="576"/>
      <c r="H66" s="576"/>
      <c r="I66" s="1955"/>
      <c r="J66" s="576"/>
      <c r="K66" s="576"/>
      <c r="L66" s="576"/>
      <c r="M66" s="576"/>
      <c r="N66" s="576"/>
      <c r="O66" s="576"/>
      <c r="P66" s="576"/>
      <c r="Q66" s="576"/>
      <c r="R66" s="576"/>
      <c r="S66" s="576"/>
      <c r="T66" s="603"/>
      <c r="U66" s="268"/>
      <c r="V66" s="1956"/>
      <c r="W66" s="576"/>
      <c r="X66" s="576"/>
      <c r="Y66" s="603"/>
      <c r="Z66" s="24"/>
      <c r="AF66" s="3"/>
      <c r="AG66" s="3"/>
      <c r="AH66" s="1589">
        <f>Q66</f>
        <v>0</v>
      </c>
      <c r="AI66" s="1593"/>
      <c r="AJ66" s="1593"/>
      <c r="AK66" s="1589">
        <f>AH66+AI66-AJ66</f>
        <v>0</v>
      </c>
      <c r="AL66" s="1593"/>
      <c r="AM66" s="1593"/>
      <c r="AN66" s="1593"/>
      <c r="AO66" s="1593"/>
      <c r="AP66" s="1594">
        <f>AN66*AO66</f>
        <v>0</v>
      </c>
      <c r="AQ66" s="1589">
        <f>IF(AS66&gt;AK66,AS66-AK66,0)</f>
        <v>0</v>
      </c>
      <c r="AR66" s="1589">
        <f>IF(AK66&gt;AS66,AK66-AS66,0)</f>
        <v>0</v>
      </c>
      <c r="AS66" s="1589">
        <f>IF(AND(AL66="Y",AM66="Y"),MIN(AK66,AP66),0)</f>
        <v>0</v>
      </c>
      <c r="AT66" s="1593"/>
      <c r="AU66" s="1589">
        <f>IF(AW66&gt;AK66,AW66-AK66,0)</f>
        <v>0</v>
      </c>
      <c r="AV66" s="1589">
        <f t="shared" ref="AV66:AV70" si="44">IF(AK61&gt;AW61,AK61-AW61,0)</f>
        <v>0</v>
      </c>
      <c r="AW66" s="1589">
        <f>AS66+AT66</f>
        <v>0</v>
      </c>
      <c r="AX66" s="1593"/>
      <c r="AY66" s="1589">
        <f>IF(BA66&gt;AK66,BA66-AK66,0)</f>
        <v>0</v>
      </c>
      <c r="AZ66" s="1589">
        <f t="shared" ref="AZ66:AZ70" si="45">IF(AK66&gt;BA66,AK66-BA66,0)</f>
        <v>0</v>
      </c>
      <c r="BA66" s="1589">
        <f>AW66+AX66</f>
        <v>0</v>
      </c>
      <c r="BB66" s="1593"/>
      <c r="BC66" s="1579"/>
      <c r="BD66" s="1589">
        <f>AG66</f>
        <v>0</v>
      </c>
      <c r="BE66" s="1593"/>
      <c r="BF66" s="1593"/>
      <c r="BG66" s="1589">
        <f t="shared" ref="BG66:BG70" si="46">BD66+BE66-BF66</f>
        <v>0</v>
      </c>
      <c r="BH66" s="1593"/>
      <c r="BI66" s="1589">
        <f>IF(BK66&gt;BG66,BK66-BG66,0)</f>
        <v>0</v>
      </c>
      <c r="BJ66" s="1589">
        <f>IF(BG66&gt;BK66,BG66-BK66,0)</f>
        <v>0</v>
      </c>
      <c r="BK66" s="1589">
        <f>IF(BH66="Y",BD66,0)</f>
        <v>0</v>
      </c>
      <c r="BL66" s="1593"/>
      <c r="BM66" s="1589">
        <f>IF(BO66&gt;BG66,BO66-BG66,0)</f>
        <v>0</v>
      </c>
      <c r="BN66" s="1589">
        <f>BJ66-BL66</f>
        <v>0</v>
      </c>
      <c r="BO66" s="1589">
        <f>BK66+BL66</f>
        <v>0</v>
      </c>
      <c r="BP66" s="1593"/>
      <c r="BQ66" s="1589">
        <f>IF(BS66&gt;BG67,BS66-BG67,0)</f>
        <v>0</v>
      </c>
      <c r="BR66" s="1589">
        <f>BN66-BP66</f>
        <v>0</v>
      </c>
      <c r="BS66" s="1589">
        <f>BO66+BP66</f>
        <v>0</v>
      </c>
      <c r="BT66" s="1593"/>
      <c r="BU66" s="1593"/>
      <c r="BV66" s="3"/>
      <c r="BW66" s="3"/>
    </row>
    <row r="67" spans="2:75" s="265" customFormat="1" ht="12.75" customHeight="1">
      <c r="B67" s="1953">
        <v>2</v>
      </c>
      <c r="C67" s="1954" t="s">
        <v>1593</v>
      </c>
      <c r="D67" s="575"/>
      <c r="E67" s="576"/>
      <c r="F67" s="575"/>
      <c r="G67" s="576"/>
      <c r="H67" s="576"/>
      <c r="I67" s="1955"/>
      <c r="J67" s="576"/>
      <c r="K67" s="576"/>
      <c r="L67" s="576"/>
      <c r="M67" s="576"/>
      <c r="N67" s="576"/>
      <c r="O67" s="576"/>
      <c r="P67" s="576"/>
      <c r="Q67" s="576"/>
      <c r="R67" s="576"/>
      <c r="S67" s="576"/>
      <c r="T67" s="603"/>
      <c r="U67" s="268"/>
      <c r="V67" s="1956"/>
      <c r="W67" s="576"/>
      <c r="X67" s="576"/>
      <c r="Y67" s="603"/>
      <c r="Z67" s="24"/>
      <c r="AF67" s="3"/>
      <c r="AG67" s="3"/>
      <c r="AH67" s="1589">
        <f>Q67</f>
        <v>0</v>
      </c>
      <c r="AI67" s="1593"/>
      <c r="AJ67" s="1593"/>
      <c r="AK67" s="1589">
        <f>AH67+AI67-AJ67</f>
        <v>0</v>
      </c>
      <c r="AL67" s="1593"/>
      <c r="AM67" s="1593"/>
      <c r="AN67" s="1593"/>
      <c r="AO67" s="1593"/>
      <c r="AP67" s="1594">
        <f>AN67*AO67</f>
        <v>0</v>
      </c>
      <c r="AQ67" s="1589">
        <f>IF(AS67&gt;AK67,AS67-AK67,0)</f>
        <v>0</v>
      </c>
      <c r="AR67" s="1589">
        <f>IF(AK67&gt;AS67,AK67-AS67,0)</f>
        <v>0</v>
      </c>
      <c r="AS67" s="1589">
        <f>IF(AND(AL67="Y",AM67="Y"),MIN(AK67,AP67),0)</f>
        <v>0</v>
      </c>
      <c r="AT67" s="1593"/>
      <c r="AU67" s="1589">
        <f>IF(AW67&gt;AK67,AW67-AK67,0)</f>
        <v>0</v>
      </c>
      <c r="AV67" s="1589">
        <f t="shared" si="44"/>
        <v>0</v>
      </c>
      <c r="AW67" s="1589">
        <f>AS67+AT67</f>
        <v>0</v>
      </c>
      <c r="AX67" s="1593"/>
      <c r="AY67" s="1589">
        <f>IF(BA67&gt;AK67,BA67-AK67,0)</f>
        <v>0</v>
      </c>
      <c r="AZ67" s="1589">
        <f t="shared" si="45"/>
        <v>0</v>
      </c>
      <c r="BA67" s="1589">
        <f>AW67+AX67</f>
        <v>0</v>
      </c>
      <c r="BB67" s="1593"/>
      <c r="BC67" s="1579"/>
      <c r="BD67" s="1589">
        <f>AG67</f>
        <v>0</v>
      </c>
      <c r="BE67" s="1593"/>
      <c r="BF67" s="1593"/>
      <c r="BG67" s="1589">
        <f t="shared" si="46"/>
        <v>0</v>
      </c>
      <c r="BH67" s="1593"/>
      <c r="BI67" s="1589">
        <f>IF(BK67&gt;BG67,BK67-BG67,0)</f>
        <v>0</v>
      </c>
      <c r="BJ67" s="1589">
        <f>IF(BG67&gt;BK67,BG67-BK67,0)</f>
        <v>0</v>
      </c>
      <c r="BK67" s="1589">
        <f>IF(BH67="Y",BD67,0)</f>
        <v>0</v>
      </c>
      <c r="BL67" s="1593"/>
      <c r="BM67" s="1589">
        <f>IF(BO67&gt;BG67,BO67-BG67,0)</f>
        <v>0</v>
      </c>
      <c r="BN67" s="1589">
        <f>BJ67-BL67</f>
        <v>0</v>
      </c>
      <c r="BO67" s="1589">
        <f>BK67+BL67</f>
        <v>0</v>
      </c>
      <c r="BP67" s="1593"/>
      <c r="BQ67" s="1589">
        <f>IF(BS67&gt;BG68,BS67-BG68,0)</f>
        <v>0</v>
      </c>
      <c r="BR67" s="1589">
        <f>BN67-BP67</f>
        <v>0</v>
      </c>
      <c r="BS67" s="1589">
        <f>BO67+BP67</f>
        <v>0</v>
      </c>
      <c r="BT67" s="1593"/>
      <c r="BU67" s="1593"/>
      <c r="BV67" s="3"/>
      <c r="BW67" s="3"/>
    </row>
    <row r="68" spans="2:75" s="265" customFormat="1" ht="12.75" customHeight="1">
      <c r="B68" s="1953">
        <v>3</v>
      </c>
      <c r="C68" s="1954" t="s">
        <v>1593</v>
      </c>
      <c r="D68" s="575"/>
      <c r="E68" s="576"/>
      <c r="F68" s="575"/>
      <c r="G68" s="576"/>
      <c r="H68" s="576"/>
      <c r="I68" s="1955"/>
      <c r="J68" s="576"/>
      <c r="K68" s="576"/>
      <c r="L68" s="576"/>
      <c r="M68" s="576"/>
      <c r="N68" s="576"/>
      <c r="O68" s="576"/>
      <c r="P68" s="576"/>
      <c r="Q68" s="576"/>
      <c r="R68" s="576"/>
      <c r="S68" s="576"/>
      <c r="T68" s="603"/>
      <c r="U68" s="268"/>
      <c r="V68" s="1956"/>
      <c r="W68" s="576"/>
      <c r="X68" s="576"/>
      <c r="Y68" s="603"/>
      <c r="Z68" s="24"/>
      <c r="AF68" s="3"/>
      <c r="AG68" s="3"/>
      <c r="AH68" s="1589">
        <f>Q68</f>
        <v>0</v>
      </c>
      <c r="AI68" s="1593"/>
      <c r="AJ68" s="1593"/>
      <c r="AK68" s="1589">
        <f>AH68+AI68-AJ68</f>
        <v>0</v>
      </c>
      <c r="AL68" s="1593"/>
      <c r="AM68" s="1593"/>
      <c r="AN68" s="1593"/>
      <c r="AO68" s="1593"/>
      <c r="AP68" s="1594">
        <f>AN68*AO68</f>
        <v>0</v>
      </c>
      <c r="AQ68" s="1589">
        <f>IF(AS68&gt;AK68,AS68-AK68,0)</f>
        <v>0</v>
      </c>
      <c r="AR68" s="1589">
        <f>IF(AK68&gt;AS68,AK68-AS68,0)</f>
        <v>0</v>
      </c>
      <c r="AS68" s="1589">
        <f>IF(AND(AL68="Y",AM68="Y"),MIN(AK68,AP68),0)</f>
        <v>0</v>
      </c>
      <c r="AT68" s="1593"/>
      <c r="AU68" s="1589">
        <f>IF(AW68&gt;AK68,AW68-AK68,0)</f>
        <v>0</v>
      </c>
      <c r="AV68" s="1589">
        <f t="shared" si="44"/>
        <v>0</v>
      </c>
      <c r="AW68" s="1589">
        <f>AS68+AT68</f>
        <v>0</v>
      </c>
      <c r="AX68" s="1593"/>
      <c r="AY68" s="1589">
        <f>IF(BA68&gt;AK68,BA68-AK68,0)</f>
        <v>0</v>
      </c>
      <c r="AZ68" s="1589">
        <f t="shared" si="45"/>
        <v>0</v>
      </c>
      <c r="BA68" s="1589">
        <f>AW68+AX68</f>
        <v>0</v>
      </c>
      <c r="BB68" s="1593"/>
      <c r="BC68" s="1579"/>
      <c r="BD68" s="1589">
        <f>AG68</f>
        <v>0</v>
      </c>
      <c r="BE68" s="1593"/>
      <c r="BF68" s="1593"/>
      <c r="BG68" s="1589">
        <f t="shared" si="46"/>
        <v>0</v>
      </c>
      <c r="BH68" s="1593"/>
      <c r="BI68" s="1589">
        <f>IF(BK68&gt;BG68,BK68-BG68,0)</f>
        <v>0</v>
      </c>
      <c r="BJ68" s="1589">
        <f>IF(BG68&gt;BK68,BG68-BK68,0)</f>
        <v>0</v>
      </c>
      <c r="BK68" s="1589">
        <f>IF(BH68="Y",BD68,0)</f>
        <v>0</v>
      </c>
      <c r="BL68" s="1593"/>
      <c r="BM68" s="1589">
        <f>IF(BO68&gt;BG68,BO68-BG68,0)</f>
        <v>0</v>
      </c>
      <c r="BN68" s="1589">
        <f>BJ68-BL68</f>
        <v>0</v>
      </c>
      <c r="BO68" s="1589">
        <f>BK68+BL68</f>
        <v>0</v>
      </c>
      <c r="BP68" s="1593"/>
      <c r="BQ68" s="1589">
        <f>IF(BS68&gt;BG69,BS68-BG69,0)</f>
        <v>0</v>
      </c>
      <c r="BR68" s="1589">
        <f>BN68-BP68</f>
        <v>0</v>
      </c>
      <c r="BS68" s="1589">
        <f>BO68+BP68</f>
        <v>0</v>
      </c>
      <c r="BT68" s="1593"/>
      <c r="BU68" s="1593"/>
      <c r="BV68" s="3"/>
      <c r="BW68" s="3"/>
    </row>
    <row r="69" spans="2:75" s="265" customFormat="1" ht="12.75" customHeight="1">
      <c r="B69" s="1953">
        <v>4</v>
      </c>
      <c r="C69" s="1954" t="s">
        <v>1593</v>
      </c>
      <c r="D69" s="575"/>
      <c r="E69" s="576"/>
      <c r="F69" s="575"/>
      <c r="G69" s="576"/>
      <c r="H69" s="576"/>
      <c r="I69" s="1955"/>
      <c r="J69" s="576"/>
      <c r="K69" s="576"/>
      <c r="L69" s="576"/>
      <c r="M69" s="576"/>
      <c r="N69" s="576"/>
      <c r="O69" s="576"/>
      <c r="P69" s="576"/>
      <c r="Q69" s="576"/>
      <c r="R69" s="576"/>
      <c r="S69" s="576"/>
      <c r="T69" s="603"/>
      <c r="U69" s="268"/>
      <c r="V69" s="1956"/>
      <c r="W69" s="576"/>
      <c r="X69" s="576"/>
      <c r="Y69" s="614"/>
      <c r="Z69" s="24"/>
      <c r="AF69" s="3"/>
      <c r="AG69" s="3"/>
      <c r="AH69" s="1589">
        <f>Q69</f>
        <v>0</v>
      </c>
      <c r="AI69" s="1593"/>
      <c r="AJ69" s="1593"/>
      <c r="AK69" s="1589">
        <f>AH69+AI69-AJ69</f>
        <v>0</v>
      </c>
      <c r="AL69" s="1593"/>
      <c r="AM69" s="1593"/>
      <c r="AN69" s="1593"/>
      <c r="AO69" s="1593"/>
      <c r="AP69" s="1594">
        <f>AN69*AO69</f>
        <v>0</v>
      </c>
      <c r="AQ69" s="1589">
        <f>IF(AS69&gt;AK69,AS69-AK69,0)</f>
        <v>0</v>
      </c>
      <c r="AR69" s="1589">
        <f>IF(AK69&gt;AS69,AK69-AS69,0)</f>
        <v>0</v>
      </c>
      <c r="AS69" s="1589">
        <f>IF(AND(AL69="Y",AM69="Y"),MIN(AK69,AP69),0)</f>
        <v>0</v>
      </c>
      <c r="AT69" s="1593"/>
      <c r="AU69" s="1589">
        <f>IF(AW69&gt;AK69,AW69-AK69,0)</f>
        <v>0</v>
      </c>
      <c r="AV69" s="1589">
        <f t="shared" si="44"/>
        <v>0</v>
      </c>
      <c r="AW69" s="1589">
        <f>AS69+AT69</f>
        <v>0</v>
      </c>
      <c r="AX69" s="1593"/>
      <c r="AY69" s="1589">
        <f>IF(BA69&gt;AK69,BA69-AK69,0)</f>
        <v>0</v>
      </c>
      <c r="AZ69" s="1589">
        <f t="shared" si="45"/>
        <v>0</v>
      </c>
      <c r="BA69" s="1589">
        <f>AW69+AX69</f>
        <v>0</v>
      </c>
      <c r="BB69" s="1593"/>
      <c r="BC69" s="1579"/>
      <c r="BD69" s="1589">
        <f>AG69</f>
        <v>0</v>
      </c>
      <c r="BE69" s="1593"/>
      <c r="BF69" s="1593"/>
      <c r="BG69" s="1589">
        <f t="shared" si="46"/>
        <v>0</v>
      </c>
      <c r="BH69" s="1593"/>
      <c r="BI69" s="1589">
        <f>IF(BK69&gt;BG69,BK69-BG69,0)</f>
        <v>0</v>
      </c>
      <c r="BJ69" s="1589">
        <f>IF(BG69&gt;BK69,BG69-BK69,0)</f>
        <v>0</v>
      </c>
      <c r="BK69" s="1589">
        <f>IF(BH69="Y",BD69,0)</f>
        <v>0</v>
      </c>
      <c r="BL69" s="1593"/>
      <c r="BM69" s="1589">
        <f>IF(BO69&gt;BG69,BO69-BG69,0)</f>
        <v>0</v>
      </c>
      <c r="BN69" s="1589">
        <f>BJ69-BL69</f>
        <v>0</v>
      </c>
      <c r="BO69" s="1589">
        <f>BK69+BL69</f>
        <v>0</v>
      </c>
      <c r="BP69" s="1593"/>
      <c r="BQ69" s="1589">
        <f>IF(BS69&gt;BG70,BS69-BG70,0)</f>
        <v>0</v>
      </c>
      <c r="BR69" s="1589">
        <f>BN69-BP69</f>
        <v>0</v>
      </c>
      <c r="BS69" s="1589">
        <f>BO69+BP69</f>
        <v>0</v>
      </c>
      <c r="BT69" s="1593"/>
      <c r="BU69" s="1593"/>
      <c r="BV69" s="3"/>
      <c r="BW69" s="3"/>
    </row>
    <row r="70" spans="2:75" s="265" customFormat="1" ht="12.75" customHeight="1">
      <c r="B70" s="1953">
        <v>5</v>
      </c>
      <c r="C70" s="1954" t="s">
        <v>1593</v>
      </c>
      <c r="D70" s="575"/>
      <c r="E70" s="576"/>
      <c r="F70" s="575"/>
      <c r="G70" s="576"/>
      <c r="H70" s="576"/>
      <c r="I70" s="1955"/>
      <c r="J70" s="576"/>
      <c r="K70" s="576"/>
      <c r="L70" s="1957"/>
      <c r="M70" s="618"/>
      <c r="N70" s="618"/>
      <c r="O70" s="618"/>
      <c r="P70" s="618"/>
      <c r="Q70" s="618"/>
      <c r="R70" s="618"/>
      <c r="S70" s="618"/>
      <c r="T70" s="614"/>
      <c r="U70" s="268"/>
      <c r="V70" s="1958"/>
      <c r="W70" s="618"/>
      <c r="X70" s="618"/>
      <c r="Y70" s="614"/>
      <c r="Z70" s="24"/>
      <c r="AF70" s="3"/>
      <c r="AG70" s="3"/>
      <c r="AH70" s="1589">
        <f>Q70</f>
        <v>0</v>
      </c>
      <c r="AI70" s="1593"/>
      <c r="AJ70" s="1593"/>
      <c r="AK70" s="1589">
        <f>AH70+AI70-AJ70</f>
        <v>0</v>
      </c>
      <c r="AL70" s="1593"/>
      <c r="AM70" s="1593"/>
      <c r="AN70" s="1593"/>
      <c r="AO70" s="1593"/>
      <c r="AP70" s="1594">
        <f>AN70*AO70</f>
        <v>0</v>
      </c>
      <c r="AQ70" s="1589">
        <f>IF(AS70&gt;AK70,AS70-AK70,0)</f>
        <v>0</v>
      </c>
      <c r="AR70" s="1589">
        <f>IF(AK70&gt;AS70,AK70-AS70,0)</f>
        <v>0</v>
      </c>
      <c r="AS70" s="1589">
        <f>IF(AND(AL70="Y",AM70="Y"),MIN(AK70,AP70),0)</f>
        <v>0</v>
      </c>
      <c r="AT70" s="1593"/>
      <c r="AU70" s="1589">
        <f>IF(AW70&gt;AK70,AW70-AK70,0)</f>
        <v>0</v>
      </c>
      <c r="AV70" s="1589">
        <f t="shared" si="44"/>
        <v>0</v>
      </c>
      <c r="AW70" s="1589">
        <f>AS70+AT70</f>
        <v>0</v>
      </c>
      <c r="AX70" s="1593"/>
      <c r="AY70" s="1589">
        <f>IF(BA70&gt;AK70,BA70-AK70,0)</f>
        <v>0</v>
      </c>
      <c r="AZ70" s="1589">
        <f t="shared" si="45"/>
        <v>0</v>
      </c>
      <c r="BA70" s="1589">
        <f>AW70+AX70</f>
        <v>0</v>
      </c>
      <c r="BB70" s="1593"/>
      <c r="BC70" s="1579"/>
      <c r="BD70" s="1589">
        <f>AG70</f>
        <v>0</v>
      </c>
      <c r="BE70" s="1593"/>
      <c r="BF70" s="1593"/>
      <c r="BG70" s="1589">
        <f t="shared" si="46"/>
        <v>0</v>
      </c>
      <c r="BH70" s="1593"/>
      <c r="BI70" s="1589">
        <f>IF(BK70&gt;BG70,BK70-BG70,0)</f>
        <v>0</v>
      </c>
      <c r="BJ70" s="1589">
        <f>IF(BG70&gt;BK70,BG70-BK70,0)</f>
        <v>0</v>
      </c>
      <c r="BK70" s="1589">
        <f>IF(BH70="Y",BD70,0)</f>
        <v>0</v>
      </c>
      <c r="BL70" s="1593"/>
      <c r="BM70" s="1589">
        <f>IF(BO70&gt;BG70,BO70-BG70,0)</f>
        <v>0</v>
      </c>
      <c r="BN70" s="1589">
        <f>BJ70-BL70</f>
        <v>0</v>
      </c>
      <c r="BO70" s="1589">
        <f>BK70+BL70</f>
        <v>0</v>
      </c>
      <c r="BP70" s="1593"/>
      <c r="BQ70" s="1589">
        <f>IF(BS70&gt;BG71,BS70-BG71,0)</f>
        <v>0</v>
      </c>
      <c r="BR70" s="1589">
        <f>BN70-BP70</f>
        <v>0</v>
      </c>
      <c r="BS70" s="1589">
        <f>BO70+BP70</f>
        <v>0</v>
      </c>
      <c r="BT70" s="1593"/>
      <c r="BU70" s="1593"/>
      <c r="BV70" s="3"/>
      <c r="BW70" s="3"/>
    </row>
    <row r="71" spans="2:75" s="265" customFormat="1" ht="12.75" customHeight="1">
      <c r="B71" s="1975"/>
      <c r="C71" s="1966" t="s">
        <v>1594</v>
      </c>
      <c r="D71" s="573"/>
      <c r="E71" s="379"/>
      <c r="F71" s="573"/>
      <c r="G71" s="379"/>
      <c r="H71" s="379"/>
      <c r="I71" s="1960"/>
      <c r="J71" s="595"/>
      <c r="K71" s="595"/>
      <c r="L71" s="1977"/>
      <c r="M71" s="4795">
        <f t="shared" ref="M71:S71" si="47">SUBTOTAL(9,M66:M70)</f>
        <v>0</v>
      </c>
      <c r="N71" s="4795">
        <f t="shared" si="47"/>
        <v>0</v>
      </c>
      <c r="O71" s="4795">
        <f t="shared" si="47"/>
        <v>0</v>
      </c>
      <c r="P71" s="4795">
        <f t="shared" si="47"/>
        <v>0</v>
      </c>
      <c r="Q71" s="4795">
        <f>SUBTOTAL(9,Q66:Q70)</f>
        <v>0</v>
      </c>
      <c r="R71" s="4795">
        <f t="shared" si="47"/>
        <v>0</v>
      </c>
      <c r="S71" s="4795">
        <f t="shared" si="47"/>
        <v>0</v>
      </c>
      <c r="T71" s="612"/>
      <c r="U71" s="271"/>
      <c r="V71" s="1967">
        <f>SUBTOTAL(9,V66:V70)</f>
        <v>0</v>
      </c>
      <c r="W71" s="4794">
        <f>SUBTOTAL(9,W66:W70)</f>
        <v>0</v>
      </c>
      <c r="X71" s="4794">
        <f>SUBTOTAL(9,X66:X70)</f>
        <v>0</v>
      </c>
      <c r="Y71" s="1968"/>
      <c r="Z71" s="467"/>
      <c r="AF71" s="3"/>
      <c r="AG71" s="3"/>
      <c r="AH71" s="1992">
        <f>SUBTOTAL(9,AH66:AH70)</f>
        <v>0</v>
      </c>
      <c r="AI71" s="1992">
        <f>SUBTOTAL(9,AI66:AI70)</f>
        <v>0</v>
      </c>
      <c r="AJ71" s="1992">
        <f>SUBTOTAL(9,AJ66:AJ70)</f>
        <v>0</v>
      </c>
      <c r="AK71" s="1992">
        <f>SUBTOTAL(9,AK66:AK70)</f>
        <v>0</v>
      </c>
      <c r="AL71" s="1992"/>
      <c r="AM71" s="1992"/>
      <c r="AN71" s="1992"/>
      <c r="AO71" s="1992"/>
      <c r="AP71" s="1992">
        <f t="shared" ref="AP71:BA71" si="48">SUBTOTAL(9,AP66:AP70)</f>
        <v>0</v>
      </c>
      <c r="AQ71" s="1992">
        <f t="shared" si="48"/>
        <v>0</v>
      </c>
      <c r="AR71" s="1992">
        <f t="shared" si="48"/>
        <v>0</v>
      </c>
      <c r="AS71" s="1992">
        <f t="shared" si="48"/>
        <v>0</v>
      </c>
      <c r="AT71" s="1992">
        <f t="shared" si="48"/>
        <v>0</v>
      </c>
      <c r="AU71" s="1992">
        <f t="shared" si="48"/>
        <v>0</v>
      </c>
      <c r="AV71" s="1992">
        <f t="shared" si="48"/>
        <v>0</v>
      </c>
      <c r="AW71" s="1992">
        <f t="shared" si="48"/>
        <v>0</v>
      </c>
      <c r="AX71" s="1992">
        <f t="shared" si="48"/>
        <v>0</v>
      </c>
      <c r="AY71" s="1992">
        <f t="shared" si="48"/>
        <v>0</v>
      </c>
      <c r="AZ71" s="1992">
        <f t="shared" si="48"/>
        <v>0</v>
      </c>
      <c r="BA71" s="1992">
        <f t="shared" si="48"/>
        <v>0</v>
      </c>
      <c r="BB71" s="1992"/>
      <c r="BC71" s="1579"/>
      <c r="BD71" s="1992">
        <f t="shared" ref="BD71:BS71" si="49">SUBTOTAL(9,BD66:BD70)</f>
        <v>0</v>
      </c>
      <c r="BE71" s="1992">
        <f t="shared" si="49"/>
        <v>0</v>
      </c>
      <c r="BF71" s="1992">
        <f t="shared" si="49"/>
        <v>0</v>
      </c>
      <c r="BG71" s="1992">
        <f t="shared" si="49"/>
        <v>0</v>
      </c>
      <c r="BH71" s="1992">
        <f t="shared" si="49"/>
        <v>0</v>
      </c>
      <c r="BI71" s="1992">
        <f t="shared" si="49"/>
        <v>0</v>
      </c>
      <c r="BJ71" s="1992">
        <f t="shared" si="49"/>
        <v>0</v>
      </c>
      <c r="BK71" s="1992">
        <f t="shared" si="49"/>
        <v>0</v>
      </c>
      <c r="BL71" s="1992">
        <f t="shared" si="49"/>
        <v>0</v>
      </c>
      <c r="BM71" s="1992">
        <f t="shared" si="49"/>
        <v>0</v>
      </c>
      <c r="BN71" s="1992">
        <f t="shared" si="49"/>
        <v>0</v>
      </c>
      <c r="BO71" s="1992">
        <f t="shared" si="49"/>
        <v>0</v>
      </c>
      <c r="BP71" s="1992">
        <f t="shared" si="49"/>
        <v>0</v>
      </c>
      <c r="BQ71" s="1992">
        <f t="shared" si="49"/>
        <v>0</v>
      </c>
      <c r="BR71" s="1992">
        <f t="shared" si="49"/>
        <v>0</v>
      </c>
      <c r="BS71" s="1992">
        <f t="shared" si="49"/>
        <v>0</v>
      </c>
      <c r="BT71" s="1992"/>
      <c r="BU71" s="1992"/>
      <c r="BV71" s="3"/>
      <c r="BW71" s="3"/>
    </row>
    <row r="72" spans="2:75" s="265" customFormat="1" ht="12.75" customHeight="1">
      <c r="B72" s="1975"/>
      <c r="C72" s="1966"/>
      <c r="D72" s="573"/>
      <c r="E72" s="379"/>
      <c r="F72" s="573"/>
      <c r="G72" s="379"/>
      <c r="H72" s="379"/>
      <c r="I72" s="1960"/>
      <c r="J72" s="595"/>
      <c r="K72" s="595"/>
      <c r="L72" s="1977"/>
      <c r="M72" s="1978"/>
      <c r="N72" s="1978"/>
      <c r="O72" s="1978"/>
      <c r="P72" s="1978"/>
      <c r="Q72" s="1978"/>
      <c r="R72" s="1978"/>
      <c r="S72" s="1978"/>
      <c r="T72" s="612"/>
      <c r="U72" s="271"/>
      <c r="V72" s="4796"/>
      <c r="W72" s="4797"/>
      <c r="X72" s="4797"/>
      <c r="Y72" s="1968"/>
      <c r="Z72" s="467"/>
      <c r="AF72" s="3"/>
      <c r="AG72" s="3"/>
      <c r="AH72" s="1994"/>
      <c r="AI72" s="1994"/>
      <c r="AJ72" s="1994"/>
      <c r="AK72" s="1994"/>
      <c r="AL72" s="1993"/>
      <c r="AM72" s="1995"/>
      <c r="AN72" s="1993"/>
      <c r="AO72" s="1993"/>
      <c r="AP72" s="1993"/>
      <c r="AQ72" s="1993"/>
      <c r="AR72" s="1993"/>
      <c r="AS72" s="1993"/>
      <c r="AT72" s="1994"/>
      <c r="AU72" s="1994"/>
      <c r="AV72" s="1994"/>
      <c r="AW72" s="1994"/>
      <c r="AX72" s="1994"/>
      <c r="AY72" s="1994"/>
      <c r="AZ72" s="1994"/>
      <c r="BA72" s="1994"/>
      <c r="BB72" s="1996"/>
      <c r="BC72" s="1579"/>
      <c r="BD72" s="1994"/>
      <c r="BE72" s="1994"/>
      <c r="BF72" s="1994"/>
      <c r="BG72" s="1994"/>
      <c r="BH72" s="1993"/>
      <c r="BI72" s="1994"/>
      <c r="BJ72" s="1994"/>
      <c r="BK72" s="1994"/>
      <c r="BL72" s="1994"/>
      <c r="BM72" s="1994"/>
      <c r="BN72" s="1994"/>
      <c r="BO72" s="1994"/>
      <c r="BP72" s="1994"/>
      <c r="BQ72" s="1994"/>
      <c r="BR72" s="1994"/>
      <c r="BS72" s="1994"/>
      <c r="BT72" s="1589"/>
      <c r="BU72" s="1589"/>
      <c r="BV72" s="3"/>
      <c r="BW72" s="3"/>
    </row>
    <row r="73" spans="2:75" s="265" customFormat="1" ht="12.75" customHeight="1">
      <c r="B73" s="643" t="s">
        <v>1601</v>
      </c>
      <c r="C73" s="606"/>
      <c r="D73" s="606"/>
      <c r="E73" s="606"/>
      <c r="F73" s="606"/>
      <c r="G73" s="606"/>
      <c r="H73" s="606"/>
      <c r="I73" s="644"/>
      <c r="J73" s="1979"/>
      <c r="K73" s="1979"/>
      <c r="L73" s="1980"/>
      <c r="M73" s="592">
        <f t="shared" ref="M73:S73" si="50">SUBTOTAL(9,M18:M71)</f>
        <v>0</v>
      </c>
      <c r="N73" s="592">
        <f t="shared" si="50"/>
        <v>0</v>
      </c>
      <c r="O73" s="592">
        <f t="shared" si="50"/>
        <v>0</v>
      </c>
      <c r="P73" s="592">
        <f t="shared" si="50"/>
        <v>0</v>
      </c>
      <c r="Q73" s="592">
        <f t="shared" si="50"/>
        <v>0</v>
      </c>
      <c r="R73" s="592">
        <f t="shared" si="50"/>
        <v>0</v>
      </c>
      <c r="S73" s="592">
        <f t="shared" si="50"/>
        <v>0</v>
      </c>
      <c r="T73" s="607"/>
      <c r="U73" s="271"/>
      <c r="V73" s="1981">
        <f>SUBTOTAL(9,V18:V63)</f>
        <v>0</v>
      </c>
      <c r="W73" s="592">
        <f>SUBTOTAL(9,W18:W63)</f>
        <v>0</v>
      </c>
      <c r="X73" s="592">
        <f>SUBTOTAL(9,X18:X63)</f>
        <v>0</v>
      </c>
      <c r="Y73" s="645"/>
      <c r="Z73" s="467"/>
      <c r="AF73" s="3"/>
      <c r="AG73" s="3"/>
      <c r="AH73" s="1607">
        <f>SUBTOTAL(9,AH17:AH71)</f>
        <v>0</v>
      </c>
      <c r="AI73" s="1607">
        <f>SUBTOTAL(9,AI17:AI71)</f>
        <v>0</v>
      </c>
      <c r="AJ73" s="1607">
        <f>SUBTOTAL(9,AJ17:AJ71)</f>
        <v>0</v>
      </c>
      <c r="AK73" s="1607">
        <f>SUBTOTAL(9,AK17:AK71)</f>
        <v>0</v>
      </c>
      <c r="AL73" s="1997"/>
      <c r="AM73" s="1998"/>
      <c r="AN73" s="1607"/>
      <c r="AO73" s="1607"/>
      <c r="AP73" s="1607">
        <f t="shared" ref="AP73:BA73" si="51">SUBTOTAL(9,AP17:AP71)</f>
        <v>0</v>
      </c>
      <c r="AQ73" s="1607">
        <f t="shared" si="51"/>
        <v>0</v>
      </c>
      <c r="AR73" s="1607">
        <f t="shared" si="51"/>
        <v>0</v>
      </c>
      <c r="AS73" s="1607">
        <f t="shared" si="51"/>
        <v>0</v>
      </c>
      <c r="AT73" s="1607">
        <f t="shared" si="51"/>
        <v>0</v>
      </c>
      <c r="AU73" s="1607">
        <f t="shared" si="51"/>
        <v>0</v>
      </c>
      <c r="AV73" s="1607">
        <f t="shared" si="51"/>
        <v>0</v>
      </c>
      <c r="AW73" s="1607">
        <f t="shared" si="51"/>
        <v>0</v>
      </c>
      <c r="AX73" s="1607">
        <f t="shared" si="51"/>
        <v>0</v>
      </c>
      <c r="AY73" s="1607">
        <f t="shared" si="51"/>
        <v>0</v>
      </c>
      <c r="AZ73" s="1607">
        <f t="shared" si="51"/>
        <v>0</v>
      </c>
      <c r="BA73" s="1607">
        <f t="shared" si="51"/>
        <v>0</v>
      </c>
      <c r="BB73" s="1997"/>
      <c r="BC73" s="1579"/>
      <c r="BD73" s="1607">
        <f>SUBTOTAL(9,BD18:BD71)</f>
        <v>0</v>
      </c>
      <c r="BE73" s="1607">
        <f t="shared" ref="BE73:BG73" si="52">SUBTOTAL(9,BE18:BE71)</f>
        <v>0</v>
      </c>
      <c r="BF73" s="1607">
        <f t="shared" si="52"/>
        <v>0</v>
      </c>
      <c r="BG73" s="1607">
        <f t="shared" si="52"/>
        <v>0</v>
      </c>
      <c r="BH73" s="1999"/>
      <c r="BI73" s="1607">
        <f t="shared" ref="BI73:BK73" si="53">SUBTOTAL(9,BI18:BI71)</f>
        <v>0</v>
      </c>
      <c r="BJ73" s="1607">
        <f t="shared" si="53"/>
        <v>0</v>
      </c>
      <c r="BK73" s="1607">
        <f t="shared" si="53"/>
        <v>0</v>
      </c>
      <c r="BL73" s="1607">
        <f t="shared" ref="BL73:BS73" si="54">SUBTOTAL(9,BL18:BL71)</f>
        <v>0</v>
      </c>
      <c r="BM73" s="1607">
        <f t="shared" si="54"/>
        <v>0</v>
      </c>
      <c r="BN73" s="1607">
        <f t="shared" si="54"/>
        <v>0</v>
      </c>
      <c r="BO73" s="1607">
        <f t="shared" si="54"/>
        <v>0</v>
      </c>
      <c r="BP73" s="1607">
        <f t="shared" si="54"/>
        <v>0</v>
      </c>
      <c r="BQ73" s="1607">
        <f t="shared" si="54"/>
        <v>0</v>
      </c>
      <c r="BR73" s="1607">
        <f t="shared" si="54"/>
        <v>0</v>
      </c>
      <c r="BS73" s="1607">
        <f t="shared" si="54"/>
        <v>0</v>
      </c>
      <c r="BT73" s="2000"/>
      <c r="BU73" s="2000"/>
      <c r="BV73" s="3"/>
      <c r="BW73" s="3"/>
    </row>
    <row r="74" spans="2:75" ht="12.75" customHeight="1">
      <c r="B74" s="18"/>
      <c r="P74" s="1886" t="s">
        <v>1263</v>
      </c>
      <c r="Q74" s="1886">
        <f>Q73-SFP!G21</f>
        <v>0</v>
      </c>
      <c r="T74" s="268"/>
      <c r="U74" s="268"/>
    </row>
    <row r="75" spans="2:75" ht="12.75" customHeight="1">
      <c r="B75" s="7300" t="s">
        <v>1565</v>
      </c>
      <c r="C75" s="7300"/>
      <c r="D75" s="346"/>
      <c r="T75" s="268"/>
      <c r="U75" s="268"/>
      <c r="AH75" s="7352" t="s">
        <v>1602</v>
      </c>
      <c r="AI75" s="7352"/>
      <c r="AJ75" s="7352"/>
      <c r="AK75" s="2001"/>
      <c r="AL75" s="2001"/>
      <c r="AM75" s="2001"/>
    </row>
    <row r="76" spans="2:75" ht="12.75" customHeight="1">
      <c r="B76" s="23">
        <v>1</v>
      </c>
      <c r="C76" s="540" t="s">
        <v>1566</v>
      </c>
      <c r="D76" s="274"/>
      <c r="I76" s="272"/>
      <c r="J76" s="268"/>
      <c r="K76" s="18"/>
      <c r="L76" s="18"/>
      <c r="M76" s="18"/>
      <c r="N76" s="18"/>
      <c r="O76" s="1546"/>
      <c r="P76" s="1546"/>
      <c r="Q76" s="1546"/>
      <c r="R76" s="18"/>
      <c r="S76" s="18"/>
      <c r="V76" s="18"/>
      <c r="AH76" s="7351" t="s">
        <v>1603</v>
      </c>
      <c r="AI76" s="7351" t="s">
        <v>1604</v>
      </c>
      <c r="AJ76" s="7351" t="s">
        <v>1605</v>
      </c>
    </row>
    <row r="77" spans="2:75" ht="12.75" customHeight="1">
      <c r="B77" s="23">
        <v>2</v>
      </c>
      <c r="C77" s="18" t="s">
        <v>1567</v>
      </c>
      <c r="T77" s="268"/>
      <c r="U77" s="268"/>
      <c r="AH77" s="7351"/>
      <c r="AI77" s="7351"/>
      <c r="AJ77" s="7351"/>
    </row>
    <row r="78" spans="2:75" ht="12.75" customHeight="1">
      <c r="T78" s="268"/>
      <c r="U78" s="268"/>
      <c r="AH78" s="1843" t="s">
        <v>1606</v>
      </c>
      <c r="AI78" s="1844">
        <f>SUMIF($G$18:$G$71,$AH78,$BA$18:$BA$71)+SUMIF($G$18:$G$71,$AH78,$BS$18:$BS$71)</f>
        <v>0</v>
      </c>
      <c r="AJ78" s="2002">
        <f>SUMIF($G$18:$G$71,$AH78,BS18:BS71)+SUMIF($G$18:$G$71,$AH78,$BR$18:$BR$71)</f>
        <v>0</v>
      </c>
    </row>
    <row r="79" spans="2:75" ht="12.75" customHeight="1">
      <c r="T79" s="268"/>
      <c r="U79" s="268"/>
      <c r="AH79" s="1843" t="s">
        <v>1607</v>
      </c>
      <c r="AI79" s="1844">
        <f>SUMIF($G$18:$G$71,$AH79,$BA$18:$BA$71)+SUMIF($G$18:$G$71,$AH79,$BS$18:$BS$71)</f>
        <v>0</v>
      </c>
      <c r="AJ79" s="2002">
        <f>SUMIF($G$18:$G$71,$AH79,BS19:BS72)+SUMIF($G$18:$G$71,$AH79,$BR$18:$BR$71)</f>
        <v>0</v>
      </c>
      <c r="BO79" s="1"/>
      <c r="BP79" s="1"/>
      <c r="BQ79" s="1"/>
      <c r="BR79" s="1"/>
      <c r="BS79" s="1"/>
    </row>
    <row r="80" spans="2:75" ht="12.75" customHeight="1">
      <c r="T80" s="268"/>
      <c r="U80" s="268"/>
      <c r="AH80" s="1843" t="s">
        <v>1608</v>
      </c>
      <c r="AI80" s="1844">
        <f>SUMIF($G$18:$G$71,$AH80,$BA$18:$BA$71)+SUMIF($G$18:$G$71,$AH80,$BS$18:$BS$71)</f>
        <v>0</v>
      </c>
      <c r="AJ80" s="2002">
        <f>SUMIF($G$18:$G$71,$AH80,BS20:BS73)+SUMIF($G$18:$G$71,$AH80,$BR$18:$BR$71)</f>
        <v>0</v>
      </c>
      <c r="BO80" s="1"/>
      <c r="BP80" s="1"/>
      <c r="BQ80" s="1"/>
      <c r="BR80" s="1"/>
      <c r="BS80" s="1"/>
    </row>
    <row r="81" spans="34:37" ht="12.75" customHeight="1">
      <c r="AH81" s="1843" t="s">
        <v>1609</v>
      </c>
      <c r="AI81" s="1844">
        <f>SUMIF($G$18:$G$71,$AH81,$BA$18:$BA$71)+SUMIF($G$18:$G$71,$AH81,$BS$18:$BS$71)</f>
        <v>0</v>
      </c>
      <c r="AJ81" s="2002">
        <f>SUMIF($G$18:$G$71,$AH81,BS21:BS74)+SUMIF($G$18:$G$71,$AH81,$BR$18:$BR$71)</f>
        <v>0</v>
      </c>
    </row>
    <row r="82" spans="34:37" ht="12.75" customHeight="1">
      <c r="AH82" s="1843" t="s">
        <v>1610</v>
      </c>
      <c r="AI82" s="1844">
        <f>SUMIF($G$18:$G$71,$AH82,$BA$18:$BA$71)+SUMIF($G$18:$G$71,$AH82,$BS$18:$BS$71)</f>
        <v>0</v>
      </c>
      <c r="AJ82" s="2002">
        <f>SUMIF($G$18:$G$71,$AH82,BS22:BS75)+SUMIF($G$18:$G$71,$AH82,$BR$18:$BR$71)</f>
        <v>0</v>
      </c>
    </row>
    <row r="83" spans="34:37" ht="12.75" customHeight="1">
      <c r="AH83" s="1843" t="s">
        <v>1611</v>
      </c>
      <c r="AI83" s="1844"/>
      <c r="AJ83" s="2002"/>
    </row>
    <row r="84" spans="34:37" ht="12.75" customHeight="1">
      <c r="AH84" s="1845" t="s">
        <v>1612</v>
      </c>
      <c r="AI84" s="1844">
        <f>SUMIF($G$18:$G$71,$AH84,$BA$18:$BA$71)+SUMIF($G$18:$G$71,$AH84,$BS$18:$BS$71)</f>
        <v>0</v>
      </c>
      <c r="AJ84" s="2002">
        <f>SUMIF($G$18:$G$71,$AH84,BS24:BS77)+SUMIF($G$18:$G$71,$AH84,$BR$18:$BR$71)</f>
        <v>0</v>
      </c>
    </row>
    <row r="85" spans="34:37" ht="12.75" customHeight="1">
      <c r="AH85" s="1845" t="s">
        <v>243</v>
      </c>
      <c r="AI85" s="1844">
        <f>SUMIF($G$18:$G$71,$AH85,$BA$18:$BA$71)+SUMIF($G$18:$G$71,$AH85,$BS$18:$BS$71)</f>
        <v>0</v>
      </c>
      <c r="AJ85" s="2002">
        <f>SUMIF($G$18:$G$71,$AH85,BS25:BS78)+SUMIF($G$18:$G$71,$AH85,$BR$18:$BR$71)</f>
        <v>0</v>
      </c>
    </row>
    <row r="86" spans="34:37" ht="12.75" customHeight="1">
      <c r="AH86" s="1846" t="s">
        <v>164</v>
      </c>
      <c r="AI86" s="1847">
        <f>SUM(AI78:AI85)</f>
        <v>0</v>
      </c>
      <c r="AJ86" s="1847">
        <f>SUM(AJ78:AJ85)</f>
        <v>0</v>
      </c>
    </row>
    <row r="88" spans="34:37" ht="12.75" customHeight="1">
      <c r="AH88" s="7350" t="s">
        <v>1548</v>
      </c>
      <c r="AI88" s="7350"/>
      <c r="AJ88" s="7350"/>
      <c r="AK88" s="1423" t="s">
        <v>52</v>
      </c>
    </row>
    <row r="89" spans="34:37" ht="12.75" customHeight="1">
      <c r="AH89" s="7367" t="s">
        <v>1553</v>
      </c>
      <c r="AI89" s="7368"/>
      <c r="AJ89" s="7369"/>
      <c r="AK89" s="1662" t="s">
        <v>1554</v>
      </c>
    </row>
  </sheetData>
  <sheetProtection algorithmName="SHA-512" hashValue="OHvaCagmUmj2+CBZuwnEbjoBrRBD/mXMI++r93Kuc8SVYZk9TGwYonbYsVFPhqQCK9DPHdXRA3m4+A1RnJjAJw==" saltValue="LRF2vmSEVFmVe2aMiJfL6Q==" spinCount="100000" sheet="1" scenarios="1" formatRows="0" insertColumns="0" insertRows="0"/>
  <mergeCells count="79">
    <mergeCell ref="BU11:BU13"/>
    <mergeCell ref="BD10:BU10"/>
    <mergeCell ref="BR12:BR13"/>
    <mergeCell ref="BS12:BS13"/>
    <mergeCell ref="BL12:BL13"/>
    <mergeCell ref="BM12:BM13"/>
    <mergeCell ref="BN12:BN13"/>
    <mergeCell ref="BO12:BO13"/>
    <mergeCell ref="BP12:BP13"/>
    <mergeCell ref="AK10:AK13"/>
    <mergeCell ref="AJ12:AJ13"/>
    <mergeCell ref="AI12:AI13"/>
    <mergeCell ref="AH89:AJ89"/>
    <mergeCell ref="BQ12:BQ13"/>
    <mergeCell ref="AW11:AW13"/>
    <mergeCell ref="AU11:AU13"/>
    <mergeCell ref="AT11:AT13"/>
    <mergeCell ref="AV11:AV13"/>
    <mergeCell ref="AS10:AS13"/>
    <mergeCell ref="AR10:AR13"/>
    <mergeCell ref="AQ10:AQ13"/>
    <mergeCell ref="AL10:AN11"/>
    <mergeCell ref="AO10:AO11"/>
    <mergeCell ref="AP10:AP13"/>
    <mergeCell ref="AO12:AO13"/>
    <mergeCell ref="AM12:AM13"/>
    <mergeCell ref="AL12:AL13"/>
    <mergeCell ref="BB10:BB13"/>
    <mergeCell ref="BG11:BG13"/>
    <mergeCell ref="BF12:BF13"/>
    <mergeCell ref="BE12:BE13"/>
    <mergeCell ref="BD11:BD13"/>
    <mergeCell ref="AH9:BB9"/>
    <mergeCell ref="BD9:BT9"/>
    <mergeCell ref="BT11:BT13"/>
    <mergeCell ref="BK11:BK13"/>
    <mergeCell ref="AT10:AW10"/>
    <mergeCell ref="BL11:BO11"/>
    <mergeCell ref="BJ11:BJ13"/>
    <mergeCell ref="BI11:BI13"/>
    <mergeCell ref="BH11:BH13"/>
    <mergeCell ref="AX10:BA10"/>
    <mergeCell ref="BA11:BA13"/>
    <mergeCell ref="AZ11:AZ13"/>
    <mergeCell ref="AY11:AY13"/>
    <mergeCell ref="AX11:AX13"/>
    <mergeCell ref="BP11:BS11"/>
    <mergeCell ref="AN12:AN13"/>
    <mergeCell ref="AH88:AJ88"/>
    <mergeCell ref="W10:W13"/>
    <mergeCell ref="X10:X13"/>
    <mergeCell ref="Y10:Y13"/>
    <mergeCell ref="AH76:AH77"/>
    <mergeCell ref="AI76:AI77"/>
    <mergeCell ref="AJ76:AJ77"/>
    <mergeCell ref="AH75:AJ75"/>
    <mergeCell ref="AH10:AH13"/>
    <mergeCell ref="AI10:AJ11"/>
    <mergeCell ref="J9:J13"/>
    <mergeCell ref="N10:N13"/>
    <mergeCell ref="O10:O13"/>
    <mergeCell ref="P10:P13"/>
    <mergeCell ref="Q10:Q13"/>
    <mergeCell ref="B75:C75"/>
    <mergeCell ref="Z2:Z5"/>
    <mergeCell ref="B9:C13"/>
    <mergeCell ref="G9:G13"/>
    <mergeCell ref="T9:T13"/>
    <mergeCell ref="I9:I13"/>
    <mergeCell ref="R9:R13"/>
    <mergeCell ref="S9:S13"/>
    <mergeCell ref="D9:D13"/>
    <mergeCell ref="F9:F13"/>
    <mergeCell ref="L10:L13"/>
    <mergeCell ref="K10:K13"/>
    <mergeCell ref="H9:H13"/>
    <mergeCell ref="M9:M13"/>
    <mergeCell ref="E9:E13"/>
    <mergeCell ref="V10:V13"/>
  </mergeCells>
  <conditionalFormatting sqref="Q74">
    <cfRule type="cellIs" dxfId="126" priority="4" operator="notEqual">
      <formula>0</formula>
    </cfRule>
  </conditionalFormatting>
  <conditionalFormatting sqref="AH1:AH1048576">
    <cfRule type="cellIs" dxfId="125" priority="1" operator="lessThan">
      <formula>0</formula>
    </cfRule>
  </conditionalFormatting>
  <dataValidations count="2">
    <dataValidation type="list" allowBlank="1" showInputMessage="1" showErrorMessage="1" sqref="G18:G24 G26:G32 G34:G40 G42:G48 G50:G56 G58:G72" xr:uid="{9DC5DDDC-587B-4E90-B0B1-206808209ABF}">
      <formula1>"AAA to AA-, A+ to A- , BBB+ to BBB-, BB+ to B-, CCC or worse, Unrated - In good standing, Unrated - Others"</formula1>
    </dataValidation>
    <dataValidation type="list" allowBlank="1" showInputMessage="1" showErrorMessage="1" sqref="H18:H22 H26:H30 H34:H38 H42:H46 H50:H54 H58:H62 AL17:AM22 AL25:AM30 BH66:BH70 AL42:AM46 AL50:AM54 AL58:AM62 AL66:AM70 BH18:BH22 BH26:BH30 BH34:BH38 BH42:BH46 BH50:BH54 BH58:BH62 AL34:AM38" xr:uid="{CE9DCD6F-814C-4903-9EFB-BDE5AF2A581A}">
      <formula1>"Y,N"</formula1>
    </dataValidation>
  </dataValidations>
  <hyperlinks>
    <hyperlink ref="AH89" r:id="rId1" display="https://www.insurance.gov.ph/amended-insurance-code-r-a-10607/" xr:uid="{2F33B05E-4730-44DE-A64D-CA83B0CC1D5C}"/>
    <hyperlink ref="AA2" location="Content!A1" display="Content" xr:uid="{474F7236-1D5C-44F5-9C98-FFF7BA76BFEB}"/>
    <hyperlink ref="AA3" location="'SFP - Asset'!A1" display="SFP-Asset" xr:uid="{3FFBF3F4-8AE6-4012-B8B0-DED5A4612C60}"/>
    <hyperlink ref="AA4" location="'SFP - Liab, NW '!A1" display="SFP-Liab and NW" xr:uid="{5F44D0FC-9A9F-4683-9CCC-72EA9346F9C0}"/>
    <hyperlink ref="AA5" location="SCI!A1" display="SCI" xr:uid="{177EA68E-4597-4321-A288-3FC2E8A2DF10}"/>
  </hyperlinks>
  <printOptions horizontalCentered="1"/>
  <pageMargins left="0.2" right="0.2" top="1.25" bottom="0.75" header="0.3" footer="0.3"/>
  <pageSetup paperSize="5" scale="22" fitToHeight="0" orientation="portrait"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0">
    <tabColor rgb="FFFFCCCC"/>
    <pageSetUpPr fitToPage="1"/>
  </sheetPr>
  <dimension ref="A1:BT46"/>
  <sheetViews>
    <sheetView showGridLines="0" zoomScale="70" zoomScaleNormal="70" workbookViewId="0">
      <selection activeCell="BH33" sqref="BH33"/>
    </sheetView>
  </sheetViews>
  <sheetFormatPr defaultColWidth="9.140625" defaultRowHeight="12.75" customHeight="1" outlineLevelCol="1"/>
  <cols>
    <col min="1" max="1" width="1.85546875" style="18" customWidth="1"/>
    <col min="2" max="2" width="4.28515625" style="18" customWidth="1"/>
    <col min="3" max="3" width="35.7109375" style="18" customWidth="1"/>
    <col min="4" max="7" width="25.7109375" style="18" customWidth="1"/>
    <col min="8" max="8" width="12.7109375" style="18" customWidth="1"/>
    <col min="9" max="11" width="15.7109375" style="2218" customWidth="1"/>
    <col min="12" max="12" width="20.7109375" style="25" customWidth="1"/>
    <col min="13" max="14" width="12.7109375" style="25" customWidth="1"/>
    <col min="15" max="17" width="20.7109375" style="25" customWidth="1"/>
    <col min="18" max="18" width="30.7109375" style="18" customWidth="1"/>
    <col min="19" max="19" width="3.7109375" style="18" customWidth="1"/>
    <col min="20" max="23" width="20.7109375" style="18" customWidth="1"/>
    <col min="24" max="24" width="30.7109375" style="18" customWidth="1"/>
    <col min="25" max="25" width="2" style="18" customWidth="1"/>
    <col min="26" max="26" width="17" style="18" bestFit="1" customWidth="1"/>
    <col min="27" max="30" width="9.140625" style="18" customWidth="1"/>
    <col min="31" max="31" width="9.140625" style="18" hidden="1" customWidth="1"/>
    <col min="32" max="42" width="20.7109375" style="18" hidden="1" customWidth="1"/>
    <col min="43" max="50" width="20.7109375" style="18" hidden="1" customWidth="1" outlineLevel="1"/>
    <col min="51" max="51" width="30.7109375" style="18" hidden="1" customWidth="1" collapsed="1"/>
    <col min="52" max="52" width="30.7109375" style="18" hidden="1" customWidth="1"/>
    <col min="53" max="53" width="3.7109375" style="18" hidden="1" customWidth="1"/>
    <col min="54" max="62" width="20.7109375" style="18" hidden="1" customWidth="1"/>
    <col min="63" max="70" width="20.7109375" style="18" hidden="1" customWidth="1" outlineLevel="1"/>
    <col min="71" max="71" width="30.7109375" style="18" hidden="1" customWidth="1" collapsed="1"/>
    <col min="72" max="72" width="35.7109375" style="18" hidden="1" customWidth="1"/>
    <col min="73" max="73" width="0" style="18" hidden="1" customWidth="1"/>
    <col min="74" max="16384" width="9.140625" style="18"/>
  </cols>
  <sheetData>
    <row r="1" spans="1:72" ht="12.75" customHeight="1" thickBot="1"/>
    <row r="2" spans="1:72" ht="15.2" customHeight="1">
      <c r="B2" s="1005" t="s">
        <v>1613</v>
      </c>
      <c r="G2" s="438"/>
      <c r="L2" s="272"/>
      <c r="M2" s="272"/>
      <c r="N2" s="272"/>
      <c r="O2" s="272"/>
      <c r="P2" s="272"/>
      <c r="Q2" s="272"/>
      <c r="R2" s="439"/>
      <c r="S2" s="439"/>
      <c r="Y2" s="7341" t="s">
        <v>1486</v>
      </c>
      <c r="Z2" s="4763" t="s">
        <v>1067</v>
      </c>
    </row>
    <row r="3" spans="1:72" s="265" customFormat="1" ht="15.2" customHeight="1">
      <c r="B3" s="1005" t="s">
        <v>7</v>
      </c>
      <c r="D3" s="4787">
        <f>'Com Prof'!D2</f>
        <v>0</v>
      </c>
      <c r="E3" s="4788"/>
      <c r="F3" s="4788"/>
      <c r="S3" s="264"/>
      <c r="Y3" s="7341"/>
      <c r="Z3" s="1338" t="s">
        <v>1487</v>
      </c>
    </row>
    <row r="4" spans="1:72" s="265" customFormat="1" ht="15.2" customHeight="1">
      <c r="B4" s="1005" t="s">
        <v>757</v>
      </c>
      <c r="D4" s="4789">
        <f>'Com Prof'!D3</f>
        <v>45657</v>
      </c>
      <c r="E4" s="4790"/>
      <c r="F4" s="4790"/>
      <c r="I4" s="2158"/>
      <c r="J4" s="2158"/>
      <c r="K4" s="2158"/>
      <c r="L4" s="266"/>
      <c r="M4" s="266"/>
      <c r="N4" s="266"/>
      <c r="O4" s="266"/>
      <c r="P4" s="266"/>
      <c r="Q4" s="266"/>
      <c r="Y4" s="7341"/>
      <c r="Z4" s="1338" t="s">
        <v>1488</v>
      </c>
    </row>
    <row r="5" spans="1:72" s="265" customFormat="1" ht="15.2" customHeight="1">
      <c r="B5" s="593"/>
      <c r="C5" s="593"/>
      <c r="D5" s="593"/>
      <c r="E5" s="593"/>
      <c r="F5" s="593"/>
      <c r="G5" s="593"/>
      <c r="H5" s="593"/>
      <c r="I5" s="593"/>
      <c r="J5" s="593"/>
      <c r="K5" s="593"/>
      <c r="L5" s="593"/>
      <c r="M5" s="593"/>
      <c r="N5" s="593"/>
      <c r="O5" s="593"/>
      <c r="P5" s="593"/>
      <c r="Q5" s="593"/>
      <c r="R5" s="593"/>
      <c r="S5" s="466"/>
      <c r="Y5" s="7377"/>
      <c r="Z5" s="1339" t="s">
        <v>258</v>
      </c>
    </row>
    <row r="6" spans="1:72" ht="14.1" customHeight="1">
      <c r="L6" s="272"/>
      <c r="M6" s="272"/>
      <c r="N6" s="272"/>
      <c r="O6" s="272"/>
      <c r="P6" s="272"/>
      <c r="Q6" s="272"/>
      <c r="AF6" s="1175"/>
      <c r="AG6" s="1175"/>
      <c r="AH6" s="1175"/>
      <c r="AI6" s="1175"/>
      <c r="AJ6" s="1175"/>
      <c r="AK6" s="1175"/>
      <c r="AL6" s="1175"/>
      <c r="AM6" s="1175"/>
      <c r="AN6" s="1175"/>
      <c r="AO6" s="1175"/>
      <c r="AP6" s="1175"/>
      <c r="AQ6" s="1175"/>
      <c r="AR6" s="1175"/>
      <c r="AS6" s="1175"/>
      <c r="AT6" s="1175"/>
      <c r="AU6" s="1175"/>
      <c r="AV6" s="1175"/>
      <c r="AW6" s="1175"/>
      <c r="AX6" s="1175"/>
      <c r="AY6" s="1175"/>
      <c r="AZ6" s="1175"/>
    </row>
    <row r="7" spans="1:72" ht="14.1" customHeight="1">
      <c r="L7" s="272"/>
      <c r="M7" s="272"/>
      <c r="N7" s="272"/>
      <c r="O7" s="272"/>
      <c r="P7" s="272"/>
      <c r="Q7" s="272"/>
      <c r="AF7" s="1175"/>
      <c r="AG7" s="1175"/>
      <c r="AH7" s="1175"/>
      <c r="AI7" s="1175"/>
      <c r="AJ7" s="1175"/>
      <c r="AK7" s="1175"/>
      <c r="AL7" s="1175"/>
      <c r="AM7" s="1175"/>
      <c r="AN7" s="1175"/>
      <c r="AO7" s="1175"/>
      <c r="AP7" s="1175"/>
      <c r="AQ7" s="1175"/>
      <c r="AR7" s="1175"/>
      <c r="AS7" s="1175"/>
      <c r="AT7" s="1175"/>
      <c r="AU7" s="1175"/>
      <c r="AV7" s="1175"/>
      <c r="AW7" s="1175"/>
      <c r="AX7" s="1175"/>
      <c r="AY7" s="1175"/>
      <c r="AZ7" s="1175"/>
    </row>
    <row r="8" spans="1:72" ht="14.1" customHeight="1" thickBot="1">
      <c r="L8" s="272"/>
      <c r="M8" s="272"/>
      <c r="N8" s="272"/>
      <c r="O8" s="272"/>
      <c r="P8" s="272"/>
      <c r="Q8" s="272"/>
      <c r="BF8" s="2956">
        <f>Topsheet!D8</f>
        <v>45657</v>
      </c>
    </row>
    <row r="9" spans="1:72" s="517" customFormat="1" ht="12.75" customHeight="1" thickBot="1">
      <c r="A9" s="4798"/>
      <c r="B9" s="4799" t="s">
        <v>1614</v>
      </c>
      <c r="C9" s="4800"/>
      <c r="D9" s="7390" t="s">
        <v>1489</v>
      </c>
      <c r="E9" s="7393" t="s">
        <v>1615</v>
      </c>
      <c r="F9" s="7393" t="s">
        <v>1490</v>
      </c>
      <c r="G9" s="7390" t="s">
        <v>1571</v>
      </c>
      <c r="H9" s="7393" t="s">
        <v>1572</v>
      </c>
      <c r="I9" s="4801" t="s">
        <v>1616</v>
      </c>
      <c r="J9" s="4802"/>
      <c r="K9" s="7380" t="s">
        <v>1617</v>
      </c>
      <c r="L9" s="4803" t="s">
        <v>1493</v>
      </c>
      <c r="M9" s="4804"/>
      <c r="N9" s="4805"/>
      <c r="O9" s="7380" t="s">
        <v>1618</v>
      </c>
      <c r="P9" s="7381" t="s">
        <v>1086</v>
      </c>
      <c r="Q9" s="7381" t="s">
        <v>1084</v>
      </c>
      <c r="R9" s="7397" t="s">
        <v>1497</v>
      </c>
      <c r="S9" s="1432"/>
      <c r="T9" s="4806" t="s">
        <v>78</v>
      </c>
      <c r="U9" s="4807"/>
      <c r="V9" s="4808"/>
      <c r="W9" s="4808"/>
      <c r="X9" s="4809"/>
      <c r="AF9" s="7407" t="s">
        <v>1068</v>
      </c>
      <c r="AG9" s="7407"/>
      <c r="AH9" s="7407"/>
      <c r="AI9" s="7407"/>
      <c r="AJ9" s="7407"/>
      <c r="AK9" s="7407"/>
      <c r="AL9" s="7407"/>
      <c r="AM9" s="7407"/>
      <c r="AN9" s="7407"/>
      <c r="AO9" s="7407"/>
      <c r="AP9" s="7407"/>
      <c r="AQ9" s="7407"/>
      <c r="AR9" s="7407"/>
      <c r="AS9" s="7407"/>
      <c r="AT9" s="7407"/>
      <c r="AU9" s="7407"/>
      <c r="AV9" s="7407"/>
      <c r="AW9" s="7407"/>
      <c r="AX9" s="7407"/>
      <c r="AY9" s="7407"/>
      <c r="AZ9" s="2957"/>
      <c r="BB9" s="7408" t="s">
        <v>1068</v>
      </c>
      <c r="BC9" s="7408"/>
      <c r="BD9" s="7408"/>
      <c r="BE9" s="7408"/>
      <c r="BF9" s="7408"/>
      <c r="BG9" s="7408"/>
      <c r="BH9" s="7408"/>
      <c r="BI9" s="7408"/>
      <c r="BJ9" s="7408"/>
      <c r="BK9" s="7408"/>
      <c r="BL9" s="7408"/>
      <c r="BM9" s="7408"/>
      <c r="BN9" s="7408"/>
      <c r="BO9" s="7408"/>
      <c r="BP9" s="7408"/>
      <c r="BQ9" s="7408"/>
      <c r="BR9" s="7408"/>
      <c r="BS9" s="7408"/>
    </row>
    <row r="10" spans="1:72" s="517" customFormat="1" ht="12.75" customHeight="1" thickBot="1">
      <c r="A10" s="4810"/>
      <c r="B10" s="7378" t="s">
        <v>52</v>
      </c>
      <c r="C10" s="7379"/>
      <c r="D10" s="7391"/>
      <c r="E10" s="7394"/>
      <c r="F10" s="7394"/>
      <c r="G10" s="7391"/>
      <c r="H10" s="7394"/>
      <c r="I10" s="7383" t="s">
        <v>1619</v>
      </c>
      <c r="J10" s="7396" t="s">
        <v>1620</v>
      </c>
      <c r="K10" s="7380"/>
      <c r="L10" s="7382" t="s">
        <v>1621</v>
      </c>
      <c r="M10" s="7382" t="s">
        <v>1499</v>
      </c>
      <c r="N10" s="7382" t="s">
        <v>1500</v>
      </c>
      <c r="O10" s="7380"/>
      <c r="P10" s="7381"/>
      <c r="Q10" s="7381"/>
      <c r="R10" s="7397"/>
      <c r="S10" s="1432"/>
      <c r="T10" s="7384" t="s">
        <v>1622</v>
      </c>
      <c r="U10" s="7404" t="s">
        <v>1583</v>
      </c>
      <c r="V10" s="7401" t="s">
        <v>1086</v>
      </c>
      <c r="W10" s="7398" t="s">
        <v>1084</v>
      </c>
      <c r="X10" s="7387" t="s">
        <v>1576</v>
      </c>
      <c r="AF10" s="7410" t="s">
        <v>1501</v>
      </c>
      <c r="AG10" s="7414" t="s">
        <v>1502</v>
      </c>
      <c r="AH10" s="7415"/>
      <c r="AI10" s="7410" t="s">
        <v>1081</v>
      </c>
      <c r="AJ10" s="7414" t="s">
        <v>1503</v>
      </c>
      <c r="AK10" s="7415"/>
      <c r="AL10" s="7411" t="s">
        <v>1585</v>
      </c>
      <c r="AM10" s="7411" t="s">
        <v>1504</v>
      </c>
      <c r="AN10" s="7410" t="s">
        <v>1082</v>
      </c>
      <c r="AO10" s="7418" t="s">
        <v>1086</v>
      </c>
      <c r="AP10" s="7410" t="s">
        <v>1084</v>
      </c>
      <c r="AQ10" s="7410" t="s">
        <v>1070</v>
      </c>
      <c r="AR10" s="7410"/>
      <c r="AS10" s="7410"/>
      <c r="AT10" s="7410"/>
      <c r="AU10" s="7410" t="s">
        <v>1071</v>
      </c>
      <c r="AV10" s="7410"/>
      <c r="AW10" s="7410"/>
      <c r="AX10" s="7410"/>
      <c r="AY10" s="7410" t="s">
        <v>44</v>
      </c>
      <c r="AZ10" s="7410" t="s">
        <v>1505</v>
      </c>
      <c r="BB10" s="7408" t="s">
        <v>78</v>
      </c>
      <c r="BC10" s="7409"/>
      <c r="BD10" s="7409"/>
      <c r="BE10" s="7409"/>
      <c r="BF10" s="7409"/>
      <c r="BG10" s="7409"/>
      <c r="BH10" s="7409"/>
      <c r="BI10" s="7409"/>
      <c r="BJ10" s="7409"/>
      <c r="BK10" s="7409"/>
      <c r="BL10" s="7409"/>
      <c r="BM10" s="7409"/>
      <c r="BN10" s="7409"/>
      <c r="BO10" s="7409"/>
      <c r="BP10" s="7409"/>
      <c r="BQ10" s="7409"/>
      <c r="BR10" s="7409"/>
      <c r="BS10" s="7409"/>
    </row>
    <row r="11" spans="1:72" s="517" customFormat="1" ht="12.75" customHeight="1" thickBot="1">
      <c r="A11" s="4810"/>
      <c r="B11" s="7378"/>
      <c r="C11" s="7379"/>
      <c r="D11" s="7391"/>
      <c r="E11" s="7394"/>
      <c r="F11" s="7394"/>
      <c r="G11" s="7391"/>
      <c r="H11" s="7394"/>
      <c r="I11" s="7383"/>
      <c r="J11" s="7396"/>
      <c r="K11" s="7380"/>
      <c r="L11" s="7382"/>
      <c r="M11" s="7382"/>
      <c r="N11" s="7382"/>
      <c r="O11" s="7380"/>
      <c r="P11" s="7381"/>
      <c r="Q11" s="7381"/>
      <c r="R11" s="7397"/>
      <c r="S11" s="1432"/>
      <c r="T11" s="7385"/>
      <c r="U11" s="7405"/>
      <c r="V11" s="7402"/>
      <c r="W11" s="7399"/>
      <c r="X11" s="7388"/>
      <c r="AF11" s="7410"/>
      <c r="AG11" s="7416"/>
      <c r="AH11" s="7417"/>
      <c r="AI11" s="7410"/>
      <c r="AJ11" s="7416"/>
      <c r="AK11" s="7417"/>
      <c r="AL11" s="7413"/>
      <c r="AM11" s="7412"/>
      <c r="AN11" s="7410"/>
      <c r="AO11" s="7418"/>
      <c r="AP11" s="7410"/>
      <c r="AQ11" s="7410" t="s">
        <v>1509</v>
      </c>
      <c r="AR11" s="7410" t="s">
        <v>1082</v>
      </c>
      <c r="AS11" s="7410" t="s">
        <v>1086</v>
      </c>
      <c r="AT11" s="7410" t="s">
        <v>1084</v>
      </c>
      <c r="AU11" s="7410" t="s">
        <v>1509</v>
      </c>
      <c r="AV11" s="7410" t="s">
        <v>1082</v>
      </c>
      <c r="AW11" s="7410" t="s">
        <v>1086</v>
      </c>
      <c r="AX11" s="7410" t="s">
        <v>1084</v>
      </c>
      <c r="AY11" s="7410"/>
      <c r="AZ11" s="7410"/>
      <c r="BB11" s="7419" t="s">
        <v>1501</v>
      </c>
      <c r="BC11" s="1778" t="s">
        <v>1502</v>
      </c>
      <c r="BD11" s="1778"/>
      <c r="BE11" s="7410" t="s">
        <v>1081</v>
      </c>
      <c r="BF11" s="7411" t="s">
        <v>1623</v>
      </c>
      <c r="BG11" s="7410" t="s">
        <v>1586</v>
      </c>
      <c r="BH11" s="7410" t="s">
        <v>1082</v>
      </c>
      <c r="BI11" s="7410" t="s">
        <v>1086</v>
      </c>
      <c r="BJ11" s="7410" t="s">
        <v>1084</v>
      </c>
      <c r="BK11" s="1778" t="s">
        <v>1070</v>
      </c>
      <c r="BL11" s="1778"/>
      <c r="BM11" s="1778"/>
      <c r="BN11" s="1778"/>
      <c r="BO11" s="1778" t="s">
        <v>1071</v>
      </c>
      <c r="BP11" s="1778"/>
      <c r="BQ11" s="1778"/>
      <c r="BR11" s="1778"/>
      <c r="BS11" s="7410" t="s">
        <v>44</v>
      </c>
      <c r="BT11" s="7422" t="s">
        <v>1505</v>
      </c>
    </row>
    <row r="12" spans="1:72" s="517" customFormat="1" ht="12.75" customHeight="1" thickBot="1">
      <c r="A12" s="4810"/>
      <c r="B12" s="7378"/>
      <c r="C12" s="7379"/>
      <c r="D12" s="7391"/>
      <c r="E12" s="7394"/>
      <c r="F12" s="7394"/>
      <c r="G12" s="7391"/>
      <c r="H12" s="7394"/>
      <c r="I12" s="7383"/>
      <c r="J12" s="7396"/>
      <c r="K12" s="7380"/>
      <c r="L12" s="7382"/>
      <c r="M12" s="7382"/>
      <c r="N12" s="7382"/>
      <c r="O12" s="7380"/>
      <c r="P12" s="7381"/>
      <c r="Q12" s="7381"/>
      <c r="R12" s="7397"/>
      <c r="S12" s="1432"/>
      <c r="T12" s="7385"/>
      <c r="U12" s="7405"/>
      <c r="V12" s="7402"/>
      <c r="W12" s="7399"/>
      <c r="X12" s="7388"/>
      <c r="AF12" s="7410"/>
      <c r="AG12" s="7411" t="s">
        <v>1079</v>
      </c>
      <c r="AH12" s="7411" t="s">
        <v>1080</v>
      </c>
      <c r="AI12" s="7410"/>
      <c r="AJ12" s="7411" t="s">
        <v>1624</v>
      </c>
      <c r="AK12" s="7411" t="s">
        <v>1625</v>
      </c>
      <c r="AL12" s="7411" t="s">
        <v>1512</v>
      </c>
      <c r="AM12" s="7412"/>
      <c r="AN12" s="7410"/>
      <c r="AO12" s="7418"/>
      <c r="AP12" s="7410"/>
      <c r="AQ12" s="7410"/>
      <c r="AR12" s="7410"/>
      <c r="AS12" s="7410"/>
      <c r="AT12" s="7410"/>
      <c r="AU12" s="7410"/>
      <c r="AV12" s="7410"/>
      <c r="AW12" s="7410"/>
      <c r="AX12" s="7410"/>
      <c r="AY12" s="7410"/>
      <c r="AZ12" s="7410"/>
      <c r="BB12" s="7420"/>
      <c r="BC12" s="7410" t="s">
        <v>1079</v>
      </c>
      <c r="BD12" s="7410" t="s">
        <v>1080</v>
      </c>
      <c r="BE12" s="7410"/>
      <c r="BF12" s="7412"/>
      <c r="BG12" s="7410"/>
      <c r="BH12" s="7410"/>
      <c r="BI12" s="7410"/>
      <c r="BJ12" s="7410"/>
      <c r="BK12" s="7410" t="s">
        <v>1509</v>
      </c>
      <c r="BL12" s="7410" t="s">
        <v>1082</v>
      </c>
      <c r="BM12" s="7410" t="s">
        <v>1086</v>
      </c>
      <c r="BN12" s="7410" t="s">
        <v>1084</v>
      </c>
      <c r="BO12" s="7410" t="s">
        <v>1509</v>
      </c>
      <c r="BP12" s="7410" t="s">
        <v>1082</v>
      </c>
      <c r="BQ12" s="7410" t="s">
        <v>1086</v>
      </c>
      <c r="BR12" s="7410" t="s">
        <v>1084</v>
      </c>
      <c r="BS12" s="7410"/>
      <c r="BT12" s="7422"/>
    </row>
    <row r="13" spans="1:72" s="517" customFormat="1" ht="12.75" customHeight="1" thickBot="1">
      <c r="A13" s="4810"/>
      <c r="B13" s="7378"/>
      <c r="C13" s="7379"/>
      <c r="D13" s="7391"/>
      <c r="E13" s="7394"/>
      <c r="F13" s="7394"/>
      <c r="G13" s="7391"/>
      <c r="H13" s="7394"/>
      <c r="I13" s="7383"/>
      <c r="J13" s="7396"/>
      <c r="K13" s="7380"/>
      <c r="L13" s="7382"/>
      <c r="M13" s="7382"/>
      <c r="N13" s="7382"/>
      <c r="O13" s="7380"/>
      <c r="P13" s="7381"/>
      <c r="Q13" s="7381"/>
      <c r="R13" s="7397"/>
      <c r="S13" s="1432"/>
      <c r="T13" s="7385"/>
      <c r="U13" s="7405"/>
      <c r="V13" s="7402"/>
      <c r="W13" s="7399"/>
      <c r="X13" s="7388"/>
      <c r="AF13" s="7410"/>
      <c r="AG13" s="7412"/>
      <c r="AH13" s="7412"/>
      <c r="AI13" s="7410"/>
      <c r="AJ13" s="7412"/>
      <c r="AK13" s="7412"/>
      <c r="AL13" s="7412"/>
      <c r="AM13" s="7412"/>
      <c r="AN13" s="7410"/>
      <c r="AO13" s="7418"/>
      <c r="AP13" s="7410"/>
      <c r="AQ13" s="7410"/>
      <c r="AR13" s="7410"/>
      <c r="AS13" s="7410"/>
      <c r="AT13" s="7410"/>
      <c r="AU13" s="7410"/>
      <c r="AV13" s="7410"/>
      <c r="AW13" s="7410"/>
      <c r="AX13" s="7410"/>
      <c r="AY13" s="7410"/>
      <c r="AZ13" s="7410"/>
      <c r="BB13" s="7420"/>
      <c r="BC13" s="7410"/>
      <c r="BD13" s="7410"/>
      <c r="BE13" s="7410"/>
      <c r="BF13" s="7412"/>
      <c r="BG13" s="7410"/>
      <c r="BH13" s="7410"/>
      <c r="BI13" s="7410"/>
      <c r="BJ13" s="7410"/>
      <c r="BK13" s="7410"/>
      <c r="BL13" s="7410"/>
      <c r="BM13" s="7410"/>
      <c r="BN13" s="7410"/>
      <c r="BO13" s="7410"/>
      <c r="BP13" s="7410"/>
      <c r="BQ13" s="7410"/>
      <c r="BR13" s="7410"/>
      <c r="BS13" s="7410"/>
      <c r="BT13" s="7422"/>
    </row>
    <row r="14" spans="1:72" s="517" customFormat="1" ht="12.75" customHeight="1">
      <c r="A14" s="4810"/>
      <c r="B14" s="7378"/>
      <c r="C14" s="7379"/>
      <c r="D14" s="7391"/>
      <c r="E14" s="7394"/>
      <c r="F14" s="7394"/>
      <c r="G14" s="7391"/>
      <c r="H14" s="7394"/>
      <c r="I14" s="7383"/>
      <c r="J14" s="7396"/>
      <c r="K14" s="7380"/>
      <c r="L14" s="7382"/>
      <c r="M14" s="7382"/>
      <c r="N14" s="7382"/>
      <c r="O14" s="7380"/>
      <c r="P14" s="7381"/>
      <c r="Q14" s="7381"/>
      <c r="R14" s="7397"/>
      <c r="S14" s="1432"/>
      <c r="T14" s="7385"/>
      <c r="U14" s="7405"/>
      <c r="V14" s="7402"/>
      <c r="W14" s="7399"/>
      <c r="X14" s="7388"/>
      <c r="AF14" s="7410"/>
      <c r="AG14" s="7412"/>
      <c r="AH14" s="7412"/>
      <c r="AI14" s="7410"/>
      <c r="AJ14" s="7412"/>
      <c r="AK14" s="7412"/>
      <c r="AL14" s="7412"/>
      <c r="AM14" s="7412"/>
      <c r="AN14" s="7410"/>
      <c r="AO14" s="7418"/>
      <c r="AP14" s="7410"/>
      <c r="AQ14" s="7410"/>
      <c r="AR14" s="7410"/>
      <c r="AS14" s="7410"/>
      <c r="AT14" s="7410"/>
      <c r="AU14" s="7410"/>
      <c r="AV14" s="7410"/>
      <c r="AW14" s="7410"/>
      <c r="AX14" s="7410"/>
      <c r="AY14" s="7410"/>
      <c r="AZ14" s="7410"/>
      <c r="BB14" s="7420"/>
      <c r="BC14" s="7410"/>
      <c r="BD14" s="7410"/>
      <c r="BE14" s="7410"/>
      <c r="BF14" s="7412"/>
      <c r="BG14" s="7410"/>
      <c r="BH14" s="7410"/>
      <c r="BI14" s="7410"/>
      <c r="BJ14" s="7410"/>
      <c r="BK14" s="7410"/>
      <c r="BL14" s="7410"/>
      <c r="BM14" s="7410"/>
      <c r="BN14" s="7410"/>
      <c r="BO14" s="7410"/>
      <c r="BP14" s="7410"/>
      <c r="BQ14" s="7410"/>
      <c r="BR14" s="7410"/>
      <c r="BS14" s="7410"/>
      <c r="BT14" s="7422"/>
    </row>
    <row r="15" spans="1:72" ht="12.75" customHeight="1">
      <c r="A15" s="4811"/>
      <c r="B15" s="4812"/>
      <c r="C15" s="4813"/>
      <c r="D15" s="7392"/>
      <c r="E15" s="7395"/>
      <c r="F15" s="7395"/>
      <c r="G15" s="7392"/>
      <c r="H15" s="7395"/>
      <c r="I15" s="4814"/>
      <c r="J15" s="4815"/>
      <c r="K15" s="4266"/>
      <c r="L15" s="4816"/>
      <c r="M15" s="4816"/>
      <c r="N15" s="4816"/>
      <c r="O15" s="4816"/>
      <c r="P15" s="4816"/>
      <c r="Q15" s="4816"/>
      <c r="R15" s="4817"/>
      <c r="T15" s="7386"/>
      <c r="U15" s="7406"/>
      <c r="V15" s="7403"/>
      <c r="W15" s="7400"/>
      <c r="X15" s="7389"/>
      <c r="AF15" s="7410"/>
      <c r="AG15" s="7413"/>
      <c r="AH15" s="7413"/>
      <c r="AI15" s="7410"/>
      <c r="AJ15" s="7413"/>
      <c r="AK15" s="7413"/>
      <c r="AL15" s="7413"/>
      <c r="AM15" s="7413"/>
      <c r="AN15" s="7410"/>
      <c r="AO15" s="7418"/>
      <c r="AP15" s="7410"/>
      <c r="AQ15" s="7410"/>
      <c r="AR15" s="7410"/>
      <c r="AS15" s="7410"/>
      <c r="AT15" s="7410"/>
      <c r="AU15" s="7410"/>
      <c r="AV15" s="7410"/>
      <c r="AW15" s="7410"/>
      <c r="AX15" s="7410"/>
      <c r="AY15" s="7410"/>
      <c r="AZ15" s="7410"/>
      <c r="BB15" s="7421"/>
      <c r="BC15" s="7410"/>
      <c r="BD15" s="7410"/>
      <c r="BE15" s="7410"/>
      <c r="BF15" s="7413"/>
      <c r="BG15" s="7410"/>
      <c r="BH15" s="7410"/>
      <c r="BI15" s="7410"/>
      <c r="BJ15" s="7410"/>
      <c r="BK15" s="7410"/>
      <c r="BL15" s="7410"/>
      <c r="BM15" s="7410"/>
      <c r="BN15" s="7410"/>
      <c r="BO15" s="7410"/>
      <c r="BP15" s="7410"/>
      <c r="BQ15" s="7410"/>
      <c r="BR15" s="7410"/>
      <c r="BS15" s="7410"/>
      <c r="BT15" s="7422"/>
    </row>
    <row r="16" spans="1:72" ht="12.75" customHeight="1">
      <c r="B16" s="2958" t="s">
        <v>1513</v>
      </c>
      <c r="C16" s="1064" t="s">
        <v>1626</v>
      </c>
      <c r="D16" s="4111"/>
      <c r="E16" s="4111"/>
      <c r="F16" s="4111"/>
      <c r="G16" s="4111"/>
      <c r="H16" s="4111"/>
      <c r="I16" s="4149"/>
      <c r="J16" s="4149"/>
      <c r="K16" s="4111"/>
      <c r="L16" s="4112"/>
      <c r="M16" s="4112"/>
      <c r="N16" s="4112"/>
      <c r="O16" s="4112"/>
      <c r="P16" s="4112"/>
      <c r="Q16" s="4112"/>
      <c r="R16" s="4125"/>
      <c r="T16" s="2959"/>
      <c r="U16" s="348"/>
      <c r="V16" s="4112"/>
      <c r="W16" s="4112"/>
      <c r="X16" s="4113"/>
      <c r="AF16" s="871"/>
      <c r="AG16" s="871"/>
      <c r="AH16" s="871"/>
      <c r="AI16" s="982"/>
      <c r="AJ16" s="982"/>
      <c r="AK16" s="982"/>
      <c r="AL16" s="982"/>
      <c r="AM16" s="982"/>
      <c r="AN16" s="982"/>
      <c r="AO16" s="982"/>
      <c r="AP16" s="982"/>
      <c r="AQ16" s="982"/>
      <c r="AR16" s="982"/>
      <c r="AS16" s="982"/>
      <c r="AT16" s="982"/>
      <c r="AU16" s="982"/>
      <c r="AV16" s="982"/>
      <c r="AW16" s="982"/>
      <c r="AX16" s="982"/>
      <c r="AY16" s="982"/>
      <c r="AZ16" s="982"/>
      <c r="BB16" s="871"/>
      <c r="BC16" s="982"/>
      <c r="BD16" s="982"/>
      <c r="BE16" s="982"/>
      <c r="BF16" s="982"/>
      <c r="BG16" s="982"/>
      <c r="BH16" s="982"/>
      <c r="BI16" s="982"/>
      <c r="BJ16" s="982"/>
      <c r="BK16" s="982"/>
      <c r="BL16" s="982"/>
      <c r="BM16" s="982"/>
      <c r="BN16" s="982"/>
      <c r="BO16" s="982"/>
      <c r="BP16" s="982"/>
      <c r="BQ16" s="982"/>
      <c r="BR16" s="982"/>
      <c r="BS16" s="982"/>
      <c r="BT16" s="1447"/>
    </row>
    <row r="17" spans="2:72" ht="12.75" customHeight="1">
      <c r="B17" s="1635">
        <v>1</v>
      </c>
      <c r="C17" s="1057"/>
      <c r="D17" s="1183"/>
      <c r="E17" s="1183"/>
      <c r="F17" s="1183"/>
      <c r="G17" s="1112"/>
      <c r="H17" s="1183"/>
      <c r="I17" s="2652"/>
      <c r="J17" s="2652"/>
      <c r="K17" s="1183"/>
      <c r="L17" s="1112"/>
      <c r="M17" s="1112"/>
      <c r="N17" s="1112"/>
      <c r="O17" s="1112">
        <f>L17</f>
        <v>0</v>
      </c>
      <c r="P17" s="1112"/>
      <c r="Q17" s="1112"/>
      <c r="R17" s="1187"/>
      <c r="T17" s="2960"/>
      <c r="U17" s="2961"/>
      <c r="V17" s="1112"/>
      <c r="W17" s="1112"/>
      <c r="X17" s="1188"/>
      <c r="AF17" s="379">
        <f>O17</f>
        <v>0</v>
      </c>
      <c r="AG17" s="576"/>
      <c r="AH17" s="576"/>
      <c r="AI17" s="379">
        <f>AF17+AG17-AH17</f>
        <v>0</v>
      </c>
      <c r="AJ17" s="576"/>
      <c r="AK17" s="576"/>
      <c r="AL17" s="2962"/>
      <c r="AM17" s="576">
        <f>AK17</f>
        <v>0</v>
      </c>
      <c r="AN17" s="379">
        <f>IF(AP17&gt;AI17,AP17-AI17,0)</f>
        <v>0</v>
      </c>
      <c r="AO17" s="379">
        <f>IF(AI17&gt;AP17,AI17-AP17,0)</f>
        <v>0</v>
      </c>
      <c r="AP17" s="379">
        <f>IF(AJ17="Y",MIN(AM17,AI17),0)</f>
        <v>0</v>
      </c>
      <c r="AQ17" s="576"/>
      <c r="AR17" s="379">
        <f>IF(AT17&gt;AI17,AT17-AI17,0)</f>
        <v>0</v>
      </c>
      <c r="AS17" s="379">
        <f>IF(AI17&gt;AT17,AI17-AT17,0)</f>
        <v>0</v>
      </c>
      <c r="AT17" s="379">
        <f>AP17+AQ17</f>
        <v>0</v>
      </c>
      <c r="AU17" s="576"/>
      <c r="AV17" s="379">
        <f>IF(AX17&gt;AI17,AX17-AI17,0)</f>
        <v>0</v>
      </c>
      <c r="AW17" s="379">
        <f>IF(AI17&gt;AX17,AI17&gt;AX17,0)</f>
        <v>0</v>
      </c>
      <c r="AX17" s="379">
        <f>AT17+AU17</f>
        <v>0</v>
      </c>
      <c r="AY17" s="576"/>
      <c r="AZ17" s="576"/>
      <c r="BB17" s="379"/>
      <c r="BC17" s="576"/>
      <c r="BD17" s="576"/>
      <c r="BE17" s="379">
        <f>BB17+BC17-BD17</f>
        <v>0</v>
      </c>
      <c r="BF17" s="576">
        <f>O17*T17*((BF8-I17)/360)</f>
        <v>0</v>
      </c>
      <c r="BG17" s="576"/>
      <c r="BH17" s="379">
        <f>IF(BJ17&gt;BE17,BJ17-BE17,0)</f>
        <v>0</v>
      </c>
      <c r="BI17" s="379">
        <f>IF(BE17&gt;BJ17,BE17-BJ17,0)</f>
        <v>0</v>
      </c>
      <c r="BJ17" s="379">
        <f>IF(BG17="Y",MIN(BE17,BF17),0)</f>
        <v>0</v>
      </c>
      <c r="BK17" s="576"/>
      <c r="BL17" s="379">
        <f>IF(BN17&gt;BE17,BN17-BE17,0)</f>
        <v>0</v>
      </c>
      <c r="BM17" s="379">
        <f>BI17-BK17</f>
        <v>0</v>
      </c>
      <c r="BN17" s="379">
        <f>BJ17+BK17</f>
        <v>0</v>
      </c>
      <c r="BO17" s="576"/>
      <c r="BP17" s="379">
        <f>IF(BR17&gt;BE17,BR17-BE17,0)</f>
        <v>0</v>
      </c>
      <c r="BQ17" s="379">
        <f>BM17-BP17</f>
        <v>0</v>
      </c>
      <c r="BR17" s="379">
        <f>BN17+BO17</f>
        <v>0</v>
      </c>
      <c r="BS17" s="576"/>
      <c r="BT17" s="1796"/>
    </row>
    <row r="18" spans="2:72" ht="12.75" customHeight="1">
      <c r="B18" s="1635">
        <v>2</v>
      </c>
      <c r="C18" s="1057"/>
      <c r="D18" s="1189"/>
      <c r="E18" s="1189"/>
      <c r="F18" s="1189"/>
      <c r="G18" s="1112"/>
      <c r="H18" s="1189"/>
      <c r="I18" s="2657"/>
      <c r="J18" s="2657"/>
      <c r="K18" s="1189"/>
      <c r="L18" s="1042"/>
      <c r="M18" s="1042"/>
      <c r="N18" s="1042"/>
      <c r="O18" s="1112">
        <f t="shared" ref="O18:O19" si="0">L18</f>
        <v>0</v>
      </c>
      <c r="P18" s="1042"/>
      <c r="Q18" s="1042"/>
      <c r="R18" s="1192"/>
      <c r="T18" s="2963"/>
      <c r="U18" s="1041"/>
      <c r="V18" s="1042"/>
      <c r="W18" s="1042"/>
      <c r="X18" s="1194"/>
      <c r="AF18" s="379">
        <f>O18</f>
        <v>0</v>
      </c>
      <c r="AG18" s="576"/>
      <c r="AH18" s="576"/>
      <c r="AI18" s="379">
        <f>AF18+AG18-AH18</f>
        <v>0</v>
      </c>
      <c r="AJ18" s="576"/>
      <c r="AK18" s="576"/>
      <c r="AL18" s="2962"/>
      <c r="AM18" s="576">
        <f>AK18</f>
        <v>0</v>
      </c>
      <c r="AN18" s="379">
        <f>IF(AP18&gt;AI18,AP18-AI18,0)</f>
        <v>0</v>
      </c>
      <c r="AO18" s="379">
        <f>IF(AI18&gt;AP18,AI18-AP18,0)</f>
        <v>0</v>
      </c>
      <c r="AP18" s="379">
        <f>IF(AJ18="Y",MIN(AM18,AI18),0)</f>
        <v>0</v>
      </c>
      <c r="AQ18" s="576"/>
      <c r="AR18" s="379">
        <f>IF(AT18&gt;AI18,AT18-AI18,0)</f>
        <v>0</v>
      </c>
      <c r="AS18" s="379">
        <f t="shared" ref="AS18:AS19" si="1">IF(AI18&gt;AT18,AI18-AT18,0)</f>
        <v>0</v>
      </c>
      <c r="AT18" s="379">
        <f>AP18+AQ18</f>
        <v>0</v>
      </c>
      <c r="AU18" s="576"/>
      <c r="AV18" s="379">
        <f>IF(AX18&gt;AI18,AX18-AI18,0)</f>
        <v>0</v>
      </c>
      <c r="AW18" s="379">
        <f t="shared" ref="AW18:AW19" si="2">IF(AI18&gt;AX18,AI18&gt;AX18,0)</f>
        <v>0</v>
      </c>
      <c r="AX18" s="379">
        <f>AT18+AU18</f>
        <v>0</v>
      </c>
      <c r="AY18" s="576"/>
      <c r="AZ18" s="576"/>
      <c r="BB18" s="379"/>
      <c r="BC18" s="576"/>
      <c r="BD18" s="576"/>
      <c r="BE18" s="379">
        <f>BB18+BC18-BD18</f>
        <v>0</v>
      </c>
      <c r="BF18" s="576">
        <f t="shared" ref="BF18:BF19" si="3">O18*T18*((BF9-I18)/360)</f>
        <v>0</v>
      </c>
      <c r="BG18" s="576"/>
      <c r="BH18" s="379">
        <f t="shared" ref="BH18:BH19" si="4">IF(BJ18&gt;BE18,BJ18-BE18,0)</f>
        <v>0</v>
      </c>
      <c r="BI18" s="379">
        <f t="shared" ref="BI18:BI19" si="5">IF(BE18&gt;BJ18,BE18-BJ18,0)</f>
        <v>0</v>
      </c>
      <c r="BJ18" s="379">
        <f t="shared" ref="BJ18:BJ19" si="6">IF(BG18="Y",MIN(BE18,BF18),0)</f>
        <v>0</v>
      </c>
      <c r="BK18" s="576"/>
      <c r="BL18" s="379">
        <f t="shared" ref="BL18:BL19" si="7">IF(BN18&gt;BE18,BN18-BE18,0)</f>
        <v>0</v>
      </c>
      <c r="BM18" s="379">
        <f t="shared" ref="BM18:BM19" si="8">BI18-BK18</f>
        <v>0</v>
      </c>
      <c r="BN18" s="379">
        <f t="shared" ref="BN18:BN19" si="9">BJ18+BK18</f>
        <v>0</v>
      </c>
      <c r="BO18" s="576"/>
      <c r="BP18" s="379">
        <f t="shared" ref="BP18:BP19" si="10">IF(BR18&gt;BE18,BR18-BE18,0)</f>
        <v>0</v>
      </c>
      <c r="BQ18" s="379">
        <f t="shared" ref="BQ18:BQ19" si="11">BM18-BP18</f>
        <v>0</v>
      </c>
      <c r="BR18" s="379">
        <f t="shared" ref="BR18:BR19" si="12">BN18+BO18</f>
        <v>0</v>
      </c>
      <c r="BS18" s="576"/>
      <c r="BT18" s="1796"/>
    </row>
    <row r="19" spans="2:72" ht="12.75" customHeight="1">
      <c r="B19" s="2491">
        <v>3</v>
      </c>
      <c r="C19" s="2964"/>
      <c r="D19" s="2077"/>
      <c r="E19" s="2077"/>
      <c r="F19" s="2077"/>
      <c r="G19" s="1030"/>
      <c r="H19" s="2077"/>
      <c r="I19" s="2845"/>
      <c r="J19" s="2845"/>
      <c r="K19" s="2077"/>
      <c r="L19" s="1124"/>
      <c r="M19" s="1124"/>
      <c r="N19" s="1124"/>
      <c r="O19" s="1112">
        <f t="shared" si="0"/>
        <v>0</v>
      </c>
      <c r="P19" s="1124"/>
      <c r="Q19" s="1124"/>
      <c r="R19" s="2566"/>
      <c r="T19" s="2963"/>
      <c r="U19" s="1041"/>
      <c r="V19" s="1042"/>
      <c r="W19" s="1042"/>
      <c r="X19" s="1194"/>
      <c r="AF19" s="379">
        <f>O19</f>
        <v>0</v>
      </c>
      <c r="AG19" s="576"/>
      <c r="AH19" s="576"/>
      <c r="AI19" s="379">
        <f t="shared" ref="AI19" si="13">AF19+AG19-AH19</f>
        <v>0</v>
      </c>
      <c r="AJ19" s="576"/>
      <c r="AK19" s="576"/>
      <c r="AL19" s="2962"/>
      <c r="AM19" s="576">
        <f>AK19</f>
        <v>0</v>
      </c>
      <c r="AN19" s="379">
        <f>IF(AP19&gt;AI19,AP19-AI19,0)</f>
        <v>0</v>
      </c>
      <c r="AO19" s="379">
        <f>IF(AI19&gt;AP19,AI19-AP19,0)</f>
        <v>0</v>
      </c>
      <c r="AP19" s="379">
        <f>IF(AJ19="Y",MIN(AM19,AI19),0)</f>
        <v>0</v>
      </c>
      <c r="AQ19" s="576"/>
      <c r="AR19" s="379">
        <f>IF(AT19&gt;AI19,AT19-AI19,0)</f>
        <v>0</v>
      </c>
      <c r="AS19" s="379">
        <f t="shared" si="1"/>
        <v>0</v>
      </c>
      <c r="AT19" s="379">
        <f>AP19+AQ19</f>
        <v>0</v>
      </c>
      <c r="AU19" s="576"/>
      <c r="AV19" s="379">
        <f>IF(AX19&gt;AI19,AX19-AI19,0)</f>
        <v>0</v>
      </c>
      <c r="AW19" s="379">
        <f t="shared" si="2"/>
        <v>0</v>
      </c>
      <c r="AX19" s="379">
        <f>AT19+AU19</f>
        <v>0</v>
      </c>
      <c r="AY19" s="576"/>
      <c r="AZ19" s="576"/>
      <c r="BB19" s="379"/>
      <c r="BC19" s="576"/>
      <c r="BD19" s="576"/>
      <c r="BE19" s="379">
        <f>BB19+BC19-BD19</f>
        <v>0</v>
      </c>
      <c r="BF19" s="576">
        <f t="shared" si="3"/>
        <v>0</v>
      </c>
      <c r="BG19" s="576"/>
      <c r="BH19" s="379">
        <f t="shared" si="4"/>
        <v>0</v>
      </c>
      <c r="BI19" s="379">
        <f t="shared" si="5"/>
        <v>0</v>
      </c>
      <c r="BJ19" s="379">
        <f t="shared" si="6"/>
        <v>0</v>
      </c>
      <c r="BK19" s="576"/>
      <c r="BL19" s="379">
        <f t="shared" si="7"/>
        <v>0</v>
      </c>
      <c r="BM19" s="379">
        <f t="shared" si="8"/>
        <v>0</v>
      </c>
      <c r="BN19" s="379">
        <f t="shared" si="9"/>
        <v>0</v>
      </c>
      <c r="BO19" s="576"/>
      <c r="BP19" s="379">
        <f t="shared" si="10"/>
        <v>0</v>
      </c>
      <c r="BQ19" s="379">
        <f t="shared" si="11"/>
        <v>0</v>
      </c>
      <c r="BR19" s="379">
        <f t="shared" si="12"/>
        <v>0</v>
      </c>
      <c r="BS19" s="576"/>
      <c r="BT19" s="1796"/>
    </row>
    <row r="20" spans="2:72" s="265" customFormat="1" ht="12.75" customHeight="1">
      <c r="B20" s="4818"/>
      <c r="C20" s="4819" t="s">
        <v>1594</v>
      </c>
      <c r="D20" s="4820"/>
      <c r="E20" s="4820"/>
      <c r="F20" s="4821"/>
      <c r="G20" s="4820"/>
      <c r="H20" s="4820"/>
      <c r="I20" s="4822"/>
      <c r="J20" s="4822"/>
      <c r="K20" s="4820"/>
      <c r="L20" s="4823"/>
      <c r="M20" s="4823"/>
      <c r="N20" s="4823"/>
      <c r="O20" s="4824">
        <f>SUBTOTAL(9,O17:O19)</f>
        <v>0</v>
      </c>
      <c r="P20" s="4824">
        <f>SUBTOTAL(9,P17:P19)</f>
        <v>0</v>
      </c>
      <c r="Q20" s="4824">
        <f>SUBTOTAL(9,Q17:Q19)</f>
        <v>0</v>
      </c>
      <c r="R20" s="4825"/>
      <c r="T20" s="4826"/>
      <c r="U20" s="4823">
        <f>SUBTOTAL(9,U17:U19)</f>
        <v>0</v>
      </c>
      <c r="V20" s="4823">
        <f>SUBTOTAL(9,V17:V19)</f>
        <v>0</v>
      </c>
      <c r="W20" s="4823">
        <f>SUBTOTAL(9,W17:W19)</f>
        <v>0</v>
      </c>
      <c r="X20" s="4117"/>
      <c r="AF20" s="2287">
        <f>SUBTOTAL(9,AF17:AF18)</f>
        <v>0</v>
      </c>
      <c r="AG20" s="2287">
        <f>SUBTOTAL(9,AG17:AG18)</f>
        <v>0</v>
      </c>
      <c r="AH20" s="2287">
        <f>SUBTOTAL(9,AH17:AH18)</f>
        <v>0</v>
      </c>
      <c r="AI20" s="2287">
        <f>SUBTOTAL(9,AI17:AI18)</f>
        <v>0</v>
      </c>
      <c r="AJ20" s="2287"/>
      <c r="AK20" s="2287">
        <f>SUBTOTAL(9,AK17:AK18)</f>
        <v>0</v>
      </c>
      <c r="AL20" s="2287"/>
      <c r="AM20" s="2287">
        <f t="shared" ref="AM20:AY20" si="14">SUBTOTAL(9,AM17:AM18)</f>
        <v>0</v>
      </c>
      <c r="AN20" s="2287">
        <f t="shared" si="14"/>
        <v>0</v>
      </c>
      <c r="AO20" s="2287">
        <f t="shared" si="14"/>
        <v>0</v>
      </c>
      <c r="AP20" s="2287">
        <f t="shared" si="14"/>
        <v>0</v>
      </c>
      <c r="AQ20" s="2287">
        <f t="shared" si="14"/>
        <v>0</v>
      </c>
      <c r="AR20" s="2287">
        <f t="shared" si="14"/>
        <v>0</v>
      </c>
      <c r="AS20" s="2287">
        <f t="shared" si="14"/>
        <v>0</v>
      </c>
      <c r="AT20" s="2287">
        <f t="shared" si="14"/>
        <v>0</v>
      </c>
      <c r="AU20" s="2287">
        <f t="shared" si="14"/>
        <v>0</v>
      </c>
      <c r="AV20" s="2287">
        <f t="shared" si="14"/>
        <v>0</v>
      </c>
      <c r="AW20" s="2287">
        <f t="shared" si="14"/>
        <v>0</v>
      </c>
      <c r="AX20" s="2287">
        <f t="shared" si="14"/>
        <v>0</v>
      </c>
      <c r="AY20" s="2287">
        <f t="shared" si="14"/>
        <v>0</v>
      </c>
      <c r="AZ20" s="2287"/>
      <c r="BB20" s="2287">
        <f t="shared" ref="BB20:BJ20" si="15">SUBTOTAL(9,BB17:BB18)</f>
        <v>0</v>
      </c>
      <c r="BC20" s="2287">
        <f t="shared" si="15"/>
        <v>0</v>
      </c>
      <c r="BD20" s="2287">
        <f t="shared" si="15"/>
        <v>0</v>
      </c>
      <c r="BE20" s="2287">
        <f t="shared" si="15"/>
        <v>0</v>
      </c>
      <c r="BF20" s="2287">
        <f t="shared" si="15"/>
        <v>0</v>
      </c>
      <c r="BG20" s="2287">
        <f t="shared" si="15"/>
        <v>0</v>
      </c>
      <c r="BH20" s="2287">
        <f t="shared" si="15"/>
        <v>0</v>
      </c>
      <c r="BI20" s="2287">
        <f t="shared" si="15"/>
        <v>0</v>
      </c>
      <c r="BJ20" s="2287">
        <f t="shared" si="15"/>
        <v>0</v>
      </c>
      <c r="BK20" s="2287"/>
      <c r="BL20" s="2287"/>
      <c r="BM20" s="2287"/>
      <c r="BN20" s="2287"/>
      <c r="BO20" s="2287">
        <f>SUBTOTAL(9,BO17:BO18)</f>
        <v>0</v>
      </c>
      <c r="BP20" s="2287"/>
      <c r="BQ20" s="2287"/>
      <c r="BR20" s="2287"/>
      <c r="BS20" s="2287"/>
      <c r="BT20" s="2965"/>
    </row>
    <row r="21" spans="2:72" ht="12.75" customHeight="1">
      <c r="B21" s="2022"/>
      <c r="C21" s="1033"/>
      <c r="D21" s="4111"/>
      <c r="E21" s="4111"/>
      <c r="F21" s="4114"/>
      <c r="G21" s="4111"/>
      <c r="H21" s="4111"/>
      <c r="I21" s="4153"/>
      <c r="J21" s="4153"/>
      <c r="K21" s="4111"/>
      <c r="L21" s="4112"/>
      <c r="M21" s="4112"/>
      <c r="N21" s="4112"/>
      <c r="O21" s="4112"/>
      <c r="P21" s="4112"/>
      <c r="Q21" s="4112"/>
      <c r="R21" s="4125"/>
      <c r="T21" s="2959"/>
      <c r="U21" s="348"/>
      <c r="V21" s="4112"/>
      <c r="W21" s="4112"/>
      <c r="X21" s="1275"/>
      <c r="AF21" s="379"/>
      <c r="AG21" s="379"/>
      <c r="AH21" s="379"/>
      <c r="AI21" s="379"/>
      <c r="AJ21" s="379"/>
      <c r="AK21" s="379"/>
      <c r="AL21" s="379"/>
      <c r="AM21" s="379"/>
      <c r="AN21" s="379"/>
      <c r="AO21" s="379"/>
      <c r="AP21" s="379"/>
      <c r="AQ21" s="379"/>
      <c r="AR21" s="379"/>
      <c r="AS21" s="379"/>
      <c r="AT21" s="379"/>
      <c r="AU21" s="379"/>
      <c r="AV21" s="379"/>
      <c r="AW21" s="379"/>
      <c r="AX21" s="379"/>
      <c r="AY21" s="379"/>
      <c r="AZ21" s="379"/>
      <c r="BB21" s="379"/>
      <c r="BC21" s="379"/>
      <c r="BD21" s="379"/>
      <c r="BE21" s="379"/>
      <c r="BF21" s="379"/>
      <c r="BG21" s="379"/>
      <c r="BH21" s="379"/>
      <c r="BI21" s="379"/>
      <c r="BJ21" s="379"/>
      <c r="BK21" s="379"/>
      <c r="BL21" s="379"/>
      <c r="BM21" s="379"/>
      <c r="BN21" s="379"/>
      <c r="BO21" s="379"/>
      <c r="BP21" s="379"/>
      <c r="BQ21" s="379"/>
      <c r="BR21" s="379"/>
      <c r="BS21" s="379"/>
      <c r="BT21" s="1801"/>
    </row>
    <row r="22" spans="2:72" ht="12.75" customHeight="1">
      <c r="B22" s="2966" t="s">
        <v>1514</v>
      </c>
      <c r="C22" s="1024" t="s">
        <v>1100</v>
      </c>
      <c r="D22" s="1270"/>
      <c r="E22" s="1270"/>
      <c r="F22" s="1270"/>
      <c r="G22" s="1270"/>
      <c r="H22" s="1270"/>
      <c r="I22" s="2649"/>
      <c r="J22" s="2649"/>
      <c r="K22" s="1270"/>
      <c r="L22" s="1273"/>
      <c r="M22" s="1273"/>
      <c r="N22" s="1273"/>
      <c r="O22" s="1273"/>
      <c r="P22" s="1273"/>
      <c r="Q22" s="1273"/>
      <c r="R22" s="1274"/>
      <c r="T22" s="2967"/>
      <c r="U22" s="422"/>
      <c r="V22" s="1273"/>
      <c r="W22" s="1273"/>
      <c r="X22" s="1275"/>
      <c r="AF22" s="379"/>
      <c r="AG22" s="379"/>
      <c r="AH22" s="379"/>
      <c r="AI22" s="379"/>
      <c r="AJ22" s="379"/>
      <c r="AK22" s="379"/>
      <c r="AL22" s="379"/>
      <c r="AM22" s="379"/>
      <c r="AN22" s="379"/>
      <c r="AO22" s="379"/>
      <c r="AP22" s="379"/>
      <c r="AQ22" s="379"/>
      <c r="AR22" s="379"/>
      <c r="AS22" s="379"/>
      <c r="AT22" s="379"/>
      <c r="AU22" s="379"/>
      <c r="AV22" s="379"/>
      <c r="AW22" s="379"/>
      <c r="AX22" s="379"/>
      <c r="AY22" s="379"/>
      <c r="AZ22" s="379"/>
      <c r="BB22" s="379"/>
      <c r="BC22" s="379"/>
      <c r="BD22" s="379"/>
      <c r="BE22" s="379"/>
      <c r="BF22" s="379"/>
      <c r="BG22" s="379"/>
      <c r="BH22" s="379"/>
      <c r="BI22" s="379"/>
      <c r="BJ22" s="379"/>
      <c r="BK22" s="379"/>
      <c r="BL22" s="379"/>
      <c r="BM22" s="379"/>
      <c r="BN22" s="379"/>
      <c r="BO22" s="379"/>
      <c r="BP22" s="379"/>
      <c r="BQ22" s="379"/>
      <c r="BR22" s="379"/>
      <c r="BS22" s="379"/>
      <c r="BT22" s="1801"/>
    </row>
    <row r="23" spans="2:72" ht="12.75" customHeight="1">
      <c r="B23" s="1635">
        <v>1</v>
      </c>
      <c r="C23" s="1057"/>
      <c r="D23" s="1183"/>
      <c r="E23" s="1183"/>
      <c r="F23" s="1183"/>
      <c r="G23" s="1112"/>
      <c r="H23" s="1183"/>
      <c r="I23" s="2652"/>
      <c r="J23" s="2652"/>
      <c r="K23" s="1183"/>
      <c r="L23" s="1112"/>
      <c r="M23" s="1112"/>
      <c r="N23" s="1112"/>
      <c r="O23" s="1112">
        <f t="shared" ref="O23:O25" si="16">L23</f>
        <v>0</v>
      </c>
      <c r="P23" s="1112"/>
      <c r="Q23" s="1112"/>
      <c r="R23" s="1187"/>
      <c r="T23" s="2960"/>
      <c r="U23" s="2961"/>
      <c r="V23" s="1112"/>
      <c r="W23" s="1112"/>
      <c r="X23" s="1188"/>
      <c r="AF23" s="379">
        <f>O23</f>
        <v>0</v>
      </c>
      <c r="AG23" s="576"/>
      <c r="AH23" s="576"/>
      <c r="AI23" s="379">
        <f>AF23+AG23-AH23</f>
        <v>0</v>
      </c>
      <c r="AJ23" s="576"/>
      <c r="AK23" s="576"/>
      <c r="AL23" s="576"/>
      <c r="AM23" s="576">
        <f>AK23*AL23</f>
        <v>0</v>
      </c>
      <c r="AN23" s="379">
        <f>IF(AP23&gt;AI23,AP23-AI23,0)</f>
        <v>0</v>
      </c>
      <c r="AO23" s="379">
        <f>IF(AI23&gt;AP23,AI23-AP23,0)</f>
        <v>0</v>
      </c>
      <c r="AP23" s="379">
        <f>IF(AJ23="Y",MIN(AM23,AI23),0)</f>
        <v>0</v>
      </c>
      <c r="AQ23" s="576"/>
      <c r="AR23" s="379">
        <f>IF(AT23&gt;AI23,AT23-AI23,0)</f>
        <v>0</v>
      </c>
      <c r="AS23" s="379">
        <f t="shared" ref="AS23:AS25" si="17">IF(AI23&gt;AT23,AI23-AT23,0)</f>
        <v>0</v>
      </c>
      <c r="AT23" s="379">
        <f>AP23+AQ23</f>
        <v>0</v>
      </c>
      <c r="AU23" s="576"/>
      <c r="AV23" s="379">
        <f>IF(AX23&gt;AI23,AX23-AI23,0)</f>
        <v>0</v>
      </c>
      <c r="AW23" s="379">
        <f t="shared" ref="AW23:AW25" si="18">IF(AI23&gt;AX23,AI23&gt;AX23,0)</f>
        <v>0</v>
      </c>
      <c r="AX23" s="379">
        <f>AT23+AU23</f>
        <v>0</v>
      </c>
      <c r="AY23" s="576"/>
      <c r="AZ23" s="576"/>
      <c r="BB23" s="379"/>
      <c r="BC23" s="576"/>
      <c r="BD23" s="576"/>
      <c r="BE23" s="379">
        <f>BB23+BC23-BD23</f>
        <v>0</v>
      </c>
      <c r="BF23" s="576">
        <f t="shared" ref="BF23:BF25" si="19">O23*T23*((BF14-I23)/360)</f>
        <v>0</v>
      </c>
      <c r="BG23" s="576"/>
      <c r="BH23" s="379">
        <f t="shared" ref="BH23:BH25" si="20">IF(BJ23&gt;BE23,BJ23-BE23,0)</f>
        <v>0</v>
      </c>
      <c r="BI23" s="379">
        <f t="shared" ref="BI23:BI25" si="21">IF(BE23&gt;BJ23,BE23-BJ23,0)</f>
        <v>0</v>
      </c>
      <c r="BJ23" s="379">
        <f t="shared" ref="BJ23:BJ25" si="22">IF(BG23="Y",MIN(BE23,BF23),0)</f>
        <v>0</v>
      </c>
      <c r="BK23" s="576"/>
      <c r="BL23" s="379">
        <f t="shared" ref="BL23:BL25" si="23">IF(BN23&gt;BE23,BN23-BE23,0)</f>
        <v>0</v>
      </c>
      <c r="BM23" s="379">
        <f t="shared" ref="BM23:BM25" si="24">BI23-BK23</f>
        <v>0</v>
      </c>
      <c r="BN23" s="379">
        <f t="shared" ref="BN23:BN25" si="25">BJ23+BK23</f>
        <v>0</v>
      </c>
      <c r="BO23" s="576"/>
      <c r="BP23" s="379">
        <f>IF(BR23&gt;BE23,BR23-BE23,0)</f>
        <v>0</v>
      </c>
      <c r="BQ23" s="379">
        <f>BM23-BP23</f>
        <v>0</v>
      </c>
      <c r="BR23" s="379">
        <f>BN23+BO23</f>
        <v>0</v>
      </c>
      <c r="BS23" s="576"/>
      <c r="BT23" s="1796"/>
    </row>
    <row r="24" spans="2:72" ht="12.75" customHeight="1">
      <c r="B24" s="1635">
        <v>2</v>
      </c>
      <c r="C24" s="1057"/>
      <c r="D24" s="1189"/>
      <c r="E24" s="1189"/>
      <c r="F24" s="1189"/>
      <c r="G24" s="1112"/>
      <c r="H24" s="1189"/>
      <c r="I24" s="2657"/>
      <c r="J24" s="2657"/>
      <c r="K24" s="1189"/>
      <c r="L24" s="1042"/>
      <c r="M24" s="1042"/>
      <c r="N24" s="1042"/>
      <c r="O24" s="1112">
        <f t="shared" si="16"/>
        <v>0</v>
      </c>
      <c r="P24" s="1042"/>
      <c r="Q24" s="1042"/>
      <c r="R24" s="1192"/>
      <c r="T24" s="2963"/>
      <c r="U24" s="1041"/>
      <c r="V24" s="1042"/>
      <c r="W24" s="1042"/>
      <c r="X24" s="1194"/>
      <c r="AF24" s="379">
        <f>O24</f>
        <v>0</v>
      </c>
      <c r="AG24" s="576"/>
      <c r="AH24" s="576"/>
      <c r="AI24" s="379">
        <f t="shared" ref="AI24:AI25" si="26">AF24+AG24-AH24</f>
        <v>0</v>
      </c>
      <c r="AJ24" s="576"/>
      <c r="AK24" s="576"/>
      <c r="AL24" s="576"/>
      <c r="AM24" s="576">
        <f>AK24*AL24</f>
        <v>0</v>
      </c>
      <c r="AN24" s="379">
        <f>IF(AP24&gt;AI24,AP24-AI24,0)</f>
        <v>0</v>
      </c>
      <c r="AO24" s="379">
        <f>IF(AI24&gt;AP24,AI24-AP24,0)</f>
        <v>0</v>
      </c>
      <c r="AP24" s="379">
        <f>IF(AJ24="Y",MIN(AM24,AI24),0)</f>
        <v>0</v>
      </c>
      <c r="AQ24" s="576"/>
      <c r="AR24" s="379">
        <f>IF(AT24&gt;AI24,AT24-AI24,0)</f>
        <v>0</v>
      </c>
      <c r="AS24" s="379">
        <f t="shared" si="17"/>
        <v>0</v>
      </c>
      <c r="AT24" s="379">
        <f>AP24+AQ24</f>
        <v>0</v>
      </c>
      <c r="AU24" s="576"/>
      <c r="AV24" s="379">
        <f>IF(AX24&gt;AI24,AX24-AI24,0)</f>
        <v>0</v>
      </c>
      <c r="AW24" s="379">
        <f t="shared" si="18"/>
        <v>0</v>
      </c>
      <c r="AX24" s="379">
        <f>AT24+AU24</f>
        <v>0</v>
      </c>
      <c r="AY24" s="576"/>
      <c r="AZ24" s="576"/>
      <c r="BB24" s="379"/>
      <c r="BC24" s="576"/>
      <c r="BD24" s="576"/>
      <c r="BE24" s="379">
        <f t="shared" ref="BE24:BE25" si="27">BB24+BC24-BD24</f>
        <v>0</v>
      </c>
      <c r="BF24" s="576">
        <f t="shared" si="19"/>
        <v>0</v>
      </c>
      <c r="BG24" s="576"/>
      <c r="BH24" s="379">
        <f t="shared" si="20"/>
        <v>0</v>
      </c>
      <c r="BI24" s="379">
        <f t="shared" si="21"/>
        <v>0</v>
      </c>
      <c r="BJ24" s="379">
        <f t="shared" si="22"/>
        <v>0</v>
      </c>
      <c r="BK24" s="576"/>
      <c r="BL24" s="379">
        <f t="shared" si="23"/>
        <v>0</v>
      </c>
      <c r="BM24" s="379">
        <f t="shared" si="24"/>
        <v>0</v>
      </c>
      <c r="BN24" s="379">
        <f t="shared" si="25"/>
        <v>0</v>
      </c>
      <c r="BO24" s="576"/>
      <c r="BP24" s="379">
        <f t="shared" ref="BP24:BP25" si="28">IF(BR24&gt;BE24,BR24-BE24,0)</f>
        <v>0</v>
      </c>
      <c r="BQ24" s="379">
        <f t="shared" ref="BQ24:BQ25" si="29">BM24-BP24</f>
        <v>0</v>
      </c>
      <c r="BR24" s="379">
        <f t="shared" ref="BR24:BR25" si="30">BN24+BO24</f>
        <v>0</v>
      </c>
      <c r="BS24" s="576"/>
      <c r="BT24" s="1796"/>
    </row>
    <row r="25" spans="2:72" ht="12.75" customHeight="1">
      <c r="B25" s="2491">
        <v>3</v>
      </c>
      <c r="C25" s="2964"/>
      <c r="D25" s="2077"/>
      <c r="E25" s="2077"/>
      <c r="F25" s="2077"/>
      <c r="G25" s="1030"/>
      <c r="H25" s="2077"/>
      <c r="I25" s="2845"/>
      <c r="J25" s="2845"/>
      <c r="K25" s="2077"/>
      <c r="L25" s="1124"/>
      <c r="M25" s="1124"/>
      <c r="N25" s="1124"/>
      <c r="O25" s="1112">
        <f t="shared" si="16"/>
        <v>0</v>
      </c>
      <c r="P25" s="1124"/>
      <c r="Q25" s="1124"/>
      <c r="R25" s="2566"/>
      <c r="T25" s="2963"/>
      <c r="U25" s="1041"/>
      <c r="V25" s="1042"/>
      <c r="W25" s="1042"/>
      <c r="X25" s="1194"/>
      <c r="AF25" s="379">
        <f>O25</f>
        <v>0</v>
      </c>
      <c r="AG25" s="576"/>
      <c r="AH25" s="576"/>
      <c r="AI25" s="379">
        <f t="shared" si="26"/>
        <v>0</v>
      </c>
      <c r="AJ25" s="576"/>
      <c r="AK25" s="576"/>
      <c r="AL25" s="576"/>
      <c r="AM25" s="576">
        <f>AK25*AL25</f>
        <v>0</v>
      </c>
      <c r="AN25" s="379">
        <f>IF(AP25&gt;AI25,AP25-AI25,0)</f>
        <v>0</v>
      </c>
      <c r="AO25" s="379">
        <f>IF(AI25&gt;AP25,AI25-AP25,0)</f>
        <v>0</v>
      </c>
      <c r="AP25" s="379">
        <f>IF(AJ25="Y",MIN(AM25,AI25),0)</f>
        <v>0</v>
      </c>
      <c r="AQ25" s="576"/>
      <c r="AR25" s="379">
        <f>IF(AT25&gt;AI25,AT25-AI25,0)</f>
        <v>0</v>
      </c>
      <c r="AS25" s="379">
        <f t="shared" si="17"/>
        <v>0</v>
      </c>
      <c r="AT25" s="379">
        <f>AP25+AQ25</f>
        <v>0</v>
      </c>
      <c r="AU25" s="576"/>
      <c r="AV25" s="379">
        <f>IF(AX25&gt;AI25,AX25-AI25,0)</f>
        <v>0</v>
      </c>
      <c r="AW25" s="379">
        <f t="shared" si="18"/>
        <v>0</v>
      </c>
      <c r="AX25" s="379">
        <f>AT25+AU25</f>
        <v>0</v>
      </c>
      <c r="AY25" s="576"/>
      <c r="AZ25" s="576"/>
      <c r="BB25" s="379"/>
      <c r="BC25" s="576"/>
      <c r="BD25" s="576"/>
      <c r="BE25" s="379">
        <f t="shared" si="27"/>
        <v>0</v>
      </c>
      <c r="BF25" s="576">
        <f t="shared" si="19"/>
        <v>0</v>
      </c>
      <c r="BG25" s="576"/>
      <c r="BH25" s="379">
        <f t="shared" si="20"/>
        <v>0</v>
      </c>
      <c r="BI25" s="379">
        <f t="shared" si="21"/>
        <v>0</v>
      </c>
      <c r="BJ25" s="379">
        <f t="shared" si="22"/>
        <v>0</v>
      </c>
      <c r="BK25" s="576"/>
      <c r="BL25" s="379">
        <f t="shared" si="23"/>
        <v>0</v>
      </c>
      <c r="BM25" s="379">
        <f t="shared" si="24"/>
        <v>0</v>
      </c>
      <c r="BN25" s="379">
        <f t="shared" si="25"/>
        <v>0</v>
      </c>
      <c r="BO25" s="576"/>
      <c r="BP25" s="379">
        <f t="shared" si="28"/>
        <v>0</v>
      </c>
      <c r="BQ25" s="379">
        <f t="shared" si="29"/>
        <v>0</v>
      </c>
      <c r="BR25" s="379">
        <f t="shared" si="30"/>
        <v>0</v>
      </c>
      <c r="BS25" s="576"/>
      <c r="BT25" s="1796"/>
    </row>
    <row r="26" spans="2:72" s="265" customFormat="1" ht="12.75" customHeight="1">
      <c r="B26" s="4818"/>
      <c r="C26" s="4819" t="s">
        <v>1594</v>
      </c>
      <c r="D26" s="4820"/>
      <c r="E26" s="4820"/>
      <c r="F26" s="4821"/>
      <c r="G26" s="4820"/>
      <c r="H26" s="4820"/>
      <c r="I26" s="4827"/>
      <c r="J26" s="4827"/>
      <c r="K26" s="4820"/>
      <c r="L26" s="4823"/>
      <c r="M26" s="4823"/>
      <c r="N26" s="4823"/>
      <c r="O26" s="4824">
        <f>SUBTOTAL(9,O23:O25)</f>
        <v>0</v>
      </c>
      <c r="P26" s="4824">
        <f>SUBTOTAL(9,P23:P25)</f>
        <v>0</v>
      </c>
      <c r="Q26" s="4824">
        <f>SUBTOTAL(9,Q23:Q25)</f>
        <v>0</v>
      </c>
      <c r="R26" s="4825"/>
      <c r="T26" s="4826"/>
      <c r="U26" s="4823">
        <f>SUBTOTAL(9,U23:U25)</f>
        <v>0</v>
      </c>
      <c r="V26" s="4823">
        <f>SUBTOTAL(9,V23:V25)</f>
        <v>0</v>
      </c>
      <c r="W26" s="4823">
        <f>SUBTOTAL(9,W23:W25)</f>
        <v>0</v>
      </c>
      <c r="X26" s="4117"/>
      <c r="AF26" s="2287">
        <f t="shared" ref="AF26:AK26" si="31">SUBTOTAL(9,AF23:AF25)</f>
        <v>0</v>
      </c>
      <c r="AG26" s="2287">
        <f t="shared" si="31"/>
        <v>0</v>
      </c>
      <c r="AH26" s="2287">
        <f t="shared" si="31"/>
        <v>0</v>
      </c>
      <c r="AI26" s="2287">
        <f t="shared" si="31"/>
        <v>0</v>
      </c>
      <c r="AJ26" s="2287"/>
      <c r="AK26" s="2287">
        <f t="shared" si="31"/>
        <v>0</v>
      </c>
      <c r="AL26" s="2287"/>
      <c r="AM26" s="2287">
        <f t="shared" ref="AM26:AY26" si="32">SUBTOTAL(9,AM23:AM25)</f>
        <v>0</v>
      </c>
      <c r="AN26" s="2287">
        <f t="shared" si="32"/>
        <v>0</v>
      </c>
      <c r="AO26" s="2287">
        <f t="shared" si="32"/>
        <v>0</v>
      </c>
      <c r="AP26" s="2287">
        <f t="shared" si="32"/>
        <v>0</v>
      </c>
      <c r="AQ26" s="2287">
        <f t="shared" si="32"/>
        <v>0</v>
      </c>
      <c r="AR26" s="2287">
        <f t="shared" si="32"/>
        <v>0</v>
      </c>
      <c r="AS26" s="2287">
        <f t="shared" si="32"/>
        <v>0</v>
      </c>
      <c r="AT26" s="2287">
        <f t="shared" si="32"/>
        <v>0</v>
      </c>
      <c r="AU26" s="2287">
        <f t="shared" si="32"/>
        <v>0</v>
      </c>
      <c r="AV26" s="2287">
        <f t="shared" si="32"/>
        <v>0</v>
      </c>
      <c r="AW26" s="2287">
        <f t="shared" si="32"/>
        <v>0</v>
      </c>
      <c r="AX26" s="2287">
        <f t="shared" si="32"/>
        <v>0</v>
      </c>
      <c r="AY26" s="2287">
        <f t="shared" si="32"/>
        <v>0</v>
      </c>
      <c r="AZ26" s="2287"/>
      <c r="BB26" s="2287">
        <f t="shared" ref="BB26:BG26" si="33">SUBTOTAL(9,BB23:BB25)</f>
        <v>0</v>
      </c>
      <c r="BC26" s="2287">
        <f t="shared" si="33"/>
        <v>0</v>
      </c>
      <c r="BD26" s="2287">
        <f t="shared" si="33"/>
        <v>0</v>
      </c>
      <c r="BE26" s="2287">
        <f t="shared" si="33"/>
        <v>0</v>
      </c>
      <c r="BF26" s="2287">
        <f>SUBTOTAL(9,BF23:BF25)</f>
        <v>0</v>
      </c>
      <c r="BG26" s="2287">
        <f t="shared" si="33"/>
        <v>0</v>
      </c>
      <c r="BH26" s="2287">
        <f>SUBTOTAL(9,BH23:BH25)</f>
        <v>0</v>
      </c>
      <c r="BI26" s="2287">
        <f>SUBTOTAL(9,BI23:BI25)</f>
        <v>0</v>
      </c>
      <c r="BJ26" s="2287">
        <f>SUBTOTAL(9,BJ23:BJ25)</f>
        <v>0</v>
      </c>
      <c r="BK26" s="2287"/>
      <c r="BL26" s="2287"/>
      <c r="BM26" s="2287"/>
      <c r="BN26" s="2287"/>
      <c r="BO26" s="2287">
        <f t="shared" ref="BO26" si="34">SUBTOTAL(9,BO23:BO25)</f>
        <v>0</v>
      </c>
      <c r="BP26" s="2287"/>
      <c r="BQ26" s="2287"/>
      <c r="BR26" s="2287"/>
      <c r="BS26" s="2287"/>
      <c r="BT26" s="2965"/>
    </row>
    <row r="27" spans="2:72" ht="12.75" customHeight="1">
      <c r="B27" s="1780"/>
      <c r="C27" s="1033"/>
      <c r="D27" s="4111"/>
      <c r="E27" s="4111"/>
      <c r="F27" s="4111"/>
      <c r="G27" s="4111"/>
      <c r="H27" s="4111"/>
      <c r="I27" s="4149"/>
      <c r="J27" s="4149"/>
      <c r="K27" s="4111"/>
      <c r="L27" s="4112"/>
      <c r="M27" s="4112"/>
      <c r="N27" s="4112"/>
      <c r="O27" s="4112"/>
      <c r="P27" s="4112"/>
      <c r="Q27" s="4112"/>
      <c r="R27" s="4125"/>
      <c r="T27" s="2967"/>
      <c r="U27" s="422"/>
      <c r="V27" s="1273"/>
      <c r="W27" s="1273"/>
      <c r="X27" s="1275"/>
      <c r="AF27" s="379"/>
      <c r="AG27" s="379"/>
      <c r="AH27" s="379"/>
      <c r="AI27" s="379"/>
      <c r="AJ27" s="379"/>
      <c r="AK27" s="379"/>
      <c r="AL27" s="379"/>
      <c r="AM27" s="379"/>
      <c r="AN27" s="379"/>
      <c r="AO27" s="379"/>
      <c r="AP27" s="379"/>
      <c r="AQ27" s="379"/>
      <c r="AR27" s="379"/>
      <c r="AS27" s="379"/>
      <c r="AT27" s="379"/>
      <c r="AU27" s="379"/>
      <c r="AV27" s="379"/>
      <c r="AW27" s="379"/>
      <c r="AX27" s="379"/>
      <c r="AY27" s="379"/>
      <c r="AZ27" s="379"/>
      <c r="BB27" s="379"/>
      <c r="BC27" s="379"/>
      <c r="BD27" s="379"/>
      <c r="BE27" s="379"/>
      <c r="BF27" s="379"/>
      <c r="BG27" s="379"/>
      <c r="BH27" s="379"/>
      <c r="BI27" s="379"/>
      <c r="BJ27" s="379"/>
      <c r="BK27" s="379"/>
      <c r="BL27" s="379"/>
      <c r="BM27" s="379"/>
      <c r="BN27" s="379"/>
      <c r="BO27" s="379"/>
      <c r="BP27" s="379"/>
      <c r="BQ27" s="379"/>
      <c r="BR27" s="379"/>
      <c r="BS27" s="379"/>
      <c r="BT27" s="1801"/>
    </row>
    <row r="28" spans="2:72" ht="12.75" customHeight="1">
      <c r="B28" s="2491"/>
      <c r="C28" s="2964"/>
      <c r="D28" s="1197"/>
      <c r="E28" s="1197"/>
      <c r="F28" s="1197"/>
      <c r="G28" s="1197"/>
      <c r="H28" s="1197"/>
      <c r="I28" s="2144"/>
      <c r="J28" s="2144"/>
      <c r="K28" s="1197"/>
      <c r="L28" s="1048"/>
      <c r="M28" s="1048"/>
      <c r="N28" s="1048"/>
      <c r="O28" s="4828"/>
      <c r="P28" s="4828"/>
      <c r="Q28" s="4828"/>
      <c r="R28" s="1202"/>
      <c r="T28" s="2968"/>
      <c r="U28" s="2969"/>
      <c r="V28" s="2970"/>
      <c r="W28" s="2970"/>
      <c r="X28" s="1203"/>
      <c r="AF28" s="379"/>
      <c r="AG28" s="379"/>
      <c r="AH28" s="379"/>
      <c r="AI28" s="379"/>
      <c r="AJ28" s="379"/>
      <c r="AK28" s="379"/>
      <c r="AL28" s="379"/>
      <c r="AM28" s="379"/>
      <c r="AN28" s="379"/>
      <c r="AO28" s="379"/>
      <c r="AP28" s="379"/>
      <c r="AQ28" s="379"/>
      <c r="AR28" s="1571"/>
      <c r="AS28" s="1571"/>
      <c r="AT28" s="1571"/>
      <c r="AU28" s="1571"/>
      <c r="AV28" s="1571"/>
      <c r="AW28" s="1571"/>
      <c r="AX28" s="1571"/>
      <c r="AY28" s="379"/>
      <c r="AZ28" s="379"/>
      <c r="BB28" s="379"/>
      <c r="BC28" s="379"/>
      <c r="BD28" s="379"/>
      <c r="BE28" s="379"/>
      <c r="BF28" s="379"/>
      <c r="BG28" s="379"/>
      <c r="BH28" s="379"/>
      <c r="BI28" s="379"/>
      <c r="BJ28" s="379"/>
      <c r="BK28" s="379"/>
      <c r="BL28" s="379"/>
      <c r="BM28" s="379"/>
      <c r="BN28" s="379"/>
      <c r="BO28" s="379"/>
      <c r="BP28" s="379"/>
      <c r="BQ28" s="379"/>
      <c r="BR28" s="379"/>
      <c r="BS28" s="379"/>
      <c r="BT28" s="1801"/>
    </row>
    <row r="29" spans="2:72" s="265" customFormat="1" ht="12.75" customHeight="1">
      <c r="B29" s="4829" t="s">
        <v>1627</v>
      </c>
      <c r="C29" s="4830"/>
      <c r="D29" s="4830"/>
      <c r="E29" s="4830"/>
      <c r="F29" s="4830"/>
      <c r="G29" s="4830"/>
      <c r="H29" s="4830"/>
      <c r="I29" s="4830"/>
      <c r="J29" s="4830"/>
      <c r="K29" s="4831"/>
      <c r="L29" s="4832"/>
      <c r="M29" s="4832"/>
      <c r="N29" s="4833"/>
      <c r="O29" s="4834">
        <f>SUBTOTAL(9,O17:O26)</f>
        <v>0</v>
      </c>
      <c r="P29" s="4835">
        <f>SUBTOTAL(9,P17:P26)</f>
        <v>0</v>
      </c>
      <c r="Q29" s="4835">
        <f>SUBTOTAL(9,Q17:Q26)</f>
        <v>0</v>
      </c>
      <c r="R29" s="4836"/>
      <c r="T29" s="4837"/>
      <c r="U29" s="4838">
        <f>SUBTOTAL(9,U17:U26)</f>
        <v>0</v>
      </c>
      <c r="V29" s="4839">
        <f>SUBTOTAL(9,V17:V26)</f>
        <v>0</v>
      </c>
      <c r="W29" s="4839">
        <f>SUBTOTAL(9,W17:W26)</f>
        <v>0</v>
      </c>
      <c r="X29" s="4840"/>
      <c r="AF29" s="764">
        <f>SUBTOTAL(9,AF17:AF26)</f>
        <v>0</v>
      </c>
      <c r="AG29" s="764">
        <f>SUBTOTAL(9,AG17:AG26)</f>
        <v>0</v>
      </c>
      <c r="AH29" s="764">
        <f>SUBTOTAL(9,AH17:AH26)</f>
        <v>0</v>
      </c>
      <c r="AI29" s="764">
        <f>SUBTOTAL(9,AI17:AI26)</f>
        <v>0</v>
      </c>
      <c r="AJ29" s="2971"/>
      <c r="AK29" s="764">
        <f>SUBTOTAL(9,AK17:AK26)</f>
        <v>0</v>
      </c>
      <c r="AL29" s="2971"/>
      <c r="AM29" s="764">
        <f t="shared" ref="AM29:AY29" si="35">SUBTOTAL(9,AM17:AM26)</f>
        <v>0</v>
      </c>
      <c r="AN29" s="764">
        <f t="shared" si="35"/>
        <v>0</v>
      </c>
      <c r="AO29" s="764">
        <f t="shared" si="35"/>
        <v>0</v>
      </c>
      <c r="AP29" s="764">
        <f t="shared" si="35"/>
        <v>0</v>
      </c>
      <c r="AQ29" s="764">
        <f t="shared" si="35"/>
        <v>0</v>
      </c>
      <c r="AR29" s="764">
        <f t="shared" si="35"/>
        <v>0</v>
      </c>
      <c r="AS29" s="764">
        <f t="shared" si="35"/>
        <v>0</v>
      </c>
      <c r="AT29" s="764">
        <f t="shared" si="35"/>
        <v>0</v>
      </c>
      <c r="AU29" s="764">
        <f t="shared" si="35"/>
        <v>0</v>
      </c>
      <c r="AV29" s="764">
        <f t="shared" si="35"/>
        <v>0</v>
      </c>
      <c r="AW29" s="764">
        <f t="shared" si="35"/>
        <v>0</v>
      </c>
      <c r="AX29" s="764">
        <f t="shared" si="35"/>
        <v>0</v>
      </c>
      <c r="AY29" s="2150">
        <f t="shared" si="35"/>
        <v>0</v>
      </c>
      <c r="AZ29" s="2150"/>
      <c r="BB29" s="764">
        <f t="shared" ref="BB29:BJ29" si="36">SUBTOTAL(9,BB17:BB26)</f>
        <v>0</v>
      </c>
      <c r="BC29" s="764">
        <f t="shared" si="36"/>
        <v>0</v>
      </c>
      <c r="BD29" s="764">
        <f t="shared" si="36"/>
        <v>0</v>
      </c>
      <c r="BE29" s="764">
        <f t="shared" si="36"/>
        <v>0</v>
      </c>
      <c r="BF29" s="764">
        <f t="shared" si="36"/>
        <v>0</v>
      </c>
      <c r="BG29" s="2153">
        <f t="shared" si="36"/>
        <v>0</v>
      </c>
      <c r="BH29" s="764">
        <f t="shared" si="36"/>
        <v>0</v>
      </c>
      <c r="BI29" s="764">
        <f t="shared" si="36"/>
        <v>0</v>
      </c>
      <c r="BJ29" s="764">
        <f t="shared" si="36"/>
        <v>0</v>
      </c>
      <c r="BK29" s="764">
        <f t="shared" ref="BK29:BN29" si="37">SUBTOTAL(9,BK17:BK26)</f>
        <v>0</v>
      </c>
      <c r="BL29" s="764">
        <f t="shared" si="37"/>
        <v>0</v>
      </c>
      <c r="BM29" s="764">
        <f t="shared" si="37"/>
        <v>0</v>
      </c>
      <c r="BN29" s="764">
        <f t="shared" si="37"/>
        <v>0</v>
      </c>
      <c r="BO29" s="764">
        <f t="shared" ref="BO29:BR29" si="38">SUBTOTAL(9,BO17:BO26)</f>
        <v>0</v>
      </c>
      <c r="BP29" s="764">
        <f t="shared" si="38"/>
        <v>0</v>
      </c>
      <c r="BQ29" s="764">
        <f t="shared" si="38"/>
        <v>0</v>
      </c>
      <c r="BR29" s="764">
        <f t="shared" si="38"/>
        <v>0</v>
      </c>
      <c r="BS29" s="2610"/>
      <c r="BT29" s="2972"/>
    </row>
    <row r="30" spans="2:72" ht="12.75" customHeight="1">
      <c r="L30" s="272"/>
      <c r="M30" s="272"/>
      <c r="N30" s="353" t="s">
        <v>1263</v>
      </c>
      <c r="O30" s="353">
        <f>O29-SFP!G26</f>
        <v>0</v>
      </c>
      <c r="P30" s="272"/>
      <c r="Q30" s="272"/>
      <c r="BF30" s="25"/>
    </row>
    <row r="31" spans="2:72" ht="12.75" customHeight="1">
      <c r="B31" s="7300" t="s">
        <v>1565</v>
      </c>
      <c r="C31" s="7300"/>
      <c r="D31" s="346"/>
      <c r="L31" s="272"/>
      <c r="M31" s="272"/>
      <c r="N31" s="272"/>
      <c r="O31" s="272"/>
      <c r="P31" s="272"/>
      <c r="Q31" s="272"/>
    </row>
    <row r="32" spans="2:72" ht="12.75" customHeight="1">
      <c r="B32" s="23">
        <v>1</v>
      </c>
      <c r="C32" s="540" t="s">
        <v>1566</v>
      </c>
      <c r="D32" s="274"/>
      <c r="L32" s="272"/>
      <c r="M32" s="272"/>
      <c r="N32" s="272"/>
      <c r="O32" s="272"/>
      <c r="P32" s="272"/>
      <c r="Q32" s="272"/>
      <c r="AF32" s="7375" t="s">
        <v>1602</v>
      </c>
      <c r="AG32" s="7375"/>
      <c r="AH32" s="7375"/>
      <c r="AI32" s="2973"/>
      <c r="AJ32" s="2973"/>
      <c r="AK32" s="2974"/>
    </row>
    <row r="33" spans="2:35" ht="12.75" customHeight="1">
      <c r="B33" s="23">
        <v>2</v>
      </c>
      <c r="C33" s="18" t="s">
        <v>1567</v>
      </c>
      <c r="AF33" s="7376" t="s">
        <v>1603</v>
      </c>
      <c r="AG33" s="7376" t="s">
        <v>1604</v>
      </c>
      <c r="AH33" s="7376" t="s">
        <v>1605</v>
      </c>
      <c r="AI33" s="2973"/>
    </row>
    <row r="34" spans="2:35" ht="12.75" customHeight="1">
      <c r="AF34" s="7376"/>
      <c r="AG34" s="7376"/>
      <c r="AH34" s="7376"/>
      <c r="AI34" s="2973"/>
    </row>
    <row r="35" spans="2:35" ht="12.75" customHeight="1">
      <c r="O35" s="2975"/>
      <c r="AF35" s="1802" t="s">
        <v>1606</v>
      </c>
      <c r="AG35" s="1803">
        <f>SUMIF($G:$G,$AF35,$AX:$AX)+SUMIF($G:$G,$AF35,$BR:$BR)</f>
        <v>0</v>
      </c>
      <c r="AH35" s="1803">
        <f>SUMIF($G:$G,$AF35,$AW:$AW)+SUMIF($G:$G,$AF35,$BQ:$BQ)</f>
        <v>0</v>
      </c>
      <c r="AI35" s="2973"/>
    </row>
    <row r="36" spans="2:35" ht="12.75" customHeight="1">
      <c r="AF36" s="1802" t="s">
        <v>1607</v>
      </c>
      <c r="AG36" s="1803">
        <f t="shared" ref="AG36:AG42" si="39">SUMIF($G:$G,$AF36,$AX:$AX)+SUMIF($G:$G,$AF36,$BR:$BR)</f>
        <v>0</v>
      </c>
      <c r="AH36" s="1803">
        <f t="shared" ref="AH36:AH42" si="40">SUMIF($G:$G,$AF36,$AW:$AW)+SUMIF($G:$G,$AF36,$BQ:$BQ)</f>
        <v>0</v>
      </c>
      <c r="AI36" s="2973"/>
    </row>
    <row r="37" spans="2:35" ht="12.75" customHeight="1">
      <c r="AF37" s="1802" t="s">
        <v>1608</v>
      </c>
      <c r="AG37" s="1803">
        <f t="shared" si="39"/>
        <v>0</v>
      </c>
      <c r="AH37" s="1803">
        <f t="shared" si="40"/>
        <v>0</v>
      </c>
      <c r="AI37" s="2973"/>
    </row>
    <row r="38" spans="2:35" ht="12.75" customHeight="1">
      <c r="AF38" s="1802" t="s">
        <v>1609</v>
      </c>
      <c r="AG38" s="1803">
        <f t="shared" si="39"/>
        <v>0</v>
      </c>
      <c r="AH38" s="1803">
        <f t="shared" si="40"/>
        <v>0</v>
      </c>
      <c r="AI38" s="2973"/>
    </row>
    <row r="39" spans="2:35" ht="12.75" customHeight="1">
      <c r="AF39" s="1802" t="s">
        <v>1610</v>
      </c>
      <c r="AG39" s="1803">
        <f t="shared" si="39"/>
        <v>0</v>
      </c>
      <c r="AH39" s="1803">
        <f t="shared" si="40"/>
        <v>0</v>
      </c>
      <c r="AI39" s="2973"/>
    </row>
    <row r="40" spans="2:35" ht="12.75" customHeight="1">
      <c r="AF40" s="1802" t="s">
        <v>1611</v>
      </c>
      <c r="AG40" s="1803"/>
      <c r="AH40" s="1803"/>
      <c r="AI40" s="2973"/>
    </row>
    <row r="41" spans="2:35" ht="12.75" customHeight="1">
      <c r="AF41" s="1804" t="s">
        <v>1612</v>
      </c>
      <c r="AG41" s="1803">
        <f t="shared" si="39"/>
        <v>0</v>
      </c>
      <c r="AH41" s="1803">
        <f t="shared" si="40"/>
        <v>0</v>
      </c>
      <c r="AI41" s="2973"/>
    </row>
    <row r="42" spans="2:35" ht="12.75" customHeight="1">
      <c r="AF42" s="1804" t="s">
        <v>243</v>
      </c>
      <c r="AG42" s="1803">
        <f t="shared" si="39"/>
        <v>0</v>
      </c>
      <c r="AH42" s="1803">
        <f t="shared" si="40"/>
        <v>0</v>
      </c>
      <c r="AI42" s="2973"/>
    </row>
    <row r="43" spans="2:35" ht="12.75" customHeight="1" thickBot="1">
      <c r="AF43" s="1805" t="s">
        <v>164</v>
      </c>
      <c r="AG43" s="1806">
        <f>SUM(AG35:AG42)</f>
        <v>0</v>
      </c>
      <c r="AH43" s="1806">
        <f>SUM(AH35:AH42)</f>
        <v>0</v>
      </c>
      <c r="AI43" s="2973"/>
    </row>
    <row r="44" spans="2:35" ht="12.75" customHeight="1" thickTop="1"/>
    <row r="45" spans="2:35" ht="12.75" customHeight="1">
      <c r="AF45" s="7374" t="s">
        <v>1548</v>
      </c>
      <c r="AG45" s="7374"/>
      <c r="AH45" s="7374"/>
      <c r="AI45" s="1377" t="s">
        <v>52</v>
      </c>
    </row>
    <row r="46" spans="2:35" ht="12.75" customHeight="1">
      <c r="AF46" s="1807" t="s">
        <v>1628</v>
      </c>
      <c r="AG46" s="1807"/>
      <c r="AH46" s="1807"/>
      <c r="AI46" s="1461" t="s">
        <v>1554</v>
      </c>
    </row>
  </sheetData>
  <sheetProtection algorithmName="SHA-512" hashValue="HwVRuEqQX4mNUVct04o4WhQ3TUeb4vwZCsPrvZjukkU5WgCHcOEPt9LJGJiEhd1cUQhzS40UYa3zEfcCM0zWyw==" saltValue="qbQqdLgtc5/RBy3vW/8BLw==" spinCount="100000" sheet="1" scenarios="1" formatRows="0" insertColumns="0" insertRows="0"/>
  <mergeCells count="76">
    <mergeCell ref="BT11:BT15"/>
    <mergeCell ref="H9:H15"/>
    <mergeCell ref="BF11:BF15"/>
    <mergeCell ref="BK12:BK15"/>
    <mergeCell ref="BL12:BL15"/>
    <mergeCell ref="BM12:BM15"/>
    <mergeCell ref="AJ10:AK11"/>
    <mergeCell ref="AK12:AK15"/>
    <mergeCell ref="AJ12:AJ15"/>
    <mergeCell ref="AL10:AL11"/>
    <mergeCell ref="AL12:AL15"/>
    <mergeCell ref="AM10:AM15"/>
    <mergeCell ref="AT11:AT15"/>
    <mergeCell ref="BJ11:BJ15"/>
    <mergeCell ref="BI11:BI15"/>
    <mergeCell ref="BH11:BH15"/>
    <mergeCell ref="BG11:BG15"/>
    <mergeCell ref="BN12:BN15"/>
    <mergeCell ref="BR12:BR15"/>
    <mergeCell ref="BQ12:BQ15"/>
    <mergeCell ref="BP12:BP15"/>
    <mergeCell ref="AQ10:AT10"/>
    <mergeCell ref="AU10:AX10"/>
    <mergeCell ref="AR11:AR15"/>
    <mergeCell ref="AQ11:AQ15"/>
    <mergeCell ref="AZ10:AZ15"/>
    <mergeCell ref="BD12:BD15"/>
    <mergeCell ref="BC12:BC15"/>
    <mergeCell ref="BB11:BB15"/>
    <mergeCell ref="AS11:AS15"/>
    <mergeCell ref="AW11:AW15"/>
    <mergeCell ref="AV11:AV15"/>
    <mergeCell ref="AU11:AU15"/>
    <mergeCell ref="AF9:AY9"/>
    <mergeCell ref="BB9:BS9"/>
    <mergeCell ref="BB10:BS10"/>
    <mergeCell ref="AF10:AF15"/>
    <mergeCell ref="AY10:AY15"/>
    <mergeCell ref="AX11:AX15"/>
    <mergeCell ref="AH12:AH15"/>
    <mergeCell ref="AG12:AG15"/>
    <mergeCell ref="AG10:AH11"/>
    <mergeCell ref="AN10:AN15"/>
    <mergeCell ref="BS11:BS15"/>
    <mergeCell ref="BO12:BO15"/>
    <mergeCell ref="AP10:AP15"/>
    <mergeCell ref="AO10:AO15"/>
    <mergeCell ref="AI10:AI15"/>
    <mergeCell ref="BE11:BE15"/>
    <mergeCell ref="J10:J14"/>
    <mergeCell ref="B31:C31"/>
    <mergeCell ref="R9:R14"/>
    <mergeCell ref="W10:W15"/>
    <mergeCell ref="V10:V15"/>
    <mergeCell ref="U10:U15"/>
    <mergeCell ref="Y2:Y5"/>
    <mergeCell ref="B10:C14"/>
    <mergeCell ref="O9:O14"/>
    <mergeCell ref="P9:P14"/>
    <mergeCell ref="Q9:Q14"/>
    <mergeCell ref="M10:M14"/>
    <mergeCell ref="N10:N14"/>
    <mergeCell ref="L10:L14"/>
    <mergeCell ref="K9:K14"/>
    <mergeCell ref="I10:I14"/>
    <mergeCell ref="T10:T15"/>
    <mergeCell ref="X10:X15"/>
    <mergeCell ref="D9:D15"/>
    <mergeCell ref="E9:E15"/>
    <mergeCell ref="F9:F15"/>
    <mergeCell ref="G9:G15"/>
    <mergeCell ref="AF45:AH45"/>
    <mergeCell ref="AF32:AH32"/>
    <mergeCell ref="AF33:AF34"/>
    <mergeCell ref="AG33:AG34"/>
    <mergeCell ref="AH33:AH34"/>
  </mergeCells>
  <conditionalFormatting sqref="O30">
    <cfRule type="cellIs" dxfId="124" priority="3" operator="notEqual">
      <formula>0</formula>
    </cfRule>
  </conditionalFormatting>
  <conditionalFormatting sqref="AL46">
    <cfRule type="cellIs" dxfId="123" priority="1" operator="lessThan">
      <formula>-0.5</formula>
    </cfRule>
    <cfRule type="cellIs" dxfId="122" priority="2" operator="greaterThan">
      <formula>0.5</formula>
    </cfRule>
  </conditionalFormatting>
  <dataValidations count="2">
    <dataValidation type="list" allowBlank="1" showInputMessage="1" showErrorMessage="1" sqref="G17:G19 G23:G25" xr:uid="{3A8DA510-3BCA-45AD-9662-5B1EFCFA04BC}">
      <formula1>"AAA to AA-, A+ to A- , BBB+ to BBB-, BB+ to B-, CCC or worse, Unrated - In good standing, Unrated - Others"</formula1>
    </dataValidation>
    <dataValidation type="list" allowBlank="1" showInputMessage="1" showErrorMessage="1" sqref="AJ17:AJ19 AJ23:AJ25 BG17:BG19 BG23:BG25" xr:uid="{699F0E50-3EBE-416A-AB42-F3F8085C753C}">
      <formula1>"Y,N"</formula1>
    </dataValidation>
  </dataValidations>
  <hyperlinks>
    <hyperlink ref="AF46" r:id="rId1" display="https://www.insurance.gov.ph/amended-insurance-code-r-a-10607/" xr:uid="{EEFE3CD7-561C-4C8B-B432-98A62C303BF4}"/>
    <hyperlink ref="Z2" location="Content!A1" display="Content" xr:uid="{D2DC0DD1-AF8A-438F-B486-9DCA66918E87}"/>
    <hyperlink ref="Z3" location="'SFP - Asset'!A1" display="SFP-Asset" xr:uid="{A23263F9-2DBD-4D35-ABA6-C75A8DB4D528}"/>
    <hyperlink ref="Z4" location="'SFP - Liab, NW '!A1" display="SFP-Liab and NW" xr:uid="{6E213215-A80A-40D1-8210-9500232E77F1}"/>
    <hyperlink ref="Z5" location="SCI!A1" display="SCI" xr:uid="{03E77BC8-CB62-4633-9C24-43E0F47B01B5}"/>
  </hyperlinks>
  <printOptions horizontalCentered="1"/>
  <pageMargins left="0.2" right="0.2" top="1.25" bottom="0.75" header="0.3" footer="0.3"/>
  <pageSetup paperSize="5" scale="30" fitToHeight="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1">
    <tabColor rgb="FFFFCCCC"/>
    <pageSetUpPr fitToPage="1"/>
  </sheetPr>
  <dimension ref="A2:AP68"/>
  <sheetViews>
    <sheetView showGridLines="0" zoomScale="90" zoomScaleNormal="90" workbookViewId="0">
      <selection activeCell="AE36" sqref="AE36:AE42"/>
    </sheetView>
  </sheetViews>
  <sheetFormatPr defaultColWidth="9.140625" defaultRowHeight="12.75" customHeight="1" outlineLevelCol="1"/>
  <cols>
    <col min="1" max="1" width="1.85546875" style="18" customWidth="1"/>
    <col min="2" max="2" width="5.7109375" style="24" customWidth="1"/>
    <col min="3" max="3" width="35.7109375" style="18" customWidth="1"/>
    <col min="4" max="4" width="30.7109375" style="18" customWidth="1"/>
    <col min="5" max="16" width="20.7109375" style="18" customWidth="1"/>
    <col min="17" max="17" width="30.7109375" style="18" customWidth="1"/>
    <col min="18" max="18" width="2.28515625" style="18" customWidth="1"/>
    <col min="19" max="19" width="17.7109375" style="18" customWidth="1"/>
    <col min="20" max="23" width="9.140625" style="18" customWidth="1"/>
    <col min="24" max="24" width="9.140625" style="18" hidden="1" customWidth="1"/>
    <col min="25" max="25" width="44.5703125" style="18" hidden="1" customWidth="1"/>
    <col min="26" max="32" width="20.7109375" style="18" hidden="1" customWidth="1"/>
    <col min="33" max="40" width="20.7109375" style="18" hidden="1" customWidth="1" outlineLevel="1"/>
    <col min="41" max="41" width="30.42578125" style="18" hidden="1" customWidth="1" collapsed="1"/>
    <col min="42" max="42" width="30.42578125" style="18" hidden="1" customWidth="1"/>
    <col min="43" max="43" width="0" style="18" hidden="1" customWidth="1"/>
    <col min="44" max="16384" width="9.140625" style="18"/>
  </cols>
  <sheetData>
    <row r="2" spans="2:42" ht="15.2" customHeight="1" thickBot="1">
      <c r="B2" s="1005" t="s">
        <v>1629</v>
      </c>
      <c r="G2" s="266"/>
      <c r="R2" s="7423" t="s">
        <v>1486</v>
      </c>
      <c r="S2" s="4841" t="s">
        <v>1067</v>
      </c>
    </row>
    <row r="3" spans="2:42" ht="15.2" customHeight="1" thickBot="1">
      <c r="B3" s="1005" t="s">
        <v>7</v>
      </c>
      <c r="C3" s="265"/>
      <c r="D3" s="4787">
        <f>'Com Prof'!D2</f>
        <v>0</v>
      </c>
      <c r="E3" s="4788"/>
      <c r="G3" s="265"/>
      <c r="I3" s="265"/>
      <c r="J3" s="265"/>
      <c r="K3" s="265"/>
      <c r="L3" s="265"/>
      <c r="M3" s="264"/>
      <c r="N3" s="264"/>
      <c r="O3" s="264"/>
      <c r="P3" s="264"/>
      <c r="Q3" s="264"/>
      <c r="R3" s="7423"/>
      <c r="S3" s="550" t="s">
        <v>1487</v>
      </c>
      <c r="T3" s="264"/>
      <c r="U3" s="264"/>
      <c r="V3" s="264"/>
      <c r="W3" s="264"/>
      <c r="X3" s="264"/>
      <c r="Y3" s="264"/>
    </row>
    <row r="4" spans="2:42" ht="15.2" customHeight="1" thickBot="1">
      <c r="B4" s="1005" t="s">
        <v>757</v>
      </c>
      <c r="C4" s="265"/>
      <c r="D4" s="4842">
        <f>'Com Prof'!D3</f>
        <v>45657</v>
      </c>
      <c r="E4" s="4843"/>
      <c r="L4" s="265"/>
      <c r="M4" s="265"/>
      <c r="N4" s="265"/>
      <c r="O4" s="265"/>
      <c r="P4" s="265"/>
      <c r="Q4" s="265"/>
      <c r="R4" s="7423"/>
      <c r="S4" s="550" t="s">
        <v>1488</v>
      </c>
    </row>
    <row r="5" spans="2:42" ht="15.2" customHeight="1" thickBot="1">
      <c r="B5" s="593"/>
      <c r="C5" s="593"/>
      <c r="D5" s="593"/>
      <c r="E5" s="593"/>
      <c r="G5" s="593"/>
      <c r="H5" s="593"/>
      <c r="I5" s="593"/>
      <c r="J5" s="593"/>
      <c r="K5" s="593"/>
      <c r="L5" s="593"/>
      <c r="M5" s="593"/>
      <c r="N5" s="593"/>
      <c r="O5" s="593"/>
      <c r="P5" s="593"/>
      <c r="Q5" s="593"/>
      <c r="R5" s="7423"/>
      <c r="S5" s="551" t="s">
        <v>258</v>
      </c>
    </row>
    <row r="6" spans="2:42" ht="14.1" customHeight="1"/>
    <row r="7" spans="2:42" ht="14.1" customHeight="1">
      <c r="AF7" s="1434" t="s">
        <v>1630</v>
      </c>
    </row>
    <row r="8" spans="2:42" ht="14.1" customHeight="1">
      <c r="Y8" s="7444" t="s">
        <v>1068</v>
      </c>
      <c r="Z8" s="7444"/>
      <c r="AA8" s="7444"/>
      <c r="AB8" s="7444"/>
      <c r="AC8" s="7444"/>
      <c r="AD8" s="7444"/>
      <c r="AE8" s="7444"/>
      <c r="AF8" s="7444"/>
      <c r="AG8" s="7444"/>
      <c r="AH8" s="7444"/>
      <c r="AI8" s="7444"/>
      <c r="AJ8" s="7444"/>
      <c r="AK8" s="7444"/>
      <c r="AL8" s="7444"/>
      <c r="AM8" s="7444"/>
      <c r="AN8" s="7444"/>
      <c r="AO8" s="7444"/>
      <c r="AP8" s="7444"/>
    </row>
    <row r="9" spans="2:42" s="517" customFormat="1" ht="12.75" customHeight="1">
      <c r="B9" s="7433" t="s">
        <v>1631</v>
      </c>
      <c r="C9" s="7433"/>
      <c r="D9" s="7433"/>
      <c r="E9" s="7434" t="s">
        <v>1632</v>
      </c>
      <c r="F9" s="7435" t="s">
        <v>1633</v>
      </c>
      <c r="G9" s="7435" t="s">
        <v>1634</v>
      </c>
      <c r="H9" s="7436" t="s">
        <v>1635</v>
      </c>
      <c r="I9" s="7436" t="s">
        <v>1636</v>
      </c>
      <c r="J9" s="7436" t="s">
        <v>1637</v>
      </c>
      <c r="K9" s="7426" t="s">
        <v>1638</v>
      </c>
      <c r="L9" s="7430" t="s">
        <v>1639</v>
      </c>
      <c r="M9" s="7427" t="s">
        <v>1640</v>
      </c>
      <c r="N9" s="7427" t="s">
        <v>1641</v>
      </c>
      <c r="O9" s="7428" t="s">
        <v>1642</v>
      </c>
      <c r="P9" s="7425" t="s">
        <v>1084</v>
      </c>
      <c r="Q9" s="7424" t="s">
        <v>1497</v>
      </c>
      <c r="Y9" s="7437" t="s">
        <v>1502</v>
      </c>
      <c r="Z9" s="7432" t="s">
        <v>1501</v>
      </c>
      <c r="AA9" s="7437" t="s">
        <v>1502</v>
      </c>
      <c r="AB9" s="7437"/>
      <c r="AC9" s="7438" t="s">
        <v>1081</v>
      </c>
      <c r="AD9" s="7438" t="s">
        <v>1082</v>
      </c>
      <c r="AE9" s="7438" t="s">
        <v>1086</v>
      </c>
      <c r="AF9" s="7438" t="s">
        <v>1084</v>
      </c>
      <c r="AG9" s="7439" t="s">
        <v>1643</v>
      </c>
      <c r="AH9" s="7439"/>
      <c r="AI9" s="7439"/>
      <c r="AJ9" s="7439"/>
      <c r="AK9" s="7439" t="s">
        <v>1644</v>
      </c>
      <c r="AL9" s="7439"/>
      <c r="AM9" s="7439"/>
      <c r="AN9" s="7439"/>
      <c r="AO9" s="7441" t="s">
        <v>44</v>
      </c>
      <c r="AP9" s="7441" t="s">
        <v>1645</v>
      </c>
    </row>
    <row r="10" spans="2:42" s="517" customFormat="1" ht="12.75" customHeight="1">
      <c r="B10" s="7433"/>
      <c r="C10" s="7433"/>
      <c r="D10" s="7433"/>
      <c r="E10" s="7434"/>
      <c r="F10" s="7435"/>
      <c r="G10" s="7435"/>
      <c r="H10" s="7436"/>
      <c r="I10" s="7436"/>
      <c r="J10" s="7436"/>
      <c r="K10" s="7426"/>
      <c r="L10" s="7430"/>
      <c r="M10" s="7427"/>
      <c r="N10" s="7427"/>
      <c r="O10" s="7428"/>
      <c r="P10" s="7425"/>
      <c r="Q10" s="7424"/>
      <c r="Y10" s="7437"/>
      <c r="Z10" s="7432"/>
      <c r="AA10" s="7437"/>
      <c r="AB10" s="7437"/>
      <c r="AC10" s="7438"/>
      <c r="AD10" s="7438"/>
      <c r="AE10" s="7438"/>
      <c r="AF10" s="7438"/>
      <c r="AG10" s="7438" t="s">
        <v>1509</v>
      </c>
      <c r="AH10" s="7438" t="s">
        <v>1082</v>
      </c>
      <c r="AI10" s="7438" t="s">
        <v>1086</v>
      </c>
      <c r="AJ10" s="7438" t="s">
        <v>1084</v>
      </c>
      <c r="AK10" s="7438" t="s">
        <v>1509</v>
      </c>
      <c r="AL10" s="7438" t="s">
        <v>1082</v>
      </c>
      <c r="AM10" s="7438" t="s">
        <v>1086</v>
      </c>
      <c r="AN10" s="7438" t="s">
        <v>1084</v>
      </c>
      <c r="AO10" s="7442"/>
      <c r="AP10" s="7442"/>
    </row>
    <row r="11" spans="2:42" s="517" customFormat="1" ht="12.6" customHeight="1">
      <c r="B11" s="7433"/>
      <c r="C11" s="7433"/>
      <c r="D11" s="7433"/>
      <c r="E11" s="7434"/>
      <c r="F11" s="7435"/>
      <c r="G11" s="7435"/>
      <c r="H11" s="7436"/>
      <c r="I11" s="7436"/>
      <c r="J11" s="7436"/>
      <c r="K11" s="7426"/>
      <c r="L11" s="7431"/>
      <c r="M11" s="7427"/>
      <c r="N11" s="7427"/>
      <c r="O11" s="7428"/>
      <c r="P11" s="7425"/>
      <c r="Q11" s="7424"/>
      <c r="Y11" s="7437"/>
      <c r="Z11" s="7432"/>
      <c r="AA11" s="3067" t="s">
        <v>1079</v>
      </c>
      <c r="AB11" s="3067" t="s">
        <v>1080</v>
      </c>
      <c r="AC11" s="7438"/>
      <c r="AD11" s="7438"/>
      <c r="AE11" s="7438"/>
      <c r="AF11" s="7438"/>
      <c r="AG11" s="7438"/>
      <c r="AH11" s="7438"/>
      <c r="AI11" s="7438"/>
      <c r="AJ11" s="7438"/>
      <c r="AK11" s="7438"/>
      <c r="AL11" s="7438"/>
      <c r="AM11" s="7438"/>
      <c r="AN11" s="7438"/>
      <c r="AO11" s="7443"/>
      <c r="AP11" s="7443"/>
    </row>
    <row r="12" spans="2:42" ht="12.75" customHeight="1">
      <c r="B12" s="4844"/>
      <c r="C12" s="4845"/>
      <c r="D12" s="4846"/>
      <c r="E12" s="4847"/>
      <c r="F12" s="4847"/>
      <c r="G12" s="4847"/>
      <c r="H12" s="4847"/>
      <c r="I12" s="4847"/>
      <c r="J12" s="4847"/>
      <c r="K12" s="4848"/>
      <c r="L12" s="4849"/>
      <c r="M12" s="4850"/>
      <c r="N12" s="4850"/>
      <c r="O12" s="4851"/>
      <c r="P12" s="4852"/>
      <c r="Q12" s="4853"/>
      <c r="Y12" s="3068"/>
      <c r="Z12" s="3069"/>
      <c r="AA12" s="3069"/>
      <c r="AB12" s="3069"/>
      <c r="AC12" s="3069"/>
      <c r="AD12" s="3069"/>
      <c r="AE12" s="3069"/>
      <c r="AF12" s="3069"/>
      <c r="AG12" s="3069"/>
      <c r="AH12" s="3069"/>
      <c r="AI12" s="3069"/>
      <c r="AJ12" s="3069"/>
      <c r="AK12" s="3069"/>
      <c r="AL12" s="3069"/>
      <c r="AM12" s="3069"/>
      <c r="AN12" s="3069"/>
      <c r="AO12" s="3070"/>
      <c r="AP12" s="3071"/>
    </row>
    <row r="13" spans="2:42" s="265" customFormat="1" ht="12.75" customHeight="1">
      <c r="B13" s="306" t="s">
        <v>1646</v>
      </c>
      <c r="C13" s="1019" t="s">
        <v>1647</v>
      </c>
      <c r="D13" s="1020"/>
      <c r="E13" s="1252"/>
      <c r="F13" s="1252"/>
      <c r="G13" s="1252"/>
      <c r="H13" s="1252"/>
      <c r="I13" s="1252"/>
      <c r="J13" s="1252"/>
      <c r="K13" s="1253"/>
      <c r="L13" s="1253"/>
      <c r="M13" s="1254"/>
      <c r="N13" s="1254"/>
      <c r="O13" s="1021"/>
      <c r="P13" s="1255"/>
      <c r="Q13" s="1022"/>
      <c r="Y13" s="3068" t="s">
        <v>1648</v>
      </c>
      <c r="Z13" s="3069"/>
      <c r="AA13" s="3069"/>
      <c r="AB13" s="3069"/>
      <c r="AC13" s="3069"/>
      <c r="AD13" s="3072"/>
      <c r="AE13" s="3072"/>
      <c r="AF13" s="3069"/>
      <c r="AG13" s="3069"/>
      <c r="AH13" s="3069"/>
      <c r="AI13" s="3069"/>
      <c r="AJ13" s="3069"/>
      <c r="AK13" s="3069"/>
      <c r="AL13" s="3069"/>
      <c r="AM13" s="3069"/>
      <c r="AN13" s="3069"/>
      <c r="AO13" s="3070"/>
      <c r="AP13" s="3071"/>
    </row>
    <row r="14" spans="2:42" ht="12.75" customHeight="1">
      <c r="B14" s="1023" t="s">
        <v>1513</v>
      </c>
      <c r="C14" s="1024" t="s">
        <v>1649</v>
      </c>
      <c r="D14" s="1025"/>
      <c r="E14" s="1256"/>
      <c r="F14" s="1256"/>
      <c r="G14" s="1256"/>
      <c r="H14" s="1256"/>
      <c r="I14" s="1256"/>
      <c r="J14" s="1256"/>
      <c r="K14" s="1257"/>
      <c r="L14" s="1257"/>
      <c r="M14" s="1258"/>
      <c r="N14" s="1259"/>
      <c r="O14" s="1026"/>
      <c r="P14" s="1260"/>
      <c r="Q14" s="1027"/>
      <c r="Y14" s="3073" t="s">
        <v>1649</v>
      </c>
      <c r="Z14" s="3069">
        <f t="shared" ref="Z14:Z21" si="0">L14</f>
        <v>0</v>
      </c>
      <c r="AA14" s="3074"/>
      <c r="AB14" s="3074"/>
      <c r="AC14" s="3069">
        <f t="shared" ref="AC14:AC21" si="1">Z14+AA14-AB14</f>
        <v>0</v>
      </c>
      <c r="AD14" s="3069">
        <f t="shared" ref="AD14:AD21" si="2">IF(AF14&gt;AC14,AF14-AC14,0)</f>
        <v>0</v>
      </c>
      <c r="AE14" s="3069">
        <f>IF(AC14&gt;AF14,AC14-AF14,0)</f>
        <v>0</v>
      </c>
      <c r="AF14" s="3074"/>
      <c r="AG14" s="3074"/>
      <c r="AH14" s="3069">
        <f>AD14</f>
        <v>0</v>
      </c>
      <c r="AI14" s="3069">
        <f>AE14-AG14</f>
        <v>0</v>
      </c>
      <c r="AJ14" s="3069">
        <f t="shared" ref="AJ14:AJ21" si="3">AF14+AG14</f>
        <v>0</v>
      </c>
      <c r="AK14" s="3074"/>
      <c r="AL14" s="3069">
        <v>0</v>
      </c>
      <c r="AM14" s="3069">
        <v>0</v>
      </c>
      <c r="AN14" s="3069">
        <v>0</v>
      </c>
      <c r="AO14" s="3075"/>
      <c r="AP14" s="3076"/>
    </row>
    <row r="15" spans="2:42" ht="12.75" customHeight="1">
      <c r="B15" s="1023" t="s">
        <v>1514</v>
      </c>
      <c r="C15" s="1024" t="s">
        <v>1650</v>
      </c>
      <c r="D15" s="1025"/>
      <c r="E15" s="1256"/>
      <c r="F15" s="1256"/>
      <c r="G15" s="1256"/>
      <c r="H15" s="1256"/>
      <c r="I15" s="1256"/>
      <c r="J15" s="1256"/>
      <c r="K15" s="1257"/>
      <c r="L15" s="1257"/>
      <c r="M15" s="1258"/>
      <c r="N15" s="1259"/>
      <c r="O15" s="1026"/>
      <c r="P15" s="1260"/>
      <c r="Q15" s="1027"/>
      <c r="Y15" s="3073" t="s">
        <v>1650</v>
      </c>
      <c r="Z15" s="3069">
        <f t="shared" si="0"/>
        <v>0</v>
      </c>
      <c r="AA15" s="3074"/>
      <c r="AB15" s="3074"/>
      <c r="AC15" s="3069">
        <f>Z15+AA15-AB15</f>
        <v>0</v>
      </c>
      <c r="AD15" s="3069">
        <f t="shared" si="2"/>
        <v>0</v>
      </c>
      <c r="AE15" s="3069">
        <f>IF(AC15&gt;AF15,AC15-AF15,0)</f>
        <v>0</v>
      </c>
      <c r="AF15" s="3074"/>
      <c r="AG15" s="3074"/>
      <c r="AH15" s="3069">
        <f t="shared" ref="AH15:AH21" si="4">AD15</f>
        <v>0</v>
      </c>
      <c r="AI15" s="3069">
        <f t="shared" ref="AI15:AI21" si="5">AE15-AG15</f>
        <v>0</v>
      </c>
      <c r="AJ15" s="3069">
        <f t="shared" si="3"/>
        <v>0</v>
      </c>
      <c r="AK15" s="3074"/>
      <c r="AL15" s="3069">
        <v>0</v>
      </c>
      <c r="AM15" s="3069">
        <v>0</v>
      </c>
      <c r="AN15" s="3069">
        <v>0</v>
      </c>
      <c r="AO15" s="3075"/>
      <c r="AP15" s="3076"/>
    </row>
    <row r="16" spans="2:42" ht="12.75" customHeight="1">
      <c r="B16" s="1023" t="s">
        <v>1520</v>
      </c>
      <c r="C16" s="1024" t="s">
        <v>865</v>
      </c>
      <c r="D16" s="1025"/>
      <c r="E16" s="1256"/>
      <c r="F16" s="1256"/>
      <c r="G16" s="1256"/>
      <c r="H16" s="1256"/>
      <c r="I16" s="1256"/>
      <c r="J16" s="1256"/>
      <c r="K16" s="1257"/>
      <c r="L16" s="1257"/>
      <c r="M16" s="1258"/>
      <c r="N16" s="1259"/>
      <c r="O16" s="1026"/>
      <c r="P16" s="1260"/>
      <c r="Q16" s="1027"/>
      <c r="Y16" s="3073" t="s">
        <v>865</v>
      </c>
      <c r="Z16" s="3069">
        <f t="shared" si="0"/>
        <v>0</v>
      </c>
      <c r="AA16" s="3074"/>
      <c r="AB16" s="3074"/>
      <c r="AC16" s="3069">
        <f t="shared" si="1"/>
        <v>0</v>
      </c>
      <c r="AD16" s="3069">
        <f t="shared" si="2"/>
        <v>0</v>
      </c>
      <c r="AE16" s="3069">
        <f>IF(AC16&gt;AF16,AC16-AF16,0)</f>
        <v>0</v>
      </c>
      <c r="AF16" s="3074"/>
      <c r="AG16" s="3074"/>
      <c r="AH16" s="3069">
        <f t="shared" si="4"/>
        <v>0</v>
      </c>
      <c r="AI16" s="3069">
        <f t="shared" si="5"/>
        <v>0</v>
      </c>
      <c r="AJ16" s="3069">
        <f t="shared" si="3"/>
        <v>0</v>
      </c>
      <c r="AK16" s="3074"/>
      <c r="AL16" s="3069">
        <v>0</v>
      </c>
      <c r="AM16" s="3069">
        <v>0</v>
      </c>
      <c r="AN16" s="3069">
        <v>0</v>
      </c>
      <c r="AO16" s="3075"/>
      <c r="AP16" s="3076"/>
    </row>
    <row r="17" spans="1:42" ht="12.75" customHeight="1">
      <c r="B17" s="1028" t="s">
        <v>1525</v>
      </c>
      <c r="C17" s="1029" t="s">
        <v>1651</v>
      </c>
      <c r="D17" s="1029"/>
      <c r="E17" s="1030"/>
      <c r="F17" s="1256"/>
      <c r="G17" s="1256"/>
      <c r="H17" s="1256"/>
      <c r="I17" s="1256"/>
      <c r="J17" s="1256"/>
      <c r="K17" s="1257"/>
      <c r="L17" s="1257"/>
      <c r="M17" s="1258"/>
      <c r="N17" s="1259"/>
      <c r="O17" s="1026"/>
      <c r="P17" s="1260"/>
      <c r="Q17" s="1027"/>
      <c r="Y17" s="3073" t="s">
        <v>1651</v>
      </c>
      <c r="Z17" s="3069">
        <f t="shared" si="0"/>
        <v>0</v>
      </c>
      <c r="AA17" s="3074"/>
      <c r="AB17" s="3074"/>
      <c r="AC17" s="3069">
        <f t="shared" si="1"/>
        <v>0</v>
      </c>
      <c r="AD17" s="3069">
        <f t="shared" si="2"/>
        <v>0</v>
      </c>
      <c r="AE17" s="3069">
        <f>IF(AC17&gt;AF17,AC17-AF17,0)</f>
        <v>0</v>
      </c>
      <c r="AF17" s="3074"/>
      <c r="AG17" s="3074"/>
      <c r="AH17" s="3069">
        <f t="shared" si="4"/>
        <v>0</v>
      </c>
      <c r="AI17" s="3069">
        <f t="shared" si="5"/>
        <v>0</v>
      </c>
      <c r="AJ17" s="3069">
        <f t="shared" si="3"/>
        <v>0</v>
      </c>
      <c r="AK17" s="3074"/>
      <c r="AL17" s="3069">
        <v>0</v>
      </c>
      <c r="AM17" s="3069">
        <v>0</v>
      </c>
      <c r="AN17" s="3069">
        <v>0</v>
      </c>
      <c r="AO17" s="3075"/>
      <c r="AP17" s="3076"/>
    </row>
    <row r="18" spans="1:42" ht="12.75" customHeight="1">
      <c r="B18" s="4854"/>
      <c r="C18" s="4855" t="s">
        <v>1652</v>
      </c>
      <c r="D18" s="4856"/>
      <c r="E18" s="4857">
        <f>SUM(E14:E17)</f>
        <v>0</v>
      </c>
      <c r="F18" s="4857">
        <f t="shared" ref="F18:P18" si="6">SUM(F14:F17)</f>
        <v>0</v>
      </c>
      <c r="G18" s="4857">
        <f t="shared" si="6"/>
        <v>0</v>
      </c>
      <c r="H18" s="4857">
        <f t="shared" si="6"/>
        <v>0</v>
      </c>
      <c r="I18" s="4857">
        <f t="shared" si="6"/>
        <v>0</v>
      </c>
      <c r="J18" s="4857">
        <f t="shared" si="6"/>
        <v>0</v>
      </c>
      <c r="K18" s="4857">
        <f t="shared" si="6"/>
        <v>0</v>
      </c>
      <c r="L18" s="4857">
        <f t="shared" si="6"/>
        <v>0</v>
      </c>
      <c r="M18" s="4857">
        <f t="shared" si="6"/>
        <v>0</v>
      </c>
      <c r="N18" s="4857">
        <f t="shared" si="6"/>
        <v>0</v>
      </c>
      <c r="O18" s="4857">
        <f t="shared" si="6"/>
        <v>0</v>
      </c>
      <c r="P18" s="4857">
        <f t="shared" si="6"/>
        <v>0</v>
      </c>
      <c r="Q18" s="1022"/>
      <c r="Y18" s="3068" t="s">
        <v>1653</v>
      </c>
      <c r="Z18" s="3069">
        <f t="shared" si="0"/>
        <v>0</v>
      </c>
      <c r="AA18" s="3074"/>
      <c r="AB18" s="3074"/>
      <c r="AC18" s="3069">
        <f t="shared" si="1"/>
        <v>0</v>
      </c>
      <c r="AD18" s="3069">
        <f t="shared" si="2"/>
        <v>0</v>
      </c>
      <c r="AE18" s="3069">
        <f>IF(AC18&gt;AF18,AC18-AF18,0)</f>
        <v>0</v>
      </c>
      <c r="AF18" s="3074"/>
      <c r="AG18" s="3074"/>
      <c r="AH18" s="3069">
        <f t="shared" si="4"/>
        <v>0</v>
      </c>
      <c r="AI18" s="3069">
        <f t="shared" si="5"/>
        <v>0</v>
      </c>
      <c r="AJ18" s="3069">
        <f t="shared" si="3"/>
        <v>0</v>
      </c>
      <c r="AK18" s="3074"/>
      <c r="AL18" s="3069">
        <v>0</v>
      </c>
      <c r="AM18" s="3069">
        <v>0</v>
      </c>
      <c r="AN18" s="3069">
        <v>0</v>
      </c>
      <c r="AO18" s="3075"/>
      <c r="AP18" s="3076"/>
    </row>
    <row r="19" spans="1:42" ht="12.75" customHeight="1">
      <c r="B19" s="1032"/>
      <c r="C19" s="1033"/>
      <c r="E19" s="4858"/>
      <c r="F19" s="4858"/>
      <c r="G19" s="4858"/>
      <c r="H19" s="4858"/>
      <c r="I19" s="4858"/>
      <c r="J19" s="4858"/>
      <c r="K19" s="4859"/>
      <c r="L19" s="4859"/>
      <c r="M19" s="4860"/>
      <c r="N19" s="4860"/>
      <c r="O19" s="4861"/>
      <c r="P19" s="4862"/>
      <c r="Q19" s="1406"/>
      <c r="Y19" s="3077" t="s">
        <v>1654</v>
      </c>
      <c r="Z19" s="3072">
        <f t="shared" si="0"/>
        <v>0</v>
      </c>
      <c r="AA19" s="3069">
        <f>'S4.A - PR (Govt)'!AE43</f>
        <v>0</v>
      </c>
      <c r="AB19" s="3069">
        <f>'S4.A - PR (Govt)'!AF43</f>
        <v>0</v>
      </c>
      <c r="AC19" s="3072">
        <f>Z19+AA19-AB19</f>
        <v>0</v>
      </c>
      <c r="AD19" s="3072">
        <f t="shared" si="2"/>
        <v>0</v>
      </c>
      <c r="AE19" s="3072">
        <f>'S4.A - PR (Govt)'!AK43</f>
        <v>0</v>
      </c>
      <c r="AF19" s="3072">
        <f>'S4.A - PR (Govt)'!AL43</f>
        <v>0</v>
      </c>
      <c r="AG19" s="3074"/>
      <c r="AH19" s="3072">
        <f>AD19</f>
        <v>0</v>
      </c>
      <c r="AI19" s="3072">
        <f>AE19-AG19</f>
        <v>0</v>
      </c>
      <c r="AJ19" s="3072">
        <f>AF19+AG19</f>
        <v>0</v>
      </c>
      <c r="AK19" s="3074"/>
      <c r="AL19" s="3072">
        <v>0</v>
      </c>
      <c r="AM19" s="3072">
        <v>0</v>
      </c>
      <c r="AN19" s="3072">
        <v>0</v>
      </c>
      <c r="AO19" s="3075"/>
      <c r="AP19" s="3076"/>
    </row>
    <row r="20" spans="1:42" s="265" customFormat="1" ht="12.75" customHeight="1">
      <c r="A20" s="18"/>
      <c r="B20" s="1035" t="s">
        <v>1655</v>
      </c>
      <c r="C20" s="1036" t="s">
        <v>1656</v>
      </c>
      <c r="D20" s="1037"/>
      <c r="E20" s="4858"/>
      <c r="F20" s="4858"/>
      <c r="G20" s="4858"/>
      <c r="H20" s="4858"/>
      <c r="I20" s="4858"/>
      <c r="J20" s="4858"/>
      <c r="K20" s="4859"/>
      <c r="L20" s="4859"/>
      <c r="M20" s="4860"/>
      <c r="N20" s="4860"/>
      <c r="O20" s="4861"/>
      <c r="P20" s="4862"/>
      <c r="Q20" s="1022"/>
      <c r="R20" s="18"/>
      <c r="Y20" s="3077" t="s">
        <v>539</v>
      </c>
      <c r="Z20" s="3072">
        <f t="shared" si="0"/>
        <v>0</v>
      </c>
      <c r="AA20" s="3069">
        <f>'S4.B - PR (Marine)'!AM31</f>
        <v>0</v>
      </c>
      <c r="AB20" s="3069">
        <f>'S4.B - PR (Marine)'!AN31</f>
        <v>0</v>
      </c>
      <c r="AC20" s="3072">
        <f>Z20+AA20-AB20</f>
        <v>0</v>
      </c>
      <c r="AD20" s="3072">
        <f t="shared" si="2"/>
        <v>0</v>
      </c>
      <c r="AE20" s="3072">
        <f>'S4.B - PR (Marine)'!AT31</f>
        <v>0</v>
      </c>
      <c r="AF20" s="3072">
        <f>'S4.B - PR (Marine)'!AU31</f>
        <v>0</v>
      </c>
      <c r="AG20" s="3074"/>
      <c r="AH20" s="3072">
        <f>AD20</f>
        <v>0</v>
      </c>
      <c r="AI20" s="3072">
        <f>AE20-AG20</f>
        <v>0</v>
      </c>
      <c r="AJ20" s="3072">
        <f>AF20+AG20</f>
        <v>0</v>
      </c>
      <c r="AK20" s="3074"/>
      <c r="AL20" s="3072">
        <v>0</v>
      </c>
      <c r="AM20" s="3072">
        <v>0</v>
      </c>
      <c r="AN20" s="3072">
        <v>0</v>
      </c>
      <c r="AO20" s="3076"/>
      <c r="AP20" s="3076"/>
    </row>
    <row r="21" spans="1:42" ht="12.75" customHeight="1">
      <c r="B21" s="1038" t="s">
        <v>1657</v>
      </c>
      <c r="C21" s="1039" t="s">
        <v>1658</v>
      </c>
      <c r="D21" s="1040"/>
      <c r="E21" s="4863"/>
      <c r="F21" s="4864"/>
      <c r="G21" s="4864"/>
      <c r="H21" s="4864"/>
      <c r="I21" s="4864"/>
      <c r="J21" s="4864"/>
      <c r="K21" s="4865"/>
      <c r="L21" s="4865"/>
      <c r="M21" s="4866"/>
      <c r="N21" s="4867"/>
      <c r="O21" s="4868"/>
      <c r="P21" s="4869"/>
      <c r="Q21" s="1027"/>
      <c r="R21" s="1034"/>
      <c r="Y21" s="3068" t="s">
        <v>1659</v>
      </c>
      <c r="Z21" s="3069">
        <f t="shared" si="0"/>
        <v>0</v>
      </c>
      <c r="AA21" s="3069">
        <f>'S4.C - PR (Jumbo Risks)'!AL29</f>
        <v>0</v>
      </c>
      <c r="AB21" s="3069">
        <f>'S4.C - PR (Jumbo Risks)'!AM29</f>
        <v>0</v>
      </c>
      <c r="AC21" s="3069">
        <f t="shared" si="1"/>
        <v>0</v>
      </c>
      <c r="AD21" s="3069">
        <f t="shared" si="2"/>
        <v>0</v>
      </c>
      <c r="AE21" s="3072">
        <f>'S4.C - PR (Jumbo Risks)'!AQ29</f>
        <v>0</v>
      </c>
      <c r="AF21" s="3072">
        <f>'S4.C - PR (Jumbo Risks)'!AR29</f>
        <v>0</v>
      </c>
      <c r="AG21" s="3074"/>
      <c r="AH21" s="3069">
        <f t="shared" si="4"/>
        <v>0</v>
      </c>
      <c r="AI21" s="3069">
        <f t="shared" si="5"/>
        <v>0</v>
      </c>
      <c r="AJ21" s="3069">
        <f t="shared" si="3"/>
        <v>0</v>
      </c>
      <c r="AK21" s="3074"/>
      <c r="AL21" s="3069">
        <v>0</v>
      </c>
      <c r="AM21" s="3069">
        <v>0</v>
      </c>
      <c r="AN21" s="3069">
        <v>0</v>
      </c>
      <c r="AO21" s="3075"/>
      <c r="AP21" s="3076"/>
    </row>
    <row r="22" spans="1:42" ht="12.75" customHeight="1">
      <c r="B22" s="1038" t="s">
        <v>1660</v>
      </c>
      <c r="C22" s="1039" t="s">
        <v>1661</v>
      </c>
      <c r="D22" s="1040"/>
      <c r="E22" s="4863"/>
      <c r="F22" s="4864"/>
      <c r="G22" s="4864"/>
      <c r="H22" s="4864"/>
      <c r="I22" s="4864"/>
      <c r="J22" s="4864"/>
      <c r="K22" s="4865"/>
      <c r="L22" s="4865"/>
      <c r="M22" s="4866"/>
      <c r="N22" s="4867"/>
      <c r="O22" s="4868"/>
      <c r="P22" s="4869"/>
      <c r="Q22" s="1027"/>
      <c r="Y22" s="3078" t="s">
        <v>1662</v>
      </c>
      <c r="Z22" s="3079">
        <f t="shared" ref="Z22:AF22" si="7">SUM(Z12:Z21)</f>
        <v>0</v>
      </c>
      <c r="AA22" s="3079">
        <f t="shared" si="7"/>
        <v>0</v>
      </c>
      <c r="AB22" s="3079">
        <f t="shared" si="7"/>
        <v>0</v>
      </c>
      <c r="AC22" s="3079">
        <f t="shared" si="7"/>
        <v>0</v>
      </c>
      <c r="AD22" s="3079">
        <f t="shared" si="7"/>
        <v>0</v>
      </c>
      <c r="AE22" s="3079">
        <f t="shared" si="7"/>
        <v>0</v>
      </c>
      <c r="AF22" s="3079">
        <f t="shared" si="7"/>
        <v>0</v>
      </c>
      <c r="AG22" s="3079"/>
      <c r="AH22" s="3079"/>
      <c r="AI22" s="3079"/>
      <c r="AJ22" s="3079"/>
      <c r="AK22" s="3079"/>
      <c r="AL22" s="3079"/>
      <c r="AM22" s="3079"/>
      <c r="AN22" s="3079"/>
      <c r="AO22" s="3070"/>
      <c r="AP22" s="3071"/>
    </row>
    <row r="23" spans="1:42" ht="12.75" customHeight="1">
      <c r="B23" s="1038" t="s">
        <v>1663</v>
      </c>
      <c r="C23" s="1039" t="s">
        <v>1664</v>
      </c>
      <c r="D23" s="1040"/>
      <c r="E23" s="1041"/>
      <c r="F23" s="1042"/>
      <c r="G23" s="1042"/>
      <c r="H23" s="1042"/>
      <c r="I23" s="1042"/>
      <c r="J23" s="1042"/>
      <c r="K23" s="1043"/>
      <c r="L23" s="1043"/>
      <c r="M23" s="1044"/>
      <c r="N23" s="1045"/>
      <c r="O23" s="1046"/>
      <c r="P23" s="1047"/>
      <c r="Q23" s="1027"/>
      <c r="Y23" s="1335" t="s">
        <v>1665</v>
      </c>
      <c r="Z23" s="3069"/>
      <c r="AA23" s="3069"/>
      <c r="AB23" s="3069"/>
      <c r="AC23" s="3069"/>
      <c r="AD23" s="3069"/>
      <c r="AE23" s="3069"/>
      <c r="AF23" s="3069"/>
      <c r="AG23" s="3069"/>
      <c r="AH23" s="3069"/>
      <c r="AI23" s="3069"/>
      <c r="AJ23" s="3069"/>
      <c r="AK23" s="3069"/>
      <c r="AL23" s="3069"/>
      <c r="AM23" s="3069"/>
      <c r="AN23" s="3069"/>
      <c r="AO23" s="3070"/>
      <c r="AP23" s="3071"/>
    </row>
    <row r="24" spans="1:42" ht="12.75" customHeight="1">
      <c r="B24" s="1038" t="s">
        <v>1666</v>
      </c>
      <c r="C24" s="1039" t="s">
        <v>1667</v>
      </c>
      <c r="D24" s="1040"/>
      <c r="E24" s="1041"/>
      <c r="F24" s="1042"/>
      <c r="G24" s="1042"/>
      <c r="H24" s="1042"/>
      <c r="I24" s="1042"/>
      <c r="J24" s="1042"/>
      <c r="K24" s="1043"/>
      <c r="L24" s="1043"/>
      <c r="M24" s="1044"/>
      <c r="N24" s="1045"/>
      <c r="O24" s="1046"/>
      <c r="P24" s="1047"/>
      <c r="Q24" s="1027"/>
      <c r="Y24" s="1336" t="s">
        <v>1101</v>
      </c>
      <c r="Z24" s="3069">
        <f>M37</f>
        <v>0</v>
      </c>
      <c r="AA24" s="3069"/>
      <c r="AB24" s="3069"/>
      <c r="AC24" s="3074"/>
      <c r="AD24" s="3069"/>
      <c r="AE24" s="3069"/>
      <c r="AF24" s="3069"/>
      <c r="AG24" s="3069"/>
      <c r="AH24" s="3069"/>
      <c r="AI24" s="3069"/>
      <c r="AJ24" s="3069"/>
      <c r="AK24" s="3069"/>
      <c r="AL24" s="3069"/>
      <c r="AM24" s="3069"/>
      <c r="AN24" s="3069"/>
      <c r="AO24" s="3075"/>
      <c r="AP24" s="3076"/>
    </row>
    <row r="25" spans="1:42" ht="12.75" customHeight="1">
      <c r="B25" s="1038" t="s">
        <v>1668</v>
      </c>
      <c r="C25" s="1039" t="s">
        <v>1669</v>
      </c>
      <c r="D25" s="1040"/>
      <c r="E25" s="1041"/>
      <c r="F25" s="1042"/>
      <c r="G25" s="1042"/>
      <c r="H25" s="1042"/>
      <c r="I25" s="1042"/>
      <c r="J25" s="1042"/>
      <c r="K25" s="1043"/>
      <c r="L25" s="1043"/>
      <c r="M25" s="1044"/>
      <c r="N25" s="1045"/>
      <c r="O25" s="1046"/>
      <c r="P25" s="1047"/>
      <c r="Q25" s="1027"/>
      <c r="Y25" s="1336" t="s">
        <v>1670</v>
      </c>
      <c r="Z25" s="3074"/>
      <c r="AA25" s="3069"/>
      <c r="AB25" s="3069"/>
      <c r="AC25" s="3074"/>
      <c r="AD25" s="3069"/>
      <c r="AE25" s="3069"/>
      <c r="AF25" s="3069"/>
      <c r="AG25" s="3069"/>
      <c r="AH25" s="3069"/>
      <c r="AI25" s="3069"/>
      <c r="AJ25" s="3069"/>
      <c r="AK25" s="3069"/>
      <c r="AL25" s="3069"/>
      <c r="AM25" s="3069"/>
      <c r="AN25" s="3069"/>
      <c r="AO25" s="3075"/>
      <c r="AP25" s="3076"/>
    </row>
    <row r="26" spans="1:42" ht="12.75" customHeight="1">
      <c r="B26" s="1038" t="s">
        <v>1671</v>
      </c>
      <c r="C26" s="1039" t="s">
        <v>1672</v>
      </c>
      <c r="D26" s="1416"/>
      <c r="E26" s="1418"/>
      <c r="F26" s="1418"/>
      <c r="G26" s="1418"/>
      <c r="H26" s="1418"/>
      <c r="I26" s="1418"/>
      <c r="J26" s="1418"/>
      <c r="K26" s="1419"/>
      <c r="L26" s="1419"/>
      <c r="M26" s="1420"/>
      <c r="N26" s="1421"/>
      <c r="O26" s="1422"/>
      <c r="P26" s="1421"/>
      <c r="Q26" s="1417"/>
      <c r="Y26" s="1337" t="s">
        <v>1662</v>
      </c>
      <c r="Z26" s="3080">
        <f t="shared" ref="Z26:AF26" si="8">SUM(Z22:Z25)</f>
        <v>0</v>
      </c>
      <c r="AA26" s="3080">
        <f t="shared" si="8"/>
        <v>0</v>
      </c>
      <c r="AB26" s="3080">
        <f t="shared" si="8"/>
        <v>0</v>
      </c>
      <c r="AC26" s="3080">
        <f t="shared" si="8"/>
        <v>0</v>
      </c>
      <c r="AD26" s="3080">
        <f t="shared" si="8"/>
        <v>0</v>
      </c>
      <c r="AE26" s="3080">
        <f t="shared" si="8"/>
        <v>0</v>
      </c>
      <c r="AF26" s="3080">
        <f t="shared" si="8"/>
        <v>0</v>
      </c>
      <c r="AG26" s="3079"/>
      <c r="AH26" s="3079"/>
      <c r="AI26" s="3079"/>
      <c r="AJ26" s="3079"/>
      <c r="AK26" s="3079"/>
      <c r="AL26" s="3079"/>
      <c r="AM26" s="3079"/>
      <c r="AN26" s="3079"/>
      <c r="AO26" s="3071"/>
      <c r="AP26" s="3071"/>
    </row>
    <row r="27" spans="1:42" ht="12.75" customHeight="1">
      <c r="B27" s="4854"/>
      <c r="C27" s="4855" t="s">
        <v>1673</v>
      </c>
      <c r="D27" s="4856"/>
      <c r="E27" s="4870">
        <f>SUM(E21:E26)</f>
        <v>0</v>
      </c>
      <c r="F27" s="4871">
        <f t="shared" ref="F27:P27" si="9">SUM(F22:F26)</f>
        <v>0</v>
      </c>
      <c r="G27" s="4871">
        <f t="shared" si="9"/>
        <v>0</v>
      </c>
      <c r="H27" s="4871">
        <f t="shared" si="9"/>
        <v>0</v>
      </c>
      <c r="I27" s="4871">
        <f t="shared" si="9"/>
        <v>0</v>
      </c>
      <c r="J27" s="4871">
        <f t="shared" si="9"/>
        <v>0</v>
      </c>
      <c r="K27" s="4872">
        <f t="shared" si="9"/>
        <v>0</v>
      </c>
      <c r="L27" s="4872">
        <f t="shared" si="9"/>
        <v>0</v>
      </c>
      <c r="M27" s="4873">
        <f t="shared" si="9"/>
        <v>0</v>
      </c>
      <c r="N27" s="4873">
        <f t="shared" si="9"/>
        <v>0</v>
      </c>
      <c r="O27" s="4874">
        <f t="shared" si="9"/>
        <v>0</v>
      </c>
      <c r="P27" s="4875">
        <f t="shared" si="9"/>
        <v>0</v>
      </c>
      <c r="Q27" s="1022"/>
      <c r="Y27" s="467"/>
      <c r="Z27" s="3081"/>
      <c r="AA27" s="3081"/>
      <c r="AB27" s="3081"/>
      <c r="AC27" s="3081"/>
      <c r="AD27" s="3081"/>
      <c r="AE27" s="3081"/>
      <c r="AF27" s="3081"/>
      <c r="AG27" s="3081"/>
      <c r="AH27" s="3081"/>
      <c r="AI27" s="3081"/>
      <c r="AJ27" s="3081"/>
      <c r="AK27" s="3081"/>
      <c r="AL27" s="3081"/>
      <c r="AM27" s="3081"/>
      <c r="AN27" s="3081"/>
      <c r="AO27" s="265"/>
    </row>
    <row r="28" spans="1:42" ht="12.75" customHeight="1">
      <c r="B28" s="4876"/>
      <c r="C28" s="265"/>
      <c r="D28" s="1031"/>
      <c r="E28" s="1410"/>
      <c r="F28" s="1411"/>
      <c r="G28" s="1411"/>
      <c r="H28" s="1411"/>
      <c r="I28" s="1411"/>
      <c r="J28" s="1411"/>
      <c r="K28" s="1412"/>
      <c r="L28" s="1412"/>
      <c r="M28" s="1413"/>
      <c r="N28" s="1413"/>
      <c r="O28" s="1414"/>
      <c r="P28" s="1415"/>
      <c r="Q28" s="1022"/>
      <c r="Y28" s="467"/>
      <c r="Z28" s="3081"/>
      <c r="AA28" s="3081"/>
      <c r="AC28" s="3081"/>
      <c r="AD28" s="3081"/>
      <c r="AE28" s="3081"/>
      <c r="AF28" s="3081"/>
      <c r="AG28" s="3081"/>
      <c r="AH28" s="3081"/>
      <c r="AI28" s="3081"/>
      <c r="AJ28" s="3081"/>
      <c r="AK28" s="3081"/>
      <c r="AL28" s="3081"/>
      <c r="AM28" s="3081"/>
      <c r="AN28" s="3081"/>
      <c r="AO28" s="265"/>
    </row>
    <row r="29" spans="1:42" ht="12.75" customHeight="1">
      <c r="B29" s="306" t="s">
        <v>1674</v>
      </c>
      <c r="C29" s="1024" t="s">
        <v>1675</v>
      </c>
      <c r="D29" s="1049"/>
      <c r="E29" s="1050"/>
      <c r="F29" s="1051"/>
      <c r="G29" s="1051"/>
      <c r="H29" s="1051"/>
      <c r="I29" s="1051"/>
      <c r="J29" s="1051"/>
      <c r="K29" s="1052"/>
      <c r="L29" s="1052"/>
      <c r="M29" s="1053"/>
      <c r="N29" s="1054"/>
      <c r="O29" s="1055"/>
      <c r="P29" s="1056"/>
      <c r="Q29" s="1027"/>
    </row>
    <row r="30" spans="1:42" ht="12.75" customHeight="1">
      <c r="B30" s="306"/>
      <c r="C30" s="1057"/>
      <c r="D30" s="1049"/>
      <c r="E30" s="4877"/>
      <c r="F30" s="4878"/>
      <c r="G30" s="4878"/>
      <c r="H30" s="4878"/>
      <c r="I30" s="4878"/>
      <c r="J30" s="4878"/>
      <c r="K30" s="4879"/>
      <c r="L30" s="4879"/>
      <c r="M30" s="4880"/>
      <c r="N30" s="4880"/>
      <c r="O30" s="4881"/>
      <c r="P30" s="4882"/>
      <c r="Q30" s="1022"/>
    </row>
    <row r="31" spans="1:42" ht="12.75" customHeight="1">
      <c r="B31" s="306" t="s">
        <v>1676</v>
      </c>
      <c r="C31" s="1024" t="s">
        <v>1677</v>
      </c>
      <c r="D31" s="1049"/>
      <c r="E31" s="4883"/>
      <c r="F31" s="4884"/>
      <c r="G31" s="4884"/>
      <c r="H31" s="4884"/>
      <c r="I31" s="4884"/>
      <c r="J31" s="4884"/>
      <c r="K31" s="4885"/>
      <c r="L31" s="4885"/>
      <c r="M31" s="4886"/>
      <c r="N31" s="4887"/>
      <c r="O31" s="4888"/>
      <c r="P31" s="4889"/>
      <c r="Q31" s="1027"/>
    </row>
    <row r="32" spans="1:42" ht="12.75" customHeight="1">
      <c r="B32" s="306"/>
      <c r="C32" s="1057"/>
      <c r="D32" s="1049"/>
      <c r="E32" s="4877"/>
      <c r="F32" s="4878"/>
      <c r="G32" s="4878"/>
      <c r="H32" s="4878"/>
      <c r="I32" s="4878"/>
      <c r="J32" s="4878"/>
      <c r="K32" s="4879"/>
      <c r="L32" s="4879"/>
      <c r="M32" s="4880"/>
      <c r="N32" s="4880"/>
      <c r="O32" s="4881"/>
      <c r="P32" s="4882"/>
      <c r="Q32" s="1022"/>
      <c r="Y32" s="24"/>
      <c r="Z32" s="3081"/>
      <c r="AA32" s="3081"/>
      <c r="AB32" s="3081"/>
      <c r="AC32" s="3081"/>
      <c r="AD32" s="3081"/>
      <c r="AE32" s="3081"/>
      <c r="AF32" s="3081"/>
      <c r="AG32" s="3081"/>
      <c r="AH32" s="3081"/>
      <c r="AI32" s="3081"/>
      <c r="AJ32" s="3081"/>
      <c r="AK32" s="3081"/>
      <c r="AL32" s="3081"/>
      <c r="AM32" s="3081"/>
      <c r="AN32" s="3081"/>
    </row>
    <row r="33" spans="1:40" ht="12.75" customHeight="1">
      <c r="B33" s="306" t="s">
        <v>1678</v>
      </c>
      <c r="C33" s="1024" t="s">
        <v>1679</v>
      </c>
      <c r="D33" s="1049"/>
      <c r="E33" s="4883"/>
      <c r="F33" s="4884"/>
      <c r="G33" s="4884"/>
      <c r="H33" s="4884"/>
      <c r="I33" s="4884"/>
      <c r="J33" s="4884"/>
      <c r="K33" s="4885"/>
      <c r="L33" s="4885"/>
      <c r="M33" s="4886"/>
      <c r="N33" s="4887"/>
      <c r="O33" s="4888"/>
      <c r="P33" s="4889"/>
      <c r="Q33" s="1027"/>
      <c r="R33" s="1034"/>
      <c r="Z33" s="3081"/>
      <c r="AA33" s="3081"/>
      <c r="AB33" s="3081"/>
      <c r="AC33" s="3081"/>
      <c r="AD33" s="3081"/>
      <c r="AE33" s="3081"/>
      <c r="AF33" s="3081"/>
      <c r="AG33" s="3081"/>
      <c r="AH33" s="3081"/>
      <c r="AI33" s="3081"/>
      <c r="AJ33" s="3081"/>
      <c r="AK33" s="3081"/>
      <c r="AL33" s="3081"/>
      <c r="AM33" s="3081"/>
      <c r="AN33" s="3081"/>
    </row>
    <row r="34" spans="1:40" ht="12.75" customHeight="1">
      <c r="B34" s="1058"/>
      <c r="C34" s="1059"/>
      <c r="D34" s="1040"/>
      <c r="E34" s="1060"/>
      <c r="F34" s="729"/>
      <c r="G34" s="729"/>
      <c r="H34" s="729"/>
      <c r="I34" s="729"/>
      <c r="J34" s="729"/>
      <c r="K34" s="730"/>
      <c r="L34" s="730"/>
      <c r="M34" s="1061"/>
      <c r="N34" s="1061"/>
      <c r="O34" s="1062"/>
      <c r="P34" s="1063"/>
      <c r="Q34" s="1022"/>
      <c r="R34" s="1034"/>
      <c r="Y34" s="1231" t="s">
        <v>1680</v>
      </c>
      <c r="Z34" s="3081"/>
      <c r="AA34" s="3081"/>
      <c r="AB34" s="3081"/>
      <c r="AC34" s="3081"/>
      <c r="AD34" s="3081"/>
      <c r="AE34" s="3081"/>
    </row>
    <row r="35" spans="1:40" ht="12.75" customHeight="1">
      <c r="B35" s="4890"/>
      <c r="C35" s="4103" t="s">
        <v>1681</v>
      </c>
      <c r="D35" s="4103"/>
      <c r="E35" s="4104"/>
      <c r="F35" s="1407"/>
      <c r="G35" s="1408"/>
      <c r="H35" s="1408"/>
      <c r="I35" s="1408"/>
      <c r="J35" s="1408"/>
      <c r="K35" s="1409"/>
      <c r="L35" s="1409"/>
      <c r="M35" s="4891"/>
      <c r="N35" s="4891"/>
      <c r="O35" s="4891"/>
      <c r="P35" s="4891"/>
      <c r="Q35" s="1374"/>
      <c r="R35" s="1034"/>
      <c r="Y35" s="7440" t="s">
        <v>1603</v>
      </c>
      <c r="Z35" s="7440"/>
      <c r="AA35" s="7440" t="s">
        <v>1682</v>
      </c>
      <c r="AB35" s="7440" t="s">
        <v>1605</v>
      </c>
      <c r="AC35" s="7440" t="s">
        <v>1604</v>
      </c>
      <c r="AD35" s="3081"/>
    </row>
    <row r="36" spans="1:40" ht="12.75" customHeight="1" thickBot="1">
      <c r="B36" s="1032"/>
      <c r="C36" s="1064"/>
      <c r="D36" s="1064"/>
      <c r="E36" s="4892"/>
      <c r="F36" s="4893"/>
      <c r="G36" s="4894"/>
      <c r="H36" s="4894"/>
      <c r="I36" s="4894"/>
      <c r="J36" s="4894"/>
      <c r="K36" s="4895"/>
      <c r="L36" s="4894"/>
      <c r="M36" s="4281"/>
      <c r="N36" s="4896"/>
      <c r="O36" s="4896"/>
      <c r="P36" s="4897"/>
      <c r="Q36" s="1065"/>
      <c r="Y36" s="7440"/>
      <c r="Z36" s="7440"/>
      <c r="AA36" s="7440"/>
      <c r="AB36" s="7440"/>
      <c r="AC36" s="7440"/>
      <c r="AD36" s="3081"/>
    </row>
    <row r="37" spans="1:40" ht="12.75" customHeight="1" thickBot="1">
      <c r="B37" s="4898" t="s">
        <v>1683</v>
      </c>
      <c r="C37" s="4899"/>
      <c r="D37" s="4900"/>
      <c r="E37" s="4901">
        <f t="shared" ref="E37:P37" si="10">E18+E29+E31+E33+E27</f>
        <v>0</v>
      </c>
      <c r="F37" s="4901">
        <f t="shared" si="10"/>
        <v>0</v>
      </c>
      <c r="G37" s="4901">
        <f t="shared" si="10"/>
        <v>0</v>
      </c>
      <c r="H37" s="4901">
        <f t="shared" si="10"/>
        <v>0</v>
      </c>
      <c r="I37" s="4901">
        <f t="shared" si="10"/>
        <v>0</v>
      </c>
      <c r="J37" s="4901">
        <f t="shared" si="10"/>
        <v>0</v>
      </c>
      <c r="K37" s="4901">
        <f t="shared" si="10"/>
        <v>0</v>
      </c>
      <c r="L37" s="4901">
        <f t="shared" si="10"/>
        <v>0</v>
      </c>
      <c r="M37" s="4901">
        <f t="shared" si="10"/>
        <v>0</v>
      </c>
      <c r="N37" s="4901">
        <f t="shared" si="10"/>
        <v>0</v>
      </c>
      <c r="O37" s="4901">
        <f t="shared" si="10"/>
        <v>0</v>
      </c>
      <c r="P37" s="4901">
        <f t="shared" si="10"/>
        <v>0</v>
      </c>
      <c r="Q37" s="4902"/>
      <c r="Y37" s="7429" t="s">
        <v>208</v>
      </c>
      <c r="Z37" s="7429"/>
      <c r="AA37" s="3082">
        <f>'S4.A - PR (Govt)'!AD48+'S4.B - PR (Marine)'!AL36+'S4.C - PR (Jumbo Risks)'!AK34</f>
        <v>0</v>
      </c>
      <c r="AB37" s="3083">
        <f>'S4.A - PR (Govt)'!AE48+'S4.B - PR (Marine)'!AM36+'S4.C - PR (Jumbo Risks)'!AL34</f>
        <v>0</v>
      </c>
      <c r="AC37" s="3083">
        <f ca="1">'S4.A - PR (Govt)'!AF48+'S4.B - PR (Marine)'!AN36+'S4.C - PR (Jumbo Risks)'!AM34</f>
        <v>0</v>
      </c>
      <c r="AD37" s="3081"/>
    </row>
    <row r="38" spans="1:40" ht="12.75" customHeight="1">
      <c r="A38" s="265"/>
      <c r="B38" s="18"/>
      <c r="Y38" s="7429" t="s">
        <v>209</v>
      </c>
      <c r="Z38" s="7429"/>
      <c r="AA38" s="3082">
        <f>'S4.A - PR (Govt)'!AD49+'S4.B - PR (Marine)'!AL37+'S4.C - PR (Jumbo Risks)'!AK35</f>
        <v>0</v>
      </c>
      <c r="AB38" s="3083">
        <f>'S4.A - PR (Govt)'!AE49+'S4.B - PR (Marine)'!AM37+'S4.C - PR (Jumbo Risks)'!AL35</f>
        <v>0</v>
      </c>
      <c r="AC38" s="3083">
        <f ca="1">'S4.A - PR (Govt)'!AF49+'S4.B - PR (Marine)'!AN37+'S4.C - PR (Jumbo Risks)'!AM35</f>
        <v>0</v>
      </c>
      <c r="AD38" s="3081"/>
    </row>
    <row r="39" spans="1:40" ht="12.75" customHeight="1">
      <c r="A39" s="265"/>
      <c r="B39" s="18"/>
      <c r="Y39" s="7429" t="s">
        <v>210</v>
      </c>
      <c r="Z39" s="7429"/>
      <c r="AA39" s="3082">
        <f>'S4.A - PR (Govt)'!AD50+'S4.B - PR (Marine)'!AL38+'S4.C - PR (Jumbo Risks)'!AK36</f>
        <v>0</v>
      </c>
      <c r="AB39" s="3083">
        <f>'S4.A - PR (Govt)'!AE50+'S4.B - PR (Marine)'!AM38+'S4.C - PR (Jumbo Risks)'!AL36</f>
        <v>0</v>
      </c>
      <c r="AC39" s="3083">
        <f ca="1">'S4.A - PR (Govt)'!AF50+'S4.B - PR (Marine)'!AN38+'S4.C - PR (Jumbo Risks)'!AM36</f>
        <v>0</v>
      </c>
      <c r="AD39" s="3081"/>
    </row>
    <row r="40" spans="1:40" s="265" customFormat="1" ht="12.75" customHeight="1">
      <c r="Y40" s="7429" t="s">
        <v>211</v>
      </c>
      <c r="Z40" s="7429"/>
      <c r="AA40" s="3082">
        <f>'S4.A - PR (Govt)'!AD51+'S4.B - PR (Marine)'!AL39+'S4.C - PR (Jumbo Risks)'!AK37</f>
        <v>0</v>
      </c>
      <c r="AB40" s="3083">
        <f>'S4.A - PR (Govt)'!AE51+'S4.B - PR (Marine)'!AM39+'S4.C - PR (Jumbo Risks)'!AL37</f>
        <v>0</v>
      </c>
      <c r="AC40" s="3083">
        <f ca="1">'S4.A - PR (Govt)'!AF51+'S4.B - PR (Marine)'!AN39+'S4.C - PR (Jumbo Risks)'!AM37</f>
        <v>0</v>
      </c>
      <c r="AD40" s="3081"/>
      <c r="AE40" s="18"/>
    </row>
    <row r="41" spans="1:40" s="265" customFormat="1" ht="12.75" customHeight="1">
      <c r="A41" s="18"/>
      <c r="B41" s="24"/>
      <c r="C41" s="18"/>
      <c r="D41" s="18"/>
      <c r="E41" s="18"/>
      <c r="F41" s="18"/>
      <c r="G41" s="18"/>
      <c r="H41" s="18"/>
      <c r="I41" s="18"/>
      <c r="J41" s="18"/>
      <c r="K41" s="18"/>
      <c r="L41" s="18"/>
      <c r="M41" s="352" t="s">
        <v>1263</v>
      </c>
      <c r="N41" s="356">
        <f>N37-SFP!G29</f>
        <v>0</v>
      </c>
      <c r="O41" s="18"/>
      <c r="P41" s="18"/>
      <c r="Q41" s="18"/>
      <c r="Y41" s="7429" t="s">
        <v>212</v>
      </c>
      <c r="Z41" s="7429"/>
      <c r="AA41" s="3082">
        <f>'S4.A - PR (Govt)'!AD52+'S4.B - PR (Marine)'!AL40+'S4.C - PR (Jumbo Risks)'!AK38</f>
        <v>0</v>
      </c>
      <c r="AB41" s="3083">
        <f>'S4.A - PR (Govt)'!AE52+'S4.B - PR (Marine)'!AM40+'S4.C - PR (Jumbo Risks)'!AL38</f>
        <v>0</v>
      </c>
      <c r="AC41" s="3083">
        <f ca="1">'S4.A - PR (Govt)'!AF52+'S4.B - PR (Marine)'!AN40+'S4.C - PR (Jumbo Risks)'!AM38</f>
        <v>0</v>
      </c>
      <c r="AE41" s="18"/>
    </row>
    <row r="42" spans="1:40" s="265" customFormat="1" ht="12.75" customHeight="1">
      <c r="A42" s="18"/>
      <c r="B42" s="1066"/>
      <c r="C42" s="4105" t="s">
        <v>1684</v>
      </c>
      <c r="D42" s="4106"/>
      <c r="E42" s="272"/>
      <c r="F42" s="18"/>
      <c r="G42" s="18"/>
      <c r="H42" s="18"/>
      <c r="I42" s="18"/>
      <c r="J42" s="18"/>
      <c r="K42" s="18"/>
      <c r="L42" s="18"/>
      <c r="M42" s="18"/>
      <c r="N42" s="18"/>
      <c r="O42" s="18"/>
      <c r="P42" s="18"/>
      <c r="Q42" s="18"/>
      <c r="Y42" s="7429" t="s">
        <v>213</v>
      </c>
      <c r="Z42" s="7429"/>
      <c r="AA42" s="3082">
        <f>'S4.A - PR (Govt)'!AD53+'S4.B - PR (Marine)'!AL41+'S4.C - PR (Jumbo Risks)'!AK39</f>
        <v>0</v>
      </c>
      <c r="AB42" s="3083">
        <f>'S4.A - PR (Govt)'!AE53+'S4.B - PR (Marine)'!AM41+'S4.C - PR (Jumbo Risks)'!AL39</f>
        <v>0</v>
      </c>
      <c r="AC42" s="3083">
        <f ca="1">'S4.A - PR (Govt)'!AF53+'S4.B - PR (Marine)'!AN41+'S4.C - PR (Jumbo Risks)'!AM39</f>
        <v>0</v>
      </c>
      <c r="AE42" s="18"/>
    </row>
    <row r="43" spans="1:40" ht="12.75" customHeight="1">
      <c r="B43" s="1067"/>
      <c r="C43" s="4903" t="s">
        <v>1685</v>
      </c>
      <c r="D43" s="4106"/>
      <c r="E43" s="4904">
        <f>SFP!J29</f>
        <v>0</v>
      </c>
      <c r="Y43" s="7429" t="s">
        <v>214</v>
      </c>
      <c r="Z43" s="7429"/>
      <c r="AA43" s="3082">
        <f>'S4.A - PR (Govt)'!AD54+'S4.B - PR (Marine)'!AL42+'S4.C - PR (Jumbo Risks)'!AK40</f>
        <v>44</v>
      </c>
      <c r="AB43" s="3083">
        <f>'S4.A - PR (Govt)'!AE54+'S4.B - PR (Marine)'!AM42+'S4.C - PR (Jumbo Risks)'!AL40</f>
        <v>0</v>
      </c>
      <c r="AC43" s="3083">
        <f ca="1">'S4.A - PR (Govt)'!AF54+'S4.B - PR (Marine)'!AN42+'S4.C - PR (Jumbo Risks)'!AM40</f>
        <v>0</v>
      </c>
    </row>
    <row r="44" spans="1:40" ht="12.75" customHeight="1">
      <c r="B44" s="1067"/>
      <c r="C44" s="4905" t="s">
        <v>1686</v>
      </c>
      <c r="D44" s="4906"/>
      <c r="E44" s="4904">
        <f>'S26 - Tax Pay'!N90</f>
        <v>0</v>
      </c>
      <c r="Y44" s="7448" t="s">
        <v>164</v>
      </c>
      <c r="Z44" s="7448"/>
      <c r="AA44" s="3070">
        <f>SUM(AA37:AA43)</f>
        <v>44</v>
      </c>
      <c r="AB44" s="3084">
        <f>SUM(AB37:AB43)</f>
        <v>0</v>
      </c>
      <c r="AC44" s="3084">
        <f ca="1">SUM(AC37:AC43)</f>
        <v>0</v>
      </c>
    </row>
    <row r="45" spans="1:40" ht="12.75" customHeight="1">
      <c r="B45" s="1067"/>
      <c r="C45" s="4905" t="s">
        <v>164</v>
      </c>
      <c r="D45" s="4906"/>
      <c r="E45" s="4907">
        <f>SUM(E43:E44)</f>
        <v>0</v>
      </c>
    </row>
    <row r="46" spans="1:40" ht="12.75" customHeight="1">
      <c r="B46" s="1067"/>
      <c r="C46" s="4905" t="s">
        <v>1687</v>
      </c>
      <c r="D46" s="4906"/>
      <c r="E46" s="4904">
        <f>'S26 - Tax Pay'!K117</f>
        <v>0</v>
      </c>
    </row>
    <row r="47" spans="1:40" ht="12.75" customHeight="1">
      <c r="B47" s="1068"/>
      <c r="C47" s="4905" t="s">
        <v>1688</v>
      </c>
      <c r="D47" s="4906"/>
      <c r="E47" s="4907">
        <f>E45-E46</f>
        <v>0</v>
      </c>
      <c r="Y47" s="7445" t="s">
        <v>1689</v>
      </c>
      <c r="Z47" s="7446"/>
      <c r="AA47" s="7447"/>
      <c r="AB47" s="3067" t="s">
        <v>1079</v>
      </c>
      <c r="AC47" s="3067" t="s">
        <v>1080</v>
      </c>
    </row>
    <row r="48" spans="1:40" ht="12.75" customHeight="1">
      <c r="B48" s="1068"/>
      <c r="C48" s="4905" t="s">
        <v>1101</v>
      </c>
      <c r="D48" s="4906"/>
      <c r="E48" s="4907">
        <f>M37</f>
        <v>0</v>
      </c>
      <c r="Y48" s="3085"/>
      <c r="Z48" s="3081"/>
      <c r="AA48" s="3086"/>
      <c r="AB48" s="3081"/>
      <c r="AC48" s="3087"/>
    </row>
    <row r="49" spans="1:31" ht="12.75" customHeight="1">
      <c r="B49" s="1068"/>
      <c r="C49" s="4905" t="s">
        <v>1690</v>
      </c>
      <c r="D49" s="4906"/>
      <c r="E49" s="4907">
        <f>E47-E48</f>
        <v>0</v>
      </c>
      <c r="Y49" s="3088" t="s">
        <v>67</v>
      </c>
      <c r="Z49" s="3081"/>
      <c r="AA49" s="3086"/>
      <c r="AB49" s="3081">
        <f>AA22</f>
        <v>0</v>
      </c>
      <c r="AC49" s="3087"/>
    </row>
    <row r="50" spans="1:31" ht="12.75" customHeight="1">
      <c r="B50" s="1068"/>
      <c r="C50" s="4905" t="s">
        <v>1691</v>
      </c>
      <c r="D50" s="4906"/>
      <c r="E50" s="4907">
        <f>N37</f>
        <v>0</v>
      </c>
      <c r="Y50" s="3089" t="s">
        <v>101</v>
      </c>
      <c r="Z50" s="3081"/>
      <c r="AA50" s="3086"/>
      <c r="AB50" s="3081"/>
      <c r="AC50" s="3087">
        <f>AB49</f>
        <v>0</v>
      </c>
    </row>
    <row r="51" spans="1:31" ht="12.75" customHeight="1">
      <c r="B51" s="1068"/>
      <c r="C51" s="4905" t="s">
        <v>1692</v>
      </c>
      <c r="D51" s="4906"/>
      <c r="E51" s="4907">
        <f>E49-E50</f>
        <v>0</v>
      </c>
      <c r="Y51" s="3090" t="s">
        <v>1693</v>
      </c>
      <c r="Z51" s="3081"/>
      <c r="AA51" s="3086"/>
      <c r="AB51" s="3081"/>
      <c r="AC51" s="3087"/>
    </row>
    <row r="52" spans="1:31" ht="12.75" customHeight="1">
      <c r="B52" s="1068"/>
      <c r="C52" s="24"/>
      <c r="Y52" s="3085"/>
      <c r="Z52" s="3081"/>
      <c r="AA52" s="3086"/>
      <c r="AB52" s="3081"/>
      <c r="AC52" s="3087"/>
    </row>
    <row r="53" spans="1:31" ht="12.75" customHeight="1">
      <c r="B53" s="1068"/>
      <c r="C53" s="1069" t="s">
        <v>1694</v>
      </c>
      <c r="Y53" s="1233"/>
      <c r="Z53" s="265"/>
      <c r="AA53" s="1234"/>
      <c r="AB53" s="265"/>
      <c r="AC53" s="1232"/>
    </row>
    <row r="54" spans="1:31" ht="12.75" customHeight="1">
      <c r="B54" s="1068"/>
      <c r="C54" s="4107"/>
      <c r="D54" s="4106"/>
      <c r="E54" s="4106"/>
      <c r="Y54" s="1233"/>
      <c r="Z54" s="265"/>
      <c r="AA54" s="1234"/>
      <c r="AB54" s="265"/>
      <c r="AC54" s="1232"/>
    </row>
    <row r="55" spans="1:31" ht="12.75" customHeight="1">
      <c r="B55" s="1068"/>
      <c r="C55" s="24"/>
      <c r="Y55" s="1233"/>
      <c r="Z55" s="265"/>
      <c r="AA55" s="1234"/>
      <c r="AB55" s="265"/>
      <c r="AC55" s="1232"/>
    </row>
    <row r="56" spans="1:31" ht="12.75" customHeight="1">
      <c r="B56" s="1068"/>
      <c r="C56" s="24"/>
      <c r="Y56" s="1233"/>
      <c r="Z56" s="265"/>
      <c r="AA56" s="1234"/>
      <c r="AB56" s="265"/>
      <c r="AC56" s="1232"/>
    </row>
    <row r="57" spans="1:31" s="265" customFormat="1" ht="12.75" customHeight="1">
      <c r="A57" s="18"/>
      <c r="B57" s="1066"/>
      <c r="C57" s="346" t="s">
        <v>1695</v>
      </c>
      <c r="D57" s="18"/>
      <c r="E57" s="25"/>
      <c r="F57" s="18"/>
      <c r="G57" s="18"/>
      <c r="H57" s="18"/>
      <c r="I57" s="18"/>
      <c r="J57" s="18"/>
      <c r="K57" s="18"/>
      <c r="L57" s="18"/>
      <c r="M57" s="18"/>
      <c r="N57" s="18"/>
      <c r="O57" s="18"/>
      <c r="P57" s="18"/>
      <c r="Q57" s="18"/>
      <c r="Y57" s="1233"/>
      <c r="AA57" s="1234"/>
      <c r="AC57" s="1232"/>
      <c r="AE57" s="18"/>
    </row>
    <row r="58" spans="1:31" ht="12.75" customHeight="1">
      <c r="B58" s="1067"/>
      <c r="C58" s="4905" t="s">
        <v>1648</v>
      </c>
      <c r="D58" s="4908"/>
      <c r="E58" s="4909"/>
      <c r="Y58" s="3091"/>
      <c r="AA58" s="3092"/>
      <c r="AC58" s="3093"/>
    </row>
    <row r="59" spans="1:31" ht="12.75" customHeight="1">
      <c r="B59" s="1067"/>
      <c r="C59" s="4905" t="s">
        <v>1653</v>
      </c>
      <c r="D59" s="4908"/>
      <c r="E59" s="4909"/>
      <c r="Y59" s="3094"/>
      <c r="Z59" s="3095"/>
      <c r="AA59" s="3096"/>
      <c r="AB59" s="3097">
        <f>SUM(AB49:AB58)</f>
        <v>0</v>
      </c>
      <c r="AC59" s="3098">
        <f>SUM(AC49:AC58)</f>
        <v>0</v>
      </c>
    </row>
    <row r="60" spans="1:31" ht="12.75" customHeight="1">
      <c r="B60" s="1067"/>
      <c r="C60" s="4905" t="s">
        <v>1654</v>
      </c>
      <c r="D60" s="4908"/>
      <c r="E60" s="4909"/>
    </row>
    <row r="61" spans="1:31" ht="12.75" customHeight="1">
      <c r="B61" s="1067"/>
      <c r="C61" s="4905" t="s">
        <v>539</v>
      </c>
      <c r="D61" s="4908"/>
      <c r="E61" s="4909"/>
    </row>
    <row r="62" spans="1:31" ht="12.75" customHeight="1">
      <c r="B62" s="1068"/>
      <c r="C62" s="4905" t="s">
        <v>1659</v>
      </c>
      <c r="D62" s="4908"/>
      <c r="E62" s="4909"/>
      <c r="Y62" s="1433"/>
      <c r="Z62" s="1433"/>
      <c r="AA62" s="1433"/>
      <c r="AB62" s="1433"/>
      <c r="AC62" s="1433"/>
    </row>
    <row r="63" spans="1:31" ht="12.75" customHeight="1">
      <c r="B63" s="1068"/>
      <c r="C63" s="4905" t="s">
        <v>1696</v>
      </c>
      <c r="D63" s="4908"/>
      <c r="E63" s="4907">
        <f>SUM(E58:E62)</f>
        <v>0</v>
      </c>
      <c r="Y63" s="1433"/>
      <c r="Z63" s="1433"/>
      <c r="AA63" s="1433"/>
      <c r="AB63" s="1433"/>
      <c r="AC63" s="1433"/>
    </row>
    <row r="64" spans="1:31" ht="12.75" customHeight="1">
      <c r="B64" s="1068"/>
      <c r="C64" s="24"/>
      <c r="Y64" s="1433"/>
      <c r="Z64" s="1433"/>
      <c r="AA64" s="1433"/>
      <c r="AB64" s="1433"/>
      <c r="AC64" s="1433"/>
    </row>
    <row r="65" spans="2:29" ht="12.75" customHeight="1">
      <c r="B65" s="1068"/>
      <c r="C65" s="24"/>
      <c r="Y65" s="1433"/>
      <c r="Z65" s="1433"/>
      <c r="AA65" s="1433"/>
      <c r="AB65" s="1433"/>
      <c r="AC65" s="1433"/>
    </row>
    <row r="66" spans="2:29" ht="12.75" customHeight="1">
      <c r="B66" s="346" t="s">
        <v>1565</v>
      </c>
      <c r="C66" s="467"/>
      <c r="D66" s="265"/>
      <c r="Y66" s="1433"/>
      <c r="Z66" s="1433"/>
      <c r="AA66" s="1433"/>
      <c r="AB66" s="1433"/>
      <c r="AC66" s="1433"/>
    </row>
    <row r="67" spans="2:29" ht="12.75" customHeight="1">
      <c r="B67" s="1070">
        <v>1</v>
      </c>
      <c r="C67" s="24" t="s">
        <v>1697</v>
      </c>
    </row>
    <row r="68" spans="2:29" ht="12.75" customHeight="1">
      <c r="B68" s="23">
        <v>2</v>
      </c>
      <c r="C68" s="24" t="s">
        <v>1698</v>
      </c>
    </row>
  </sheetData>
  <sheetProtection algorithmName="SHA-512" hashValue="omWrea/Dt8y2UjmRDzvG6yPkwpTQPbppdNcVUEmwtU8c195qsDjF6tLSJCpHZnd6TF2xK92WpZN+WvxtGcSdAA==" saltValue="zopDFK9IZrBXwbbEEUFDIA==" spinCount="100000" sheet="1" scenarios="1" formatRows="0" insertColumns="0" insertRows="0"/>
  <mergeCells count="48">
    <mergeCell ref="AO9:AO11"/>
    <mergeCell ref="AP9:AP11"/>
    <mergeCell ref="Y8:AP8"/>
    <mergeCell ref="Y47:AA47"/>
    <mergeCell ref="AK10:AK11"/>
    <mergeCell ref="AL10:AL11"/>
    <mergeCell ref="AM10:AM11"/>
    <mergeCell ref="AN10:AN11"/>
    <mergeCell ref="Y43:Z43"/>
    <mergeCell ref="Y44:Z44"/>
    <mergeCell ref="Y38:Z38"/>
    <mergeCell ref="Y39:Z39"/>
    <mergeCell ref="Y40:Z40"/>
    <mergeCell ref="Y41:Z41"/>
    <mergeCell ref="Y42:Z42"/>
    <mergeCell ref="Y35:Z36"/>
    <mergeCell ref="AA35:AA36"/>
    <mergeCell ref="AB35:AB36"/>
    <mergeCell ref="AC35:AC36"/>
    <mergeCell ref="AC9:AC11"/>
    <mergeCell ref="AD9:AD11"/>
    <mergeCell ref="AA9:AB10"/>
    <mergeCell ref="AE9:AE11"/>
    <mergeCell ref="AF9:AF11"/>
    <mergeCell ref="AG9:AJ9"/>
    <mergeCell ref="AK9:AN9"/>
    <mergeCell ref="AG10:AG11"/>
    <mergeCell ref="AH10:AH11"/>
    <mergeCell ref="AI10:AI11"/>
    <mergeCell ref="AJ10:AJ11"/>
    <mergeCell ref="Y37:Z37"/>
    <mergeCell ref="L9:L11"/>
    <mergeCell ref="Z9:Z11"/>
    <mergeCell ref="B9:D11"/>
    <mergeCell ref="E9:E11"/>
    <mergeCell ref="G9:G11"/>
    <mergeCell ref="H9:H11"/>
    <mergeCell ref="I9:I11"/>
    <mergeCell ref="F9:F11"/>
    <mergeCell ref="J9:J11"/>
    <mergeCell ref="Y9:Y11"/>
    <mergeCell ref="R2:R5"/>
    <mergeCell ref="Q9:Q11"/>
    <mergeCell ref="P9:P11"/>
    <mergeCell ref="K9:K11"/>
    <mergeCell ref="M9:M11"/>
    <mergeCell ref="N9:N11"/>
    <mergeCell ref="O9:O11"/>
  </mergeCells>
  <conditionalFormatting sqref="N41">
    <cfRule type="cellIs" dxfId="121" priority="1" operator="notEqual">
      <formula>0</formula>
    </cfRule>
  </conditionalFormatting>
  <hyperlinks>
    <hyperlink ref="S2" location="Content!A1" display="Content" xr:uid="{47DFBE78-89AC-4F73-96C2-61476AA9AC94}"/>
    <hyperlink ref="S3" location="'SFP - Asset'!A1" display="SFP-Asset" xr:uid="{0DD7879C-F1C7-46CA-8B31-9220165D5B4F}"/>
    <hyperlink ref="S4" location="'SFP - Liab, NW '!A1" display="SFP-Liab and NW" xr:uid="{2F7E1828-B681-43F9-B8D6-5CC2D4057C68}"/>
    <hyperlink ref="S5" location="SCI!A1" display="SCI" xr:uid="{6C2ED072-1E45-434A-9DAB-F4ECFD147914}"/>
  </hyperlinks>
  <printOptions horizontalCentered="1"/>
  <pageMargins left="0.2" right="0.2" top="1.25" bottom="0.75" header="0.3" footer="0.3"/>
  <pageSetup paperSize="5" scale="43"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0932B-14C1-49AC-9E43-0DCD118C5828}">
  <sheetPr>
    <tabColor theme="8" tint="0.59999389629810485"/>
  </sheetPr>
  <dimension ref="B2:F105"/>
  <sheetViews>
    <sheetView showGridLines="0" topLeftCell="A47" zoomScaleNormal="100" zoomScaleSheetLayoutView="90" workbookViewId="0">
      <selection activeCell="F105" sqref="F105"/>
    </sheetView>
  </sheetViews>
  <sheetFormatPr defaultRowHeight="15"/>
  <cols>
    <col min="1" max="1" width="2.85546875" customWidth="1"/>
    <col min="2" max="2" width="26.140625" bestFit="1" customWidth="1"/>
    <col min="4" max="4" width="51.85546875" customWidth="1"/>
    <col min="5" max="5" width="3.5703125" customWidth="1"/>
    <col min="6" max="6" width="17.7109375" bestFit="1" customWidth="1"/>
  </cols>
  <sheetData>
    <row r="2" spans="2:6">
      <c r="B2" s="6924">
        <f>'Com Prof'!D2</f>
        <v>0</v>
      </c>
      <c r="C2" s="6924"/>
      <c r="D2" s="6924"/>
      <c r="E2" s="6924"/>
      <c r="F2" s="6924"/>
    </row>
    <row r="3" spans="2:6">
      <c r="B3" s="6925" t="s">
        <v>61</v>
      </c>
      <c r="C3" s="6925"/>
      <c r="D3" s="6925"/>
      <c r="E3" s="6925"/>
      <c r="F3" s="6925"/>
    </row>
    <row r="4" spans="2:6">
      <c r="B4" s="6926">
        <f>'Com Prof'!D3</f>
        <v>45657</v>
      </c>
      <c r="C4" s="6926"/>
      <c r="D4" s="6926"/>
      <c r="E4" s="6926"/>
      <c r="F4" s="6926"/>
    </row>
    <row r="5" spans="2:6">
      <c r="B5" s="990"/>
      <c r="C5" s="990"/>
      <c r="D5" s="990"/>
      <c r="E5" s="991"/>
      <c r="F5" s="990"/>
    </row>
    <row r="6" spans="2:6">
      <c r="B6" s="990"/>
      <c r="C6" s="990"/>
      <c r="D6" s="990"/>
      <c r="E6" s="991"/>
      <c r="F6" s="990"/>
    </row>
    <row r="7" spans="2:6">
      <c r="B7" s="989" t="s">
        <v>62</v>
      </c>
      <c r="C7" s="989"/>
      <c r="D7" s="989"/>
      <c r="E7" s="989"/>
      <c r="F7" s="989"/>
    </row>
    <row r="8" spans="2:6">
      <c r="B8" s="992"/>
      <c r="C8" s="992"/>
      <c r="D8" s="992"/>
      <c r="E8" s="993"/>
      <c r="F8" s="990"/>
    </row>
    <row r="9" spans="2:6">
      <c r="B9" s="994" t="s">
        <v>63</v>
      </c>
      <c r="C9" s="994"/>
      <c r="D9" s="994"/>
      <c r="E9" s="995" t="s">
        <v>64</v>
      </c>
      <c r="F9" s="996">
        <f>VLOOKUP(B9,SFP!E13:AH259,28,FALSE)</f>
        <v>0</v>
      </c>
    </row>
    <row r="10" spans="2:6">
      <c r="B10" s="994" t="s">
        <v>65</v>
      </c>
      <c r="C10" s="994"/>
      <c r="D10" s="994"/>
      <c r="E10" s="995"/>
      <c r="F10" s="996">
        <f>VLOOKUP(B10,SFP!E14:AH260,28,FALSE)</f>
        <v>0</v>
      </c>
    </row>
    <row r="11" spans="2:6">
      <c r="B11" s="994" t="s">
        <v>66</v>
      </c>
      <c r="C11" s="994"/>
      <c r="D11" s="994"/>
      <c r="E11" s="995"/>
      <c r="F11" s="996">
        <f>VLOOKUP(B11,SFP!E15:AH261,28,FALSE)</f>
        <v>0</v>
      </c>
    </row>
    <row r="12" spans="2:6">
      <c r="B12" s="994" t="s">
        <v>67</v>
      </c>
      <c r="C12" s="994"/>
      <c r="D12" s="994"/>
      <c r="E12" s="995"/>
      <c r="F12" s="996">
        <f>VLOOKUP(B12,SFP!E16:AH262,28,FALSE)</f>
        <v>0</v>
      </c>
    </row>
    <row r="13" spans="2:6">
      <c r="B13" s="994" t="s">
        <v>68</v>
      </c>
      <c r="C13" s="994"/>
      <c r="D13" s="994"/>
      <c r="E13" s="995"/>
      <c r="F13" s="996">
        <f>VLOOKUP(B13,SFP!E17:AH263,28,FALSE)</f>
        <v>0</v>
      </c>
    </row>
    <row r="14" spans="2:6">
      <c r="B14" s="994" t="s">
        <v>69</v>
      </c>
      <c r="C14" s="994"/>
      <c r="D14" s="994"/>
      <c r="E14" s="995"/>
      <c r="F14" s="996">
        <f>VLOOKUP(B14,SFP!E18:AH264,28,FALSE)</f>
        <v>0</v>
      </c>
    </row>
    <row r="15" spans="2:6">
      <c r="B15" s="994" t="s">
        <v>70</v>
      </c>
      <c r="C15" s="994"/>
      <c r="D15" s="994"/>
      <c r="E15" s="995"/>
      <c r="F15" s="996">
        <f>VLOOKUP(B15,SFP!E19:AH265,28,FALSE)</f>
        <v>0</v>
      </c>
    </row>
    <row r="16" spans="2:6">
      <c r="B16" s="994" t="s">
        <v>71</v>
      </c>
      <c r="C16" s="994"/>
      <c r="D16" s="994"/>
      <c r="E16" s="995"/>
      <c r="F16" s="996">
        <f>VLOOKUP(B16,SFP!E20:AH266,28,FALSE)</f>
        <v>0</v>
      </c>
    </row>
    <row r="17" spans="2:6">
      <c r="B17" s="994" t="s">
        <v>72</v>
      </c>
      <c r="C17" s="994"/>
      <c r="D17" s="994"/>
      <c r="E17" s="995"/>
      <c r="F17" s="996">
        <f>VLOOKUP(B17,SFP!E21:AH267,28,FALSE)</f>
        <v>0</v>
      </c>
    </row>
    <row r="18" spans="2:6">
      <c r="B18" s="994" t="s">
        <v>73</v>
      </c>
      <c r="C18" s="994"/>
      <c r="D18" s="994"/>
      <c r="E18" s="995"/>
      <c r="F18" s="996">
        <f>VLOOKUP(B18,SFP!E22:AH268,28,FALSE)</f>
        <v>0</v>
      </c>
    </row>
    <row r="19" spans="2:6">
      <c r="B19" s="994" t="s">
        <v>74</v>
      </c>
      <c r="C19" s="994"/>
      <c r="D19" s="994"/>
      <c r="E19" s="995"/>
      <c r="F19" s="996">
        <f>VLOOKUP(B19,SFP!E23:AH269,28,FALSE)</f>
        <v>0</v>
      </c>
    </row>
    <row r="20" spans="2:6">
      <c r="B20" s="994" t="s">
        <v>75</v>
      </c>
      <c r="C20" s="994"/>
      <c r="D20" s="994"/>
      <c r="E20" s="995"/>
      <c r="F20" s="996">
        <f>VLOOKUP(B20,SFP!E24:AH270,28,FALSE)</f>
        <v>0</v>
      </c>
    </row>
    <row r="21" spans="2:6">
      <c r="B21" s="994" t="s">
        <v>76</v>
      </c>
      <c r="C21" s="994"/>
      <c r="D21" s="994"/>
      <c r="E21" s="995"/>
      <c r="F21" s="996">
        <f>VLOOKUP(B21,SFP!E25:AH271,28,FALSE)</f>
        <v>0</v>
      </c>
    </row>
    <row r="22" spans="2:6">
      <c r="B22" s="994" t="s">
        <v>77</v>
      </c>
      <c r="C22" s="994"/>
      <c r="D22" s="994"/>
      <c r="E22" s="995"/>
      <c r="F22" s="996">
        <f>VLOOKUP(B22,SFP!E26:AH272,28,FALSE)</f>
        <v>0</v>
      </c>
    </row>
    <row r="23" spans="2:6">
      <c r="B23" s="994" t="s">
        <v>78</v>
      </c>
      <c r="C23" s="994"/>
      <c r="D23" s="994"/>
      <c r="E23" s="995"/>
      <c r="F23" s="996">
        <f>VLOOKUP(B23,SFP!E27:AH273,28,FALSE)</f>
        <v>0</v>
      </c>
    </row>
    <row r="24" spans="2:6">
      <c r="B24" s="994" t="s">
        <v>79</v>
      </c>
      <c r="C24" s="994"/>
      <c r="D24" s="994"/>
      <c r="E24" s="995"/>
      <c r="F24" s="996">
        <f>VLOOKUP(B24,SFP!E28:AH274,28,FALSE)</f>
        <v>0</v>
      </c>
    </row>
    <row r="25" spans="2:6">
      <c r="B25" s="994" t="s">
        <v>80</v>
      </c>
      <c r="C25" s="994"/>
      <c r="D25" s="994"/>
      <c r="E25" s="995"/>
      <c r="F25" s="996">
        <f>VLOOKUP(B25,SFP!E29:AH275,28,FALSE)</f>
        <v>0</v>
      </c>
    </row>
    <row r="26" spans="2:6">
      <c r="B26" s="994" t="s">
        <v>81</v>
      </c>
      <c r="C26" s="994"/>
      <c r="D26" s="994"/>
      <c r="E26" s="995"/>
      <c r="F26" s="996">
        <f>VLOOKUP(B26,SFP!E30:AH276,28,FALSE)</f>
        <v>0</v>
      </c>
    </row>
    <row r="27" spans="2:6">
      <c r="B27" s="994" t="s">
        <v>82</v>
      </c>
      <c r="C27" s="994"/>
      <c r="D27" s="994"/>
      <c r="E27" s="995"/>
      <c r="F27" s="996">
        <f>VLOOKUP(B27,SFP!E31:AH277,28,FALSE)</f>
        <v>0</v>
      </c>
    </row>
    <row r="28" spans="2:6">
      <c r="B28" s="994" t="s">
        <v>83</v>
      </c>
      <c r="C28" s="994"/>
      <c r="D28" s="994"/>
      <c r="E28" s="995"/>
      <c r="F28" s="996">
        <f>VLOOKUP(B28,SFP!E32:AH278,28,FALSE)</f>
        <v>0</v>
      </c>
    </row>
    <row r="29" spans="2:6">
      <c r="B29" s="994" t="s">
        <v>84</v>
      </c>
      <c r="C29" s="994"/>
      <c r="D29" s="994"/>
      <c r="E29" s="995"/>
      <c r="F29" s="996">
        <f>VLOOKUP(B29,SFP!E33:AH279,28,FALSE)</f>
        <v>0</v>
      </c>
    </row>
    <row r="30" spans="2:6">
      <c r="B30" s="994" t="s">
        <v>85</v>
      </c>
      <c r="C30" s="994"/>
      <c r="D30" s="994"/>
      <c r="E30" s="995"/>
      <c r="F30" s="996">
        <f>VLOOKUP(B30,SFP!E34:AH280,28,FALSE)</f>
        <v>0</v>
      </c>
    </row>
    <row r="31" spans="2:6">
      <c r="B31" s="994" t="s">
        <v>86</v>
      </c>
      <c r="C31" s="994"/>
      <c r="D31" s="994"/>
      <c r="E31" s="995"/>
      <c r="F31" s="996">
        <f>VLOOKUP(B31,SFP!E35:AH281,28,FALSE)</f>
        <v>0</v>
      </c>
    </row>
    <row r="32" spans="2:6">
      <c r="B32" s="994" t="s">
        <v>87</v>
      </c>
      <c r="C32" s="994"/>
      <c r="D32" s="994"/>
      <c r="E32" s="995"/>
      <c r="F32" s="996">
        <f>VLOOKUP(B32,SFP!E36:AH282,28,FALSE)</f>
        <v>0</v>
      </c>
    </row>
    <row r="33" spans="2:6">
      <c r="B33" s="994" t="s">
        <v>88</v>
      </c>
      <c r="C33" s="994"/>
      <c r="D33" s="994"/>
      <c r="E33" s="995"/>
      <c r="F33" s="996">
        <f>VLOOKUP(B33,SFP!E37:AH283,28,FALSE)</f>
        <v>0</v>
      </c>
    </row>
    <row r="34" spans="2:6">
      <c r="B34" s="994" t="s">
        <v>89</v>
      </c>
      <c r="C34" s="994"/>
      <c r="D34" s="994"/>
      <c r="E34" s="995"/>
      <c r="F34" s="996">
        <f>VLOOKUP(B34,SFP!E38:AH284,28,FALSE)</f>
        <v>0</v>
      </c>
    </row>
    <row r="35" spans="2:6">
      <c r="B35" s="994" t="s">
        <v>90</v>
      </c>
      <c r="C35" s="994"/>
      <c r="D35" s="994"/>
      <c r="E35" s="995"/>
      <c r="F35" s="996">
        <f>VLOOKUP(B35,SFP!E39:AH285,28,FALSE)</f>
        <v>0</v>
      </c>
    </row>
    <row r="36" spans="2:6" ht="15.75" thickBot="1">
      <c r="B36" s="994" t="s">
        <v>91</v>
      </c>
      <c r="C36" s="994"/>
      <c r="D36" s="994"/>
      <c r="E36" s="995"/>
      <c r="F36" s="996">
        <f>VLOOKUP(B36,SFP!E40:AH286,28,FALSE)</f>
        <v>0</v>
      </c>
    </row>
    <row r="37" spans="2:6" ht="15.75" thickBot="1">
      <c r="B37" s="997" t="s">
        <v>92</v>
      </c>
      <c r="C37" s="997"/>
      <c r="D37" s="997"/>
      <c r="E37" s="998" t="s">
        <v>64</v>
      </c>
      <c r="F37" s="4484">
        <f>SUBTOTAL(9,F9:F36)</f>
        <v>0</v>
      </c>
    </row>
    <row r="38" spans="2:6" ht="15.75" thickTop="1">
      <c r="B38" s="994"/>
      <c r="C38" s="994"/>
      <c r="D38" s="994"/>
      <c r="E38" s="995"/>
      <c r="F38" s="994"/>
    </row>
    <row r="39" spans="2:6">
      <c r="B39" s="999" t="s">
        <v>93</v>
      </c>
      <c r="C39" s="999"/>
      <c r="D39" s="999"/>
      <c r="E39" s="999"/>
      <c r="F39" s="999"/>
    </row>
    <row r="40" spans="2:6">
      <c r="B40" s="994"/>
      <c r="C40" s="994"/>
      <c r="D40" s="994"/>
      <c r="E40" s="995"/>
      <c r="F40" s="994"/>
    </row>
    <row r="41" spans="2:6">
      <c r="B41" s="994" t="s">
        <v>94</v>
      </c>
      <c r="C41" s="994"/>
      <c r="D41" s="994"/>
      <c r="E41" s="995" t="s">
        <v>64</v>
      </c>
      <c r="F41" s="996">
        <f>VLOOKUP(B41,SFP!E45:AH291,28,FALSE)</f>
        <v>0</v>
      </c>
    </row>
    <row r="42" spans="2:6">
      <c r="B42" s="994" t="s">
        <v>95</v>
      </c>
      <c r="C42" s="994"/>
      <c r="D42" s="994"/>
      <c r="E42" s="995"/>
      <c r="F42" s="996">
        <f>VLOOKUP(B42,SFP!E46:AH292,28,FALSE)</f>
        <v>0</v>
      </c>
    </row>
    <row r="43" spans="2:6">
      <c r="B43" s="994" t="s">
        <v>96</v>
      </c>
      <c r="C43" s="994"/>
      <c r="D43" s="994"/>
      <c r="E43" s="995"/>
      <c r="F43" s="996">
        <f>VLOOKUP(B43,SFP!E47:AH293,28,FALSE)</f>
        <v>0</v>
      </c>
    </row>
    <row r="44" spans="2:6">
      <c r="B44" s="994" t="s">
        <v>97</v>
      </c>
      <c r="C44" s="994"/>
      <c r="D44" s="994"/>
      <c r="E44" s="995"/>
      <c r="F44" s="996">
        <f>VLOOKUP(B44,SFP!E48:AH294,28,FALSE)</f>
        <v>0</v>
      </c>
    </row>
    <row r="45" spans="2:6">
      <c r="B45" s="994" t="s">
        <v>98</v>
      </c>
      <c r="C45" s="994"/>
      <c r="D45" s="994"/>
      <c r="E45" s="995"/>
      <c r="F45" s="996">
        <f>VLOOKUP(B45,SFP!E49:AH295,28,FALSE)</f>
        <v>0</v>
      </c>
    </row>
    <row r="46" spans="2:6">
      <c r="B46" s="994" t="s">
        <v>99</v>
      </c>
      <c r="C46" s="994"/>
      <c r="D46" s="994"/>
      <c r="E46" s="995"/>
      <c r="F46" s="996">
        <f>VLOOKUP(B46,SFP!E50:AH296,28,FALSE)</f>
        <v>0</v>
      </c>
    </row>
    <row r="47" spans="2:6">
      <c r="B47" s="994" t="s">
        <v>100</v>
      </c>
      <c r="C47" s="994"/>
      <c r="D47" s="994"/>
      <c r="E47" s="995"/>
      <c r="F47" s="996">
        <f>VLOOKUP(B47,SFP!E51:AH297,28,FALSE)</f>
        <v>0</v>
      </c>
    </row>
    <row r="48" spans="2:6">
      <c r="B48" s="994" t="s">
        <v>101</v>
      </c>
      <c r="C48" s="994"/>
      <c r="D48" s="994"/>
      <c r="E48" s="995"/>
      <c r="F48" s="996">
        <f>VLOOKUP(B48,SFP!E52:AH298,28,FALSE)</f>
        <v>0</v>
      </c>
    </row>
    <row r="49" spans="2:6">
      <c r="B49" s="994" t="s">
        <v>102</v>
      </c>
      <c r="C49" s="994"/>
      <c r="D49" s="994"/>
      <c r="E49" s="995"/>
      <c r="F49" s="996">
        <f>VLOOKUP(B49,SFP!E53:AH299,28,FALSE)</f>
        <v>0</v>
      </c>
    </row>
    <row r="50" spans="2:6">
      <c r="B50" s="994" t="s">
        <v>103</v>
      </c>
      <c r="C50" s="994"/>
      <c r="D50" s="994"/>
      <c r="E50" s="995"/>
      <c r="F50" s="996">
        <f>VLOOKUP(B50,SFP!E54:AH300,28,FALSE)</f>
        <v>0</v>
      </c>
    </row>
    <row r="51" spans="2:6">
      <c r="B51" s="994" t="s">
        <v>104</v>
      </c>
      <c r="C51" s="994"/>
      <c r="D51" s="994"/>
      <c r="E51" s="995"/>
      <c r="F51" s="996">
        <f>VLOOKUP(B51,SFP!E55:AH301,28,FALSE)</f>
        <v>0</v>
      </c>
    </row>
    <row r="52" spans="2:6">
      <c r="B52" s="994" t="s">
        <v>105</v>
      </c>
      <c r="C52" s="994"/>
      <c r="D52" s="994"/>
      <c r="E52" s="995"/>
      <c r="F52" s="996">
        <f>VLOOKUP(B52,SFP!E56:AH302,28,FALSE)</f>
        <v>0</v>
      </c>
    </row>
    <row r="53" spans="2:6">
      <c r="B53" s="994" t="s">
        <v>106</v>
      </c>
      <c r="C53" s="994"/>
      <c r="D53" s="994"/>
      <c r="E53" s="995"/>
      <c r="F53" s="996">
        <f>VLOOKUP(B53,SFP!E57:AH303,28,FALSE)</f>
        <v>0</v>
      </c>
    </row>
    <row r="54" spans="2:6">
      <c r="B54" s="994" t="s">
        <v>107</v>
      </c>
      <c r="C54" s="994"/>
      <c r="D54" s="994"/>
      <c r="E54" s="995"/>
      <c r="F54" s="996">
        <f>VLOOKUP(B54,SFP!E58:AH304,28,FALSE)</f>
        <v>0</v>
      </c>
    </row>
    <row r="55" spans="2:6">
      <c r="B55" s="994" t="s">
        <v>108</v>
      </c>
      <c r="C55" s="994"/>
      <c r="D55" s="994"/>
      <c r="E55" s="995"/>
      <c r="F55" s="996">
        <f>VLOOKUP(B55,SFP!E59:AH305,28,FALSE)</f>
        <v>0</v>
      </c>
    </row>
    <row r="56" spans="2:6">
      <c r="B56" s="994" t="s">
        <v>109</v>
      </c>
      <c r="C56" s="994"/>
      <c r="D56" s="994"/>
      <c r="E56" s="995"/>
      <c r="F56" s="996">
        <f>VLOOKUP(B56,SFP!E60:AH306,28,FALSE)</f>
        <v>0</v>
      </c>
    </row>
    <row r="57" spans="2:6">
      <c r="B57" s="994" t="s">
        <v>110</v>
      </c>
      <c r="C57" s="994"/>
      <c r="D57" s="994"/>
      <c r="E57" s="995"/>
      <c r="F57" s="996">
        <f>VLOOKUP(B57,SFP!E61:AH307,28,FALSE)</f>
        <v>0</v>
      </c>
    </row>
    <row r="58" spans="2:6">
      <c r="B58" s="994" t="s">
        <v>111</v>
      </c>
      <c r="C58" s="994"/>
      <c r="D58" s="994"/>
      <c r="E58" s="995"/>
      <c r="F58" s="996">
        <f>VLOOKUP(B58,SFP!E62:AH308,28,FALSE)</f>
        <v>0</v>
      </c>
    </row>
    <row r="59" spans="2:6">
      <c r="B59" s="994" t="s">
        <v>112</v>
      </c>
      <c r="C59" s="994"/>
      <c r="D59" s="994"/>
      <c r="E59" s="995"/>
      <c r="F59" s="996">
        <f>VLOOKUP(B59,SFP!E63:AH309,28,FALSE)</f>
        <v>0</v>
      </c>
    </row>
    <row r="60" spans="2:6">
      <c r="B60" s="994" t="s">
        <v>113</v>
      </c>
      <c r="C60" s="994"/>
      <c r="D60" s="994"/>
      <c r="E60" s="995"/>
      <c r="F60" s="996">
        <f>VLOOKUP(B60,SFP!E64:AH310,28,FALSE)</f>
        <v>0</v>
      </c>
    </row>
    <row r="61" spans="2:6">
      <c r="B61" s="994" t="s">
        <v>114</v>
      </c>
      <c r="C61" s="994"/>
      <c r="D61" s="994"/>
      <c r="E61" s="995"/>
      <c r="F61" s="996">
        <f>VLOOKUP(B61,SFP!E65:AH311,28,FALSE)</f>
        <v>0</v>
      </c>
    </row>
    <row r="62" spans="2:6">
      <c r="B62" s="994" t="s">
        <v>115</v>
      </c>
      <c r="C62" s="994"/>
      <c r="D62" s="994"/>
      <c r="E62" s="995"/>
      <c r="F62" s="996">
        <f>VLOOKUP(B62,SFP!E66:AH312,28,FALSE)</f>
        <v>0</v>
      </c>
    </row>
    <row r="63" spans="2:6">
      <c r="B63" s="994" t="s">
        <v>116</v>
      </c>
      <c r="C63" s="994"/>
      <c r="D63" s="994"/>
      <c r="E63" s="995"/>
      <c r="F63" s="996">
        <f>VLOOKUP(B63,SFP!E67:AH313,28,FALSE)</f>
        <v>0</v>
      </c>
    </row>
    <row r="64" spans="2:6" ht="15.75" thickBot="1">
      <c r="B64" s="994" t="s">
        <v>117</v>
      </c>
      <c r="C64" s="994"/>
      <c r="D64" s="994"/>
      <c r="E64" s="995"/>
      <c r="F64" s="996">
        <f>VLOOKUP(B64,SFP!E68:AH314,28,FALSE)</f>
        <v>0</v>
      </c>
    </row>
    <row r="65" spans="2:6" ht="15.75" thickBot="1">
      <c r="B65" s="997" t="s">
        <v>118</v>
      </c>
      <c r="C65" s="997"/>
      <c r="D65" s="997"/>
      <c r="E65" s="998" t="s">
        <v>64</v>
      </c>
      <c r="F65" s="4485">
        <f>SUBTOTAL(9,F41:F64)</f>
        <v>0</v>
      </c>
    </row>
    <row r="66" spans="2:6">
      <c r="B66" s="994"/>
      <c r="C66" s="994"/>
      <c r="D66" s="994"/>
      <c r="E66" s="995"/>
      <c r="F66" s="994"/>
    </row>
    <row r="67" spans="2:6">
      <c r="B67" s="999" t="s">
        <v>119</v>
      </c>
      <c r="C67" s="999"/>
      <c r="D67" s="999"/>
      <c r="E67" s="999"/>
      <c r="F67" s="999"/>
    </row>
    <row r="68" spans="2:6">
      <c r="B68" s="1000"/>
      <c r="C68" s="1000"/>
      <c r="D68" s="1000"/>
      <c r="E68" s="1000"/>
      <c r="F68" s="1000"/>
    </row>
    <row r="69" spans="2:6">
      <c r="B69" s="994" t="s">
        <v>120</v>
      </c>
      <c r="C69" s="994"/>
      <c r="D69" s="994"/>
      <c r="E69" s="995" t="s">
        <v>64</v>
      </c>
      <c r="F69" s="996">
        <f>VLOOKUP(B69,SFP!E73:AH319,28,FALSE)</f>
        <v>0</v>
      </c>
    </row>
    <row r="70" spans="2:6">
      <c r="B70" s="994" t="s">
        <v>121</v>
      </c>
      <c r="C70" s="994"/>
      <c r="D70" s="994"/>
      <c r="E70" s="995"/>
      <c r="F70" s="996">
        <f>VLOOKUP(B70,SFP!E74:AH320,28,FALSE)</f>
        <v>0</v>
      </c>
    </row>
    <row r="71" spans="2:6">
      <c r="B71" s="994" t="s">
        <v>122</v>
      </c>
      <c r="C71" s="994"/>
      <c r="D71" s="994"/>
      <c r="E71" s="995"/>
      <c r="F71" s="996">
        <f>VLOOKUP(B71,SFP!E75:AH321,28,FALSE)</f>
        <v>0</v>
      </c>
    </row>
    <row r="72" spans="2:6">
      <c r="B72" s="994" t="s">
        <v>123</v>
      </c>
      <c r="C72" s="994"/>
      <c r="D72" s="994"/>
      <c r="E72" s="995"/>
      <c r="F72" s="996">
        <f>VLOOKUP(B72,SFP!E76:AH322,28,FALSE)</f>
        <v>0</v>
      </c>
    </row>
    <row r="73" spans="2:6">
      <c r="B73" s="994" t="s">
        <v>124</v>
      </c>
      <c r="C73" s="994"/>
      <c r="D73" s="994"/>
      <c r="E73" s="995"/>
      <c r="F73" s="996">
        <f>VLOOKUP(B73,SFP!E77:AH323,28,FALSE)</f>
        <v>0</v>
      </c>
    </row>
    <row r="74" spans="2:6">
      <c r="B74" s="994" t="s">
        <v>125</v>
      </c>
      <c r="C74" s="994"/>
      <c r="D74" s="994"/>
      <c r="E74" s="995"/>
      <c r="F74" s="996">
        <f>VLOOKUP(B74,SFP!E78:AH324,28,FALSE)</f>
        <v>0</v>
      </c>
    </row>
    <row r="75" spans="2:6">
      <c r="B75" s="994" t="s">
        <v>126</v>
      </c>
      <c r="C75" s="994"/>
      <c r="D75" s="994"/>
      <c r="E75" s="995"/>
      <c r="F75" s="996">
        <f>VLOOKUP(B75,SFP!E79:AH325,28,FALSE)</f>
        <v>0</v>
      </c>
    </row>
    <row r="76" spans="2:6">
      <c r="B76" s="994" t="s">
        <v>127</v>
      </c>
      <c r="C76" s="994"/>
      <c r="D76" s="994"/>
      <c r="E76" s="995"/>
      <c r="F76" s="996">
        <f>VLOOKUP(B76,SFP!E80:AH326,28,FALSE)</f>
        <v>0</v>
      </c>
    </row>
    <row r="77" spans="2:6">
      <c r="B77" s="994" t="s">
        <v>128</v>
      </c>
      <c r="C77" s="994"/>
      <c r="D77" s="994"/>
      <c r="E77" s="995"/>
      <c r="F77" s="996">
        <f>VLOOKUP(B77,SFP!E81:AH327,28,FALSE)</f>
        <v>0</v>
      </c>
    </row>
    <row r="78" spans="2:6">
      <c r="B78" s="994" t="s">
        <v>129</v>
      </c>
      <c r="C78" s="994"/>
      <c r="D78" s="994"/>
      <c r="E78" s="995"/>
      <c r="F78" s="996">
        <f>VLOOKUP(B78,SFP!E82:AH328,28,FALSE)</f>
        <v>0</v>
      </c>
    </row>
    <row r="79" spans="2:6">
      <c r="B79" s="994" t="s">
        <v>130</v>
      </c>
      <c r="C79" s="994"/>
      <c r="D79" s="994"/>
      <c r="E79" s="995"/>
      <c r="F79" s="996"/>
    </row>
    <row r="80" spans="2:6">
      <c r="B80" s="1004" t="s">
        <v>131</v>
      </c>
      <c r="C80" s="994"/>
      <c r="D80" s="994"/>
      <c r="E80" s="995"/>
      <c r="F80" s="996">
        <f>VLOOKUP(B80,SFP!E84:AH330,28,FALSE)</f>
        <v>0</v>
      </c>
    </row>
    <row r="81" spans="2:6">
      <c r="B81" s="1004" t="s">
        <v>132</v>
      </c>
      <c r="C81" s="994"/>
      <c r="D81" s="994"/>
      <c r="E81" s="995"/>
      <c r="F81" s="996">
        <f>VLOOKUP(B81,SFP!E85:AH331,28,FALSE)</f>
        <v>0</v>
      </c>
    </row>
    <row r="82" spans="2:6">
      <c r="B82" s="1004" t="s">
        <v>133</v>
      </c>
      <c r="C82" s="994"/>
      <c r="D82" s="994"/>
      <c r="E82" s="995"/>
      <c r="F82" s="996">
        <f>VLOOKUP(B82,SFP!E86:AH332,28,FALSE)</f>
        <v>0</v>
      </c>
    </row>
    <row r="83" spans="2:6">
      <c r="B83" s="1004" t="s">
        <v>134</v>
      </c>
      <c r="C83" s="994"/>
      <c r="D83" s="994"/>
      <c r="E83" s="995"/>
      <c r="F83" s="996">
        <f>VLOOKUP(B83,SFP!E87:AH333,28,FALSE)</f>
        <v>0</v>
      </c>
    </row>
    <row r="84" spans="2:6">
      <c r="B84" s="994" t="s">
        <v>135</v>
      </c>
      <c r="C84" s="994"/>
      <c r="D84" s="994"/>
      <c r="E84" s="995"/>
      <c r="F84" s="996">
        <f>VLOOKUP(B84,SFP!E88:AH334,28,FALSE)</f>
        <v>0</v>
      </c>
    </row>
    <row r="85" spans="2:6" ht="15.75" thickBot="1">
      <c r="B85" s="994" t="s">
        <v>136</v>
      </c>
      <c r="C85" s="994"/>
      <c r="D85" s="994"/>
      <c r="E85" s="995"/>
      <c r="F85" s="996">
        <f>VLOOKUP(B85,SFP!E89:AH335,28,FALSE)</f>
        <v>0</v>
      </c>
    </row>
    <row r="86" spans="2:6" ht="15.75" thickBot="1">
      <c r="B86" s="997" t="s">
        <v>137</v>
      </c>
      <c r="C86" s="997"/>
      <c r="D86" s="997"/>
      <c r="E86" s="998" t="s">
        <v>64</v>
      </c>
      <c r="F86" s="4485">
        <f>SUBTOTAL(9,F69:F85)</f>
        <v>0</v>
      </c>
    </row>
    <row r="87" spans="2:6" ht="15.75" thickBot="1">
      <c r="B87" s="997" t="s">
        <v>138</v>
      </c>
      <c r="C87" s="997"/>
      <c r="D87" s="997"/>
      <c r="E87" s="998" t="s">
        <v>64</v>
      </c>
      <c r="F87" s="1239">
        <f>SUBTOTAL(9,F41:F86)</f>
        <v>0</v>
      </c>
    </row>
    <row r="88" spans="2:6" ht="15.75" thickTop="1">
      <c r="B88" s="990"/>
      <c r="C88" s="990"/>
      <c r="D88" s="990"/>
      <c r="E88" s="991"/>
      <c r="F88" s="994"/>
    </row>
    <row r="89" spans="2:6">
      <c r="B89" s="990"/>
      <c r="C89" s="990"/>
      <c r="D89" s="990"/>
      <c r="E89" s="991"/>
      <c r="F89" s="994"/>
    </row>
    <row r="90" spans="2:6">
      <c r="B90" s="6923" t="s">
        <v>139</v>
      </c>
      <c r="C90" s="6923"/>
      <c r="D90" s="6923"/>
      <c r="E90" s="6923"/>
      <c r="F90" s="6923"/>
    </row>
    <row r="91" spans="2:6" ht="15.75" thickBot="1">
      <c r="B91" s="52" t="s">
        <v>113</v>
      </c>
      <c r="C91" s="52"/>
      <c r="D91" s="52"/>
      <c r="E91" s="991" t="s">
        <v>64</v>
      </c>
      <c r="F91" s="994">
        <v>0</v>
      </c>
    </row>
    <row r="92" spans="2:6" ht="15.75" thickBot="1">
      <c r="B92" s="51" t="s">
        <v>140</v>
      </c>
      <c r="C92" s="51"/>
      <c r="D92" s="51"/>
      <c r="E92" s="993" t="s">
        <v>64</v>
      </c>
      <c r="F92" s="4485"/>
    </row>
    <row r="93" spans="2:6">
      <c r="B93" s="51"/>
      <c r="C93" s="51"/>
      <c r="D93" s="51"/>
      <c r="E93" s="993"/>
      <c r="F93" s="997"/>
    </row>
    <row r="94" spans="2:6">
      <c r="B94" s="1002" t="s">
        <v>141</v>
      </c>
      <c r="C94" s="1002"/>
      <c r="D94" s="1002"/>
      <c r="E94" s="1002"/>
      <c r="F94" s="1001"/>
    </row>
    <row r="95" spans="2:6">
      <c r="B95" s="1001"/>
      <c r="C95" s="1001"/>
      <c r="D95" s="1001"/>
      <c r="E95" s="1001"/>
      <c r="F95" s="994"/>
    </row>
    <row r="96" spans="2:6" ht="15.75" thickBot="1">
      <c r="B96" s="52" t="s">
        <v>142</v>
      </c>
      <c r="C96" s="52"/>
      <c r="D96" s="52"/>
      <c r="E96" s="1001"/>
      <c r="F96" s="1240" t="str">
        <f>Compliance!R72</f>
        <v/>
      </c>
    </row>
    <row r="97" spans="2:6" ht="15.75" thickTop="1">
      <c r="B97" s="990"/>
      <c r="C97" s="990"/>
      <c r="D97" s="990"/>
      <c r="E97" s="1001"/>
      <c r="F97" s="994"/>
    </row>
    <row r="98" spans="2:6">
      <c r="B98" s="990"/>
      <c r="C98" s="990"/>
      <c r="D98" s="990"/>
      <c r="E98" s="991"/>
      <c r="F98" s="994"/>
    </row>
    <row r="99" spans="2:6">
      <c r="B99" s="193" t="s">
        <v>143</v>
      </c>
      <c r="C99" s="193"/>
      <c r="D99" s="193"/>
      <c r="E99" s="991"/>
      <c r="F99" s="994"/>
    </row>
    <row r="100" spans="2:6">
      <c r="B100" s="193"/>
      <c r="C100" s="193"/>
      <c r="D100" s="193"/>
      <c r="E100" s="991"/>
      <c r="F100" s="994"/>
    </row>
    <row r="101" spans="2:6">
      <c r="B101" s="990"/>
      <c r="C101" s="990"/>
      <c r="D101" s="990"/>
      <c r="E101" s="991"/>
      <c r="F101" s="994"/>
    </row>
    <row r="102" spans="2:6" ht="26.25">
      <c r="B102" s="1003" t="s">
        <v>144</v>
      </c>
      <c r="C102" s="1003"/>
      <c r="D102" s="1003"/>
      <c r="E102" s="1003"/>
      <c r="F102" s="1003"/>
    </row>
    <row r="103" spans="2:6">
      <c r="B103" s="52"/>
      <c r="C103" s="52"/>
      <c r="D103" s="52"/>
      <c r="E103" s="52"/>
      <c r="F103" s="52"/>
    </row>
    <row r="104" spans="2:6">
      <c r="B104" s="193" t="s">
        <v>145</v>
      </c>
      <c r="C104" s="193"/>
      <c r="D104" s="193"/>
      <c r="E104" s="52"/>
      <c r="F104" s="52"/>
    </row>
    <row r="105" spans="2:6">
      <c r="B105" s="193" t="s">
        <v>146</v>
      </c>
      <c r="C105" s="193"/>
      <c r="D105" s="193"/>
      <c r="E105" s="52"/>
      <c r="F105" s="52"/>
    </row>
  </sheetData>
  <mergeCells count="4">
    <mergeCell ref="B90:F90"/>
    <mergeCell ref="B2:F2"/>
    <mergeCell ref="B3:F3"/>
    <mergeCell ref="B4:F4"/>
  </mergeCells>
  <pageMargins left="0.7" right="0.7" top="0.75" bottom="0.75" header="0.3" footer="0.3"/>
  <pageSetup paperSize="9" scale="4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2">
    <tabColor rgb="FFFFCCCC"/>
    <pageSetUpPr fitToPage="1"/>
  </sheetPr>
  <dimension ref="B1:AW59"/>
  <sheetViews>
    <sheetView showGridLines="0" zoomScale="85" zoomScaleNormal="85" workbookViewId="0">
      <selection activeCell="AG33" sqref="AG33"/>
    </sheetView>
  </sheetViews>
  <sheetFormatPr defaultColWidth="9.140625" defaultRowHeight="12.75" customHeight="1" outlineLevelCol="1"/>
  <cols>
    <col min="1" max="1" width="1.85546875" style="18" customWidth="1"/>
    <col min="2" max="2" width="3.7109375" style="18" customWidth="1"/>
    <col min="3" max="5" width="25.7109375" style="18" customWidth="1"/>
    <col min="6" max="8" width="15.7109375" style="18" customWidth="1"/>
    <col min="9" max="19" width="20.7109375" style="18" customWidth="1"/>
    <col min="20" max="20" width="30.7109375" style="18" customWidth="1"/>
    <col min="21" max="21" width="2.140625" style="18" customWidth="1"/>
    <col min="22" max="22" width="17.7109375" style="18" customWidth="1"/>
    <col min="23" max="26" width="9.140625" style="18" customWidth="1"/>
    <col min="27" max="27" width="9.140625" style="18" hidden="1" customWidth="1"/>
    <col min="28" max="28" width="14.42578125" style="18" hidden="1" customWidth="1"/>
    <col min="29" max="29" width="35.7109375" style="18" hidden="1" customWidth="1"/>
    <col min="30" max="38" width="20.7109375" style="18" hidden="1" customWidth="1"/>
    <col min="39" max="46" width="20.7109375" style="18" hidden="1" customWidth="1" outlineLevel="1"/>
    <col min="47" max="47" width="35.7109375" style="18" hidden="1" customWidth="1" collapsed="1"/>
    <col min="48" max="48" width="35.7109375" style="18" hidden="1" customWidth="1"/>
    <col min="49" max="49" width="9.140625" style="18" hidden="1" customWidth="1"/>
    <col min="50" max="50" width="9.140625" style="18" customWidth="1"/>
    <col min="51" max="16384" width="9.140625" style="18"/>
  </cols>
  <sheetData>
    <row r="1" spans="2:49" ht="12.75" customHeight="1" thickBot="1"/>
    <row r="2" spans="2:49" s="265" customFormat="1" ht="15.2" customHeight="1">
      <c r="B2" s="1005" t="s">
        <v>1699</v>
      </c>
      <c r="G2" s="266"/>
      <c r="H2" s="266"/>
      <c r="U2" s="7341" t="s">
        <v>1486</v>
      </c>
      <c r="V2" s="4910" t="s">
        <v>1067</v>
      </c>
    </row>
    <row r="3" spans="2:49" s="265" customFormat="1" ht="15.2" customHeight="1">
      <c r="B3" s="1005" t="s">
        <v>7</v>
      </c>
      <c r="D3" s="4787">
        <f>'Com Prof'!D2</f>
        <v>0</v>
      </c>
      <c r="E3" s="4788"/>
      <c r="F3" s="4788"/>
      <c r="T3" s="264"/>
      <c r="U3" s="7342"/>
      <c r="V3" s="550" t="s">
        <v>1487</v>
      </c>
    </row>
    <row r="4" spans="2:49" s="265" customFormat="1" ht="15.2" customHeight="1">
      <c r="B4" s="1005" t="s">
        <v>757</v>
      </c>
      <c r="D4" s="4842">
        <f>'Com Prof'!D3</f>
        <v>45657</v>
      </c>
      <c r="E4" s="4843"/>
      <c r="F4" s="4843"/>
      <c r="U4" s="7342"/>
      <c r="V4" s="550" t="s">
        <v>1488</v>
      </c>
    </row>
    <row r="5" spans="2:49" s="265" customFormat="1" ht="15.2" customHeight="1">
      <c r="B5" s="593"/>
      <c r="C5" s="593"/>
      <c r="D5" s="593"/>
      <c r="E5" s="593"/>
      <c r="F5" s="593"/>
      <c r="G5" s="593"/>
      <c r="H5" s="593"/>
      <c r="I5" s="593"/>
      <c r="J5" s="593"/>
      <c r="K5" s="593"/>
      <c r="L5" s="593"/>
      <c r="M5" s="593"/>
      <c r="N5" s="593"/>
      <c r="O5" s="593"/>
      <c r="P5" s="593"/>
      <c r="Q5" s="593"/>
      <c r="R5" s="593"/>
      <c r="S5" s="593"/>
      <c r="U5" s="7343"/>
      <c r="V5" s="551" t="s">
        <v>258</v>
      </c>
    </row>
    <row r="6" spans="2:49" s="265" customFormat="1" ht="14.1" customHeight="1">
      <c r="B6" s="7450"/>
      <c r="C6" s="7450"/>
      <c r="D6" s="7450"/>
      <c r="E6" s="7450"/>
      <c r="F6" s="7450"/>
      <c r="G6" s="7450"/>
      <c r="H6" s="7450"/>
      <c r="I6" s="7450"/>
      <c r="J6" s="7450"/>
      <c r="K6" s="7450"/>
      <c r="L6" s="7450"/>
      <c r="M6" s="7450"/>
      <c r="N6" s="7450"/>
      <c r="O6" s="7450"/>
      <c r="P6" s="7450"/>
      <c r="Q6" s="7450"/>
      <c r="R6" s="7450"/>
      <c r="S6" s="7450"/>
    </row>
    <row r="7" spans="2:49" s="265" customFormat="1" ht="14.1" customHeight="1"/>
    <row r="8" spans="2:49" s="265" customFormat="1" ht="14.1" customHeight="1" thickBot="1">
      <c r="R8" s="7450"/>
      <c r="S8" s="7450"/>
      <c r="AB8" s="3893" t="s">
        <v>1700</v>
      </c>
      <c r="AC8" s="3894">
        <v>45657</v>
      </c>
    </row>
    <row r="9" spans="2:49" s="517" customFormat="1" ht="12.75" customHeight="1">
      <c r="B9" s="7458" t="s">
        <v>1701</v>
      </c>
      <c r="C9" s="7459"/>
      <c r="D9" s="7459" t="s">
        <v>1702</v>
      </c>
      <c r="E9" s="4911" t="s">
        <v>1703</v>
      </c>
      <c r="F9" s="4912"/>
      <c r="G9" s="4912"/>
      <c r="H9" s="4912"/>
      <c r="I9" s="4911"/>
      <c r="J9" s="4911"/>
      <c r="K9" s="4911"/>
      <c r="L9" s="4911"/>
      <c r="M9" s="4911"/>
      <c r="N9" s="4911"/>
      <c r="O9" s="4911"/>
      <c r="P9" s="4911"/>
      <c r="Q9" s="7435" t="s">
        <v>1704</v>
      </c>
      <c r="R9" s="7466" t="s">
        <v>1705</v>
      </c>
      <c r="S9" s="7471" t="s">
        <v>1706</v>
      </c>
      <c r="T9" s="7454" t="s">
        <v>1497</v>
      </c>
      <c r="U9" s="1432"/>
      <c r="AB9" s="7483" t="s">
        <v>1068</v>
      </c>
      <c r="AC9" s="7483"/>
      <c r="AD9" s="7483"/>
      <c r="AE9" s="7483"/>
      <c r="AF9" s="7483"/>
      <c r="AG9" s="7483"/>
      <c r="AH9" s="7483"/>
      <c r="AI9" s="7483"/>
      <c r="AJ9" s="7483"/>
      <c r="AK9" s="7483"/>
      <c r="AL9" s="7483"/>
      <c r="AM9" s="7483"/>
      <c r="AN9" s="7483"/>
      <c r="AO9" s="7483"/>
      <c r="AP9" s="7483"/>
      <c r="AQ9" s="7483"/>
      <c r="AR9" s="7483"/>
      <c r="AS9" s="7483"/>
      <c r="AT9" s="7483"/>
      <c r="AU9" s="7483"/>
      <c r="AV9" s="7483"/>
    </row>
    <row r="10" spans="2:49" s="517" customFormat="1" ht="12.75" customHeight="1">
      <c r="B10" s="7460"/>
      <c r="C10" s="7461"/>
      <c r="D10" s="7461"/>
      <c r="E10" s="7461" t="s">
        <v>1707</v>
      </c>
      <c r="F10" s="7463" t="s">
        <v>1708</v>
      </c>
      <c r="G10" s="7474" t="s">
        <v>1709</v>
      </c>
      <c r="H10" s="7474" t="s">
        <v>1710</v>
      </c>
      <c r="I10" s="7398" t="s">
        <v>1632</v>
      </c>
      <c r="J10" s="7398" t="s">
        <v>1633</v>
      </c>
      <c r="K10" s="7398" t="s">
        <v>1634</v>
      </c>
      <c r="L10" s="7451" t="s">
        <v>1635</v>
      </c>
      <c r="M10" s="7451" t="s">
        <v>1636</v>
      </c>
      <c r="N10" s="7451" t="s">
        <v>1711</v>
      </c>
      <c r="O10" s="7398" t="s">
        <v>1638</v>
      </c>
      <c r="P10" s="7478" t="s">
        <v>1712</v>
      </c>
      <c r="Q10" s="7469"/>
      <c r="R10" s="7467"/>
      <c r="S10" s="7472"/>
      <c r="T10" s="7455"/>
      <c r="U10" s="1432"/>
      <c r="AB10" s="7449" t="s">
        <v>1713</v>
      </c>
      <c r="AC10" s="7449"/>
      <c r="AD10" s="7476" t="s">
        <v>1501</v>
      </c>
      <c r="AE10" s="7449" t="s">
        <v>1502</v>
      </c>
      <c r="AF10" s="7449"/>
      <c r="AG10" s="7449" t="s">
        <v>1081</v>
      </c>
      <c r="AH10" s="7484" t="s">
        <v>1714</v>
      </c>
      <c r="AI10" s="7484" t="s">
        <v>1503</v>
      </c>
      <c r="AJ10" s="7449" t="s">
        <v>1082</v>
      </c>
      <c r="AK10" s="7449" t="s">
        <v>1086</v>
      </c>
      <c r="AL10" s="7449" t="s">
        <v>1084</v>
      </c>
      <c r="AM10" s="7449" t="s">
        <v>1070</v>
      </c>
      <c r="AN10" s="7449"/>
      <c r="AO10" s="7449"/>
      <c r="AP10" s="7449"/>
      <c r="AQ10" s="7449" t="s">
        <v>1071</v>
      </c>
      <c r="AR10" s="7449"/>
      <c r="AS10" s="7449"/>
      <c r="AT10" s="7449"/>
      <c r="AU10" s="7449" t="s">
        <v>44</v>
      </c>
      <c r="AV10" s="7449" t="s">
        <v>1505</v>
      </c>
    </row>
    <row r="11" spans="2:49" s="517" customFormat="1" ht="12.75" customHeight="1">
      <c r="B11" s="7462"/>
      <c r="C11" s="7463"/>
      <c r="D11" s="7463"/>
      <c r="E11" s="7463"/>
      <c r="F11" s="7469"/>
      <c r="G11" s="7451"/>
      <c r="H11" s="7451"/>
      <c r="I11" s="7477"/>
      <c r="J11" s="7477"/>
      <c r="K11" s="7477"/>
      <c r="L11" s="7452"/>
      <c r="M11" s="7452"/>
      <c r="N11" s="7452"/>
      <c r="O11" s="7477"/>
      <c r="P11" s="7479"/>
      <c r="Q11" s="7469"/>
      <c r="R11" s="7398"/>
      <c r="S11" s="7401"/>
      <c r="T11" s="7456"/>
      <c r="U11" s="1432"/>
      <c r="AB11" s="7484" t="s">
        <v>1715</v>
      </c>
      <c r="AC11" s="7484" t="s">
        <v>1716</v>
      </c>
      <c r="AD11" s="7476"/>
      <c r="AE11" s="7484" t="s">
        <v>1079</v>
      </c>
      <c r="AF11" s="7484" t="s">
        <v>1508</v>
      </c>
      <c r="AG11" s="7449"/>
      <c r="AH11" s="7492"/>
      <c r="AI11" s="7485"/>
      <c r="AJ11" s="7449"/>
      <c r="AK11" s="7449"/>
      <c r="AL11" s="7449"/>
      <c r="AM11" s="7484" t="s">
        <v>1509</v>
      </c>
      <c r="AN11" s="7484" t="s">
        <v>1082</v>
      </c>
      <c r="AO11" s="7484" t="s">
        <v>1086</v>
      </c>
      <c r="AP11" s="7484" t="s">
        <v>1084</v>
      </c>
      <c r="AQ11" s="7484" t="s">
        <v>1509</v>
      </c>
      <c r="AR11" s="7484" t="s">
        <v>1082</v>
      </c>
      <c r="AS11" s="7484" t="s">
        <v>1086</v>
      </c>
      <c r="AT11" s="7484" t="s">
        <v>1084</v>
      </c>
      <c r="AU11" s="7449"/>
      <c r="AV11" s="7449"/>
    </row>
    <row r="12" spans="2:49" s="517" customFormat="1" ht="12.75" customHeight="1" thickBot="1">
      <c r="B12" s="7464"/>
      <c r="C12" s="7465"/>
      <c r="D12" s="7465"/>
      <c r="E12" s="7465"/>
      <c r="F12" s="7470"/>
      <c r="G12" s="7475"/>
      <c r="H12" s="7475"/>
      <c r="I12" s="7400"/>
      <c r="J12" s="7400"/>
      <c r="K12" s="7400"/>
      <c r="L12" s="7453"/>
      <c r="M12" s="7453"/>
      <c r="N12" s="7453"/>
      <c r="O12" s="7400"/>
      <c r="P12" s="7480"/>
      <c r="Q12" s="7470"/>
      <c r="R12" s="7468"/>
      <c r="S12" s="7473"/>
      <c r="T12" s="7457"/>
      <c r="U12" s="1432"/>
      <c r="AB12" s="7485"/>
      <c r="AC12" s="7485"/>
      <c r="AD12" s="7476"/>
      <c r="AE12" s="7485"/>
      <c r="AF12" s="7485"/>
      <c r="AG12" s="7449"/>
      <c r="AH12" s="7485"/>
      <c r="AI12" s="3895" t="s">
        <v>1717</v>
      </c>
      <c r="AJ12" s="7449"/>
      <c r="AK12" s="7449"/>
      <c r="AL12" s="7449"/>
      <c r="AM12" s="7485"/>
      <c r="AN12" s="7485"/>
      <c r="AO12" s="7485"/>
      <c r="AP12" s="7485"/>
      <c r="AQ12" s="7485"/>
      <c r="AR12" s="7485"/>
      <c r="AS12" s="7485"/>
      <c r="AT12" s="7485"/>
      <c r="AU12" s="7449"/>
      <c r="AV12" s="7449"/>
    </row>
    <row r="13" spans="2:49" s="265" customFormat="1" ht="12.75" customHeight="1">
      <c r="B13" s="3896" t="s">
        <v>1513</v>
      </c>
      <c r="C13" s="3897" t="s">
        <v>1718</v>
      </c>
      <c r="D13" s="4914"/>
      <c r="E13" s="4914"/>
      <c r="F13" s="4915"/>
      <c r="G13" s="4915"/>
      <c r="H13" s="4915"/>
      <c r="I13" s="4916"/>
      <c r="J13" s="4916"/>
      <c r="K13" s="4916"/>
      <c r="L13" s="4916"/>
      <c r="M13" s="4916"/>
      <c r="N13" s="4916"/>
      <c r="O13" s="4916"/>
      <c r="P13" s="4916"/>
      <c r="Q13" s="4914"/>
      <c r="R13" s="4916"/>
      <c r="S13" s="4917"/>
      <c r="T13" s="3898"/>
      <c r="AB13" s="3070"/>
      <c r="AC13" s="3070"/>
      <c r="AD13" s="3899"/>
      <c r="AE13" s="3899"/>
      <c r="AF13" s="3899"/>
      <c r="AG13" s="3899"/>
      <c r="AH13" s="3899"/>
      <c r="AI13" s="3899"/>
      <c r="AJ13" s="3899"/>
      <c r="AK13" s="3899"/>
      <c r="AL13" s="3899"/>
      <c r="AM13" s="3899"/>
      <c r="AN13" s="3899"/>
      <c r="AO13" s="3899"/>
      <c r="AP13" s="3899"/>
      <c r="AQ13" s="3899"/>
      <c r="AR13" s="3899"/>
      <c r="AS13" s="3899"/>
      <c r="AT13" s="3899"/>
      <c r="AU13" s="3899"/>
      <c r="AV13" s="3899"/>
      <c r="AW13" s="18"/>
    </row>
    <row r="14" spans="2:49" ht="12.75" customHeight="1">
      <c r="B14" s="3900">
        <v>1</v>
      </c>
      <c r="C14" s="3901"/>
      <c r="D14" s="3902"/>
      <c r="E14" s="3902"/>
      <c r="F14" s="3903"/>
      <c r="G14" s="3903"/>
      <c r="H14" s="3903"/>
      <c r="I14" s="2141"/>
      <c r="J14" s="2141"/>
      <c r="K14" s="2141"/>
      <c r="L14" s="2141"/>
      <c r="M14" s="2141"/>
      <c r="N14" s="2141"/>
      <c r="O14" s="2141"/>
      <c r="P14" s="2141"/>
      <c r="Q14" s="3902"/>
      <c r="R14" s="2141"/>
      <c r="S14" s="3904"/>
      <c r="T14" s="1027"/>
      <c r="AB14" s="3070" t="str">
        <f t="shared" ref="AB14:AB40" si="0">IF(G14="","",$AC$8-G14)</f>
        <v/>
      </c>
      <c r="AC14" s="3070" t="str">
        <f>IF($AB14&lt;=90,$AB$48,IF($AB14&lt;=180,$AB$49,IF($AB14&lt;=270,$AB$50,IF($AB14&lt;=360,$AB$51,IF($AB14&lt;=450,$AB$52,IF($AB14&lt;=540,$AB$53,IF($AB14&gt;540,$AB$54,0)))))))</f>
        <v>For more than 18 months</v>
      </c>
      <c r="AD14" s="3098">
        <f>P14</f>
        <v>0</v>
      </c>
      <c r="AE14" s="3082"/>
      <c r="AF14" s="3082"/>
      <c r="AG14" s="3084">
        <f>AD14+AE14-AF14</f>
        <v>0</v>
      </c>
      <c r="AH14" s="3084">
        <f>IF(AB14&lt;0,AD14,0)</f>
        <v>0</v>
      </c>
      <c r="AI14" s="3905"/>
      <c r="AJ14" s="3906">
        <f>IF(AL14&gt;AG14,AL14-AG14,0)</f>
        <v>0</v>
      </c>
      <c r="AK14" s="3906">
        <f>IF(AG14&gt;AL14,AG14-AL14,0)+AH14</f>
        <v>0</v>
      </c>
      <c r="AL14" s="3906">
        <f>IF(AI14="Y",AG14,0)-AH14</f>
        <v>0</v>
      </c>
      <c r="AM14" s="3907"/>
      <c r="AN14" s="3906">
        <f>IF(AP14&gt;AG14,AP14-AG14,0)</f>
        <v>0</v>
      </c>
      <c r="AO14" s="3906">
        <f>IF(AG14&gt;AP14,AG14-AP14,0)</f>
        <v>0</v>
      </c>
      <c r="AP14" s="3906">
        <f>AL14+AM14</f>
        <v>0</v>
      </c>
      <c r="AQ14" s="3907"/>
      <c r="AR14" s="3906">
        <f>IF(AT14&gt;AG14,AT14-AG14,0)</f>
        <v>0</v>
      </c>
      <c r="AS14" s="3906">
        <f>IF(AG14&gt;AT14,AG14-AT14,0)</f>
        <v>0</v>
      </c>
      <c r="AT14" s="3906">
        <f>AP14+AQ14</f>
        <v>0</v>
      </c>
      <c r="AU14" s="3082"/>
      <c r="AV14" s="3082"/>
    </row>
    <row r="15" spans="2:49" ht="12.75" customHeight="1">
      <c r="B15" s="3900">
        <v>2</v>
      </c>
      <c r="C15" s="2741"/>
      <c r="D15" s="3908"/>
      <c r="E15" s="3908"/>
      <c r="F15" s="3909"/>
      <c r="G15" s="3909"/>
      <c r="H15" s="3909"/>
      <c r="I15" s="2143"/>
      <c r="J15" s="2143"/>
      <c r="K15" s="2143"/>
      <c r="L15" s="2143"/>
      <c r="M15" s="2143"/>
      <c r="N15" s="2143"/>
      <c r="O15" s="2143"/>
      <c r="P15" s="2143"/>
      <c r="Q15" s="3908"/>
      <c r="R15" s="2143"/>
      <c r="S15" s="3910"/>
      <c r="T15" s="3911"/>
      <c r="AB15" s="3070" t="str">
        <f t="shared" si="0"/>
        <v/>
      </c>
      <c r="AC15" s="3070" t="str">
        <f>IF($AB15&lt;=90,$AB$48,IF($AB15&lt;=180,$AB$49,IF($AB15&lt;=270,$AB$50,IF($AB15&lt;=360,$AB$51,IF($AB15&lt;=450,$AB$52,IF($AB15&lt;=540,$AB$53,IF($AB15&gt;540,$AB$54,0)))))))</f>
        <v>For more than 18 months</v>
      </c>
      <c r="AD15" s="3098">
        <f>P15</f>
        <v>0</v>
      </c>
      <c r="AE15" s="3082"/>
      <c r="AF15" s="3082"/>
      <c r="AG15" s="3084">
        <f>AD15+AE15-AF15</f>
        <v>0</v>
      </c>
      <c r="AH15" s="3084">
        <f>IF(AB15&lt;0,AD15,0)</f>
        <v>0</v>
      </c>
      <c r="AI15" s="3905"/>
      <c r="AJ15" s="3906">
        <f>IF(AL15&gt;AG15,AL15-AG15,0)</f>
        <v>0</v>
      </c>
      <c r="AK15" s="3906">
        <f>IF(AG15&gt;AL15,AG15-AL15,0)+AH15</f>
        <v>0</v>
      </c>
      <c r="AL15" s="3906">
        <f>IF(AI15="Y",AG15,0)-AH15</f>
        <v>0</v>
      </c>
      <c r="AM15" s="3907"/>
      <c r="AN15" s="3906">
        <f>IF(AP15&gt;AG15,AP15-AG15,0)</f>
        <v>0</v>
      </c>
      <c r="AO15" s="3906">
        <f>IF(AG15&gt;AP15,AG15-AP15,0)</f>
        <v>0</v>
      </c>
      <c r="AP15" s="3906">
        <f>AL15+AM15</f>
        <v>0</v>
      </c>
      <c r="AQ15" s="3907"/>
      <c r="AR15" s="3906">
        <f>IF(AT15&gt;AG15,AT15-AG15,0)</f>
        <v>0</v>
      </c>
      <c r="AS15" s="3906">
        <f>IF(AG15&gt;AT15,AG15-AT15,0)</f>
        <v>0</v>
      </c>
      <c r="AT15" s="3906">
        <f>AP15+AQ15</f>
        <v>0</v>
      </c>
      <c r="AU15" s="3082"/>
      <c r="AV15" s="3082"/>
    </row>
    <row r="16" spans="2:49" ht="12.75" customHeight="1">
      <c r="B16" s="2439"/>
      <c r="C16" s="1130"/>
      <c r="D16" s="4918"/>
      <c r="E16" s="4918"/>
      <c r="F16" s="4919"/>
      <c r="G16" s="4919"/>
      <c r="H16" s="4919"/>
      <c r="I16" s="4152"/>
      <c r="J16" s="4152"/>
      <c r="K16" s="4152"/>
      <c r="L16" s="4152"/>
      <c r="M16" s="4152"/>
      <c r="N16" s="4152"/>
      <c r="O16" s="4152"/>
      <c r="P16" s="4152"/>
      <c r="Q16" s="4918"/>
      <c r="R16" s="4152"/>
      <c r="S16" s="4920"/>
      <c r="T16" s="3912"/>
      <c r="AB16" s="3070" t="str">
        <f t="shared" si="0"/>
        <v/>
      </c>
      <c r="AC16" s="3070"/>
      <c r="AD16" s="3899"/>
      <c r="AE16" s="3899"/>
      <c r="AF16" s="3899"/>
      <c r="AG16" s="3899"/>
      <c r="AH16" s="3899"/>
      <c r="AI16" s="3913"/>
      <c r="AJ16" s="3906"/>
      <c r="AK16" s="3906"/>
      <c r="AL16" s="3906"/>
      <c r="AM16" s="3906"/>
      <c r="AN16" s="3906"/>
      <c r="AO16" s="3906"/>
      <c r="AP16" s="3906"/>
      <c r="AQ16" s="3906"/>
      <c r="AR16" s="3906"/>
      <c r="AS16" s="3906"/>
      <c r="AT16" s="3906"/>
      <c r="AU16" s="3899"/>
      <c r="AV16" s="3899"/>
    </row>
    <row r="17" spans="2:48" s="265" customFormat="1" ht="12.75" customHeight="1">
      <c r="B17" s="3914" t="s">
        <v>1514</v>
      </c>
      <c r="C17" s="1096" t="s">
        <v>1719</v>
      </c>
      <c r="D17" s="3915"/>
      <c r="E17" s="3915"/>
      <c r="F17" s="3916"/>
      <c r="G17" s="3916"/>
      <c r="H17" s="3916"/>
      <c r="I17" s="3917"/>
      <c r="J17" s="3917"/>
      <c r="K17" s="3917"/>
      <c r="L17" s="3917"/>
      <c r="M17" s="3917"/>
      <c r="N17" s="3917"/>
      <c r="O17" s="3917"/>
      <c r="P17" s="3917"/>
      <c r="Q17" s="3915"/>
      <c r="R17" s="3917"/>
      <c r="S17" s="3918"/>
      <c r="T17" s="3919"/>
      <c r="AB17" s="3070" t="str">
        <f t="shared" si="0"/>
        <v/>
      </c>
      <c r="AC17" s="3070"/>
      <c r="AD17" s="3070"/>
      <c r="AE17" s="3070"/>
      <c r="AF17" s="3070"/>
      <c r="AG17" s="3070"/>
      <c r="AH17" s="3070"/>
      <c r="AI17" s="3920"/>
      <c r="AJ17" s="3921"/>
      <c r="AK17" s="3921"/>
      <c r="AL17" s="3921"/>
      <c r="AM17" s="3921"/>
      <c r="AN17" s="3921"/>
      <c r="AO17" s="3921"/>
      <c r="AP17" s="3921"/>
      <c r="AQ17" s="3921"/>
      <c r="AR17" s="3921"/>
      <c r="AS17" s="3921"/>
      <c r="AT17" s="3921"/>
      <c r="AU17" s="3070"/>
      <c r="AV17" s="3070"/>
    </row>
    <row r="18" spans="2:48" ht="12.75" customHeight="1">
      <c r="B18" s="2439">
        <v>1</v>
      </c>
      <c r="C18" s="3901"/>
      <c r="D18" s="3902"/>
      <c r="E18" s="3902"/>
      <c r="F18" s="3903"/>
      <c r="G18" s="3903"/>
      <c r="H18" s="3903"/>
      <c r="I18" s="2141"/>
      <c r="J18" s="2141"/>
      <c r="K18" s="2141"/>
      <c r="L18" s="2141"/>
      <c r="M18" s="2141"/>
      <c r="N18" s="2141"/>
      <c r="O18" s="2141"/>
      <c r="P18" s="2141"/>
      <c r="Q18" s="3902"/>
      <c r="R18" s="2141"/>
      <c r="S18" s="3904"/>
      <c r="T18" s="1027"/>
      <c r="AB18" s="3070" t="str">
        <f t="shared" si="0"/>
        <v/>
      </c>
      <c r="AC18" s="3070" t="str">
        <f>IF($AB18&lt;=90,$AB$48,IF($AB18&lt;=180,$AB$49,IF($AB18&lt;=270,$AB$50,IF($AB18&lt;=360,$AB$51,IF($AB18&lt;=450,$AB$52,IF($AB18&lt;=540,$AB$53,IF($AB18&gt;540,$AB$54,0)))))))</f>
        <v>For more than 18 months</v>
      </c>
      <c r="AD18" s="3098">
        <f>P18</f>
        <v>0</v>
      </c>
      <c r="AE18" s="3082"/>
      <c r="AF18" s="3082"/>
      <c r="AG18" s="3084">
        <f>AD18+AE18-AF18</f>
        <v>0</v>
      </c>
      <c r="AH18" s="3084">
        <f>IF(AB18&lt;0,AD18,0)</f>
        <v>0</v>
      </c>
      <c r="AI18" s="3905"/>
      <c r="AJ18" s="3906">
        <f>IF(AL18&gt;AG18,AL18-AG18,0)</f>
        <v>0</v>
      </c>
      <c r="AK18" s="3906">
        <f t="shared" ref="AK18:AK19" si="1">IF(AG18&gt;AL18,AG18-AL18,0)+AH18</f>
        <v>0</v>
      </c>
      <c r="AL18" s="3906">
        <f t="shared" ref="AL18:AL19" si="2">IF(AI18="Y",AG18,0)-AH18</f>
        <v>0</v>
      </c>
      <c r="AM18" s="3907"/>
      <c r="AN18" s="3906">
        <f t="shared" ref="AN18:AN19" si="3">IF(AP18&gt;AG18,AP18-AG18,0)</f>
        <v>0</v>
      </c>
      <c r="AO18" s="3906">
        <f t="shared" ref="AO18:AO19" si="4">IF(AG18&gt;AP18,AG18-AP18,0)</f>
        <v>0</v>
      </c>
      <c r="AP18" s="3906">
        <f>AL18+AM18</f>
        <v>0</v>
      </c>
      <c r="AQ18" s="3907"/>
      <c r="AR18" s="3906">
        <f>IF(AT18&gt;AG18,AT18-AG18,0)</f>
        <v>0</v>
      </c>
      <c r="AS18" s="3906">
        <f>IF(AG18&gt;AT18,AG18-AT18,0)</f>
        <v>0</v>
      </c>
      <c r="AT18" s="3906">
        <f>AP18+AQ18</f>
        <v>0</v>
      </c>
      <c r="AU18" s="3082"/>
      <c r="AV18" s="3082"/>
    </row>
    <row r="19" spans="2:48" ht="12.75" customHeight="1">
      <c r="B19" s="2439">
        <v>2</v>
      </c>
      <c r="C19" s="2741"/>
      <c r="D19" s="3908"/>
      <c r="E19" s="3908"/>
      <c r="F19" s="3909"/>
      <c r="G19" s="3909"/>
      <c r="H19" s="3909"/>
      <c r="I19" s="2143"/>
      <c r="J19" s="2143"/>
      <c r="K19" s="2143"/>
      <c r="L19" s="2143"/>
      <c r="M19" s="2143"/>
      <c r="N19" s="2143"/>
      <c r="O19" s="2143"/>
      <c r="P19" s="2143"/>
      <c r="Q19" s="3908"/>
      <c r="R19" s="2143"/>
      <c r="S19" s="3910"/>
      <c r="T19" s="3911"/>
      <c r="AB19" s="3070" t="str">
        <f t="shared" si="0"/>
        <v/>
      </c>
      <c r="AC19" s="3070" t="str">
        <f>IF($AB19&lt;=90,$AB$48,IF($AB19&lt;=180,$AB$49,IF($AB19&lt;=270,$AB$50,IF($AB19&lt;=360,$AB$51,IF($AB19&lt;=450,$AB$52,IF($AB19&lt;=540,$AB$53,IF($AB19&gt;540,$AB$54,0)))))))</f>
        <v>For more than 18 months</v>
      </c>
      <c r="AD19" s="3098">
        <f>P19</f>
        <v>0</v>
      </c>
      <c r="AE19" s="3082"/>
      <c r="AF19" s="3082"/>
      <c r="AG19" s="3084">
        <f>AD19+AE19-AF19</f>
        <v>0</v>
      </c>
      <c r="AH19" s="3084">
        <f>IF(AB19&lt;0,AD19,0)</f>
        <v>0</v>
      </c>
      <c r="AI19" s="3905"/>
      <c r="AJ19" s="3906">
        <f>IF(AL19&gt;AG19,AL19-AG19,0)</f>
        <v>0</v>
      </c>
      <c r="AK19" s="3906">
        <f t="shared" si="1"/>
        <v>0</v>
      </c>
      <c r="AL19" s="3906">
        <f t="shared" si="2"/>
        <v>0</v>
      </c>
      <c r="AM19" s="3907"/>
      <c r="AN19" s="3906">
        <f t="shared" si="3"/>
        <v>0</v>
      </c>
      <c r="AO19" s="3906">
        <f t="shared" si="4"/>
        <v>0</v>
      </c>
      <c r="AP19" s="3906">
        <f>AL19+AM19</f>
        <v>0</v>
      </c>
      <c r="AQ19" s="3907"/>
      <c r="AR19" s="3906">
        <f>IF(AT19&gt;AG19,AT19-AG19,0)</f>
        <v>0</v>
      </c>
      <c r="AS19" s="3906">
        <f>IF(AG19&gt;AT19,AG19-AT19,0)</f>
        <v>0</v>
      </c>
      <c r="AT19" s="3906">
        <f>AP19+AQ19</f>
        <v>0</v>
      </c>
      <c r="AU19" s="3082"/>
      <c r="AV19" s="3082"/>
    </row>
    <row r="20" spans="2:48" ht="12.75" customHeight="1">
      <c r="B20" s="2439"/>
      <c r="C20" s="1099"/>
      <c r="D20" s="3922"/>
      <c r="E20" s="3922"/>
      <c r="F20" s="3923"/>
      <c r="G20" s="3923"/>
      <c r="H20" s="3923"/>
      <c r="I20" s="2138"/>
      <c r="J20" s="2138"/>
      <c r="K20" s="2138"/>
      <c r="L20" s="2138"/>
      <c r="M20" s="2138"/>
      <c r="N20" s="2138"/>
      <c r="O20" s="2138"/>
      <c r="P20" s="2138"/>
      <c r="Q20" s="3922"/>
      <c r="R20" s="2138"/>
      <c r="S20" s="3924"/>
      <c r="T20" s="1868"/>
      <c r="AB20" s="3070" t="str">
        <f t="shared" si="0"/>
        <v/>
      </c>
      <c r="AC20" s="3070"/>
      <c r="AD20" s="3899"/>
      <c r="AE20" s="3899"/>
      <c r="AF20" s="3899"/>
      <c r="AG20" s="3899"/>
      <c r="AH20" s="3899"/>
      <c r="AI20" s="3913"/>
      <c r="AJ20" s="3906"/>
      <c r="AK20" s="3906"/>
      <c r="AL20" s="3906"/>
      <c r="AM20" s="3906"/>
      <c r="AN20" s="3906"/>
      <c r="AO20" s="3906"/>
      <c r="AP20" s="3906"/>
      <c r="AQ20" s="3906"/>
      <c r="AR20" s="3906"/>
      <c r="AS20" s="3906"/>
      <c r="AT20" s="3906"/>
      <c r="AU20" s="3899"/>
      <c r="AV20" s="3899"/>
    </row>
    <row r="21" spans="2:48" s="265" customFormat="1" ht="12.75" customHeight="1">
      <c r="B21" s="3914" t="s">
        <v>1520</v>
      </c>
      <c r="C21" s="1096" t="s">
        <v>1720</v>
      </c>
      <c r="D21" s="3915"/>
      <c r="E21" s="3915"/>
      <c r="F21" s="3916"/>
      <c r="G21" s="3916"/>
      <c r="H21" s="3916"/>
      <c r="I21" s="3917"/>
      <c r="J21" s="3917"/>
      <c r="K21" s="3917"/>
      <c r="L21" s="3917"/>
      <c r="M21" s="3917"/>
      <c r="N21" s="3917"/>
      <c r="O21" s="3917"/>
      <c r="P21" s="3917"/>
      <c r="Q21" s="3915"/>
      <c r="R21" s="3917"/>
      <c r="S21" s="3918"/>
      <c r="T21" s="3919"/>
      <c r="AB21" s="3070" t="str">
        <f t="shared" si="0"/>
        <v/>
      </c>
      <c r="AC21" s="3070"/>
      <c r="AD21" s="3070"/>
      <c r="AE21" s="3070"/>
      <c r="AF21" s="3070"/>
      <c r="AG21" s="3070"/>
      <c r="AH21" s="3070"/>
      <c r="AI21" s="3920"/>
      <c r="AJ21" s="3921"/>
      <c r="AK21" s="3921"/>
      <c r="AL21" s="3921"/>
      <c r="AM21" s="3921"/>
      <c r="AN21" s="3921"/>
      <c r="AO21" s="3921"/>
      <c r="AP21" s="3921"/>
      <c r="AQ21" s="3921"/>
      <c r="AR21" s="3921"/>
      <c r="AS21" s="3921"/>
      <c r="AT21" s="3921"/>
      <c r="AU21" s="3070"/>
      <c r="AV21" s="3070"/>
    </row>
    <row r="22" spans="2:48" ht="12.75" customHeight="1">
      <c r="B22" s="2439">
        <v>1</v>
      </c>
      <c r="C22" s="3901"/>
      <c r="D22" s="3902"/>
      <c r="E22" s="3902"/>
      <c r="F22" s="3903"/>
      <c r="G22" s="3903"/>
      <c r="H22" s="3903"/>
      <c r="I22" s="2141"/>
      <c r="J22" s="2141"/>
      <c r="K22" s="2141"/>
      <c r="L22" s="2141"/>
      <c r="M22" s="2141"/>
      <c r="N22" s="2141"/>
      <c r="O22" s="2141"/>
      <c r="P22" s="2141"/>
      <c r="Q22" s="3902"/>
      <c r="R22" s="2141"/>
      <c r="S22" s="3904"/>
      <c r="T22" s="1027"/>
      <c r="AB22" s="3070" t="str">
        <f t="shared" si="0"/>
        <v/>
      </c>
      <c r="AC22" s="3070" t="str">
        <f>IF($AB22&lt;=90,$AB$48,IF($AB22&lt;=180,$AB$49,IF($AB22&lt;=270,$AB$50,IF($AB22&lt;=360,$AB$51,IF($AB22&lt;=450,$AB$52,IF($AB22&lt;=540,$AB$53,IF($AB22&gt;540,$AB$54,0)))))))</f>
        <v>For more than 18 months</v>
      </c>
      <c r="AD22" s="3098">
        <f>P22</f>
        <v>0</v>
      </c>
      <c r="AE22" s="3082"/>
      <c r="AF22" s="3082"/>
      <c r="AG22" s="3084">
        <f>AD22+AE22-AF22</f>
        <v>0</v>
      </c>
      <c r="AH22" s="3084">
        <f>IF(AB22&lt;0,AD22,0)</f>
        <v>0</v>
      </c>
      <c r="AI22" s="3905"/>
      <c r="AJ22" s="3906">
        <f>IF(AL22&gt;AG22,AL22-AG22,0)</f>
        <v>0</v>
      </c>
      <c r="AK22" s="3906">
        <f t="shared" ref="AK22:AK23" si="5">IF(AG22&gt;AL22,AG22-AL22,0)+AH22</f>
        <v>0</v>
      </c>
      <c r="AL22" s="3906">
        <f t="shared" ref="AL22:AL23" si="6">IF(AI22="Y",AG22,0)-AH22</f>
        <v>0</v>
      </c>
      <c r="AM22" s="3907"/>
      <c r="AN22" s="3906">
        <f t="shared" ref="AN22" si="7">IF(AP22&gt;AG22,AP22-AG22,0)</f>
        <v>0</v>
      </c>
      <c r="AO22" s="3906">
        <f t="shared" ref="AO22" si="8">IF(AG22&gt;AP22,AG22-AP22,0)</f>
        <v>0</v>
      </c>
      <c r="AP22" s="3906">
        <f>AL22+AM22</f>
        <v>0</v>
      </c>
      <c r="AQ22" s="3907"/>
      <c r="AR22" s="3906">
        <f>IF(AT22&gt;AG22,AT22-AG22,0)</f>
        <v>0</v>
      </c>
      <c r="AS22" s="3906">
        <f>IF(AG22&gt;AT22,AG22-AT22,0)</f>
        <v>0</v>
      </c>
      <c r="AT22" s="3906">
        <f>AP22+AQ22</f>
        <v>0</v>
      </c>
      <c r="AU22" s="3082"/>
      <c r="AV22" s="3082"/>
    </row>
    <row r="23" spans="2:48" ht="12.75" customHeight="1">
      <c r="B23" s="2439">
        <v>2</v>
      </c>
      <c r="C23" s="2741"/>
      <c r="D23" s="3908"/>
      <c r="E23" s="3908"/>
      <c r="F23" s="3909"/>
      <c r="G23" s="3909"/>
      <c r="H23" s="3909"/>
      <c r="I23" s="2143"/>
      <c r="J23" s="2143"/>
      <c r="K23" s="2143"/>
      <c r="L23" s="2143"/>
      <c r="M23" s="2143"/>
      <c r="N23" s="2143"/>
      <c r="O23" s="2143"/>
      <c r="P23" s="2143"/>
      <c r="Q23" s="3908"/>
      <c r="R23" s="2143"/>
      <c r="S23" s="3910"/>
      <c r="T23" s="3911"/>
      <c r="AB23" s="3070" t="str">
        <f t="shared" si="0"/>
        <v/>
      </c>
      <c r="AC23" s="3070" t="str">
        <f>IF($AB23&lt;=90,$AB$48,IF($AB23&lt;=180,$AB$49,IF($AB23&lt;=270,$AB$50,IF($AB23&lt;=360,$AB$51,IF($AB23&lt;=450,$AB$52,IF($AB23&lt;=540,$AB$53,IF($AB23&gt;540,$AB$54,0)))))))</f>
        <v>For more than 18 months</v>
      </c>
      <c r="AD23" s="3098">
        <f>P23</f>
        <v>0</v>
      </c>
      <c r="AE23" s="3082"/>
      <c r="AF23" s="3082"/>
      <c r="AG23" s="3084">
        <f>AD23+AE23-AF23</f>
        <v>0</v>
      </c>
      <c r="AH23" s="3084">
        <f>IF(AB23&lt;0,AD23,0)</f>
        <v>0</v>
      </c>
      <c r="AI23" s="3905"/>
      <c r="AJ23" s="3906">
        <f>IF(AL23&gt;AG23,AL23-AG23,0)</f>
        <v>0</v>
      </c>
      <c r="AK23" s="3906">
        <f t="shared" si="5"/>
        <v>0</v>
      </c>
      <c r="AL23" s="3906">
        <f t="shared" si="6"/>
        <v>0</v>
      </c>
      <c r="AM23" s="3907"/>
      <c r="AN23" s="3906">
        <f>IF(AP23&gt;AG23,AP23-AG23,0)</f>
        <v>0</v>
      </c>
      <c r="AO23" s="3906">
        <f>IF(AG23&gt;AP23,AG23-AP23,0)</f>
        <v>0</v>
      </c>
      <c r="AP23" s="3906">
        <f>AL23+AM23</f>
        <v>0</v>
      </c>
      <c r="AQ23" s="3907"/>
      <c r="AR23" s="3906">
        <f>IF(AT23&gt;AG23,AT23-AG23,0)</f>
        <v>0</v>
      </c>
      <c r="AS23" s="3906">
        <f>IF(AG23&gt;AT23,AG23-AT23,0)</f>
        <v>0</v>
      </c>
      <c r="AT23" s="3906">
        <f>AP23+AQ23</f>
        <v>0</v>
      </c>
      <c r="AU23" s="3082"/>
      <c r="AV23" s="3082"/>
    </row>
    <row r="24" spans="2:48" ht="12.75" customHeight="1">
      <c r="B24" s="2439"/>
      <c r="C24" s="1099"/>
      <c r="D24" s="3922"/>
      <c r="E24" s="3922"/>
      <c r="F24" s="3923"/>
      <c r="G24" s="3923"/>
      <c r="H24" s="3923"/>
      <c r="I24" s="2138"/>
      <c r="J24" s="2138"/>
      <c r="K24" s="2138"/>
      <c r="L24" s="2138"/>
      <c r="M24" s="2138"/>
      <c r="N24" s="2138"/>
      <c r="O24" s="2138"/>
      <c r="P24" s="2138"/>
      <c r="Q24" s="3922"/>
      <c r="R24" s="2138"/>
      <c r="S24" s="3924"/>
      <c r="T24" s="1868"/>
      <c r="AB24" s="3070" t="str">
        <f t="shared" si="0"/>
        <v/>
      </c>
      <c r="AC24" s="3070"/>
      <c r="AD24" s="3899"/>
      <c r="AE24" s="3899"/>
      <c r="AF24" s="3899"/>
      <c r="AG24" s="3899"/>
      <c r="AH24" s="3899"/>
      <c r="AI24" s="3913"/>
      <c r="AJ24" s="3906"/>
      <c r="AK24" s="3906"/>
      <c r="AL24" s="3906"/>
      <c r="AM24" s="3906"/>
      <c r="AN24" s="3906"/>
      <c r="AO24" s="3906"/>
      <c r="AP24" s="3906"/>
      <c r="AQ24" s="3906"/>
      <c r="AR24" s="3906"/>
      <c r="AS24" s="3906"/>
      <c r="AT24" s="3906"/>
      <c r="AU24" s="3899"/>
      <c r="AV24" s="3899"/>
    </row>
    <row r="25" spans="2:48" s="265" customFormat="1" ht="12.75" customHeight="1">
      <c r="B25" s="3914" t="s">
        <v>1525</v>
      </c>
      <c r="C25" s="1096" t="s">
        <v>1721</v>
      </c>
      <c r="D25" s="3915"/>
      <c r="E25" s="3915"/>
      <c r="F25" s="3916"/>
      <c r="G25" s="3916"/>
      <c r="H25" s="3916"/>
      <c r="I25" s="3917"/>
      <c r="J25" s="3917"/>
      <c r="K25" s="3917"/>
      <c r="L25" s="3917"/>
      <c r="M25" s="3917"/>
      <c r="N25" s="3917"/>
      <c r="O25" s="3917"/>
      <c r="P25" s="3917"/>
      <c r="Q25" s="3915"/>
      <c r="R25" s="3917"/>
      <c r="S25" s="3918"/>
      <c r="T25" s="3919"/>
      <c r="AB25" s="3070" t="str">
        <f t="shared" si="0"/>
        <v/>
      </c>
      <c r="AC25" s="3070"/>
      <c r="AD25" s="3070"/>
      <c r="AE25" s="3070"/>
      <c r="AF25" s="3070"/>
      <c r="AG25" s="3070"/>
      <c r="AH25" s="3070"/>
      <c r="AI25" s="3920"/>
      <c r="AJ25" s="3921"/>
      <c r="AK25" s="3921"/>
      <c r="AL25" s="3921"/>
      <c r="AM25" s="3921"/>
      <c r="AN25" s="3921"/>
      <c r="AO25" s="3921"/>
      <c r="AP25" s="3921"/>
      <c r="AQ25" s="3921"/>
      <c r="AR25" s="3921"/>
      <c r="AS25" s="3921"/>
      <c r="AT25" s="3921"/>
      <c r="AU25" s="3070"/>
      <c r="AV25" s="3070"/>
    </row>
    <row r="26" spans="2:48" ht="12.75" customHeight="1">
      <c r="B26" s="2439">
        <v>1</v>
      </c>
      <c r="C26" s="3901"/>
      <c r="D26" s="3902"/>
      <c r="E26" s="3902"/>
      <c r="F26" s="3903"/>
      <c r="G26" s="3903"/>
      <c r="H26" s="3903"/>
      <c r="I26" s="2141"/>
      <c r="J26" s="2141"/>
      <c r="K26" s="2141"/>
      <c r="L26" s="2141"/>
      <c r="M26" s="2141"/>
      <c r="N26" s="2141"/>
      <c r="O26" s="2141"/>
      <c r="P26" s="2141"/>
      <c r="Q26" s="3902"/>
      <c r="R26" s="2141"/>
      <c r="S26" s="3904"/>
      <c r="T26" s="1027"/>
      <c r="AB26" s="3070" t="str">
        <f t="shared" si="0"/>
        <v/>
      </c>
      <c r="AC26" s="3070" t="str">
        <f>IF($AB26&lt;=90,$AB$48,IF($AB26&lt;=180,$AB$49,IF($AB26&lt;=270,$AB$50,IF($AB26&lt;=360,$AB$51,IF($AB26&lt;=450,$AB$52,IF($AB26&lt;=540,$AB$53,IF($AB26&gt;540,$AB$54,0)))))))</f>
        <v>For more than 18 months</v>
      </c>
      <c r="AD26" s="3098">
        <f>P26</f>
        <v>0</v>
      </c>
      <c r="AE26" s="3082"/>
      <c r="AF26" s="3082"/>
      <c r="AG26" s="3084">
        <f>AD26+AE26-AF26</f>
        <v>0</v>
      </c>
      <c r="AH26" s="3084">
        <f>IF(AB26&lt;0,AD26,0)</f>
        <v>0</v>
      </c>
      <c r="AI26" s="3905"/>
      <c r="AJ26" s="3906">
        <f>IF(AL26&gt;AG26,AL26-AG26,0)</f>
        <v>0</v>
      </c>
      <c r="AK26" s="3906">
        <f t="shared" ref="AK26:AK27" si="9">IF(AG26&gt;AL26,AG26-AL26,0)+AH26</f>
        <v>0</v>
      </c>
      <c r="AL26" s="3906">
        <f t="shared" ref="AL26:AL27" si="10">IF(AI26="Y",AG26,0)-AH26</f>
        <v>0</v>
      </c>
      <c r="AM26" s="3907"/>
      <c r="AN26" s="3906">
        <f t="shared" ref="AN26:AN27" si="11">IF(AP26&gt;AG26,AP26-AG26,0)</f>
        <v>0</v>
      </c>
      <c r="AO26" s="3906">
        <f t="shared" ref="AO26:AO27" si="12">IF(AG26&gt;AP26,AG26-AP26,0)</f>
        <v>0</v>
      </c>
      <c r="AP26" s="3906">
        <f>AL26+AM26</f>
        <v>0</v>
      </c>
      <c r="AQ26" s="3907"/>
      <c r="AR26" s="3906">
        <f>IF(AT26&gt;AG26,AT26-AG26,0)</f>
        <v>0</v>
      </c>
      <c r="AS26" s="3906">
        <f>IF(AG26&gt;AT26,AG26-AT26,0)</f>
        <v>0</v>
      </c>
      <c r="AT26" s="3906">
        <f>AP26+AQ26</f>
        <v>0</v>
      </c>
      <c r="AU26" s="3082"/>
      <c r="AV26" s="3082"/>
    </row>
    <row r="27" spans="2:48" ht="12.75" customHeight="1">
      <c r="B27" s="2439">
        <v>2</v>
      </c>
      <c r="C27" s="2741"/>
      <c r="D27" s="3908"/>
      <c r="E27" s="3908"/>
      <c r="F27" s="3909"/>
      <c r="G27" s="3909"/>
      <c r="H27" s="3909"/>
      <c r="I27" s="2143"/>
      <c r="J27" s="2143"/>
      <c r="K27" s="2143"/>
      <c r="L27" s="2143"/>
      <c r="M27" s="2143"/>
      <c r="N27" s="2143"/>
      <c r="O27" s="2143"/>
      <c r="P27" s="2143"/>
      <c r="Q27" s="3908"/>
      <c r="R27" s="2143"/>
      <c r="S27" s="3910"/>
      <c r="T27" s="3911"/>
      <c r="AB27" s="3070" t="str">
        <f t="shared" si="0"/>
        <v/>
      </c>
      <c r="AC27" s="3070" t="str">
        <f>IF($AB27&lt;=90,$AB$48,IF($AB27&lt;=180,$AB$49,IF($AB27&lt;=270,$AB$50,IF($AB27&lt;=360,$AB$51,IF($AB27&lt;=450,$AB$52,IF($AB27&lt;=540,$AB$53,IF($AB27&gt;540,$AB$54,0)))))))</f>
        <v>For more than 18 months</v>
      </c>
      <c r="AD27" s="3098">
        <f>P27</f>
        <v>0</v>
      </c>
      <c r="AE27" s="3082"/>
      <c r="AF27" s="3082"/>
      <c r="AG27" s="3084">
        <f>AD27+AE27-AF27</f>
        <v>0</v>
      </c>
      <c r="AH27" s="3084">
        <f>IF(AB27&lt;0,AD27,0)</f>
        <v>0</v>
      </c>
      <c r="AI27" s="3905"/>
      <c r="AJ27" s="3906">
        <f>IF(AL27&gt;AG27,AL27-AG27,0)</f>
        <v>0</v>
      </c>
      <c r="AK27" s="3906">
        <f t="shared" si="9"/>
        <v>0</v>
      </c>
      <c r="AL27" s="3906">
        <f t="shared" si="10"/>
        <v>0</v>
      </c>
      <c r="AM27" s="3907"/>
      <c r="AN27" s="3906">
        <f t="shared" si="11"/>
        <v>0</v>
      </c>
      <c r="AO27" s="3906">
        <f t="shared" si="12"/>
        <v>0</v>
      </c>
      <c r="AP27" s="3906">
        <f>AL27+AM27</f>
        <v>0</v>
      </c>
      <c r="AQ27" s="3907"/>
      <c r="AR27" s="3906">
        <f>IF(AT27&gt;AG27,AT27-AG27,0)</f>
        <v>0</v>
      </c>
      <c r="AS27" s="3906">
        <f>IF(AG27&gt;AT27,AG27-AT27,0)</f>
        <v>0</v>
      </c>
      <c r="AT27" s="3906">
        <f>AP27+AQ27</f>
        <v>0</v>
      </c>
      <c r="AU27" s="3082"/>
      <c r="AV27" s="3082"/>
    </row>
    <row r="28" spans="2:48" ht="12.75" customHeight="1">
      <c r="B28" s="2439"/>
      <c r="C28" s="1099"/>
      <c r="D28" s="3922"/>
      <c r="E28" s="3922"/>
      <c r="F28" s="3923"/>
      <c r="G28" s="3923"/>
      <c r="H28" s="3923"/>
      <c r="I28" s="2138"/>
      <c r="J28" s="2138"/>
      <c r="K28" s="2138"/>
      <c r="L28" s="2138"/>
      <c r="M28" s="2138"/>
      <c r="N28" s="2138"/>
      <c r="O28" s="2138"/>
      <c r="P28" s="2138"/>
      <c r="Q28" s="3922"/>
      <c r="R28" s="2138"/>
      <c r="S28" s="3924"/>
      <c r="T28" s="1868"/>
      <c r="AB28" s="3070" t="str">
        <f t="shared" si="0"/>
        <v/>
      </c>
      <c r="AC28" s="3070"/>
      <c r="AD28" s="3899"/>
      <c r="AE28" s="3899"/>
      <c r="AF28" s="3899"/>
      <c r="AG28" s="3899"/>
      <c r="AH28" s="3899"/>
      <c r="AI28" s="3913"/>
      <c r="AJ28" s="3906"/>
      <c r="AK28" s="3906"/>
      <c r="AL28" s="3906"/>
      <c r="AM28" s="3906"/>
      <c r="AN28" s="3906"/>
      <c r="AO28" s="3906"/>
      <c r="AP28" s="3906"/>
      <c r="AQ28" s="3906"/>
      <c r="AR28" s="3906"/>
      <c r="AS28" s="3906"/>
      <c r="AT28" s="3906"/>
      <c r="AU28" s="3899"/>
      <c r="AV28" s="3899"/>
    </row>
    <row r="29" spans="2:48" s="265" customFormat="1" ht="12.75" customHeight="1">
      <c r="B29" s="3914" t="s">
        <v>1530</v>
      </c>
      <c r="C29" s="1096" t="s">
        <v>1722</v>
      </c>
      <c r="D29" s="3915"/>
      <c r="E29" s="3915"/>
      <c r="F29" s="3916"/>
      <c r="G29" s="3916"/>
      <c r="H29" s="3916"/>
      <c r="I29" s="3917"/>
      <c r="J29" s="3917"/>
      <c r="K29" s="3917"/>
      <c r="L29" s="3917"/>
      <c r="M29" s="3917"/>
      <c r="N29" s="3917"/>
      <c r="O29" s="3917"/>
      <c r="P29" s="3917"/>
      <c r="Q29" s="3915"/>
      <c r="R29" s="3917"/>
      <c r="S29" s="3918"/>
      <c r="T29" s="3919"/>
      <c r="AB29" s="3070" t="str">
        <f t="shared" si="0"/>
        <v/>
      </c>
      <c r="AC29" s="3070"/>
      <c r="AD29" s="3070"/>
      <c r="AE29" s="3070"/>
      <c r="AF29" s="3070"/>
      <c r="AG29" s="3070"/>
      <c r="AH29" s="3070"/>
      <c r="AI29" s="3920"/>
      <c r="AJ29" s="3921"/>
      <c r="AK29" s="3921"/>
      <c r="AL29" s="3921"/>
      <c r="AM29" s="3921"/>
      <c r="AN29" s="3921"/>
      <c r="AO29" s="3921"/>
      <c r="AP29" s="3921"/>
      <c r="AQ29" s="3921"/>
      <c r="AR29" s="3921"/>
      <c r="AS29" s="3921"/>
      <c r="AT29" s="3921"/>
      <c r="AU29" s="3070"/>
      <c r="AV29" s="3070"/>
    </row>
    <row r="30" spans="2:48" ht="12.75" customHeight="1">
      <c r="B30" s="2439">
        <v>1</v>
      </c>
      <c r="C30" s="3901"/>
      <c r="D30" s="3902"/>
      <c r="E30" s="3902"/>
      <c r="F30" s="3903"/>
      <c r="G30" s="3903"/>
      <c r="H30" s="3903"/>
      <c r="I30" s="2141"/>
      <c r="J30" s="2141"/>
      <c r="K30" s="2141"/>
      <c r="L30" s="2141"/>
      <c r="M30" s="2141"/>
      <c r="N30" s="2141"/>
      <c r="O30" s="2141"/>
      <c r="P30" s="2141"/>
      <c r="Q30" s="3902"/>
      <c r="R30" s="2141"/>
      <c r="S30" s="3904"/>
      <c r="T30" s="1027"/>
      <c r="AB30" s="3070" t="str">
        <f t="shared" si="0"/>
        <v/>
      </c>
      <c r="AC30" s="3070" t="str">
        <f>IF($AB30&lt;=90,$AB$48,IF($AB30&lt;=180,$AB$49,IF($AB30&lt;=270,$AB$50,IF($AB30&lt;=360,$AB$51,IF($AB30&lt;=450,$AB$52,IF($AB30&lt;=540,$AB$53,IF($AB30&gt;540,$AB$54,0)))))))</f>
        <v>For more than 18 months</v>
      </c>
      <c r="AD30" s="3098">
        <f>P30</f>
        <v>0</v>
      </c>
      <c r="AE30" s="3082"/>
      <c r="AF30" s="3082"/>
      <c r="AG30" s="3084">
        <f>AD30+AE30-AF30</f>
        <v>0</v>
      </c>
      <c r="AH30" s="3084">
        <f>IF(AB30&lt;0,AD30,0)</f>
        <v>0</v>
      </c>
      <c r="AI30" s="3905"/>
      <c r="AJ30" s="3906">
        <f>IF(AL30&gt;AG30,AL30-AG30,0)</f>
        <v>0</v>
      </c>
      <c r="AK30" s="3906">
        <f t="shared" ref="AK30:AK31" si="13">IF(AG30&gt;AL30,AG30-AL30,0)+AH30</f>
        <v>0</v>
      </c>
      <c r="AL30" s="3906">
        <f t="shared" ref="AL30:AL31" si="14">IF(AI30="Y",AG30,0)-AH30</f>
        <v>0</v>
      </c>
      <c r="AM30" s="3907"/>
      <c r="AN30" s="3906">
        <f t="shared" ref="AN30:AN31" si="15">IF(AP30&gt;AG30,AP30-AG30,0)</f>
        <v>0</v>
      </c>
      <c r="AO30" s="3906">
        <f t="shared" ref="AO30:AO31" si="16">IF(AG30&gt;AP30,AG30-AP30,0)</f>
        <v>0</v>
      </c>
      <c r="AP30" s="3906">
        <f>AL30+AM30</f>
        <v>0</v>
      </c>
      <c r="AQ30" s="3907"/>
      <c r="AR30" s="3906">
        <f>IF(AT30&gt;AG30,AT30-AG30,0)</f>
        <v>0</v>
      </c>
      <c r="AS30" s="3906">
        <f>IF(AG30&gt;AT30,AG30-AT30,0)</f>
        <v>0</v>
      </c>
      <c r="AT30" s="3906">
        <f>AP30+AQ30</f>
        <v>0</v>
      </c>
      <c r="AU30" s="3082"/>
      <c r="AV30" s="3082"/>
    </row>
    <row r="31" spans="2:48" ht="12.75" customHeight="1">
      <c r="B31" s="2439">
        <v>2</v>
      </c>
      <c r="C31" s="2741"/>
      <c r="D31" s="3908"/>
      <c r="E31" s="3908"/>
      <c r="F31" s="3909"/>
      <c r="G31" s="3909"/>
      <c r="H31" s="3909"/>
      <c r="I31" s="2143"/>
      <c r="J31" s="2143"/>
      <c r="K31" s="2143"/>
      <c r="L31" s="2143"/>
      <c r="M31" s="2143"/>
      <c r="N31" s="2143"/>
      <c r="O31" s="2143"/>
      <c r="P31" s="2143"/>
      <c r="Q31" s="3908"/>
      <c r="R31" s="2143"/>
      <c r="S31" s="3910"/>
      <c r="T31" s="3911"/>
      <c r="AB31" s="3070" t="str">
        <f t="shared" si="0"/>
        <v/>
      </c>
      <c r="AC31" s="3070" t="str">
        <f>IF($AB31&lt;=90,$AB$48,IF($AB31&lt;=180,$AB$49,IF($AB31&lt;=270,$AB$50,IF($AB31&lt;=360,$AB$51,IF($AB31&lt;=450,$AB$52,IF($AB31&lt;=540,$AB$53,IF($AB31&gt;540,$AB$54,0)))))))</f>
        <v>For more than 18 months</v>
      </c>
      <c r="AD31" s="3098">
        <f>P31</f>
        <v>0</v>
      </c>
      <c r="AE31" s="3082"/>
      <c r="AF31" s="3082"/>
      <c r="AG31" s="3084">
        <f>AD31+AE31-AF31</f>
        <v>0</v>
      </c>
      <c r="AH31" s="3084">
        <f>IF(AB31&lt;0,AD31,0)</f>
        <v>0</v>
      </c>
      <c r="AI31" s="3905"/>
      <c r="AJ31" s="3906">
        <f>IF(AL31&gt;AG31,AL31-AG31,0)</f>
        <v>0</v>
      </c>
      <c r="AK31" s="3906">
        <f t="shared" si="13"/>
        <v>0</v>
      </c>
      <c r="AL31" s="3906">
        <f t="shared" si="14"/>
        <v>0</v>
      </c>
      <c r="AM31" s="3907"/>
      <c r="AN31" s="3906">
        <f t="shared" si="15"/>
        <v>0</v>
      </c>
      <c r="AO31" s="3906">
        <f t="shared" si="16"/>
        <v>0</v>
      </c>
      <c r="AP31" s="3906">
        <f>AL31+AM31</f>
        <v>0</v>
      </c>
      <c r="AQ31" s="3907"/>
      <c r="AR31" s="3906">
        <f>IF(AT31&gt;AG31,AT31-AG31,0)</f>
        <v>0</v>
      </c>
      <c r="AS31" s="3906">
        <f>IF(AG31&gt;AT31,AG31-AT31,0)</f>
        <v>0</v>
      </c>
      <c r="AT31" s="3906">
        <f>AP31+AQ31</f>
        <v>0</v>
      </c>
      <c r="AU31" s="3082"/>
      <c r="AV31" s="3082"/>
    </row>
    <row r="32" spans="2:48" ht="12.75" customHeight="1">
      <c r="B32" s="2439"/>
      <c r="C32" s="1099"/>
      <c r="D32" s="3922"/>
      <c r="E32" s="3922"/>
      <c r="F32" s="3923"/>
      <c r="G32" s="3923"/>
      <c r="H32" s="3923"/>
      <c r="I32" s="2138"/>
      <c r="J32" s="2138"/>
      <c r="K32" s="2138"/>
      <c r="L32" s="2138"/>
      <c r="M32" s="2138"/>
      <c r="N32" s="2138"/>
      <c r="O32" s="2138"/>
      <c r="P32" s="2138"/>
      <c r="Q32" s="3922"/>
      <c r="R32" s="2138"/>
      <c r="S32" s="3924"/>
      <c r="T32" s="1868"/>
      <c r="AB32" s="3070" t="str">
        <f t="shared" si="0"/>
        <v/>
      </c>
      <c r="AC32" s="3070"/>
      <c r="AD32" s="3899"/>
      <c r="AE32" s="3899"/>
      <c r="AF32" s="3899"/>
      <c r="AG32" s="3899"/>
      <c r="AH32" s="3899"/>
      <c r="AI32" s="3913"/>
      <c r="AJ32" s="3906"/>
      <c r="AK32" s="3906"/>
      <c r="AL32" s="3906"/>
      <c r="AM32" s="3906"/>
      <c r="AN32" s="3906"/>
      <c r="AO32" s="3906"/>
      <c r="AP32" s="3906"/>
      <c r="AQ32" s="3906"/>
      <c r="AR32" s="3906"/>
      <c r="AS32" s="3906"/>
      <c r="AT32" s="3906"/>
      <c r="AU32" s="3899"/>
      <c r="AV32" s="3899"/>
    </row>
    <row r="33" spans="2:48" s="265" customFormat="1" ht="12.75" customHeight="1">
      <c r="B33" s="3914" t="s">
        <v>1535</v>
      </c>
      <c r="C33" s="1096" t="s">
        <v>1723</v>
      </c>
      <c r="D33" s="3915"/>
      <c r="E33" s="3915"/>
      <c r="F33" s="3916"/>
      <c r="G33" s="3916"/>
      <c r="H33" s="3916"/>
      <c r="I33" s="3917"/>
      <c r="J33" s="3917"/>
      <c r="K33" s="3917"/>
      <c r="L33" s="3917"/>
      <c r="M33" s="3917"/>
      <c r="N33" s="3917"/>
      <c r="O33" s="3917"/>
      <c r="P33" s="3917"/>
      <c r="Q33" s="3915"/>
      <c r="R33" s="3917"/>
      <c r="S33" s="3918"/>
      <c r="T33" s="3919"/>
      <c r="AB33" s="3070" t="str">
        <f t="shared" si="0"/>
        <v/>
      </c>
      <c r="AC33" s="3070"/>
      <c r="AD33" s="3070"/>
      <c r="AE33" s="3070"/>
      <c r="AF33" s="3070"/>
      <c r="AG33" s="3070"/>
      <c r="AH33" s="3070"/>
      <c r="AI33" s="3920"/>
      <c r="AJ33" s="3921"/>
      <c r="AK33" s="3921"/>
      <c r="AL33" s="3921"/>
      <c r="AM33" s="3921"/>
      <c r="AN33" s="3921"/>
      <c r="AO33" s="3921"/>
      <c r="AP33" s="3921"/>
      <c r="AQ33" s="3921"/>
      <c r="AR33" s="3921"/>
      <c r="AS33" s="3921"/>
      <c r="AT33" s="3921"/>
      <c r="AU33" s="3070"/>
      <c r="AV33" s="3070"/>
    </row>
    <row r="34" spans="2:48" ht="12.75" customHeight="1">
      <c r="B34" s="2439">
        <v>1</v>
      </c>
      <c r="C34" s="3901"/>
      <c r="D34" s="3902"/>
      <c r="E34" s="3902"/>
      <c r="F34" s="3903"/>
      <c r="G34" s="3903"/>
      <c r="H34" s="3903"/>
      <c r="I34" s="2141"/>
      <c r="J34" s="2141"/>
      <c r="K34" s="2141"/>
      <c r="L34" s="2141"/>
      <c r="M34" s="2141"/>
      <c r="N34" s="2141"/>
      <c r="O34" s="2141"/>
      <c r="P34" s="2141"/>
      <c r="Q34" s="3902"/>
      <c r="R34" s="2141"/>
      <c r="S34" s="3904"/>
      <c r="T34" s="1027"/>
      <c r="AB34" s="3070" t="str">
        <f t="shared" si="0"/>
        <v/>
      </c>
      <c r="AC34" s="3070" t="str">
        <f>IF($AB34&lt;=90,$AB$48,IF($AB34&lt;=180,$AB$49,IF($AB34&lt;=270,$AB$50,IF($AB34&lt;=360,$AB$51,IF($AB34&lt;=450,$AB$52,IF($AB34&lt;=540,$AB$53,IF($AB34&gt;540,$AB$54,0)))))))</f>
        <v>For more than 18 months</v>
      </c>
      <c r="AD34" s="3098">
        <f>P34</f>
        <v>0</v>
      </c>
      <c r="AE34" s="3082"/>
      <c r="AF34" s="3082"/>
      <c r="AG34" s="3084">
        <f>AD34+AE34-AF34</f>
        <v>0</v>
      </c>
      <c r="AH34" s="3084">
        <f>IF(AB34&lt;0,AD34,0)</f>
        <v>0</v>
      </c>
      <c r="AI34" s="3905"/>
      <c r="AJ34" s="3906">
        <f>IF(AL34&gt;AG34,AL34-AG34,0)</f>
        <v>0</v>
      </c>
      <c r="AK34" s="3906">
        <f>IF(AG34&gt;AL34,AG34-AL34,0)+AH34</f>
        <v>0</v>
      </c>
      <c r="AL34" s="3906">
        <f>IF(AI34="Y",AG34,0)-AH34</f>
        <v>0</v>
      </c>
      <c r="AM34" s="3907"/>
      <c r="AN34" s="3906">
        <f t="shared" ref="AN34:AN35" si="17">IF(AP34&gt;AG34,AP34-AG34,0)</f>
        <v>0</v>
      </c>
      <c r="AO34" s="3906">
        <f t="shared" ref="AO34:AO35" si="18">IF(AG34&gt;AP34,AG34-AP34,0)</f>
        <v>0</v>
      </c>
      <c r="AP34" s="3906">
        <f>AL34+AM34</f>
        <v>0</v>
      </c>
      <c r="AQ34" s="3907"/>
      <c r="AR34" s="3906">
        <f>IF(AT34&gt;AG34,AT34-AG34,0)</f>
        <v>0</v>
      </c>
      <c r="AS34" s="3906">
        <f>IF(AG34&gt;AT34,AG34-AT34,0)</f>
        <v>0</v>
      </c>
      <c r="AT34" s="3906">
        <f>AP34+AQ34</f>
        <v>0</v>
      </c>
      <c r="AU34" s="3082"/>
      <c r="AV34" s="3082"/>
    </row>
    <row r="35" spans="2:48" ht="12.75" customHeight="1">
      <c r="B35" s="2439">
        <v>2</v>
      </c>
      <c r="C35" s="2741"/>
      <c r="D35" s="3908"/>
      <c r="E35" s="3908"/>
      <c r="F35" s="3909"/>
      <c r="G35" s="3909"/>
      <c r="H35" s="3909"/>
      <c r="I35" s="2143"/>
      <c r="J35" s="2143"/>
      <c r="K35" s="2143"/>
      <c r="L35" s="2143"/>
      <c r="M35" s="2143"/>
      <c r="N35" s="2143"/>
      <c r="O35" s="2143"/>
      <c r="P35" s="2143"/>
      <c r="Q35" s="3908"/>
      <c r="R35" s="2143"/>
      <c r="S35" s="3910"/>
      <c r="T35" s="3911"/>
      <c r="AB35" s="3070" t="str">
        <f t="shared" si="0"/>
        <v/>
      </c>
      <c r="AC35" s="3070" t="str">
        <f>IF($AB35&lt;=90,$AB$48,IF($AB35&lt;=180,$AB$49,IF($AB35&lt;=270,$AB$50,IF($AB35&lt;=360,$AB$51,IF($AB35&lt;=450,$AB$52,IF($AB35&lt;=540,$AB$53,IF($AB35&gt;540,$AB$54,0)))))))</f>
        <v>For more than 18 months</v>
      </c>
      <c r="AD35" s="3098">
        <f>P35</f>
        <v>0</v>
      </c>
      <c r="AE35" s="3082"/>
      <c r="AF35" s="3082"/>
      <c r="AG35" s="3084">
        <f>AD35+AE35-AF35</f>
        <v>0</v>
      </c>
      <c r="AH35" s="3084">
        <f>IF(AB35&lt;0,AD35,0)</f>
        <v>0</v>
      </c>
      <c r="AI35" s="3905"/>
      <c r="AJ35" s="3906">
        <f>IF(AL35&gt;AG35,AL35-AG35,0)</f>
        <v>0</v>
      </c>
      <c r="AK35" s="3906">
        <f>IF(AG35&gt;AL35,AG35-AL35,0)+AH35</f>
        <v>0</v>
      </c>
      <c r="AL35" s="3906">
        <f>IF(AI35="Y",AG35,0)-AH35</f>
        <v>0</v>
      </c>
      <c r="AM35" s="3907"/>
      <c r="AN35" s="3906">
        <f t="shared" si="17"/>
        <v>0</v>
      </c>
      <c r="AO35" s="3906">
        <f t="shared" si="18"/>
        <v>0</v>
      </c>
      <c r="AP35" s="3906">
        <f>AL35+AM35</f>
        <v>0</v>
      </c>
      <c r="AQ35" s="3907"/>
      <c r="AR35" s="3906">
        <f>IF(AT35&gt;AG35,AT35-AG35,0)</f>
        <v>0</v>
      </c>
      <c r="AS35" s="3906">
        <f>IF(AG35&gt;AT35,AG35-AT35,0)</f>
        <v>0</v>
      </c>
      <c r="AT35" s="3906">
        <f>AP35+AQ35</f>
        <v>0</v>
      </c>
      <c r="AU35" s="3082"/>
      <c r="AV35" s="3082"/>
    </row>
    <row r="36" spans="2:48" ht="12.75" customHeight="1">
      <c r="B36" s="2439"/>
      <c r="C36" s="1099"/>
      <c r="D36" s="3922"/>
      <c r="E36" s="3922"/>
      <c r="F36" s="3923"/>
      <c r="G36" s="3923"/>
      <c r="H36" s="3923"/>
      <c r="I36" s="2138"/>
      <c r="J36" s="2138"/>
      <c r="K36" s="2138"/>
      <c r="L36" s="2138"/>
      <c r="M36" s="2138"/>
      <c r="N36" s="2138"/>
      <c r="O36" s="2138"/>
      <c r="P36" s="2138"/>
      <c r="Q36" s="3922"/>
      <c r="R36" s="2138"/>
      <c r="S36" s="3924"/>
      <c r="T36" s="1868"/>
      <c r="AB36" s="3070" t="str">
        <f t="shared" si="0"/>
        <v/>
      </c>
      <c r="AC36" s="3070"/>
      <c r="AD36" s="3899"/>
      <c r="AE36" s="3899"/>
      <c r="AF36" s="3899"/>
      <c r="AG36" s="3899"/>
      <c r="AH36" s="3899"/>
      <c r="AI36" s="3913"/>
      <c r="AJ36" s="3906"/>
      <c r="AK36" s="3906"/>
      <c r="AL36" s="3906"/>
      <c r="AM36" s="3906"/>
      <c r="AN36" s="3906"/>
      <c r="AO36" s="3906"/>
      <c r="AP36" s="3906"/>
      <c r="AQ36" s="3906"/>
      <c r="AR36" s="3906"/>
      <c r="AS36" s="3906"/>
      <c r="AT36" s="3906"/>
      <c r="AU36" s="3899"/>
      <c r="AV36" s="3899"/>
    </row>
    <row r="37" spans="2:48" s="265" customFormat="1" ht="12.75" customHeight="1">
      <c r="B37" s="3914" t="s">
        <v>1540</v>
      </c>
      <c r="C37" s="1096" t="s">
        <v>243</v>
      </c>
      <c r="D37" s="3915"/>
      <c r="E37" s="3915"/>
      <c r="F37" s="3916"/>
      <c r="G37" s="3916"/>
      <c r="H37" s="3916"/>
      <c r="I37" s="3917"/>
      <c r="J37" s="3917"/>
      <c r="K37" s="3917"/>
      <c r="L37" s="3917"/>
      <c r="M37" s="3917"/>
      <c r="N37" s="3917"/>
      <c r="O37" s="3917"/>
      <c r="P37" s="3917"/>
      <c r="Q37" s="3915"/>
      <c r="R37" s="3917"/>
      <c r="S37" s="3918"/>
      <c r="T37" s="3919"/>
      <c r="AB37" s="3070" t="str">
        <f t="shared" si="0"/>
        <v/>
      </c>
      <c r="AC37" s="3070"/>
      <c r="AD37" s="3070"/>
      <c r="AE37" s="3070"/>
      <c r="AF37" s="3070"/>
      <c r="AG37" s="3070"/>
      <c r="AH37" s="3070"/>
      <c r="AI37" s="3920"/>
      <c r="AJ37" s="3921"/>
      <c r="AK37" s="3921"/>
      <c r="AL37" s="3921"/>
      <c r="AM37" s="3921"/>
      <c r="AN37" s="3921"/>
      <c r="AO37" s="3921"/>
      <c r="AP37" s="3921"/>
      <c r="AQ37" s="3921"/>
      <c r="AR37" s="3921"/>
      <c r="AS37" s="3921"/>
      <c r="AT37" s="3921"/>
      <c r="AU37" s="3070"/>
      <c r="AV37" s="3070"/>
    </row>
    <row r="38" spans="2:48" ht="12.75" customHeight="1">
      <c r="B38" s="2439"/>
      <c r="C38" s="3925" t="s">
        <v>1724</v>
      </c>
      <c r="D38" s="3922"/>
      <c r="E38" s="3922"/>
      <c r="F38" s="3923"/>
      <c r="G38" s="3923"/>
      <c r="H38" s="3923"/>
      <c r="I38" s="2138"/>
      <c r="J38" s="2138"/>
      <c r="K38" s="2138"/>
      <c r="L38" s="2138"/>
      <c r="M38" s="2138"/>
      <c r="N38" s="2138"/>
      <c r="O38" s="2138"/>
      <c r="P38" s="2138"/>
      <c r="Q38" s="3922"/>
      <c r="R38" s="2138"/>
      <c r="S38" s="3924"/>
      <c r="T38" s="1868"/>
      <c r="AB38" s="3070" t="str">
        <f t="shared" si="0"/>
        <v/>
      </c>
      <c r="AC38" s="3070" t="str">
        <f>IF($AB38&lt;=90,$AB$48,IF($AB38&lt;=180,$AB$49,IF($AB38&lt;=270,$AB$50,IF($AB38&lt;=360,$AB$51,IF($AB38&lt;=450,$AB$52,IF($AB38&lt;=540,$AB$53,IF($AB38&gt;540,$AB$54,0)))))))</f>
        <v>For more than 18 months</v>
      </c>
      <c r="AD38" s="3899"/>
      <c r="AE38" s="3899"/>
      <c r="AF38" s="3899"/>
      <c r="AG38" s="3899"/>
      <c r="AH38" s="3899"/>
      <c r="AI38" s="3913"/>
      <c r="AJ38" s="3906"/>
      <c r="AK38" s="3906"/>
      <c r="AL38" s="3906"/>
      <c r="AM38" s="3906"/>
      <c r="AN38" s="3906"/>
      <c r="AO38" s="3906"/>
      <c r="AP38" s="3906"/>
      <c r="AQ38" s="3906"/>
      <c r="AR38" s="3906"/>
      <c r="AS38" s="3906"/>
      <c r="AT38" s="3906"/>
      <c r="AU38" s="3899"/>
      <c r="AV38" s="3899"/>
    </row>
    <row r="39" spans="2:48" ht="12.75" customHeight="1">
      <c r="B39" s="2439">
        <v>1</v>
      </c>
      <c r="C39" s="3901"/>
      <c r="D39" s="3902"/>
      <c r="E39" s="3902"/>
      <c r="F39" s="3903"/>
      <c r="G39" s="3903"/>
      <c r="H39" s="3903"/>
      <c r="I39" s="2141"/>
      <c r="J39" s="2141"/>
      <c r="K39" s="2141"/>
      <c r="L39" s="2141"/>
      <c r="M39" s="2141"/>
      <c r="N39" s="2141"/>
      <c r="O39" s="2141"/>
      <c r="P39" s="2141"/>
      <c r="Q39" s="3902"/>
      <c r="R39" s="2141"/>
      <c r="S39" s="3904"/>
      <c r="T39" s="1027"/>
      <c r="AB39" s="3070" t="str">
        <f t="shared" si="0"/>
        <v/>
      </c>
      <c r="AC39" s="3070" t="str">
        <f>IF($AB39&lt;=90,$AB$48,IF($AB39&lt;=180,$AB$49,IF($AB39&lt;=270,$AB$50,IF($AB39&lt;=360,$AB$51,IF($AB39&lt;=450,$AB$52,IF($AB39&lt;=540,$AB$53,IF($AB39&gt;540,$AB$54,0)))))))</f>
        <v>For more than 18 months</v>
      </c>
      <c r="AD39" s="3098">
        <f>P39</f>
        <v>0</v>
      </c>
      <c r="AE39" s="3082"/>
      <c r="AF39" s="3082"/>
      <c r="AG39" s="3084">
        <f>AD39+AE39-AF39</f>
        <v>0</v>
      </c>
      <c r="AH39" s="3084">
        <f>IF(AB39&lt;0,AD39,0)</f>
        <v>0</v>
      </c>
      <c r="AI39" s="3905"/>
      <c r="AJ39" s="3906">
        <f>IF(AL39&gt;AG39,AL39-AG39,0)</f>
        <v>0</v>
      </c>
      <c r="AK39" s="3906">
        <f t="shared" ref="AK39:AK40" si="19">IF(AG39&gt;AL39,AG39-AL39,0)+AH39</f>
        <v>0</v>
      </c>
      <c r="AL39" s="3906">
        <f t="shared" ref="AL39:AL40" si="20">IF(AI39="Y",AG39,0)-AH39</f>
        <v>0</v>
      </c>
      <c r="AM39" s="3907"/>
      <c r="AN39" s="3906">
        <f t="shared" ref="AN39:AN40" si="21">IF(AP39&gt;AG39,AP39-AG39,0)</f>
        <v>0</v>
      </c>
      <c r="AO39" s="3906">
        <f t="shared" ref="AO39:AO40" si="22">IF(AG39&gt;AP39,AG39-AP39,0)</f>
        <v>0</v>
      </c>
      <c r="AP39" s="3906">
        <f>AL39+AM39</f>
        <v>0</v>
      </c>
      <c r="AQ39" s="3907"/>
      <c r="AR39" s="3906">
        <f>IF(AT39&gt;AG39,AT39-AG39,0)</f>
        <v>0</v>
      </c>
      <c r="AS39" s="3906">
        <f>IF(AG39&gt;AT39,AG39-AT39,0)</f>
        <v>0</v>
      </c>
      <c r="AT39" s="3906">
        <f>AP39+AQ39</f>
        <v>0</v>
      </c>
      <c r="AU39" s="3082"/>
      <c r="AV39" s="3082"/>
    </row>
    <row r="40" spans="2:48" ht="12.75" customHeight="1">
      <c r="B40" s="2439">
        <v>2</v>
      </c>
      <c r="C40" s="2741"/>
      <c r="D40" s="3908"/>
      <c r="E40" s="3908"/>
      <c r="F40" s="3909"/>
      <c r="G40" s="3909"/>
      <c r="H40" s="3909"/>
      <c r="I40" s="2143"/>
      <c r="J40" s="2143"/>
      <c r="K40" s="2143"/>
      <c r="L40" s="2143"/>
      <c r="M40" s="2143"/>
      <c r="N40" s="2143"/>
      <c r="O40" s="2143"/>
      <c r="P40" s="2143"/>
      <c r="Q40" s="3908"/>
      <c r="R40" s="2143"/>
      <c r="S40" s="3910"/>
      <c r="T40" s="3911"/>
      <c r="AB40" s="3070" t="str">
        <f t="shared" si="0"/>
        <v/>
      </c>
      <c r="AC40" s="3070"/>
      <c r="AD40" s="3098">
        <f>P40</f>
        <v>0</v>
      </c>
      <c r="AE40" s="3082"/>
      <c r="AF40" s="3082"/>
      <c r="AG40" s="3084">
        <f>AD40+AE40-AF40</f>
        <v>0</v>
      </c>
      <c r="AH40" s="3084">
        <f>IF(AB40&lt;0,AD40,0)</f>
        <v>0</v>
      </c>
      <c r="AI40" s="3905"/>
      <c r="AJ40" s="3906">
        <f>IF(AL40&gt;AG40,AL40-AG40,0)</f>
        <v>0</v>
      </c>
      <c r="AK40" s="3906">
        <f t="shared" si="19"/>
        <v>0</v>
      </c>
      <c r="AL40" s="3906">
        <f t="shared" si="20"/>
        <v>0</v>
      </c>
      <c r="AM40" s="3907"/>
      <c r="AN40" s="3906">
        <f t="shared" si="21"/>
        <v>0</v>
      </c>
      <c r="AO40" s="3906">
        <f t="shared" si="22"/>
        <v>0</v>
      </c>
      <c r="AP40" s="3906">
        <f>AL40+AM40</f>
        <v>0</v>
      </c>
      <c r="AQ40" s="3907"/>
      <c r="AR40" s="3906">
        <f>IF(AT40&gt;AG40,AT40-AG40,0)</f>
        <v>0</v>
      </c>
      <c r="AS40" s="3906">
        <f>IF(AG40&gt;AT40,AG40-AT40,0)</f>
        <v>0</v>
      </c>
      <c r="AT40" s="3906">
        <f>AP40+AQ40</f>
        <v>0</v>
      </c>
      <c r="AU40" s="3082"/>
      <c r="AV40" s="3082"/>
    </row>
    <row r="41" spans="2:48" ht="12.75" customHeight="1">
      <c r="B41" s="2439"/>
      <c r="C41" s="1099"/>
      <c r="D41" s="3922"/>
      <c r="E41" s="3922"/>
      <c r="F41" s="3923"/>
      <c r="G41" s="3923"/>
      <c r="H41" s="3923"/>
      <c r="I41" s="2138"/>
      <c r="J41" s="2138"/>
      <c r="K41" s="2138"/>
      <c r="L41" s="2138"/>
      <c r="M41" s="2138"/>
      <c r="N41" s="2138"/>
      <c r="O41" s="2138"/>
      <c r="P41" s="2138"/>
      <c r="Q41" s="3922"/>
      <c r="R41" s="2138"/>
      <c r="S41" s="3924"/>
      <c r="T41" s="1868"/>
      <c r="AB41" s="3070"/>
      <c r="AC41" s="3070"/>
      <c r="AD41" s="3899"/>
      <c r="AE41" s="3899"/>
      <c r="AF41" s="3899"/>
      <c r="AG41" s="3899"/>
      <c r="AH41" s="3899"/>
      <c r="AI41" s="3913"/>
      <c r="AJ41" s="3906"/>
      <c r="AK41" s="3906"/>
      <c r="AL41" s="3906"/>
      <c r="AM41" s="3906"/>
      <c r="AN41" s="3906"/>
      <c r="AO41" s="3906"/>
      <c r="AP41" s="3906"/>
      <c r="AQ41" s="3906"/>
      <c r="AR41" s="3906"/>
      <c r="AS41" s="3906"/>
      <c r="AT41" s="3906"/>
      <c r="AU41" s="3899"/>
      <c r="AV41" s="3899"/>
    </row>
    <row r="42" spans="2:48" ht="12.75" customHeight="1" thickBot="1">
      <c r="B42" s="2442"/>
      <c r="C42" s="3926"/>
      <c r="D42" s="3927"/>
      <c r="E42" s="3927"/>
      <c r="F42" s="3928"/>
      <c r="G42" s="3928"/>
      <c r="H42" s="3928"/>
      <c r="I42" s="2146"/>
      <c r="J42" s="2146"/>
      <c r="K42" s="2146"/>
      <c r="L42" s="2146"/>
      <c r="M42" s="2146"/>
      <c r="N42" s="2146"/>
      <c r="O42" s="2146"/>
      <c r="P42" s="2146"/>
      <c r="Q42" s="3929"/>
      <c r="R42" s="2146"/>
      <c r="S42" s="3930"/>
      <c r="T42" s="3931"/>
      <c r="AB42" s="3070"/>
      <c r="AC42" s="3070"/>
      <c r="AD42" s="3899"/>
      <c r="AE42" s="3899"/>
      <c r="AF42" s="3899"/>
      <c r="AG42" s="3899"/>
      <c r="AH42" s="3899"/>
      <c r="AI42" s="3899"/>
      <c r="AJ42" s="3906"/>
      <c r="AK42" s="3906"/>
      <c r="AL42" s="3906"/>
      <c r="AM42" s="3906"/>
      <c r="AN42" s="3906"/>
      <c r="AO42" s="3906"/>
      <c r="AP42" s="3906"/>
      <c r="AQ42" s="3906"/>
      <c r="AR42" s="3906"/>
      <c r="AS42" s="3906"/>
      <c r="AT42" s="3906"/>
      <c r="AU42" s="3899"/>
      <c r="AV42" s="3899"/>
    </row>
    <row r="43" spans="2:48" ht="12.75" customHeight="1" thickBot="1">
      <c r="B43" s="7481" t="s">
        <v>1725</v>
      </c>
      <c r="C43" s="7482"/>
      <c r="D43" s="7482"/>
      <c r="E43" s="4921"/>
      <c r="F43" s="4922"/>
      <c r="G43" s="4923"/>
      <c r="H43" s="4027"/>
      <c r="I43" s="4924">
        <f t="shared" ref="I43:P43" si="23">SUM(I13:I42)</f>
        <v>0</v>
      </c>
      <c r="J43" s="4925">
        <f t="shared" si="23"/>
        <v>0</v>
      </c>
      <c r="K43" s="4925">
        <f t="shared" si="23"/>
        <v>0</v>
      </c>
      <c r="L43" s="4925">
        <f t="shared" si="23"/>
        <v>0</v>
      </c>
      <c r="M43" s="4925">
        <f t="shared" si="23"/>
        <v>0</v>
      </c>
      <c r="N43" s="4925">
        <f t="shared" si="23"/>
        <v>0</v>
      </c>
      <c r="O43" s="4925">
        <f t="shared" si="23"/>
        <v>0</v>
      </c>
      <c r="P43" s="4925">
        <f t="shared" si="23"/>
        <v>0</v>
      </c>
      <c r="Q43" s="4926"/>
      <c r="R43" s="4925">
        <f>SUM(R13:R42)</f>
        <v>0</v>
      </c>
      <c r="S43" s="4926">
        <f>SUM(S13:S42)</f>
        <v>0</v>
      </c>
      <c r="T43" s="4927"/>
      <c r="AB43" s="3932"/>
      <c r="AC43" s="3933"/>
      <c r="AD43" s="3934">
        <f>SUM(AD13:AD42)</f>
        <v>0</v>
      </c>
      <c r="AE43" s="3934">
        <f>SUM(AE13:AE42)</f>
        <v>0</v>
      </c>
      <c r="AF43" s="3934">
        <f>SUM(AF13:AF42)</f>
        <v>0</v>
      </c>
      <c r="AG43" s="3934">
        <f>SUM(AG13:AG42)</f>
        <v>0</v>
      </c>
      <c r="AH43" s="3935">
        <f>SUM(AH13:AH42)</f>
        <v>0</v>
      </c>
      <c r="AI43" s="3935"/>
      <c r="AJ43" s="3934">
        <f t="shared" ref="AJ43:AT43" si="24">SUM(AJ13:AJ42)</f>
        <v>0</v>
      </c>
      <c r="AK43" s="3934">
        <f t="shared" si="24"/>
        <v>0</v>
      </c>
      <c r="AL43" s="3934">
        <f t="shared" si="24"/>
        <v>0</v>
      </c>
      <c r="AM43" s="3934">
        <f t="shared" si="24"/>
        <v>0</v>
      </c>
      <c r="AN43" s="3934">
        <f t="shared" si="24"/>
        <v>0</v>
      </c>
      <c r="AO43" s="3934">
        <f t="shared" si="24"/>
        <v>0</v>
      </c>
      <c r="AP43" s="3934">
        <f t="shared" si="24"/>
        <v>0</v>
      </c>
      <c r="AQ43" s="3934">
        <f t="shared" si="24"/>
        <v>0</v>
      </c>
      <c r="AR43" s="3934">
        <f t="shared" si="24"/>
        <v>0</v>
      </c>
      <c r="AS43" s="3934">
        <f t="shared" si="24"/>
        <v>0</v>
      </c>
      <c r="AT43" s="3934">
        <f t="shared" si="24"/>
        <v>0</v>
      </c>
      <c r="AU43" s="3933"/>
      <c r="AV43" s="3933"/>
    </row>
    <row r="44" spans="2:48" ht="12.75" customHeight="1">
      <c r="U44" s="3936"/>
    </row>
    <row r="45" spans="2:48" ht="12.75" customHeight="1">
      <c r="B45" s="284" t="s">
        <v>1565</v>
      </c>
      <c r="AB45" s="7487" t="s">
        <v>1602</v>
      </c>
      <c r="AC45" s="7487"/>
      <c r="AD45" s="7487"/>
      <c r="AE45" s="7487"/>
      <c r="AF45" s="7487"/>
    </row>
    <row r="46" spans="2:48" ht="12.75" customHeight="1">
      <c r="B46" s="18">
        <v>1</v>
      </c>
      <c r="C46" s="24" t="s">
        <v>1726</v>
      </c>
      <c r="AB46" s="7493" t="s">
        <v>1603</v>
      </c>
      <c r="AC46" s="7494"/>
      <c r="AD46" s="7490" t="s">
        <v>1682</v>
      </c>
      <c r="AE46" s="7490" t="s">
        <v>1604</v>
      </c>
      <c r="AF46" s="7490" t="s">
        <v>1605</v>
      </c>
    </row>
    <row r="47" spans="2:48" ht="12.75" customHeight="1">
      <c r="AB47" s="7495"/>
      <c r="AC47" s="7496"/>
      <c r="AD47" s="7491"/>
      <c r="AE47" s="7491"/>
      <c r="AF47" s="7491"/>
    </row>
    <row r="48" spans="2:48" ht="12.75" customHeight="1">
      <c r="AB48" s="1336" t="s">
        <v>208</v>
      </c>
      <c r="AC48" s="1336"/>
      <c r="AD48" s="3937">
        <f t="shared" ref="AD48:AD54" si="25">COUNTIF($AC$13:$AC$43,AB48)</f>
        <v>0</v>
      </c>
      <c r="AE48" s="3083">
        <f>SUMIF($AC$13:$AC$43,$AB$48,$AT$13:$AT$43)</f>
        <v>0</v>
      </c>
      <c r="AF48" s="3083">
        <f ca="1">SUMIF($AC$13:$AC$43,$AB$48,$AS$13:$AS$42)</f>
        <v>0</v>
      </c>
    </row>
    <row r="49" spans="28:32" ht="12.75" customHeight="1">
      <c r="AB49" s="1336" t="s">
        <v>209</v>
      </c>
      <c r="AC49" s="1336"/>
      <c r="AD49" s="3937">
        <f t="shared" si="25"/>
        <v>0</v>
      </c>
      <c r="AE49" s="3083">
        <f t="shared" ref="AE49:AE54" si="26">SUMIF($AC$13:$AC$43,$AB$48,$AT$13:$AT$43)</f>
        <v>0</v>
      </c>
      <c r="AF49" s="3083">
        <f t="shared" ref="AF49:AF54" ca="1" si="27">SUMIF($AC$13:$AC$43,$AB$48,$AS$13:$AS$42)</f>
        <v>0</v>
      </c>
    </row>
    <row r="50" spans="28:32" ht="12.75" customHeight="1">
      <c r="AB50" s="1336" t="s">
        <v>210</v>
      </c>
      <c r="AC50" s="1336"/>
      <c r="AD50" s="3937">
        <f t="shared" si="25"/>
        <v>0</v>
      </c>
      <c r="AE50" s="3083">
        <f t="shared" si="26"/>
        <v>0</v>
      </c>
      <c r="AF50" s="3083">
        <f t="shared" ca="1" si="27"/>
        <v>0</v>
      </c>
    </row>
    <row r="51" spans="28:32" ht="12.75" customHeight="1">
      <c r="AB51" s="1336" t="s">
        <v>211</v>
      </c>
      <c r="AC51" s="1336"/>
      <c r="AD51" s="3937">
        <f t="shared" si="25"/>
        <v>0</v>
      </c>
      <c r="AE51" s="3083">
        <f t="shared" si="26"/>
        <v>0</v>
      </c>
      <c r="AF51" s="3083">
        <f t="shared" ca="1" si="27"/>
        <v>0</v>
      </c>
    </row>
    <row r="52" spans="28:32" ht="12.75" customHeight="1">
      <c r="AB52" s="1336" t="s">
        <v>212</v>
      </c>
      <c r="AC52" s="1336"/>
      <c r="AD52" s="3937">
        <f t="shared" si="25"/>
        <v>0</v>
      </c>
      <c r="AE52" s="3083">
        <f t="shared" si="26"/>
        <v>0</v>
      </c>
      <c r="AF52" s="3083">
        <f t="shared" ca="1" si="27"/>
        <v>0</v>
      </c>
    </row>
    <row r="53" spans="28:32" ht="12.75" customHeight="1">
      <c r="AB53" s="1336" t="s">
        <v>213</v>
      </c>
      <c r="AC53" s="1336"/>
      <c r="AD53" s="3937">
        <f t="shared" si="25"/>
        <v>0</v>
      </c>
      <c r="AE53" s="3083">
        <f t="shared" si="26"/>
        <v>0</v>
      </c>
      <c r="AF53" s="3083">
        <f t="shared" ca="1" si="27"/>
        <v>0</v>
      </c>
    </row>
    <row r="54" spans="28:32" ht="12.75" customHeight="1">
      <c r="AB54" s="1336" t="s">
        <v>214</v>
      </c>
      <c r="AC54" s="1336"/>
      <c r="AD54" s="3937">
        <f t="shared" si="25"/>
        <v>14</v>
      </c>
      <c r="AE54" s="3083">
        <f t="shared" si="26"/>
        <v>0</v>
      </c>
      <c r="AF54" s="3083">
        <f t="shared" ca="1" si="27"/>
        <v>0</v>
      </c>
    </row>
    <row r="55" spans="28:32" ht="12.75" customHeight="1" thickBot="1">
      <c r="AB55" s="7497" t="s">
        <v>164</v>
      </c>
      <c r="AC55" s="7498"/>
      <c r="AD55" s="3938">
        <f>SUM(AD48:AD54)</f>
        <v>14</v>
      </c>
      <c r="AE55" s="3939">
        <f>SUM(AE48:AE54)</f>
        <v>0</v>
      </c>
      <c r="AF55" s="3939">
        <f ca="1">SUM(AF48:AF54)</f>
        <v>0</v>
      </c>
    </row>
    <row r="56" spans="28:32" ht="12.75" customHeight="1" thickTop="1"/>
    <row r="57" spans="28:32" ht="12.75" customHeight="1">
      <c r="AB57" s="7374" t="s">
        <v>1548</v>
      </c>
      <c r="AC57" s="7374"/>
      <c r="AD57" s="1377" t="s">
        <v>52</v>
      </c>
    </row>
    <row r="58" spans="28:32" ht="12.75" customHeight="1">
      <c r="AB58" s="7486" t="s">
        <v>1727</v>
      </c>
      <c r="AC58" s="7486"/>
      <c r="AD58" s="7488" t="s">
        <v>1554</v>
      </c>
    </row>
    <row r="59" spans="28:32" ht="12.75" customHeight="1">
      <c r="AB59" s="7486" t="s">
        <v>1728</v>
      </c>
      <c r="AC59" s="7486"/>
      <c r="AD59" s="7489"/>
    </row>
  </sheetData>
  <sheetProtection algorithmName="SHA-512" hashValue="VvwaBatj5BsuEgOJzZ+YQRWNoqHrhVBQWoXVD+KOYOpYIUUyVkNPfMwZh6k0e2Ww12Lr1d8cb2iPW3I6KrLRbQ==" saltValue="GcUaqklRRJHaETvhfSPXzA==" spinCount="100000" sheet="1" scenarios="1" formatRows="0" insertColumns="0" insertRows="0"/>
  <mergeCells count="58">
    <mergeCell ref="AJ10:AJ12"/>
    <mergeCell ref="AB59:AC59"/>
    <mergeCell ref="AB58:AC58"/>
    <mergeCell ref="AB57:AC57"/>
    <mergeCell ref="AB45:AF45"/>
    <mergeCell ref="AD58:AD59"/>
    <mergeCell ref="AF46:AF47"/>
    <mergeCell ref="AH10:AH12"/>
    <mergeCell ref="AB46:AC47"/>
    <mergeCell ref="AE46:AE47"/>
    <mergeCell ref="AD46:AD47"/>
    <mergeCell ref="AB55:AC55"/>
    <mergeCell ref="AK10:AK12"/>
    <mergeCell ref="AB9:AV9"/>
    <mergeCell ref="AB11:AB12"/>
    <mergeCell ref="AC11:AC12"/>
    <mergeCell ref="AF11:AF12"/>
    <mergeCell ref="AE11:AE12"/>
    <mergeCell ref="AI10:AI11"/>
    <mergeCell ref="AP11:AP12"/>
    <mergeCell ref="AO11:AO12"/>
    <mergeCell ref="AN11:AN12"/>
    <mergeCell ref="AM11:AM12"/>
    <mergeCell ref="AQ11:AQ12"/>
    <mergeCell ref="AT11:AT12"/>
    <mergeCell ref="AS11:AS12"/>
    <mergeCell ref="AR11:AR12"/>
    <mergeCell ref="AG10:AG12"/>
    <mergeCell ref="AV10:AV12"/>
    <mergeCell ref="J10:J12"/>
    <mergeCell ref="P10:P12"/>
    <mergeCell ref="B43:D43"/>
    <mergeCell ref="E10:E12"/>
    <mergeCell ref="D9:D12"/>
    <mergeCell ref="K10:K12"/>
    <mergeCell ref="O10:O12"/>
    <mergeCell ref="F10:F12"/>
    <mergeCell ref="M10:M12"/>
    <mergeCell ref="I10:I12"/>
    <mergeCell ref="H10:H12"/>
    <mergeCell ref="AL10:AL12"/>
    <mergeCell ref="AM10:AP10"/>
    <mergeCell ref="AQ10:AT10"/>
    <mergeCell ref="AU10:AU12"/>
    <mergeCell ref="U2:U5"/>
    <mergeCell ref="AE10:AF10"/>
    <mergeCell ref="R8:S8"/>
    <mergeCell ref="B6:S6"/>
    <mergeCell ref="N10:N12"/>
    <mergeCell ref="AB10:AC10"/>
    <mergeCell ref="T9:T12"/>
    <mergeCell ref="B9:C12"/>
    <mergeCell ref="R9:R12"/>
    <mergeCell ref="L10:L12"/>
    <mergeCell ref="Q9:Q12"/>
    <mergeCell ref="S9:S12"/>
    <mergeCell ref="G10:G12"/>
    <mergeCell ref="AD10:AD12"/>
  </mergeCells>
  <dataValidations count="1">
    <dataValidation type="list" allowBlank="1" showInputMessage="1" showErrorMessage="1" sqref="AI13:AI42" xr:uid="{6DA0814B-612E-411F-B5E6-45E1AC8933AD}">
      <formula1>"Y, N"</formula1>
    </dataValidation>
  </dataValidations>
  <hyperlinks>
    <hyperlink ref="V2" location="Content!A1" display="Content" xr:uid="{878C6496-97EC-4E76-A364-B1E7F7EC37BD}"/>
    <hyperlink ref="V3" location="'SFP - Asset'!A1" display="SFP-Asset" xr:uid="{631F2709-A56D-4564-900A-E387C3411AB9}"/>
    <hyperlink ref="V4" location="'SFP - Liab, NW '!A1" display="SFP-Liab and NW" xr:uid="{1C695A6C-CF04-402D-A871-F74272701081}"/>
    <hyperlink ref="V5" location="SCI!A1" display="SCI" xr:uid="{C63B69B1-48B8-4295-BD16-4CC5AFC7CA67}"/>
    <hyperlink ref="AB58" r:id="rId1" display="https://www.insurance.gov.ph/amended-insurance-code-r-a-10607/" xr:uid="{966D30AF-C933-44E1-ADD9-59E824E23537}"/>
    <hyperlink ref="AB59" r:id="rId2" display="https://www.insurance.gov.ph/amended-insurance-code-r-a-10607/" xr:uid="{71867B44-9745-4A2C-896C-2834A31F862C}"/>
  </hyperlinks>
  <printOptions horizontalCentered="1"/>
  <pageMargins left="0.2" right="0.2" top="1.25" bottom="0.75" header="0.3" footer="0.3"/>
  <pageSetup paperSize="5" scale="30" fitToHeight="0" orientation="portrait"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FFCCCC"/>
    <pageSetUpPr fitToPage="1"/>
  </sheetPr>
  <dimension ref="B2:BG47"/>
  <sheetViews>
    <sheetView showGridLines="0" zoomScale="85" zoomScaleNormal="85" workbookViewId="0">
      <selection activeCell="AQ21" sqref="AQ20:AQ21"/>
    </sheetView>
  </sheetViews>
  <sheetFormatPr defaultColWidth="9.140625" defaultRowHeight="12.75" customHeight="1" outlineLevelCol="1"/>
  <cols>
    <col min="1" max="1" width="1.85546875" style="18" customWidth="1"/>
    <col min="2" max="2" width="3.7109375" style="23" customWidth="1"/>
    <col min="3" max="4" width="25.7109375" style="18" customWidth="1"/>
    <col min="5" max="6" width="15.7109375" style="2218" customWidth="1"/>
    <col min="7" max="14" width="20.7109375" style="25" customWidth="1"/>
    <col min="15" max="15" width="15.7109375" style="2218" customWidth="1"/>
    <col min="16" max="16" width="20.7109375" style="25" customWidth="1"/>
    <col min="17" max="17" width="15.7109375" style="2218" customWidth="1"/>
    <col min="18" max="18" width="20.7109375" style="25" customWidth="1"/>
    <col min="19" max="19" width="15.7109375" style="2218" customWidth="1"/>
    <col min="20" max="20" width="20.7109375" style="25" customWidth="1"/>
    <col min="21" max="21" width="15.7109375" style="2218" customWidth="1"/>
    <col min="22" max="26" width="20.7109375" style="25" customWidth="1"/>
    <col min="27" max="27" width="30.7109375" style="18" customWidth="1"/>
    <col min="28" max="28" width="2.28515625" style="1160" customWidth="1"/>
    <col min="29" max="29" width="17" style="18" bestFit="1" customWidth="1"/>
    <col min="30" max="33" width="9.140625" style="18" customWidth="1"/>
    <col min="34" max="34" width="9.140625" style="1" customWidth="1"/>
    <col min="35" max="35" width="9.140625" style="1" hidden="1" customWidth="1"/>
    <col min="36" max="36" width="12.42578125" style="1" hidden="1" customWidth="1"/>
    <col min="37" max="37" width="35.7109375" style="1" hidden="1" customWidth="1"/>
    <col min="38" max="47" width="20.7109375" style="1" hidden="1" customWidth="1"/>
    <col min="48" max="55" width="20.7109375" style="1" hidden="1" customWidth="1" outlineLevel="1"/>
    <col min="56" max="56" width="35.7109375" style="1" hidden="1" customWidth="1" collapsed="1"/>
    <col min="57" max="57" width="35.7109375" style="1" hidden="1" customWidth="1"/>
    <col min="58" max="58" width="0" style="1" hidden="1" customWidth="1"/>
    <col min="59" max="59" width="9.140625" style="1"/>
    <col min="60" max="16384" width="9.140625" style="18"/>
  </cols>
  <sheetData>
    <row r="2" spans="2:59" s="265" customFormat="1" ht="13.5" customHeight="1">
      <c r="B2" s="265" t="s">
        <v>1729</v>
      </c>
      <c r="G2" s="3183"/>
      <c r="H2" s="266"/>
      <c r="AB2" s="7341" t="s">
        <v>1486</v>
      </c>
      <c r="AC2" s="4928" t="s">
        <v>1067</v>
      </c>
      <c r="AH2" s="3"/>
      <c r="AI2" s="3"/>
      <c r="AJ2" s="3"/>
      <c r="AK2" s="3"/>
      <c r="AL2" s="3"/>
      <c r="AM2" s="3"/>
      <c r="AN2" s="3"/>
      <c r="AO2" s="3"/>
      <c r="AP2" s="3"/>
      <c r="AQ2" s="3"/>
      <c r="AR2" s="3"/>
      <c r="AS2" s="3"/>
      <c r="AT2" s="3"/>
      <c r="AU2" s="3"/>
      <c r="AV2" s="3"/>
      <c r="AW2" s="3"/>
      <c r="AX2" s="3"/>
      <c r="AY2" s="3"/>
      <c r="AZ2" s="3"/>
      <c r="BA2" s="3"/>
      <c r="BB2" s="3"/>
      <c r="BC2" s="3"/>
      <c r="BD2" s="3"/>
      <c r="BE2" s="3"/>
      <c r="BF2" s="3"/>
      <c r="BG2" s="3"/>
    </row>
    <row r="3" spans="2:59" s="265" customFormat="1" ht="13.5" customHeight="1">
      <c r="B3" s="1005" t="s">
        <v>7</v>
      </c>
      <c r="D3" s="4787">
        <f>'Com Prof'!D2</f>
        <v>0</v>
      </c>
      <c r="E3" s="4788"/>
      <c r="F3" s="4788"/>
      <c r="G3" s="3184"/>
      <c r="AB3" s="7342"/>
      <c r="AC3" s="550" t="s">
        <v>1487</v>
      </c>
      <c r="AH3" s="3"/>
      <c r="AI3" s="3"/>
      <c r="AJ3" s="3"/>
      <c r="AK3" s="3"/>
      <c r="AL3" s="3"/>
      <c r="AM3" s="3"/>
      <c r="AN3" s="3"/>
      <c r="AO3" s="3"/>
      <c r="AP3" s="3"/>
      <c r="AQ3" s="3"/>
      <c r="AR3" s="3"/>
      <c r="AS3" s="3"/>
      <c r="AT3" s="3"/>
      <c r="AU3" s="3"/>
      <c r="AV3" s="3"/>
      <c r="AW3" s="3"/>
      <c r="AX3" s="3"/>
      <c r="AY3" s="3"/>
      <c r="AZ3" s="3"/>
      <c r="BA3" s="3"/>
      <c r="BB3" s="3"/>
      <c r="BC3" s="3"/>
      <c r="BD3" s="3"/>
      <c r="BE3" s="3"/>
      <c r="BF3" s="3"/>
      <c r="BG3" s="3"/>
    </row>
    <row r="4" spans="2:59" s="265" customFormat="1" ht="13.5" customHeight="1">
      <c r="B4" s="1005" t="s">
        <v>757</v>
      </c>
      <c r="D4" s="4842">
        <f>'Com Prof'!D3</f>
        <v>45657</v>
      </c>
      <c r="E4" s="4843"/>
      <c r="F4" s="4843"/>
      <c r="G4" s="3940"/>
      <c r="H4" s="3940"/>
      <c r="I4" s="3940"/>
      <c r="J4" s="3940"/>
      <c r="K4" s="3940"/>
      <c r="L4" s="3940"/>
      <c r="M4" s="3940"/>
      <c r="N4" s="3940"/>
      <c r="O4" s="2756"/>
      <c r="P4" s="3940"/>
      <c r="Q4" s="2756"/>
      <c r="R4" s="3940"/>
      <c r="S4" s="2756"/>
      <c r="T4" s="3940"/>
      <c r="U4" s="2756"/>
      <c r="V4" s="3940"/>
      <c r="W4" s="3940"/>
      <c r="X4" s="3940"/>
      <c r="Y4" s="3940"/>
      <c r="Z4" s="3940"/>
      <c r="AB4" s="7342"/>
      <c r="AC4" s="550" t="s">
        <v>1488</v>
      </c>
      <c r="AH4" s="3"/>
      <c r="AI4" s="3"/>
      <c r="AJ4" s="3"/>
      <c r="AK4" s="3"/>
      <c r="AL4" s="3"/>
      <c r="AM4" s="3"/>
      <c r="AN4" s="3"/>
      <c r="AO4" s="3"/>
      <c r="AP4" s="3"/>
      <c r="AQ4" s="3"/>
      <c r="AR4" s="3"/>
      <c r="AS4" s="3"/>
      <c r="AT4" s="3"/>
      <c r="AU4" s="3"/>
      <c r="AV4" s="3"/>
      <c r="AW4" s="3"/>
      <c r="AX4" s="3"/>
      <c r="AY4" s="3"/>
      <c r="AZ4" s="3"/>
      <c r="BA4" s="3"/>
      <c r="BB4" s="3"/>
      <c r="BC4" s="3"/>
      <c r="BD4" s="3"/>
      <c r="BE4" s="3"/>
      <c r="BF4" s="3"/>
      <c r="BG4" s="3"/>
    </row>
    <row r="5" spans="2:59" s="265" customFormat="1" ht="13.5" customHeight="1">
      <c r="B5" s="593"/>
      <c r="C5" s="593"/>
      <c r="D5" s="593"/>
      <c r="E5" s="593"/>
      <c r="F5" s="593"/>
      <c r="G5" s="593"/>
      <c r="H5" s="593"/>
      <c r="I5" s="593"/>
      <c r="J5" s="593"/>
      <c r="K5" s="593"/>
      <c r="L5" s="593"/>
      <c r="M5" s="593"/>
      <c r="N5" s="593"/>
      <c r="O5" s="593"/>
      <c r="P5" s="593"/>
      <c r="Q5" s="593"/>
      <c r="R5" s="593"/>
      <c r="S5" s="593"/>
      <c r="T5" s="593"/>
      <c r="U5" s="593"/>
      <c r="V5" s="593"/>
      <c r="W5" s="593"/>
      <c r="X5" s="593"/>
      <c r="Y5" s="593"/>
      <c r="Z5" s="593"/>
      <c r="AB5" s="7343"/>
      <c r="AC5" s="551" t="s">
        <v>258</v>
      </c>
      <c r="AH5" s="3"/>
      <c r="AI5" s="3"/>
      <c r="AJ5" s="3"/>
      <c r="AK5" s="3"/>
      <c r="AL5" s="3"/>
      <c r="AM5" s="3"/>
      <c r="AN5" s="3"/>
      <c r="AO5" s="3"/>
      <c r="AP5" s="3"/>
      <c r="AQ5" s="3"/>
      <c r="AR5" s="3"/>
      <c r="AS5" s="3"/>
      <c r="AT5" s="3"/>
      <c r="AU5" s="3"/>
      <c r="AV5" s="3"/>
      <c r="AW5" s="3"/>
      <c r="AX5" s="3"/>
      <c r="AY5" s="3"/>
      <c r="AZ5" s="3"/>
      <c r="BA5" s="3"/>
      <c r="BB5" s="3"/>
      <c r="BC5" s="3"/>
      <c r="BD5" s="3"/>
      <c r="BE5" s="3"/>
      <c r="BF5" s="3"/>
      <c r="BG5" s="3"/>
    </row>
    <row r="6" spans="2:59" s="265" customFormat="1" ht="13.5" customHeight="1">
      <c r="B6" s="264"/>
      <c r="C6" s="264"/>
      <c r="E6" s="2756"/>
      <c r="F6" s="2756"/>
      <c r="G6" s="266"/>
      <c r="H6" s="266"/>
      <c r="I6" s="266"/>
      <c r="J6" s="266"/>
      <c r="K6" s="266"/>
      <c r="L6" s="266"/>
      <c r="M6" s="266"/>
      <c r="N6" s="266"/>
      <c r="O6" s="2756"/>
      <c r="P6" s="266"/>
      <c r="Q6" s="2158"/>
      <c r="R6" s="3940"/>
      <c r="S6" s="2756"/>
      <c r="T6" s="3940"/>
      <c r="U6" s="2756"/>
      <c r="V6" s="3940"/>
      <c r="W6" s="3940"/>
      <c r="X6" s="3940"/>
      <c r="Y6" s="3940"/>
      <c r="Z6" s="3940"/>
      <c r="AB6" s="1160"/>
      <c r="AH6" s="3"/>
      <c r="AI6" s="3"/>
      <c r="AJ6" s="3"/>
      <c r="AK6" s="3"/>
      <c r="AL6" s="3"/>
      <c r="AM6" s="3"/>
      <c r="AN6" s="3"/>
      <c r="AO6" s="3"/>
      <c r="AP6" s="3"/>
      <c r="AQ6" s="3"/>
      <c r="AR6" s="3"/>
      <c r="AS6" s="3"/>
      <c r="AT6" s="3"/>
      <c r="AU6" s="3"/>
      <c r="AV6" s="3"/>
      <c r="AW6" s="3"/>
      <c r="AX6" s="3"/>
      <c r="AY6" s="3"/>
      <c r="AZ6" s="3"/>
      <c r="BA6" s="3"/>
      <c r="BB6" s="3"/>
      <c r="BC6" s="3"/>
      <c r="BD6" s="3"/>
      <c r="BE6" s="3"/>
      <c r="BF6" s="3"/>
      <c r="BG6" s="3"/>
    </row>
    <row r="7" spans="2:59" s="265" customFormat="1" ht="13.5" customHeight="1">
      <c r="B7" s="264"/>
      <c r="C7" s="264"/>
      <c r="E7" s="2756"/>
      <c r="F7" s="2756"/>
      <c r="G7" s="266"/>
      <c r="H7" s="266"/>
      <c r="I7" s="266"/>
      <c r="J7" s="266"/>
      <c r="K7" s="266"/>
      <c r="L7" s="266"/>
      <c r="M7" s="266"/>
      <c r="N7" s="266"/>
      <c r="O7" s="2756"/>
      <c r="P7" s="266"/>
      <c r="Q7" s="2158"/>
      <c r="R7" s="3940"/>
      <c r="S7" s="2756"/>
      <c r="T7" s="3940"/>
      <c r="U7" s="2756"/>
      <c r="V7" s="3940"/>
      <c r="W7" s="3940"/>
      <c r="X7" s="3940"/>
      <c r="Y7" s="3940"/>
      <c r="Z7" s="3940"/>
      <c r="AB7" s="1160"/>
      <c r="AH7" s="3"/>
      <c r="AI7" s="3"/>
      <c r="AJ7" s="3"/>
      <c r="AK7" s="3"/>
      <c r="AL7" s="3"/>
      <c r="AM7" s="3"/>
      <c r="AN7" s="3"/>
      <c r="AO7" s="3"/>
      <c r="AP7" s="3"/>
      <c r="AQ7" s="3"/>
      <c r="AR7" s="3"/>
      <c r="AS7" s="3"/>
      <c r="AT7" s="3"/>
      <c r="AU7" s="3"/>
      <c r="AV7" s="3"/>
      <c r="AW7" s="3"/>
      <c r="AX7" s="3"/>
      <c r="AY7" s="3"/>
      <c r="AZ7" s="3"/>
      <c r="BA7" s="3"/>
      <c r="BB7" s="3"/>
      <c r="BC7" s="3"/>
      <c r="BD7" s="3"/>
      <c r="BE7" s="3"/>
      <c r="BF7" s="3"/>
      <c r="BG7" s="3"/>
    </row>
    <row r="8" spans="2:59" s="265" customFormat="1" ht="13.5" customHeight="1">
      <c r="B8" s="264"/>
      <c r="C8" s="264"/>
      <c r="E8" s="2756"/>
      <c r="F8" s="2756"/>
      <c r="G8" s="266"/>
      <c r="H8" s="266"/>
      <c r="I8" s="266"/>
      <c r="J8" s="266"/>
      <c r="K8" s="266"/>
      <c r="L8" s="266"/>
      <c r="M8" s="266"/>
      <c r="N8" s="266"/>
      <c r="O8" s="2756"/>
      <c r="P8" s="266"/>
      <c r="Q8" s="2158"/>
      <c r="R8" s="3940"/>
      <c r="S8" s="2756"/>
      <c r="T8" s="3940"/>
      <c r="U8" s="2756"/>
      <c r="V8" s="3940"/>
      <c r="W8" s="3940"/>
      <c r="X8" s="3940"/>
      <c r="Y8" s="3940"/>
      <c r="Z8" s="3940"/>
      <c r="AB8" s="1160"/>
      <c r="AH8" s="3"/>
      <c r="AI8" s="3"/>
      <c r="AJ8" s="3973" t="s">
        <v>1700</v>
      </c>
      <c r="AK8" s="3974">
        <v>45657</v>
      </c>
      <c r="AL8" s="3"/>
      <c r="AM8" s="3"/>
      <c r="AN8" s="3"/>
      <c r="AO8" s="3"/>
      <c r="AP8" s="3"/>
      <c r="AQ8" s="3975"/>
      <c r="AR8" s="3"/>
      <c r="AS8" s="3"/>
      <c r="AT8" s="3"/>
      <c r="AU8" s="3"/>
      <c r="AV8" s="3"/>
      <c r="AW8" s="3"/>
      <c r="AX8" s="3"/>
      <c r="AY8" s="3"/>
      <c r="AZ8" s="3"/>
      <c r="BA8" s="3"/>
      <c r="BB8" s="3"/>
      <c r="BC8" s="3"/>
      <c r="BD8" s="3"/>
      <c r="BE8" s="3"/>
      <c r="BF8" s="3"/>
      <c r="BG8" s="3"/>
    </row>
    <row r="9" spans="2:59" s="517" customFormat="1" ht="13.5" customHeight="1">
      <c r="B9" s="7516" t="s">
        <v>1702</v>
      </c>
      <c r="C9" s="7517"/>
      <c r="D9" s="7466" t="s">
        <v>1730</v>
      </c>
      <c r="E9" s="7532" t="s">
        <v>1708</v>
      </c>
      <c r="F9" s="7532" t="s">
        <v>1709</v>
      </c>
      <c r="G9" s="7466" t="s">
        <v>1632</v>
      </c>
      <c r="H9" s="7466" t="s">
        <v>1633</v>
      </c>
      <c r="I9" s="7466" t="s">
        <v>1634</v>
      </c>
      <c r="J9" s="7515" t="s">
        <v>1635</v>
      </c>
      <c r="K9" s="7515" t="s">
        <v>1636</v>
      </c>
      <c r="L9" s="7515" t="s">
        <v>1731</v>
      </c>
      <c r="M9" s="7466" t="s">
        <v>1638</v>
      </c>
      <c r="N9" s="7525" t="s">
        <v>1639</v>
      </c>
      <c r="O9" s="4929" t="s">
        <v>1732</v>
      </c>
      <c r="P9" s="4929"/>
      <c r="Q9" s="4929"/>
      <c r="R9" s="4929"/>
      <c r="S9" s="4929"/>
      <c r="T9" s="4929"/>
      <c r="U9" s="4929"/>
      <c r="V9" s="4929"/>
      <c r="W9" s="4929"/>
      <c r="X9" s="7511" t="s">
        <v>1733</v>
      </c>
      <c r="Y9" s="7466" t="s">
        <v>1705</v>
      </c>
      <c r="Z9" s="7466" t="s">
        <v>1706</v>
      </c>
      <c r="AA9" s="7454" t="s">
        <v>1497</v>
      </c>
      <c r="AB9" s="1160"/>
      <c r="AH9" s="29"/>
      <c r="AI9" s="29"/>
      <c r="AJ9" s="7541" t="s">
        <v>1068</v>
      </c>
      <c r="AK9" s="7541"/>
      <c r="AL9" s="7541"/>
      <c r="AM9" s="7541"/>
      <c r="AN9" s="7541"/>
      <c r="AO9" s="7541"/>
      <c r="AP9" s="7541"/>
      <c r="AQ9" s="7541"/>
      <c r="AR9" s="7541"/>
      <c r="AS9" s="7541"/>
      <c r="AT9" s="7541"/>
      <c r="AU9" s="7541"/>
      <c r="AV9" s="7541"/>
      <c r="AW9" s="7541"/>
      <c r="AX9" s="7541"/>
      <c r="AY9" s="7541"/>
      <c r="AZ9" s="7541"/>
      <c r="BA9" s="7541"/>
      <c r="BB9" s="7541"/>
      <c r="BC9" s="7541"/>
      <c r="BD9" s="7541"/>
      <c r="BE9" s="7541"/>
      <c r="BF9" s="29"/>
      <c r="BG9" s="29"/>
    </row>
    <row r="10" spans="2:59" s="517" customFormat="1" ht="13.5" customHeight="1">
      <c r="B10" s="7518"/>
      <c r="C10" s="7519"/>
      <c r="D10" s="7467"/>
      <c r="E10" s="7533"/>
      <c r="F10" s="7533"/>
      <c r="G10" s="7467"/>
      <c r="H10" s="7467"/>
      <c r="I10" s="7467"/>
      <c r="J10" s="7474"/>
      <c r="K10" s="7474"/>
      <c r="L10" s="7474"/>
      <c r="M10" s="7467"/>
      <c r="N10" s="7478"/>
      <c r="O10" s="7522" t="s">
        <v>1734</v>
      </c>
      <c r="P10" s="7529" t="s">
        <v>756</v>
      </c>
      <c r="Q10" s="7522" t="s">
        <v>1735</v>
      </c>
      <c r="R10" s="7529" t="s">
        <v>756</v>
      </c>
      <c r="S10" s="7522" t="s">
        <v>1736</v>
      </c>
      <c r="T10" s="7529" t="s">
        <v>756</v>
      </c>
      <c r="U10" s="7522" t="s">
        <v>1737</v>
      </c>
      <c r="V10" s="7526" t="s">
        <v>756</v>
      </c>
      <c r="W10" s="7526" t="s">
        <v>164</v>
      </c>
      <c r="X10" s="7512"/>
      <c r="Y10" s="7467"/>
      <c r="Z10" s="7467"/>
      <c r="AA10" s="7455"/>
      <c r="AB10" s="1160"/>
      <c r="AH10" s="29"/>
      <c r="AI10" s="29"/>
      <c r="AJ10" s="7499" t="s">
        <v>1713</v>
      </c>
      <c r="AK10" s="7500"/>
      <c r="AL10" s="7501" t="s">
        <v>1501</v>
      </c>
      <c r="AM10" s="7499" t="s">
        <v>1502</v>
      </c>
      <c r="AN10" s="7499"/>
      <c r="AO10" s="7501" t="s">
        <v>1081</v>
      </c>
      <c r="AP10" s="7499" t="s">
        <v>1503</v>
      </c>
      <c r="AQ10" s="7499"/>
      <c r="AR10" s="7499"/>
      <c r="AS10" s="7501" t="s">
        <v>1082</v>
      </c>
      <c r="AT10" s="7501" t="s">
        <v>1086</v>
      </c>
      <c r="AU10" s="7501" t="s">
        <v>1084</v>
      </c>
      <c r="AV10" s="7499" t="s">
        <v>1070</v>
      </c>
      <c r="AW10" s="7499"/>
      <c r="AX10" s="7499"/>
      <c r="AY10" s="7499"/>
      <c r="AZ10" s="7499" t="s">
        <v>1071</v>
      </c>
      <c r="BA10" s="7499"/>
      <c r="BB10" s="7499"/>
      <c r="BC10" s="7499"/>
      <c r="BD10" s="7501" t="s">
        <v>44</v>
      </c>
      <c r="BE10" s="7501" t="s">
        <v>1505</v>
      </c>
      <c r="BF10" s="29"/>
      <c r="BG10" s="29"/>
    </row>
    <row r="11" spans="2:59" s="517" customFormat="1" ht="12.75" customHeight="1">
      <c r="B11" s="7518"/>
      <c r="C11" s="7519"/>
      <c r="D11" s="7467"/>
      <c r="E11" s="7533"/>
      <c r="F11" s="7533"/>
      <c r="G11" s="7467"/>
      <c r="H11" s="7467"/>
      <c r="I11" s="7467"/>
      <c r="J11" s="7474"/>
      <c r="K11" s="7474"/>
      <c r="L11" s="7474"/>
      <c r="M11" s="7467"/>
      <c r="N11" s="7478"/>
      <c r="O11" s="7522"/>
      <c r="P11" s="7529"/>
      <c r="Q11" s="7522"/>
      <c r="R11" s="7529"/>
      <c r="S11" s="7522"/>
      <c r="T11" s="7529"/>
      <c r="U11" s="7522"/>
      <c r="V11" s="7526"/>
      <c r="W11" s="7526"/>
      <c r="X11" s="7512"/>
      <c r="Y11" s="7467"/>
      <c r="Z11" s="7467"/>
      <c r="AA11" s="7455"/>
      <c r="AB11" s="1160"/>
      <c r="AH11" s="29"/>
      <c r="AI11" s="29"/>
      <c r="AJ11" s="7542" t="s">
        <v>1715</v>
      </c>
      <c r="AK11" s="7501" t="s">
        <v>1716</v>
      </c>
      <c r="AL11" s="7502"/>
      <c r="AM11" s="7501" t="s">
        <v>1079</v>
      </c>
      <c r="AN11" s="7501" t="s">
        <v>1508</v>
      </c>
      <c r="AO11" s="7502"/>
      <c r="AP11" s="7501" t="s">
        <v>1738</v>
      </c>
      <c r="AQ11" s="7501" t="s">
        <v>1739</v>
      </c>
      <c r="AR11" s="7501" t="s">
        <v>1740</v>
      </c>
      <c r="AS11" s="7502"/>
      <c r="AT11" s="7502"/>
      <c r="AU11" s="7502"/>
      <c r="AV11" s="7501" t="s">
        <v>1509</v>
      </c>
      <c r="AW11" s="7501" t="s">
        <v>1082</v>
      </c>
      <c r="AX11" s="7501" t="s">
        <v>1086</v>
      </c>
      <c r="AY11" s="7501" t="s">
        <v>1084</v>
      </c>
      <c r="AZ11" s="7501" t="s">
        <v>1509</v>
      </c>
      <c r="BA11" s="7501" t="s">
        <v>1082</v>
      </c>
      <c r="BB11" s="7501" t="s">
        <v>1086</v>
      </c>
      <c r="BC11" s="7501" t="s">
        <v>1084</v>
      </c>
      <c r="BD11" s="7502"/>
      <c r="BE11" s="7502"/>
      <c r="BF11" s="29"/>
      <c r="BG11" s="29"/>
    </row>
    <row r="12" spans="2:59" s="517" customFormat="1" ht="12.75" customHeight="1">
      <c r="B12" s="7518"/>
      <c r="C12" s="7519"/>
      <c r="D12" s="7467"/>
      <c r="E12" s="7533"/>
      <c r="F12" s="7533"/>
      <c r="G12" s="7467"/>
      <c r="H12" s="7467"/>
      <c r="I12" s="7467"/>
      <c r="J12" s="7474"/>
      <c r="K12" s="7474"/>
      <c r="L12" s="7474"/>
      <c r="M12" s="7467"/>
      <c r="N12" s="7478"/>
      <c r="O12" s="7522"/>
      <c r="P12" s="7529"/>
      <c r="Q12" s="7522"/>
      <c r="R12" s="7529"/>
      <c r="S12" s="7522"/>
      <c r="T12" s="7529"/>
      <c r="U12" s="7522"/>
      <c r="V12" s="7526"/>
      <c r="W12" s="7526"/>
      <c r="X12" s="7512"/>
      <c r="Y12" s="7467"/>
      <c r="Z12" s="7467"/>
      <c r="AA12" s="7455"/>
      <c r="AB12" s="1160"/>
      <c r="AH12" s="29"/>
      <c r="AI12" s="29"/>
      <c r="AJ12" s="7543"/>
      <c r="AK12" s="7502"/>
      <c r="AL12" s="7502"/>
      <c r="AM12" s="7502"/>
      <c r="AN12" s="7502"/>
      <c r="AO12" s="7502"/>
      <c r="AP12" s="7502"/>
      <c r="AQ12" s="7502"/>
      <c r="AR12" s="7502"/>
      <c r="AS12" s="7502"/>
      <c r="AT12" s="7502"/>
      <c r="AU12" s="7502"/>
      <c r="AV12" s="7502"/>
      <c r="AW12" s="7502"/>
      <c r="AX12" s="7502"/>
      <c r="AY12" s="7502"/>
      <c r="AZ12" s="7502"/>
      <c r="BA12" s="7502"/>
      <c r="BB12" s="7502"/>
      <c r="BC12" s="7502"/>
      <c r="BD12" s="7502"/>
      <c r="BE12" s="7502"/>
      <c r="BF12" s="29"/>
      <c r="BG12" s="29"/>
    </row>
    <row r="13" spans="2:59" s="517" customFormat="1" ht="12.75" customHeight="1">
      <c r="B13" s="7518"/>
      <c r="C13" s="7519"/>
      <c r="D13" s="7398"/>
      <c r="E13" s="7534"/>
      <c r="F13" s="7534"/>
      <c r="G13" s="7398"/>
      <c r="H13" s="7398"/>
      <c r="I13" s="7398"/>
      <c r="J13" s="7451"/>
      <c r="K13" s="7451"/>
      <c r="L13" s="7451"/>
      <c r="M13" s="7398"/>
      <c r="N13" s="7479"/>
      <c r="O13" s="7523"/>
      <c r="P13" s="7530"/>
      <c r="Q13" s="7523"/>
      <c r="R13" s="7530"/>
      <c r="S13" s="7523"/>
      <c r="T13" s="7530"/>
      <c r="U13" s="7523"/>
      <c r="V13" s="7527"/>
      <c r="W13" s="7527"/>
      <c r="X13" s="7513"/>
      <c r="Y13" s="7398"/>
      <c r="Z13" s="7398"/>
      <c r="AA13" s="7456"/>
      <c r="AB13" s="1160"/>
      <c r="AH13" s="29"/>
      <c r="AI13" s="29"/>
      <c r="AJ13" s="7543"/>
      <c r="AK13" s="7502"/>
      <c r="AL13" s="7502"/>
      <c r="AM13" s="7502"/>
      <c r="AN13" s="7502"/>
      <c r="AO13" s="7502"/>
      <c r="AP13" s="7502"/>
      <c r="AQ13" s="7502"/>
      <c r="AR13" s="7502"/>
      <c r="AS13" s="7502"/>
      <c r="AT13" s="7502"/>
      <c r="AU13" s="7502"/>
      <c r="AV13" s="7502"/>
      <c r="AW13" s="7502"/>
      <c r="AX13" s="7502"/>
      <c r="AY13" s="7502"/>
      <c r="AZ13" s="7502"/>
      <c r="BA13" s="7502"/>
      <c r="BB13" s="7502"/>
      <c r="BC13" s="7502"/>
      <c r="BD13" s="7502"/>
      <c r="BE13" s="7502"/>
      <c r="BF13" s="29"/>
      <c r="BG13" s="29"/>
    </row>
    <row r="14" spans="2:59" ht="13.5" customHeight="1">
      <c r="B14" s="7520"/>
      <c r="C14" s="7521"/>
      <c r="D14" s="7468"/>
      <c r="E14" s="7535"/>
      <c r="F14" s="7535"/>
      <c r="G14" s="7468"/>
      <c r="H14" s="7468"/>
      <c r="I14" s="7468"/>
      <c r="J14" s="7475"/>
      <c r="K14" s="7475"/>
      <c r="L14" s="7475"/>
      <c r="M14" s="7468"/>
      <c r="N14" s="7480"/>
      <c r="O14" s="7524"/>
      <c r="P14" s="7531"/>
      <c r="Q14" s="7524"/>
      <c r="R14" s="7531"/>
      <c r="S14" s="7524"/>
      <c r="T14" s="7531"/>
      <c r="U14" s="7524"/>
      <c r="V14" s="7528"/>
      <c r="W14" s="7528"/>
      <c r="X14" s="7514"/>
      <c r="Y14" s="7468"/>
      <c r="Z14" s="7468"/>
      <c r="AA14" s="7457"/>
      <c r="AJ14" s="7544"/>
      <c r="AK14" s="7503"/>
      <c r="AL14" s="7503"/>
      <c r="AM14" s="7503"/>
      <c r="AN14" s="7503"/>
      <c r="AO14" s="7503"/>
      <c r="AP14" s="7503"/>
      <c r="AQ14" s="7503"/>
      <c r="AR14" s="7503"/>
      <c r="AS14" s="7503"/>
      <c r="AT14" s="7503"/>
      <c r="AU14" s="7503"/>
      <c r="AV14" s="7503"/>
      <c r="AW14" s="7503"/>
      <c r="AX14" s="7503"/>
      <c r="AY14" s="7503"/>
      <c r="AZ14" s="7503"/>
      <c r="BA14" s="7503"/>
      <c r="BB14" s="7503"/>
      <c r="BC14" s="7503"/>
      <c r="BD14" s="7503"/>
      <c r="BE14" s="7503"/>
    </row>
    <row r="15" spans="2:59" ht="13.5" customHeight="1">
      <c r="B15" s="3941">
        <v>1</v>
      </c>
      <c r="C15" s="3942"/>
      <c r="D15" s="3943"/>
      <c r="E15" s="3944"/>
      <c r="F15" s="3944"/>
      <c r="G15" s="3945"/>
      <c r="H15" s="3945"/>
      <c r="I15" s="3945"/>
      <c r="J15" s="3945"/>
      <c r="K15" s="3945"/>
      <c r="L15" s="3945"/>
      <c r="M15" s="3945"/>
      <c r="N15" s="3945"/>
      <c r="O15" s="3946"/>
      <c r="P15" s="3945"/>
      <c r="Q15" s="3946"/>
      <c r="R15" s="3945"/>
      <c r="S15" s="3946"/>
      <c r="T15" s="3945"/>
      <c r="U15" s="3946"/>
      <c r="V15" s="3945"/>
      <c r="W15" s="3947">
        <f>P15+R15+T15+V15</f>
        <v>0</v>
      </c>
      <c r="X15" s="3945"/>
      <c r="Y15" s="3945"/>
      <c r="Z15" s="3948"/>
      <c r="AA15" s="3949"/>
      <c r="AJ15" s="3977" t="str">
        <f t="shared" ref="AJ15:AJ31" si="0">IF(F15="","",$AK$8-F15)</f>
        <v/>
      </c>
      <c r="AK15" s="3978" t="str">
        <f>IF($AJ15&lt;=90,$AJ$36,IF($AJ15&lt;=180,$AJ$37,IF($AJ15&lt;=270,$AJ$38,IF($AJ15&lt;=360,$AJ$39,IF($AJ15&lt;=450,$AJ$40,IF($AJ15&lt;=540,$AJ$41,IF($AJ15&gt;540,$AJ$42,0)))))))</f>
        <v>For more than 18 months</v>
      </c>
      <c r="AL15" s="3979">
        <f t="shared" ref="AL15:AL29" si="1">X15</f>
        <v>0</v>
      </c>
      <c r="AM15" s="3980"/>
      <c r="AN15" s="3980"/>
      <c r="AO15" s="3981">
        <f t="shared" ref="AO15:AO29" si="2">AL15+AM15-AN15</f>
        <v>0</v>
      </c>
      <c r="AP15" s="3982">
        <f t="shared" ref="AP15:AP29" si="3">IF(AND(O15 &gt;=DATE(2024,9,30),O15&lt;= DATE(2024,12,31)),P15,0)+IF(AND(Q15&gt;=DATE(2024,9,30),Q15&lt;= DATE(2024,12,31)),R15,0)+IF(AND(S15&gt;=DATE(2024,9,30),S15&lt;= DATE(2024,12,31)),T15,0)+IF(AND(U15&gt;=DATE(2024,9,30),U15&lt;=DATE(2024,12,31)),V15,0)</f>
        <v>0</v>
      </c>
      <c r="AQ15" s="3983"/>
      <c r="AR15" s="3984" t="str">
        <f t="shared" ref="AR15:AR25" si="4">IF(OR(O15&lt;=DATE(2024,12,31),Q15&lt;=DATE(2024,12,31),S15&lt;=DATE(2024,12,31),U15&lt;=DATE(2024,12,31)),"N","Y")</f>
        <v>N</v>
      </c>
      <c r="AS15" s="3985">
        <f t="shared" ref="AS15:AS29" si="5">IF(AU15&gt;AO15,AU15-AO15,0)</f>
        <v>0</v>
      </c>
      <c r="AT15" s="3985">
        <f t="shared" ref="AT15:AT29" si="6">IF(AO15&gt;AU15,AO15-AU15,0)</f>
        <v>0</v>
      </c>
      <c r="AU15" s="3985">
        <f>IF(AR15="Y",AP15+IF(AQ15="Y",AO15-AP15,0),0)</f>
        <v>0</v>
      </c>
      <c r="AV15" s="3986"/>
      <c r="AW15" s="3985">
        <f>IF(AU15&gt;AO15,AU15-AO15,0)</f>
        <v>0</v>
      </c>
      <c r="AX15" s="3985">
        <f>IF(AO15&gt;AY15,AO15-AY15,0)</f>
        <v>0</v>
      </c>
      <c r="AY15" s="3985">
        <f>AU15+AV15</f>
        <v>0</v>
      </c>
      <c r="AZ15" s="3986"/>
      <c r="BA15" s="3985">
        <f>IF(BC15&gt;AO15,BC15-AO15,0)</f>
        <v>0</v>
      </c>
      <c r="BB15" s="3985">
        <f>IF(AO15&gt;BC15,AO15-BC15,0)</f>
        <v>0</v>
      </c>
      <c r="BC15" s="3985">
        <f>AY15+AZ15</f>
        <v>0</v>
      </c>
      <c r="BD15" s="3980"/>
      <c r="BE15" s="3980"/>
    </row>
    <row r="16" spans="2:59" ht="13.5" customHeight="1">
      <c r="B16" s="1642">
        <v>2</v>
      </c>
      <c r="C16" s="3950"/>
      <c r="D16" s="3951"/>
      <c r="E16" s="3952"/>
      <c r="F16" s="3952"/>
      <c r="G16" s="2180"/>
      <c r="H16" s="2180"/>
      <c r="I16" s="2180"/>
      <c r="J16" s="2180"/>
      <c r="K16" s="2180"/>
      <c r="L16" s="2180"/>
      <c r="M16" s="2180"/>
      <c r="N16" s="2180"/>
      <c r="O16" s="3953"/>
      <c r="P16" s="2180"/>
      <c r="Q16" s="3953"/>
      <c r="R16" s="2180"/>
      <c r="S16" s="3953"/>
      <c r="T16" s="2180"/>
      <c r="U16" s="3953"/>
      <c r="V16" s="2180"/>
      <c r="W16" s="3954">
        <f t="shared" ref="W16:W29" si="7">P16+R16+T16+V16</f>
        <v>0</v>
      </c>
      <c r="X16" s="2180"/>
      <c r="Y16" s="2180"/>
      <c r="Z16" s="3955"/>
      <c r="AA16" s="3956"/>
      <c r="AJ16" s="3977" t="str">
        <f t="shared" si="0"/>
        <v/>
      </c>
      <c r="AK16" s="3978" t="str">
        <f t="shared" ref="AK16:AK29" si="8">IF($AJ16&lt;=90,$AJ$36,IF($AJ16&lt;=180,$AJ$37,IF($AJ16&lt;=270,$AJ$38,IF($AJ16&lt;=360,$AJ$39,IF($AJ16&lt;=450,$AJ$40,IF($AJ16&lt;=540,$AJ$41,IF($AJ16&gt;540,$AJ$42,0)))))))</f>
        <v>For more than 18 months</v>
      </c>
      <c r="AL16" s="3979">
        <f t="shared" si="1"/>
        <v>0</v>
      </c>
      <c r="AM16" s="3980"/>
      <c r="AN16" s="3980"/>
      <c r="AO16" s="3981">
        <f t="shared" si="2"/>
        <v>0</v>
      </c>
      <c r="AP16" s="3982">
        <f t="shared" si="3"/>
        <v>0</v>
      </c>
      <c r="AQ16" s="3983"/>
      <c r="AR16" s="3984" t="str">
        <f t="shared" si="4"/>
        <v>N</v>
      </c>
      <c r="AS16" s="3985">
        <f t="shared" si="5"/>
        <v>0</v>
      </c>
      <c r="AT16" s="3985">
        <f t="shared" si="6"/>
        <v>0</v>
      </c>
      <c r="AU16" s="3985">
        <f t="shared" ref="AU16:AU29" si="9">IF(AR16="Y",AP16+IF(AQ16="Y",AO16-AP16,0),0)</f>
        <v>0</v>
      </c>
      <c r="AV16" s="3986"/>
      <c r="AW16" s="3985">
        <f t="shared" ref="AW16:AW29" si="10">IF(AU16&gt;AO16,AU16-AO16,0)</f>
        <v>0</v>
      </c>
      <c r="AX16" s="3985">
        <f t="shared" ref="AX16:AX29" si="11">IF(AO16&gt;AY16,AO16-AY16,0)</f>
        <v>0</v>
      </c>
      <c r="AY16" s="3985">
        <f t="shared" ref="AY16:AY29" si="12">AU16+AV16</f>
        <v>0</v>
      </c>
      <c r="AZ16" s="3986"/>
      <c r="BA16" s="3985">
        <f t="shared" ref="BA16:BA29" si="13">IF(BC16&gt;AO16,BC16-AO16,0)</f>
        <v>0</v>
      </c>
      <c r="BB16" s="3985">
        <f t="shared" ref="BB16:BB29" si="14">IF(AO16&gt;BC16,AO16-BC16,0)</f>
        <v>0</v>
      </c>
      <c r="BC16" s="3985">
        <f t="shared" ref="BC16:BC30" si="15">AY16+AZ16</f>
        <v>0</v>
      </c>
      <c r="BD16" s="3980"/>
      <c r="BE16" s="3980"/>
    </row>
    <row r="17" spans="2:57" ht="13.5" customHeight="1">
      <c r="B17" s="1642">
        <v>3</v>
      </c>
      <c r="C17" s="3950"/>
      <c r="D17" s="3951"/>
      <c r="E17" s="3952"/>
      <c r="F17" s="3952"/>
      <c r="G17" s="2180"/>
      <c r="H17" s="2180"/>
      <c r="I17" s="2180"/>
      <c r="J17" s="2180"/>
      <c r="K17" s="2180"/>
      <c r="L17" s="2180"/>
      <c r="M17" s="2180"/>
      <c r="N17" s="2180"/>
      <c r="O17" s="3953"/>
      <c r="P17" s="2180"/>
      <c r="Q17" s="3953"/>
      <c r="R17" s="2180"/>
      <c r="S17" s="3953"/>
      <c r="T17" s="2180"/>
      <c r="U17" s="3953"/>
      <c r="V17" s="2180"/>
      <c r="W17" s="3954">
        <f t="shared" si="7"/>
        <v>0</v>
      </c>
      <c r="X17" s="2180"/>
      <c r="Y17" s="2180"/>
      <c r="Z17" s="3955"/>
      <c r="AA17" s="3956"/>
      <c r="AJ17" s="3977" t="str">
        <f t="shared" si="0"/>
        <v/>
      </c>
      <c r="AK17" s="3978" t="str">
        <f t="shared" si="8"/>
        <v>For more than 18 months</v>
      </c>
      <c r="AL17" s="3979">
        <f t="shared" si="1"/>
        <v>0</v>
      </c>
      <c r="AM17" s="3980"/>
      <c r="AN17" s="3980"/>
      <c r="AO17" s="3981">
        <f t="shared" si="2"/>
        <v>0</v>
      </c>
      <c r="AP17" s="3982">
        <f t="shared" si="3"/>
        <v>0</v>
      </c>
      <c r="AQ17" s="3983"/>
      <c r="AR17" s="3984" t="str">
        <f t="shared" si="4"/>
        <v>N</v>
      </c>
      <c r="AS17" s="3985">
        <f t="shared" si="5"/>
        <v>0</v>
      </c>
      <c r="AT17" s="3985">
        <f t="shared" si="6"/>
        <v>0</v>
      </c>
      <c r="AU17" s="3985">
        <f t="shared" si="9"/>
        <v>0</v>
      </c>
      <c r="AV17" s="3986"/>
      <c r="AW17" s="3985">
        <f t="shared" si="10"/>
        <v>0</v>
      </c>
      <c r="AX17" s="3985">
        <f t="shared" si="11"/>
        <v>0</v>
      </c>
      <c r="AY17" s="3985">
        <f t="shared" si="12"/>
        <v>0</v>
      </c>
      <c r="AZ17" s="3986"/>
      <c r="BA17" s="3985">
        <f t="shared" si="13"/>
        <v>0</v>
      </c>
      <c r="BB17" s="3985">
        <f t="shared" si="14"/>
        <v>0</v>
      </c>
      <c r="BC17" s="3985">
        <f t="shared" si="15"/>
        <v>0</v>
      </c>
      <c r="BD17" s="3980"/>
      <c r="BE17" s="3980"/>
    </row>
    <row r="18" spans="2:57" ht="13.5" customHeight="1">
      <c r="B18" s="1642">
        <v>4</v>
      </c>
      <c r="C18" s="3950"/>
      <c r="D18" s="3951"/>
      <c r="E18" s="3952"/>
      <c r="F18" s="3952"/>
      <c r="G18" s="2180"/>
      <c r="H18" s="2180"/>
      <c r="I18" s="2180"/>
      <c r="J18" s="2180"/>
      <c r="K18" s="2180"/>
      <c r="L18" s="2180"/>
      <c r="M18" s="2180"/>
      <c r="N18" s="2180"/>
      <c r="O18" s="3953"/>
      <c r="P18" s="2180"/>
      <c r="Q18" s="3953"/>
      <c r="R18" s="2180"/>
      <c r="S18" s="3953"/>
      <c r="T18" s="2180"/>
      <c r="U18" s="3953"/>
      <c r="V18" s="2180"/>
      <c r="W18" s="3954">
        <f>P18+R18+T18+V18</f>
        <v>0</v>
      </c>
      <c r="X18" s="2180"/>
      <c r="Y18" s="2180"/>
      <c r="Z18" s="3955"/>
      <c r="AA18" s="3956"/>
      <c r="AJ18" s="3977" t="str">
        <f t="shared" si="0"/>
        <v/>
      </c>
      <c r="AK18" s="3978" t="str">
        <f t="shared" si="8"/>
        <v>For more than 18 months</v>
      </c>
      <c r="AL18" s="3979">
        <f t="shared" si="1"/>
        <v>0</v>
      </c>
      <c r="AM18" s="3980"/>
      <c r="AN18" s="3980"/>
      <c r="AO18" s="3981">
        <f t="shared" si="2"/>
        <v>0</v>
      </c>
      <c r="AP18" s="3982">
        <f t="shared" si="3"/>
        <v>0</v>
      </c>
      <c r="AQ18" s="3983"/>
      <c r="AR18" s="3984" t="str">
        <f t="shared" si="4"/>
        <v>N</v>
      </c>
      <c r="AS18" s="3985">
        <f t="shared" si="5"/>
        <v>0</v>
      </c>
      <c r="AT18" s="3985">
        <f t="shared" si="6"/>
        <v>0</v>
      </c>
      <c r="AU18" s="3985">
        <f t="shared" si="9"/>
        <v>0</v>
      </c>
      <c r="AV18" s="3986"/>
      <c r="AW18" s="3985">
        <f t="shared" si="10"/>
        <v>0</v>
      </c>
      <c r="AX18" s="3985">
        <f t="shared" si="11"/>
        <v>0</v>
      </c>
      <c r="AY18" s="3985">
        <f t="shared" si="12"/>
        <v>0</v>
      </c>
      <c r="AZ18" s="3986"/>
      <c r="BA18" s="3985">
        <f t="shared" si="13"/>
        <v>0</v>
      </c>
      <c r="BB18" s="3985">
        <f t="shared" si="14"/>
        <v>0</v>
      </c>
      <c r="BC18" s="3985">
        <f t="shared" si="15"/>
        <v>0</v>
      </c>
      <c r="BD18" s="3980"/>
      <c r="BE18" s="3980"/>
    </row>
    <row r="19" spans="2:57" ht="12.75" customHeight="1">
      <c r="B19" s="1642">
        <v>5</v>
      </c>
      <c r="C19" s="3950"/>
      <c r="D19" s="3951"/>
      <c r="E19" s="3952"/>
      <c r="F19" s="3952"/>
      <c r="G19" s="2180"/>
      <c r="H19" s="2180"/>
      <c r="I19" s="2180"/>
      <c r="J19" s="2180"/>
      <c r="K19" s="2180"/>
      <c r="L19" s="2180"/>
      <c r="M19" s="2180"/>
      <c r="N19" s="2180"/>
      <c r="O19" s="3953"/>
      <c r="P19" s="2180"/>
      <c r="Q19" s="3953"/>
      <c r="R19" s="2180"/>
      <c r="S19" s="3953"/>
      <c r="T19" s="2180"/>
      <c r="U19" s="3953"/>
      <c r="V19" s="2180"/>
      <c r="W19" s="3954">
        <f t="shared" si="7"/>
        <v>0</v>
      </c>
      <c r="X19" s="2180"/>
      <c r="Y19" s="2180"/>
      <c r="Z19" s="3955"/>
      <c r="AA19" s="3956"/>
      <c r="AJ19" s="3977" t="str">
        <f t="shared" si="0"/>
        <v/>
      </c>
      <c r="AK19" s="3978" t="str">
        <f t="shared" si="8"/>
        <v>For more than 18 months</v>
      </c>
      <c r="AL19" s="3979">
        <f t="shared" si="1"/>
        <v>0</v>
      </c>
      <c r="AM19" s="3980"/>
      <c r="AN19" s="3980"/>
      <c r="AO19" s="3981">
        <f t="shared" si="2"/>
        <v>0</v>
      </c>
      <c r="AP19" s="3982">
        <f t="shared" si="3"/>
        <v>0</v>
      </c>
      <c r="AQ19" s="3983"/>
      <c r="AR19" s="3984" t="str">
        <f t="shared" si="4"/>
        <v>N</v>
      </c>
      <c r="AS19" s="3985">
        <f t="shared" si="5"/>
        <v>0</v>
      </c>
      <c r="AT19" s="3985">
        <f t="shared" si="6"/>
        <v>0</v>
      </c>
      <c r="AU19" s="3985">
        <f t="shared" si="9"/>
        <v>0</v>
      </c>
      <c r="AV19" s="3986"/>
      <c r="AW19" s="3985">
        <f t="shared" si="10"/>
        <v>0</v>
      </c>
      <c r="AX19" s="3985">
        <f t="shared" si="11"/>
        <v>0</v>
      </c>
      <c r="AY19" s="3985">
        <f t="shared" si="12"/>
        <v>0</v>
      </c>
      <c r="AZ19" s="3986"/>
      <c r="BA19" s="3985">
        <f t="shared" si="13"/>
        <v>0</v>
      </c>
      <c r="BB19" s="3985">
        <f t="shared" si="14"/>
        <v>0</v>
      </c>
      <c r="BC19" s="3985">
        <f t="shared" si="15"/>
        <v>0</v>
      </c>
      <c r="BD19" s="3980"/>
      <c r="BE19" s="3980"/>
    </row>
    <row r="20" spans="2:57" ht="12.75" customHeight="1">
      <c r="B20" s="1642">
        <v>6</v>
      </c>
      <c r="C20" s="3950"/>
      <c r="D20" s="3951"/>
      <c r="E20" s="3952"/>
      <c r="F20" s="3952"/>
      <c r="G20" s="2180"/>
      <c r="H20" s="2180"/>
      <c r="I20" s="2180"/>
      <c r="J20" s="2180"/>
      <c r="K20" s="2180"/>
      <c r="L20" s="2180"/>
      <c r="M20" s="2180"/>
      <c r="N20" s="2180"/>
      <c r="O20" s="3953"/>
      <c r="P20" s="2180"/>
      <c r="Q20" s="3953"/>
      <c r="R20" s="2180"/>
      <c r="S20" s="3953"/>
      <c r="T20" s="2180"/>
      <c r="U20" s="3953"/>
      <c r="V20" s="2180"/>
      <c r="W20" s="3954">
        <f t="shared" si="7"/>
        <v>0</v>
      </c>
      <c r="X20" s="2180"/>
      <c r="Y20" s="2180"/>
      <c r="Z20" s="3955"/>
      <c r="AA20" s="3956"/>
      <c r="AJ20" s="3977" t="str">
        <f t="shared" si="0"/>
        <v/>
      </c>
      <c r="AK20" s="3978" t="str">
        <f t="shared" si="8"/>
        <v>For more than 18 months</v>
      </c>
      <c r="AL20" s="3979">
        <f t="shared" si="1"/>
        <v>0</v>
      </c>
      <c r="AM20" s="3980"/>
      <c r="AN20" s="3980"/>
      <c r="AO20" s="3981">
        <f t="shared" si="2"/>
        <v>0</v>
      </c>
      <c r="AP20" s="3982">
        <f t="shared" si="3"/>
        <v>0</v>
      </c>
      <c r="AQ20" s="3983"/>
      <c r="AR20" s="3984" t="str">
        <f t="shared" si="4"/>
        <v>N</v>
      </c>
      <c r="AS20" s="3985">
        <f t="shared" si="5"/>
        <v>0</v>
      </c>
      <c r="AT20" s="3985">
        <f t="shared" si="6"/>
        <v>0</v>
      </c>
      <c r="AU20" s="3985">
        <f t="shared" si="9"/>
        <v>0</v>
      </c>
      <c r="AV20" s="3986"/>
      <c r="AW20" s="3985">
        <f t="shared" si="10"/>
        <v>0</v>
      </c>
      <c r="AX20" s="3985">
        <f t="shared" si="11"/>
        <v>0</v>
      </c>
      <c r="AY20" s="3985">
        <f t="shared" si="12"/>
        <v>0</v>
      </c>
      <c r="AZ20" s="3986"/>
      <c r="BA20" s="3985">
        <f t="shared" si="13"/>
        <v>0</v>
      </c>
      <c r="BB20" s="3985">
        <f t="shared" si="14"/>
        <v>0</v>
      </c>
      <c r="BC20" s="3985">
        <f t="shared" si="15"/>
        <v>0</v>
      </c>
      <c r="BD20" s="3980"/>
      <c r="BE20" s="3980"/>
    </row>
    <row r="21" spans="2:57" ht="12.75" customHeight="1">
      <c r="B21" s="1642">
        <v>7</v>
      </c>
      <c r="C21" s="3950"/>
      <c r="D21" s="3951"/>
      <c r="E21" s="3952"/>
      <c r="F21" s="3952"/>
      <c r="G21" s="2180"/>
      <c r="H21" s="2180"/>
      <c r="I21" s="2180"/>
      <c r="J21" s="2180"/>
      <c r="K21" s="2180"/>
      <c r="L21" s="2180"/>
      <c r="M21" s="2180"/>
      <c r="N21" s="2180"/>
      <c r="O21" s="3953"/>
      <c r="P21" s="2180"/>
      <c r="Q21" s="3953"/>
      <c r="R21" s="2180"/>
      <c r="S21" s="3953"/>
      <c r="T21" s="2180"/>
      <c r="U21" s="3953"/>
      <c r="V21" s="2180"/>
      <c r="W21" s="3954">
        <f t="shared" si="7"/>
        <v>0</v>
      </c>
      <c r="X21" s="2180"/>
      <c r="Y21" s="2180"/>
      <c r="Z21" s="3955"/>
      <c r="AA21" s="3956"/>
      <c r="AJ21" s="3977" t="str">
        <f t="shared" si="0"/>
        <v/>
      </c>
      <c r="AK21" s="3978" t="str">
        <f t="shared" si="8"/>
        <v>For more than 18 months</v>
      </c>
      <c r="AL21" s="3979">
        <f t="shared" si="1"/>
        <v>0</v>
      </c>
      <c r="AM21" s="3980"/>
      <c r="AN21" s="3980"/>
      <c r="AO21" s="3981">
        <f t="shared" si="2"/>
        <v>0</v>
      </c>
      <c r="AP21" s="3982">
        <f t="shared" si="3"/>
        <v>0</v>
      </c>
      <c r="AQ21" s="3983"/>
      <c r="AR21" s="3984" t="str">
        <f t="shared" si="4"/>
        <v>N</v>
      </c>
      <c r="AS21" s="3985">
        <f t="shared" si="5"/>
        <v>0</v>
      </c>
      <c r="AT21" s="3985">
        <f t="shared" si="6"/>
        <v>0</v>
      </c>
      <c r="AU21" s="3985">
        <f t="shared" si="9"/>
        <v>0</v>
      </c>
      <c r="AV21" s="3986"/>
      <c r="AW21" s="3985">
        <f t="shared" si="10"/>
        <v>0</v>
      </c>
      <c r="AX21" s="3985">
        <f t="shared" si="11"/>
        <v>0</v>
      </c>
      <c r="AY21" s="3985">
        <f t="shared" si="12"/>
        <v>0</v>
      </c>
      <c r="AZ21" s="3986"/>
      <c r="BA21" s="3985">
        <f t="shared" si="13"/>
        <v>0</v>
      </c>
      <c r="BB21" s="3985">
        <f t="shared" si="14"/>
        <v>0</v>
      </c>
      <c r="BC21" s="3985">
        <f t="shared" si="15"/>
        <v>0</v>
      </c>
      <c r="BD21" s="3980"/>
      <c r="BE21" s="3980"/>
    </row>
    <row r="22" spans="2:57" ht="12.75" customHeight="1">
      <c r="B22" s="1642">
        <v>8</v>
      </c>
      <c r="C22" s="3950"/>
      <c r="D22" s="3951"/>
      <c r="E22" s="3952"/>
      <c r="F22" s="3952"/>
      <c r="G22" s="2180"/>
      <c r="H22" s="2180"/>
      <c r="I22" s="2180"/>
      <c r="J22" s="2180"/>
      <c r="K22" s="2180"/>
      <c r="L22" s="2180"/>
      <c r="M22" s="2180"/>
      <c r="N22" s="2180"/>
      <c r="O22" s="3953"/>
      <c r="P22" s="2180"/>
      <c r="Q22" s="3953"/>
      <c r="R22" s="2180"/>
      <c r="S22" s="3953"/>
      <c r="T22" s="2180"/>
      <c r="U22" s="3953"/>
      <c r="V22" s="2180"/>
      <c r="W22" s="3954">
        <f t="shared" si="7"/>
        <v>0</v>
      </c>
      <c r="X22" s="2180"/>
      <c r="Y22" s="2180"/>
      <c r="Z22" s="3955"/>
      <c r="AA22" s="3956"/>
      <c r="AJ22" s="3977" t="str">
        <f t="shared" si="0"/>
        <v/>
      </c>
      <c r="AK22" s="3978" t="str">
        <f t="shared" si="8"/>
        <v>For more than 18 months</v>
      </c>
      <c r="AL22" s="3979">
        <f t="shared" si="1"/>
        <v>0</v>
      </c>
      <c r="AM22" s="3980"/>
      <c r="AN22" s="3980"/>
      <c r="AO22" s="3981">
        <f t="shared" si="2"/>
        <v>0</v>
      </c>
      <c r="AP22" s="3982">
        <f t="shared" si="3"/>
        <v>0</v>
      </c>
      <c r="AQ22" s="3983"/>
      <c r="AR22" s="3984" t="str">
        <f t="shared" si="4"/>
        <v>N</v>
      </c>
      <c r="AS22" s="3985">
        <f t="shared" si="5"/>
        <v>0</v>
      </c>
      <c r="AT22" s="3985">
        <f t="shared" si="6"/>
        <v>0</v>
      </c>
      <c r="AU22" s="3985">
        <f t="shared" si="9"/>
        <v>0</v>
      </c>
      <c r="AV22" s="3986"/>
      <c r="AW22" s="3985">
        <f t="shared" si="10"/>
        <v>0</v>
      </c>
      <c r="AX22" s="3985">
        <f t="shared" si="11"/>
        <v>0</v>
      </c>
      <c r="AY22" s="3985">
        <f t="shared" si="12"/>
        <v>0</v>
      </c>
      <c r="AZ22" s="3986"/>
      <c r="BA22" s="3985">
        <f t="shared" si="13"/>
        <v>0</v>
      </c>
      <c r="BB22" s="3985">
        <f t="shared" si="14"/>
        <v>0</v>
      </c>
      <c r="BC22" s="3985">
        <f t="shared" si="15"/>
        <v>0</v>
      </c>
      <c r="BD22" s="3980"/>
      <c r="BE22" s="3980"/>
    </row>
    <row r="23" spans="2:57" ht="12.75" customHeight="1">
      <c r="B23" s="1642">
        <v>9</v>
      </c>
      <c r="C23" s="3950"/>
      <c r="D23" s="3951"/>
      <c r="E23" s="3952"/>
      <c r="F23" s="3952"/>
      <c r="G23" s="2180"/>
      <c r="H23" s="2180"/>
      <c r="I23" s="2180"/>
      <c r="J23" s="2180"/>
      <c r="K23" s="2180"/>
      <c r="L23" s="2180"/>
      <c r="M23" s="2180"/>
      <c r="N23" s="2180"/>
      <c r="O23" s="3953"/>
      <c r="P23" s="2180"/>
      <c r="Q23" s="3953"/>
      <c r="R23" s="2180"/>
      <c r="S23" s="3953"/>
      <c r="T23" s="2180"/>
      <c r="U23" s="3953"/>
      <c r="V23" s="2180"/>
      <c r="W23" s="3954">
        <f t="shared" si="7"/>
        <v>0</v>
      </c>
      <c r="X23" s="2180"/>
      <c r="Y23" s="2180"/>
      <c r="Z23" s="3955"/>
      <c r="AA23" s="3956"/>
      <c r="AJ23" s="3977" t="str">
        <f t="shared" si="0"/>
        <v/>
      </c>
      <c r="AK23" s="3978" t="str">
        <f t="shared" si="8"/>
        <v>For more than 18 months</v>
      </c>
      <c r="AL23" s="3979">
        <f t="shared" si="1"/>
        <v>0</v>
      </c>
      <c r="AM23" s="3980"/>
      <c r="AN23" s="3980"/>
      <c r="AO23" s="3981">
        <f t="shared" si="2"/>
        <v>0</v>
      </c>
      <c r="AP23" s="3982">
        <f t="shared" si="3"/>
        <v>0</v>
      </c>
      <c r="AQ23" s="3983"/>
      <c r="AR23" s="3984" t="str">
        <f t="shared" si="4"/>
        <v>N</v>
      </c>
      <c r="AS23" s="3985">
        <f t="shared" si="5"/>
        <v>0</v>
      </c>
      <c r="AT23" s="3985">
        <f t="shared" si="6"/>
        <v>0</v>
      </c>
      <c r="AU23" s="3985">
        <f t="shared" si="9"/>
        <v>0</v>
      </c>
      <c r="AV23" s="3986"/>
      <c r="AW23" s="3985">
        <f t="shared" si="10"/>
        <v>0</v>
      </c>
      <c r="AX23" s="3985">
        <f t="shared" si="11"/>
        <v>0</v>
      </c>
      <c r="AY23" s="3985">
        <f t="shared" si="12"/>
        <v>0</v>
      </c>
      <c r="AZ23" s="3986"/>
      <c r="BA23" s="3985">
        <f t="shared" si="13"/>
        <v>0</v>
      </c>
      <c r="BB23" s="3985">
        <f t="shared" si="14"/>
        <v>0</v>
      </c>
      <c r="BC23" s="3985">
        <f t="shared" si="15"/>
        <v>0</v>
      </c>
      <c r="BD23" s="3980"/>
      <c r="BE23" s="3980"/>
    </row>
    <row r="24" spans="2:57" ht="12.75" customHeight="1">
      <c r="B24" s="1642">
        <v>10</v>
      </c>
      <c r="C24" s="3950"/>
      <c r="D24" s="3951"/>
      <c r="E24" s="3952"/>
      <c r="F24" s="3952"/>
      <c r="G24" s="2180"/>
      <c r="H24" s="2180"/>
      <c r="I24" s="2180"/>
      <c r="J24" s="2180"/>
      <c r="K24" s="2180"/>
      <c r="L24" s="2180"/>
      <c r="M24" s="2180"/>
      <c r="N24" s="2180"/>
      <c r="O24" s="3953"/>
      <c r="P24" s="2180"/>
      <c r="Q24" s="3953"/>
      <c r="R24" s="2180"/>
      <c r="S24" s="3953"/>
      <c r="T24" s="2180"/>
      <c r="U24" s="3953"/>
      <c r="V24" s="2180"/>
      <c r="W24" s="3954">
        <f t="shared" si="7"/>
        <v>0</v>
      </c>
      <c r="X24" s="2180"/>
      <c r="Y24" s="2180"/>
      <c r="Z24" s="3955"/>
      <c r="AA24" s="3956"/>
      <c r="AJ24" s="3977" t="str">
        <f t="shared" si="0"/>
        <v/>
      </c>
      <c r="AK24" s="3978" t="str">
        <f t="shared" si="8"/>
        <v>For more than 18 months</v>
      </c>
      <c r="AL24" s="3979">
        <f t="shared" si="1"/>
        <v>0</v>
      </c>
      <c r="AM24" s="3980"/>
      <c r="AN24" s="3980"/>
      <c r="AO24" s="3981">
        <f t="shared" si="2"/>
        <v>0</v>
      </c>
      <c r="AP24" s="3982">
        <f t="shared" si="3"/>
        <v>0</v>
      </c>
      <c r="AQ24" s="3983"/>
      <c r="AR24" s="3984" t="str">
        <f t="shared" si="4"/>
        <v>N</v>
      </c>
      <c r="AS24" s="3985">
        <f t="shared" si="5"/>
        <v>0</v>
      </c>
      <c r="AT24" s="3985">
        <f t="shared" si="6"/>
        <v>0</v>
      </c>
      <c r="AU24" s="3985">
        <f t="shared" si="9"/>
        <v>0</v>
      </c>
      <c r="AV24" s="3986"/>
      <c r="AW24" s="3985">
        <f t="shared" si="10"/>
        <v>0</v>
      </c>
      <c r="AX24" s="3985">
        <f t="shared" si="11"/>
        <v>0</v>
      </c>
      <c r="AY24" s="3985">
        <f t="shared" si="12"/>
        <v>0</v>
      </c>
      <c r="AZ24" s="3986"/>
      <c r="BA24" s="3985">
        <f t="shared" si="13"/>
        <v>0</v>
      </c>
      <c r="BB24" s="3985">
        <f t="shared" si="14"/>
        <v>0</v>
      </c>
      <c r="BC24" s="3985">
        <f t="shared" si="15"/>
        <v>0</v>
      </c>
      <c r="BD24" s="3980"/>
      <c r="BE24" s="3980"/>
    </row>
    <row r="25" spans="2:57" ht="12.75" customHeight="1">
      <c r="B25" s="1642">
        <v>11</v>
      </c>
      <c r="C25" s="3950"/>
      <c r="D25" s="3951"/>
      <c r="E25" s="3952"/>
      <c r="F25" s="3952"/>
      <c r="G25" s="2180"/>
      <c r="H25" s="2180"/>
      <c r="I25" s="2180"/>
      <c r="J25" s="2180"/>
      <c r="K25" s="2180"/>
      <c r="L25" s="2180"/>
      <c r="M25" s="2180"/>
      <c r="N25" s="2180"/>
      <c r="O25" s="3953"/>
      <c r="P25" s="2180"/>
      <c r="Q25" s="3953"/>
      <c r="R25" s="2180"/>
      <c r="S25" s="3953"/>
      <c r="T25" s="2180"/>
      <c r="U25" s="3953"/>
      <c r="V25" s="2180"/>
      <c r="W25" s="3954">
        <f t="shared" si="7"/>
        <v>0</v>
      </c>
      <c r="X25" s="2180"/>
      <c r="Y25" s="2180"/>
      <c r="Z25" s="3955"/>
      <c r="AA25" s="3956"/>
      <c r="AJ25" s="3977" t="str">
        <f t="shared" si="0"/>
        <v/>
      </c>
      <c r="AK25" s="3978" t="str">
        <f t="shared" si="8"/>
        <v>For more than 18 months</v>
      </c>
      <c r="AL25" s="3979">
        <f t="shared" si="1"/>
        <v>0</v>
      </c>
      <c r="AM25" s="3980"/>
      <c r="AN25" s="3980"/>
      <c r="AO25" s="3981">
        <f t="shared" si="2"/>
        <v>0</v>
      </c>
      <c r="AP25" s="3982">
        <f t="shared" si="3"/>
        <v>0</v>
      </c>
      <c r="AQ25" s="3983"/>
      <c r="AR25" s="3984" t="str">
        <f t="shared" si="4"/>
        <v>N</v>
      </c>
      <c r="AS25" s="3985">
        <f t="shared" si="5"/>
        <v>0</v>
      </c>
      <c r="AT25" s="3985">
        <f t="shared" si="6"/>
        <v>0</v>
      </c>
      <c r="AU25" s="3985">
        <f t="shared" si="9"/>
        <v>0</v>
      </c>
      <c r="AV25" s="3986"/>
      <c r="AW25" s="3985">
        <f t="shared" si="10"/>
        <v>0</v>
      </c>
      <c r="AX25" s="3985">
        <f t="shared" si="11"/>
        <v>0</v>
      </c>
      <c r="AY25" s="3985">
        <f t="shared" si="12"/>
        <v>0</v>
      </c>
      <c r="AZ25" s="3986"/>
      <c r="BA25" s="3985">
        <f t="shared" si="13"/>
        <v>0</v>
      </c>
      <c r="BB25" s="3985">
        <f t="shared" si="14"/>
        <v>0</v>
      </c>
      <c r="BC25" s="3985">
        <f t="shared" si="15"/>
        <v>0</v>
      </c>
      <c r="BD25" s="3980"/>
      <c r="BE25" s="3980"/>
    </row>
    <row r="26" spans="2:57" ht="12.75" customHeight="1">
      <c r="B26" s="1642">
        <v>12</v>
      </c>
      <c r="C26" s="3950"/>
      <c r="D26" s="3951"/>
      <c r="E26" s="3952"/>
      <c r="F26" s="3952"/>
      <c r="G26" s="2180"/>
      <c r="H26" s="2180"/>
      <c r="I26" s="2180"/>
      <c r="J26" s="2180"/>
      <c r="K26" s="2180"/>
      <c r="L26" s="2180"/>
      <c r="M26" s="2180"/>
      <c r="N26" s="2180"/>
      <c r="O26" s="3953"/>
      <c r="P26" s="2180"/>
      <c r="Q26" s="3953"/>
      <c r="R26" s="2180"/>
      <c r="S26" s="3953"/>
      <c r="T26" s="2180"/>
      <c r="U26" s="3953"/>
      <c r="V26" s="2180"/>
      <c r="W26" s="3954">
        <f t="shared" si="7"/>
        <v>0</v>
      </c>
      <c r="X26" s="2180"/>
      <c r="Y26" s="2180"/>
      <c r="Z26" s="3955"/>
      <c r="AA26" s="3956"/>
      <c r="AJ26" s="3977" t="str">
        <f t="shared" si="0"/>
        <v/>
      </c>
      <c r="AK26" s="3978" t="str">
        <f t="shared" si="8"/>
        <v>For more than 18 months</v>
      </c>
      <c r="AL26" s="3979">
        <f t="shared" si="1"/>
        <v>0</v>
      </c>
      <c r="AM26" s="3980"/>
      <c r="AN26" s="3980"/>
      <c r="AO26" s="3981">
        <f t="shared" si="2"/>
        <v>0</v>
      </c>
      <c r="AP26" s="3982">
        <f t="shared" si="3"/>
        <v>0</v>
      </c>
      <c r="AQ26" s="3983"/>
      <c r="AR26" s="3984" t="str">
        <f>IF(OR(O26&lt;=DATE(2024,12,31),Q26&lt;=DATE(2024,12,31),R28&lt;=DATE(2024,12,31),U26&lt;=DATE(2024,12,31)),"N","Y")</f>
        <v>N</v>
      </c>
      <c r="AS26" s="3985">
        <f t="shared" si="5"/>
        <v>0</v>
      </c>
      <c r="AT26" s="3985">
        <f t="shared" si="6"/>
        <v>0</v>
      </c>
      <c r="AU26" s="3985">
        <f t="shared" si="9"/>
        <v>0</v>
      </c>
      <c r="AV26" s="3986"/>
      <c r="AW26" s="3985">
        <f t="shared" si="10"/>
        <v>0</v>
      </c>
      <c r="AX26" s="3985">
        <f t="shared" si="11"/>
        <v>0</v>
      </c>
      <c r="AY26" s="3985">
        <f t="shared" si="12"/>
        <v>0</v>
      </c>
      <c r="AZ26" s="3986"/>
      <c r="BA26" s="3985">
        <f t="shared" si="13"/>
        <v>0</v>
      </c>
      <c r="BB26" s="3985">
        <f t="shared" si="14"/>
        <v>0</v>
      </c>
      <c r="BC26" s="3985">
        <f t="shared" si="15"/>
        <v>0</v>
      </c>
      <c r="BD26" s="3980"/>
      <c r="BE26" s="3980"/>
    </row>
    <row r="27" spans="2:57" ht="12.75" customHeight="1">
      <c r="B27" s="1642">
        <v>13</v>
      </c>
      <c r="C27" s="3950"/>
      <c r="D27" s="3951"/>
      <c r="E27" s="3952"/>
      <c r="F27" s="3952"/>
      <c r="G27" s="2180"/>
      <c r="H27" s="2180"/>
      <c r="I27" s="2180"/>
      <c r="J27" s="2180"/>
      <c r="K27" s="2180"/>
      <c r="L27" s="2180"/>
      <c r="M27" s="2180"/>
      <c r="N27" s="2180"/>
      <c r="O27" s="3953"/>
      <c r="P27" s="2180"/>
      <c r="Q27" s="3953"/>
      <c r="R27" s="2180"/>
      <c r="S27" s="3953"/>
      <c r="T27" s="2180"/>
      <c r="U27" s="3953"/>
      <c r="V27" s="2180"/>
      <c r="W27" s="3954">
        <f t="shared" si="7"/>
        <v>0</v>
      </c>
      <c r="X27" s="2180"/>
      <c r="Y27" s="2180"/>
      <c r="Z27" s="3955"/>
      <c r="AA27" s="3956"/>
      <c r="AJ27" s="3977" t="str">
        <f t="shared" si="0"/>
        <v/>
      </c>
      <c r="AK27" s="3978" t="str">
        <f t="shared" si="8"/>
        <v>For more than 18 months</v>
      </c>
      <c r="AL27" s="3979">
        <f t="shared" si="1"/>
        <v>0</v>
      </c>
      <c r="AM27" s="3980"/>
      <c r="AN27" s="3980"/>
      <c r="AO27" s="3981">
        <f t="shared" si="2"/>
        <v>0</v>
      </c>
      <c r="AP27" s="3982">
        <f t="shared" si="3"/>
        <v>0</v>
      </c>
      <c r="AQ27" s="3983"/>
      <c r="AR27" s="3984" t="str">
        <f>IF(OR(O27&lt;=DATE(2024,12,31),Q27&lt;=DATE(2024,12,31),S27&lt;=DATE(2024,12,31),U27&lt;=DATE(2024,12,31)),"N","Y")</f>
        <v>N</v>
      </c>
      <c r="AS27" s="3985">
        <f t="shared" si="5"/>
        <v>0</v>
      </c>
      <c r="AT27" s="3985">
        <f t="shared" si="6"/>
        <v>0</v>
      </c>
      <c r="AU27" s="3985">
        <f t="shared" si="9"/>
        <v>0</v>
      </c>
      <c r="AV27" s="3986"/>
      <c r="AW27" s="3985">
        <f t="shared" si="10"/>
        <v>0</v>
      </c>
      <c r="AX27" s="3985">
        <f t="shared" si="11"/>
        <v>0</v>
      </c>
      <c r="AY27" s="3985">
        <f t="shared" si="12"/>
        <v>0</v>
      </c>
      <c r="AZ27" s="3986"/>
      <c r="BA27" s="3985">
        <f t="shared" si="13"/>
        <v>0</v>
      </c>
      <c r="BB27" s="3985">
        <f t="shared" si="14"/>
        <v>0</v>
      </c>
      <c r="BC27" s="3985">
        <f t="shared" si="15"/>
        <v>0</v>
      </c>
      <c r="BD27" s="3980"/>
      <c r="BE27" s="3980"/>
    </row>
    <row r="28" spans="2:57" ht="12.75" customHeight="1">
      <c r="B28" s="1642">
        <v>14</v>
      </c>
      <c r="C28" s="3950"/>
      <c r="D28" s="3951"/>
      <c r="E28" s="3952"/>
      <c r="F28" s="3952"/>
      <c r="G28" s="2180"/>
      <c r="H28" s="2180"/>
      <c r="I28" s="2180"/>
      <c r="J28" s="2180"/>
      <c r="K28" s="2180"/>
      <c r="L28" s="2180"/>
      <c r="M28" s="2180"/>
      <c r="N28" s="2180"/>
      <c r="O28" s="3953"/>
      <c r="P28" s="2180"/>
      <c r="Q28" s="3953"/>
      <c r="R28" s="2178"/>
      <c r="S28" s="3953"/>
      <c r="T28" s="2180"/>
      <c r="U28" s="3953"/>
      <c r="V28" s="2180"/>
      <c r="W28" s="3954">
        <f t="shared" si="7"/>
        <v>0</v>
      </c>
      <c r="X28" s="2180"/>
      <c r="Y28" s="2180"/>
      <c r="Z28" s="3955"/>
      <c r="AA28" s="3956"/>
      <c r="AJ28" s="3977" t="str">
        <f t="shared" si="0"/>
        <v/>
      </c>
      <c r="AK28" s="3978" t="str">
        <f t="shared" si="8"/>
        <v>For more than 18 months</v>
      </c>
      <c r="AL28" s="3979">
        <f t="shared" si="1"/>
        <v>0</v>
      </c>
      <c r="AM28" s="3980"/>
      <c r="AN28" s="3980"/>
      <c r="AO28" s="3981">
        <f t="shared" si="2"/>
        <v>0</v>
      </c>
      <c r="AP28" s="3982">
        <f t="shared" si="3"/>
        <v>0</v>
      </c>
      <c r="AQ28" s="3983"/>
      <c r="AR28" s="3984" t="str">
        <f>IF(OR(O28&lt;=DATE(2024,12,31),Q28&lt;=DATE(2024,12,31),S28&lt;=DATE(2024,12,31),U28&lt;=DATE(2024,12,31)),"N","Y")</f>
        <v>N</v>
      </c>
      <c r="AS28" s="3985">
        <f t="shared" si="5"/>
        <v>0</v>
      </c>
      <c r="AT28" s="3985">
        <f t="shared" si="6"/>
        <v>0</v>
      </c>
      <c r="AU28" s="3985">
        <f t="shared" si="9"/>
        <v>0</v>
      </c>
      <c r="AV28" s="3986"/>
      <c r="AW28" s="3985">
        <f t="shared" si="10"/>
        <v>0</v>
      </c>
      <c r="AX28" s="3985">
        <f t="shared" si="11"/>
        <v>0</v>
      </c>
      <c r="AY28" s="3985">
        <f t="shared" si="12"/>
        <v>0</v>
      </c>
      <c r="AZ28" s="3986"/>
      <c r="BA28" s="3985">
        <f t="shared" si="13"/>
        <v>0</v>
      </c>
      <c r="BB28" s="3985">
        <f t="shared" si="14"/>
        <v>0</v>
      </c>
      <c r="BC28" s="3985">
        <f t="shared" si="15"/>
        <v>0</v>
      </c>
      <c r="BD28" s="3980"/>
      <c r="BE28" s="3980"/>
    </row>
    <row r="29" spans="2:57" ht="12.75" customHeight="1">
      <c r="B29" s="1642">
        <v>15</v>
      </c>
      <c r="C29" s="3957"/>
      <c r="D29" s="3958"/>
      <c r="E29" s="3959"/>
      <c r="F29" s="3959"/>
      <c r="G29" s="3485"/>
      <c r="H29" s="3485"/>
      <c r="I29" s="3485"/>
      <c r="J29" s="3485"/>
      <c r="K29" s="3485"/>
      <c r="L29" s="3485"/>
      <c r="M29" s="3485"/>
      <c r="N29" s="3485"/>
      <c r="O29" s="3960"/>
      <c r="P29" s="3485"/>
      <c r="Q29" s="3960"/>
      <c r="R29" s="3485"/>
      <c r="S29" s="3960"/>
      <c r="T29" s="3485"/>
      <c r="U29" s="3960"/>
      <c r="V29" s="3485"/>
      <c r="W29" s="3954">
        <f t="shared" si="7"/>
        <v>0</v>
      </c>
      <c r="X29" s="3485"/>
      <c r="Y29" s="3485"/>
      <c r="Z29" s="3486"/>
      <c r="AA29" s="3961"/>
      <c r="AJ29" s="3977" t="str">
        <f t="shared" si="0"/>
        <v/>
      </c>
      <c r="AK29" s="3978" t="str">
        <f t="shared" si="8"/>
        <v>For more than 18 months</v>
      </c>
      <c r="AL29" s="3979">
        <f t="shared" si="1"/>
        <v>0</v>
      </c>
      <c r="AM29" s="3980"/>
      <c r="AN29" s="3980"/>
      <c r="AO29" s="3981">
        <f t="shared" si="2"/>
        <v>0</v>
      </c>
      <c r="AP29" s="3982">
        <f t="shared" si="3"/>
        <v>0</v>
      </c>
      <c r="AQ29" s="3983"/>
      <c r="AR29" s="3984" t="str">
        <f>IF(OR(O29&lt;=DATE(2024,12,31),Q29&lt;=DATE(2024,12,31),S29&lt;=DATE(2024,12,31),U29&lt;=DATE(2024,12,31)),"N","Y")</f>
        <v>N</v>
      </c>
      <c r="AS29" s="3985">
        <f t="shared" si="5"/>
        <v>0</v>
      </c>
      <c r="AT29" s="3985">
        <f t="shared" si="6"/>
        <v>0</v>
      </c>
      <c r="AU29" s="3985">
        <f t="shared" si="9"/>
        <v>0</v>
      </c>
      <c r="AV29" s="3986"/>
      <c r="AW29" s="3985">
        <f t="shared" si="10"/>
        <v>0</v>
      </c>
      <c r="AX29" s="3985">
        <f t="shared" si="11"/>
        <v>0</v>
      </c>
      <c r="AY29" s="3985">
        <f t="shared" si="12"/>
        <v>0</v>
      </c>
      <c r="AZ29" s="3986"/>
      <c r="BA29" s="3985">
        <f t="shared" si="13"/>
        <v>0</v>
      </c>
      <c r="BB29" s="3985">
        <f t="shared" si="14"/>
        <v>0</v>
      </c>
      <c r="BC29" s="3985">
        <f t="shared" si="15"/>
        <v>0</v>
      </c>
      <c r="BD29" s="3980"/>
      <c r="BE29" s="3980"/>
    </row>
    <row r="30" spans="2:57" ht="12.75" customHeight="1">
      <c r="B30" s="2658"/>
      <c r="C30" s="3962"/>
      <c r="D30" s="3963"/>
      <c r="E30" s="3964"/>
      <c r="F30" s="3964"/>
      <c r="G30" s="3965"/>
      <c r="H30" s="3965"/>
      <c r="I30" s="3965"/>
      <c r="J30" s="3965"/>
      <c r="K30" s="3965"/>
      <c r="L30" s="3965"/>
      <c r="M30" s="3965"/>
      <c r="N30" s="3965"/>
      <c r="O30" s="3966"/>
      <c r="P30" s="3965"/>
      <c r="Q30" s="3967"/>
      <c r="R30" s="3965"/>
      <c r="S30" s="3967"/>
      <c r="T30" s="3965"/>
      <c r="U30" s="3967"/>
      <c r="V30" s="3965"/>
      <c r="W30" s="3965"/>
      <c r="X30" s="3965"/>
      <c r="Y30" s="3965"/>
      <c r="Z30" s="3968"/>
      <c r="AA30" s="4931"/>
      <c r="AJ30" s="3977" t="str">
        <f t="shared" si="0"/>
        <v/>
      </c>
      <c r="AK30" s="3978"/>
      <c r="AL30" s="3987"/>
      <c r="AM30" s="3987"/>
      <c r="AN30" s="3987"/>
      <c r="AO30" s="3987"/>
      <c r="AP30" s="3987"/>
      <c r="AQ30" s="3984"/>
      <c r="AR30" s="3987"/>
      <c r="AS30" s="3987"/>
      <c r="AT30" s="3987"/>
      <c r="AU30" s="3987"/>
      <c r="AV30" s="3987"/>
      <c r="AW30" s="3987"/>
      <c r="AX30" s="3987"/>
      <c r="AY30" s="3987"/>
      <c r="AZ30" s="3987"/>
      <c r="BA30" s="3987"/>
      <c r="BB30" s="3987"/>
      <c r="BC30" s="3985">
        <f t="shared" si="15"/>
        <v>0</v>
      </c>
      <c r="BD30" s="3987"/>
      <c r="BE30" s="3987"/>
    </row>
    <row r="31" spans="2:57" ht="12.75" customHeight="1">
      <c r="B31" s="4932" t="s">
        <v>1741</v>
      </c>
      <c r="C31" s="4933"/>
      <c r="D31" s="4933"/>
      <c r="E31" s="4934"/>
      <c r="F31" s="4935"/>
      <c r="G31" s="4936">
        <f t="shared" ref="G31:N31" si="16">SUBTOTAL(9,G14:G28)</f>
        <v>0</v>
      </c>
      <c r="H31" s="4937">
        <f t="shared" si="16"/>
        <v>0</v>
      </c>
      <c r="I31" s="4937">
        <f t="shared" si="16"/>
        <v>0</v>
      </c>
      <c r="J31" s="4937">
        <f t="shared" si="16"/>
        <v>0</v>
      </c>
      <c r="K31" s="4937">
        <f t="shared" si="16"/>
        <v>0</v>
      </c>
      <c r="L31" s="4937">
        <f t="shared" si="16"/>
        <v>0</v>
      </c>
      <c r="M31" s="4937">
        <f t="shared" si="16"/>
        <v>0</v>
      </c>
      <c r="N31" s="4937">
        <f t="shared" si="16"/>
        <v>0</v>
      </c>
      <c r="O31" s="4938"/>
      <c r="P31" s="4937">
        <f>SUBTOTAL(9,P14:P28)</f>
        <v>0</v>
      </c>
      <c r="Q31" s="4938"/>
      <c r="R31" s="4937">
        <f>SUBTOTAL(9,R14:R28)</f>
        <v>0</v>
      </c>
      <c r="S31" s="4938"/>
      <c r="T31" s="4937">
        <f>SUBTOTAL(9,T14:T28)</f>
        <v>0</v>
      </c>
      <c r="U31" s="4938"/>
      <c r="V31" s="4937">
        <f>SUBTOTAL(9,V14:V28)</f>
        <v>0</v>
      </c>
      <c r="W31" s="4937">
        <f>SUBTOTAL(9,W14:W28)</f>
        <v>0</v>
      </c>
      <c r="X31" s="4937">
        <f>SUBTOTAL(9,X14:X28)</f>
        <v>0</v>
      </c>
      <c r="Y31" s="4937">
        <f>SUBTOTAL(9,Y14:Y28)</f>
        <v>0</v>
      </c>
      <c r="Z31" s="4937">
        <f>SUBTOTAL(9,Z14:Z28)</f>
        <v>0</v>
      </c>
      <c r="AA31" s="4939"/>
      <c r="AJ31" s="3988" t="str">
        <f t="shared" si="0"/>
        <v/>
      </c>
      <c r="AK31" s="3989" t="str">
        <f>IF(AJ31="","",IF(AJ31&lt;=90,$AJ$36,IF(AJ31&lt;=180,$AJ$37,IF(AJ31&lt;=270,$AJ$38,IF(AJ31&lt;=360,$AJ$39,IF(AJ31&lt;=450,$AJ$40,IF(AJ31&lt;=540,$AJ$41,IF(AJ31&gt;540,$AJ$42,0))))))))</f>
        <v/>
      </c>
      <c r="AL31" s="3990">
        <f>SUM(AL14:AL30)</f>
        <v>0</v>
      </c>
      <c r="AM31" s="3990">
        <f>SUM(AM14:AM30)</f>
        <v>0</v>
      </c>
      <c r="AN31" s="3990">
        <f>SUM(AN14:AN30)</f>
        <v>0</v>
      </c>
      <c r="AO31" s="3990">
        <f>SUM(AO14:AO30)</f>
        <v>0</v>
      </c>
      <c r="AP31" s="3991"/>
      <c r="AQ31" s="3991"/>
      <c r="AR31" s="3991"/>
      <c r="AS31" s="3990">
        <f t="shared" ref="AS31:BC31" si="17">SUM(AS14:AS30)</f>
        <v>0</v>
      </c>
      <c r="AT31" s="3990">
        <f t="shared" si="17"/>
        <v>0</v>
      </c>
      <c r="AU31" s="3990">
        <f t="shared" si="17"/>
        <v>0</v>
      </c>
      <c r="AV31" s="3990">
        <f t="shared" si="17"/>
        <v>0</v>
      </c>
      <c r="AW31" s="3990">
        <f t="shared" si="17"/>
        <v>0</v>
      </c>
      <c r="AX31" s="3990">
        <f t="shared" si="17"/>
        <v>0</v>
      </c>
      <c r="AY31" s="3990">
        <f t="shared" si="17"/>
        <v>0</v>
      </c>
      <c r="AZ31" s="3990">
        <f t="shared" si="17"/>
        <v>0</v>
      </c>
      <c r="BA31" s="3990">
        <f t="shared" si="17"/>
        <v>0</v>
      </c>
      <c r="BB31" s="3990">
        <f t="shared" si="17"/>
        <v>0</v>
      </c>
      <c r="BC31" s="3990">
        <f t="shared" si="17"/>
        <v>0</v>
      </c>
      <c r="BD31" s="3992"/>
      <c r="BE31" s="3992"/>
    </row>
    <row r="33" spans="36:40" ht="12.75" customHeight="1">
      <c r="AJ33" s="7510" t="s">
        <v>1602</v>
      </c>
      <c r="AK33" s="7510"/>
      <c r="AL33" s="7510"/>
      <c r="AM33" s="7510"/>
      <c r="AN33" s="7510"/>
    </row>
    <row r="34" spans="36:40" ht="12.75" customHeight="1">
      <c r="AJ34" s="7506" t="s">
        <v>1603</v>
      </c>
      <c r="AK34" s="7507"/>
      <c r="AL34" s="7504" t="s">
        <v>1682</v>
      </c>
      <c r="AM34" s="7504" t="s">
        <v>1604</v>
      </c>
      <c r="AN34" s="7504" t="s">
        <v>1605</v>
      </c>
    </row>
    <row r="35" spans="36:40" ht="12.75" customHeight="1">
      <c r="AJ35" s="7508"/>
      <c r="AK35" s="7509"/>
      <c r="AL35" s="7505"/>
      <c r="AM35" s="7505"/>
      <c r="AN35" s="7505"/>
    </row>
    <row r="36" spans="36:40" ht="12.75" customHeight="1">
      <c r="AJ36" s="3994" t="s">
        <v>208</v>
      </c>
      <c r="AK36" s="3994"/>
      <c r="AL36" s="3995">
        <f t="shared" ref="AL36:AL42" si="18">COUNTIF($AK$14:$AK$31,AJ36)</f>
        <v>0</v>
      </c>
      <c r="AM36" s="3996">
        <f>SUMIF($AK$15:$AK$30,$AJ36,$AY$15:$AY$30)</f>
        <v>0</v>
      </c>
      <c r="AN36" s="3996">
        <f>SUMIF($AK$15:$AK30,$AJ$36,$AX$15:$AX$30)</f>
        <v>0</v>
      </c>
    </row>
    <row r="37" spans="36:40" ht="12.75" customHeight="1">
      <c r="AJ37" s="3994" t="s">
        <v>209</v>
      </c>
      <c r="AK37" s="3994"/>
      <c r="AL37" s="3995">
        <f t="shared" si="18"/>
        <v>0</v>
      </c>
      <c r="AM37" s="3996">
        <f t="shared" ref="AM37:AM42" si="19">SUMIF($AK$15:$AK$30,$AJ37,$AY$15:$AY$30)</f>
        <v>0</v>
      </c>
      <c r="AN37" s="3996">
        <f ca="1">SUMIF($AK$15:$AK31,$AJ$36,$AX$15:$AX$30)</f>
        <v>0</v>
      </c>
    </row>
    <row r="38" spans="36:40" ht="12.75" customHeight="1">
      <c r="AJ38" s="3994" t="s">
        <v>210</v>
      </c>
      <c r="AK38" s="3994"/>
      <c r="AL38" s="3995">
        <f t="shared" si="18"/>
        <v>0</v>
      </c>
      <c r="AM38" s="3996">
        <f t="shared" si="19"/>
        <v>0</v>
      </c>
      <c r="AN38" s="3996">
        <f ca="1">SUMIF($AK$15:$AK32,$AJ$36,$AX$15:$AX$30)</f>
        <v>0</v>
      </c>
    </row>
    <row r="39" spans="36:40" ht="12.75" customHeight="1">
      <c r="AJ39" s="3994" t="s">
        <v>211</v>
      </c>
      <c r="AK39" s="3994"/>
      <c r="AL39" s="3995">
        <f t="shared" si="18"/>
        <v>0</v>
      </c>
      <c r="AM39" s="3996">
        <f t="shared" si="19"/>
        <v>0</v>
      </c>
      <c r="AN39" s="3996">
        <f ca="1">SUMIF($AK$15:$AK33,$AJ$36,$AX$15:$AX$30)</f>
        <v>0</v>
      </c>
    </row>
    <row r="40" spans="36:40" ht="12.75" customHeight="1">
      <c r="AJ40" s="3994" t="s">
        <v>212</v>
      </c>
      <c r="AK40" s="3994"/>
      <c r="AL40" s="3995">
        <f t="shared" si="18"/>
        <v>0</v>
      </c>
      <c r="AM40" s="3996">
        <f t="shared" si="19"/>
        <v>0</v>
      </c>
      <c r="AN40" s="3996">
        <f ca="1">SUMIF($AK$15:$AK34,$AJ$36,$AX$15:$AX$30)</f>
        <v>0</v>
      </c>
    </row>
    <row r="41" spans="36:40" ht="12.75" customHeight="1">
      <c r="AJ41" s="3994" t="s">
        <v>213</v>
      </c>
      <c r="AK41" s="3994"/>
      <c r="AL41" s="3995">
        <f t="shared" si="18"/>
        <v>0</v>
      </c>
      <c r="AM41" s="3996">
        <f t="shared" si="19"/>
        <v>0</v>
      </c>
      <c r="AN41" s="3996">
        <f ca="1">SUMIF($AK$15:$AK35,$AJ$36,$AX$15:$AX$30)</f>
        <v>0</v>
      </c>
    </row>
    <row r="42" spans="36:40" ht="12.75" customHeight="1">
      <c r="AJ42" s="3994" t="s">
        <v>214</v>
      </c>
      <c r="AK42" s="3994"/>
      <c r="AL42" s="3995">
        <f t="shared" si="18"/>
        <v>15</v>
      </c>
      <c r="AM42" s="3996">
        <f t="shared" si="19"/>
        <v>0</v>
      </c>
      <c r="AN42" s="3996">
        <f ca="1">SUMIF($AK$15:$AK36,$AJ$36,$AX$15:$AX$30)</f>
        <v>0</v>
      </c>
    </row>
    <row r="43" spans="36:40" ht="12.75" customHeight="1">
      <c r="AJ43" s="7536" t="s">
        <v>164</v>
      </c>
      <c r="AK43" s="7537"/>
      <c r="AL43" s="3997">
        <f>SUM(AL36:AL42)</f>
        <v>15</v>
      </c>
      <c r="AM43" s="3981">
        <f>SUM(AM36:AM42)</f>
        <v>0</v>
      </c>
      <c r="AN43" s="3981">
        <f ca="1">SUM(AN36:AN42)</f>
        <v>0</v>
      </c>
    </row>
    <row r="45" spans="36:40" ht="12.75" customHeight="1">
      <c r="AJ45" s="7538" t="s">
        <v>1548</v>
      </c>
      <c r="AK45" s="7539"/>
      <c r="AL45" s="7540"/>
      <c r="AM45" s="1423" t="s">
        <v>52</v>
      </c>
    </row>
    <row r="46" spans="36:40" ht="12.75" customHeight="1">
      <c r="AJ46" s="1378" t="s">
        <v>1727</v>
      </c>
      <c r="AK46" s="3998"/>
      <c r="AL46" s="1379"/>
      <c r="AM46" s="1476" t="s">
        <v>67</v>
      </c>
    </row>
    <row r="47" spans="36:40" ht="12.75" customHeight="1">
      <c r="AJ47" s="1378" t="s">
        <v>1728</v>
      </c>
      <c r="AK47" s="3998"/>
      <c r="AL47" s="1379"/>
      <c r="AM47" s="1476" t="s">
        <v>1496</v>
      </c>
    </row>
  </sheetData>
  <sheetProtection algorithmName="SHA-512" hashValue="+a0UahPNQNIg+h68AuNgNoRqI06iGp2VfocTVLxqejTTKz+pqGcp25cOCVQmt7SHwXUviKKQO4o4vGrrKYvUlA==" saltValue="/kuODo9L4+vGyDJC66anaw==" spinCount="100000" sheet="1" scenarios="1" formatRows="0" insertColumns="0" insertRows="0"/>
  <mergeCells count="61">
    <mergeCell ref="AJ43:AK43"/>
    <mergeCell ref="AJ45:AL45"/>
    <mergeCell ref="BE10:BE14"/>
    <mergeCell ref="AJ9:BE9"/>
    <mergeCell ref="AO10:AO14"/>
    <mergeCell ref="AN11:AN14"/>
    <mergeCell ref="AM11:AM14"/>
    <mergeCell ref="AL10:AL14"/>
    <mergeCell ref="AK11:AK14"/>
    <mergeCell ref="AJ11:AJ14"/>
    <mergeCell ref="AS10:AS14"/>
    <mergeCell ref="AR11:AR14"/>
    <mergeCell ref="AQ11:AQ14"/>
    <mergeCell ref="AP11:AP14"/>
    <mergeCell ref="AU10:AU14"/>
    <mergeCell ref="AT10:AT14"/>
    <mergeCell ref="B9:C14"/>
    <mergeCell ref="O10:O14"/>
    <mergeCell ref="N9:N14"/>
    <mergeCell ref="W10:W14"/>
    <mergeCell ref="V10:V14"/>
    <mergeCell ref="U10:U14"/>
    <mergeCell ref="T10:T14"/>
    <mergeCell ref="S10:S14"/>
    <mergeCell ref="R10:R14"/>
    <mergeCell ref="Q10:Q14"/>
    <mergeCell ref="P10:P14"/>
    <mergeCell ref="D9:D14"/>
    <mergeCell ref="H9:H14"/>
    <mergeCell ref="G9:G14"/>
    <mergeCell ref="F9:F14"/>
    <mergeCell ref="E9:E14"/>
    <mergeCell ref="I9:I14"/>
    <mergeCell ref="X9:X14"/>
    <mergeCell ref="AA9:AA14"/>
    <mergeCell ref="Z9:Z14"/>
    <mergeCell ref="Y9:Y14"/>
    <mergeCell ref="M9:M14"/>
    <mergeCell ref="L9:L14"/>
    <mergeCell ref="K9:K14"/>
    <mergeCell ref="J9:J14"/>
    <mergeCell ref="AN34:AN35"/>
    <mergeCell ref="AM34:AM35"/>
    <mergeCell ref="AL34:AL35"/>
    <mergeCell ref="AJ34:AK35"/>
    <mergeCell ref="AY11:AY14"/>
    <mergeCell ref="AX11:AX14"/>
    <mergeCell ref="AW11:AW14"/>
    <mergeCell ref="AV11:AV14"/>
    <mergeCell ref="AJ33:AN33"/>
    <mergeCell ref="BC11:BC14"/>
    <mergeCell ref="BB11:BB14"/>
    <mergeCell ref="BA11:BA14"/>
    <mergeCell ref="AZ11:AZ14"/>
    <mergeCell ref="BD10:BD14"/>
    <mergeCell ref="AB2:AB5"/>
    <mergeCell ref="AM10:AN10"/>
    <mergeCell ref="AV10:AY10"/>
    <mergeCell ref="AZ10:BC10"/>
    <mergeCell ref="AP10:AR10"/>
    <mergeCell ref="AJ10:AK10"/>
  </mergeCells>
  <dataValidations count="1">
    <dataValidation type="list" allowBlank="1" showInputMessage="1" showErrorMessage="1" sqref="AQ15:AQ30" xr:uid="{716E582D-36CC-40B7-A867-D643E6BD370E}">
      <formula1>"Y,N"</formula1>
    </dataValidation>
  </dataValidations>
  <hyperlinks>
    <hyperlink ref="AC2" location="Content!A1" display="Content" xr:uid="{484CDC54-D5D2-4E5B-8926-75A44775670C}"/>
    <hyperlink ref="AC3" location="'SFP - Asset'!A1" display="SFP-Asset" xr:uid="{46D812BC-E47C-46AF-9F4C-A1621778BD14}"/>
    <hyperlink ref="AC4" location="'SFP - Liab, NW '!A1" display="SFP-Liab and NW" xr:uid="{EC150A6D-B843-4CA5-B1D5-FFAEEDB981FC}"/>
    <hyperlink ref="AC5" location="SCI!A1" display="SCI" xr:uid="{31C1803F-FF7A-48F4-B6A2-CEBE76537CDF}"/>
    <hyperlink ref="AJ46" r:id="rId1" display="https://www.insurance.gov.ph/amended-insurance-code-r-a-10607/" xr:uid="{008699E7-1226-4E56-9CFD-9829FF3460E2}"/>
    <hyperlink ref="AJ47" r:id="rId2" display="https://www.insurance.gov.ph/amended-insurance-code-r-a-10607/" xr:uid="{4878DD00-ED0B-4B1E-B12C-32231C9765FF}"/>
    <hyperlink ref="AJ47:AL47" r:id="rId3" display="CL No. 2014-17" xr:uid="{57E4DF08-D19D-4DC3-BDED-C3457F508B5B}"/>
    <hyperlink ref="AJ46:AL46" r:id="rId4" display="CL No. 2007-22" xr:uid="{0D3E4520-3F06-44A7-BFC2-3E042595262C}"/>
  </hyperlinks>
  <printOptions horizontalCentered="1"/>
  <pageMargins left="0.2" right="0.2" top="1.25" bottom="0.75" header="0.3" footer="0.3"/>
  <pageSetup paperSize="5" scale="21" fitToHeight="0" orientation="portrait" r:id="rId5"/>
  <ignoredErrors>
    <ignoredError sqref="AP30:AR30 AQ26:AR29" formula="1"/>
  </ignoredErrors>
  <legacyDrawing r:id="rId6"/>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68">
    <tabColor rgb="FFFFCCCC"/>
    <pageSetUpPr fitToPage="1"/>
  </sheetPr>
  <dimension ref="B1:BD45"/>
  <sheetViews>
    <sheetView showGridLines="0" zoomScale="85" zoomScaleNormal="85" workbookViewId="0">
      <selection activeCell="AL51" sqref="AL51"/>
    </sheetView>
  </sheetViews>
  <sheetFormatPr defaultColWidth="9.140625" defaultRowHeight="12.75" customHeight="1" outlineLevelCol="1"/>
  <cols>
    <col min="1" max="1" width="1.85546875" style="18" customWidth="1"/>
    <col min="2" max="2" width="3.7109375" style="18" customWidth="1"/>
    <col min="3" max="4" width="25.7109375" style="18" customWidth="1"/>
    <col min="5" max="6" width="15.7109375" style="2218" customWidth="1"/>
    <col min="7" max="7" width="20.7109375" style="2218" customWidth="1"/>
    <col min="8" max="14" width="20.7109375" style="25" customWidth="1"/>
    <col min="15" max="15" width="15.7109375" style="2218" customWidth="1"/>
    <col min="16" max="16" width="20.7109375" style="25" customWidth="1"/>
    <col min="17" max="17" width="15.7109375" style="2218" customWidth="1"/>
    <col min="18" max="18" width="20.7109375" style="25" customWidth="1"/>
    <col min="19" max="19" width="15.7109375" style="2218" customWidth="1"/>
    <col min="20" max="20" width="20.7109375" style="25" customWidth="1"/>
    <col min="21" max="21" width="15.7109375" style="2218" customWidth="1"/>
    <col min="22" max="26" width="20.7109375" style="25" customWidth="1"/>
    <col min="27" max="27" width="25.7109375" style="25" customWidth="1"/>
    <col min="28" max="28" width="2.140625" style="24" customWidth="1"/>
    <col min="29" max="29" width="17.7109375" style="18" customWidth="1"/>
    <col min="30" max="32" width="9.140625" style="18" customWidth="1"/>
    <col min="33" max="33" width="9.140625" style="1" customWidth="1"/>
    <col min="34" max="34" width="9.140625" style="1" hidden="1" customWidth="1"/>
    <col min="35" max="35" width="12.5703125" style="1" hidden="1" customWidth="1"/>
    <col min="36" max="36" width="35.7109375" style="1" hidden="1" customWidth="1"/>
    <col min="37" max="40" width="20.7109375" style="1" hidden="1" customWidth="1"/>
    <col min="41" max="41" width="21.42578125" style="1" hidden="1" customWidth="1"/>
    <col min="42" max="44" width="20.7109375" style="1" hidden="1" customWidth="1"/>
    <col min="45" max="52" width="20.7109375" style="1" hidden="1" customWidth="1" outlineLevel="1"/>
    <col min="53" max="53" width="35.7109375" style="1" hidden="1" customWidth="1" outlineLevel="1"/>
    <col min="54" max="54" width="35.7109375" style="1" hidden="1" customWidth="1" collapsed="1"/>
    <col min="55" max="55" width="0" style="1" hidden="1" customWidth="1"/>
    <col min="56" max="56" width="9.140625" style="1"/>
    <col min="57" max="16384" width="9.140625" style="18"/>
  </cols>
  <sheetData>
    <row r="1" spans="2:56" ht="12.75" customHeight="1" thickBot="1"/>
    <row r="2" spans="2:56" s="265" customFormat="1" ht="15.2" customHeight="1">
      <c r="B2" s="467" t="s">
        <v>1742</v>
      </c>
      <c r="G2" s="310"/>
      <c r="H2" s="266"/>
      <c r="AA2" s="264"/>
      <c r="AB2" s="7341" t="s">
        <v>1486</v>
      </c>
      <c r="AC2" s="4940" t="s">
        <v>1067</v>
      </c>
      <c r="AG2" s="3"/>
      <c r="AH2" s="3"/>
      <c r="AI2" s="3"/>
      <c r="AJ2" s="3"/>
      <c r="AK2" s="3"/>
      <c r="AL2" s="3"/>
      <c r="AM2" s="3"/>
      <c r="AN2" s="3"/>
      <c r="AO2" s="3"/>
      <c r="AP2" s="3"/>
      <c r="AQ2" s="3"/>
      <c r="AR2" s="3"/>
      <c r="AS2" s="3"/>
      <c r="AT2" s="3"/>
      <c r="AU2" s="3"/>
      <c r="AV2" s="3"/>
      <c r="AW2" s="3"/>
      <c r="AX2" s="3"/>
      <c r="AY2" s="3"/>
      <c r="AZ2" s="3"/>
      <c r="BA2" s="3"/>
      <c r="BB2" s="3"/>
      <c r="BC2" s="3"/>
      <c r="BD2" s="3"/>
    </row>
    <row r="3" spans="2:56" s="265" customFormat="1" ht="15.2" customHeight="1">
      <c r="B3" s="1005" t="s">
        <v>7</v>
      </c>
      <c r="D3" s="4787">
        <f>'Com Prof'!D2</f>
        <v>0</v>
      </c>
      <c r="E3" s="4788"/>
      <c r="F3" s="4788"/>
      <c r="AA3" s="264"/>
      <c r="AB3" s="7341"/>
      <c r="AC3" s="550" t="s">
        <v>1487</v>
      </c>
      <c r="AG3" s="3"/>
      <c r="AH3" s="3"/>
      <c r="AI3" s="3"/>
      <c r="AJ3" s="3"/>
      <c r="AK3" s="3"/>
      <c r="AL3" s="3"/>
      <c r="AM3" s="3"/>
      <c r="AN3" s="3"/>
      <c r="AO3" s="3"/>
      <c r="AP3" s="3"/>
      <c r="AQ3" s="3"/>
      <c r="AR3" s="3"/>
      <c r="AS3" s="3"/>
      <c r="AT3" s="3"/>
      <c r="AU3" s="3"/>
      <c r="AV3" s="3"/>
      <c r="AW3" s="3"/>
      <c r="AX3" s="3"/>
      <c r="AY3" s="3"/>
      <c r="AZ3" s="3"/>
      <c r="BA3" s="3"/>
      <c r="BB3" s="3"/>
      <c r="BC3" s="3"/>
      <c r="BD3" s="3"/>
    </row>
    <row r="4" spans="2:56" s="265" customFormat="1" ht="15.2" customHeight="1">
      <c r="B4" s="1005" t="s">
        <v>757</v>
      </c>
      <c r="D4" s="4941">
        <f>'Com Prof'!D3</f>
        <v>45657</v>
      </c>
      <c r="E4" s="4942"/>
      <c r="F4" s="4942"/>
      <c r="G4" s="3153"/>
      <c r="H4" s="3940"/>
      <c r="I4" s="3940"/>
      <c r="J4" s="3940"/>
      <c r="K4" s="3940"/>
      <c r="L4" s="3940"/>
      <c r="M4" s="3940"/>
      <c r="N4" s="3940"/>
      <c r="O4" s="2756"/>
      <c r="P4" s="3940"/>
      <c r="Q4" s="2756"/>
      <c r="R4" s="3940"/>
      <c r="S4" s="2756"/>
      <c r="T4" s="3940"/>
      <c r="U4" s="2756"/>
      <c r="V4" s="3940"/>
      <c r="W4" s="3940"/>
      <c r="X4" s="3940"/>
      <c r="Y4" s="3940"/>
      <c r="Z4" s="3940"/>
      <c r="AA4" s="3940"/>
      <c r="AB4" s="7341"/>
      <c r="AC4" s="550" t="s">
        <v>1488</v>
      </c>
      <c r="AG4" s="3"/>
      <c r="AH4" s="3"/>
      <c r="AI4" s="3"/>
      <c r="AJ4" s="3"/>
      <c r="AK4" s="3"/>
      <c r="AL4" s="3"/>
      <c r="AM4" s="3"/>
      <c r="AN4" s="3"/>
      <c r="AO4" s="3"/>
      <c r="AP4" s="3"/>
      <c r="AQ4" s="3"/>
      <c r="AR4" s="3"/>
      <c r="AS4" s="3"/>
      <c r="AT4" s="3"/>
      <c r="AU4" s="3"/>
      <c r="AV4" s="3"/>
      <c r="AW4" s="3"/>
      <c r="AX4" s="3"/>
      <c r="AY4" s="3"/>
      <c r="AZ4" s="3"/>
      <c r="BA4" s="3"/>
      <c r="BB4" s="3"/>
      <c r="BC4" s="3"/>
      <c r="BD4" s="3"/>
    </row>
    <row r="5" spans="2:56" s="265" customFormat="1" ht="15.2" customHeight="1">
      <c r="AB5" s="7555"/>
      <c r="AC5" s="551" t="s">
        <v>258</v>
      </c>
      <c r="AG5" s="3"/>
      <c r="AH5" s="3"/>
      <c r="AI5" s="3"/>
      <c r="AJ5" s="3"/>
      <c r="AK5" s="3"/>
      <c r="AL5" s="3"/>
      <c r="AM5" s="3"/>
      <c r="AN5" s="3"/>
      <c r="AO5" s="3"/>
      <c r="AP5" s="3"/>
      <c r="AQ5" s="3"/>
      <c r="AR5" s="3"/>
      <c r="AS5" s="3"/>
      <c r="AT5" s="3"/>
      <c r="AU5" s="3"/>
      <c r="AV5" s="3"/>
      <c r="AW5" s="3"/>
      <c r="AX5" s="3"/>
      <c r="AY5" s="3"/>
      <c r="AZ5" s="3"/>
      <c r="BA5" s="3"/>
      <c r="BB5" s="3"/>
      <c r="BC5" s="3"/>
      <c r="BD5" s="3"/>
    </row>
    <row r="6" spans="2:56" s="265" customFormat="1" ht="14.1" customHeight="1">
      <c r="B6" s="593"/>
      <c r="C6" s="593"/>
      <c r="D6" s="593"/>
      <c r="E6" s="593"/>
      <c r="F6" s="593"/>
      <c r="G6" s="593"/>
      <c r="H6" s="593"/>
      <c r="I6" s="593"/>
      <c r="J6" s="593"/>
      <c r="K6" s="593"/>
      <c r="L6" s="593"/>
      <c r="M6" s="593"/>
      <c r="N6" s="593"/>
      <c r="O6" s="593"/>
      <c r="P6" s="593"/>
      <c r="Q6" s="593"/>
      <c r="R6" s="593"/>
      <c r="S6" s="593"/>
      <c r="T6" s="593"/>
      <c r="U6" s="593"/>
      <c r="V6" s="593"/>
      <c r="W6" s="593"/>
      <c r="X6" s="593"/>
      <c r="Y6" s="593"/>
      <c r="Z6" s="593"/>
      <c r="AA6" s="593"/>
      <c r="AB6" s="467"/>
      <c r="AG6" s="3"/>
      <c r="AH6" s="3"/>
      <c r="AI6" s="3"/>
      <c r="AJ6" s="3"/>
      <c r="AK6" s="3"/>
      <c r="AL6" s="3"/>
      <c r="AM6" s="3"/>
      <c r="AN6" s="3"/>
      <c r="AO6" s="3"/>
      <c r="AP6" s="3"/>
      <c r="AQ6" s="3"/>
      <c r="AR6" s="3"/>
      <c r="AS6" s="3"/>
      <c r="AT6" s="3"/>
      <c r="AU6" s="3"/>
      <c r="AV6" s="3"/>
      <c r="AW6" s="3"/>
      <c r="AX6" s="3"/>
      <c r="AY6" s="3"/>
      <c r="AZ6" s="3"/>
      <c r="BA6" s="3"/>
      <c r="BB6" s="3"/>
      <c r="BC6" s="3"/>
      <c r="BD6" s="3"/>
    </row>
    <row r="7" spans="2:56" s="265" customFormat="1" ht="14.1" customHeight="1">
      <c r="B7" s="593"/>
      <c r="C7" s="593"/>
      <c r="D7" s="593"/>
      <c r="E7" s="593"/>
      <c r="F7" s="593"/>
      <c r="G7" s="593"/>
      <c r="H7" s="593"/>
      <c r="I7" s="593"/>
      <c r="J7" s="593"/>
      <c r="K7" s="593"/>
      <c r="L7" s="593"/>
      <c r="M7" s="593"/>
      <c r="N7" s="593"/>
      <c r="O7" s="593"/>
      <c r="P7" s="593"/>
      <c r="Q7" s="593"/>
      <c r="R7" s="593"/>
      <c r="S7" s="593"/>
      <c r="T7" s="593"/>
      <c r="U7" s="593"/>
      <c r="V7" s="593"/>
      <c r="W7" s="593"/>
      <c r="X7" s="593"/>
      <c r="Y7" s="593"/>
      <c r="Z7" s="593"/>
      <c r="AA7" s="593"/>
      <c r="AB7" s="467"/>
      <c r="AG7" s="3"/>
      <c r="AH7" s="3"/>
      <c r="AI7" s="3"/>
      <c r="AJ7" s="3"/>
      <c r="AK7" s="3"/>
      <c r="AL7" s="3"/>
      <c r="AM7" s="3"/>
      <c r="AN7" s="3"/>
      <c r="AO7" s="3"/>
      <c r="AP7" s="3"/>
      <c r="AQ7" s="3"/>
      <c r="AR7" s="3"/>
      <c r="AS7" s="3"/>
      <c r="AT7" s="3"/>
      <c r="AU7" s="3"/>
      <c r="AV7" s="3"/>
      <c r="AW7" s="3"/>
      <c r="AX7" s="3"/>
      <c r="AY7" s="3"/>
      <c r="AZ7" s="3"/>
      <c r="BA7" s="3"/>
      <c r="BB7" s="3"/>
      <c r="BC7" s="3"/>
      <c r="BD7" s="3"/>
    </row>
    <row r="8" spans="2:56" s="265" customFormat="1" ht="14.1" customHeight="1" thickBot="1">
      <c r="B8" s="264"/>
      <c r="C8" s="264"/>
      <c r="E8" s="2756"/>
      <c r="F8" s="2756"/>
      <c r="G8" s="2756"/>
      <c r="H8" s="266"/>
      <c r="I8" s="266"/>
      <c r="J8" s="266"/>
      <c r="K8" s="266"/>
      <c r="L8" s="266"/>
      <c r="M8" s="266"/>
      <c r="N8" s="266"/>
      <c r="O8" s="2756"/>
      <c r="P8" s="266"/>
      <c r="Q8" s="2158"/>
      <c r="R8" s="3940"/>
      <c r="S8" s="2756"/>
      <c r="T8" s="3940"/>
      <c r="U8" s="2756"/>
      <c r="V8" s="3940"/>
      <c r="W8" s="3940"/>
      <c r="X8" s="3940"/>
      <c r="Y8" s="3940"/>
      <c r="Z8" s="3940"/>
      <c r="AA8" s="3940"/>
      <c r="AB8" s="467"/>
      <c r="AG8" s="3"/>
      <c r="AH8" s="3"/>
      <c r="AI8" s="3" t="s">
        <v>1743</v>
      </c>
      <c r="AJ8" s="3974">
        <v>45657</v>
      </c>
      <c r="AK8" s="3"/>
      <c r="AL8" s="3"/>
      <c r="AM8" s="3"/>
      <c r="AN8" s="3"/>
      <c r="AO8" s="3"/>
      <c r="AP8" s="3"/>
      <c r="AQ8" s="3"/>
      <c r="AR8" s="3"/>
      <c r="AS8" s="3"/>
      <c r="AT8" s="3"/>
      <c r="AU8" s="3"/>
      <c r="AV8" s="3"/>
      <c r="AW8" s="3"/>
      <c r="AX8" s="3"/>
      <c r="AY8" s="3"/>
      <c r="AZ8" s="3"/>
      <c r="BA8" s="3"/>
      <c r="BB8" s="3"/>
      <c r="BC8" s="3"/>
      <c r="BD8" s="3"/>
    </row>
    <row r="9" spans="2:56" s="517" customFormat="1" ht="12.75" customHeight="1" thickBot="1">
      <c r="B9" s="7516" t="s">
        <v>1702</v>
      </c>
      <c r="C9" s="7516"/>
      <c r="D9" s="7559" t="s">
        <v>1730</v>
      </c>
      <c r="E9" s="7561" t="s">
        <v>1708</v>
      </c>
      <c r="F9" s="7561" t="s">
        <v>1709</v>
      </c>
      <c r="G9" s="7552" t="s">
        <v>1632</v>
      </c>
      <c r="H9" s="7552" t="s">
        <v>1633</v>
      </c>
      <c r="I9" s="7552" t="s">
        <v>1634</v>
      </c>
      <c r="J9" s="7553" t="s">
        <v>1635</v>
      </c>
      <c r="K9" s="7553" t="s">
        <v>1636</v>
      </c>
      <c r="L9" s="7553" t="s">
        <v>1731</v>
      </c>
      <c r="M9" s="7552" t="s">
        <v>1638</v>
      </c>
      <c r="N9" s="7556" t="s">
        <v>1639</v>
      </c>
      <c r="O9" s="4943" t="s">
        <v>1744</v>
      </c>
      <c r="P9" s="4943"/>
      <c r="Q9" s="4943"/>
      <c r="R9" s="4943"/>
      <c r="S9" s="4943"/>
      <c r="T9" s="4943"/>
      <c r="U9" s="4943"/>
      <c r="V9" s="4943"/>
      <c r="W9" s="4943"/>
      <c r="X9" s="7562" t="s">
        <v>1733</v>
      </c>
      <c r="Y9" s="7563" t="s">
        <v>1705</v>
      </c>
      <c r="Z9" s="7560" t="s">
        <v>1706</v>
      </c>
      <c r="AA9" s="7558" t="s">
        <v>1497</v>
      </c>
      <c r="AB9" s="1885"/>
      <c r="AG9" s="29"/>
      <c r="AH9" s="29"/>
      <c r="AI9" s="7541" t="s">
        <v>1068</v>
      </c>
      <c r="AJ9" s="7541"/>
      <c r="AK9" s="7541"/>
      <c r="AL9" s="7541"/>
      <c r="AM9" s="7541"/>
      <c r="AN9" s="7541"/>
      <c r="AO9" s="7541"/>
      <c r="AP9" s="7541"/>
      <c r="AQ9" s="7541"/>
      <c r="AR9" s="7541"/>
      <c r="AS9" s="7541"/>
      <c r="AT9" s="7541"/>
      <c r="AU9" s="7541"/>
      <c r="AV9" s="7541"/>
      <c r="AW9" s="7541"/>
      <c r="AX9" s="7541"/>
      <c r="AY9" s="7541"/>
      <c r="AZ9" s="7541"/>
      <c r="BA9" s="7541"/>
      <c r="BB9" s="7565"/>
      <c r="BC9" s="29"/>
      <c r="BD9" s="29"/>
    </row>
    <row r="10" spans="2:56" s="517" customFormat="1" ht="30" customHeight="1" thickBot="1">
      <c r="B10" s="7516"/>
      <c r="C10" s="7516"/>
      <c r="D10" s="7559"/>
      <c r="E10" s="7561"/>
      <c r="F10" s="7561"/>
      <c r="G10" s="7552"/>
      <c r="H10" s="7552"/>
      <c r="I10" s="7552"/>
      <c r="J10" s="7553"/>
      <c r="K10" s="7553"/>
      <c r="L10" s="7553"/>
      <c r="M10" s="7552"/>
      <c r="N10" s="7556"/>
      <c r="O10" s="7554" t="s">
        <v>1734</v>
      </c>
      <c r="P10" s="7557" t="s">
        <v>756</v>
      </c>
      <c r="Q10" s="7554" t="s">
        <v>1735</v>
      </c>
      <c r="R10" s="7557" t="s">
        <v>756</v>
      </c>
      <c r="S10" s="7554" t="s">
        <v>1736</v>
      </c>
      <c r="T10" s="7557" t="s">
        <v>756</v>
      </c>
      <c r="U10" s="7554" t="s">
        <v>1737</v>
      </c>
      <c r="V10" s="7557" t="s">
        <v>756</v>
      </c>
      <c r="W10" s="7564" t="s">
        <v>164</v>
      </c>
      <c r="X10" s="7562"/>
      <c r="Y10" s="7563"/>
      <c r="Z10" s="7560"/>
      <c r="AA10" s="7558"/>
      <c r="AB10" s="1885"/>
      <c r="AG10" s="29"/>
      <c r="AH10" s="29"/>
      <c r="AI10" s="7499" t="s">
        <v>1713</v>
      </c>
      <c r="AJ10" s="7499"/>
      <c r="AK10" s="7566" t="s">
        <v>1501</v>
      </c>
      <c r="AL10" s="7500" t="s">
        <v>1502</v>
      </c>
      <c r="AM10" s="7567"/>
      <c r="AN10" s="7499" t="s">
        <v>1081</v>
      </c>
      <c r="AO10" s="3976" t="s">
        <v>1503</v>
      </c>
      <c r="AP10" s="7499" t="s">
        <v>1082</v>
      </c>
      <c r="AQ10" s="7499" t="s">
        <v>1086</v>
      </c>
      <c r="AR10" s="7499" t="s">
        <v>1084</v>
      </c>
      <c r="AS10" s="7499" t="s">
        <v>1070</v>
      </c>
      <c r="AT10" s="7499"/>
      <c r="AU10" s="7499"/>
      <c r="AV10" s="7499"/>
      <c r="AW10" s="7499" t="s">
        <v>1071</v>
      </c>
      <c r="AX10" s="7499"/>
      <c r="AY10" s="7499"/>
      <c r="AZ10" s="7499"/>
      <c r="BA10" s="7499" t="s">
        <v>44</v>
      </c>
      <c r="BB10" s="7499" t="s">
        <v>1505</v>
      </c>
      <c r="BC10" s="29"/>
      <c r="BD10" s="29"/>
    </row>
    <row r="11" spans="2:56" s="517" customFormat="1" ht="12.75" customHeight="1" thickBot="1">
      <c r="B11" s="7516"/>
      <c r="C11" s="7516"/>
      <c r="D11" s="7559"/>
      <c r="E11" s="7561"/>
      <c r="F11" s="7561"/>
      <c r="G11" s="7552"/>
      <c r="H11" s="7552"/>
      <c r="I11" s="7552"/>
      <c r="J11" s="7553"/>
      <c r="K11" s="7553"/>
      <c r="L11" s="7553"/>
      <c r="M11" s="7552"/>
      <c r="N11" s="7556"/>
      <c r="O11" s="7554"/>
      <c r="P11" s="7557"/>
      <c r="Q11" s="7554"/>
      <c r="R11" s="7557"/>
      <c r="S11" s="7554"/>
      <c r="T11" s="7557"/>
      <c r="U11" s="7554"/>
      <c r="V11" s="7557"/>
      <c r="W11" s="7564"/>
      <c r="X11" s="7562"/>
      <c r="Y11" s="7563"/>
      <c r="Z11" s="7560"/>
      <c r="AA11" s="7558"/>
      <c r="AB11" s="1885"/>
      <c r="AG11" s="29"/>
      <c r="AH11" s="29"/>
      <c r="AI11" s="7499" t="s">
        <v>1715</v>
      </c>
      <c r="AJ11" s="7566" t="s">
        <v>1603</v>
      </c>
      <c r="AK11" s="7566"/>
      <c r="AL11" s="7499" t="s">
        <v>1079</v>
      </c>
      <c r="AM11" s="7499" t="s">
        <v>1508</v>
      </c>
      <c r="AN11" s="7499"/>
      <c r="AO11" s="7499" t="s">
        <v>1740</v>
      </c>
      <c r="AP11" s="7499"/>
      <c r="AQ11" s="7499"/>
      <c r="AR11" s="7499"/>
      <c r="AS11" s="7499" t="s">
        <v>1509</v>
      </c>
      <c r="AT11" s="7499" t="s">
        <v>1082</v>
      </c>
      <c r="AU11" s="7499" t="s">
        <v>1086</v>
      </c>
      <c r="AV11" s="7499" t="s">
        <v>1084</v>
      </c>
      <c r="AW11" s="7499" t="s">
        <v>1509</v>
      </c>
      <c r="AX11" s="7499" t="s">
        <v>1082</v>
      </c>
      <c r="AY11" s="7499" t="s">
        <v>1086</v>
      </c>
      <c r="AZ11" s="7499" t="s">
        <v>1084</v>
      </c>
      <c r="BA11" s="7499"/>
      <c r="BB11" s="7499"/>
      <c r="BC11" s="29"/>
      <c r="BD11" s="29"/>
    </row>
    <row r="12" spans="2:56" s="517" customFormat="1" ht="12.75" customHeight="1">
      <c r="B12" s="7516"/>
      <c r="C12" s="7516"/>
      <c r="D12" s="7559"/>
      <c r="E12" s="7561"/>
      <c r="F12" s="7561"/>
      <c r="G12" s="7552"/>
      <c r="H12" s="7552"/>
      <c r="I12" s="7552"/>
      <c r="J12" s="7553"/>
      <c r="K12" s="7553"/>
      <c r="L12" s="7553"/>
      <c r="M12" s="7552"/>
      <c r="N12" s="7556"/>
      <c r="O12" s="7554"/>
      <c r="P12" s="7557"/>
      <c r="Q12" s="7554"/>
      <c r="R12" s="7557"/>
      <c r="S12" s="7554"/>
      <c r="T12" s="7557"/>
      <c r="U12" s="7554"/>
      <c r="V12" s="7557"/>
      <c r="W12" s="7564"/>
      <c r="X12" s="7562"/>
      <c r="Y12" s="7563"/>
      <c r="Z12" s="7560"/>
      <c r="AA12" s="7558"/>
      <c r="AB12" s="1885"/>
      <c r="AG12" s="29"/>
      <c r="AH12" s="29"/>
      <c r="AI12" s="7499"/>
      <c r="AJ12" s="7566"/>
      <c r="AK12" s="7566"/>
      <c r="AL12" s="7499"/>
      <c r="AM12" s="7499"/>
      <c r="AN12" s="7499"/>
      <c r="AO12" s="7499"/>
      <c r="AP12" s="7499"/>
      <c r="AQ12" s="7499"/>
      <c r="AR12" s="7499"/>
      <c r="AS12" s="7499"/>
      <c r="AT12" s="7499"/>
      <c r="AU12" s="7499"/>
      <c r="AV12" s="7499"/>
      <c r="AW12" s="7499"/>
      <c r="AX12" s="7499"/>
      <c r="AY12" s="7499"/>
      <c r="AZ12" s="7499"/>
      <c r="BA12" s="7499"/>
      <c r="BB12" s="7499"/>
      <c r="BC12" s="29"/>
      <c r="BD12" s="29"/>
    </row>
    <row r="13" spans="2:56" ht="12.75" customHeight="1">
      <c r="B13" s="1642">
        <v>1</v>
      </c>
      <c r="C13" s="3969"/>
      <c r="D13" s="3951"/>
      <c r="E13" s="3952"/>
      <c r="F13" s="3952"/>
      <c r="G13" s="2180"/>
      <c r="H13" s="2180"/>
      <c r="I13" s="2180"/>
      <c r="J13" s="2180"/>
      <c r="K13" s="2180"/>
      <c r="L13" s="2180"/>
      <c r="M13" s="2180"/>
      <c r="N13" s="2180"/>
      <c r="O13" s="3953"/>
      <c r="P13" s="2180"/>
      <c r="Q13" s="2178"/>
      <c r="R13" s="2180"/>
      <c r="S13" s="2178"/>
      <c r="T13" s="2180"/>
      <c r="U13" s="2178"/>
      <c r="V13" s="2180"/>
      <c r="W13" s="3970">
        <f t="shared" ref="W13:W26" si="0">P13+R13+T13+V13</f>
        <v>0</v>
      </c>
      <c r="X13" s="2180"/>
      <c r="Y13" s="2180"/>
      <c r="Z13" s="3955"/>
      <c r="AA13" s="3956"/>
      <c r="AI13" s="3977" t="str">
        <f t="shared" ref="AI13:AI29" si="1">IF(F13="","",$AJ$8-F13)</f>
        <v/>
      </c>
      <c r="AJ13" s="3978" t="str">
        <f>IF($AI13&lt;=90,$AI$34,IF($AI13&lt;=180,$AI$35,IF($AI13&lt;=270,$AI$36,IF($AI13&lt;=360,$AI$37,IF($AI13&lt;=450,$AI$38,IF($AI13&lt;=540,$AI$39,IF($AI13&gt;540,$AI$40,0)))))))</f>
        <v>For more than 18 months</v>
      </c>
      <c r="AK13" s="3979">
        <f t="shared" ref="AK13:AK27" si="2">X13</f>
        <v>0</v>
      </c>
      <c r="AL13" s="3980"/>
      <c r="AM13" s="3980"/>
      <c r="AN13" s="3981">
        <f>AK13+AL13-AM13</f>
        <v>0</v>
      </c>
      <c r="AO13" s="3984" t="str">
        <f t="shared" ref="AO13:AO27" si="3">IF(OR(O13&lt;=DATE(2024,12,31),Q13&lt;=DATE(2024,12,31),S13&lt;=DATE(2024,12,31),U13&lt;=DATE(2024,12,31)),"N","Y")</f>
        <v>N</v>
      </c>
      <c r="AP13" s="3985">
        <f t="shared" ref="AP13:AP27" si="4">IF(AR13&gt;AN13,AR13-AN13,0)</f>
        <v>0</v>
      </c>
      <c r="AQ13" s="3985">
        <f t="shared" ref="AQ13:AQ27" si="5">IF(AN13&gt;AR13,AN13-AR13,0)</f>
        <v>0</v>
      </c>
      <c r="AR13" s="3986"/>
      <c r="AS13" s="3986"/>
      <c r="AT13" s="3985">
        <f>IF(AV13&gt;AN13,AV13-AN13,0)</f>
        <v>0</v>
      </c>
      <c r="AU13" s="3985">
        <f>IF(AN13&gt;AV13,AN13-AV13,0)</f>
        <v>0</v>
      </c>
      <c r="AV13" s="3985">
        <f t="shared" ref="AV13:AV27" si="6">AR13+AS13</f>
        <v>0</v>
      </c>
      <c r="AW13" s="3986"/>
      <c r="AX13" s="3985">
        <f>IF(AZ13&gt;AN13,AZ13-AN13,0)</f>
        <v>0</v>
      </c>
      <c r="AY13" s="3985">
        <f>IF(AN13&gt;AZ13,AN13-AZ13,0)</f>
        <v>0</v>
      </c>
      <c r="AZ13" s="3985">
        <f t="shared" ref="AZ13:AZ27" si="7">AV13+AW13</f>
        <v>0</v>
      </c>
      <c r="BA13" s="3980"/>
      <c r="BB13" s="3980"/>
    </row>
    <row r="14" spans="2:56" ht="12.75" customHeight="1">
      <c r="B14" s="1642">
        <v>2</v>
      </c>
      <c r="C14" s="3969"/>
      <c r="D14" s="3951"/>
      <c r="E14" s="3952"/>
      <c r="F14" s="3952"/>
      <c r="G14" s="2180"/>
      <c r="H14" s="2180"/>
      <c r="I14" s="2180"/>
      <c r="J14" s="2180"/>
      <c r="K14" s="2180"/>
      <c r="L14" s="2180"/>
      <c r="M14" s="2180"/>
      <c r="N14" s="2180"/>
      <c r="O14" s="3953"/>
      <c r="P14" s="2180"/>
      <c r="Q14" s="2178"/>
      <c r="R14" s="2180"/>
      <c r="S14" s="2178"/>
      <c r="T14" s="2180"/>
      <c r="U14" s="2178"/>
      <c r="V14" s="2180"/>
      <c r="W14" s="3970">
        <f t="shared" si="0"/>
        <v>0</v>
      </c>
      <c r="X14" s="2180"/>
      <c r="Y14" s="2180"/>
      <c r="Z14" s="3955"/>
      <c r="AA14" s="3956"/>
      <c r="AI14" s="3977" t="str">
        <f t="shared" si="1"/>
        <v/>
      </c>
      <c r="AJ14" s="3978" t="str">
        <f t="shared" ref="AJ14:AJ27" si="8">IF($AI14&lt;=90,$AI$34,IF($AI14&lt;=180,$AI$35,IF($AI14&lt;=270,$AI$36,IF($AI14&lt;=360,$AI$37,IF($AI14&lt;=450,$AI$38,IF($AI14&lt;=540,$AI$39,IF($AI14&gt;540,$AI$40,0)))))))</f>
        <v>For more than 18 months</v>
      </c>
      <c r="AK14" s="3979">
        <f t="shared" si="2"/>
        <v>0</v>
      </c>
      <c r="AL14" s="3980"/>
      <c r="AM14" s="3980"/>
      <c r="AN14" s="3981">
        <f t="shared" ref="AN14:AN27" si="9">AK14+AL14-AM14</f>
        <v>0</v>
      </c>
      <c r="AO14" s="3984" t="str">
        <f t="shared" si="3"/>
        <v>N</v>
      </c>
      <c r="AP14" s="3985">
        <f t="shared" si="4"/>
        <v>0</v>
      </c>
      <c r="AQ14" s="3985">
        <f t="shared" si="5"/>
        <v>0</v>
      </c>
      <c r="AR14" s="3986"/>
      <c r="AS14" s="3986"/>
      <c r="AT14" s="3985">
        <f t="shared" ref="AT14:AT27" si="10">IF(AV14&gt;AN14,AV14-AN14,0)</f>
        <v>0</v>
      </c>
      <c r="AU14" s="3985">
        <f t="shared" ref="AU14:AU27" si="11">IF(AN14&gt;AV14,AN14-AV14,0)</f>
        <v>0</v>
      </c>
      <c r="AV14" s="3985">
        <f t="shared" si="6"/>
        <v>0</v>
      </c>
      <c r="AW14" s="3986"/>
      <c r="AX14" s="3985">
        <f t="shared" ref="AX14:AX27" si="12">IF(AZ14&gt;AN14,AZ14-AN14,0)</f>
        <v>0</v>
      </c>
      <c r="AY14" s="3985">
        <f t="shared" ref="AY14:AY27" si="13">IF(AN14&gt;AZ14,AN14-AZ14,0)</f>
        <v>0</v>
      </c>
      <c r="AZ14" s="3985">
        <f t="shared" si="7"/>
        <v>0</v>
      </c>
      <c r="BA14" s="3980"/>
      <c r="BB14" s="3980"/>
    </row>
    <row r="15" spans="2:56" ht="12.75" customHeight="1">
      <c r="B15" s="1642">
        <v>3</v>
      </c>
      <c r="C15" s="3969"/>
      <c r="D15" s="3951"/>
      <c r="E15" s="3952"/>
      <c r="F15" s="3952"/>
      <c r="G15" s="2180"/>
      <c r="H15" s="2180"/>
      <c r="I15" s="2180"/>
      <c r="J15" s="2180"/>
      <c r="K15" s="2180"/>
      <c r="L15" s="2180"/>
      <c r="M15" s="2180"/>
      <c r="N15" s="2180"/>
      <c r="O15" s="3953"/>
      <c r="P15" s="2180"/>
      <c r="Q15" s="2178"/>
      <c r="R15" s="2180"/>
      <c r="S15" s="2178"/>
      <c r="T15" s="2180"/>
      <c r="U15" s="2178"/>
      <c r="V15" s="2180"/>
      <c r="W15" s="3970">
        <f t="shared" si="0"/>
        <v>0</v>
      </c>
      <c r="X15" s="2180"/>
      <c r="Y15" s="2180"/>
      <c r="Z15" s="3955"/>
      <c r="AA15" s="3956"/>
      <c r="AI15" s="3977" t="str">
        <f t="shared" si="1"/>
        <v/>
      </c>
      <c r="AJ15" s="3978" t="str">
        <f t="shared" si="8"/>
        <v>For more than 18 months</v>
      </c>
      <c r="AK15" s="3979">
        <f t="shared" si="2"/>
        <v>0</v>
      </c>
      <c r="AL15" s="3980"/>
      <c r="AM15" s="3980"/>
      <c r="AN15" s="3981">
        <f t="shared" si="9"/>
        <v>0</v>
      </c>
      <c r="AO15" s="3984" t="str">
        <f t="shared" si="3"/>
        <v>N</v>
      </c>
      <c r="AP15" s="3985">
        <f t="shared" si="4"/>
        <v>0</v>
      </c>
      <c r="AQ15" s="3985">
        <f t="shared" si="5"/>
        <v>0</v>
      </c>
      <c r="AR15" s="3986"/>
      <c r="AS15" s="3986"/>
      <c r="AT15" s="3985">
        <f t="shared" si="10"/>
        <v>0</v>
      </c>
      <c r="AU15" s="3985">
        <f t="shared" si="11"/>
        <v>0</v>
      </c>
      <c r="AV15" s="3985">
        <f t="shared" si="6"/>
        <v>0</v>
      </c>
      <c r="AW15" s="3986"/>
      <c r="AX15" s="3985">
        <f t="shared" si="12"/>
        <v>0</v>
      </c>
      <c r="AY15" s="3985">
        <f t="shared" si="13"/>
        <v>0</v>
      </c>
      <c r="AZ15" s="3985">
        <f t="shared" si="7"/>
        <v>0</v>
      </c>
      <c r="BA15" s="3980"/>
      <c r="BB15" s="3980"/>
    </row>
    <row r="16" spans="2:56" ht="12.75" customHeight="1">
      <c r="B16" s="1642">
        <v>4</v>
      </c>
      <c r="C16" s="3969"/>
      <c r="D16" s="3951"/>
      <c r="E16" s="3952"/>
      <c r="F16" s="3952"/>
      <c r="G16" s="2180"/>
      <c r="H16" s="2180"/>
      <c r="I16" s="2180"/>
      <c r="J16" s="2180"/>
      <c r="K16" s="2180"/>
      <c r="L16" s="2180"/>
      <c r="M16" s="2180"/>
      <c r="N16" s="2180"/>
      <c r="O16" s="3953"/>
      <c r="P16" s="2180"/>
      <c r="Q16" s="2178"/>
      <c r="R16" s="2180"/>
      <c r="S16" s="2178"/>
      <c r="T16" s="2180"/>
      <c r="U16" s="2178"/>
      <c r="V16" s="2180"/>
      <c r="W16" s="3970">
        <f t="shared" si="0"/>
        <v>0</v>
      </c>
      <c r="X16" s="2180"/>
      <c r="Y16" s="2180"/>
      <c r="Z16" s="3955"/>
      <c r="AA16" s="3956"/>
      <c r="AI16" s="3977" t="str">
        <f t="shared" si="1"/>
        <v/>
      </c>
      <c r="AJ16" s="3978" t="str">
        <f t="shared" si="8"/>
        <v>For more than 18 months</v>
      </c>
      <c r="AK16" s="3979">
        <f t="shared" si="2"/>
        <v>0</v>
      </c>
      <c r="AL16" s="3980"/>
      <c r="AM16" s="3980"/>
      <c r="AN16" s="3981">
        <f t="shared" si="9"/>
        <v>0</v>
      </c>
      <c r="AO16" s="3984" t="str">
        <f t="shared" si="3"/>
        <v>N</v>
      </c>
      <c r="AP16" s="3985">
        <f t="shared" si="4"/>
        <v>0</v>
      </c>
      <c r="AQ16" s="3985">
        <f t="shared" si="5"/>
        <v>0</v>
      </c>
      <c r="AR16" s="3986"/>
      <c r="AS16" s="3986"/>
      <c r="AT16" s="3985">
        <f t="shared" si="10"/>
        <v>0</v>
      </c>
      <c r="AU16" s="3985">
        <f t="shared" si="11"/>
        <v>0</v>
      </c>
      <c r="AV16" s="3985">
        <f t="shared" si="6"/>
        <v>0</v>
      </c>
      <c r="AW16" s="3986"/>
      <c r="AX16" s="3985">
        <f t="shared" si="12"/>
        <v>0</v>
      </c>
      <c r="AY16" s="3985">
        <f t="shared" si="13"/>
        <v>0</v>
      </c>
      <c r="AZ16" s="3985">
        <f t="shared" si="7"/>
        <v>0</v>
      </c>
      <c r="BA16" s="3980"/>
      <c r="BB16" s="3980"/>
    </row>
    <row r="17" spans="2:54" ht="12.75" customHeight="1">
      <c r="B17" s="1642">
        <v>5</v>
      </c>
      <c r="C17" s="3969"/>
      <c r="D17" s="3951"/>
      <c r="E17" s="3952"/>
      <c r="F17" s="3952"/>
      <c r="G17" s="2180"/>
      <c r="H17" s="2180"/>
      <c r="I17" s="2180"/>
      <c r="J17" s="2180"/>
      <c r="K17" s="2180"/>
      <c r="L17" s="2180"/>
      <c r="M17" s="2180"/>
      <c r="N17" s="2180"/>
      <c r="O17" s="3953"/>
      <c r="P17" s="2180"/>
      <c r="Q17" s="2178"/>
      <c r="R17" s="2180"/>
      <c r="S17" s="2178"/>
      <c r="T17" s="2180"/>
      <c r="U17" s="2178"/>
      <c r="V17" s="2180"/>
      <c r="W17" s="3970">
        <f t="shared" si="0"/>
        <v>0</v>
      </c>
      <c r="X17" s="2180"/>
      <c r="Y17" s="2180"/>
      <c r="Z17" s="3955"/>
      <c r="AA17" s="3956"/>
      <c r="AI17" s="3977" t="str">
        <f t="shared" si="1"/>
        <v/>
      </c>
      <c r="AJ17" s="3978" t="str">
        <f t="shared" si="8"/>
        <v>For more than 18 months</v>
      </c>
      <c r="AK17" s="3979">
        <f t="shared" si="2"/>
        <v>0</v>
      </c>
      <c r="AL17" s="3980"/>
      <c r="AM17" s="3980"/>
      <c r="AN17" s="3981">
        <f t="shared" si="9"/>
        <v>0</v>
      </c>
      <c r="AO17" s="3984" t="str">
        <f t="shared" si="3"/>
        <v>N</v>
      </c>
      <c r="AP17" s="3985">
        <f t="shared" si="4"/>
        <v>0</v>
      </c>
      <c r="AQ17" s="3985">
        <f t="shared" si="5"/>
        <v>0</v>
      </c>
      <c r="AR17" s="3986"/>
      <c r="AS17" s="3986"/>
      <c r="AT17" s="3985">
        <f t="shared" si="10"/>
        <v>0</v>
      </c>
      <c r="AU17" s="3985">
        <f t="shared" si="11"/>
        <v>0</v>
      </c>
      <c r="AV17" s="3985">
        <f t="shared" si="6"/>
        <v>0</v>
      </c>
      <c r="AW17" s="3986"/>
      <c r="AX17" s="3985">
        <f t="shared" si="12"/>
        <v>0</v>
      </c>
      <c r="AY17" s="3985">
        <f t="shared" si="13"/>
        <v>0</v>
      </c>
      <c r="AZ17" s="3985">
        <f t="shared" si="7"/>
        <v>0</v>
      </c>
      <c r="BA17" s="3980"/>
      <c r="BB17" s="3980"/>
    </row>
    <row r="18" spans="2:54" ht="12.75" customHeight="1">
      <c r="B18" s="1642">
        <v>6</v>
      </c>
      <c r="C18" s="3969"/>
      <c r="D18" s="3951"/>
      <c r="E18" s="3952"/>
      <c r="F18" s="3952"/>
      <c r="G18" s="2180"/>
      <c r="H18" s="2180"/>
      <c r="I18" s="2180"/>
      <c r="J18" s="2180"/>
      <c r="K18" s="2180"/>
      <c r="L18" s="2180"/>
      <c r="M18" s="2180"/>
      <c r="N18" s="2180"/>
      <c r="O18" s="3953"/>
      <c r="P18" s="2180"/>
      <c r="Q18" s="2178"/>
      <c r="R18" s="2180"/>
      <c r="S18" s="2178"/>
      <c r="T18" s="2180"/>
      <c r="U18" s="2178"/>
      <c r="V18" s="2180"/>
      <c r="W18" s="3970">
        <f t="shared" si="0"/>
        <v>0</v>
      </c>
      <c r="X18" s="2180"/>
      <c r="Y18" s="2180"/>
      <c r="Z18" s="3955"/>
      <c r="AA18" s="3956"/>
      <c r="AI18" s="3977" t="str">
        <f t="shared" si="1"/>
        <v/>
      </c>
      <c r="AJ18" s="3978" t="str">
        <f t="shared" si="8"/>
        <v>For more than 18 months</v>
      </c>
      <c r="AK18" s="3979">
        <f t="shared" si="2"/>
        <v>0</v>
      </c>
      <c r="AL18" s="3980"/>
      <c r="AM18" s="3980"/>
      <c r="AN18" s="3981">
        <f t="shared" si="9"/>
        <v>0</v>
      </c>
      <c r="AO18" s="3984" t="str">
        <f t="shared" si="3"/>
        <v>N</v>
      </c>
      <c r="AP18" s="3985">
        <f t="shared" si="4"/>
        <v>0</v>
      </c>
      <c r="AQ18" s="3985">
        <f t="shared" si="5"/>
        <v>0</v>
      </c>
      <c r="AR18" s="3986"/>
      <c r="AS18" s="3986"/>
      <c r="AT18" s="3985">
        <f t="shared" si="10"/>
        <v>0</v>
      </c>
      <c r="AU18" s="3985">
        <f t="shared" si="11"/>
        <v>0</v>
      </c>
      <c r="AV18" s="3985">
        <f t="shared" si="6"/>
        <v>0</v>
      </c>
      <c r="AW18" s="3986"/>
      <c r="AX18" s="3985">
        <f t="shared" si="12"/>
        <v>0</v>
      </c>
      <c r="AY18" s="3985">
        <f t="shared" si="13"/>
        <v>0</v>
      </c>
      <c r="AZ18" s="3985">
        <f t="shared" si="7"/>
        <v>0</v>
      </c>
      <c r="BA18" s="3980"/>
      <c r="BB18" s="3980"/>
    </row>
    <row r="19" spans="2:54" ht="12.75" customHeight="1">
      <c r="B19" s="1642">
        <v>7</v>
      </c>
      <c r="C19" s="3969"/>
      <c r="D19" s="3951"/>
      <c r="E19" s="3952"/>
      <c r="F19" s="3952"/>
      <c r="G19" s="2180"/>
      <c r="H19" s="2180"/>
      <c r="I19" s="2180"/>
      <c r="J19" s="2180"/>
      <c r="K19" s="2180"/>
      <c r="L19" s="2180"/>
      <c r="M19" s="2180"/>
      <c r="N19" s="2180"/>
      <c r="O19" s="3953"/>
      <c r="P19" s="2180"/>
      <c r="Q19" s="2178"/>
      <c r="R19" s="2180"/>
      <c r="S19" s="2178"/>
      <c r="T19" s="2180"/>
      <c r="U19" s="2178"/>
      <c r="V19" s="2180"/>
      <c r="W19" s="3970">
        <f t="shared" si="0"/>
        <v>0</v>
      </c>
      <c r="X19" s="2180"/>
      <c r="Y19" s="2180"/>
      <c r="Z19" s="3955"/>
      <c r="AA19" s="3956"/>
      <c r="AI19" s="3977" t="str">
        <f t="shared" si="1"/>
        <v/>
      </c>
      <c r="AJ19" s="3978" t="str">
        <f t="shared" si="8"/>
        <v>For more than 18 months</v>
      </c>
      <c r="AK19" s="3979">
        <f t="shared" si="2"/>
        <v>0</v>
      </c>
      <c r="AL19" s="3980"/>
      <c r="AM19" s="3980"/>
      <c r="AN19" s="3981">
        <f t="shared" si="9"/>
        <v>0</v>
      </c>
      <c r="AO19" s="3984" t="str">
        <f t="shared" si="3"/>
        <v>N</v>
      </c>
      <c r="AP19" s="3985">
        <f t="shared" si="4"/>
        <v>0</v>
      </c>
      <c r="AQ19" s="3985">
        <f t="shared" si="5"/>
        <v>0</v>
      </c>
      <c r="AR19" s="3986"/>
      <c r="AS19" s="3986"/>
      <c r="AT19" s="3985">
        <f t="shared" si="10"/>
        <v>0</v>
      </c>
      <c r="AU19" s="3985">
        <f t="shared" si="11"/>
        <v>0</v>
      </c>
      <c r="AV19" s="3985">
        <f t="shared" si="6"/>
        <v>0</v>
      </c>
      <c r="AW19" s="3986"/>
      <c r="AX19" s="3985">
        <f t="shared" si="12"/>
        <v>0</v>
      </c>
      <c r="AY19" s="3985">
        <f t="shared" si="13"/>
        <v>0</v>
      </c>
      <c r="AZ19" s="3985">
        <f t="shared" si="7"/>
        <v>0</v>
      </c>
      <c r="BA19" s="3980"/>
      <c r="BB19" s="3980"/>
    </row>
    <row r="20" spans="2:54" ht="12.75" customHeight="1">
      <c r="B20" s="1642">
        <v>8</v>
      </c>
      <c r="C20" s="3969"/>
      <c r="D20" s="3951"/>
      <c r="E20" s="3952"/>
      <c r="F20" s="3952"/>
      <c r="G20" s="2180"/>
      <c r="H20" s="2180"/>
      <c r="I20" s="2180"/>
      <c r="J20" s="2180"/>
      <c r="K20" s="2180"/>
      <c r="L20" s="2180"/>
      <c r="M20" s="2180"/>
      <c r="N20" s="2180"/>
      <c r="O20" s="3953"/>
      <c r="P20" s="2180"/>
      <c r="Q20" s="2178"/>
      <c r="R20" s="2180"/>
      <c r="S20" s="2178"/>
      <c r="T20" s="2180"/>
      <c r="U20" s="2178"/>
      <c r="V20" s="2180"/>
      <c r="W20" s="3970">
        <f t="shared" si="0"/>
        <v>0</v>
      </c>
      <c r="X20" s="2180"/>
      <c r="Y20" s="2180"/>
      <c r="Z20" s="3955"/>
      <c r="AA20" s="3956"/>
      <c r="AI20" s="3977" t="str">
        <f t="shared" si="1"/>
        <v/>
      </c>
      <c r="AJ20" s="3978" t="str">
        <f t="shared" si="8"/>
        <v>For more than 18 months</v>
      </c>
      <c r="AK20" s="3979">
        <f t="shared" si="2"/>
        <v>0</v>
      </c>
      <c r="AL20" s="3980"/>
      <c r="AM20" s="3980"/>
      <c r="AN20" s="3981">
        <f t="shared" si="9"/>
        <v>0</v>
      </c>
      <c r="AO20" s="3984" t="str">
        <f t="shared" si="3"/>
        <v>N</v>
      </c>
      <c r="AP20" s="3985">
        <f t="shared" si="4"/>
        <v>0</v>
      </c>
      <c r="AQ20" s="3985">
        <f t="shared" si="5"/>
        <v>0</v>
      </c>
      <c r="AR20" s="3986"/>
      <c r="AS20" s="3986"/>
      <c r="AT20" s="3985">
        <f t="shared" si="10"/>
        <v>0</v>
      </c>
      <c r="AU20" s="3985">
        <f t="shared" si="11"/>
        <v>0</v>
      </c>
      <c r="AV20" s="3985">
        <f t="shared" si="6"/>
        <v>0</v>
      </c>
      <c r="AW20" s="3986"/>
      <c r="AX20" s="3985">
        <f t="shared" si="12"/>
        <v>0</v>
      </c>
      <c r="AY20" s="3985">
        <f t="shared" si="13"/>
        <v>0</v>
      </c>
      <c r="AZ20" s="3985">
        <f t="shared" si="7"/>
        <v>0</v>
      </c>
      <c r="BA20" s="3980"/>
      <c r="BB20" s="3980"/>
    </row>
    <row r="21" spans="2:54" ht="12.75" customHeight="1">
      <c r="B21" s="1642">
        <v>9</v>
      </c>
      <c r="C21" s="3969"/>
      <c r="D21" s="3951"/>
      <c r="E21" s="3952"/>
      <c r="F21" s="3952"/>
      <c r="G21" s="2180"/>
      <c r="H21" s="2180"/>
      <c r="I21" s="2180"/>
      <c r="J21" s="2180"/>
      <c r="K21" s="2180"/>
      <c r="L21" s="2180"/>
      <c r="M21" s="2180"/>
      <c r="N21" s="2180"/>
      <c r="O21" s="3953"/>
      <c r="P21" s="2180"/>
      <c r="Q21" s="2178"/>
      <c r="R21" s="2180"/>
      <c r="S21" s="2178"/>
      <c r="T21" s="2180"/>
      <c r="U21" s="2178"/>
      <c r="V21" s="2180"/>
      <c r="W21" s="3970">
        <f t="shared" si="0"/>
        <v>0</v>
      </c>
      <c r="X21" s="2180"/>
      <c r="Y21" s="2180"/>
      <c r="Z21" s="3955"/>
      <c r="AA21" s="3956"/>
      <c r="AI21" s="3977" t="str">
        <f t="shared" si="1"/>
        <v/>
      </c>
      <c r="AJ21" s="3978" t="str">
        <f t="shared" si="8"/>
        <v>For more than 18 months</v>
      </c>
      <c r="AK21" s="3979">
        <f t="shared" si="2"/>
        <v>0</v>
      </c>
      <c r="AL21" s="3980"/>
      <c r="AM21" s="3980"/>
      <c r="AN21" s="3981">
        <f t="shared" si="9"/>
        <v>0</v>
      </c>
      <c r="AO21" s="3984" t="str">
        <f t="shared" si="3"/>
        <v>N</v>
      </c>
      <c r="AP21" s="3985">
        <f t="shared" si="4"/>
        <v>0</v>
      </c>
      <c r="AQ21" s="3985">
        <f t="shared" si="5"/>
        <v>0</v>
      </c>
      <c r="AR21" s="3986"/>
      <c r="AS21" s="3986"/>
      <c r="AT21" s="3985">
        <f t="shared" si="10"/>
        <v>0</v>
      </c>
      <c r="AU21" s="3985">
        <f t="shared" si="11"/>
        <v>0</v>
      </c>
      <c r="AV21" s="3985">
        <f t="shared" si="6"/>
        <v>0</v>
      </c>
      <c r="AW21" s="3986"/>
      <c r="AX21" s="3985">
        <f t="shared" si="12"/>
        <v>0</v>
      </c>
      <c r="AY21" s="3985">
        <f t="shared" si="13"/>
        <v>0</v>
      </c>
      <c r="AZ21" s="3985">
        <f t="shared" si="7"/>
        <v>0</v>
      </c>
      <c r="BA21" s="3980"/>
      <c r="BB21" s="3980"/>
    </row>
    <row r="22" spans="2:54" ht="12.75" customHeight="1">
      <c r="B22" s="1642">
        <v>10</v>
      </c>
      <c r="C22" s="3969"/>
      <c r="D22" s="3951"/>
      <c r="E22" s="3952"/>
      <c r="F22" s="3952"/>
      <c r="G22" s="2180"/>
      <c r="H22" s="2180"/>
      <c r="I22" s="2180"/>
      <c r="J22" s="2180"/>
      <c r="K22" s="2180"/>
      <c r="L22" s="2180"/>
      <c r="M22" s="2180"/>
      <c r="N22" s="2180"/>
      <c r="O22" s="3953"/>
      <c r="P22" s="2180"/>
      <c r="Q22" s="2178"/>
      <c r="R22" s="2180"/>
      <c r="S22" s="2178"/>
      <c r="T22" s="2180"/>
      <c r="U22" s="2178"/>
      <c r="V22" s="2180"/>
      <c r="W22" s="3970">
        <f t="shared" si="0"/>
        <v>0</v>
      </c>
      <c r="X22" s="2180"/>
      <c r="Y22" s="2180"/>
      <c r="Z22" s="3955"/>
      <c r="AA22" s="3956"/>
      <c r="AI22" s="3977" t="str">
        <f t="shared" si="1"/>
        <v/>
      </c>
      <c r="AJ22" s="3978" t="str">
        <f t="shared" si="8"/>
        <v>For more than 18 months</v>
      </c>
      <c r="AK22" s="3979">
        <f t="shared" si="2"/>
        <v>0</v>
      </c>
      <c r="AL22" s="3980"/>
      <c r="AM22" s="3980"/>
      <c r="AN22" s="3981">
        <f t="shared" si="9"/>
        <v>0</v>
      </c>
      <c r="AO22" s="3984" t="str">
        <f t="shared" si="3"/>
        <v>N</v>
      </c>
      <c r="AP22" s="3985">
        <f t="shared" si="4"/>
        <v>0</v>
      </c>
      <c r="AQ22" s="3985">
        <f t="shared" si="5"/>
        <v>0</v>
      </c>
      <c r="AR22" s="3986"/>
      <c r="AS22" s="3986"/>
      <c r="AT22" s="3985">
        <f t="shared" si="10"/>
        <v>0</v>
      </c>
      <c r="AU22" s="3985">
        <f t="shared" si="11"/>
        <v>0</v>
      </c>
      <c r="AV22" s="3985">
        <f t="shared" si="6"/>
        <v>0</v>
      </c>
      <c r="AW22" s="3986"/>
      <c r="AX22" s="3985">
        <f t="shared" si="12"/>
        <v>0</v>
      </c>
      <c r="AY22" s="3985">
        <f t="shared" si="13"/>
        <v>0</v>
      </c>
      <c r="AZ22" s="3985">
        <f t="shared" si="7"/>
        <v>0</v>
      </c>
      <c r="BA22" s="3980"/>
      <c r="BB22" s="3980"/>
    </row>
    <row r="23" spans="2:54" ht="12.75" customHeight="1">
      <c r="B23" s="1642">
        <v>11</v>
      </c>
      <c r="C23" s="3969"/>
      <c r="D23" s="3951"/>
      <c r="E23" s="3952"/>
      <c r="F23" s="3952"/>
      <c r="G23" s="2180"/>
      <c r="H23" s="2180"/>
      <c r="I23" s="2180"/>
      <c r="J23" s="2180"/>
      <c r="K23" s="2180"/>
      <c r="L23" s="2180"/>
      <c r="M23" s="2180"/>
      <c r="N23" s="2180"/>
      <c r="O23" s="3953"/>
      <c r="P23" s="2180"/>
      <c r="Q23" s="2178"/>
      <c r="R23" s="2180"/>
      <c r="S23" s="2178"/>
      <c r="T23" s="2180"/>
      <c r="U23" s="2178"/>
      <c r="V23" s="2180"/>
      <c r="W23" s="3970">
        <f t="shared" si="0"/>
        <v>0</v>
      </c>
      <c r="X23" s="2180"/>
      <c r="Y23" s="2180"/>
      <c r="Z23" s="3955"/>
      <c r="AA23" s="3956"/>
      <c r="AI23" s="3977" t="str">
        <f t="shared" si="1"/>
        <v/>
      </c>
      <c r="AJ23" s="3978" t="str">
        <f t="shared" si="8"/>
        <v>For more than 18 months</v>
      </c>
      <c r="AK23" s="3979">
        <f t="shared" si="2"/>
        <v>0</v>
      </c>
      <c r="AL23" s="3980"/>
      <c r="AM23" s="3980"/>
      <c r="AN23" s="3981">
        <f t="shared" si="9"/>
        <v>0</v>
      </c>
      <c r="AO23" s="3984" t="str">
        <f t="shared" si="3"/>
        <v>N</v>
      </c>
      <c r="AP23" s="3985">
        <f t="shared" si="4"/>
        <v>0</v>
      </c>
      <c r="AQ23" s="3985">
        <f t="shared" si="5"/>
        <v>0</v>
      </c>
      <c r="AR23" s="3986"/>
      <c r="AS23" s="3986"/>
      <c r="AT23" s="3985">
        <f t="shared" si="10"/>
        <v>0</v>
      </c>
      <c r="AU23" s="3985">
        <f t="shared" si="11"/>
        <v>0</v>
      </c>
      <c r="AV23" s="3985">
        <f t="shared" si="6"/>
        <v>0</v>
      </c>
      <c r="AW23" s="3986"/>
      <c r="AX23" s="3985">
        <f t="shared" si="12"/>
        <v>0</v>
      </c>
      <c r="AY23" s="3985">
        <f t="shared" si="13"/>
        <v>0</v>
      </c>
      <c r="AZ23" s="3985">
        <f t="shared" si="7"/>
        <v>0</v>
      </c>
      <c r="BA23" s="3980"/>
      <c r="BB23" s="3980"/>
    </row>
    <row r="24" spans="2:54" ht="12.75" customHeight="1">
      <c r="B24" s="1642">
        <v>12</v>
      </c>
      <c r="C24" s="3969"/>
      <c r="D24" s="3951"/>
      <c r="E24" s="3952"/>
      <c r="F24" s="3952"/>
      <c r="G24" s="2180"/>
      <c r="H24" s="2180"/>
      <c r="I24" s="2180"/>
      <c r="J24" s="2180"/>
      <c r="K24" s="2180"/>
      <c r="L24" s="2180"/>
      <c r="M24" s="2180"/>
      <c r="N24" s="2180"/>
      <c r="O24" s="3953"/>
      <c r="P24" s="2180"/>
      <c r="Q24" s="2178"/>
      <c r="R24" s="2180"/>
      <c r="S24" s="2178"/>
      <c r="T24" s="2180"/>
      <c r="U24" s="2178"/>
      <c r="V24" s="2180"/>
      <c r="W24" s="3970">
        <f t="shared" si="0"/>
        <v>0</v>
      </c>
      <c r="X24" s="2180"/>
      <c r="Y24" s="2180"/>
      <c r="Z24" s="3955"/>
      <c r="AA24" s="3956"/>
      <c r="AI24" s="3977" t="str">
        <f t="shared" si="1"/>
        <v/>
      </c>
      <c r="AJ24" s="3978" t="str">
        <f t="shared" si="8"/>
        <v>For more than 18 months</v>
      </c>
      <c r="AK24" s="3979">
        <f t="shared" si="2"/>
        <v>0</v>
      </c>
      <c r="AL24" s="3980"/>
      <c r="AM24" s="3980"/>
      <c r="AN24" s="3981">
        <f t="shared" si="9"/>
        <v>0</v>
      </c>
      <c r="AO24" s="3984" t="str">
        <f t="shared" si="3"/>
        <v>N</v>
      </c>
      <c r="AP24" s="3985">
        <f t="shared" si="4"/>
        <v>0</v>
      </c>
      <c r="AQ24" s="3985">
        <f t="shared" si="5"/>
        <v>0</v>
      </c>
      <c r="AR24" s="3986"/>
      <c r="AS24" s="3986"/>
      <c r="AT24" s="3985">
        <f t="shared" si="10"/>
        <v>0</v>
      </c>
      <c r="AU24" s="3985">
        <f t="shared" si="11"/>
        <v>0</v>
      </c>
      <c r="AV24" s="3985">
        <f t="shared" si="6"/>
        <v>0</v>
      </c>
      <c r="AW24" s="3986"/>
      <c r="AX24" s="3985">
        <f t="shared" si="12"/>
        <v>0</v>
      </c>
      <c r="AY24" s="3985">
        <f t="shared" si="13"/>
        <v>0</v>
      </c>
      <c r="AZ24" s="3985">
        <f t="shared" si="7"/>
        <v>0</v>
      </c>
      <c r="BA24" s="3980"/>
      <c r="BB24" s="3980"/>
    </row>
    <row r="25" spans="2:54" ht="12.75" customHeight="1">
      <c r="B25" s="1642">
        <v>13</v>
      </c>
      <c r="C25" s="3969"/>
      <c r="D25" s="3951"/>
      <c r="E25" s="3952"/>
      <c r="F25" s="3952"/>
      <c r="G25" s="2180"/>
      <c r="H25" s="2180"/>
      <c r="I25" s="2180"/>
      <c r="J25" s="2180"/>
      <c r="K25" s="2180"/>
      <c r="L25" s="2180"/>
      <c r="M25" s="2180"/>
      <c r="N25" s="2180"/>
      <c r="O25" s="3953"/>
      <c r="P25" s="2180"/>
      <c r="Q25" s="2178"/>
      <c r="R25" s="2180"/>
      <c r="S25" s="2178"/>
      <c r="T25" s="2180"/>
      <c r="U25" s="2178"/>
      <c r="V25" s="2180"/>
      <c r="W25" s="3970">
        <f t="shared" si="0"/>
        <v>0</v>
      </c>
      <c r="X25" s="2180"/>
      <c r="Y25" s="2180"/>
      <c r="Z25" s="3955"/>
      <c r="AA25" s="3956"/>
      <c r="AI25" s="3977" t="str">
        <f t="shared" si="1"/>
        <v/>
      </c>
      <c r="AJ25" s="3978" t="str">
        <f t="shared" si="8"/>
        <v>For more than 18 months</v>
      </c>
      <c r="AK25" s="3979">
        <f t="shared" si="2"/>
        <v>0</v>
      </c>
      <c r="AL25" s="3980"/>
      <c r="AM25" s="3980"/>
      <c r="AN25" s="3981">
        <f t="shared" si="9"/>
        <v>0</v>
      </c>
      <c r="AO25" s="3984" t="str">
        <f t="shared" si="3"/>
        <v>N</v>
      </c>
      <c r="AP25" s="3985">
        <f t="shared" si="4"/>
        <v>0</v>
      </c>
      <c r="AQ25" s="3985">
        <f t="shared" si="5"/>
        <v>0</v>
      </c>
      <c r="AR25" s="3986"/>
      <c r="AS25" s="3986"/>
      <c r="AT25" s="3985">
        <f t="shared" si="10"/>
        <v>0</v>
      </c>
      <c r="AU25" s="3985">
        <f t="shared" si="11"/>
        <v>0</v>
      </c>
      <c r="AV25" s="3985">
        <f t="shared" si="6"/>
        <v>0</v>
      </c>
      <c r="AW25" s="3986"/>
      <c r="AX25" s="3985">
        <f t="shared" si="12"/>
        <v>0</v>
      </c>
      <c r="AY25" s="3985">
        <f t="shared" si="13"/>
        <v>0</v>
      </c>
      <c r="AZ25" s="3985">
        <f t="shared" si="7"/>
        <v>0</v>
      </c>
      <c r="BA25" s="3980"/>
      <c r="BB25" s="3980"/>
    </row>
    <row r="26" spans="2:54" ht="12.75" customHeight="1">
      <c r="B26" s="1642">
        <v>14</v>
      </c>
      <c r="C26" s="3969"/>
      <c r="D26" s="3951"/>
      <c r="E26" s="3952"/>
      <c r="F26" s="3952"/>
      <c r="G26" s="2180"/>
      <c r="H26" s="2180"/>
      <c r="I26" s="2180"/>
      <c r="J26" s="2180"/>
      <c r="K26" s="2180"/>
      <c r="L26" s="2180"/>
      <c r="M26" s="2180"/>
      <c r="N26" s="2180"/>
      <c r="O26" s="3953"/>
      <c r="P26" s="2180"/>
      <c r="Q26" s="2178"/>
      <c r="R26" s="2180"/>
      <c r="S26" s="2178"/>
      <c r="T26" s="2180"/>
      <c r="U26" s="2178"/>
      <c r="V26" s="2180"/>
      <c r="W26" s="3970">
        <f t="shared" si="0"/>
        <v>0</v>
      </c>
      <c r="X26" s="2180"/>
      <c r="Y26" s="2180"/>
      <c r="Z26" s="3955"/>
      <c r="AA26" s="3956"/>
      <c r="AI26" s="3977" t="str">
        <f t="shared" si="1"/>
        <v/>
      </c>
      <c r="AJ26" s="3978" t="str">
        <f t="shared" si="8"/>
        <v>For more than 18 months</v>
      </c>
      <c r="AK26" s="3979">
        <f t="shared" si="2"/>
        <v>0</v>
      </c>
      <c r="AL26" s="3980"/>
      <c r="AM26" s="3980"/>
      <c r="AN26" s="3981">
        <f t="shared" si="9"/>
        <v>0</v>
      </c>
      <c r="AO26" s="3984" t="str">
        <f t="shared" si="3"/>
        <v>N</v>
      </c>
      <c r="AP26" s="3985">
        <f t="shared" si="4"/>
        <v>0</v>
      </c>
      <c r="AQ26" s="3985">
        <f t="shared" si="5"/>
        <v>0</v>
      </c>
      <c r="AR26" s="3986"/>
      <c r="AS26" s="3986"/>
      <c r="AT26" s="3985">
        <f t="shared" si="10"/>
        <v>0</v>
      </c>
      <c r="AU26" s="3985">
        <f t="shared" si="11"/>
        <v>0</v>
      </c>
      <c r="AV26" s="3985">
        <f t="shared" si="6"/>
        <v>0</v>
      </c>
      <c r="AW26" s="3986"/>
      <c r="AX26" s="3985">
        <f t="shared" si="12"/>
        <v>0</v>
      </c>
      <c r="AY26" s="3985">
        <f t="shared" si="13"/>
        <v>0</v>
      </c>
      <c r="AZ26" s="3985">
        <f t="shared" si="7"/>
        <v>0</v>
      </c>
      <c r="BA26" s="3980"/>
      <c r="BB26" s="3980"/>
    </row>
    <row r="27" spans="2:54" ht="12.75" customHeight="1">
      <c r="B27" s="1642">
        <v>15</v>
      </c>
      <c r="C27" s="3957"/>
      <c r="D27" s="3958"/>
      <c r="E27" s="3959"/>
      <c r="F27" s="3959"/>
      <c r="G27" s="3485"/>
      <c r="H27" s="3485"/>
      <c r="I27" s="3485"/>
      <c r="J27" s="3485"/>
      <c r="K27" s="3485"/>
      <c r="L27" s="3485"/>
      <c r="M27" s="3485"/>
      <c r="N27" s="3485"/>
      <c r="O27" s="3960"/>
      <c r="P27" s="3485"/>
      <c r="Q27" s="3971"/>
      <c r="R27" s="3485"/>
      <c r="S27" s="3971"/>
      <c r="T27" s="3485"/>
      <c r="U27" s="3971"/>
      <c r="V27" s="3485"/>
      <c r="W27" s="3970">
        <f>P27+R27+T27+V27</f>
        <v>0</v>
      </c>
      <c r="X27" s="3485"/>
      <c r="Y27" s="3485"/>
      <c r="Z27" s="3486"/>
      <c r="AA27" s="3956"/>
      <c r="AI27" s="3977" t="str">
        <f t="shared" si="1"/>
        <v/>
      </c>
      <c r="AJ27" s="3978" t="str">
        <f t="shared" si="8"/>
        <v>For more than 18 months</v>
      </c>
      <c r="AK27" s="3979">
        <f t="shared" si="2"/>
        <v>0</v>
      </c>
      <c r="AL27" s="3980"/>
      <c r="AM27" s="3980"/>
      <c r="AN27" s="3981">
        <f t="shared" si="9"/>
        <v>0</v>
      </c>
      <c r="AO27" s="3984" t="str">
        <f t="shared" si="3"/>
        <v>N</v>
      </c>
      <c r="AP27" s="3985">
        <f t="shared" si="4"/>
        <v>0</v>
      </c>
      <c r="AQ27" s="3985">
        <f t="shared" si="5"/>
        <v>0</v>
      </c>
      <c r="AR27" s="3986"/>
      <c r="AS27" s="3986"/>
      <c r="AT27" s="3985">
        <f t="shared" si="10"/>
        <v>0</v>
      </c>
      <c r="AU27" s="3985">
        <f t="shared" si="11"/>
        <v>0</v>
      </c>
      <c r="AV27" s="3985">
        <f t="shared" si="6"/>
        <v>0</v>
      </c>
      <c r="AW27" s="3986"/>
      <c r="AX27" s="3985">
        <f t="shared" si="12"/>
        <v>0</v>
      </c>
      <c r="AY27" s="3985">
        <f t="shared" si="13"/>
        <v>0</v>
      </c>
      <c r="AZ27" s="3985">
        <f t="shared" si="7"/>
        <v>0</v>
      </c>
      <c r="BA27" s="3980"/>
      <c r="BB27" s="3980"/>
    </row>
    <row r="28" spans="2:54" ht="12.75" customHeight="1" thickBot="1">
      <c r="B28" s="2491"/>
      <c r="C28" s="3962"/>
      <c r="D28" s="3963"/>
      <c r="E28" s="3964"/>
      <c r="F28" s="3964"/>
      <c r="G28" s="3965"/>
      <c r="H28" s="3965"/>
      <c r="I28" s="3965"/>
      <c r="J28" s="3965"/>
      <c r="K28" s="3965"/>
      <c r="L28" s="3965"/>
      <c r="M28" s="3965"/>
      <c r="N28" s="3965"/>
      <c r="O28" s="3966"/>
      <c r="P28" s="3965"/>
      <c r="Q28" s="3967"/>
      <c r="R28" s="3965"/>
      <c r="S28" s="3967"/>
      <c r="T28" s="3965"/>
      <c r="U28" s="3967"/>
      <c r="V28" s="3965"/>
      <c r="W28" s="3965"/>
      <c r="X28" s="3965"/>
      <c r="Y28" s="3965"/>
      <c r="Z28" s="3968"/>
      <c r="AA28" s="3972"/>
      <c r="AI28" s="3977" t="str">
        <f t="shared" si="1"/>
        <v/>
      </c>
      <c r="AJ28" s="3978"/>
      <c r="AK28" s="3987"/>
      <c r="AL28" s="3987"/>
      <c r="AM28" s="3987"/>
      <c r="AN28" s="3987"/>
      <c r="AO28" s="3987"/>
      <c r="AP28" s="3987"/>
      <c r="AQ28" s="3987"/>
      <c r="AR28" s="3987"/>
      <c r="AS28" s="3987"/>
      <c r="AT28" s="3987"/>
      <c r="AU28" s="3987"/>
      <c r="AV28" s="3987"/>
      <c r="AW28" s="3987"/>
      <c r="AX28" s="3987"/>
      <c r="AY28" s="3987"/>
      <c r="AZ28" s="3987"/>
      <c r="BA28" s="3987"/>
      <c r="BB28" s="3987"/>
    </row>
    <row r="29" spans="2:54" ht="12.75" customHeight="1" thickBot="1">
      <c r="B29" s="4944" t="s">
        <v>1745</v>
      </c>
      <c r="C29" s="4945"/>
      <c r="D29" s="4945"/>
      <c r="E29" s="4946"/>
      <c r="F29" s="4947"/>
      <c r="G29" s="4948">
        <f t="shared" ref="G29:N29" si="14">SUM(G13:G26)</f>
        <v>0</v>
      </c>
      <c r="H29" s="4949">
        <f t="shared" si="14"/>
        <v>0</v>
      </c>
      <c r="I29" s="4949">
        <f t="shared" si="14"/>
        <v>0</v>
      </c>
      <c r="J29" s="4949">
        <f t="shared" si="14"/>
        <v>0</v>
      </c>
      <c r="K29" s="4949">
        <f t="shared" si="14"/>
        <v>0</v>
      </c>
      <c r="L29" s="4949">
        <f t="shared" si="14"/>
        <v>0</v>
      </c>
      <c r="M29" s="4949">
        <f t="shared" si="14"/>
        <v>0</v>
      </c>
      <c r="N29" s="4949">
        <f t="shared" si="14"/>
        <v>0</v>
      </c>
      <c r="O29" s="4950"/>
      <c r="P29" s="4949">
        <f>SUM(P13:P26)</f>
        <v>0</v>
      </c>
      <c r="Q29" s="4950"/>
      <c r="R29" s="4949">
        <f>SUM(R13:R26)</f>
        <v>0</v>
      </c>
      <c r="S29" s="4950"/>
      <c r="T29" s="4949">
        <f>SUM(T13:T26)</f>
        <v>0</v>
      </c>
      <c r="U29" s="4950"/>
      <c r="V29" s="4949">
        <f>SUM(V13:V26)</f>
        <v>0</v>
      </c>
      <c r="W29" s="4949">
        <f>SUM(W13:W26)</f>
        <v>0</v>
      </c>
      <c r="X29" s="4949">
        <f>SUM(X13:X26)</f>
        <v>0</v>
      </c>
      <c r="Y29" s="4949">
        <f>SUM(Y13:Y26)</f>
        <v>0</v>
      </c>
      <c r="Z29" s="4949">
        <f>SUM(Z13:Z26)</f>
        <v>0</v>
      </c>
      <c r="AA29" s="4951"/>
      <c r="AI29" s="3988" t="str">
        <f t="shared" si="1"/>
        <v/>
      </c>
      <c r="AJ29" s="3989" t="str">
        <f>IF(AI29="","",IF(AI29&lt;=90,$AI$34,IF(AI29&lt;=180,$AI$35,IF(AI29&lt;=270,$AI$36,IF(AI29&lt;=360,$AI$37,IF(AI29&lt;=450,$AI$38,IF(AI29&lt;=540,$AI$39,IF(AI29&gt;540,$AI$40,0))))))))</f>
        <v/>
      </c>
      <c r="AK29" s="3990">
        <f t="shared" ref="AK29:AZ29" si="15">SUM(AK13:AK28)</f>
        <v>0</v>
      </c>
      <c r="AL29" s="3990">
        <f t="shared" si="15"/>
        <v>0</v>
      </c>
      <c r="AM29" s="3990">
        <f t="shared" si="15"/>
        <v>0</v>
      </c>
      <c r="AN29" s="3990">
        <f t="shared" si="15"/>
        <v>0</v>
      </c>
      <c r="AO29" s="3991"/>
      <c r="AP29" s="3990">
        <f t="shared" si="15"/>
        <v>0</v>
      </c>
      <c r="AQ29" s="3990">
        <f t="shared" si="15"/>
        <v>0</v>
      </c>
      <c r="AR29" s="3990">
        <f t="shared" si="15"/>
        <v>0</v>
      </c>
      <c r="AS29" s="3990">
        <f t="shared" si="15"/>
        <v>0</v>
      </c>
      <c r="AT29" s="3990">
        <f t="shared" si="15"/>
        <v>0</v>
      </c>
      <c r="AU29" s="3990">
        <f t="shared" si="15"/>
        <v>0</v>
      </c>
      <c r="AV29" s="3990">
        <f t="shared" si="15"/>
        <v>0</v>
      </c>
      <c r="AW29" s="3990">
        <f t="shared" si="15"/>
        <v>0</v>
      </c>
      <c r="AX29" s="3990">
        <f t="shared" si="15"/>
        <v>0</v>
      </c>
      <c r="AY29" s="3990">
        <f t="shared" si="15"/>
        <v>0</v>
      </c>
      <c r="AZ29" s="3990">
        <f t="shared" si="15"/>
        <v>0</v>
      </c>
      <c r="BA29" s="3999"/>
      <c r="BB29" s="3999"/>
    </row>
    <row r="32" spans="2:54" ht="12.75" customHeight="1">
      <c r="AI32" s="7549" t="s">
        <v>1602</v>
      </c>
      <c r="AJ32" s="7550"/>
      <c r="AK32" s="7550"/>
      <c r="AL32" s="7550"/>
      <c r="AM32" s="7551"/>
    </row>
    <row r="33" spans="35:39" ht="12.75" customHeight="1">
      <c r="AI33" s="7545" t="s">
        <v>1603</v>
      </c>
      <c r="AJ33" s="7546"/>
      <c r="AK33" s="3993" t="s">
        <v>1682</v>
      </c>
      <c r="AL33" s="3993" t="s">
        <v>1604</v>
      </c>
      <c r="AM33" s="3993" t="s">
        <v>1605</v>
      </c>
    </row>
    <row r="34" spans="35:39" ht="12.75" customHeight="1">
      <c r="AI34" s="3994" t="s">
        <v>208</v>
      </c>
      <c r="AJ34" s="3994"/>
      <c r="AK34" s="3995">
        <f t="shared" ref="AK34:AK40" si="16">COUNTIF($AJ$13:$AJ$29,AI34)</f>
        <v>0</v>
      </c>
      <c r="AL34" s="3996">
        <f>SUMIF(AJ13:AJ28,AI34,AZ13:AZ28)</f>
        <v>0</v>
      </c>
      <c r="AM34" s="3996">
        <f>SUMIF(AJ13:AJ28,AI34,AY13:AY28)</f>
        <v>0</v>
      </c>
    </row>
    <row r="35" spans="35:39" ht="12.75" customHeight="1">
      <c r="AI35" s="3994" t="s">
        <v>209</v>
      </c>
      <c r="AJ35" s="3994"/>
      <c r="AK35" s="3995">
        <f t="shared" si="16"/>
        <v>0</v>
      </c>
      <c r="AL35" s="3996">
        <f t="shared" ref="AL35:AL40" si="17">SUMIF(AJ14:AJ29,AI35,AZ14:AZ29)</f>
        <v>0</v>
      </c>
      <c r="AM35" s="3996">
        <f t="shared" ref="AM35:AM40" si="18">SUMIF(AJ14:AJ29,AI35,AY14:AY29)</f>
        <v>0</v>
      </c>
    </row>
    <row r="36" spans="35:39" ht="12.75" customHeight="1">
      <c r="AI36" s="3994" t="s">
        <v>210</v>
      </c>
      <c r="AJ36" s="3994"/>
      <c r="AK36" s="3995">
        <f t="shared" si="16"/>
        <v>0</v>
      </c>
      <c r="AL36" s="3996">
        <f t="shared" si="17"/>
        <v>0</v>
      </c>
      <c r="AM36" s="3996">
        <f t="shared" si="18"/>
        <v>0</v>
      </c>
    </row>
    <row r="37" spans="35:39" ht="12.75" customHeight="1">
      <c r="AI37" s="3994" t="s">
        <v>211</v>
      </c>
      <c r="AJ37" s="3994"/>
      <c r="AK37" s="3995">
        <f t="shared" si="16"/>
        <v>0</v>
      </c>
      <c r="AL37" s="3996">
        <f t="shared" si="17"/>
        <v>0</v>
      </c>
      <c r="AM37" s="3996">
        <f t="shared" si="18"/>
        <v>0</v>
      </c>
    </row>
    <row r="38" spans="35:39" ht="12.75" customHeight="1">
      <c r="AI38" s="3994" t="s">
        <v>212</v>
      </c>
      <c r="AJ38" s="3994"/>
      <c r="AK38" s="3995">
        <f t="shared" si="16"/>
        <v>0</v>
      </c>
      <c r="AL38" s="3996">
        <f t="shared" si="17"/>
        <v>0</v>
      </c>
      <c r="AM38" s="3996">
        <f t="shared" si="18"/>
        <v>0</v>
      </c>
    </row>
    <row r="39" spans="35:39" ht="12.75" customHeight="1">
      <c r="AI39" s="3994" t="s">
        <v>213</v>
      </c>
      <c r="AJ39" s="3994"/>
      <c r="AK39" s="3995">
        <f t="shared" si="16"/>
        <v>0</v>
      </c>
      <c r="AL39" s="3996">
        <f t="shared" si="17"/>
        <v>0</v>
      </c>
      <c r="AM39" s="3996">
        <f t="shared" si="18"/>
        <v>0</v>
      </c>
    </row>
    <row r="40" spans="35:39" ht="12.75" customHeight="1">
      <c r="AI40" s="3994" t="s">
        <v>214</v>
      </c>
      <c r="AJ40" s="3994"/>
      <c r="AK40" s="3995">
        <f t="shared" si="16"/>
        <v>15</v>
      </c>
      <c r="AL40" s="3996">
        <f t="shared" si="17"/>
        <v>0</v>
      </c>
      <c r="AM40" s="3996">
        <f t="shared" si="18"/>
        <v>0</v>
      </c>
    </row>
    <row r="41" spans="35:39" ht="12.75" customHeight="1" thickBot="1">
      <c r="AI41" s="7547" t="s">
        <v>164</v>
      </c>
      <c r="AJ41" s="7548"/>
      <c r="AK41" s="4000">
        <f>SUM(AK34:AK40)</f>
        <v>15</v>
      </c>
      <c r="AL41" s="4001">
        <f>SUM(AL34:AL40)</f>
        <v>0</v>
      </c>
      <c r="AM41" s="4001">
        <f>SUM(AM34:AM40)</f>
        <v>0</v>
      </c>
    </row>
    <row r="42" spans="35:39" ht="12.75" customHeight="1" thickTop="1"/>
    <row r="43" spans="35:39" ht="12.75" customHeight="1">
      <c r="AI43" s="7538" t="s">
        <v>1548</v>
      </c>
      <c r="AJ43" s="7540"/>
      <c r="AK43" s="1423" t="s">
        <v>52</v>
      </c>
    </row>
    <row r="44" spans="35:39" ht="12.75" customHeight="1">
      <c r="AI44" s="1235" t="s">
        <v>1727</v>
      </c>
      <c r="AJ44" s="1235"/>
      <c r="AK44" s="1476" t="s">
        <v>67</v>
      </c>
    </row>
    <row r="45" spans="35:39" ht="12.75" customHeight="1">
      <c r="AI45" s="1235" t="s">
        <v>1728</v>
      </c>
      <c r="AJ45" s="1235"/>
      <c r="AK45" s="1476" t="s">
        <v>1496</v>
      </c>
    </row>
  </sheetData>
  <sheetProtection algorithmName="SHA-512" hashValue="Ww4dy4ikUcTO5MhgqJDAyQ+yiuOFq3NxX4aNOGIO0Ry2ynxHoKqDxasQRD/+zrCrE7hHt6w5IlxmHGgKRI1VrQ==" saltValue="z8eLup2BjVq0Ku0G0hMXew==" spinCount="100000" sheet="1" scenarios="1" formatRows="0" insertColumns="0" insertRows="0"/>
  <mergeCells count="55">
    <mergeCell ref="AI43:AJ43"/>
    <mergeCell ref="AI11:AI12"/>
    <mergeCell ref="AI9:BB9"/>
    <mergeCell ref="AI10:AJ10"/>
    <mergeCell ref="AW10:AZ10"/>
    <mergeCell ref="AY11:AY12"/>
    <mergeCell ref="AZ11:AZ12"/>
    <mergeCell ref="AS10:AV10"/>
    <mergeCell ref="AR10:AR12"/>
    <mergeCell ref="AO11:AO12"/>
    <mergeCell ref="AN10:AN12"/>
    <mergeCell ref="AK10:AK12"/>
    <mergeCell ref="AM11:AM12"/>
    <mergeCell ref="AJ11:AJ12"/>
    <mergeCell ref="AL10:AM10"/>
    <mergeCell ref="BB10:BB12"/>
    <mergeCell ref="B9:C12"/>
    <mergeCell ref="D9:D12"/>
    <mergeCell ref="Z9:Z12"/>
    <mergeCell ref="F9:F12"/>
    <mergeCell ref="K9:K12"/>
    <mergeCell ref="G9:G12"/>
    <mergeCell ref="X9:X12"/>
    <mergeCell ref="Y9:Y12"/>
    <mergeCell ref="P10:P12"/>
    <mergeCell ref="R10:R12"/>
    <mergeCell ref="U10:U12"/>
    <mergeCell ref="E9:E12"/>
    <mergeCell ref="L9:L12"/>
    <mergeCell ref="V10:V12"/>
    <mergeCell ref="W10:W12"/>
    <mergeCell ref="H9:H12"/>
    <mergeCell ref="I9:I12"/>
    <mergeCell ref="J9:J12"/>
    <mergeCell ref="Q10:Q12"/>
    <mergeCell ref="M9:M12"/>
    <mergeCell ref="AB2:AB5"/>
    <mergeCell ref="N9:N12"/>
    <mergeCell ref="O10:O12"/>
    <mergeCell ref="T10:T12"/>
    <mergeCell ref="S10:S12"/>
    <mergeCell ref="AA9:AA12"/>
    <mergeCell ref="BA10:BA12"/>
    <mergeCell ref="AI33:AJ33"/>
    <mergeCell ref="AI41:AJ41"/>
    <mergeCell ref="AT11:AT12"/>
    <mergeCell ref="AP10:AP12"/>
    <mergeCell ref="AQ10:AQ12"/>
    <mergeCell ref="AI32:AM32"/>
    <mergeCell ref="AL11:AL12"/>
    <mergeCell ref="AW11:AW12"/>
    <mergeCell ref="AX11:AX12"/>
    <mergeCell ref="AU11:AU12"/>
    <mergeCell ref="AV11:AV12"/>
    <mergeCell ref="AS11:AS12"/>
  </mergeCells>
  <hyperlinks>
    <hyperlink ref="AC2" location="Content!A1" display="Content" xr:uid="{6D27D54A-E574-415D-BB94-2731DBFA054E}"/>
    <hyperlink ref="AC3" location="'SFP - Asset'!A1" display="SFP-Asset" xr:uid="{D0014E3D-1BC3-4887-9442-71BFDCCF3856}"/>
    <hyperlink ref="AC4" location="'SFP - Liab, NW '!A1" display="SFP-Liab and NW" xr:uid="{BA9EF0F3-E973-48AA-BF36-8DA56C9DD67F}"/>
    <hyperlink ref="AC5" location="SCI!A1" display="SCI" xr:uid="{5A644736-5A00-4DF9-A235-2F44C5DE0948}"/>
    <hyperlink ref="AI44" r:id="rId1" display="https://www.insurance.gov.ph/amended-insurance-code-r-a-10607/" xr:uid="{2353C07B-A2FF-44EC-9632-D150714E8E3E}"/>
    <hyperlink ref="AI45" r:id="rId2" display="https://www.insurance.gov.ph/amended-insurance-code-r-a-10607/" xr:uid="{E6629AA3-8D8B-42B0-B77E-137C8779C6CA}"/>
    <hyperlink ref="AI45:AK45" r:id="rId3" display="CL No. 2014-17" xr:uid="{B915684D-AC50-44D1-8FBC-7B760D62160D}"/>
    <hyperlink ref="AI44:AK44" r:id="rId4" display="CL No. 2007-22" xr:uid="{4A96DB86-0D06-4B6E-AF60-F38A53FF2ED5}"/>
  </hyperlinks>
  <printOptions horizontalCentered="1"/>
  <pageMargins left="0.2" right="0.2" top="1.25" bottom="0.75" header="0.3" footer="0.3"/>
  <pageSetup paperSize="5" scale="21" fitToHeight="0" orientation="portrait" r:id="rId5"/>
  <legacy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FFCCCC"/>
    <pageSetUpPr fitToPage="1"/>
  </sheetPr>
  <dimension ref="B2:CN123"/>
  <sheetViews>
    <sheetView showGridLines="0" zoomScale="85" zoomScaleNormal="85" workbookViewId="0">
      <selection activeCell="E77" sqref="E77"/>
    </sheetView>
  </sheetViews>
  <sheetFormatPr defaultColWidth="9.140625" defaultRowHeight="12.75" customHeight="1"/>
  <cols>
    <col min="1" max="1" width="1.85546875" style="18" customWidth="1"/>
    <col min="2" max="2" width="5.7109375" style="18" customWidth="1"/>
    <col min="3" max="3" width="70.7109375" style="18" customWidth="1"/>
    <col min="4" max="7" width="25.7109375" style="18" customWidth="1"/>
    <col min="8" max="28" width="20.7109375" style="25" customWidth="1"/>
    <col min="29" max="29" width="12.7109375" style="25" customWidth="1"/>
    <col min="30" max="30" width="20.7109375" style="18" customWidth="1"/>
    <col min="31" max="31" width="3.7109375" style="18" customWidth="1"/>
    <col min="32" max="36" width="20.7109375" style="18" customWidth="1"/>
    <col min="37" max="37" width="3.7109375" style="18" customWidth="1"/>
    <col min="38" max="42" width="20.7109375" style="18" customWidth="1"/>
    <col min="43" max="43" width="2.140625" style="18" customWidth="1"/>
    <col min="44" max="44" width="18.7109375" style="18" customWidth="1"/>
    <col min="45" max="48" width="9.140625" style="18" customWidth="1"/>
    <col min="49" max="49" width="9.140625" style="1" customWidth="1"/>
    <col min="50" max="50" width="9.140625" style="1" hidden="1" customWidth="1"/>
    <col min="51" max="64" width="18.7109375" style="1" hidden="1" customWidth="1"/>
    <col min="65" max="66" width="18.7109375" style="4" hidden="1" customWidth="1"/>
    <col min="67" max="67" width="18.7109375" style="1" hidden="1" customWidth="1"/>
    <col min="68" max="69" width="30.7109375" style="4" hidden="1" customWidth="1"/>
    <col min="70" max="70" width="8.7109375" style="1431" hidden="1" customWidth="1"/>
    <col min="71" max="77" width="18.7109375" style="1" hidden="1" customWidth="1"/>
    <col min="78" max="78" width="8.7109375" style="1" hidden="1" customWidth="1"/>
    <col min="79" max="79" width="3.7109375" style="1" hidden="1" customWidth="1"/>
    <col min="80" max="80" width="18.7109375" style="1" hidden="1" customWidth="1"/>
    <col min="81" max="81" width="20.28515625" style="1" hidden="1" customWidth="1"/>
    <col min="82" max="91" width="18.7109375" style="1" hidden="1" customWidth="1"/>
    <col min="92" max="92" width="9.140625" style="1"/>
    <col min="93" max="16384" width="9.140625" style="18"/>
  </cols>
  <sheetData>
    <row r="2" spans="2:92" ht="15.2" customHeight="1">
      <c r="B2" s="467" t="s">
        <v>1746</v>
      </c>
      <c r="H2" s="18"/>
      <c r="I2" s="18"/>
      <c r="J2" s="18"/>
      <c r="K2" s="18"/>
      <c r="L2" s="18"/>
      <c r="M2" s="18"/>
      <c r="N2" s="18"/>
      <c r="O2" s="18"/>
      <c r="P2" s="18"/>
      <c r="Q2" s="18"/>
      <c r="R2" s="18"/>
      <c r="S2" s="18"/>
      <c r="T2" s="18"/>
      <c r="U2" s="18"/>
      <c r="V2" s="18"/>
      <c r="W2" s="18"/>
      <c r="X2" s="18"/>
      <c r="Y2" s="18"/>
      <c r="Z2" s="18"/>
      <c r="AA2" s="18"/>
      <c r="AB2" s="18"/>
      <c r="AC2" s="18"/>
      <c r="AK2" s="1152"/>
      <c r="AL2" s="1152"/>
      <c r="AQ2" s="7341" t="s">
        <v>1486</v>
      </c>
      <c r="AR2" s="4952" t="s">
        <v>1067</v>
      </c>
    </row>
    <row r="3" spans="2:92" ht="15.2" customHeight="1">
      <c r="B3" s="1005" t="s">
        <v>7</v>
      </c>
      <c r="D3" s="4787">
        <f>'Com Prof'!D2</f>
        <v>0</v>
      </c>
      <c r="E3" s="4788"/>
      <c r="F3" s="4788"/>
      <c r="H3" s="3373"/>
      <c r="I3" s="3373"/>
      <c r="J3" s="3373"/>
      <c r="K3" s="3373"/>
      <c r="L3" s="3373"/>
      <c r="M3" s="3373"/>
      <c r="N3" s="3373"/>
      <c r="O3" s="3373"/>
      <c r="P3" s="3373"/>
      <c r="Q3" s="3373"/>
      <c r="R3" s="3373"/>
      <c r="S3" s="3373"/>
      <c r="T3" s="3373"/>
      <c r="U3" s="3373"/>
      <c r="V3" s="3373"/>
      <c r="W3" s="3373"/>
      <c r="X3" s="3373"/>
      <c r="Y3" s="3373"/>
      <c r="Z3" s="3373"/>
      <c r="AA3" s="3373"/>
      <c r="AB3" s="3373"/>
      <c r="AC3" s="3373"/>
      <c r="AD3" s="3373"/>
      <c r="AE3" s="3373"/>
      <c r="AF3" s="3373"/>
      <c r="AG3" s="3373"/>
      <c r="AH3" s="3373"/>
      <c r="AI3" s="3373"/>
      <c r="AJ3" s="3373"/>
      <c r="AQ3" s="7341"/>
      <c r="AR3" s="550" t="s">
        <v>1487</v>
      </c>
    </row>
    <row r="4" spans="2:92" ht="15.2" customHeight="1">
      <c r="B4" s="1005" t="s">
        <v>757</v>
      </c>
      <c r="D4" s="4953">
        <f>'Com Prof'!D3</f>
        <v>45657</v>
      </c>
      <c r="E4" s="4954"/>
      <c r="F4" s="4954"/>
      <c r="H4" s="18"/>
      <c r="I4" s="18"/>
      <c r="J4" s="18"/>
      <c r="K4" s="18"/>
      <c r="L4" s="18"/>
      <c r="M4" s="18"/>
      <c r="N4" s="18"/>
      <c r="O4" s="18"/>
      <c r="P4" s="18"/>
      <c r="Q4" s="18"/>
      <c r="R4" s="18"/>
      <c r="S4" s="18"/>
      <c r="T4" s="18"/>
      <c r="U4" s="18"/>
      <c r="V4" s="18"/>
      <c r="W4" s="18"/>
      <c r="X4" s="18"/>
      <c r="Y4" s="18"/>
      <c r="Z4" s="18"/>
      <c r="AA4" s="18"/>
      <c r="AB4" s="18"/>
      <c r="AC4" s="18"/>
      <c r="AQ4" s="7341"/>
      <c r="AR4" s="550" t="s">
        <v>1488</v>
      </c>
    </row>
    <row r="5" spans="2:92" ht="15.2" customHeight="1">
      <c r="B5" s="593"/>
      <c r="C5" s="593"/>
      <c r="D5" s="593"/>
      <c r="E5" s="593"/>
      <c r="F5" s="593"/>
      <c r="G5" s="593"/>
      <c r="H5" s="593"/>
      <c r="I5" s="593"/>
      <c r="J5" s="593"/>
      <c r="K5" s="593"/>
      <c r="L5" s="593"/>
      <c r="M5" s="593"/>
      <c r="N5" s="593"/>
      <c r="O5" s="593"/>
      <c r="P5" s="593"/>
      <c r="Q5" s="593"/>
      <c r="R5" s="593"/>
      <c r="S5" s="593"/>
      <c r="T5" s="593"/>
      <c r="U5" s="593"/>
      <c r="V5" s="593"/>
      <c r="W5" s="593"/>
      <c r="X5" s="593"/>
      <c r="Y5" s="593"/>
      <c r="Z5" s="593"/>
      <c r="AA5" s="593"/>
      <c r="AB5" s="593"/>
      <c r="AC5" s="593"/>
      <c r="AD5" s="593"/>
      <c r="AE5" s="593"/>
      <c r="AF5" s="593"/>
      <c r="AG5" s="593"/>
      <c r="AH5" s="593"/>
      <c r="AI5" s="593"/>
      <c r="AJ5" s="593"/>
      <c r="AQ5" s="7341"/>
      <c r="AR5" s="551" t="s">
        <v>258</v>
      </c>
      <c r="AY5" s="3"/>
      <c r="AZ5" s="3"/>
      <c r="BA5" s="3"/>
    </row>
    <row r="6" spans="2:92" ht="14.1" customHeight="1">
      <c r="H6" s="18"/>
      <c r="I6" s="18"/>
      <c r="J6" s="18"/>
      <c r="K6" s="18"/>
      <c r="L6" s="18"/>
      <c r="M6" s="18"/>
      <c r="N6" s="18"/>
      <c r="O6" s="18"/>
      <c r="P6" s="18"/>
      <c r="Q6" s="18"/>
      <c r="R6" s="18"/>
      <c r="S6" s="18"/>
      <c r="T6" s="18"/>
      <c r="U6" s="18"/>
      <c r="V6" s="18"/>
      <c r="W6" s="18"/>
      <c r="X6" s="18"/>
      <c r="Y6" s="18"/>
      <c r="Z6" s="18"/>
      <c r="AA6" s="18"/>
      <c r="AB6" s="18"/>
      <c r="AC6" s="18"/>
    </row>
    <row r="7" spans="2:92" ht="14.1" customHeight="1">
      <c r="H7" s="18"/>
      <c r="I7" s="18"/>
      <c r="J7" s="18"/>
      <c r="K7" s="18"/>
      <c r="L7" s="18"/>
      <c r="M7" s="18"/>
      <c r="N7" s="18"/>
      <c r="O7" s="18"/>
      <c r="P7" s="18"/>
      <c r="Q7" s="18"/>
      <c r="R7" s="18"/>
      <c r="S7" s="18"/>
      <c r="T7" s="18"/>
      <c r="U7" s="18"/>
      <c r="V7" s="18"/>
      <c r="W7" s="18"/>
      <c r="X7" s="18"/>
      <c r="Y7" s="18"/>
      <c r="Z7" s="18"/>
      <c r="AA7" s="18"/>
      <c r="AB7" s="18"/>
      <c r="AC7" s="18"/>
    </row>
    <row r="8" spans="2:92" ht="14.1" customHeight="1">
      <c r="B8" s="4955"/>
      <c r="C8" s="4955"/>
      <c r="D8" s="4955"/>
      <c r="E8" s="4955"/>
      <c r="F8" s="4955"/>
      <c r="G8" s="4955"/>
      <c r="H8" s="4955"/>
      <c r="I8" s="4955"/>
      <c r="J8" s="4955"/>
      <c r="K8" s="4955"/>
      <c r="L8" s="4955"/>
      <c r="M8" s="4955"/>
      <c r="N8" s="4955"/>
      <c r="O8" s="4955"/>
      <c r="P8" s="4955"/>
      <c r="Q8" s="4955"/>
      <c r="R8" s="4955"/>
      <c r="S8" s="4955"/>
      <c r="T8" s="4955"/>
      <c r="U8" s="4955"/>
      <c r="V8" s="4955"/>
      <c r="W8" s="4955"/>
      <c r="X8" s="4955"/>
      <c r="Y8" s="4955"/>
      <c r="Z8" s="4955"/>
      <c r="AA8" s="4955"/>
      <c r="AB8" s="4955"/>
      <c r="AC8" s="4955"/>
      <c r="AD8" s="4955"/>
      <c r="AF8" s="4955"/>
      <c r="AG8" s="4955"/>
      <c r="AH8" s="4955"/>
      <c r="AI8" s="4955"/>
      <c r="AJ8" s="4955"/>
      <c r="AY8" s="3"/>
      <c r="AZ8" s="3"/>
      <c r="BA8" s="3"/>
      <c r="BB8" s="3"/>
      <c r="BC8" s="3"/>
      <c r="BD8" s="3"/>
      <c r="BE8" s="3"/>
      <c r="BF8" s="3"/>
      <c r="BG8" s="3"/>
      <c r="BH8" s="3"/>
      <c r="BI8" s="3"/>
      <c r="BJ8" s="3"/>
      <c r="BK8" s="3"/>
      <c r="BL8" s="3"/>
      <c r="BM8" s="10"/>
      <c r="BN8" s="10"/>
      <c r="BO8" s="3"/>
      <c r="BP8" s="10"/>
      <c r="BQ8" s="10"/>
      <c r="BR8" s="1446"/>
      <c r="BS8" s="3"/>
      <c r="CA8" s="3"/>
    </row>
    <row r="9" spans="2:92" s="1080" customFormat="1" ht="12.75" customHeight="1">
      <c r="B9" s="7516" t="s">
        <v>1747</v>
      </c>
      <c r="C9" s="7516"/>
      <c r="D9" s="7553" t="s">
        <v>1748</v>
      </c>
      <c r="E9" s="7553" t="s">
        <v>1749</v>
      </c>
      <c r="F9" s="7553" t="s">
        <v>1750</v>
      </c>
      <c r="G9" s="7553" t="s">
        <v>1751</v>
      </c>
      <c r="H9" s="4956" t="s">
        <v>1087</v>
      </c>
      <c r="I9" s="4956"/>
      <c r="J9" s="4956"/>
      <c r="K9" s="4956"/>
      <c r="L9" s="4956"/>
      <c r="M9" s="4956"/>
      <c r="N9" s="4956"/>
      <c r="O9" s="4956"/>
      <c r="P9" s="4956"/>
      <c r="Q9" s="4956"/>
      <c r="R9" s="4956"/>
      <c r="S9" s="4957" t="s">
        <v>93</v>
      </c>
      <c r="T9" s="4957"/>
      <c r="U9" s="4957"/>
      <c r="V9" s="4957"/>
      <c r="W9" s="4957"/>
      <c r="X9" s="4957"/>
      <c r="Y9" s="4957"/>
      <c r="Z9" s="7591" t="s">
        <v>1752</v>
      </c>
      <c r="AA9" s="7592" t="s">
        <v>1753</v>
      </c>
      <c r="AB9" s="7581" t="s">
        <v>1754</v>
      </c>
      <c r="AC9" s="7581" t="s">
        <v>1755</v>
      </c>
      <c r="AD9" s="7582" t="s">
        <v>1756</v>
      </c>
      <c r="AE9" s="4028"/>
      <c r="AF9" s="4958" t="s">
        <v>1757</v>
      </c>
      <c r="AG9" s="4808"/>
      <c r="AH9" s="4808"/>
      <c r="AI9" s="4808"/>
      <c r="AJ9" s="4808"/>
      <c r="AK9" s="4028"/>
      <c r="AL9" s="7595" t="s">
        <v>1758</v>
      </c>
      <c r="AM9" s="7595"/>
      <c r="AN9" s="7595"/>
      <c r="AO9" s="7595"/>
      <c r="AP9" s="7595"/>
      <c r="AQ9" s="4930"/>
      <c r="AW9" s="35"/>
      <c r="AX9" s="35"/>
      <c r="AY9" s="4959" t="s">
        <v>1068</v>
      </c>
      <c r="AZ9" s="4960"/>
      <c r="BA9" s="4960"/>
      <c r="BB9" s="4960"/>
      <c r="BC9" s="4960"/>
      <c r="BD9" s="4960"/>
      <c r="BE9" s="4960"/>
      <c r="BF9" s="4960"/>
      <c r="BG9" s="4960"/>
      <c r="BH9" s="4960"/>
      <c r="BI9" s="4960"/>
      <c r="BJ9" s="4960"/>
      <c r="BK9" s="4960"/>
      <c r="BL9" s="4960"/>
      <c r="BM9" s="4960"/>
      <c r="BN9" s="4960"/>
      <c r="BO9" s="4960"/>
      <c r="BP9" s="4961"/>
      <c r="BQ9" s="3527"/>
      <c r="BR9" s="3528"/>
      <c r="BS9" s="4959" t="s">
        <v>1759</v>
      </c>
      <c r="BT9" s="4960"/>
      <c r="BU9" s="4960"/>
      <c r="BV9" s="4960"/>
      <c r="BW9" s="4960"/>
      <c r="BX9" s="4960"/>
      <c r="BY9" s="4961"/>
      <c r="BZ9" s="35"/>
      <c r="CA9" s="3529" t="s">
        <v>1760</v>
      </c>
      <c r="CB9" s="3530"/>
      <c r="CC9" s="3530"/>
      <c r="CD9" s="3530"/>
      <c r="CE9" s="3530"/>
      <c r="CF9" s="3530"/>
      <c r="CG9" s="3530"/>
      <c r="CH9" s="3530"/>
      <c r="CI9" s="3530"/>
      <c r="CJ9" s="3530"/>
      <c r="CK9" s="3530"/>
      <c r="CL9" s="3531"/>
      <c r="CM9" s="35"/>
      <c r="CN9" s="35"/>
    </row>
    <row r="10" spans="2:92" s="1080" customFormat="1" ht="12.75" customHeight="1">
      <c r="B10" s="7516"/>
      <c r="C10" s="7516"/>
      <c r="D10" s="7553"/>
      <c r="E10" s="7553"/>
      <c r="F10" s="7553"/>
      <c r="G10" s="7553"/>
      <c r="H10" s="4962" t="s">
        <v>1761</v>
      </c>
      <c r="I10" s="4962"/>
      <c r="J10" s="4962"/>
      <c r="K10" s="4963"/>
      <c r="L10" s="4963"/>
      <c r="M10" s="4963" t="s">
        <v>1762</v>
      </c>
      <c r="N10" s="4962"/>
      <c r="O10" s="4962"/>
      <c r="P10" s="4963"/>
      <c r="Q10" s="4964"/>
      <c r="R10" s="7575" t="s">
        <v>1763</v>
      </c>
      <c r="S10" s="4965" t="s">
        <v>1761</v>
      </c>
      <c r="T10" s="4966"/>
      <c r="U10" s="4966"/>
      <c r="V10" s="4966" t="s">
        <v>1762</v>
      </c>
      <c r="W10" s="4967"/>
      <c r="X10" s="7583" t="s">
        <v>1764</v>
      </c>
      <c r="Y10" s="7587" t="s">
        <v>734</v>
      </c>
      <c r="Z10" s="7591"/>
      <c r="AA10" s="7592"/>
      <c r="AB10" s="7581"/>
      <c r="AC10" s="7581"/>
      <c r="AD10" s="7582"/>
      <c r="AE10" s="3155"/>
      <c r="AF10" s="7606" t="s">
        <v>1765</v>
      </c>
      <c r="AG10" s="7607" t="s">
        <v>69</v>
      </c>
      <c r="AH10" s="7608" t="s">
        <v>70</v>
      </c>
      <c r="AI10" s="7599" t="s">
        <v>71</v>
      </c>
      <c r="AJ10" s="7602" t="s">
        <v>59</v>
      </c>
      <c r="AK10" s="3374"/>
      <c r="AL10" s="7606" t="s">
        <v>1765</v>
      </c>
      <c r="AM10" s="7607" t="s">
        <v>69</v>
      </c>
      <c r="AN10" s="7605" t="s">
        <v>70</v>
      </c>
      <c r="AO10" s="7592" t="s">
        <v>71</v>
      </c>
      <c r="AP10" s="7596" t="s">
        <v>59</v>
      </c>
      <c r="AW10" s="35"/>
      <c r="AX10" s="35"/>
      <c r="AY10" s="4968" t="s">
        <v>1766</v>
      </c>
      <c r="AZ10" s="4969"/>
      <c r="BA10" s="4969"/>
      <c r="BB10" s="4969"/>
      <c r="BC10" s="4969"/>
      <c r="BD10" s="4969"/>
      <c r="BE10" s="4969"/>
      <c r="BF10" s="4969"/>
      <c r="BG10" s="4969"/>
      <c r="BH10" s="4970" t="s">
        <v>1767</v>
      </c>
      <c r="BI10" s="4969"/>
      <c r="BJ10" s="7569" t="s">
        <v>1752</v>
      </c>
      <c r="BK10" s="7568" t="s">
        <v>1753</v>
      </c>
      <c r="BL10" s="7568" t="s">
        <v>1754</v>
      </c>
      <c r="BM10" s="4969" t="s">
        <v>1503</v>
      </c>
      <c r="BN10" s="4969"/>
      <c r="BO10" s="4969"/>
      <c r="BP10" s="4971"/>
      <c r="BQ10" s="4972"/>
      <c r="BR10" s="3532"/>
      <c r="BS10" s="7610" t="s">
        <v>1768</v>
      </c>
      <c r="BT10" s="7573" t="s">
        <v>69</v>
      </c>
      <c r="BU10" s="7573" t="s">
        <v>70</v>
      </c>
      <c r="BV10" s="7573" t="s">
        <v>71</v>
      </c>
      <c r="BW10" s="7573" t="s">
        <v>72</v>
      </c>
      <c r="BX10" s="7573" t="s">
        <v>1769</v>
      </c>
      <c r="BY10" s="7615" t="s">
        <v>59</v>
      </c>
      <c r="BZ10"/>
      <c r="CA10" s="7612" t="s">
        <v>52</v>
      </c>
      <c r="CB10" s="7573"/>
      <c r="CC10" s="7573"/>
      <c r="CD10" s="4969" t="s">
        <v>1770</v>
      </c>
      <c r="CE10" s="4969"/>
      <c r="CF10" s="4969"/>
      <c r="CG10" s="4969"/>
      <c r="CH10" s="4969"/>
      <c r="CI10" s="4969" t="s">
        <v>1771</v>
      </c>
      <c r="CJ10" s="4969"/>
      <c r="CK10" s="4969"/>
      <c r="CL10" s="4973"/>
      <c r="CM10" s="35"/>
      <c r="CN10" s="35"/>
    </row>
    <row r="11" spans="2:92" s="1080" customFormat="1" ht="12.75" customHeight="1">
      <c r="B11" s="7516"/>
      <c r="C11" s="7516"/>
      <c r="D11" s="7553"/>
      <c r="E11" s="7553"/>
      <c r="F11" s="7553"/>
      <c r="G11" s="7553"/>
      <c r="H11" s="7577" t="s">
        <v>1768</v>
      </c>
      <c r="I11" s="7577" t="s">
        <v>69</v>
      </c>
      <c r="J11" s="7578" t="s">
        <v>70</v>
      </c>
      <c r="K11" s="7578" t="s">
        <v>1772</v>
      </c>
      <c r="L11" s="7578"/>
      <c r="M11" s="7579" t="s">
        <v>1768</v>
      </c>
      <c r="N11" s="7590" t="s">
        <v>69</v>
      </c>
      <c r="O11" s="7578" t="s">
        <v>70</v>
      </c>
      <c r="P11" s="7585" t="s">
        <v>1772</v>
      </c>
      <c r="Q11" s="7577"/>
      <c r="R11" s="7576"/>
      <c r="S11" s="7576" t="s">
        <v>1773</v>
      </c>
      <c r="T11" s="7575" t="s">
        <v>1774</v>
      </c>
      <c r="U11" s="7575" t="s">
        <v>1775</v>
      </c>
      <c r="V11" s="7575" t="s">
        <v>1773</v>
      </c>
      <c r="W11" s="7564" t="s">
        <v>1774</v>
      </c>
      <c r="X11" s="7583"/>
      <c r="Y11" s="7587"/>
      <c r="Z11" s="7591"/>
      <c r="AA11" s="7592"/>
      <c r="AB11" s="7581"/>
      <c r="AC11" s="7581"/>
      <c r="AD11" s="7582"/>
      <c r="AE11" s="3155"/>
      <c r="AF11" s="7606"/>
      <c r="AG11" s="7607"/>
      <c r="AH11" s="7608"/>
      <c r="AI11" s="7600"/>
      <c r="AJ11" s="7603"/>
      <c r="AK11" s="3155"/>
      <c r="AL11" s="7606"/>
      <c r="AM11" s="7607"/>
      <c r="AN11" s="7605"/>
      <c r="AO11" s="7592"/>
      <c r="AP11" s="7597"/>
      <c r="AW11" s="35"/>
      <c r="AX11" s="35"/>
      <c r="AY11" s="4968" t="s">
        <v>1770</v>
      </c>
      <c r="AZ11" s="4969"/>
      <c r="BA11" s="4969"/>
      <c r="BB11" s="4969"/>
      <c r="BC11" s="4969"/>
      <c r="BD11" s="4969" t="s">
        <v>1771</v>
      </c>
      <c r="BE11" s="4969"/>
      <c r="BF11" s="4969"/>
      <c r="BG11" s="4974"/>
      <c r="BH11" s="7568" t="s">
        <v>1776</v>
      </c>
      <c r="BI11" s="7568" t="s">
        <v>1777</v>
      </c>
      <c r="BJ11" s="7569"/>
      <c r="BK11" s="7568"/>
      <c r="BL11" s="7568"/>
      <c r="BM11" s="7568" t="s">
        <v>1778</v>
      </c>
      <c r="BN11" s="7568" t="s">
        <v>1779</v>
      </c>
      <c r="BO11" s="7568" t="s">
        <v>1756</v>
      </c>
      <c r="BP11" s="7609" t="s">
        <v>44</v>
      </c>
      <c r="BQ11" s="7617" t="s">
        <v>1505</v>
      </c>
      <c r="BR11" s="3532"/>
      <c r="BS11" s="7610"/>
      <c r="BT11" s="7573"/>
      <c r="BU11" s="7573"/>
      <c r="BV11" s="7573"/>
      <c r="BW11" s="7573"/>
      <c r="BX11" s="7573"/>
      <c r="BY11" s="7615"/>
      <c r="BZ11"/>
      <c r="CA11" s="7612"/>
      <c r="CB11" s="7573"/>
      <c r="CC11" s="7573"/>
      <c r="CD11" s="7573" t="s">
        <v>1780</v>
      </c>
      <c r="CE11" s="7573" t="s">
        <v>1781</v>
      </c>
      <c r="CF11" s="7573" t="s">
        <v>70</v>
      </c>
      <c r="CG11" s="7573" t="s">
        <v>71</v>
      </c>
      <c r="CH11" s="7573" t="s">
        <v>72</v>
      </c>
      <c r="CI11" s="7573" t="s">
        <v>1782</v>
      </c>
      <c r="CJ11" s="7573" t="s">
        <v>97</v>
      </c>
      <c r="CK11" s="7573" t="s">
        <v>1783</v>
      </c>
      <c r="CL11" s="7571" t="s">
        <v>734</v>
      </c>
      <c r="CM11" s="35"/>
      <c r="CN11" s="35"/>
    </row>
    <row r="12" spans="2:92" s="1080" customFormat="1" ht="12.75" customHeight="1">
      <c r="B12" s="7516"/>
      <c r="C12" s="7516"/>
      <c r="D12" s="7553"/>
      <c r="E12" s="7553"/>
      <c r="F12" s="7553"/>
      <c r="G12" s="7553"/>
      <c r="H12" s="7577"/>
      <c r="I12" s="7577"/>
      <c r="J12" s="7578"/>
      <c r="K12" s="7578"/>
      <c r="L12" s="7578"/>
      <c r="M12" s="7579"/>
      <c r="N12" s="7590"/>
      <c r="O12" s="7578"/>
      <c r="P12" s="7585"/>
      <c r="Q12" s="7577"/>
      <c r="R12" s="7576"/>
      <c r="S12" s="7576"/>
      <c r="T12" s="7575"/>
      <c r="U12" s="7575"/>
      <c r="V12" s="7575"/>
      <c r="W12" s="7564"/>
      <c r="X12" s="7583"/>
      <c r="Y12" s="7587"/>
      <c r="Z12" s="7591"/>
      <c r="AA12" s="7592"/>
      <c r="AB12" s="7581"/>
      <c r="AC12" s="7581"/>
      <c r="AD12" s="7582"/>
      <c r="AE12" s="3155"/>
      <c r="AF12" s="7606"/>
      <c r="AG12" s="7607"/>
      <c r="AH12" s="7608"/>
      <c r="AI12" s="7600"/>
      <c r="AJ12" s="7603"/>
      <c r="AK12" s="3155"/>
      <c r="AL12" s="7606"/>
      <c r="AM12" s="7607"/>
      <c r="AN12" s="7605"/>
      <c r="AO12" s="7592"/>
      <c r="AP12" s="7597"/>
      <c r="AW12" s="35"/>
      <c r="AX12" s="35"/>
      <c r="AY12" s="7570" t="s">
        <v>1780</v>
      </c>
      <c r="AZ12" s="7568" t="s">
        <v>1781</v>
      </c>
      <c r="BA12" s="7568" t="s">
        <v>70</v>
      </c>
      <c r="BB12" s="7568" t="s">
        <v>1784</v>
      </c>
      <c r="BC12" s="7568" t="s">
        <v>72</v>
      </c>
      <c r="BD12" s="7568" t="s">
        <v>1782</v>
      </c>
      <c r="BE12" s="7568" t="s">
        <v>97</v>
      </c>
      <c r="BF12" s="7568" t="s">
        <v>98</v>
      </c>
      <c r="BG12" s="7568" t="s">
        <v>734</v>
      </c>
      <c r="BH12" s="7568"/>
      <c r="BI12" s="7568"/>
      <c r="BJ12" s="7569"/>
      <c r="BK12" s="7568"/>
      <c r="BL12" s="7568"/>
      <c r="BM12" s="7568"/>
      <c r="BN12" s="7568"/>
      <c r="BO12" s="7568"/>
      <c r="BP12" s="7609"/>
      <c r="BQ12" s="7618"/>
      <c r="BR12" s="3532"/>
      <c r="BS12" s="7610"/>
      <c r="BT12" s="7573"/>
      <c r="BU12" s="7573"/>
      <c r="BV12" s="7573"/>
      <c r="BW12" s="7573"/>
      <c r="BX12" s="7573"/>
      <c r="BY12" s="7615"/>
      <c r="BZ12"/>
      <c r="CA12" s="7612"/>
      <c r="CB12" s="7573"/>
      <c r="CC12" s="7573"/>
      <c r="CD12" s="7573"/>
      <c r="CE12" s="7573"/>
      <c r="CF12" s="7573"/>
      <c r="CG12" s="7573"/>
      <c r="CH12" s="7573"/>
      <c r="CI12" s="7573"/>
      <c r="CJ12" s="7573"/>
      <c r="CK12" s="7573"/>
      <c r="CL12" s="7571"/>
      <c r="CM12" s="35"/>
      <c r="CN12" s="35"/>
    </row>
    <row r="13" spans="2:92" s="1080" customFormat="1" ht="12.75" customHeight="1">
      <c r="B13" s="7516"/>
      <c r="C13" s="7516"/>
      <c r="D13" s="7553"/>
      <c r="E13" s="7553"/>
      <c r="F13" s="7553"/>
      <c r="G13" s="7553"/>
      <c r="H13" s="7577"/>
      <c r="I13" s="7577"/>
      <c r="J13" s="7578"/>
      <c r="K13" s="7584"/>
      <c r="L13" s="7584"/>
      <c r="M13" s="7579"/>
      <c r="N13" s="7590"/>
      <c r="O13" s="7578"/>
      <c r="P13" s="7586"/>
      <c r="Q13" s="7575"/>
      <c r="R13" s="7576"/>
      <c r="S13" s="7576"/>
      <c r="T13" s="7575"/>
      <c r="U13" s="7575"/>
      <c r="V13" s="7575"/>
      <c r="W13" s="7564"/>
      <c r="X13" s="7583"/>
      <c r="Y13" s="7587"/>
      <c r="Z13" s="7591"/>
      <c r="AA13" s="7592"/>
      <c r="AB13" s="7581"/>
      <c r="AC13" s="7581"/>
      <c r="AD13" s="7582"/>
      <c r="AE13" s="3155"/>
      <c r="AF13" s="7606"/>
      <c r="AG13" s="7607"/>
      <c r="AH13" s="7608"/>
      <c r="AI13" s="7600"/>
      <c r="AJ13" s="7603"/>
      <c r="AK13" s="3155"/>
      <c r="AL13" s="7606"/>
      <c r="AM13" s="7607"/>
      <c r="AN13" s="7605"/>
      <c r="AO13" s="7592"/>
      <c r="AP13" s="7597"/>
      <c r="AW13" s="35"/>
      <c r="AX13" s="35"/>
      <c r="AY13" s="7570"/>
      <c r="AZ13" s="7568"/>
      <c r="BA13" s="7568"/>
      <c r="BB13" s="7568"/>
      <c r="BC13" s="7568"/>
      <c r="BD13" s="7568"/>
      <c r="BE13" s="7568"/>
      <c r="BF13" s="7568"/>
      <c r="BG13" s="7568"/>
      <c r="BH13" s="7568"/>
      <c r="BI13" s="7568"/>
      <c r="BJ13" s="7569"/>
      <c r="BK13" s="7568"/>
      <c r="BL13" s="7568"/>
      <c r="BM13" s="7568"/>
      <c r="BN13" s="7568"/>
      <c r="BO13" s="7568"/>
      <c r="BP13" s="7609"/>
      <c r="BQ13" s="7618"/>
      <c r="BR13" s="3532"/>
      <c r="BS13" s="7610"/>
      <c r="BT13" s="7573"/>
      <c r="BU13" s="7573"/>
      <c r="BV13" s="7573"/>
      <c r="BW13" s="7573"/>
      <c r="BX13" s="7573"/>
      <c r="BY13" s="7615"/>
      <c r="BZ13"/>
      <c r="CA13" s="7612"/>
      <c r="CB13" s="7573"/>
      <c r="CC13" s="7573"/>
      <c r="CD13" s="7573"/>
      <c r="CE13" s="7573"/>
      <c r="CF13" s="7573"/>
      <c r="CG13" s="7573"/>
      <c r="CH13" s="7573"/>
      <c r="CI13" s="7573"/>
      <c r="CJ13" s="7573"/>
      <c r="CK13" s="7573"/>
      <c r="CL13" s="7571"/>
      <c r="CM13" s="35"/>
      <c r="CN13" s="35"/>
    </row>
    <row r="14" spans="2:92" s="1080" customFormat="1" ht="12.75" customHeight="1">
      <c r="B14" s="7516"/>
      <c r="C14" s="7516"/>
      <c r="D14" s="7553"/>
      <c r="E14" s="7553"/>
      <c r="F14" s="7553"/>
      <c r="G14" s="7553"/>
      <c r="H14" s="7577"/>
      <c r="I14" s="7577"/>
      <c r="J14" s="7579"/>
      <c r="K14" s="7382" t="s">
        <v>1785</v>
      </c>
      <c r="L14" s="7580" t="s">
        <v>1786</v>
      </c>
      <c r="M14" s="7579"/>
      <c r="N14" s="7590"/>
      <c r="O14" s="7579"/>
      <c r="P14" s="7593" t="s">
        <v>1785</v>
      </c>
      <c r="Q14" s="7594" t="s">
        <v>1786</v>
      </c>
      <c r="R14" s="7575"/>
      <c r="S14" s="7576"/>
      <c r="T14" s="7575"/>
      <c r="U14" s="7575"/>
      <c r="V14" s="7575"/>
      <c r="W14" s="7564"/>
      <c r="X14" s="7583"/>
      <c r="Y14" s="7587"/>
      <c r="Z14" s="7591"/>
      <c r="AA14" s="7592"/>
      <c r="AB14" s="7581"/>
      <c r="AC14" s="7581"/>
      <c r="AD14" s="7582"/>
      <c r="AE14" s="3155"/>
      <c r="AF14" s="7606"/>
      <c r="AG14" s="7607"/>
      <c r="AH14" s="7608"/>
      <c r="AI14" s="7600"/>
      <c r="AJ14" s="7603"/>
      <c r="AK14" s="3155"/>
      <c r="AL14" s="7606"/>
      <c r="AM14" s="7607"/>
      <c r="AN14" s="7605"/>
      <c r="AO14" s="7592"/>
      <c r="AP14" s="7597"/>
      <c r="AW14" s="35"/>
      <c r="AX14" s="35"/>
      <c r="AY14" s="7570"/>
      <c r="AZ14" s="7568"/>
      <c r="BA14" s="7568"/>
      <c r="BB14" s="7568"/>
      <c r="BC14" s="7568"/>
      <c r="BD14" s="7568"/>
      <c r="BE14" s="7568"/>
      <c r="BF14" s="7568"/>
      <c r="BG14" s="7568"/>
      <c r="BH14" s="7568"/>
      <c r="BI14" s="7568"/>
      <c r="BJ14" s="7569"/>
      <c r="BK14" s="7568"/>
      <c r="BL14" s="7568"/>
      <c r="BM14" s="7568"/>
      <c r="BN14" s="7568"/>
      <c r="BO14" s="7568"/>
      <c r="BP14" s="7609"/>
      <c r="BQ14" s="7618"/>
      <c r="BR14" s="3532"/>
      <c r="BS14" s="7570"/>
      <c r="BT14" s="7568"/>
      <c r="BU14" s="7568"/>
      <c r="BV14" s="7568"/>
      <c r="BW14" s="7568"/>
      <c r="BX14" s="7568"/>
      <c r="BY14" s="7609"/>
      <c r="BZ14"/>
      <c r="CA14" s="7613"/>
      <c r="CB14" s="7568"/>
      <c r="CC14" s="7568"/>
      <c r="CD14" s="7568"/>
      <c r="CE14" s="7568"/>
      <c r="CF14" s="7568"/>
      <c r="CG14" s="7568"/>
      <c r="CH14" s="7568"/>
      <c r="CI14" s="7568"/>
      <c r="CJ14" s="7568"/>
      <c r="CK14" s="7568"/>
      <c r="CL14" s="7572"/>
      <c r="CM14" s="35"/>
      <c r="CN14" s="35"/>
    </row>
    <row r="15" spans="2:92" s="1080" customFormat="1" ht="12.75" customHeight="1">
      <c r="B15" s="7516"/>
      <c r="C15" s="7516"/>
      <c r="D15" s="7553"/>
      <c r="E15" s="7553"/>
      <c r="F15" s="7553"/>
      <c r="G15" s="7553"/>
      <c r="H15" s="7577"/>
      <c r="I15" s="7577"/>
      <c r="J15" s="7579"/>
      <c r="K15" s="7579"/>
      <c r="L15" s="7578"/>
      <c r="M15" s="7589"/>
      <c r="N15" s="7590"/>
      <c r="O15" s="7579"/>
      <c r="P15" s="7577"/>
      <c r="Q15" s="7585"/>
      <c r="R15" s="7588"/>
      <c r="S15" s="7576"/>
      <c r="T15" s="7575"/>
      <c r="U15" s="7575"/>
      <c r="V15" s="7575"/>
      <c r="W15" s="7564"/>
      <c r="X15" s="7583"/>
      <c r="Y15" s="7587"/>
      <c r="Z15" s="7591"/>
      <c r="AA15" s="7592"/>
      <c r="AB15" s="7581"/>
      <c r="AC15" s="7581"/>
      <c r="AD15" s="7582"/>
      <c r="AE15" s="3155"/>
      <c r="AF15" s="7606"/>
      <c r="AG15" s="7607"/>
      <c r="AH15" s="7608"/>
      <c r="AI15" s="7601"/>
      <c r="AJ15" s="7604"/>
      <c r="AK15" s="3155"/>
      <c r="AL15" s="7606"/>
      <c r="AM15" s="7607"/>
      <c r="AN15" s="7605"/>
      <c r="AO15" s="7592"/>
      <c r="AP15" s="7598"/>
      <c r="AW15" s="35"/>
      <c r="AX15" s="35"/>
      <c r="AY15" s="7570"/>
      <c r="AZ15" s="7568"/>
      <c r="BA15" s="7568"/>
      <c r="BB15" s="7568"/>
      <c r="BC15" s="7568"/>
      <c r="BD15" s="7568"/>
      <c r="BE15" s="7568"/>
      <c r="BF15" s="7568"/>
      <c r="BG15" s="7568"/>
      <c r="BH15" s="7568"/>
      <c r="BI15" s="7568"/>
      <c r="BJ15" s="7569"/>
      <c r="BK15" s="7568"/>
      <c r="BL15" s="7568"/>
      <c r="BM15" s="7568"/>
      <c r="BN15" s="7568"/>
      <c r="BO15" s="7568"/>
      <c r="BP15" s="7609"/>
      <c r="BQ15" s="7619"/>
      <c r="BR15" s="3532"/>
      <c r="BS15" s="7611"/>
      <c r="BT15" s="7574"/>
      <c r="BU15" s="7574"/>
      <c r="BV15" s="7574"/>
      <c r="BW15" s="7574"/>
      <c r="BX15" s="7574"/>
      <c r="BY15" s="7616"/>
      <c r="BZ15"/>
      <c r="CA15" s="7614"/>
      <c r="CB15" s="7568"/>
      <c r="CC15" s="7568"/>
      <c r="CD15" s="7574"/>
      <c r="CE15" s="7574"/>
      <c r="CF15" s="7574"/>
      <c r="CG15" s="7574"/>
      <c r="CH15" s="7568"/>
      <c r="CI15" s="7574"/>
      <c r="CJ15" s="7574"/>
      <c r="CK15" s="7574"/>
      <c r="CL15" s="7572"/>
      <c r="CM15" s="35"/>
      <c r="CN15" s="35"/>
    </row>
    <row r="16" spans="2:92" ht="12.75" customHeight="1">
      <c r="B16" s="4975"/>
      <c r="C16" s="4976"/>
      <c r="D16" s="4977"/>
      <c r="E16" s="4977"/>
      <c r="F16" s="4977"/>
      <c r="G16" s="4977"/>
      <c r="H16" s="4978"/>
      <c r="I16" s="4978"/>
      <c r="J16" s="4978"/>
      <c r="K16" s="4978"/>
      <c r="L16" s="4978"/>
      <c r="M16" s="3417"/>
      <c r="N16" s="4978"/>
      <c r="O16" s="4978"/>
      <c r="P16" s="4978"/>
      <c r="Q16" s="4978"/>
      <c r="R16" s="3375"/>
      <c r="S16" s="4978"/>
      <c r="T16" s="4978"/>
      <c r="U16" s="4978"/>
      <c r="V16" s="4978"/>
      <c r="W16" s="4979"/>
      <c r="X16" s="4980"/>
      <c r="Y16" s="4980"/>
      <c r="Z16" s="4980"/>
      <c r="AA16" s="4980"/>
      <c r="AB16" s="4980"/>
      <c r="AC16" s="4981"/>
      <c r="AD16" s="4982"/>
      <c r="AE16" s="1764"/>
      <c r="AF16" s="4983"/>
      <c r="AG16" s="4979"/>
      <c r="AH16" s="4979"/>
      <c r="AI16" s="3375"/>
      <c r="AJ16" s="3376"/>
      <c r="AK16" s="3377"/>
      <c r="AL16" s="4983"/>
      <c r="AM16" s="4979"/>
      <c r="AN16" s="4979"/>
      <c r="AO16" s="4979"/>
      <c r="AP16" s="3376"/>
      <c r="AY16" s="4984"/>
      <c r="AZ16" s="4985"/>
      <c r="BA16" s="4985"/>
      <c r="BB16" s="4985"/>
      <c r="BC16" s="4985"/>
      <c r="BD16" s="4985"/>
      <c r="BE16" s="4985"/>
      <c r="BF16" s="4985"/>
      <c r="BG16" s="4985"/>
      <c r="BH16" s="4985"/>
      <c r="BI16" s="4985"/>
      <c r="BJ16" s="4985"/>
      <c r="BK16" s="4985"/>
      <c r="BL16" s="4985"/>
      <c r="BM16" s="4986"/>
      <c r="BN16" s="4986"/>
      <c r="BO16" s="4987"/>
      <c r="BP16" s="4988"/>
      <c r="BQ16" s="4989"/>
      <c r="BR16" s="3533"/>
      <c r="BS16" s="3534"/>
      <c r="BT16" s="3535"/>
      <c r="BU16" s="3535"/>
      <c r="BV16" s="3535"/>
      <c r="BW16" s="3535"/>
      <c r="BX16" s="3535"/>
      <c r="BY16" s="3536"/>
      <c r="BZ16"/>
      <c r="CA16" s="3537"/>
      <c r="CB16" s="4990"/>
      <c r="CC16" s="4991"/>
      <c r="CD16" s="3538"/>
      <c r="CE16" s="3538"/>
      <c r="CF16" s="3538"/>
      <c r="CG16" s="3539"/>
      <c r="CH16" s="4992"/>
      <c r="CI16" s="3540"/>
      <c r="CJ16" s="3538"/>
      <c r="CK16" s="3537"/>
      <c r="CL16" s="4993"/>
    </row>
    <row r="17" spans="2:92" ht="12.75" customHeight="1">
      <c r="B17" s="3378" t="s">
        <v>1591</v>
      </c>
      <c r="C17" s="1036" t="s">
        <v>832</v>
      </c>
      <c r="D17" s="3379"/>
      <c r="E17" s="3379"/>
      <c r="F17" s="3379"/>
      <c r="G17" s="3379"/>
      <c r="H17" s="3380"/>
      <c r="I17" s="3380"/>
      <c r="J17" s="3380"/>
      <c r="K17" s="3380"/>
      <c r="L17" s="3380"/>
      <c r="M17" s="3380"/>
      <c r="N17" s="3380"/>
      <c r="O17" s="3380"/>
      <c r="P17" s="3380"/>
      <c r="Q17" s="3380"/>
      <c r="R17" s="3381"/>
      <c r="S17" s="3380"/>
      <c r="T17" s="3380"/>
      <c r="U17" s="3380"/>
      <c r="V17" s="3380"/>
      <c r="W17" s="3381"/>
      <c r="X17" s="3382"/>
      <c r="Y17" s="3382"/>
      <c r="Z17" s="3382"/>
      <c r="AA17" s="3382"/>
      <c r="AB17" s="3382"/>
      <c r="AC17" s="3383"/>
      <c r="AD17" s="3384"/>
      <c r="AE17" s="1764"/>
      <c r="AF17" s="3385"/>
      <c r="AG17" s="3381"/>
      <c r="AH17" s="3381"/>
      <c r="AI17" s="3381"/>
      <c r="AJ17" s="3384"/>
      <c r="AK17" s="3377"/>
      <c r="AL17" s="3385"/>
      <c r="AM17" s="3381"/>
      <c r="AN17" s="3381"/>
      <c r="AO17" s="3381"/>
      <c r="AP17" s="3384"/>
      <c r="AY17" s="3541"/>
      <c r="AZ17" s="3542"/>
      <c r="BA17" s="3542"/>
      <c r="BB17" s="3542"/>
      <c r="BC17" s="3542"/>
      <c r="BD17" s="3542"/>
      <c r="BE17" s="3542"/>
      <c r="BF17" s="3542"/>
      <c r="BG17" s="3542"/>
      <c r="BH17" s="3542"/>
      <c r="BI17" s="3542"/>
      <c r="BJ17" s="3542"/>
      <c r="BK17" s="3542"/>
      <c r="BL17" s="3542"/>
      <c r="BM17" s="3543"/>
      <c r="BN17" s="3543"/>
      <c r="BO17" s="3544"/>
      <c r="BP17" s="3545"/>
      <c r="BQ17" s="3546"/>
      <c r="BR17" s="3533"/>
      <c r="BS17" s="3547"/>
      <c r="BT17" s="3548"/>
      <c r="BU17" s="3548"/>
      <c r="BV17" s="3548"/>
      <c r="BW17" s="3548"/>
      <c r="BX17" s="3548"/>
      <c r="BY17" s="3549"/>
      <c r="CA17" s="3537" t="s">
        <v>1787</v>
      </c>
      <c r="CB17" s="3550"/>
      <c r="CC17" s="3551"/>
      <c r="CD17" s="3537">
        <f t="shared" ref="CD17:CL20" si="0">AY62</f>
        <v>0</v>
      </c>
      <c r="CE17" s="3537">
        <f t="shared" si="0"/>
        <v>0</v>
      </c>
      <c r="CF17" s="3537">
        <f t="shared" si="0"/>
        <v>0</v>
      </c>
      <c r="CG17" s="3552">
        <f t="shared" si="0"/>
        <v>0</v>
      </c>
      <c r="CH17" s="3553">
        <f t="shared" si="0"/>
        <v>0</v>
      </c>
      <c r="CI17" s="3554">
        <f t="shared" si="0"/>
        <v>0</v>
      </c>
      <c r="CJ17" s="3537">
        <f t="shared" si="0"/>
        <v>0</v>
      </c>
      <c r="CK17" s="3537">
        <f t="shared" si="0"/>
        <v>0</v>
      </c>
      <c r="CL17" s="3537">
        <f t="shared" si="0"/>
        <v>0</v>
      </c>
    </row>
    <row r="18" spans="2:92" ht="12.75" customHeight="1">
      <c r="B18" s="3378"/>
      <c r="C18" s="1059"/>
      <c r="D18" s="1211"/>
      <c r="E18" s="3379"/>
      <c r="F18" s="3379"/>
      <c r="G18" s="3379"/>
      <c r="H18" s="3380"/>
      <c r="I18" s="3380"/>
      <c r="J18" s="3380"/>
      <c r="K18" s="3380"/>
      <c r="L18" s="3380"/>
      <c r="M18" s="3380"/>
      <c r="N18" s="3380"/>
      <c r="O18" s="3380"/>
      <c r="P18" s="3380"/>
      <c r="Q18" s="3380"/>
      <c r="R18" s="3381"/>
      <c r="S18" s="3380"/>
      <c r="T18" s="3380"/>
      <c r="U18" s="3380"/>
      <c r="V18" s="3380"/>
      <c r="W18" s="3381"/>
      <c r="X18" s="3382"/>
      <c r="Y18" s="3382"/>
      <c r="Z18" s="3382"/>
      <c r="AA18" s="3382"/>
      <c r="AB18" s="3382"/>
      <c r="AC18" s="3383"/>
      <c r="AD18" s="3384"/>
      <c r="AE18" s="1764"/>
      <c r="AF18" s="3385"/>
      <c r="AG18" s="3381"/>
      <c r="AH18" s="3381"/>
      <c r="AI18" s="3381"/>
      <c r="AJ18" s="3384"/>
      <c r="AK18" s="3377"/>
      <c r="AL18" s="3385"/>
      <c r="AM18" s="3381"/>
      <c r="AN18" s="3381"/>
      <c r="AO18" s="3381"/>
      <c r="AP18" s="3384"/>
      <c r="AY18" s="3541"/>
      <c r="AZ18" s="3542"/>
      <c r="BA18" s="3542"/>
      <c r="BB18" s="3542"/>
      <c r="BC18" s="3542"/>
      <c r="BD18" s="3542"/>
      <c r="BE18" s="3542"/>
      <c r="BF18" s="3542"/>
      <c r="BG18" s="3542"/>
      <c r="BH18" s="3542"/>
      <c r="BI18" s="3542"/>
      <c r="BJ18" s="3542"/>
      <c r="BK18" s="3542"/>
      <c r="BL18" s="3542"/>
      <c r="BM18" s="3543"/>
      <c r="BN18" s="3543"/>
      <c r="BO18" s="3544"/>
      <c r="BP18" s="3545"/>
      <c r="BQ18" s="3546"/>
      <c r="BR18" s="3533"/>
      <c r="BS18" s="3547"/>
      <c r="BT18" s="3548"/>
      <c r="BU18" s="3548"/>
      <c r="BV18" s="3548"/>
      <c r="BW18" s="3548"/>
      <c r="BX18" s="3548"/>
      <c r="BY18" s="3549"/>
      <c r="CA18" s="3537" t="s">
        <v>1788</v>
      </c>
      <c r="CB18" s="3550"/>
      <c r="CC18" s="3555"/>
      <c r="CD18" s="3556">
        <f t="shared" si="0"/>
        <v>0</v>
      </c>
      <c r="CE18" s="3556">
        <f t="shared" si="0"/>
        <v>0</v>
      </c>
      <c r="CF18" s="3556">
        <f t="shared" si="0"/>
        <v>0</v>
      </c>
      <c r="CG18" s="3557">
        <f t="shared" si="0"/>
        <v>0</v>
      </c>
      <c r="CH18" s="3558">
        <f t="shared" si="0"/>
        <v>0</v>
      </c>
      <c r="CI18" s="3559">
        <f t="shared" si="0"/>
        <v>0</v>
      </c>
      <c r="CJ18" s="3556">
        <f t="shared" si="0"/>
        <v>0</v>
      </c>
      <c r="CK18" s="3556">
        <f t="shared" si="0"/>
        <v>0</v>
      </c>
      <c r="CL18" s="3556">
        <f t="shared" si="0"/>
        <v>0</v>
      </c>
    </row>
    <row r="19" spans="2:92" s="265" customFormat="1" ht="12.75" customHeight="1">
      <c r="B19" s="3386" t="s">
        <v>1513</v>
      </c>
      <c r="C19" s="1036" t="s">
        <v>1789</v>
      </c>
      <c r="D19" s="1211"/>
      <c r="E19" s="3387"/>
      <c r="F19" s="3387"/>
      <c r="G19" s="3387"/>
      <c r="H19" s="3388"/>
      <c r="I19" s="3388"/>
      <c r="J19" s="3388"/>
      <c r="K19" s="3388"/>
      <c r="L19" s="3388"/>
      <c r="M19" s="3388"/>
      <c r="N19" s="3388"/>
      <c r="O19" s="3388"/>
      <c r="P19" s="3388"/>
      <c r="Q19" s="3388"/>
      <c r="R19" s="3389"/>
      <c r="S19" s="3388"/>
      <c r="T19" s="3388"/>
      <c r="U19" s="3388"/>
      <c r="V19" s="3388"/>
      <c r="W19" s="3389"/>
      <c r="X19" s="3390"/>
      <c r="Y19" s="3390"/>
      <c r="Z19" s="3390"/>
      <c r="AA19" s="3390"/>
      <c r="AB19" s="3390"/>
      <c r="AC19" s="3391"/>
      <c r="AD19" s="3392"/>
      <c r="AE19" s="3393"/>
      <c r="AF19" s="3394"/>
      <c r="AG19" s="3389"/>
      <c r="AH19" s="3389"/>
      <c r="AI19" s="3389"/>
      <c r="AJ19" s="3392"/>
      <c r="AK19" s="3395"/>
      <c r="AL19" s="3394"/>
      <c r="AM19" s="3389"/>
      <c r="AN19" s="3389"/>
      <c r="AO19" s="3389"/>
      <c r="AP19" s="3392"/>
      <c r="AW19" s="3"/>
      <c r="AX19" s="3"/>
      <c r="AY19" s="3560"/>
      <c r="AZ19" s="3561"/>
      <c r="BA19" s="3561"/>
      <c r="BB19" s="3561"/>
      <c r="BC19" s="3561"/>
      <c r="BD19" s="3561"/>
      <c r="BE19" s="3561"/>
      <c r="BF19" s="3561"/>
      <c r="BG19" s="3561"/>
      <c r="BH19" s="3562"/>
      <c r="BI19" s="3562"/>
      <c r="BJ19" s="3561"/>
      <c r="BK19" s="3561"/>
      <c r="BL19" s="3561"/>
      <c r="BM19" s="3563"/>
      <c r="BN19" s="3563"/>
      <c r="BO19" s="3564"/>
      <c r="BP19" s="3565"/>
      <c r="BQ19" s="3566"/>
      <c r="BR19" s="3567"/>
      <c r="BS19" s="3568"/>
      <c r="BT19" s="3569"/>
      <c r="BU19" s="3569"/>
      <c r="BV19" s="3569"/>
      <c r="BW19" s="3569"/>
      <c r="BX19" s="3569"/>
      <c r="BY19" s="3570"/>
      <c r="BZ19" s="3"/>
      <c r="CA19" s="3537" t="s">
        <v>1111</v>
      </c>
      <c r="CB19" s="3550"/>
      <c r="CC19" s="3555"/>
      <c r="CD19" s="3556">
        <f t="shared" si="0"/>
        <v>0</v>
      </c>
      <c r="CE19" s="3556">
        <f t="shared" si="0"/>
        <v>0</v>
      </c>
      <c r="CF19" s="3556">
        <f t="shared" si="0"/>
        <v>0</v>
      </c>
      <c r="CG19" s="3557">
        <f t="shared" si="0"/>
        <v>0</v>
      </c>
      <c r="CH19" s="3558">
        <f t="shared" si="0"/>
        <v>0</v>
      </c>
      <c r="CI19" s="3559">
        <f t="shared" si="0"/>
        <v>0</v>
      </c>
      <c r="CJ19" s="3556">
        <f t="shared" si="0"/>
        <v>0</v>
      </c>
      <c r="CK19" s="3556">
        <f t="shared" si="0"/>
        <v>0</v>
      </c>
      <c r="CL19" s="3556">
        <f t="shared" si="0"/>
        <v>0</v>
      </c>
      <c r="CM19" s="3"/>
      <c r="CN19" s="3"/>
    </row>
    <row r="20" spans="2:92" ht="12.75" customHeight="1">
      <c r="B20" s="3396">
        <v>1</v>
      </c>
      <c r="C20" s="1942"/>
      <c r="D20" s="1112"/>
      <c r="E20" s="2173"/>
      <c r="F20" s="2173"/>
      <c r="G20" s="2173"/>
      <c r="H20" s="2173"/>
      <c r="I20" s="2173"/>
      <c r="J20" s="2173"/>
      <c r="K20" s="2173"/>
      <c r="L20" s="2173"/>
      <c r="M20" s="2173"/>
      <c r="N20" s="2173"/>
      <c r="O20" s="2173"/>
      <c r="P20" s="2173"/>
      <c r="Q20" s="2173"/>
      <c r="R20" s="3397"/>
      <c r="S20" s="2173"/>
      <c r="T20" s="2173"/>
      <c r="U20" s="2173"/>
      <c r="V20" s="3398"/>
      <c r="W20" s="3399"/>
      <c r="X20" s="2122"/>
      <c r="Y20" s="2122"/>
      <c r="Z20" s="2122"/>
      <c r="AA20" s="2122"/>
      <c r="AB20" s="2122"/>
      <c r="AC20" s="3400"/>
      <c r="AD20" s="3401"/>
      <c r="AE20" s="1764"/>
      <c r="AF20" s="3402"/>
      <c r="AG20" s="3397"/>
      <c r="AH20" s="3397"/>
      <c r="AI20" s="3397"/>
      <c r="AJ20" s="3401"/>
      <c r="AK20" s="3377"/>
      <c r="AL20" s="3403"/>
      <c r="AM20" s="3404"/>
      <c r="AN20" s="3404"/>
      <c r="AO20" s="3404"/>
      <c r="AP20" s="3405"/>
      <c r="AY20" s="3571">
        <f>H20+M20</f>
        <v>0</v>
      </c>
      <c r="AZ20" s="3572">
        <f t="shared" ref="AY20:BA22" si="1">I20+N20</f>
        <v>0</v>
      </c>
      <c r="BA20" s="3572">
        <f t="shared" si="1"/>
        <v>0</v>
      </c>
      <c r="BB20" s="3572">
        <f>K20+L20+P20+Q20</f>
        <v>0</v>
      </c>
      <c r="BC20" s="3572">
        <f>R20</f>
        <v>0</v>
      </c>
      <c r="BD20" s="3572">
        <f>S20+V20</f>
        <v>0</v>
      </c>
      <c r="BE20" s="3572">
        <f t="shared" ref="BD20:BE22" si="2">T20+W20</f>
        <v>0</v>
      </c>
      <c r="BF20" s="3572">
        <f t="shared" ref="BF20:BG22" si="3">X20</f>
        <v>0</v>
      </c>
      <c r="BG20" s="3572">
        <f t="shared" si="3"/>
        <v>0</v>
      </c>
      <c r="BH20" s="3572">
        <f>SUMIF(AY20:BC20,"&lt;0")</f>
        <v>0</v>
      </c>
      <c r="BI20" s="3572">
        <f>SUMIF(BD20:BG20,"&lt;0")</f>
        <v>0</v>
      </c>
      <c r="BJ20" s="3572">
        <f>SUM(AY20:BC20)+-BH20</f>
        <v>0</v>
      </c>
      <c r="BK20" s="3572">
        <f>SUM(BD20:BF20)+-BI20</f>
        <v>0</v>
      </c>
      <c r="BL20" s="3572">
        <f>BJ20-BK20</f>
        <v>0</v>
      </c>
      <c r="BM20" s="3573"/>
      <c r="BN20" s="3573"/>
      <c r="BO20" s="3574">
        <f>AD20</f>
        <v>0</v>
      </c>
      <c r="BP20" s="3575" t="str">
        <f t="shared" ref="BP20:BQ22" si="4">IF(AND(BM20="Y",BN20="Y"),"AA",IF(AND(BM20="Y",BN20="N"),"NAA",IF(AND(BM20="N",BN20="Y"),"NAA",IF(AND(BM20="N",BN20="N"),"NAA","-"))))</f>
        <v>-</v>
      </c>
      <c r="BQ20" s="3576" t="str">
        <f t="shared" si="4"/>
        <v>-</v>
      </c>
      <c r="BR20" s="3533"/>
      <c r="BS20" s="3577">
        <f>IF(AND(BP20="NAA",BL20&gt;0),AY20-BD20,0)</f>
        <v>0</v>
      </c>
      <c r="BT20" s="3578">
        <f>IF(AND(BP20="NAA",BL20&gt;0),AZ20,0)</f>
        <v>0</v>
      </c>
      <c r="BU20" s="3578">
        <f>IF(AND(BP20="NAA",BL20&gt;0),BA20,0)</f>
        <v>0</v>
      </c>
      <c r="BV20" s="3578">
        <f>IF(AND(BP20="NAA",BL20&gt;0),BB20,0)</f>
        <v>0</v>
      </c>
      <c r="BW20" s="3578">
        <f>IF(AND(BP20="NAA",BL20&gt;0),BC20,0)</f>
        <v>0</v>
      </c>
      <c r="BX20" s="3578">
        <f>IF(AND(BP20="AA",BL20&gt;0,BO20&lt;BL20),(BO20-BL20)*-1,0)</f>
        <v>0</v>
      </c>
      <c r="BY20" s="3579">
        <f>SUM(BS20:BW20)</f>
        <v>0</v>
      </c>
      <c r="CA20" s="3537" t="s">
        <v>1640</v>
      </c>
      <c r="CB20" s="3550"/>
      <c r="CC20" s="3555"/>
      <c r="CD20" s="3556">
        <f t="shared" si="0"/>
        <v>0</v>
      </c>
      <c r="CE20" s="3556">
        <f t="shared" si="0"/>
        <v>0</v>
      </c>
      <c r="CF20" s="3556">
        <f t="shared" si="0"/>
        <v>0</v>
      </c>
      <c r="CG20" s="3557">
        <f t="shared" si="0"/>
        <v>0</v>
      </c>
      <c r="CH20" s="3558">
        <f t="shared" si="0"/>
        <v>0</v>
      </c>
      <c r="CI20" s="3580">
        <f t="shared" si="0"/>
        <v>0</v>
      </c>
      <c r="CJ20" s="3581">
        <f t="shared" si="0"/>
        <v>0</v>
      </c>
      <c r="CK20" s="3581">
        <f t="shared" si="0"/>
        <v>0</v>
      </c>
      <c r="CL20" s="3581">
        <f t="shared" si="0"/>
        <v>0</v>
      </c>
    </row>
    <row r="21" spans="2:92" ht="12.75" customHeight="1">
      <c r="B21" s="3396">
        <v>2</v>
      </c>
      <c r="C21" s="1946"/>
      <c r="D21" s="1112"/>
      <c r="E21" s="2180"/>
      <c r="F21" s="2180"/>
      <c r="G21" s="2180"/>
      <c r="H21" s="2180"/>
      <c r="I21" s="3409"/>
      <c r="J21" s="3409"/>
      <c r="K21" s="3409"/>
      <c r="L21" s="3409"/>
      <c r="M21" s="3409"/>
      <c r="N21" s="3409"/>
      <c r="O21" s="3409"/>
      <c r="P21" s="3409"/>
      <c r="Q21" s="3409"/>
      <c r="R21" s="3410"/>
      <c r="S21" s="3409"/>
      <c r="T21" s="3409"/>
      <c r="U21" s="3409"/>
      <c r="V21" s="3409"/>
      <c r="W21" s="3410"/>
      <c r="X21" s="3411"/>
      <c r="Y21" s="3411"/>
      <c r="Z21" s="3411"/>
      <c r="AA21" s="3411"/>
      <c r="AB21" s="3411"/>
      <c r="AC21" s="3412"/>
      <c r="AD21" s="3413"/>
      <c r="AE21" s="1768"/>
      <c r="AF21" s="3402"/>
      <c r="AG21" s="3397"/>
      <c r="AH21" s="3397"/>
      <c r="AI21" s="3397"/>
      <c r="AJ21" s="3401"/>
      <c r="AK21" s="3414"/>
      <c r="AL21" s="3403"/>
      <c r="AM21" s="3404"/>
      <c r="AN21" s="3404"/>
      <c r="AO21" s="3404"/>
      <c r="AP21" s="3405"/>
      <c r="AY21" s="3571">
        <f t="shared" si="1"/>
        <v>0</v>
      </c>
      <c r="AZ21" s="3572">
        <f t="shared" si="1"/>
        <v>0</v>
      </c>
      <c r="BA21" s="3572">
        <f t="shared" si="1"/>
        <v>0</v>
      </c>
      <c r="BB21" s="3572">
        <f>K21+L21+P21+Q21</f>
        <v>0</v>
      </c>
      <c r="BC21" s="3572">
        <f>R21</f>
        <v>0</v>
      </c>
      <c r="BD21" s="3572">
        <f t="shared" si="2"/>
        <v>0</v>
      </c>
      <c r="BE21" s="3572">
        <f t="shared" si="2"/>
        <v>0</v>
      </c>
      <c r="BF21" s="3572">
        <f t="shared" si="3"/>
        <v>0</v>
      </c>
      <c r="BG21" s="3572">
        <f t="shared" si="3"/>
        <v>0</v>
      </c>
      <c r="BH21" s="3572">
        <f>SUMIF(AY21:BC21,"&lt;0")</f>
        <v>0</v>
      </c>
      <c r="BI21" s="3572">
        <f>SUMIF(BD21:BG21,"&lt;0")</f>
        <v>0</v>
      </c>
      <c r="BJ21" s="3572">
        <f>SUM(AY21:BC21)+-BH21</f>
        <v>0</v>
      </c>
      <c r="BK21" s="3572">
        <f>SUM(BD21:BF21)+-BI21</f>
        <v>0</v>
      </c>
      <c r="BL21" s="3572">
        <f>BJ21-BK21</f>
        <v>0</v>
      </c>
      <c r="BM21" s="3573"/>
      <c r="BN21" s="3573"/>
      <c r="BO21" s="3574">
        <f>AD21</f>
        <v>0</v>
      </c>
      <c r="BP21" s="3575" t="str">
        <f t="shared" si="4"/>
        <v>-</v>
      </c>
      <c r="BQ21" s="3576" t="str">
        <f t="shared" si="4"/>
        <v>-</v>
      </c>
      <c r="BR21" s="3533"/>
      <c r="BS21" s="3577">
        <f>IF(AND(BP21="NAA",BL21&gt;0),AY21-BD21,0)</f>
        <v>0</v>
      </c>
      <c r="BT21" s="3578">
        <f>IF(AND(BP21="NAA",BL21&gt;0),AZ21,0)</f>
        <v>0</v>
      </c>
      <c r="BU21" s="3578">
        <f>IF(AND(BP21="NAA",BL21&gt;0),BA21,0)</f>
        <v>0</v>
      </c>
      <c r="BV21" s="3578">
        <f>IF(AND(BP21="NAA",BL21&gt;0),BB21,0)</f>
        <v>0</v>
      </c>
      <c r="BW21" s="3578">
        <f>IF(AND(BP21="NAA",BL21&gt;0),BC21,0)</f>
        <v>0</v>
      </c>
      <c r="BX21" s="3578">
        <f>IF(AND(BP21="AA",BL21&gt;0,BO21&lt;BL21),(BO21-BL21)*-1,0)</f>
        <v>0</v>
      </c>
      <c r="BY21" s="3579">
        <f>SUM(BS21:BW21)</f>
        <v>0</v>
      </c>
      <c r="CA21" s="3582" t="s">
        <v>1790</v>
      </c>
      <c r="CB21" s="3550"/>
      <c r="CC21" s="3583"/>
      <c r="CD21" s="3584">
        <f t="shared" ref="CD21:CL21" si="5">SUBTOTAL(9,CD17:CD20)</f>
        <v>0</v>
      </c>
      <c r="CE21" s="3585">
        <f t="shared" si="5"/>
        <v>0</v>
      </c>
      <c r="CF21" s="3585">
        <f t="shared" si="5"/>
        <v>0</v>
      </c>
      <c r="CG21" s="3585">
        <f t="shared" si="5"/>
        <v>0</v>
      </c>
      <c r="CH21" s="3586">
        <f t="shared" si="5"/>
        <v>0</v>
      </c>
      <c r="CI21" s="3587">
        <f t="shared" si="5"/>
        <v>0</v>
      </c>
      <c r="CJ21" s="3584">
        <f t="shared" si="5"/>
        <v>0</v>
      </c>
      <c r="CK21" s="3588">
        <f t="shared" si="5"/>
        <v>0</v>
      </c>
      <c r="CL21" s="3588">
        <f t="shared" si="5"/>
        <v>0</v>
      </c>
    </row>
    <row r="22" spans="2:92" ht="12.75" customHeight="1">
      <c r="B22" s="3396">
        <v>3</v>
      </c>
      <c r="C22" s="1946"/>
      <c r="D22" s="1112"/>
      <c r="E22" s="2180"/>
      <c r="F22" s="2180"/>
      <c r="G22" s="2180"/>
      <c r="H22" s="2180"/>
      <c r="I22" s="3409"/>
      <c r="J22" s="3409"/>
      <c r="K22" s="3409"/>
      <c r="L22" s="3409"/>
      <c r="M22" s="3409"/>
      <c r="N22" s="3409"/>
      <c r="O22" s="3409"/>
      <c r="P22" s="3409"/>
      <c r="Q22" s="3409"/>
      <c r="R22" s="3410"/>
      <c r="S22" s="3409"/>
      <c r="T22" s="3409"/>
      <c r="U22" s="3409"/>
      <c r="V22" s="3409"/>
      <c r="W22" s="3410"/>
      <c r="X22" s="3411"/>
      <c r="Y22" s="3411"/>
      <c r="Z22" s="3411"/>
      <c r="AA22" s="3411"/>
      <c r="AB22" s="3411"/>
      <c r="AC22" s="3412"/>
      <c r="AD22" s="3413"/>
      <c r="AE22" s="1768"/>
      <c r="AF22" s="3402"/>
      <c r="AG22" s="3397"/>
      <c r="AH22" s="3397"/>
      <c r="AI22" s="3397"/>
      <c r="AJ22" s="3401"/>
      <c r="AK22" s="3414"/>
      <c r="AL22" s="3403"/>
      <c r="AM22" s="3404"/>
      <c r="AN22" s="3404"/>
      <c r="AO22" s="3404"/>
      <c r="AP22" s="3405"/>
      <c r="AY22" s="3571">
        <f t="shared" si="1"/>
        <v>0</v>
      </c>
      <c r="AZ22" s="3572">
        <f t="shared" si="1"/>
        <v>0</v>
      </c>
      <c r="BA22" s="3572">
        <f t="shared" si="1"/>
        <v>0</v>
      </c>
      <c r="BB22" s="3572">
        <f>K22+L22+P22+Q22</f>
        <v>0</v>
      </c>
      <c r="BC22" s="3572">
        <f>R22</f>
        <v>0</v>
      </c>
      <c r="BD22" s="3572">
        <f t="shared" si="2"/>
        <v>0</v>
      </c>
      <c r="BE22" s="3572">
        <f t="shared" si="2"/>
        <v>0</v>
      </c>
      <c r="BF22" s="3572">
        <f t="shared" si="3"/>
        <v>0</v>
      </c>
      <c r="BG22" s="3572">
        <f t="shared" si="3"/>
        <v>0</v>
      </c>
      <c r="BH22" s="3572">
        <f>SUMIF(AY22:BC22,"&lt;0")</f>
        <v>0</v>
      </c>
      <c r="BI22" s="3572">
        <f>SUMIF(BD22:BG22,"&lt;0")</f>
        <v>0</v>
      </c>
      <c r="BJ22" s="3572">
        <f>SUM(AY22:BC22)+-BH22</f>
        <v>0</v>
      </c>
      <c r="BK22" s="3572">
        <f>SUM(BD22:BF22)+-BI22</f>
        <v>0</v>
      </c>
      <c r="BL22" s="3572">
        <f>BJ22-BK22</f>
        <v>0</v>
      </c>
      <c r="BM22" s="3573"/>
      <c r="BN22" s="3573"/>
      <c r="BO22" s="3574">
        <f>AD22</f>
        <v>0</v>
      </c>
      <c r="BP22" s="3575" t="str">
        <f t="shared" si="4"/>
        <v>-</v>
      </c>
      <c r="BQ22" s="3576" t="str">
        <f t="shared" si="4"/>
        <v>-</v>
      </c>
      <c r="BR22" s="3533"/>
      <c r="BS22" s="3577">
        <f>IF(AND(BP22="NAA",BL22&gt;0),AY22-BD22,0)</f>
        <v>0</v>
      </c>
      <c r="BT22" s="3578">
        <f>IF(AND(BP22="NAA",BL22&gt;0),AZ22,0)</f>
        <v>0</v>
      </c>
      <c r="BU22" s="3578">
        <f>IF(AND(BP22="NAA",BL22&gt;0),BA22,0)</f>
        <v>0</v>
      </c>
      <c r="BV22" s="3578">
        <f>IF(AND(BP22="NAA",BL22&gt;0),BB22,0)</f>
        <v>0</v>
      </c>
      <c r="BW22" s="3578">
        <f>IF(AND(BP22="NAA",BL22&gt;0),BC22,0)</f>
        <v>0</v>
      </c>
      <c r="BX22" s="3578">
        <f>IF(AND(BP22="AA",BL22&gt;0,BO22&lt;BL22),(BO22-BL22)*-1,0)</f>
        <v>0</v>
      </c>
      <c r="BY22" s="3579">
        <f>SUM(BS22:BW22)</f>
        <v>0</v>
      </c>
      <c r="CA22" s="3589"/>
      <c r="CB22" s="3590"/>
      <c r="CC22" s="3591" t="s">
        <v>1791</v>
      </c>
      <c r="CD22" s="3592">
        <f>H67+M67</f>
        <v>0</v>
      </c>
      <c r="CE22" s="3593">
        <f>I67+N67</f>
        <v>0</v>
      </c>
      <c r="CF22" s="3593">
        <f>J67+O67</f>
        <v>0</v>
      </c>
      <c r="CG22" s="3593">
        <f>K67+L67+P67+Q67</f>
        <v>0</v>
      </c>
      <c r="CH22" s="3594">
        <f>R67</f>
        <v>0</v>
      </c>
      <c r="CI22" s="3595">
        <f>S67+V67</f>
        <v>0</v>
      </c>
      <c r="CJ22" s="3592">
        <f>T67+W67</f>
        <v>0</v>
      </c>
      <c r="CK22" s="3589">
        <f>X67</f>
        <v>0</v>
      </c>
      <c r="CL22" s="3592">
        <f>Y67</f>
        <v>0</v>
      </c>
    </row>
    <row r="23" spans="2:92" ht="12.6" customHeight="1">
      <c r="B23" s="3396"/>
      <c r="C23" s="3415"/>
      <c r="D23" s="1211"/>
      <c r="E23" s="3416"/>
      <c r="F23" s="3416"/>
      <c r="G23" s="3416"/>
      <c r="H23" s="3417"/>
      <c r="I23" s="3417"/>
      <c r="J23" s="3417"/>
      <c r="K23" s="3417"/>
      <c r="L23" s="3417"/>
      <c r="M23" s="3417"/>
      <c r="N23" s="3417"/>
      <c r="O23" s="3417"/>
      <c r="P23" s="3417"/>
      <c r="Q23" s="3417"/>
      <c r="R23" s="3375"/>
      <c r="S23" s="3417"/>
      <c r="T23" s="3417"/>
      <c r="U23" s="3417"/>
      <c r="V23" s="3417"/>
      <c r="W23" s="3375"/>
      <c r="X23" s="3418"/>
      <c r="Y23" s="3418"/>
      <c r="Z23" s="3418"/>
      <c r="AA23" s="3418"/>
      <c r="AB23" s="3418"/>
      <c r="AC23" s="3419"/>
      <c r="AD23" s="3376"/>
      <c r="AE23" s="1764"/>
      <c r="AF23" s="3420"/>
      <c r="AG23" s="3421"/>
      <c r="AH23" s="3421"/>
      <c r="AI23" s="3421"/>
      <c r="AJ23" s="3422"/>
      <c r="AK23" s="3377"/>
      <c r="AL23" s="3403"/>
      <c r="AM23" s="3404"/>
      <c r="AN23" s="3404"/>
      <c r="AO23" s="3404"/>
      <c r="AP23" s="3405"/>
      <c r="AY23" s="3571"/>
      <c r="AZ23" s="3572"/>
      <c r="BA23" s="3572"/>
      <c r="BB23" s="3572"/>
      <c r="BC23" s="3572"/>
      <c r="BD23" s="3572"/>
      <c r="BE23" s="3572"/>
      <c r="BF23" s="3572"/>
      <c r="BG23" s="3572"/>
      <c r="BH23" s="3572"/>
      <c r="BI23" s="3572"/>
      <c r="BJ23" s="3572"/>
      <c r="BK23" s="3572"/>
      <c r="BL23" s="3572"/>
      <c r="BM23" s="3596"/>
      <c r="BN23" s="3596"/>
      <c r="BO23" s="3574"/>
      <c r="BP23" s="3575"/>
      <c r="BQ23" s="3576"/>
      <c r="BR23" s="3533"/>
      <c r="BS23" s="3577"/>
      <c r="BT23" s="3578"/>
      <c r="BU23" s="3578"/>
      <c r="BV23" s="3578"/>
      <c r="BW23" s="3578"/>
      <c r="BX23" s="3578"/>
      <c r="BY23" s="3579"/>
      <c r="CA23" s="3589"/>
      <c r="CB23" s="3590"/>
      <c r="CC23" s="3591" t="s">
        <v>1792</v>
      </c>
      <c r="CD23" s="3597">
        <f t="shared" ref="CD23:CL23" si="6">CD21-CD22</f>
        <v>0</v>
      </c>
      <c r="CE23" s="3597">
        <f t="shared" si="6"/>
        <v>0</v>
      </c>
      <c r="CF23" s="3597">
        <f t="shared" si="6"/>
        <v>0</v>
      </c>
      <c r="CG23" s="3598">
        <f t="shared" si="6"/>
        <v>0</v>
      </c>
      <c r="CH23" s="3599">
        <f t="shared" si="6"/>
        <v>0</v>
      </c>
      <c r="CI23" s="3600">
        <f t="shared" si="6"/>
        <v>0</v>
      </c>
      <c r="CJ23" s="3597">
        <f t="shared" si="6"/>
        <v>0</v>
      </c>
      <c r="CK23" s="3597">
        <f t="shared" si="6"/>
        <v>0</v>
      </c>
      <c r="CL23" s="3597">
        <f t="shared" si="6"/>
        <v>0</v>
      </c>
    </row>
    <row r="24" spans="2:92" s="265" customFormat="1" ht="12.75" customHeight="1">
      <c r="B24" s="3386" t="s">
        <v>29</v>
      </c>
      <c r="C24" s="1036" t="s">
        <v>1793</v>
      </c>
      <c r="D24" s="1211"/>
      <c r="E24" s="3387"/>
      <c r="F24" s="3387"/>
      <c r="G24" s="3387"/>
      <c r="H24" s="3388"/>
      <c r="I24" s="3388"/>
      <c r="J24" s="3388"/>
      <c r="K24" s="3388"/>
      <c r="L24" s="3388"/>
      <c r="M24" s="3388"/>
      <c r="N24" s="3388"/>
      <c r="O24" s="3388"/>
      <c r="P24" s="3388"/>
      <c r="Q24" s="3388"/>
      <c r="R24" s="3389"/>
      <c r="S24" s="3388"/>
      <c r="T24" s="3388"/>
      <c r="U24" s="3388"/>
      <c r="V24" s="3388"/>
      <c r="W24" s="3389"/>
      <c r="X24" s="3390"/>
      <c r="Y24" s="3390"/>
      <c r="Z24" s="3390"/>
      <c r="AA24" s="3390"/>
      <c r="AB24" s="3390"/>
      <c r="AC24" s="3391"/>
      <c r="AD24" s="3392"/>
      <c r="AE24" s="3393"/>
      <c r="AF24" s="3423"/>
      <c r="AG24" s="3424"/>
      <c r="AH24" s="3424"/>
      <c r="AI24" s="3424"/>
      <c r="AJ24" s="3425"/>
      <c r="AK24" s="3395"/>
      <c r="AL24" s="3426"/>
      <c r="AM24" s="3427"/>
      <c r="AN24" s="3427"/>
      <c r="AO24" s="3427"/>
      <c r="AP24" s="3428"/>
      <c r="AW24" s="3"/>
      <c r="AX24" s="3"/>
      <c r="AY24" s="3560"/>
      <c r="AZ24" s="3561"/>
      <c r="BA24" s="3561"/>
      <c r="BB24" s="3561"/>
      <c r="BC24" s="3561"/>
      <c r="BD24" s="3561"/>
      <c r="BE24" s="3561"/>
      <c r="BF24" s="3561"/>
      <c r="BG24" s="3561"/>
      <c r="BH24" s="3561"/>
      <c r="BI24" s="3561"/>
      <c r="BJ24" s="3561"/>
      <c r="BK24" s="3561"/>
      <c r="BL24" s="3561"/>
      <c r="BM24" s="3563"/>
      <c r="BN24" s="3563"/>
      <c r="BO24" s="3564"/>
      <c r="BP24" s="3565"/>
      <c r="BQ24" s="3566"/>
      <c r="BR24" s="3567"/>
      <c r="BS24" s="3568"/>
      <c r="BT24" s="3569"/>
      <c r="BU24" s="3569"/>
      <c r="BV24" s="3569"/>
      <c r="BW24" s="3569"/>
      <c r="BX24" s="3569"/>
      <c r="BY24" s="3570"/>
      <c r="BZ24" s="3"/>
      <c r="CA24" s="3582"/>
      <c r="CB24" s="3550"/>
      <c r="CC24" s="3591" t="s">
        <v>44</v>
      </c>
      <c r="CD24" s="3601"/>
      <c r="CE24" s="3601"/>
      <c r="CF24" s="3602"/>
      <c r="CG24" s="3603"/>
      <c r="CH24" s="3604"/>
      <c r="CI24" s="3605"/>
      <c r="CJ24" s="3606"/>
      <c r="CK24" s="3606"/>
      <c r="CL24" s="3607"/>
      <c r="CM24" s="3"/>
      <c r="CN24" s="3"/>
    </row>
    <row r="25" spans="2:92" ht="12.75" customHeight="1">
      <c r="B25" s="3396">
        <v>1</v>
      </c>
      <c r="C25" s="1942"/>
      <c r="D25" s="1112"/>
      <c r="E25" s="2173"/>
      <c r="F25" s="2173"/>
      <c r="G25" s="2173"/>
      <c r="H25" s="2173"/>
      <c r="I25" s="2173"/>
      <c r="J25" s="2173"/>
      <c r="K25" s="2173"/>
      <c r="L25" s="2173"/>
      <c r="M25" s="2173"/>
      <c r="N25" s="2173"/>
      <c r="O25" s="2173"/>
      <c r="P25" s="2173"/>
      <c r="Q25" s="2173"/>
      <c r="R25" s="3397"/>
      <c r="S25" s="2173"/>
      <c r="T25" s="2173"/>
      <c r="U25" s="2173"/>
      <c r="V25" s="3398"/>
      <c r="W25" s="3399"/>
      <c r="X25" s="2122"/>
      <c r="Y25" s="2122"/>
      <c r="Z25" s="2122"/>
      <c r="AA25" s="2122"/>
      <c r="AB25" s="2122"/>
      <c r="AC25" s="3400"/>
      <c r="AD25" s="3401"/>
      <c r="AE25" s="1764"/>
      <c r="AF25" s="3402"/>
      <c r="AG25" s="3397"/>
      <c r="AH25" s="3397"/>
      <c r="AI25" s="3397"/>
      <c r="AJ25" s="3401"/>
      <c r="AK25" s="3377"/>
      <c r="AL25" s="3403"/>
      <c r="AM25" s="3404"/>
      <c r="AN25" s="3404"/>
      <c r="AO25" s="3404"/>
      <c r="AP25" s="3405"/>
      <c r="AY25" s="3571">
        <f t="shared" ref="AY25:BA27" si="7">H25+M25</f>
        <v>0</v>
      </c>
      <c r="AZ25" s="3572">
        <f t="shared" si="7"/>
        <v>0</v>
      </c>
      <c r="BA25" s="3572">
        <f t="shared" si="7"/>
        <v>0</v>
      </c>
      <c r="BB25" s="3572">
        <f>K25+L25+P25+Q25</f>
        <v>0</v>
      </c>
      <c r="BC25" s="3572">
        <f>R25</f>
        <v>0</v>
      </c>
      <c r="BD25" s="3572">
        <f t="shared" ref="BD25:BE27" si="8">S25+V25</f>
        <v>0</v>
      </c>
      <c r="BE25" s="3572">
        <f t="shared" si="8"/>
        <v>0</v>
      </c>
      <c r="BF25" s="3572">
        <f t="shared" ref="BF25:BG27" si="9">X25</f>
        <v>0</v>
      </c>
      <c r="BG25" s="3572">
        <f t="shared" si="9"/>
        <v>0</v>
      </c>
      <c r="BH25" s="3572">
        <f>SUMIF(AY25:BC25,"&lt;0")</f>
        <v>0</v>
      </c>
      <c r="BI25" s="3572">
        <f>SUMIF(BD25:BG25,"&lt;0")</f>
        <v>0</v>
      </c>
      <c r="BJ25" s="3572">
        <f>SUM(AY25:BC25)+-BH25</f>
        <v>0</v>
      </c>
      <c r="BK25" s="3572">
        <f>SUM(BD25:BF25)+-BI25</f>
        <v>0</v>
      </c>
      <c r="BL25" s="3572">
        <f>BJ25-BK25</f>
        <v>0</v>
      </c>
      <c r="BM25" s="3608"/>
      <c r="BN25" s="3573"/>
      <c r="BO25" s="3574">
        <f>AD25</f>
        <v>0</v>
      </c>
      <c r="BP25" s="3575" t="str">
        <f>IF(BN25="Y","AA",IF(BN25="N","NAA","-"))</f>
        <v>-</v>
      </c>
      <c r="BQ25" s="3576" t="str">
        <f>IF(AND(BN25="Y",BO25="Y"),"AA",IF(AND(BN25="Y",BO25="N"),"NAA",IF(AND(BN25="N",BO25="Y"),"NAA",IF(AND(BN25="N",BO25="N"),"NAA","-"))))</f>
        <v>-</v>
      </c>
      <c r="BR25" s="3533"/>
      <c r="BS25" s="3577">
        <f>IF(AND(BP25="NAA",BL25&gt;0),AY25-BD25,0)</f>
        <v>0</v>
      </c>
      <c r="BT25" s="3578">
        <f>IF(AND(BP25="NAA",BL25&gt;0),AZ25,0)</f>
        <v>0</v>
      </c>
      <c r="BU25" s="3578">
        <f>IF(AND(BP25="NAA",BL25&gt;0),BA25,0)</f>
        <v>0</v>
      </c>
      <c r="BV25" s="3578">
        <f>IF(AND(BP25="NAA",BL25&gt;0),BB25,0)</f>
        <v>0</v>
      </c>
      <c r="BW25" s="3578">
        <f>IF(AND(BP25="NAA",BL25&gt;0),BC25,0)</f>
        <v>0</v>
      </c>
      <c r="BX25" s="3609"/>
      <c r="BY25" s="3579">
        <f>SUM(BS25:BW25)</f>
        <v>0</v>
      </c>
      <c r="CA25" s="3582"/>
      <c r="CB25" s="3550"/>
      <c r="CC25" s="3555"/>
      <c r="CD25" s="3601"/>
      <c r="CE25" s="3610"/>
      <c r="CF25" s="3602"/>
      <c r="CG25" s="3611"/>
      <c r="CH25" s="3558"/>
      <c r="CI25" s="3605"/>
      <c r="CJ25" s="3612"/>
      <c r="CK25" s="3612"/>
      <c r="CL25" s="3607"/>
    </row>
    <row r="26" spans="2:92" ht="12.75" customHeight="1">
      <c r="B26" s="3396">
        <v>2</v>
      </c>
      <c r="C26" s="1946"/>
      <c r="D26" s="1112"/>
      <c r="E26" s="2180"/>
      <c r="F26" s="2180"/>
      <c r="G26" s="2180"/>
      <c r="H26" s="2180"/>
      <c r="I26" s="3409"/>
      <c r="J26" s="3409"/>
      <c r="K26" s="3409"/>
      <c r="L26" s="3409"/>
      <c r="M26" s="3409"/>
      <c r="N26" s="3409"/>
      <c r="O26" s="3409"/>
      <c r="P26" s="3409"/>
      <c r="Q26" s="3409"/>
      <c r="R26" s="3410"/>
      <c r="S26" s="3409"/>
      <c r="T26" s="3409"/>
      <c r="U26" s="3409"/>
      <c r="V26" s="3409"/>
      <c r="W26" s="3410"/>
      <c r="X26" s="3411"/>
      <c r="Y26" s="3411"/>
      <c r="Z26" s="3411"/>
      <c r="AA26" s="3411"/>
      <c r="AB26" s="3411"/>
      <c r="AC26" s="3412"/>
      <c r="AD26" s="3413"/>
      <c r="AE26" s="1768"/>
      <c r="AF26" s="3402"/>
      <c r="AG26" s="3397"/>
      <c r="AH26" s="3397"/>
      <c r="AI26" s="3397"/>
      <c r="AJ26" s="3401"/>
      <c r="AK26" s="3414"/>
      <c r="AL26" s="3403"/>
      <c r="AM26" s="3404"/>
      <c r="AN26" s="3404"/>
      <c r="AO26" s="3404"/>
      <c r="AP26" s="3405"/>
      <c r="AY26" s="3571">
        <f t="shared" si="7"/>
        <v>0</v>
      </c>
      <c r="AZ26" s="3572">
        <f t="shared" si="7"/>
        <v>0</v>
      </c>
      <c r="BA26" s="3572">
        <f t="shared" si="7"/>
        <v>0</v>
      </c>
      <c r="BB26" s="3572">
        <f>K26+L26+P26+Q26</f>
        <v>0</v>
      </c>
      <c r="BC26" s="3572">
        <f>R26</f>
        <v>0</v>
      </c>
      <c r="BD26" s="3572">
        <f t="shared" si="8"/>
        <v>0</v>
      </c>
      <c r="BE26" s="3572">
        <f t="shared" si="8"/>
        <v>0</v>
      </c>
      <c r="BF26" s="3572">
        <f t="shared" si="9"/>
        <v>0</v>
      </c>
      <c r="BG26" s="3572">
        <f t="shared" si="9"/>
        <v>0</v>
      </c>
      <c r="BH26" s="3572">
        <f>SUMIF(AY26:BC26,"&lt;0")</f>
        <v>0</v>
      </c>
      <c r="BI26" s="3572">
        <f>SUMIF(BD26:BG26,"&lt;0")</f>
        <v>0</v>
      </c>
      <c r="BJ26" s="3572">
        <f>SUM(AY26:BC26)+-BH26</f>
        <v>0</v>
      </c>
      <c r="BK26" s="3572">
        <f>SUM(BD26:BF26)+-BI26</f>
        <v>0</v>
      </c>
      <c r="BL26" s="3572">
        <f>BJ26-BK26</f>
        <v>0</v>
      </c>
      <c r="BM26" s="3608"/>
      <c r="BN26" s="3573"/>
      <c r="BO26" s="3574">
        <f>AD26</f>
        <v>0</v>
      </c>
      <c r="BP26" s="3575" t="str">
        <f>IF(BN26="Y","AA",IF(BN26="N","NAA","-"))</f>
        <v>-</v>
      </c>
      <c r="BQ26" s="3576" t="str">
        <f>IF(AND(BN26="Y",BO26="Y"),"AA",IF(AND(BN26="Y",BO26="N"),"NAA",IF(AND(BN26="N",BO26="Y"),"NAA",IF(AND(BN26="N",BO26="N"),"NAA","-"))))</f>
        <v>-</v>
      </c>
      <c r="BR26" s="3533"/>
      <c r="BS26" s="3577">
        <f>IF(AND(BP26="NAA",BL26&gt;0),AY26-BD26,0)</f>
        <v>0</v>
      </c>
      <c r="BT26" s="3578">
        <f>IF(AND(BP26="NAA",BL26&gt;0),AZ26,0)</f>
        <v>0</v>
      </c>
      <c r="BU26" s="3578">
        <f>IF(AND(BP26="NAA",BL26&gt;0),BA26,0)</f>
        <v>0</v>
      </c>
      <c r="BV26" s="3578">
        <f>IF(AND(BP26="NAA",BL26&gt;0),BB26,0)</f>
        <v>0</v>
      </c>
      <c r="BW26" s="3578">
        <f>IF(AND(BP26="NAA",BL26&gt;0),BC26,0)</f>
        <v>0</v>
      </c>
      <c r="BX26" s="3609"/>
      <c r="BY26" s="3579">
        <f>SUM(BS26:BW26)</f>
        <v>0</v>
      </c>
      <c r="CA26" s="3582" t="s">
        <v>1794</v>
      </c>
      <c r="CB26" s="3550"/>
      <c r="CC26" s="3555"/>
      <c r="CD26" s="3601"/>
      <c r="CE26" s="3610"/>
      <c r="CF26" s="3602"/>
      <c r="CG26" s="3611"/>
      <c r="CH26" s="3553"/>
      <c r="CI26" s="3605"/>
      <c r="CJ26" s="3612"/>
      <c r="CK26" s="3612"/>
      <c r="CL26" s="3607"/>
    </row>
    <row r="27" spans="2:92" ht="12.75" customHeight="1">
      <c r="B27" s="3396">
        <v>3</v>
      </c>
      <c r="C27" s="1946"/>
      <c r="D27" s="1112"/>
      <c r="E27" s="2180"/>
      <c r="F27" s="2180"/>
      <c r="G27" s="2180"/>
      <c r="H27" s="2180"/>
      <c r="I27" s="3409"/>
      <c r="J27" s="3409"/>
      <c r="K27" s="3409"/>
      <c r="L27" s="3409"/>
      <c r="M27" s="3409"/>
      <c r="N27" s="3409"/>
      <c r="O27" s="3409"/>
      <c r="P27" s="3409"/>
      <c r="Q27" s="3409"/>
      <c r="R27" s="3410"/>
      <c r="S27" s="3409"/>
      <c r="T27" s="3409"/>
      <c r="U27" s="3409"/>
      <c r="V27" s="3409"/>
      <c r="W27" s="3410"/>
      <c r="X27" s="3411"/>
      <c r="Y27" s="3411"/>
      <c r="Z27" s="3411"/>
      <c r="AA27" s="3411"/>
      <c r="AB27" s="3411"/>
      <c r="AC27" s="3412"/>
      <c r="AD27" s="3413"/>
      <c r="AE27" s="1768"/>
      <c r="AF27" s="3402"/>
      <c r="AG27" s="3397"/>
      <c r="AH27" s="3397"/>
      <c r="AI27" s="3397"/>
      <c r="AJ27" s="3401"/>
      <c r="AK27" s="3414"/>
      <c r="AL27" s="3403"/>
      <c r="AM27" s="3404"/>
      <c r="AN27" s="3404"/>
      <c r="AO27" s="3404"/>
      <c r="AP27" s="3405"/>
      <c r="AY27" s="3571">
        <f>H27+M27</f>
        <v>0</v>
      </c>
      <c r="AZ27" s="3572">
        <f t="shared" si="7"/>
        <v>0</v>
      </c>
      <c r="BA27" s="3572">
        <f t="shared" si="7"/>
        <v>0</v>
      </c>
      <c r="BB27" s="3572">
        <f>K27+L27+P27+Q27</f>
        <v>0</v>
      </c>
      <c r="BC27" s="3572">
        <f>R27</f>
        <v>0</v>
      </c>
      <c r="BD27" s="3572">
        <f t="shared" si="8"/>
        <v>0</v>
      </c>
      <c r="BE27" s="3572">
        <f t="shared" si="8"/>
        <v>0</v>
      </c>
      <c r="BF27" s="3572">
        <f t="shared" si="9"/>
        <v>0</v>
      </c>
      <c r="BG27" s="3572">
        <f t="shared" si="9"/>
        <v>0</v>
      </c>
      <c r="BH27" s="3572">
        <f>SUMIF(AY27:BC27,"&lt;0")</f>
        <v>0</v>
      </c>
      <c r="BI27" s="3572">
        <f>SUMIF(BD27:BG27,"&lt;0")</f>
        <v>0</v>
      </c>
      <c r="BJ27" s="3572">
        <f>SUM(AY27:BC27)+-BH27</f>
        <v>0</v>
      </c>
      <c r="BK27" s="3572">
        <f>SUM(BD27:BF27)+-BI27</f>
        <v>0</v>
      </c>
      <c r="BL27" s="3572">
        <f>BJ27-BK27</f>
        <v>0</v>
      </c>
      <c r="BM27" s="3608"/>
      <c r="BN27" s="3573"/>
      <c r="BO27" s="3574">
        <f>AD27</f>
        <v>0</v>
      </c>
      <c r="BP27" s="3575" t="str">
        <f>IF(BN27="Y","AA",IF(BN27="N","NAA","-"))</f>
        <v>-</v>
      </c>
      <c r="BQ27" s="3576" t="str">
        <f>IF(AND(BN27="Y",BO27="Y"),"AA",IF(AND(BN27="Y",BO27="N"),"NAA",IF(AND(BN27="N",BO27="Y"),"NAA",IF(AND(BN27="N",BO27="N"),"NAA","-"))))</f>
        <v>-</v>
      </c>
      <c r="BR27" s="3533"/>
      <c r="BS27" s="3577">
        <f>IF(AND(BP27="NAA",BL27&gt;0),AY27-BD27,0)</f>
        <v>0</v>
      </c>
      <c r="BT27" s="3578">
        <f>IF(AND(BP27="NAA",BL27&gt;0),AZ27,0)</f>
        <v>0</v>
      </c>
      <c r="BU27" s="3578">
        <f>IF(AND(BP27="NAA",BL27&gt;0),BA27,0)</f>
        <v>0</v>
      </c>
      <c r="BV27" s="3578">
        <f>IF(AND(BP27="NAA",BL27&gt;0),BB27,0)</f>
        <v>0</v>
      </c>
      <c r="BW27" s="3578">
        <f>IF(AND(BP27="NAA",BL27&gt;0),BC27,0)</f>
        <v>0</v>
      </c>
      <c r="BX27" s="3609"/>
      <c r="BY27" s="3579">
        <f>SUM(BS27:BW27)</f>
        <v>0</v>
      </c>
      <c r="CA27" s="3582"/>
      <c r="CB27" s="3613" t="s">
        <v>1795</v>
      </c>
      <c r="CC27" s="3614"/>
      <c r="CD27" s="3615">
        <f t="shared" ref="CD27:CL27" si="10">-CD23</f>
        <v>0</v>
      </c>
      <c r="CE27" s="3615">
        <f t="shared" si="10"/>
        <v>0</v>
      </c>
      <c r="CF27" s="3615">
        <f t="shared" si="10"/>
        <v>0</v>
      </c>
      <c r="CG27" s="3616">
        <f t="shared" si="10"/>
        <v>0</v>
      </c>
      <c r="CH27" s="3617">
        <f t="shared" si="10"/>
        <v>0</v>
      </c>
      <c r="CI27" s="3618">
        <f t="shared" si="10"/>
        <v>0</v>
      </c>
      <c r="CJ27" s="3619">
        <f t="shared" si="10"/>
        <v>0</v>
      </c>
      <c r="CK27" s="3619">
        <f t="shared" si="10"/>
        <v>0</v>
      </c>
      <c r="CL27" s="3619">
        <f t="shared" si="10"/>
        <v>0</v>
      </c>
    </row>
    <row r="28" spans="2:92" ht="12.6" customHeight="1">
      <c r="B28" s="3396"/>
      <c r="C28" s="3415"/>
      <c r="D28" s="1211"/>
      <c r="E28" s="3416"/>
      <c r="F28" s="3416"/>
      <c r="G28" s="3416"/>
      <c r="H28" s="3417"/>
      <c r="I28" s="3417"/>
      <c r="J28" s="3417"/>
      <c r="K28" s="3417"/>
      <c r="L28" s="3417"/>
      <c r="M28" s="3417"/>
      <c r="N28" s="3417"/>
      <c r="O28" s="3417"/>
      <c r="P28" s="3417"/>
      <c r="Q28" s="3417"/>
      <c r="R28" s="3375"/>
      <c r="S28" s="3417"/>
      <c r="T28" s="3417"/>
      <c r="U28" s="3417"/>
      <c r="V28" s="3417"/>
      <c r="W28" s="3375"/>
      <c r="X28" s="3418"/>
      <c r="Y28" s="3418"/>
      <c r="Z28" s="3418"/>
      <c r="AA28" s="3418"/>
      <c r="AB28" s="3418"/>
      <c r="AC28" s="3419"/>
      <c r="AD28" s="3376"/>
      <c r="AE28" s="1764"/>
      <c r="AF28" s="3406"/>
      <c r="AG28" s="3407"/>
      <c r="AH28" s="3407"/>
      <c r="AI28" s="3407"/>
      <c r="AJ28" s="3408"/>
      <c r="AK28" s="3377"/>
      <c r="AL28" s="3406"/>
      <c r="AM28" s="3407"/>
      <c r="AN28" s="3407"/>
      <c r="AO28" s="3407"/>
      <c r="AP28" s="3408"/>
      <c r="AY28" s="3571"/>
      <c r="AZ28" s="3572"/>
      <c r="BA28" s="3572"/>
      <c r="BB28" s="3572"/>
      <c r="BC28" s="3572"/>
      <c r="BD28" s="3572"/>
      <c r="BE28" s="3572"/>
      <c r="BF28" s="3572"/>
      <c r="BG28" s="3572"/>
      <c r="BH28" s="3572"/>
      <c r="BI28" s="3572"/>
      <c r="BJ28" s="3572"/>
      <c r="BK28" s="3572"/>
      <c r="BL28" s="3572"/>
      <c r="BM28" s="3596"/>
      <c r="BN28" s="3596"/>
      <c r="BO28" s="3574"/>
      <c r="BP28" s="3575"/>
      <c r="BQ28" s="3576"/>
      <c r="BR28" s="3533"/>
      <c r="BS28" s="3577"/>
      <c r="BT28" s="3578"/>
      <c r="BU28" s="3578"/>
      <c r="BV28" s="3578"/>
      <c r="BW28" s="3578"/>
      <c r="BX28" s="3578"/>
      <c r="BY28" s="3579"/>
      <c r="CA28" s="3582" t="s">
        <v>1796</v>
      </c>
      <c r="CB28" s="3550"/>
      <c r="CC28" s="3555"/>
      <c r="CD28" s="3584">
        <f t="shared" ref="CD28:CL28" si="11">SUBTOTAL(9,CD27)</f>
        <v>0</v>
      </c>
      <c r="CE28" s="3584">
        <f t="shared" si="11"/>
        <v>0</v>
      </c>
      <c r="CF28" s="3584">
        <f t="shared" si="11"/>
        <v>0</v>
      </c>
      <c r="CG28" s="3620">
        <f t="shared" si="11"/>
        <v>0</v>
      </c>
      <c r="CH28" s="3586">
        <f t="shared" si="11"/>
        <v>0</v>
      </c>
      <c r="CI28" s="3587">
        <f t="shared" si="11"/>
        <v>0</v>
      </c>
      <c r="CJ28" s="3584">
        <f t="shared" si="11"/>
        <v>0</v>
      </c>
      <c r="CK28" s="3588">
        <f t="shared" si="11"/>
        <v>0</v>
      </c>
      <c r="CL28" s="3588">
        <f t="shared" si="11"/>
        <v>0</v>
      </c>
    </row>
    <row r="29" spans="2:92" ht="12.75" customHeight="1">
      <c r="B29" s="3429"/>
      <c r="C29" s="3430"/>
      <c r="D29" s="1048"/>
      <c r="E29" s="3431"/>
      <c r="F29" s="3431"/>
      <c r="G29" s="3431"/>
      <c r="H29" s="3432"/>
      <c r="I29" s="3432"/>
      <c r="J29" s="3432"/>
      <c r="K29" s="3432"/>
      <c r="L29" s="3432"/>
      <c r="M29" s="3432"/>
      <c r="N29" s="3432"/>
      <c r="O29" s="3432"/>
      <c r="P29" s="3432"/>
      <c r="Q29" s="3432"/>
      <c r="R29" s="3433"/>
      <c r="S29" s="3432"/>
      <c r="T29" s="3432"/>
      <c r="U29" s="3432"/>
      <c r="V29" s="3432"/>
      <c r="W29" s="3433"/>
      <c r="X29" s="3434"/>
      <c r="Y29" s="3434"/>
      <c r="Z29" s="3434"/>
      <c r="AA29" s="3434"/>
      <c r="AB29" s="3434"/>
      <c r="AC29" s="3419"/>
      <c r="AD29" s="3435"/>
      <c r="AE29" s="1764"/>
      <c r="AF29" s="3436"/>
      <c r="AG29" s="3433"/>
      <c r="AH29" s="3433"/>
      <c r="AI29" s="3433"/>
      <c r="AJ29" s="3435"/>
      <c r="AK29" s="3377"/>
      <c r="AL29" s="3436"/>
      <c r="AM29" s="3433"/>
      <c r="AN29" s="3433"/>
      <c r="AO29" s="3433"/>
      <c r="AP29" s="3435"/>
      <c r="AY29" s="3621"/>
      <c r="AZ29" s="3622"/>
      <c r="BA29" s="3622"/>
      <c r="BB29" s="3622"/>
      <c r="BC29" s="3622"/>
      <c r="BD29" s="3622"/>
      <c r="BE29" s="3622"/>
      <c r="BF29" s="3622"/>
      <c r="BG29" s="3622"/>
      <c r="BH29" s="3622"/>
      <c r="BI29" s="3622"/>
      <c r="BJ29" s="3622"/>
      <c r="BK29" s="3622"/>
      <c r="BL29" s="3622"/>
      <c r="BM29" s="3623"/>
      <c r="BN29" s="3623"/>
      <c r="BO29" s="3624"/>
      <c r="BP29" s="3625"/>
      <c r="BQ29" s="3626"/>
      <c r="BR29" s="3533"/>
      <c r="BS29" s="3627"/>
      <c r="BT29" s="3628"/>
      <c r="BU29" s="3628"/>
      <c r="BV29" s="3628"/>
      <c r="BW29" s="3628"/>
      <c r="BX29" s="3628"/>
      <c r="BY29" s="3629"/>
      <c r="CA29" s="3582"/>
      <c r="CB29" s="3550"/>
      <c r="CC29" s="3555"/>
      <c r="CD29" s="3630"/>
      <c r="CE29" s="3631"/>
      <c r="CF29" s="3632"/>
      <c r="CG29" s="3633"/>
      <c r="CH29" s="3634"/>
      <c r="CI29" s="3635"/>
      <c r="CJ29" s="3636"/>
      <c r="CK29" s="3636"/>
      <c r="CL29" s="3637"/>
    </row>
    <row r="30" spans="2:92" s="265" customFormat="1" ht="12.75" customHeight="1">
      <c r="B30" s="4994" t="s">
        <v>1797</v>
      </c>
      <c r="C30" s="4995"/>
      <c r="D30" s="4996"/>
      <c r="E30" s="4997"/>
      <c r="F30" s="4997"/>
      <c r="G30" s="4997"/>
      <c r="H30" s="3437">
        <f>SUBTOTAL(9,H20:H27)</f>
        <v>0</v>
      </c>
      <c r="I30" s="3438">
        <f t="shared" ref="I30:AB30" si="12">SUBTOTAL(9,I20:I27)</f>
        <v>0</v>
      </c>
      <c r="J30" s="3438">
        <f t="shared" si="12"/>
        <v>0</v>
      </c>
      <c r="K30" s="3438">
        <f t="shared" si="12"/>
        <v>0</v>
      </c>
      <c r="L30" s="3438">
        <f t="shared" si="12"/>
        <v>0</v>
      </c>
      <c r="M30" s="3438">
        <f t="shared" si="12"/>
        <v>0</v>
      </c>
      <c r="N30" s="3438">
        <f t="shared" si="12"/>
        <v>0</v>
      </c>
      <c r="O30" s="3438">
        <f t="shared" si="12"/>
        <v>0</v>
      </c>
      <c r="P30" s="3438">
        <f t="shared" si="12"/>
        <v>0</v>
      </c>
      <c r="Q30" s="3438">
        <f t="shared" si="12"/>
        <v>0</v>
      </c>
      <c r="R30" s="3438">
        <f t="shared" si="12"/>
        <v>0</v>
      </c>
      <c r="S30" s="3438">
        <f t="shared" si="12"/>
        <v>0</v>
      </c>
      <c r="T30" s="3438">
        <f t="shared" si="12"/>
        <v>0</v>
      </c>
      <c r="U30" s="3438">
        <f t="shared" si="12"/>
        <v>0</v>
      </c>
      <c r="V30" s="3438">
        <f t="shared" si="12"/>
        <v>0</v>
      </c>
      <c r="W30" s="3438">
        <f t="shared" si="12"/>
        <v>0</v>
      </c>
      <c r="X30" s="3439">
        <f t="shared" si="12"/>
        <v>0</v>
      </c>
      <c r="Y30" s="3438">
        <f t="shared" si="12"/>
        <v>0</v>
      </c>
      <c r="Z30" s="3438">
        <f t="shared" si="12"/>
        <v>0</v>
      </c>
      <c r="AA30" s="3438">
        <f t="shared" si="12"/>
        <v>0</v>
      </c>
      <c r="AB30" s="3438">
        <f t="shared" si="12"/>
        <v>0</v>
      </c>
      <c r="AC30" s="3440"/>
      <c r="AD30" s="3441">
        <f>SUBTOTAL(9,AD20:AD27)</f>
        <v>0</v>
      </c>
      <c r="AE30" s="3393"/>
      <c r="AF30" s="4998">
        <f>SUBTOTAL(9,AF20:AF27)</f>
        <v>0</v>
      </c>
      <c r="AG30" s="4999">
        <f>SUBTOTAL(9,AG20:AG27)</f>
        <v>0</v>
      </c>
      <c r="AH30" s="4999">
        <f>SUBTOTAL(9,AH20:AH27)</f>
        <v>0</v>
      </c>
      <c r="AI30" s="4999">
        <f>SUBTOTAL(9,AI20:AI27)</f>
        <v>0</v>
      </c>
      <c r="AJ30" s="5000">
        <f>SUBTOTAL(9,AJ20:AJ27)</f>
        <v>0</v>
      </c>
      <c r="AK30" s="3395"/>
      <c r="AL30" s="4998">
        <f>SUBTOTAL(9,AL20:AL27)</f>
        <v>0</v>
      </c>
      <c r="AM30" s="4999">
        <f>SUBTOTAL(9,AM20:AM27)</f>
        <v>0</v>
      </c>
      <c r="AN30" s="4999">
        <f>SUBTOTAL(9,AN20:AN27)</f>
        <v>0</v>
      </c>
      <c r="AO30" s="4999">
        <f>SUBTOTAL(9,AO20:AO27)</f>
        <v>0</v>
      </c>
      <c r="AP30" s="5000">
        <f>SUBTOTAL(9,AP20:AP27)</f>
        <v>0</v>
      </c>
      <c r="AW30" s="3"/>
      <c r="AX30" s="3"/>
      <c r="AY30" s="5001">
        <f>SUBTOTAL(9,AY20:AY27)</f>
        <v>0</v>
      </c>
      <c r="AZ30" s="5002">
        <f t="shared" ref="AZ30:BL30" si="13">SUBTOTAL(9,AZ20:AZ27)</f>
        <v>0</v>
      </c>
      <c r="BA30" s="5002">
        <f t="shared" si="13"/>
        <v>0</v>
      </c>
      <c r="BB30" s="5002">
        <f t="shared" si="13"/>
        <v>0</v>
      </c>
      <c r="BC30" s="5002">
        <f t="shared" si="13"/>
        <v>0</v>
      </c>
      <c r="BD30" s="5002">
        <f t="shared" si="13"/>
        <v>0</v>
      </c>
      <c r="BE30" s="5002">
        <f t="shared" si="13"/>
        <v>0</v>
      </c>
      <c r="BF30" s="5002">
        <f t="shared" si="13"/>
        <v>0</v>
      </c>
      <c r="BG30" s="5002">
        <f>SUBTOTAL(9,BG20:BG27)</f>
        <v>0</v>
      </c>
      <c r="BH30" s="5002">
        <f>SUBTOTAL(9,BH20:BH27)</f>
        <v>0</v>
      </c>
      <c r="BI30" s="5002">
        <f>SUBTOTAL(9,BI20:BI27)</f>
        <v>0</v>
      </c>
      <c r="BJ30" s="5002">
        <f t="shared" si="13"/>
        <v>0</v>
      </c>
      <c r="BK30" s="5002">
        <f t="shared" si="13"/>
        <v>0</v>
      </c>
      <c r="BL30" s="5002">
        <f t="shared" si="13"/>
        <v>0</v>
      </c>
      <c r="BM30" s="5002"/>
      <c r="BN30" s="5002"/>
      <c r="BO30" s="5002">
        <f>SUBTOTAL(9,BO20:BO27)</f>
        <v>0</v>
      </c>
      <c r="BP30" s="5003"/>
      <c r="BQ30" s="5004"/>
      <c r="BR30" s="3638"/>
      <c r="BS30" s="5001">
        <f t="shared" ref="BS30:BY30" si="14">SUBTOTAL(9,BS20:BS27)</f>
        <v>0</v>
      </c>
      <c r="BT30" s="5002">
        <f t="shared" si="14"/>
        <v>0</v>
      </c>
      <c r="BU30" s="5002">
        <f t="shared" si="14"/>
        <v>0</v>
      </c>
      <c r="BV30" s="5002">
        <f t="shared" si="14"/>
        <v>0</v>
      </c>
      <c r="BW30" s="5002">
        <f t="shared" si="14"/>
        <v>0</v>
      </c>
      <c r="BX30" s="5002">
        <f t="shared" si="14"/>
        <v>0</v>
      </c>
      <c r="BY30" s="5003">
        <f t="shared" si="14"/>
        <v>0</v>
      </c>
      <c r="BZ30"/>
      <c r="CA30" s="3639" t="s">
        <v>164</v>
      </c>
      <c r="CB30" s="3640"/>
      <c r="CC30" s="3641"/>
      <c r="CD30" s="3642">
        <f t="shared" ref="CD30:CL30" si="15">CD21+CD28</f>
        <v>0</v>
      </c>
      <c r="CE30" s="3643">
        <f t="shared" si="15"/>
        <v>0</v>
      </c>
      <c r="CF30" s="3643">
        <f t="shared" si="15"/>
        <v>0</v>
      </c>
      <c r="CG30" s="3643">
        <f t="shared" si="15"/>
        <v>0</v>
      </c>
      <c r="CH30" s="3644">
        <f t="shared" si="15"/>
        <v>0</v>
      </c>
      <c r="CI30" s="3645">
        <f t="shared" si="15"/>
        <v>0</v>
      </c>
      <c r="CJ30" s="3642">
        <f t="shared" si="15"/>
        <v>0</v>
      </c>
      <c r="CK30" s="3642">
        <f t="shared" si="15"/>
        <v>0</v>
      </c>
      <c r="CL30" s="3642">
        <f t="shared" si="15"/>
        <v>0</v>
      </c>
      <c r="CM30" s="3"/>
      <c r="CN30" s="3"/>
    </row>
    <row r="31" spans="2:92" ht="12.75" customHeight="1">
      <c r="B31" s="3442"/>
      <c r="C31" s="3415"/>
      <c r="D31" s="1218"/>
      <c r="E31" s="3416"/>
      <c r="F31" s="3416"/>
      <c r="G31" s="3416"/>
      <c r="H31" s="3417"/>
      <c r="I31" s="3417"/>
      <c r="J31" s="3417"/>
      <c r="K31" s="3417"/>
      <c r="L31" s="3417"/>
      <c r="M31" s="3417"/>
      <c r="N31" s="3417"/>
      <c r="O31" s="3417"/>
      <c r="P31" s="3417"/>
      <c r="Q31" s="3417"/>
      <c r="R31" s="3375"/>
      <c r="S31" s="3417"/>
      <c r="T31" s="3417"/>
      <c r="U31" s="3417"/>
      <c r="V31" s="3417"/>
      <c r="W31" s="3375"/>
      <c r="X31" s="3443"/>
      <c r="Z31" s="3418"/>
      <c r="AA31" s="3418"/>
      <c r="AB31" s="3418"/>
      <c r="AC31" s="3419"/>
      <c r="AD31" s="3376"/>
      <c r="AE31" s="1764"/>
      <c r="AF31" s="3444"/>
      <c r="AG31" s="3445"/>
      <c r="AH31" s="3445"/>
      <c r="AI31" s="3445"/>
      <c r="AJ31" s="3446"/>
      <c r="AK31" s="3377"/>
      <c r="AL31" s="3444"/>
      <c r="AM31" s="3445"/>
      <c r="AN31" s="3445"/>
      <c r="AO31" s="3445"/>
      <c r="AP31" s="3446"/>
      <c r="AY31" s="3646"/>
      <c r="AZ31" s="3647"/>
      <c r="BA31" s="3647"/>
      <c r="BB31" s="3647"/>
      <c r="BC31" s="3647"/>
      <c r="BD31" s="3647"/>
      <c r="BE31" s="3647"/>
      <c r="BF31" s="3647"/>
      <c r="BG31" s="3647"/>
      <c r="BH31" s="3647"/>
      <c r="BI31" s="3647"/>
      <c r="BJ31" s="3647"/>
      <c r="BK31" s="3647"/>
      <c r="BL31" s="3647"/>
      <c r="BM31" s="3648"/>
      <c r="BN31" s="3648"/>
      <c r="BO31" s="3649"/>
      <c r="BP31" s="3650"/>
      <c r="BQ31" s="4029"/>
      <c r="BR31" s="3533"/>
      <c r="BS31" s="3651"/>
      <c r="BT31" s="3652"/>
      <c r="BU31" s="3652"/>
      <c r="BV31" s="3652"/>
      <c r="BW31" s="3652"/>
      <c r="BX31" s="3652"/>
      <c r="BY31" s="3653"/>
      <c r="CA31" s="3582"/>
      <c r="CB31" s="3550"/>
      <c r="CC31" s="3555"/>
      <c r="CD31" s="3601"/>
      <c r="CE31" s="3610"/>
      <c r="CF31" s="3602"/>
      <c r="CG31" s="3611"/>
      <c r="CH31" s="3553"/>
      <c r="CI31" s="3605"/>
      <c r="CJ31" s="3612"/>
      <c r="CK31" s="3612"/>
      <c r="CL31" s="3607"/>
    </row>
    <row r="32" spans="2:92" ht="12.75" customHeight="1">
      <c r="B32" s="3378" t="s">
        <v>1599</v>
      </c>
      <c r="C32" s="1036" t="s">
        <v>1798</v>
      </c>
      <c r="D32" s="1211"/>
      <c r="E32" s="3379"/>
      <c r="F32" s="3379"/>
      <c r="G32" s="3379"/>
      <c r="H32" s="3380"/>
      <c r="I32" s="3380"/>
      <c r="J32" s="3380"/>
      <c r="K32" s="3380"/>
      <c r="L32" s="3380"/>
      <c r="M32" s="3380"/>
      <c r="N32" s="3380"/>
      <c r="O32" s="3380"/>
      <c r="P32" s="3380"/>
      <c r="Q32" s="3380"/>
      <c r="R32" s="3381"/>
      <c r="S32" s="3380"/>
      <c r="T32" s="3380"/>
      <c r="U32" s="3380"/>
      <c r="V32" s="3380"/>
      <c r="W32" s="3381"/>
      <c r="X32" s="3418"/>
      <c r="Y32" s="3382"/>
      <c r="Z32" s="3382"/>
      <c r="AA32" s="3382"/>
      <c r="AB32" s="3382"/>
      <c r="AC32" s="3419"/>
      <c r="AD32" s="3384"/>
      <c r="AE32" s="1764"/>
      <c r="AF32" s="3406"/>
      <c r="AG32" s="3407"/>
      <c r="AH32" s="3407"/>
      <c r="AI32" s="3407"/>
      <c r="AJ32" s="3408"/>
      <c r="AK32" s="3377"/>
      <c r="AL32" s="3406"/>
      <c r="AM32" s="3407"/>
      <c r="AN32" s="3407"/>
      <c r="AO32" s="3407"/>
      <c r="AP32" s="3408"/>
      <c r="AY32" s="3571"/>
      <c r="AZ32" s="3572"/>
      <c r="BA32" s="3572"/>
      <c r="BB32" s="3572"/>
      <c r="BC32" s="3572"/>
      <c r="BD32" s="3572"/>
      <c r="BE32" s="3572"/>
      <c r="BF32" s="3572"/>
      <c r="BG32" s="3572"/>
      <c r="BH32" s="3572"/>
      <c r="BI32" s="3572"/>
      <c r="BJ32" s="3572"/>
      <c r="BK32" s="3572"/>
      <c r="BL32" s="3572"/>
      <c r="BM32" s="3596"/>
      <c r="BN32" s="3596"/>
      <c r="BO32" s="3574"/>
      <c r="BP32" s="3575"/>
      <c r="BQ32" s="3576"/>
      <c r="BR32" s="3533"/>
      <c r="BS32" s="3577"/>
      <c r="BT32" s="3578"/>
      <c r="BU32" s="3578"/>
      <c r="BV32" s="3578"/>
      <c r="BW32" s="3578"/>
      <c r="BX32" s="3578"/>
      <c r="BY32" s="3579"/>
      <c r="CA32" s="3582" t="s">
        <v>1799</v>
      </c>
      <c r="CB32" s="3550"/>
      <c r="CC32" s="3555"/>
      <c r="CD32" s="3537"/>
      <c r="CE32" s="3552"/>
      <c r="CF32" s="3552"/>
      <c r="CG32" s="3552"/>
      <c r="CH32" s="3553"/>
      <c r="CI32" s="3554"/>
      <c r="CJ32" s="3537"/>
      <c r="CK32" s="3537"/>
      <c r="CL32" s="3537"/>
    </row>
    <row r="33" spans="2:92" ht="12.75" customHeight="1">
      <c r="B33" s="3396"/>
      <c r="C33" s="1059"/>
      <c r="D33" s="1211"/>
      <c r="E33" s="3379"/>
      <c r="F33" s="3379"/>
      <c r="G33" s="3379"/>
      <c r="H33" s="3380"/>
      <c r="I33" s="3380"/>
      <c r="J33" s="3380"/>
      <c r="K33" s="3380"/>
      <c r="L33" s="3380"/>
      <c r="M33" s="3380"/>
      <c r="N33" s="3380"/>
      <c r="O33" s="3380"/>
      <c r="P33" s="3380"/>
      <c r="Q33" s="3380"/>
      <c r="R33" s="3381"/>
      <c r="S33" s="3380"/>
      <c r="T33" s="3380"/>
      <c r="U33" s="3380"/>
      <c r="V33" s="3380"/>
      <c r="W33" s="3381"/>
      <c r="X33" s="3382"/>
      <c r="Y33" s="3382"/>
      <c r="Z33" s="3382"/>
      <c r="AA33" s="3382"/>
      <c r="AB33" s="3382"/>
      <c r="AC33" s="3419"/>
      <c r="AD33" s="3384"/>
      <c r="AE33" s="1764"/>
      <c r="AF33" s="3406"/>
      <c r="AG33" s="3407"/>
      <c r="AH33" s="3407"/>
      <c r="AI33" s="3407"/>
      <c r="AJ33" s="3408"/>
      <c r="AK33" s="3377"/>
      <c r="AL33" s="3406"/>
      <c r="AM33" s="3407"/>
      <c r="AN33" s="3407"/>
      <c r="AO33" s="3407"/>
      <c r="AP33" s="3408"/>
      <c r="AY33" s="3571"/>
      <c r="AZ33" s="3572"/>
      <c r="BA33" s="3572"/>
      <c r="BB33" s="3572"/>
      <c r="BC33" s="3572"/>
      <c r="BD33" s="3572"/>
      <c r="BE33" s="3572"/>
      <c r="BF33" s="3572"/>
      <c r="BG33" s="3572"/>
      <c r="BH33" s="3572"/>
      <c r="BI33" s="3572"/>
      <c r="BJ33" s="3572"/>
      <c r="BK33" s="3572"/>
      <c r="BL33" s="3572"/>
      <c r="BM33" s="3596"/>
      <c r="BN33" s="3596"/>
      <c r="BO33" s="3574"/>
      <c r="BP33" s="3575"/>
      <c r="BQ33" s="3576"/>
      <c r="BR33" s="3533"/>
      <c r="BS33" s="3577"/>
      <c r="BT33" s="3578"/>
      <c r="BU33" s="3578"/>
      <c r="BV33" s="3578"/>
      <c r="BW33" s="3578"/>
      <c r="BX33" s="3578"/>
      <c r="BY33" s="3579"/>
      <c r="CA33" s="3654"/>
      <c r="CB33" s="3655" t="s">
        <v>68</v>
      </c>
      <c r="CC33" s="3656"/>
      <c r="CD33" s="3657">
        <f>BB94</f>
        <v>0</v>
      </c>
      <c r="CE33" s="3658"/>
      <c r="CF33" s="3658"/>
      <c r="CG33" s="3659"/>
      <c r="CH33" s="3660"/>
      <c r="CI33" s="3661"/>
      <c r="CJ33" s="3658"/>
      <c r="CK33" s="3658"/>
      <c r="CL33" s="3658"/>
    </row>
    <row r="34" spans="2:92" s="265" customFormat="1" ht="12.75" customHeight="1">
      <c r="B34" s="3386" t="s">
        <v>1513</v>
      </c>
      <c r="C34" s="1036" t="s">
        <v>1800</v>
      </c>
      <c r="D34" s="1211"/>
      <c r="E34" s="3387"/>
      <c r="F34" s="3387"/>
      <c r="G34" s="3387"/>
      <c r="H34" s="3388"/>
      <c r="I34" s="3388"/>
      <c r="J34" s="3388"/>
      <c r="K34" s="3388"/>
      <c r="L34" s="3388"/>
      <c r="M34" s="3388"/>
      <c r="N34" s="3388"/>
      <c r="O34" s="3388"/>
      <c r="P34" s="3388"/>
      <c r="Q34" s="3388"/>
      <c r="R34" s="3389"/>
      <c r="S34" s="3388"/>
      <c r="T34" s="3388"/>
      <c r="U34" s="3388"/>
      <c r="V34" s="3388"/>
      <c r="W34" s="3389"/>
      <c r="X34" s="3390"/>
      <c r="Y34" s="3390"/>
      <c r="Z34" s="3390"/>
      <c r="AA34" s="3390"/>
      <c r="AB34" s="3390"/>
      <c r="AC34" s="3419"/>
      <c r="AD34" s="3392"/>
      <c r="AE34" s="3393"/>
      <c r="AF34" s="3406"/>
      <c r="AG34" s="3407"/>
      <c r="AH34" s="3407"/>
      <c r="AI34" s="3407"/>
      <c r="AJ34" s="3408"/>
      <c r="AK34" s="3395"/>
      <c r="AL34" s="3406"/>
      <c r="AM34" s="3407"/>
      <c r="AN34" s="3407"/>
      <c r="AO34" s="3407"/>
      <c r="AP34" s="3408"/>
      <c r="AW34" s="3"/>
      <c r="AX34" s="3"/>
      <c r="AY34" s="3571"/>
      <c r="AZ34" s="3572"/>
      <c r="BA34" s="3572"/>
      <c r="BB34" s="3572"/>
      <c r="BC34" s="3572"/>
      <c r="BD34" s="3572"/>
      <c r="BE34" s="3572"/>
      <c r="BF34" s="3572"/>
      <c r="BG34" s="3572"/>
      <c r="BH34" s="3572"/>
      <c r="BI34" s="3572"/>
      <c r="BJ34" s="3572"/>
      <c r="BK34" s="3572"/>
      <c r="BL34" s="3572"/>
      <c r="BM34" s="3596"/>
      <c r="BN34" s="3596"/>
      <c r="BO34" s="3574"/>
      <c r="BP34" s="3575"/>
      <c r="BQ34" s="3576"/>
      <c r="BR34" s="3533"/>
      <c r="BS34" s="3577"/>
      <c r="BT34" s="3578"/>
      <c r="BU34" s="3578"/>
      <c r="BV34" s="3578"/>
      <c r="BW34" s="3578"/>
      <c r="BX34" s="3578"/>
      <c r="BY34" s="3579"/>
      <c r="BZ34" s="3"/>
      <c r="CA34" s="3654"/>
      <c r="CB34" s="3655" t="s">
        <v>69</v>
      </c>
      <c r="CC34" s="3656"/>
      <c r="CD34" s="3658"/>
      <c r="CE34" s="3657">
        <f>BB95</f>
        <v>0</v>
      </c>
      <c r="CF34" s="3658"/>
      <c r="CG34" s="3659"/>
      <c r="CH34" s="3660"/>
      <c r="CI34" s="3661"/>
      <c r="CJ34" s="3658"/>
      <c r="CK34" s="3658"/>
      <c r="CL34" s="3658"/>
      <c r="CM34" s="3"/>
      <c r="CN34" s="3"/>
    </row>
    <row r="35" spans="2:92" ht="12.75" customHeight="1">
      <c r="B35" s="3396">
        <v>1</v>
      </c>
      <c r="C35" s="1942"/>
      <c r="D35" s="1112"/>
      <c r="E35" s="2173"/>
      <c r="F35" s="2173"/>
      <c r="G35" s="2173"/>
      <c r="H35" s="2173"/>
      <c r="I35" s="2173"/>
      <c r="J35" s="2173"/>
      <c r="K35" s="2173"/>
      <c r="L35" s="2173"/>
      <c r="M35" s="2173"/>
      <c r="N35" s="2173"/>
      <c r="O35" s="2173"/>
      <c r="P35" s="2173"/>
      <c r="Q35" s="2173"/>
      <c r="R35" s="3397"/>
      <c r="S35" s="2173"/>
      <c r="T35" s="2173"/>
      <c r="U35" s="2173"/>
      <c r="V35" s="3398"/>
      <c r="W35" s="3399"/>
      <c r="X35" s="2122"/>
      <c r="Y35" s="2122"/>
      <c r="Z35" s="2122"/>
      <c r="AA35" s="2122"/>
      <c r="AB35" s="2122"/>
      <c r="AC35" s="3419"/>
      <c r="AD35" s="3401"/>
      <c r="AE35" s="1764"/>
      <c r="AF35" s="3402"/>
      <c r="AG35" s="3397"/>
      <c r="AH35" s="3397"/>
      <c r="AI35" s="3397"/>
      <c r="AJ35" s="3401"/>
      <c r="AK35" s="3377"/>
      <c r="AL35" s="3403"/>
      <c r="AM35" s="3404"/>
      <c r="AN35" s="3404"/>
      <c r="AO35" s="3404"/>
      <c r="AP35" s="3405"/>
      <c r="AY35" s="3571">
        <f t="shared" ref="AY35:BA37" si="16">H35+M35</f>
        <v>0</v>
      </c>
      <c r="AZ35" s="3572">
        <f t="shared" si="16"/>
        <v>0</v>
      </c>
      <c r="BA35" s="3572">
        <f t="shared" si="16"/>
        <v>0</v>
      </c>
      <c r="BB35" s="3572">
        <f>K35+L35+P35+Q35</f>
        <v>0</v>
      </c>
      <c r="BC35" s="3572">
        <f>R35</f>
        <v>0</v>
      </c>
      <c r="BD35" s="3572">
        <f t="shared" ref="BD35:BE37" si="17">S35+V35</f>
        <v>0</v>
      </c>
      <c r="BE35" s="3572">
        <f t="shared" si="17"/>
        <v>0</v>
      </c>
      <c r="BF35" s="3572">
        <f t="shared" ref="BF35:BG37" si="18">X35</f>
        <v>0</v>
      </c>
      <c r="BG35" s="3572">
        <f t="shared" si="18"/>
        <v>0</v>
      </c>
      <c r="BH35" s="3572">
        <f>SUMIF(AY35:BC35,"&lt;0")</f>
        <v>0</v>
      </c>
      <c r="BI35" s="3572">
        <f>SUMIF(BD35:BG35,"&lt;0")</f>
        <v>0</v>
      </c>
      <c r="BJ35" s="3572">
        <f>SUM(AY35:BC35)+-BH35</f>
        <v>0</v>
      </c>
      <c r="BK35" s="3572">
        <f>SUM(BD35:BF35)+-BI35</f>
        <v>0</v>
      </c>
      <c r="BL35" s="3572">
        <f>BJ35-BK35</f>
        <v>0</v>
      </c>
      <c r="BM35" s="3573"/>
      <c r="BN35" s="3573"/>
      <c r="BO35" s="3574">
        <f>AD35</f>
        <v>0</v>
      </c>
      <c r="BP35" s="3575" t="str">
        <f t="shared" ref="BP35:BQ37" si="19">IF(AND(BM35="Y",BN35="Y"),"AA",IF(AND(BM35="Y",BN35="N"),"NAA",IF(AND(BM35="N",BN35="Y"),"NAA",IF(AND(BM35="N",BN35="N"),"NAA","-"))))</f>
        <v>-</v>
      </c>
      <c r="BQ35" s="3576" t="str">
        <f t="shared" si="19"/>
        <v>-</v>
      </c>
      <c r="BR35" s="3533"/>
      <c r="BS35" s="3577">
        <f>IF(AND(BP35="NAA",BL35&gt;0),AY35-BD35,0)</f>
        <v>0</v>
      </c>
      <c r="BT35" s="3578">
        <f>IF(AND(BP35="NAA",BL35&gt;0),AZ35,0)</f>
        <v>0</v>
      </c>
      <c r="BU35" s="3578">
        <f>IF(AND(BP35="NAA",BL35&gt;0),BA35,0)</f>
        <v>0</v>
      </c>
      <c r="BV35" s="3578">
        <f>IF(AND(BP35="NAA",BL35&gt;0),BB35,0)</f>
        <v>0</v>
      </c>
      <c r="BW35" s="3578">
        <f>IF(AND(BP35="NAA",BL35&gt;0),BC35,0)</f>
        <v>0</v>
      </c>
      <c r="BX35" s="3578">
        <f>IF(AND(BP35="AA",BL35&gt;0,BO35&lt;BL35),(BO35-BL35)*-1,0)</f>
        <v>0</v>
      </c>
      <c r="BY35" s="3579">
        <f>SUM(BS35:BW35)</f>
        <v>0</v>
      </c>
      <c r="CA35" s="3654"/>
      <c r="CB35" s="3655" t="s">
        <v>70</v>
      </c>
      <c r="CC35" s="3656"/>
      <c r="CD35" s="3658"/>
      <c r="CE35" s="3658"/>
      <c r="CF35" s="3657">
        <f>BB96</f>
        <v>0</v>
      </c>
      <c r="CG35" s="3659"/>
      <c r="CH35" s="3660"/>
      <c r="CI35" s="3661"/>
      <c r="CJ35" s="3658"/>
      <c r="CK35" s="3658"/>
      <c r="CL35" s="3658"/>
    </row>
    <row r="36" spans="2:92" ht="12.75" customHeight="1">
      <c r="B36" s="3396">
        <v>2</v>
      </c>
      <c r="C36" s="1946"/>
      <c r="D36" s="1112"/>
      <c r="E36" s="2180"/>
      <c r="F36" s="2180"/>
      <c r="G36" s="2180"/>
      <c r="H36" s="2180"/>
      <c r="I36" s="3409"/>
      <c r="J36" s="3409"/>
      <c r="K36" s="3409"/>
      <c r="L36" s="3409"/>
      <c r="M36" s="3409"/>
      <c r="N36" s="3409"/>
      <c r="O36" s="3409"/>
      <c r="P36" s="3409"/>
      <c r="Q36" s="3409"/>
      <c r="R36" s="3410"/>
      <c r="S36" s="3409"/>
      <c r="T36" s="3409"/>
      <c r="U36" s="3409"/>
      <c r="V36" s="3409"/>
      <c r="W36" s="3410"/>
      <c r="X36" s="3411"/>
      <c r="Y36" s="3411"/>
      <c r="Z36" s="3411"/>
      <c r="AA36" s="3411"/>
      <c r="AB36" s="3411"/>
      <c r="AC36" s="3419"/>
      <c r="AD36" s="3413"/>
      <c r="AE36" s="1768"/>
      <c r="AF36" s="3447"/>
      <c r="AG36" s="3448"/>
      <c r="AH36" s="3448"/>
      <c r="AI36" s="3448"/>
      <c r="AJ36" s="3449"/>
      <c r="AK36" s="3414"/>
      <c r="AL36" s="3450"/>
      <c r="AM36" s="3451"/>
      <c r="AN36" s="3451"/>
      <c r="AO36" s="3451"/>
      <c r="AP36" s="3452"/>
      <c r="AY36" s="3571">
        <f t="shared" si="16"/>
        <v>0</v>
      </c>
      <c r="AZ36" s="3572">
        <f t="shared" si="16"/>
        <v>0</v>
      </c>
      <c r="BA36" s="3572">
        <f t="shared" si="16"/>
        <v>0</v>
      </c>
      <c r="BB36" s="3572">
        <f>K36+L36+P36+Q36</f>
        <v>0</v>
      </c>
      <c r="BC36" s="3572">
        <f>R36</f>
        <v>0</v>
      </c>
      <c r="BD36" s="3572">
        <f t="shared" si="17"/>
        <v>0</v>
      </c>
      <c r="BE36" s="3572">
        <f t="shared" si="17"/>
        <v>0</v>
      </c>
      <c r="BF36" s="3572">
        <f t="shared" si="18"/>
        <v>0</v>
      </c>
      <c r="BG36" s="3572">
        <f t="shared" si="18"/>
        <v>0</v>
      </c>
      <c r="BH36" s="3572">
        <f>SUMIF(AY36:BC36,"&lt;0")</f>
        <v>0</v>
      </c>
      <c r="BI36" s="3572">
        <f>SUMIF(BD36:BG36,"&lt;0")</f>
        <v>0</v>
      </c>
      <c r="BJ36" s="3572">
        <f>SUM(AY36:BC36)+-BH36</f>
        <v>0</v>
      </c>
      <c r="BK36" s="3572">
        <f>SUM(BD36:BF36)+-BI36</f>
        <v>0</v>
      </c>
      <c r="BL36" s="3572">
        <f>BJ36-BK36</f>
        <v>0</v>
      </c>
      <c r="BM36" s="3573"/>
      <c r="BN36" s="3573"/>
      <c r="BO36" s="3572">
        <f>AD36</f>
        <v>0</v>
      </c>
      <c r="BP36" s="3575" t="str">
        <f t="shared" si="19"/>
        <v>-</v>
      </c>
      <c r="BQ36" s="3576" t="str">
        <f t="shared" si="19"/>
        <v>-</v>
      </c>
      <c r="BR36" s="3533"/>
      <c r="BS36" s="3577">
        <f>IF(AND(BP36="NAA",BL36&gt;0),AY36-BD36,0)</f>
        <v>0</v>
      </c>
      <c r="BT36" s="3578">
        <f>IF(AND(BP36="NAA",BL36&gt;0),AZ36,0)</f>
        <v>0</v>
      </c>
      <c r="BU36" s="3578">
        <f>IF(AND(BP36="NAA",BL36&gt;0),BA36,0)</f>
        <v>0</v>
      </c>
      <c r="BV36" s="3578">
        <f>IF(AND(BP36="NAA",BL36&gt;0),BB36,0)</f>
        <v>0</v>
      </c>
      <c r="BW36" s="3578">
        <f>IF(AND(BP36="NAA",BL36&gt;0),BC36,0)</f>
        <v>0</v>
      </c>
      <c r="BX36" s="3578">
        <f>IF(AND(BP36="AA",BL36&gt;0,BO36&lt;BL36),(BO36-BL36)*-1,0)</f>
        <v>0</v>
      </c>
      <c r="BY36" s="3579">
        <f>SUM(BS36:BW36)</f>
        <v>0</v>
      </c>
      <c r="CA36" s="3654"/>
      <c r="CB36" s="3655" t="s">
        <v>1784</v>
      </c>
      <c r="CC36" s="3656"/>
      <c r="CD36" s="3658"/>
      <c r="CE36" s="3658"/>
      <c r="CF36" s="3658"/>
      <c r="CG36" s="3662">
        <f>BB97</f>
        <v>0</v>
      </c>
      <c r="CH36" s="3660"/>
      <c r="CI36" s="3661"/>
      <c r="CJ36" s="3658"/>
      <c r="CK36" s="3658"/>
      <c r="CL36" s="3658"/>
    </row>
    <row r="37" spans="2:92" ht="12.75" customHeight="1">
      <c r="B37" s="3396">
        <v>3</v>
      </c>
      <c r="C37" s="1946"/>
      <c r="D37" s="1112"/>
      <c r="E37" s="2180"/>
      <c r="F37" s="2180"/>
      <c r="G37" s="2180"/>
      <c r="H37" s="2180"/>
      <c r="I37" s="3409"/>
      <c r="J37" s="3409"/>
      <c r="K37" s="3409"/>
      <c r="L37" s="3409"/>
      <c r="M37" s="3409"/>
      <c r="N37" s="3409"/>
      <c r="O37" s="3409"/>
      <c r="P37" s="3409"/>
      <c r="Q37" s="3409"/>
      <c r="R37" s="3410"/>
      <c r="S37" s="3409"/>
      <c r="T37" s="3409"/>
      <c r="U37" s="3409"/>
      <c r="V37" s="3409"/>
      <c r="W37" s="3410"/>
      <c r="X37" s="3411"/>
      <c r="Y37" s="3411"/>
      <c r="Z37" s="3411"/>
      <c r="AA37" s="3411"/>
      <c r="AB37" s="3411"/>
      <c r="AC37" s="3419"/>
      <c r="AD37" s="3413"/>
      <c r="AE37" s="1768"/>
      <c r="AF37" s="3447"/>
      <c r="AG37" s="3448"/>
      <c r="AH37" s="3448"/>
      <c r="AI37" s="3448"/>
      <c r="AJ37" s="3449"/>
      <c r="AK37" s="3414"/>
      <c r="AL37" s="3450"/>
      <c r="AM37" s="3451"/>
      <c r="AN37" s="3451"/>
      <c r="AO37" s="3451"/>
      <c r="AP37" s="3452"/>
      <c r="AY37" s="3571">
        <f t="shared" si="16"/>
        <v>0</v>
      </c>
      <c r="AZ37" s="3572">
        <f t="shared" si="16"/>
        <v>0</v>
      </c>
      <c r="BA37" s="3572">
        <f t="shared" si="16"/>
        <v>0</v>
      </c>
      <c r="BB37" s="3572">
        <f>K37+L37+P37+Q37</f>
        <v>0</v>
      </c>
      <c r="BC37" s="3572">
        <f>R37</f>
        <v>0</v>
      </c>
      <c r="BD37" s="3572">
        <f t="shared" si="17"/>
        <v>0</v>
      </c>
      <c r="BE37" s="3572">
        <f t="shared" si="17"/>
        <v>0</v>
      </c>
      <c r="BF37" s="3572">
        <f t="shared" si="18"/>
        <v>0</v>
      </c>
      <c r="BG37" s="3572">
        <f t="shared" si="18"/>
        <v>0</v>
      </c>
      <c r="BH37" s="3572">
        <f>SUMIF(AY37:BC37,"&lt;0")</f>
        <v>0</v>
      </c>
      <c r="BI37" s="3572">
        <f>SUMIF(BD37:BG37,"&lt;0")</f>
        <v>0</v>
      </c>
      <c r="BJ37" s="3572">
        <f>SUM(AY37:BC37)+-BH37</f>
        <v>0</v>
      </c>
      <c r="BK37" s="3572">
        <f>SUM(BD37:BF37)+-BI37</f>
        <v>0</v>
      </c>
      <c r="BL37" s="3572">
        <f>BJ37-BK37</f>
        <v>0</v>
      </c>
      <c r="BM37" s="3573"/>
      <c r="BN37" s="3573"/>
      <c r="BO37" s="3572">
        <f>AD37</f>
        <v>0</v>
      </c>
      <c r="BP37" s="3575" t="str">
        <f t="shared" si="19"/>
        <v>-</v>
      </c>
      <c r="BQ37" s="3576" t="str">
        <f t="shared" si="19"/>
        <v>-</v>
      </c>
      <c r="BR37" s="3533"/>
      <c r="BS37" s="3577">
        <f>IF(AND(BP37="NAA",BL37&gt;0),AY37-BD37,0)</f>
        <v>0</v>
      </c>
      <c r="BT37" s="3578">
        <f>IF(AND(BP37="NAA",BL37&gt;0),AZ37,0)</f>
        <v>0</v>
      </c>
      <c r="BU37" s="3578">
        <f>IF(AND(BP37="NAA",BL37&gt;0),BA37,0)</f>
        <v>0</v>
      </c>
      <c r="BV37" s="3578">
        <f>IF(AND(BP37="NAA",BL37&gt;0),BB37,0)</f>
        <v>0</v>
      </c>
      <c r="BW37" s="3578">
        <f>IF(AND(BP37="NAA",BL37&gt;0),BC37,0)</f>
        <v>0</v>
      </c>
      <c r="BX37" s="3578">
        <f>IF(AND(BP37="AA",BL37&gt;0,BO37&lt;BL37),(BO37-BL37)*-1,0)</f>
        <v>0</v>
      </c>
      <c r="BY37" s="3579">
        <f>SUM(BS37:BW37)</f>
        <v>0</v>
      </c>
      <c r="CA37" s="3654"/>
      <c r="CB37" s="3655" t="s">
        <v>1801</v>
      </c>
      <c r="CC37" s="3656"/>
      <c r="CD37" s="3658"/>
      <c r="CE37" s="3658"/>
      <c r="CF37" s="3658"/>
      <c r="CG37" s="3659"/>
      <c r="CH37" s="3663">
        <f>BB98</f>
        <v>0</v>
      </c>
      <c r="CI37" s="3661"/>
      <c r="CJ37" s="3658"/>
      <c r="CK37" s="3658"/>
      <c r="CL37" s="3658"/>
    </row>
    <row r="38" spans="2:92" ht="12.75" customHeight="1">
      <c r="B38" s="3396"/>
      <c r="C38" s="1059"/>
      <c r="D38" s="1211"/>
      <c r="E38" s="3379"/>
      <c r="F38" s="3379"/>
      <c r="G38" s="3379"/>
      <c r="H38" s="3380"/>
      <c r="I38" s="3380"/>
      <c r="J38" s="3380"/>
      <c r="K38" s="3380"/>
      <c r="L38" s="3380"/>
      <c r="M38" s="3380"/>
      <c r="N38" s="3380"/>
      <c r="O38" s="3380"/>
      <c r="P38" s="3380"/>
      <c r="Q38" s="3380"/>
      <c r="R38" s="3381"/>
      <c r="S38" s="3380"/>
      <c r="T38" s="3380"/>
      <c r="U38" s="3380"/>
      <c r="V38" s="3380"/>
      <c r="W38" s="3381"/>
      <c r="X38" s="3382"/>
      <c r="Y38" s="3382"/>
      <c r="Z38" s="3382"/>
      <c r="AA38" s="3382"/>
      <c r="AB38" s="3382"/>
      <c r="AC38" s="3419"/>
      <c r="AD38" s="3384"/>
      <c r="AE38" s="1764"/>
      <c r="AF38" s="3385"/>
      <c r="AG38" s="3381"/>
      <c r="AH38" s="3381"/>
      <c r="AI38" s="3381"/>
      <c r="AJ38" s="3384"/>
      <c r="AK38" s="3377"/>
      <c r="AL38" s="3385"/>
      <c r="AM38" s="3381"/>
      <c r="AN38" s="3381"/>
      <c r="AO38" s="3381"/>
      <c r="AP38" s="3384"/>
      <c r="AY38" s="3541"/>
      <c r="AZ38" s="3542"/>
      <c r="BA38" s="3542"/>
      <c r="BB38" s="3542"/>
      <c r="BC38" s="3542"/>
      <c r="BD38" s="3542"/>
      <c r="BE38" s="3542"/>
      <c r="BF38" s="3542"/>
      <c r="BG38" s="3542"/>
      <c r="BH38" s="3542"/>
      <c r="BI38" s="3542"/>
      <c r="BJ38" s="3542"/>
      <c r="BK38" s="3542"/>
      <c r="BL38" s="3542"/>
      <c r="BM38" s="3543"/>
      <c r="BN38" s="3543"/>
      <c r="BO38" s="3544"/>
      <c r="BP38" s="3545"/>
      <c r="BQ38" s="3546"/>
      <c r="BR38" s="3533"/>
      <c r="BS38" s="3547"/>
      <c r="BT38" s="3548"/>
      <c r="BU38" s="3548"/>
      <c r="BV38" s="3548"/>
      <c r="BW38" s="3548"/>
      <c r="BX38" s="3548"/>
      <c r="BY38" s="3549"/>
      <c r="CA38" s="3556"/>
      <c r="CB38" s="3664" t="s">
        <v>1782</v>
      </c>
      <c r="CC38" s="3656"/>
      <c r="CD38" s="3658"/>
      <c r="CE38" s="3658"/>
      <c r="CF38" s="3658"/>
      <c r="CG38" s="3659"/>
      <c r="CH38" s="3665"/>
      <c r="CI38" s="3559">
        <f>BC99</f>
        <v>0</v>
      </c>
      <c r="CJ38" s="3658"/>
      <c r="CK38" s="3658"/>
      <c r="CL38" s="3658"/>
    </row>
    <row r="39" spans="2:92" s="265" customFormat="1" ht="12.75" customHeight="1">
      <c r="B39" s="3386" t="s">
        <v>1514</v>
      </c>
      <c r="C39" s="1036" t="s">
        <v>1802</v>
      </c>
      <c r="D39" s="1211"/>
      <c r="E39" s="3387"/>
      <c r="F39" s="3387"/>
      <c r="G39" s="3387"/>
      <c r="H39" s="3388"/>
      <c r="I39" s="3388"/>
      <c r="J39" s="3388"/>
      <c r="K39" s="3388"/>
      <c r="L39" s="3388"/>
      <c r="M39" s="3388"/>
      <c r="N39" s="3388"/>
      <c r="O39" s="3388"/>
      <c r="P39" s="3388"/>
      <c r="Q39" s="3388"/>
      <c r="R39" s="3389"/>
      <c r="S39" s="3388"/>
      <c r="T39" s="3388"/>
      <c r="U39" s="3388"/>
      <c r="V39" s="3388"/>
      <c r="W39" s="3389"/>
      <c r="X39" s="3390"/>
      <c r="Y39" s="3390"/>
      <c r="Z39" s="3390"/>
      <c r="AA39" s="3390"/>
      <c r="AB39" s="3390"/>
      <c r="AC39" s="3419"/>
      <c r="AD39" s="3392"/>
      <c r="AE39" s="3393"/>
      <c r="AF39" s="3394"/>
      <c r="AG39" s="3389"/>
      <c r="AH39" s="3389"/>
      <c r="AI39" s="3389"/>
      <c r="AJ39" s="3392"/>
      <c r="AK39" s="3395"/>
      <c r="AL39" s="3394"/>
      <c r="AM39" s="3389"/>
      <c r="AN39" s="3389"/>
      <c r="AO39" s="3389"/>
      <c r="AP39" s="3392"/>
      <c r="AW39" s="3"/>
      <c r="AX39" s="3"/>
      <c r="AY39" s="3560"/>
      <c r="AZ39" s="3561"/>
      <c r="BA39" s="3561"/>
      <c r="BB39" s="3561"/>
      <c r="BC39" s="3561"/>
      <c r="BD39" s="3561"/>
      <c r="BE39" s="3561"/>
      <c r="BF39" s="3561"/>
      <c r="BG39" s="3561"/>
      <c r="BH39" s="3561"/>
      <c r="BI39" s="3561"/>
      <c r="BJ39" s="3561"/>
      <c r="BK39" s="3561"/>
      <c r="BL39" s="3561"/>
      <c r="BM39" s="3563"/>
      <c r="BN39" s="3563"/>
      <c r="BO39" s="3564"/>
      <c r="BP39" s="3565"/>
      <c r="BQ39" s="3566"/>
      <c r="BR39" s="3567"/>
      <c r="BS39" s="3568"/>
      <c r="BT39" s="3569"/>
      <c r="BU39" s="3569"/>
      <c r="BV39" s="3569"/>
      <c r="BW39" s="3569"/>
      <c r="BX39" s="3569"/>
      <c r="BY39" s="3570"/>
      <c r="BZ39" s="3"/>
      <c r="CA39" s="3556"/>
      <c r="CB39" s="3664" t="s">
        <v>1803</v>
      </c>
      <c r="CC39" s="3656"/>
      <c r="CD39" s="3658"/>
      <c r="CE39" s="3658"/>
      <c r="CF39" s="3658"/>
      <c r="CG39" s="3659"/>
      <c r="CH39" s="3660"/>
      <c r="CI39" s="3661"/>
      <c r="CJ39" s="3556">
        <f>BC100</f>
        <v>0</v>
      </c>
      <c r="CK39" s="3658"/>
      <c r="CL39" s="3658"/>
      <c r="CM39" s="3"/>
      <c r="CN39" s="3"/>
    </row>
    <row r="40" spans="2:92" ht="12.75" customHeight="1">
      <c r="B40" s="3396"/>
      <c r="C40" s="1036" t="s">
        <v>1804</v>
      </c>
      <c r="D40" s="1211"/>
      <c r="E40" s="3379"/>
      <c r="F40" s="3379"/>
      <c r="G40" s="3379"/>
      <c r="H40" s="3380"/>
      <c r="I40" s="3380"/>
      <c r="J40" s="3380"/>
      <c r="K40" s="3380"/>
      <c r="L40" s="3380"/>
      <c r="M40" s="3380"/>
      <c r="N40" s="3380"/>
      <c r="O40" s="3380"/>
      <c r="P40" s="3380"/>
      <c r="Q40" s="3380"/>
      <c r="R40" s="3381"/>
      <c r="S40" s="3380"/>
      <c r="T40" s="3380"/>
      <c r="U40" s="3380"/>
      <c r="V40" s="3453"/>
      <c r="W40" s="3454"/>
      <c r="X40" s="3382"/>
      <c r="Y40" s="3382"/>
      <c r="Z40" s="3382"/>
      <c r="AA40" s="3382"/>
      <c r="AB40" s="3382"/>
      <c r="AC40" s="3419"/>
      <c r="AD40" s="3384"/>
      <c r="AE40" s="1764"/>
      <c r="AF40" s="3385"/>
      <c r="AG40" s="3381"/>
      <c r="AH40" s="3381"/>
      <c r="AI40" s="3381"/>
      <c r="AJ40" s="3384"/>
      <c r="AK40" s="3377"/>
      <c r="AL40" s="3385"/>
      <c r="AM40" s="3381"/>
      <c r="AN40" s="3381"/>
      <c r="AO40" s="3381"/>
      <c r="AP40" s="3384"/>
      <c r="AY40" s="3541"/>
      <c r="AZ40" s="3542"/>
      <c r="BA40" s="3542"/>
      <c r="BB40" s="3542"/>
      <c r="BC40" s="3542"/>
      <c r="BD40" s="3542"/>
      <c r="BE40" s="3542"/>
      <c r="BF40" s="3542"/>
      <c r="BG40" s="3542"/>
      <c r="BH40" s="3542"/>
      <c r="BI40" s="3542"/>
      <c r="BJ40" s="3542"/>
      <c r="BK40" s="3542"/>
      <c r="BL40" s="3542"/>
      <c r="BM40" s="3543"/>
      <c r="BN40" s="3543"/>
      <c r="BO40" s="3544"/>
      <c r="BP40" s="3545"/>
      <c r="BQ40" s="3546"/>
      <c r="BR40" s="3533"/>
      <c r="BS40" s="3547"/>
      <c r="BT40" s="3548"/>
      <c r="BU40" s="3548"/>
      <c r="BV40" s="3548"/>
      <c r="BW40" s="3548"/>
      <c r="BX40" s="3548"/>
      <c r="BY40" s="3549"/>
      <c r="CA40" s="3581"/>
      <c r="CB40" s="3666" t="s">
        <v>1783</v>
      </c>
      <c r="CC40" s="3667"/>
      <c r="CD40" s="3668"/>
      <c r="CE40" s="3668"/>
      <c r="CF40" s="3668"/>
      <c r="CG40" s="3669"/>
      <c r="CH40" s="3665"/>
      <c r="CI40" s="3670"/>
      <c r="CJ40" s="3668"/>
      <c r="CK40" s="3581">
        <f>BC101</f>
        <v>0</v>
      </c>
      <c r="CL40" s="3668"/>
    </row>
    <row r="41" spans="2:92" ht="12.75" customHeight="1">
      <c r="B41" s="3396">
        <v>1</v>
      </c>
      <c r="C41" s="1942"/>
      <c r="D41" s="1112"/>
      <c r="E41" s="2173"/>
      <c r="F41" s="2173"/>
      <c r="G41" s="2173"/>
      <c r="H41" s="2173"/>
      <c r="I41" s="2173"/>
      <c r="J41" s="2173"/>
      <c r="K41" s="2173"/>
      <c r="L41" s="2173"/>
      <c r="M41" s="2173"/>
      <c r="N41" s="2173"/>
      <c r="O41" s="2173"/>
      <c r="P41" s="2173"/>
      <c r="Q41" s="2173"/>
      <c r="R41" s="3397"/>
      <c r="S41" s="2173"/>
      <c r="T41" s="2173"/>
      <c r="U41" s="2173"/>
      <c r="V41" s="3398"/>
      <c r="W41" s="3399"/>
      <c r="X41" s="2122"/>
      <c r="Y41" s="2122"/>
      <c r="Z41" s="2122"/>
      <c r="AA41" s="2122"/>
      <c r="AB41" s="2122"/>
      <c r="AC41" s="3419"/>
      <c r="AD41" s="3401"/>
      <c r="AE41" s="1764"/>
      <c r="AF41" s="3402"/>
      <c r="AG41" s="3397"/>
      <c r="AH41" s="3397"/>
      <c r="AI41" s="3397"/>
      <c r="AJ41" s="3401"/>
      <c r="AK41" s="3377"/>
      <c r="AL41" s="3403"/>
      <c r="AM41" s="3404"/>
      <c r="AN41" s="3404"/>
      <c r="AO41" s="3404"/>
      <c r="AP41" s="3405"/>
      <c r="AY41" s="3571">
        <f t="shared" ref="AY41:BA43" si="20">H41+M41</f>
        <v>0</v>
      </c>
      <c r="AZ41" s="3572">
        <f t="shared" si="20"/>
        <v>0</v>
      </c>
      <c r="BA41" s="3572">
        <f t="shared" si="20"/>
        <v>0</v>
      </c>
      <c r="BB41" s="3572">
        <f>K41+L41+P41+Q41</f>
        <v>0</v>
      </c>
      <c r="BC41" s="3572">
        <f>R41</f>
        <v>0</v>
      </c>
      <c r="BD41" s="3572">
        <f t="shared" ref="BD41:BE43" si="21">S41+V41</f>
        <v>0</v>
      </c>
      <c r="BE41" s="3572">
        <f t="shared" si="21"/>
        <v>0</v>
      </c>
      <c r="BF41" s="3572">
        <f t="shared" ref="BF41:BG43" si="22">X41</f>
        <v>0</v>
      </c>
      <c r="BG41" s="3572">
        <f t="shared" si="22"/>
        <v>0</v>
      </c>
      <c r="BH41" s="3572">
        <f>SUMIF(AY41:BC41,"&lt;0")</f>
        <v>0</v>
      </c>
      <c r="BI41" s="3572">
        <f>SUMIF(BD41:BG41,"&lt;0")</f>
        <v>0</v>
      </c>
      <c r="BJ41" s="3572">
        <f>SUM(AY41:BC41)+-BH41</f>
        <v>0</v>
      </c>
      <c r="BK41" s="3572">
        <f>SUM(BD41:BF41)+-BI41</f>
        <v>0</v>
      </c>
      <c r="BL41" s="3572">
        <f>BJ41-BK41</f>
        <v>0</v>
      </c>
      <c r="BM41" s="3573"/>
      <c r="BN41" s="3573"/>
      <c r="BO41" s="3574">
        <f>AD41</f>
        <v>0</v>
      </c>
      <c r="BP41" s="3575" t="str">
        <f t="shared" ref="BP41:BQ43" si="23">IF(AND(BM41="Y",BN41="Y"),"AA",IF(AND(BM41="Y",BN41="N"),"NAA",IF(AND(BM41="N",BN41="Y"),"NAA",IF(AND(BM41="N",BN41="N"),"NAA","-"))))</f>
        <v>-</v>
      </c>
      <c r="BQ41" s="3576" t="str">
        <f t="shared" si="23"/>
        <v>-</v>
      </c>
      <c r="BR41" s="3533"/>
      <c r="BS41" s="3577">
        <f>IF(AND(BP41="NAA",BL41&gt;0),AY41-BD41,0)</f>
        <v>0</v>
      </c>
      <c r="BT41" s="3578">
        <f>IF(AND(BP41="NAA",BL41&gt;0),AZ41,0)</f>
        <v>0</v>
      </c>
      <c r="BU41" s="3578">
        <f>IF(AND(BP41="NAA",BL41&gt;0),BA41,0)</f>
        <v>0</v>
      </c>
      <c r="BV41" s="3578">
        <f>IF(AND(BP41="NAA",BL41&gt;0),BB41,0)</f>
        <v>0</v>
      </c>
      <c r="BW41" s="3578">
        <f>IF(AND(BP41="NAA",BL41&gt;0),BC41,0)</f>
        <v>0</v>
      </c>
      <c r="BX41" s="3578">
        <f>IF(AND(BP41="AA",BL41&gt;0,BO41&lt;BL41),(BO41-BL41)*-1,0)</f>
        <v>0</v>
      </c>
      <c r="BY41" s="3579">
        <f>SUM(BS41:BW41)</f>
        <v>0</v>
      </c>
      <c r="CA41" s="3671"/>
      <c r="CB41" s="3664" t="s">
        <v>734</v>
      </c>
      <c r="CC41" s="3672"/>
      <c r="CD41" s="3673"/>
      <c r="CE41" s="3673"/>
      <c r="CF41" s="3673"/>
      <c r="CG41" s="3674"/>
      <c r="CH41" s="3675"/>
      <c r="CI41" s="3676"/>
      <c r="CJ41" s="3673"/>
      <c r="CK41" s="3673"/>
      <c r="CL41" s="3671">
        <f>BC102</f>
        <v>0</v>
      </c>
    </row>
    <row r="42" spans="2:92" ht="12.75" customHeight="1">
      <c r="B42" s="3396">
        <v>2</v>
      </c>
      <c r="C42" s="1946"/>
      <c r="D42" s="1112"/>
      <c r="E42" s="2180"/>
      <c r="F42" s="2180"/>
      <c r="G42" s="2180"/>
      <c r="H42" s="2180"/>
      <c r="I42" s="3409"/>
      <c r="J42" s="3409"/>
      <c r="K42" s="3409"/>
      <c r="L42" s="3409"/>
      <c r="M42" s="3409"/>
      <c r="N42" s="3409"/>
      <c r="O42" s="3409"/>
      <c r="P42" s="3409"/>
      <c r="Q42" s="3409"/>
      <c r="R42" s="3410"/>
      <c r="S42" s="3409"/>
      <c r="T42" s="3409"/>
      <c r="U42" s="3409"/>
      <c r="V42" s="3409"/>
      <c r="W42" s="3410"/>
      <c r="X42" s="3411"/>
      <c r="Y42" s="3411"/>
      <c r="Z42" s="3411"/>
      <c r="AA42" s="3411"/>
      <c r="AB42" s="3411"/>
      <c r="AC42" s="3419"/>
      <c r="AD42" s="3413"/>
      <c r="AE42" s="1768"/>
      <c r="AF42" s="3455"/>
      <c r="AG42" s="3410"/>
      <c r="AH42" s="3410"/>
      <c r="AI42" s="3410"/>
      <c r="AJ42" s="3413"/>
      <c r="AK42" s="3414"/>
      <c r="AL42" s="3456"/>
      <c r="AM42" s="3457"/>
      <c r="AN42" s="3457"/>
      <c r="AO42" s="3457"/>
      <c r="AP42" s="3458"/>
      <c r="AY42" s="3571">
        <f t="shared" si="20"/>
        <v>0</v>
      </c>
      <c r="AZ42" s="3572">
        <f t="shared" si="20"/>
        <v>0</v>
      </c>
      <c r="BA42" s="3572">
        <f t="shared" si="20"/>
        <v>0</v>
      </c>
      <c r="BB42" s="3572">
        <f>K42+L42+P42+Q42</f>
        <v>0</v>
      </c>
      <c r="BC42" s="3572">
        <f>R42</f>
        <v>0</v>
      </c>
      <c r="BD42" s="3572">
        <f t="shared" si="21"/>
        <v>0</v>
      </c>
      <c r="BE42" s="3572">
        <f t="shared" si="21"/>
        <v>0</v>
      </c>
      <c r="BF42" s="3572">
        <f t="shared" si="22"/>
        <v>0</v>
      </c>
      <c r="BG42" s="3572">
        <f t="shared" si="22"/>
        <v>0</v>
      </c>
      <c r="BH42" s="3572">
        <f>SUMIF(AY42:BC42,"&lt;0")</f>
        <v>0</v>
      </c>
      <c r="BI42" s="3572">
        <f>SUMIF(BD42:BG42,"&lt;0")</f>
        <v>0</v>
      </c>
      <c r="BJ42" s="3572">
        <f>SUM(AY42:BC42)+-BH42</f>
        <v>0</v>
      </c>
      <c r="BK42" s="3572">
        <f>SUM(BD42:BF42)+-BI42</f>
        <v>0</v>
      </c>
      <c r="BL42" s="3572">
        <f>BJ42-BK42</f>
        <v>0</v>
      </c>
      <c r="BM42" s="3573"/>
      <c r="BN42" s="3573"/>
      <c r="BO42" s="3572">
        <f>AD42</f>
        <v>0</v>
      </c>
      <c r="BP42" s="3575" t="str">
        <f t="shared" si="23"/>
        <v>-</v>
      </c>
      <c r="BQ42" s="3576" t="str">
        <f t="shared" si="23"/>
        <v>-</v>
      </c>
      <c r="BR42" s="3677"/>
      <c r="BS42" s="3577">
        <f>IF(AND(BP42="NAA",BL42&gt;0),AY42-BD42,0)</f>
        <v>0</v>
      </c>
      <c r="BT42" s="3578">
        <f>IF(AND(BP42="NAA",BL42&gt;0),AZ42,0)</f>
        <v>0</v>
      </c>
      <c r="BU42" s="3578">
        <f>IF(AND(BP42="NAA",BL42&gt;0),BA42,0)</f>
        <v>0</v>
      </c>
      <c r="BV42" s="3578">
        <f>IF(AND(BP42="NAA",BL42&gt;0),BB42,0)</f>
        <v>0</v>
      </c>
      <c r="BW42" s="3578">
        <f>IF(AND(BP42="NAA",BL42&gt;0),BC42,0)</f>
        <v>0</v>
      </c>
      <c r="BX42" s="3578">
        <f>IF(AND(BP42="AA",BL42&gt;0,BO42&lt;BL42),(BO42-BL42)*-1,0)</f>
        <v>0</v>
      </c>
      <c r="BY42" s="3579">
        <f>SUM(BS42:BW42)</f>
        <v>0</v>
      </c>
      <c r="CA42" s="3582" t="s">
        <v>1796</v>
      </c>
      <c r="CB42" s="3550"/>
      <c r="CC42" s="3678"/>
      <c r="CD42" s="3679">
        <f t="shared" ref="CD42:CL42" si="24">SUBTOTAL(9,CD33:CD41)</f>
        <v>0</v>
      </c>
      <c r="CE42" s="3680">
        <f t="shared" si="24"/>
        <v>0</v>
      </c>
      <c r="CF42" s="3680">
        <f t="shared" si="24"/>
        <v>0</v>
      </c>
      <c r="CG42" s="3680">
        <f t="shared" si="24"/>
        <v>0</v>
      </c>
      <c r="CH42" s="3681">
        <f t="shared" si="24"/>
        <v>0</v>
      </c>
      <c r="CI42" s="3682">
        <f t="shared" si="24"/>
        <v>0</v>
      </c>
      <c r="CJ42" s="3679">
        <f t="shared" si="24"/>
        <v>0</v>
      </c>
      <c r="CK42" s="3683">
        <f t="shared" si="24"/>
        <v>0</v>
      </c>
      <c r="CL42" s="3683">
        <f t="shared" si="24"/>
        <v>0</v>
      </c>
    </row>
    <row r="43" spans="2:92" ht="12.75" customHeight="1">
      <c r="B43" s="3396">
        <v>3</v>
      </c>
      <c r="C43" s="1946"/>
      <c r="D43" s="1112"/>
      <c r="E43" s="2180"/>
      <c r="F43" s="2180"/>
      <c r="G43" s="2180"/>
      <c r="H43" s="2180"/>
      <c r="I43" s="3409"/>
      <c r="J43" s="3409"/>
      <c r="K43" s="3409"/>
      <c r="L43" s="3409"/>
      <c r="M43" s="3409"/>
      <c r="N43" s="3409"/>
      <c r="O43" s="3409"/>
      <c r="P43" s="3409"/>
      <c r="Q43" s="3409"/>
      <c r="R43" s="3410"/>
      <c r="S43" s="3409"/>
      <c r="T43" s="3409"/>
      <c r="U43" s="3409"/>
      <c r="V43" s="3409"/>
      <c r="W43" s="3410"/>
      <c r="X43" s="3411"/>
      <c r="Y43" s="3411"/>
      <c r="Z43" s="3411"/>
      <c r="AA43" s="3411"/>
      <c r="AB43" s="3411"/>
      <c r="AC43" s="3419"/>
      <c r="AD43" s="3413"/>
      <c r="AE43" s="1768"/>
      <c r="AF43" s="3455"/>
      <c r="AG43" s="3410"/>
      <c r="AH43" s="3410"/>
      <c r="AI43" s="3410"/>
      <c r="AJ43" s="3413"/>
      <c r="AK43" s="3414"/>
      <c r="AL43" s="3456"/>
      <c r="AM43" s="3457"/>
      <c r="AN43" s="3457"/>
      <c r="AO43" s="3457"/>
      <c r="AP43" s="3458"/>
      <c r="AY43" s="3571">
        <f t="shared" si="20"/>
        <v>0</v>
      </c>
      <c r="AZ43" s="3572">
        <f t="shared" si="20"/>
        <v>0</v>
      </c>
      <c r="BA43" s="3572">
        <f t="shared" si="20"/>
        <v>0</v>
      </c>
      <c r="BB43" s="3572">
        <f>K43+L43+P43+Q43</f>
        <v>0</v>
      </c>
      <c r="BC43" s="3572">
        <f>R43</f>
        <v>0</v>
      </c>
      <c r="BD43" s="3572">
        <f t="shared" si="21"/>
        <v>0</v>
      </c>
      <c r="BE43" s="3572">
        <f t="shared" si="21"/>
        <v>0</v>
      </c>
      <c r="BF43" s="3572">
        <f t="shared" si="22"/>
        <v>0</v>
      </c>
      <c r="BG43" s="3572">
        <f t="shared" si="22"/>
        <v>0</v>
      </c>
      <c r="BH43" s="3572">
        <f>SUMIF(AY43:BC43,"&lt;0")</f>
        <v>0</v>
      </c>
      <c r="BI43" s="3572">
        <f>SUMIF(BD43:BG43,"&lt;0")</f>
        <v>0</v>
      </c>
      <c r="BJ43" s="3572">
        <f>SUM(AY43:BC43)+-BH43</f>
        <v>0</v>
      </c>
      <c r="BK43" s="3572">
        <f>SUM(BD43:BF43)+-BI43</f>
        <v>0</v>
      </c>
      <c r="BL43" s="3572">
        <f>BJ43-BK43</f>
        <v>0</v>
      </c>
      <c r="BM43" s="3573"/>
      <c r="BN43" s="3573"/>
      <c r="BO43" s="3572">
        <f>AD43</f>
        <v>0</v>
      </c>
      <c r="BP43" s="3575" t="str">
        <f t="shared" si="23"/>
        <v>-</v>
      </c>
      <c r="BQ43" s="3576" t="str">
        <f t="shared" si="23"/>
        <v>-</v>
      </c>
      <c r="BR43" s="3677"/>
      <c r="BS43" s="3577">
        <f>IF(AND(BP43="NAA",BL43&gt;0),AY43-BD43,0)</f>
        <v>0</v>
      </c>
      <c r="BT43" s="3578">
        <f>IF(AND(BP43="NAA",BL43&gt;0),AZ43,0)</f>
        <v>0</v>
      </c>
      <c r="BU43" s="3578">
        <f>IF(AND(BP43="NAA",BL43&gt;0),BA43,0)</f>
        <v>0</v>
      </c>
      <c r="BV43" s="3578">
        <f>IF(AND(BP43="NAA",BL43&gt;0),BB43,0)</f>
        <v>0</v>
      </c>
      <c r="BW43" s="3578">
        <f>IF(AND(BP43="NAA",BL43&gt;0),BC43,0)</f>
        <v>0</v>
      </c>
      <c r="BX43" s="3578">
        <f>IF(AND(BP43="AA",BL43&gt;0,BO43&lt;BL43),(BO43-BL43)*-1,0)</f>
        <v>0</v>
      </c>
      <c r="BY43" s="3579">
        <f>SUM(BS43:BW43)</f>
        <v>0</v>
      </c>
      <c r="CA43" s="3538"/>
      <c r="CB43" s="3539"/>
      <c r="CC43" s="3555"/>
      <c r="CD43" s="3684"/>
      <c r="CE43" s="3685"/>
      <c r="CF43" s="3685"/>
      <c r="CG43" s="3685"/>
      <c r="CH43" s="3686"/>
      <c r="CI43" s="3687"/>
      <c r="CJ43" s="3684"/>
      <c r="CK43" s="3688"/>
      <c r="CL43" s="3684"/>
    </row>
    <row r="44" spans="2:92" ht="12.75" customHeight="1">
      <c r="B44" s="3396"/>
      <c r="C44" s="1036" t="s">
        <v>243</v>
      </c>
      <c r="D44" s="1211"/>
      <c r="E44" s="3379"/>
      <c r="F44" s="3379"/>
      <c r="G44" s="3379"/>
      <c r="H44" s="3380"/>
      <c r="I44" s="3453"/>
      <c r="J44" s="3453"/>
      <c r="K44" s="3453"/>
      <c r="L44" s="3453"/>
      <c r="M44" s="3453"/>
      <c r="N44" s="3453"/>
      <c r="O44" s="3453"/>
      <c r="P44" s="3453"/>
      <c r="Q44" s="3453"/>
      <c r="R44" s="3454"/>
      <c r="S44" s="3453"/>
      <c r="T44" s="3453"/>
      <c r="U44" s="3453"/>
      <c r="V44" s="3453"/>
      <c r="W44" s="3454"/>
      <c r="X44" s="3459"/>
      <c r="Y44" s="3459"/>
      <c r="Z44" s="3459"/>
      <c r="AA44" s="3459"/>
      <c r="AB44" s="3459"/>
      <c r="AC44" s="3419"/>
      <c r="AD44" s="3460"/>
      <c r="AE44" s="1768"/>
      <c r="AF44" s="3461"/>
      <c r="AG44" s="3454"/>
      <c r="AH44" s="3454"/>
      <c r="AI44" s="3454"/>
      <c r="AJ44" s="3460"/>
      <c r="AK44" s="3414"/>
      <c r="AL44" s="3461"/>
      <c r="AM44" s="3454"/>
      <c r="AN44" s="3454"/>
      <c r="AO44" s="3454"/>
      <c r="AP44" s="3460"/>
      <c r="AY44" s="3689"/>
      <c r="AZ44" s="3543"/>
      <c r="BA44" s="3543"/>
      <c r="BB44" s="3543"/>
      <c r="BC44" s="3543"/>
      <c r="BD44" s="3543"/>
      <c r="BE44" s="3543"/>
      <c r="BF44" s="3543"/>
      <c r="BG44" s="3543"/>
      <c r="BH44" s="3543"/>
      <c r="BI44" s="3543"/>
      <c r="BJ44" s="3543"/>
      <c r="BK44" s="3543"/>
      <c r="BL44" s="3543"/>
      <c r="BM44" s="3543"/>
      <c r="BN44" s="3543"/>
      <c r="BO44" s="3690"/>
      <c r="BP44" s="3545"/>
      <c r="BQ44" s="3546"/>
      <c r="BR44"/>
      <c r="BS44" s="3691"/>
      <c r="BT44" s="3692"/>
      <c r="BU44" s="3692"/>
      <c r="BV44" s="3692"/>
      <c r="BW44" s="3692"/>
      <c r="BX44" s="3692"/>
      <c r="BY44" s="3693"/>
      <c r="CA44" s="3694" t="s">
        <v>1805</v>
      </c>
      <c r="CB44" s="3695"/>
      <c r="CC44" s="3696"/>
      <c r="CD44" s="3697">
        <f t="shared" ref="CD44:CL44" si="25">CD30+CD42</f>
        <v>0</v>
      </c>
      <c r="CE44" s="3697">
        <f t="shared" si="25"/>
        <v>0</v>
      </c>
      <c r="CF44" s="3697">
        <f t="shared" si="25"/>
        <v>0</v>
      </c>
      <c r="CG44" s="3698">
        <f t="shared" si="25"/>
        <v>0</v>
      </c>
      <c r="CH44" s="3699">
        <f t="shared" si="25"/>
        <v>0</v>
      </c>
      <c r="CI44" s="3700">
        <f t="shared" si="25"/>
        <v>0</v>
      </c>
      <c r="CJ44" s="3697">
        <f t="shared" si="25"/>
        <v>0</v>
      </c>
      <c r="CK44" s="3697">
        <f t="shared" si="25"/>
        <v>0</v>
      </c>
      <c r="CL44" s="3697">
        <f t="shared" si="25"/>
        <v>0</v>
      </c>
    </row>
    <row r="45" spans="2:92" ht="12.75" customHeight="1">
      <c r="B45" s="3396">
        <v>1</v>
      </c>
      <c r="C45" s="1942"/>
      <c r="D45" s="1112"/>
      <c r="E45" s="2173"/>
      <c r="F45" s="2173"/>
      <c r="G45" s="2173"/>
      <c r="H45" s="2173"/>
      <c r="I45" s="2173"/>
      <c r="J45" s="2173"/>
      <c r="K45" s="2173"/>
      <c r="L45" s="2173"/>
      <c r="M45" s="2173"/>
      <c r="N45" s="2173"/>
      <c r="O45" s="2173"/>
      <c r="P45" s="2173"/>
      <c r="Q45" s="2173"/>
      <c r="R45" s="3397"/>
      <c r="S45" s="2173"/>
      <c r="T45" s="2173"/>
      <c r="U45" s="2173"/>
      <c r="V45" s="3398"/>
      <c r="W45" s="3399"/>
      <c r="X45" s="2122"/>
      <c r="Y45" s="2122"/>
      <c r="Z45" s="2122"/>
      <c r="AA45" s="2122"/>
      <c r="AB45" s="2122"/>
      <c r="AC45" s="3419"/>
      <c r="AD45" s="3401"/>
      <c r="AE45" s="1764"/>
      <c r="AF45" s="3402"/>
      <c r="AG45" s="3397"/>
      <c r="AH45" s="3397"/>
      <c r="AI45" s="3397"/>
      <c r="AJ45" s="3401"/>
      <c r="AK45" s="3377"/>
      <c r="AL45" s="3403"/>
      <c r="AM45" s="3404"/>
      <c r="AN45" s="3404"/>
      <c r="AO45" s="3404"/>
      <c r="AP45" s="3405"/>
      <c r="AY45" s="3571">
        <f t="shared" ref="AY45:BA47" si="26">H45+M45</f>
        <v>0</v>
      </c>
      <c r="AZ45" s="3572">
        <f t="shared" si="26"/>
        <v>0</v>
      </c>
      <c r="BA45" s="3572">
        <f t="shared" si="26"/>
        <v>0</v>
      </c>
      <c r="BB45" s="3572">
        <f>K45+L45+P45+Q45</f>
        <v>0</v>
      </c>
      <c r="BC45" s="3572">
        <f>R45</f>
        <v>0</v>
      </c>
      <c r="BD45" s="3572">
        <f t="shared" ref="BD45:BE47" si="27">S45+V45</f>
        <v>0</v>
      </c>
      <c r="BE45" s="3572">
        <f t="shared" si="27"/>
        <v>0</v>
      </c>
      <c r="BF45" s="3572">
        <f t="shared" ref="BF45:BG47" si="28">X45</f>
        <v>0</v>
      </c>
      <c r="BG45" s="3572">
        <f t="shared" si="28"/>
        <v>0</v>
      </c>
      <c r="BH45" s="3572">
        <f>SUMIF(AY45:BC45,"&lt;0")</f>
        <v>0</v>
      </c>
      <c r="BI45" s="3572">
        <f>SUMIF(BD45:BG45,"&lt;0")</f>
        <v>0</v>
      </c>
      <c r="BJ45" s="3572">
        <f>SUM(AY45:BC45)+-BH45</f>
        <v>0</v>
      </c>
      <c r="BK45" s="3572">
        <f>SUM(BD45:BF45)+-BI45</f>
        <v>0</v>
      </c>
      <c r="BL45" s="3572">
        <f>BJ45-BK45</f>
        <v>0</v>
      </c>
      <c r="BM45" s="3573"/>
      <c r="BN45" s="3573"/>
      <c r="BO45" s="3574">
        <f>AD45</f>
        <v>0</v>
      </c>
      <c r="BP45" s="3575" t="str">
        <f t="shared" ref="BP45:BQ47" si="29">IF(AND(BM45="Y",BN45="Y"),"AA",IF(AND(BM45="Y",BN45="N"),"NAA",IF(AND(BM45="N",BN45="Y"),"NAA",IF(AND(BM45="N",BN45="N"),"NAA","-"))))</f>
        <v>-</v>
      </c>
      <c r="BQ45" s="3576" t="str">
        <f t="shared" si="29"/>
        <v>-</v>
      </c>
      <c r="BR45"/>
      <c r="BS45" s="3577">
        <f>IF(AND(BP45="NAA",BL45&gt;0),AY45-BD45,0)</f>
        <v>0</v>
      </c>
      <c r="BT45" s="3578">
        <f>IF(AND(BP45="NAA",BL45&gt;0),AZ45,0)</f>
        <v>0</v>
      </c>
      <c r="BU45" s="3578">
        <f>IF(AND(BP45="NAA",BL45&gt;0),BA45,0)</f>
        <v>0</v>
      </c>
      <c r="BV45" s="3578">
        <f>IF(AND(BP45="NAA",BL45&gt;0),BB45,0)</f>
        <v>0</v>
      </c>
      <c r="BW45" s="3578">
        <f>IF(AND(BP45="NAA",BL45&gt;0),BC45,0)</f>
        <v>0</v>
      </c>
      <c r="BX45" s="3578">
        <f>IF(AND(BP45="AA",BL45&gt;0,BO45&lt;BL45),(BO45-BL45)*-1,0)</f>
        <v>0</v>
      </c>
      <c r="BY45" s="3579">
        <f>SUM(BS45:BW45)</f>
        <v>0</v>
      </c>
      <c r="CA45" s="3582"/>
      <c r="CB45" s="3550"/>
      <c r="CC45" s="3555"/>
      <c r="CD45" s="3537"/>
      <c r="CE45" s="3552"/>
      <c r="CF45" s="3552"/>
      <c r="CG45" s="3552"/>
      <c r="CH45" s="3553"/>
      <c r="CI45" s="3554"/>
      <c r="CJ45" s="3537"/>
      <c r="CK45" s="3552"/>
      <c r="CL45" s="3537"/>
    </row>
    <row r="46" spans="2:92" ht="12.75" customHeight="1">
      <c r="B46" s="3396">
        <v>2</v>
      </c>
      <c r="C46" s="1946"/>
      <c r="D46" s="1112"/>
      <c r="E46" s="2180"/>
      <c r="F46" s="2180"/>
      <c r="G46" s="2180"/>
      <c r="H46" s="2180"/>
      <c r="I46" s="3409"/>
      <c r="J46" s="3409"/>
      <c r="K46" s="3409"/>
      <c r="L46" s="3409"/>
      <c r="M46" s="3409"/>
      <c r="N46" s="3409"/>
      <c r="O46" s="3409"/>
      <c r="P46" s="3409"/>
      <c r="Q46" s="3409"/>
      <c r="R46" s="3410"/>
      <c r="S46" s="3409"/>
      <c r="T46" s="3409"/>
      <c r="U46" s="3409"/>
      <c r="V46" s="3409"/>
      <c r="W46" s="3410"/>
      <c r="X46" s="3411"/>
      <c r="Y46" s="3411"/>
      <c r="Z46" s="3411"/>
      <c r="AA46" s="3411"/>
      <c r="AB46" s="3411"/>
      <c r="AC46" s="3419"/>
      <c r="AD46" s="3413"/>
      <c r="AE46" s="1768"/>
      <c r="AF46" s="3455"/>
      <c r="AG46" s="3410"/>
      <c r="AH46" s="3410"/>
      <c r="AI46" s="3410"/>
      <c r="AJ46" s="3413"/>
      <c r="AK46" s="3414"/>
      <c r="AL46" s="3456"/>
      <c r="AM46" s="3457"/>
      <c r="AN46" s="3457"/>
      <c r="AO46" s="3457"/>
      <c r="AP46" s="3458"/>
      <c r="AY46" s="3571">
        <f t="shared" si="26"/>
        <v>0</v>
      </c>
      <c r="AZ46" s="3572">
        <f t="shared" si="26"/>
        <v>0</v>
      </c>
      <c r="BA46" s="3572">
        <f t="shared" si="26"/>
        <v>0</v>
      </c>
      <c r="BB46" s="3572">
        <f>K46+L46+P46+Q46</f>
        <v>0</v>
      </c>
      <c r="BC46" s="3572">
        <f>R46</f>
        <v>0</v>
      </c>
      <c r="BD46" s="3572">
        <f t="shared" si="27"/>
        <v>0</v>
      </c>
      <c r="BE46" s="3572">
        <f t="shared" si="27"/>
        <v>0</v>
      </c>
      <c r="BF46" s="3572">
        <f t="shared" si="28"/>
        <v>0</v>
      </c>
      <c r="BG46" s="3572">
        <f t="shared" si="28"/>
        <v>0</v>
      </c>
      <c r="BH46" s="3572">
        <f>SUMIF(AY46:BC46,"&lt;0")</f>
        <v>0</v>
      </c>
      <c r="BI46" s="3572">
        <f>SUMIF(BD46:BG46,"&lt;0")</f>
        <v>0</v>
      </c>
      <c r="BJ46" s="3572">
        <f>SUM(AY46:BC46)+-BH46</f>
        <v>0</v>
      </c>
      <c r="BK46" s="3572">
        <f>SUM(BD46:BF46)+-BI46</f>
        <v>0</v>
      </c>
      <c r="BL46" s="3572">
        <f>BJ46-BK46</f>
        <v>0</v>
      </c>
      <c r="BM46" s="3573"/>
      <c r="BN46" s="3573"/>
      <c r="BO46" s="3572">
        <f>AD46</f>
        <v>0</v>
      </c>
      <c r="BP46" s="3575" t="str">
        <f t="shared" si="29"/>
        <v>-</v>
      </c>
      <c r="BQ46" s="3576" t="str">
        <f t="shared" si="29"/>
        <v>-</v>
      </c>
      <c r="BR46"/>
      <c r="BS46" s="3577">
        <f>IF(AND(BP46="NAA",BL46&gt;0),AY46-BD46,0)</f>
        <v>0</v>
      </c>
      <c r="BT46" s="3578">
        <f>IF(AND(BP46="NAA",BL46&gt;0),AZ46,0)</f>
        <v>0</v>
      </c>
      <c r="BU46" s="3578">
        <f>IF(AND(BP46="NAA",BL46&gt;0),BA46,0)</f>
        <v>0</v>
      </c>
      <c r="BV46" s="3578">
        <f>IF(AND(BP46="NAA",BL46&gt;0),BB46,0)</f>
        <v>0</v>
      </c>
      <c r="BW46" s="3578">
        <f>IF(AND(BP46="NAA",BL46&gt;0),BC46,0)</f>
        <v>0</v>
      </c>
      <c r="BX46" s="3578">
        <f>IF(AND(BP46="AA",BL46&gt;0,BO46&lt;BL46),(BO46-BL46)*-1,0)</f>
        <v>0</v>
      </c>
      <c r="BY46" s="3579">
        <f>SUM(BS46:BW46)</f>
        <v>0</v>
      </c>
      <c r="CA46" s="3701" t="s">
        <v>1605</v>
      </c>
      <c r="CB46" s="3702"/>
      <c r="CC46" s="3703"/>
      <c r="CD46" s="3556"/>
      <c r="CE46" s="3557"/>
      <c r="CF46" s="3557"/>
      <c r="CG46" s="3603"/>
      <c r="CH46" s="3558"/>
      <c r="CI46" s="3559"/>
      <c r="CJ46" s="3606"/>
      <c r="CK46" s="3603"/>
      <c r="CL46" s="3556"/>
    </row>
    <row r="47" spans="2:92" ht="12.75" customHeight="1">
      <c r="B47" s="3396">
        <v>3</v>
      </c>
      <c r="C47" s="1946"/>
      <c r="D47" s="1112"/>
      <c r="E47" s="2180"/>
      <c r="F47" s="2180"/>
      <c r="G47" s="2180"/>
      <c r="H47" s="2180"/>
      <c r="I47" s="3409"/>
      <c r="J47" s="3409"/>
      <c r="K47" s="3409"/>
      <c r="L47" s="3409"/>
      <c r="M47" s="3409"/>
      <c r="N47" s="3409"/>
      <c r="O47" s="3409"/>
      <c r="P47" s="3409"/>
      <c r="Q47" s="3409"/>
      <c r="R47" s="3410"/>
      <c r="S47" s="3409"/>
      <c r="T47" s="3409"/>
      <c r="U47" s="3409"/>
      <c r="V47" s="3409"/>
      <c r="W47" s="3410"/>
      <c r="X47" s="3411"/>
      <c r="Y47" s="3411"/>
      <c r="Z47" s="3411"/>
      <c r="AA47" s="3411"/>
      <c r="AB47" s="3411"/>
      <c r="AC47" s="3419"/>
      <c r="AD47" s="3413"/>
      <c r="AE47" s="1768"/>
      <c r="AF47" s="3455"/>
      <c r="AG47" s="3410"/>
      <c r="AH47" s="3410"/>
      <c r="AI47" s="3410"/>
      <c r="AJ47" s="3413"/>
      <c r="AK47" s="3414"/>
      <c r="AL47" s="3456"/>
      <c r="AM47" s="3457"/>
      <c r="AN47" s="3457"/>
      <c r="AO47" s="3457"/>
      <c r="AP47" s="3458"/>
      <c r="AY47" s="3571">
        <f t="shared" si="26"/>
        <v>0</v>
      </c>
      <c r="AZ47" s="3572">
        <f t="shared" si="26"/>
        <v>0</v>
      </c>
      <c r="BA47" s="3572">
        <f t="shared" si="26"/>
        <v>0</v>
      </c>
      <c r="BB47" s="3572">
        <f>K47+L47+P47+Q47</f>
        <v>0</v>
      </c>
      <c r="BC47" s="3572">
        <f>R47</f>
        <v>0</v>
      </c>
      <c r="BD47" s="3572">
        <f t="shared" si="27"/>
        <v>0</v>
      </c>
      <c r="BE47" s="3572">
        <f t="shared" si="27"/>
        <v>0</v>
      </c>
      <c r="BF47" s="3572">
        <f t="shared" si="28"/>
        <v>0</v>
      </c>
      <c r="BG47" s="3572">
        <f t="shared" si="28"/>
        <v>0</v>
      </c>
      <c r="BH47" s="3572">
        <f>SUMIF(AY47:BC47,"&lt;0")</f>
        <v>0</v>
      </c>
      <c r="BI47" s="3572">
        <f>SUMIF(BD47:BG47,"&lt;0")</f>
        <v>0</v>
      </c>
      <c r="BJ47" s="3572">
        <f>SUM(AY47:BC47)+-BH47</f>
        <v>0</v>
      </c>
      <c r="BK47" s="3572">
        <f>SUM(BD47:BF47)+-BI47</f>
        <v>0</v>
      </c>
      <c r="BL47" s="3572">
        <f>BJ47-BK47</f>
        <v>0</v>
      </c>
      <c r="BM47" s="3573"/>
      <c r="BN47" s="3573"/>
      <c r="BO47" s="3572">
        <f>AD47</f>
        <v>0</v>
      </c>
      <c r="BP47" s="3575" t="str">
        <f t="shared" si="29"/>
        <v>-</v>
      </c>
      <c r="BQ47" s="3576" t="str">
        <f t="shared" si="29"/>
        <v>-</v>
      </c>
      <c r="BR47"/>
      <c r="BS47" s="3577">
        <f>IF(AND(BP47="NAA",BL47&gt;0),AY47-BD47,0)</f>
        <v>0</v>
      </c>
      <c r="BT47" s="3578">
        <f>IF(AND(BP47="NAA",BL47&gt;0),AZ47,0)</f>
        <v>0</v>
      </c>
      <c r="BU47" s="3578">
        <f>IF(AND(BP47="NAA",BL47&gt;0),BA47,0)</f>
        <v>0</v>
      </c>
      <c r="BV47" s="3578">
        <f>IF(AND(BP47="NAA",BL47&gt;0),BB47,0)</f>
        <v>0</v>
      </c>
      <c r="BW47" s="3578">
        <f>IF(AND(BP47="NAA",BL47&gt;0),BC47,0)</f>
        <v>0</v>
      </c>
      <c r="BX47" s="3578">
        <f>IF(AND(BP47="AA",BL47&gt;0,BO47&lt;BL47),(BO47-BL47)*-1,0)</f>
        <v>0</v>
      </c>
      <c r="BY47" s="3579">
        <f>SUM(BS47:BW47)</f>
        <v>0</v>
      </c>
      <c r="CA47" s="3704" t="s">
        <v>1806</v>
      </c>
      <c r="CB47" s="3557"/>
      <c r="CC47" s="3559"/>
      <c r="CD47" s="3615"/>
      <c r="CE47" s="3615"/>
      <c r="CF47" s="3615"/>
      <c r="CG47" s="3616"/>
      <c r="CH47" s="3617"/>
      <c r="CI47" s="3705"/>
      <c r="CJ47" s="3615"/>
      <c r="CK47" s="3616"/>
      <c r="CL47" s="3615"/>
    </row>
    <row r="48" spans="2:92" ht="12.75" customHeight="1">
      <c r="B48" s="3396"/>
      <c r="C48" s="1059"/>
      <c r="D48" s="1211"/>
      <c r="E48" s="3379"/>
      <c r="F48" s="3379"/>
      <c r="G48" s="3379"/>
      <c r="H48" s="3380"/>
      <c r="I48" s="3380"/>
      <c r="J48" s="3380"/>
      <c r="K48" s="3380"/>
      <c r="L48" s="3380"/>
      <c r="M48" s="3380"/>
      <c r="N48" s="3380"/>
      <c r="O48" s="3380"/>
      <c r="P48" s="3380"/>
      <c r="Q48" s="3380"/>
      <c r="R48" s="3381"/>
      <c r="S48" s="3380"/>
      <c r="T48" s="3380"/>
      <c r="U48" s="3380"/>
      <c r="V48" s="3380"/>
      <c r="W48" s="3381"/>
      <c r="X48" s="3382"/>
      <c r="Y48" s="3382"/>
      <c r="Z48" s="3382"/>
      <c r="AA48" s="3382"/>
      <c r="AB48" s="3382"/>
      <c r="AC48" s="3419"/>
      <c r="AD48" s="3384"/>
      <c r="AE48" s="1764"/>
      <c r="AF48" s="3385"/>
      <c r="AG48" s="3381"/>
      <c r="AH48" s="3381"/>
      <c r="AI48" s="3381"/>
      <c r="AJ48" s="3384"/>
      <c r="AK48" s="3377"/>
      <c r="AL48" s="3385"/>
      <c r="AM48" s="3381"/>
      <c r="AN48" s="3381"/>
      <c r="AO48" s="3381"/>
      <c r="AP48" s="3384"/>
      <c r="AY48" s="3541"/>
      <c r="AZ48" s="3542"/>
      <c r="BA48" s="3542"/>
      <c r="BB48" s="3542"/>
      <c r="BC48" s="3542"/>
      <c r="BD48" s="3542"/>
      <c r="BE48" s="3542"/>
      <c r="BF48" s="3542"/>
      <c r="BG48" s="3542"/>
      <c r="BH48" s="3542"/>
      <c r="BI48" s="3542"/>
      <c r="BJ48" s="3542"/>
      <c r="BK48" s="3542"/>
      <c r="BL48" s="3542"/>
      <c r="BM48" s="3543"/>
      <c r="BN48" s="3543"/>
      <c r="BO48" s="3544"/>
      <c r="BP48" s="3545"/>
      <c r="BQ48" s="3546"/>
      <c r="BR48"/>
      <c r="BS48" s="3547"/>
      <c r="BT48" s="3548"/>
      <c r="BU48" s="3548"/>
      <c r="BV48" s="3548"/>
      <c r="BW48" s="3548"/>
      <c r="BX48" s="3548"/>
      <c r="BY48" s="3549"/>
      <c r="CA48" s="3556" t="s">
        <v>1807</v>
      </c>
      <c r="CB48" s="3557"/>
      <c r="CC48" s="3559"/>
      <c r="CD48" s="3615"/>
      <c r="CE48" s="3615"/>
      <c r="CF48" s="3615"/>
      <c r="CG48" s="3616"/>
      <c r="CH48" s="3617"/>
      <c r="CI48" s="3705"/>
      <c r="CJ48" s="3615"/>
      <c r="CK48" s="3616"/>
      <c r="CL48" s="3615"/>
    </row>
    <row r="49" spans="2:92" s="265" customFormat="1" ht="12.75" customHeight="1">
      <c r="B49" s="3386" t="s">
        <v>1520</v>
      </c>
      <c r="C49" s="1036" t="s">
        <v>1808</v>
      </c>
      <c r="D49" s="1211"/>
      <c r="E49" s="3387"/>
      <c r="F49" s="3387"/>
      <c r="G49" s="3387"/>
      <c r="H49" s="3388"/>
      <c r="I49" s="3388"/>
      <c r="J49" s="3388"/>
      <c r="K49" s="3388"/>
      <c r="L49" s="3388"/>
      <c r="M49" s="3388"/>
      <c r="N49" s="3388"/>
      <c r="O49" s="3388"/>
      <c r="P49" s="3388"/>
      <c r="Q49" s="3388"/>
      <c r="R49" s="3389"/>
      <c r="S49" s="3388"/>
      <c r="T49" s="3388"/>
      <c r="U49" s="3388"/>
      <c r="V49" s="3388"/>
      <c r="W49" s="3389"/>
      <c r="X49" s="3390"/>
      <c r="Y49" s="3390"/>
      <c r="Z49" s="3390"/>
      <c r="AA49" s="3390"/>
      <c r="AB49" s="3390"/>
      <c r="AC49" s="3419"/>
      <c r="AD49" s="3392"/>
      <c r="AE49" s="3393"/>
      <c r="AF49" s="3394"/>
      <c r="AG49" s="3389"/>
      <c r="AH49" s="3389"/>
      <c r="AI49" s="3389"/>
      <c r="AJ49" s="3392"/>
      <c r="AK49" s="3395"/>
      <c r="AL49" s="3394"/>
      <c r="AM49" s="3389"/>
      <c r="AN49" s="3389"/>
      <c r="AO49" s="3389"/>
      <c r="AP49" s="3392"/>
      <c r="AW49" s="3"/>
      <c r="AX49" s="3"/>
      <c r="AY49" s="3560"/>
      <c r="AZ49" s="3561"/>
      <c r="BA49" s="3561"/>
      <c r="BB49" s="3561"/>
      <c r="BC49" s="3561"/>
      <c r="BD49" s="3561"/>
      <c r="BE49" s="3561"/>
      <c r="BF49" s="3561"/>
      <c r="BG49" s="3561"/>
      <c r="BH49" s="3561"/>
      <c r="BI49" s="3561"/>
      <c r="BJ49" s="3561"/>
      <c r="BK49" s="3561"/>
      <c r="BL49" s="3561"/>
      <c r="BM49" s="3563"/>
      <c r="BN49" s="3563"/>
      <c r="BO49" s="3564"/>
      <c r="BP49" s="3565"/>
      <c r="BQ49" s="3566"/>
      <c r="BR49"/>
      <c r="BS49" s="3568"/>
      <c r="BT49" s="3569"/>
      <c r="BU49" s="3569"/>
      <c r="BV49" s="3569"/>
      <c r="BW49" s="3569"/>
      <c r="BX49" s="3569"/>
      <c r="BY49" s="3570"/>
      <c r="BZ49" s="3"/>
      <c r="CA49" s="3556" t="s">
        <v>1809</v>
      </c>
      <c r="CB49" s="3557"/>
      <c r="CC49" s="3559"/>
      <c r="CD49" s="3706"/>
      <c r="CE49" s="3707"/>
      <c r="CF49" s="3707"/>
      <c r="CG49" s="3707"/>
      <c r="CH49" s="3708"/>
      <c r="CI49" s="3705"/>
      <c r="CJ49" s="3615"/>
      <c r="CK49" s="3616"/>
      <c r="CL49" s="3615"/>
      <c r="CM49" s="1"/>
      <c r="CN49" s="3"/>
    </row>
    <row r="50" spans="2:92" ht="12.75" customHeight="1">
      <c r="B50" s="3396"/>
      <c r="C50" s="1036" t="s">
        <v>1804</v>
      </c>
      <c r="D50" s="1211"/>
      <c r="E50" s="3379"/>
      <c r="F50" s="3379"/>
      <c r="G50" s="3379"/>
      <c r="H50" s="3380"/>
      <c r="I50" s="3380"/>
      <c r="J50" s="3380"/>
      <c r="K50" s="3380"/>
      <c r="L50" s="3380"/>
      <c r="M50" s="3380"/>
      <c r="N50" s="3380"/>
      <c r="O50" s="3380"/>
      <c r="P50" s="3380"/>
      <c r="Q50" s="3380"/>
      <c r="R50" s="3381"/>
      <c r="S50" s="3380"/>
      <c r="T50" s="3380"/>
      <c r="U50" s="3380"/>
      <c r="V50" s="3453"/>
      <c r="W50" s="3454"/>
      <c r="X50" s="3382"/>
      <c r="Y50" s="3382"/>
      <c r="Z50" s="3382"/>
      <c r="AA50" s="3382"/>
      <c r="AB50" s="3382"/>
      <c r="AC50" s="3419"/>
      <c r="AD50" s="3384"/>
      <c r="AE50" s="1764"/>
      <c r="AF50" s="3385"/>
      <c r="AG50" s="3381"/>
      <c r="AH50" s="3381"/>
      <c r="AI50" s="3381"/>
      <c r="AJ50" s="3384"/>
      <c r="AK50" s="3377"/>
      <c r="AL50" s="3385"/>
      <c r="AM50" s="3381"/>
      <c r="AN50" s="3381"/>
      <c r="AO50" s="3381"/>
      <c r="AP50" s="3384"/>
      <c r="AY50" s="3541"/>
      <c r="AZ50" s="3542"/>
      <c r="BA50" s="3542"/>
      <c r="BB50" s="3542"/>
      <c r="BC50" s="3542"/>
      <c r="BD50" s="3542"/>
      <c r="BE50" s="3542"/>
      <c r="BF50" s="3542"/>
      <c r="BG50" s="3542"/>
      <c r="BH50" s="3542"/>
      <c r="BI50" s="3542"/>
      <c r="BJ50" s="3542"/>
      <c r="BK50" s="3542"/>
      <c r="BL50" s="3542"/>
      <c r="BM50" s="3543"/>
      <c r="BN50" s="3543"/>
      <c r="BO50" s="3544"/>
      <c r="BP50" s="3545"/>
      <c r="BQ50" s="3546"/>
      <c r="BR50"/>
      <c r="BS50" s="3547"/>
      <c r="BT50" s="3548"/>
      <c r="BU50" s="3548"/>
      <c r="BV50" s="3548"/>
      <c r="BW50" s="3548"/>
      <c r="BX50" s="3548"/>
      <c r="BY50" s="3549"/>
      <c r="CA50" s="3556" t="s">
        <v>1810</v>
      </c>
      <c r="CB50" s="3557"/>
      <c r="CC50" s="3559"/>
      <c r="CD50" s="3706"/>
      <c r="CE50" s="3709"/>
      <c r="CF50" s="3709"/>
      <c r="CG50" s="3709"/>
      <c r="CH50" s="3710"/>
      <c r="CI50" s="3705"/>
      <c r="CJ50" s="3711"/>
      <c r="CK50" s="3712"/>
      <c r="CL50" s="3711"/>
      <c r="CM50" s="3"/>
    </row>
    <row r="51" spans="2:92" ht="12.75" customHeight="1">
      <c r="B51" s="3396">
        <v>1</v>
      </c>
      <c r="C51" s="1942"/>
      <c r="D51" s="1112"/>
      <c r="E51" s="2173"/>
      <c r="F51" s="2173"/>
      <c r="G51" s="2173"/>
      <c r="H51" s="2173"/>
      <c r="I51" s="2173"/>
      <c r="J51" s="2173"/>
      <c r="K51" s="2173"/>
      <c r="L51" s="2173"/>
      <c r="M51" s="2173"/>
      <c r="N51" s="2173"/>
      <c r="O51" s="2173"/>
      <c r="P51" s="2173"/>
      <c r="Q51" s="2173"/>
      <c r="R51" s="3397"/>
      <c r="S51" s="2173"/>
      <c r="T51" s="2173"/>
      <c r="U51" s="2173"/>
      <c r="V51" s="3398"/>
      <c r="W51" s="3399"/>
      <c r="X51" s="2122"/>
      <c r="Y51" s="2122"/>
      <c r="Z51" s="2122"/>
      <c r="AA51" s="2122"/>
      <c r="AB51" s="2122"/>
      <c r="AC51" s="3419"/>
      <c r="AD51" s="3401"/>
      <c r="AE51" s="1764"/>
      <c r="AF51" s="3402"/>
      <c r="AG51" s="3397"/>
      <c r="AH51" s="3397"/>
      <c r="AI51" s="3397"/>
      <c r="AJ51" s="3401"/>
      <c r="AK51" s="3377"/>
      <c r="AL51" s="3403"/>
      <c r="AM51" s="3404"/>
      <c r="AN51" s="3404"/>
      <c r="AO51" s="3404"/>
      <c r="AP51" s="3405"/>
      <c r="AY51" s="3571">
        <f t="shared" ref="AY51:BA53" si="30">H51+M51</f>
        <v>0</v>
      </c>
      <c r="AZ51" s="3572">
        <f t="shared" si="30"/>
        <v>0</v>
      </c>
      <c r="BA51" s="3572">
        <f t="shared" si="30"/>
        <v>0</v>
      </c>
      <c r="BB51" s="3572">
        <f>K51+L51+P51+Q51</f>
        <v>0</v>
      </c>
      <c r="BC51" s="3572">
        <f>R51</f>
        <v>0</v>
      </c>
      <c r="BD51" s="3572">
        <f t="shared" ref="BD51:BE53" si="31">S51+V51</f>
        <v>0</v>
      </c>
      <c r="BE51" s="3572">
        <f t="shared" si="31"/>
        <v>0</v>
      </c>
      <c r="BF51" s="3572">
        <f t="shared" ref="BF51:BG53" si="32">X51</f>
        <v>0</v>
      </c>
      <c r="BG51" s="3572">
        <f t="shared" si="32"/>
        <v>0</v>
      </c>
      <c r="BH51" s="3572">
        <f>SUMIF(AY51:BC51,"&lt;0")</f>
        <v>0</v>
      </c>
      <c r="BI51" s="3572">
        <f>SUMIF(BD51:BG51,"&lt;0")</f>
        <v>0</v>
      </c>
      <c r="BJ51" s="3572">
        <f>SUM(AY51:BC51)+-BH51</f>
        <v>0</v>
      </c>
      <c r="BK51" s="3572">
        <f>SUM(BD51:BF51)+-BI51</f>
        <v>0</v>
      </c>
      <c r="BL51" s="3572">
        <f>BJ51-BK51</f>
        <v>0</v>
      </c>
      <c r="BM51" s="3573"/>
      <c r="BN51" s="3573"/>
      <c r="BO51" s="3574">
        <f>AD51</f>
        <v>0</v>
      </c>
      <c r="BP51" s="3575" t="str">
        <f t="shared" ref="BP51:BQ53" si="33">IF(AND(BM51="Y",BN51="Y"),"AA",IF(AND(BM51="Y",BN51="N"),"NAA",IF(AND(BM51="N",BN51="Y"),"NAA",IF(AND(BM51="N",BN51="N"),"NAA","-"))))</f>
        <v>-</v>
      </c>
      <c r="BQ51" s="3576" t="str">
        <f t="shared" si="33"/>
        <v>-</v>
      </c>
      <c r="BR51"/>
      <c r="BS51" s="3577">
        <f>IF(AND(BP51="NAA",BL51&gt;0),AY51-BD51,0)</f>
        <v>0</v>
      </c>
      <c r="BT51" s="3578">
        <f>IF(AND(BP51="NAA",BL51&gt;0),AZ51,0)</f>
        <v>0</v>
      </c>
      <c r="BU51" s="3578">
        <f>IF(AND(BP51="NAA",BL51&gt;0),BA51,0)</f>
        <v>0</v>
      </c>
      <c r="BV51" s="3578">
        <f>IF(AND(BP51="NAA",BL51&gt;0),BB51,0)</f>
        <v>0</v>
      </c>
      <c r="BW51" s="3578">
        <f>IF(AND(BP51="NAA",BL51&gt;0),BC51,0)</f>
        <v>0</v>
      </c>
      <c r="BX51" s="3578">
        <f>IF(AND(BP51="AA",BL51&gt;0,BO51&lt;BL51),(BO51-BL51)*-1,0)</f>
        <v>0</v>
      </c>
      <c r="BY51" s="3579">
        <f>SUM(BS51:BW51)</f>
        <v>0</v>
      </c>
      <c r="CA51" s="3556" t="s">
        <v>1811</v>
      </c>
      <c r="CB51" s="3557"/>
      <c r="CC51" s="3559"/>
      <c r="CD51" s="3706"/>
      <c r="CE51" s="3709"/>
      <c r="CF51" s="3709"/>
      <c r="CG51" s="3709"/>
      <c r="CH51" s="3710"/>
      <c r="CI51" s="3705"/>
      <c r="CJ51" s="3711"/>
      <c r="CK51" s="3712"/>
      <c r="CL51" s="3711"/>
    </row>
    <row r="52" spans="2:92" ht="12.75" customHeight="1">
      <c r="B52" s="3396">
        <v>2</v>
      </c>
      <c r="C52" s="1946"/>
      <c r="D52" s="1112"/>
      <c r="E52" s="2180"/>
      <c r="F52" s="2180"/>
      <c r="G52" s="2180"/>
      <c r="H52" s="2180"/>
      <c r="I52" s="3409"/>
      <c r="J52" s="3409"/>
      <c r="K52" s="3409"/>
      <c r="L52" s="3409"/>
      <c r="M52" s="3409"/>
      <c r="N52" s="3409"/>
      <c r="O52" s="3409"/>
      <c r="P52" s="3409"/>
      <c r="Q52" s="3409"/>
      <c r="R52" s="3410"/>
      <c r="S52" s="3409"/>
      <c r="T52" s="3409"/>
      <c r="U52" s="3409"/>
      <c r="V52" s="3409"/>
      <c r="W52" s="3410"/>
      <c r="X52" s="3411"/>
      <c r="Y52" s="3411"/>
      <c r="Z52" s="3411"/>
      <c r="AA52" s="3411"/>
      <c r="AB52" s="3411"/>
      <c r="AC52" s="3419"/>
      <c r="AD52" s="3413"/>
      <c r="AE52" s="1768"/>
      <c r="AF52" s="3455"/>
      <c r="AG52" s="3410"/>
      <c r="AH52" s="3410"/>
      <c r="AI52" s="3410"/>
      <c r="AJ52" s="3413"/>
      <c r="AK52" s="3414"/>
      <c r="AL52" s="3456"/>
      <c r="AM52" s="3457"/>
      <c r="AN52" s="3457"/>
      <c r="AO52" s="3457"/>
      <c r="AP52" s="3458"/>
      <c r="AY52" s="3571">
        <f t="shared" si="30"/>
        <v>0</v>
      </c>
      <c r="AZ52" s="3572">
        <f t="shared" si="30"/>
        <v>0</v>
      </c>
      <c r="BA52" s="3572">
        <f t="shared" si="30"/>
        <v>0</v>
      </c>
      <c r="BB52" s="3572">
        <f>K52+L52+P52+Q52</f>
        <v>0</v>
      </c>
      <c r="BC52" s="3572">
        <f>R52</f>
        <v>0</v>
      </c>
      <c r="BD52" s="3572">
        <f t="shared" si="31"/>
        <v>0</v>
      </c>
      <c r="BE52" s="3572">
        <f t="shared" si="31"/>
        <v>0</v>
      </c>
      <c r="BF52" s="3572">
        <f t="shared" si="32"/>
        <v>0</v>
      </c>
      <c r="BG52" s="3572">
        <f t="shared" si="32"/>
        <v>0</v>
      </c>
      <c r="BH52" s="3572">
        <f>SUMIF(AY52:BC52,"&lt;0")</f>
        <v>0</v>
      </c>
      <c r="BI52" s="3572">
        <f>SUMIF(BD52:BG52,"&lt;0")</f>
        <v>0</v>
      </c>
      <c r="BJ52" s="3572">
        <f>SUM(AY52:BC52)+-BH52</f>
        <v>0</v>
      </c>
      <c r="BK52" s="3572">
        <f>SUM(BD52:BF52)+-BI52</f>
        <v>0</v>
      </c>
      <c r="BL52" s="3572">
        <f>BJ52-BK52</f>
        <v>0</v>
      </c>
      <c r="BM52" s="3573"/>
      <c r="BN52" s="3573"/>
      <c r="BO52" s="3572">
        <f>AD52</f>
        <v>0</v>
      </c>
      <c r="BP52" s="3575" t="str">
        <f t="shared" si="33"/>
        <v>-</v>
      </c>
      <c r="BQ52" s="3576" t="str">
        <f t="shared" si="33"/>
        <v>-</v>
      </c>
      <c r="BR52"/>
      <c r="BS52" s="3577">
        <f>IF(AND(BP52="NAA",BL52&gt;0),AY52-BD52,0)</f>
        <v>0</v>
      </c>
      <c r="BT52" s="3578">
        <f>IF(AND(BP52="NAA",BL52&gt;0),AZ52,0)</f>
        <v>0</v>
      </c>
      <c r="BU52" s="3578">
        <f>IF(AND(BP52="NAA",BL52&gt;0),BA52,0)</f>
        <v>0</v>
      </c>
      <c r="BV52" s="3578">
        <f>IF(AND(BP52="NAA",BL52&gt;0),BB52,0)</f>
        <v>0</v>
      </c>
      <c r="BW52" s="3578">
        <f>IF(AND(BP52="NAA",BL52&gt;0),BC52,0)</f>
        <v>0</v>
      </c>
      <c r="BX52" s="3578">
        <f>IF(AND(BP52="AA",BL52&gt;0,BO52&lt;BL52),(BO52-BL52)*-1,0)</f>
        <v>0</v>
      </c>
      <c r="BY52" s="3579">
        <f>SUM(BS52:BW52)</f>
        <v>0</v>
      </c>
      <c r="CA52" s="3701" t="s">
        <v>59</v>
      </c>
      <c r="CB52" s="3702"/>
      <c r="CC52" s="3703"/>
      <c r="CD52" s="3713">
        <f>SUBTOTAL(9,CD47:CD51)</f>
        <v>0</v>
      </c>
      <c r="CE52" s="3714">
        <f>SUBTOTAL(9,CE47:CE49)</f>
        <v>0</v>
      </c>
      <c r="CF52" s="3714">
        <f>SUBTOTAL(9,CF47:CF49)</f>
        <v>0</v>
      </c>
      <c r="CG52" s="3714">
        <f>SUBTOTAL(9,CG47:CG49)</f>
        <v>0</v>
      </c>
      <c r="CH52" s="3715">
        <f>SUBTOTAL(9,CH47:CH49)</f>
        <v>0</v>
      </c>
      <c r="CI52" s="3716">
        <f>SUBTOTAL(9,CI47:CI51)</f>
        <v>0</v>
      </c>
      <c r="CJ52" s="3713">
        <f>SUBTOTAL(9,CJ47:CJ49)</f>
        <v>0</v>
      </c>
      <c r="CK52" s="3714">
        <f>SUBTOTAL(9,CK47:CK49)</f>
        <v>0</v>
      </c>
      <c r="CL52" s="3713">
        <f>SUBTOTAL(9,CL47:CL49)</f>
        <v>0</v>
      </c>
    </row>
    <row r="53" spans="2:92" ht="12.75" customHeight="1">
      <c r="B53" s="3396">
        <v>3</v>
      </c>
      <c r="C53" s="1946"/>
      <c r="D53" s="1112"/>
      <c r="E53" s="2180"/>
      <c r="F53" s="2180"/>
      <c r="G53" s="2180"/>
      <c r="H53" s="2180"/>
      <c r="I53" s="3409"/>
      <c r="J53" s="3409"/>
      <c r="K53" s="3409"/>
      <c r="L53" s="3409"/>
      <c r="M53" s="3409"/>
      <c r="N53" s="3409"/>
      <c r="O53" s="3409"/>
      <c r="P53" s="3409"/>
      <c r="Q53" s="3409"/>
      <c r="R53" s="3410"/>
      <c r="S53" s="3409"/>
      <c r="T53" s="3409"/>
      <c r="U53" s="3409"/>
      <c r="V53" s="3409"/>
      <c r="W53" s="3410"/>
      <c r="X53" s="3411"/>
      <c r="Y53" s="3411"/>
      <c r="Z53" s="3411"/>
      <c r="AA53" s="3411"/>
      <c r="AB53" s="3411"/>
      <c r="AC53" s="3419"/>
      <c r="AD53" s="3413"/>
      <c r="AE53" s="1768"/>
      <c r="AF53" s="3455"/>
      <c r="AG53" s="3410"/>
      <c r="AH53" s="3410"/>
      <c r="AI53" s="3410"/>
      <c r="AJ53" s="3413"/>
      <c r="AK53" s="3414"/>
      <c r="AL53" s="3456"/>
      <c r="AM53" s="3457"/>
      <c r="AN53" s="3457"/>
      <c r="AO53" s="3457"/>
      <c r="AP53" s="3458"/>
      <c r="AY53" s="3571">
        <f t="shared" si="30"/>
        <v>0</v>
      </c>
      <c r="AZ53" s="3572">
        <f t="shared" si="30"/>
        <v>0</v>
      </c>
      <c r="BA53" s="3572">
        <f t="shared" si="30"/>
        <v>0</v>
      </c>
      <c r="BB53" s="3572">
        <f>K53+L53+P53+Q53</f>
        <v>0</v>
      </c>
      <c r="BC53" s="3572">
        <f>R53</f>
        <v>0</v>
      </c>
      <c r="BD53" s="3572">
        <f t="shared" si="31"/>
        <v>0</v>
      </c>
      <c r="BE53" s="3572">
        <f t="shared" si="31"/>
        <v>0</v>
      </c>
      <c r="BF53" s="3572">
        <f t="shared" si="32"/>
        <v>0</v>
      </c>
      <c r="BG53" s="3572">
        <f t="shared" si="32"/>
        <v>0</v>
      </c>
      <c r="BH53" s="3572">
        <f>SUMIF(AY53:BC53,"&lt;0")</f>
        <v>0</v>
      </c>
      <c r="BI53" s="3572">
        <f>SUMIF(BD53:BG53,"&lt;0")</f>
        <v>0</v>
      </c>
      <c r="BJ53" s="3572">
        <f>SUM(AY53:BC53)+-BH53</f>
        <v>0</v>
      </c>
      <c r="BK53" s="3572">
        <f>SUM(BD53:BF53)+-BI53</f>
        <v>0</v>
      </c>
      <c r="BL53" s="3572">
        <f>BJ53-BK53</f>
        <v>0</v>
      </c>
      <c r="BM53" s="3573"/>
      <c r="BN53" s="3573"/>
      <c r="BO53" s="3572">
        <f>AD53</f>
        <v>0</v>
      </c>
      <c r="BP53" s="3575" t="str">
        <f t="shared" si="33"/>
        <v>-</v>
      </c>
      <c r="BQ53" s="3576" t="str">
        <f t="shared" si="33"/>
        <v>-</v>
      </c>
      <c r="BR53"/>
      <c r="BS53" s="3577">
        <f>IF(AND(BP53="NAA",BL53&gt;0),AY53-BD53,0)</f>
        <v>0</v>
      </c>
      <c r="BT53" s="3578">
        <f>IF(AND(BP53="NAA",BL53&gt;0),AZ53,0)</f>
        <v>0</v>
      </c>
      <c r="BU53" s="3578">
        <f>IF(AND(BP53="NAA",BL53&gt;0),BA53,0)</f>
        <v>0</v>
      </c>
      <c r="BV53" s="3578">
        <f>IF(AND(BP53="NAA",BL53&gt;0),BB53,0)</f>
        <v>0</v>
      </c>
      <c r="BW53" s="3578">
        <f>IF(AND(BP53="NAA",BL53&gt;0),BC53,0)</f>
        <v>0</v>
      </c>
      <c r="BX53" s="3578">
        <f>IF(AND(BP53="AA",BL53&gt;0,BO53&lt;BL53),(BO53-BL53)*-1,0)</f>
        <v>0</v>
      </c>
      <c r="BY53" s="3579">
        <f>SUM(BS53:BW53)</f>
        <v>0</v>
      </c>
      <c r="CA53" s="3556" t="s">
        <v>1640</v>
      </c>
      <c r="CB53" s="3702"/>
      <c r="CC53" s="3703"/>
      <c r="CD53" s="4030">
        <f t="shared" ref="CD53:CL53" si="34">CD20</f>
        <v>0</v>
      </c>
      <c r="CE53" s="4030">
        <f t="shared" si="34"/>
        <v>0</v>
      </c>
      <c r="CF53" s="4030">
        <f t="shared" si="34"/>
        <v>0</v>
      </c>
      <c r="CG53" s="4031">
        <f t="shared" si="34"/>
        <v>0</v>
      </c>
      <c r="CH53" s="3717">
        <f t="shared" si="34"/>
        <v>0</v>
      </c>
      <c r="CI53" s="3718">
        <f t="shared" si="34"/>
        <v>0</v>
      </c>
      <c r="CJ53" s="3719">
        <f t="shared" si="34"/>
        <v>0</v>
      </c>
      <c r="CK53" s="3720">
        <f t="shared" si="34"/>
        <v>0</v>
      </c>
      <c r="CL53" s="3719">
        <f t="shared" si="34"/>
        <v>0</v>
      </c>
    </row>
    <row r="54" spans="2:92" ht="12.75" customHeight="1">
      <c r="B54" s="3396"/>
      <c r="C54" s="1036" t="s">
        <v>243</v>
      </c>
      <c r="D54" s="1211"/>
      <c r="E54" s="3379"/>
      <c r="F54" s="3379"/>
      <c r="G54" s="3379"/>
      <c r="H54" s="3380"/>
      <c r="I54" s="3453"/>
      <c r="J54" s="3453"/>
      <c r="K54" s="3453"/>
      <c r="L54" s="3453"/>
      <c r="M54" s="3453"/>
      <c r="N54" s="3453"/>
      <c r="O54" s="3453"/>
      <c r="P54" s="3453"/>
      <c r="Q54" s="3453"/>
      <c r="R54" s="3454"/>
      <c r="S54" s="3453"/>
      <c r="T54" s="3453"/>
      <c r="U54" s="3453"/>
      <c r="V54" s="3453"/>
      <c r="W54" s="3454"/>
      <c r="X54" s="3459"/>
      <c r="Y54" s="3459"/>
      <c r="Z54" s="3459"/>
      <c r="AA54" s="3459"/>
      <c r="AB54" s="3459"/>
      <c r="AC54" s="3419"/>
      <c r="AD54" s="3460"/>
      <c r="AE54" s="1768"/>
      <c r="AF54" s="3461"/>
      <c r="AG54" s="3454"/>
      <c r="AH54" s="3454"/>
      <c r="AI54" s="3454"/>
      <c r="AJ54" s="3460"/>
      <c r="AK54" s="3414"/>
      <c r="AL54" s="3461"/>
      <c r="AM54" s="3454"/>
      <c r="AN54" s="3454"/>
      <c r="AO54" s="3454"/>
      <c r="AP54" s="3460"/>
      <c r="AY54" s="3689"/>
      <c r="AZ54" s="3543"/>
      <c r="BA54" s="3543"/>
      <c r="BB54" s="3543"/>
      <c r="BC54" s="3543"/>
      <c r="BD54" s="3543"/>
      <c r="BE54" s="3543"/>
      <c r="BF54" s="3543"/>
      <c r="BG54" s="3543"/>
      <c r="BH54" s="3543"/>
      <c r="BI54" s="3543"/>
      <c r="BJ54" s="3543"/>
      <c r="BK54" s="3543"/>
      <c r="BL54" s="3543"/>
      <c r="BM54" s="3543"/>
      <c r="BN54" s="3543"/>
      <c r="BO54" s="3690"/>
      <c r="BP54" s="3545"/>
      <c r="BQ54" s="3546"/>
      <c r="BR54"/>
      <c r="BS54" s="3691"/>
      <c r="BT54" s="3692"/>
      <c r="BU54" s="3692"/>
      <c r="BV54" s="3692"/>
      <c r="BW54" s="3692"/>
      <c r="BX54" s="3692"/>
      <c r="BY54" s="3693"/>
      <c r="CA54" s="3721" t="s">
        <v>1495</v>
      </c>
      <c r="CB54" s="3722"/>
      <c r="CC54" s="3723"/>
      <c r="CD54" s="5005">
        <f t="shared" ref="CD54:CL54" si="35">IF(CD52&gt;CD53,CD52-CD53,0)</f>
        <v>0</v>
      </c>
      <c r="CE54" s="5005">
        <f t="shared" si="35"/>
        <v>0</v>
      </c>
      <c r="CF54" s="5005">
        <f t="shared" si="35"/>
        <v>0</v>
      </c>
      <c r="CG54" s="5006">
        <f t="shared" si="35"/>
        <v>0</v>
      </c>
      <c r="CH54" s="5007">
        <f t="shared" si="35"/>
        <v>0</v>
      </c>
      <c r="CI54" s="5008">
        <f t="shared" si="35"/>
        <v>0</v>
      </c>
      <c r="CJ54" s="5005">
        <f t="shared" si="35"/>
        <v>0</v>
      </c>
      <c r="CK54" s="5006">
        <f t="shared" si="35"/>
        <v>0</v>
      </c>
      <c r="CL54" s="5005">
        <f t="shared" si="35"/>
        <v>0</v>
      </c>
    </row>
    <row r="55" spans="2:92" ht="12.75" customHeight="1">
      <c r="B55" s="3396">
        <v>1</v>
      </c>
      <c r="C55" s="1942"/>
      <c r="D55" s="1112"/>
      <c r="E55" s="2173"/>
      <c r="F55" s="2173"/>
      <c r="G55" s="2173"/>
      <c r="H55" s="2173"/>
      <c r="I55" s="2173"/>
      <c r="J55" s="2173"/>
      <c r="K55" s="2173"/>
      <c r="L55" s="2173"/>
      <c r="M55" s="2173"/>
      <c r="N55" s="2173"/>
      <c r="O55" s="2173"/>
      <c r="P55" s="2173"/>
      <c r="Q55" s="2173"/>
      <c r="R55" s="3397"/>
      <c r="S55" s="2173"/>
      <c r="T55" s="2173"/>
      <c r="U55" s="2173"/>
      <c r="V55" s="3398"/>
      <c r="W55" s="3399"/>
      <c r="X55" s="2122"/>
      <c r="Y55" s="2122"/>
      <c r="Z55" s="2122"/>
      <c r="AA55" s="2122"/>
      <c r="AB55" s="2122"/>
      <c r="AC55" s="3419"/>
      <c r="AD55" s="3401"/>
      <c r="AE55" s="1764"/>
      <c r="AF55" s="3462"/>
      <c r="AG55" s="3463"/>
      <c r="AH55" s="3463"/>
      <c r="AI55" s="3463"/>
      <c r="AJ55" s="3464"/>
      <c r="AK55" s="3377"/>
      <c r="AL55" s="3465"/>
      <c r="AM55" s="3466"/>
      <c r="AN55" s="3466"/>
      <c r="AO55" s="3466"/>
      <c r="AP55" s="3467"/>
      <c r="AY55" s="3571">
        <f t="shared" ref="AY55:BA57" si="36">H55+M55</f>
        <v>0</v>
      </c>
      <c r="AZ55" s="3572">
        <f t="shared" si="36"/>
        <v>0</v>
      </c>
      <c r="BA55" s="3572">
        <f t="shared" si="36"/>
        <v>0</v>
      </c>
      <c r="BB55" s="3572">
        <f>K55+L55+P55+Q55</f>
        <v>0</v>
      </c>
      <c r="BC55" s="3572">
        <f>R55</f>
        <v>0</v>
      </c>
      <c r="BD55" s="3572">
        <f t="shared" ref="BD55:BE57" si="37">S55+V55</f>
        <v>0</v>
      </c>
      <c r="BE55" s="3572">
        <f t="shared" si="37"/>
        <v>0</v>
      </c>
      <c r="BF55" s="3572">
        <f t="shared" ref="BF55:BG57" si="38">X55</f>
        <v>0</v>
      </c>
      <c r="BG55" s="3572">
        <f t="shared" si="38"/>
        <v>0</v>
      </c>
      <c r="BH55" s="3572">
        <f>SUMIF(AY55:BC55,"&lt;0")</f>
        <v>0</v>
      </c>
      <c r="BI55" s="3572">
        <f>SUMIF(BD55:BG55,"&lt;0")</f>
        <v>0</v>
      </c>
      <c r="BJ55" s="3572">
        <f>SUM(AY55:BC55)+-BH55</f>
        <v>0</v>
      </c>
      <c r="BK55" s="3572">
        <f>SUM(BD55:BF55)+-BI55</f>
        <v>0</v>
      </c>
      <c r="BL55" s="3572">
        <f>BJ55-BK55</f>
        <v>0</v>
      </c>
      <c r="BM55" s="3573"/>
      <c r="BN55" s="3573"/>
      <c r="BO55" s="3572">
        <f>AD55</f>
        <v>0</v>
      </c>
      <c r="BP55" s="3575" t="str">
        <f t="shared" ref="BP55:BQ57" si="39">IF(AND(BM55="Y",BN55="Y"),"AA",IF(AND(BM55="Y",BN55="N"),"NAA",IF(AND(BM55="N",BN55="Y"),"NAA",IF(AND(BM55="N",BN55="N"),"NAA","-"))))</f>
        <v>-</v>
      </c>
      <c r="BQ55" s="3576" t="str">
        <f t="shared" si="39"/>
        <v>-</v>
      </c>
      <c r="BR55"/>
      <c r="BS55" s="3577">
        <f>IF(AND(BP55="NAA",BL55&gt;0),AY55-BD55,0)</f>
        <v>0</v>
      </c>
      <c r="BT55" s="3578">
        <f>IF(AND(BP55="NAA",BL55&gt;0),AZ55,0)</f>
        <v>0</v>
      </c>
      <c r="BU55" s="3578">
        <f>IF(AND(BP55="NAA",BL55&gt;0),BA55,0)</f>
        <v>0</v>
      </c>
      <c r="BV55" s="3578">
        <f>IF(AND(BP55="NAA",BL55&gt;0),BB55,0)</f>
        <v>0</v>
      </c>
      <c r="BW55" s="3578">
        <f>IF(AND(BP55="NAA",BL55&gt;0),BC55,0)</f>
        <v>0</v>
      </c>
      <c r="BX55" s="3578">
        <f>IF(AND(BP55="AA",BL55&gt;0,BO55&lt;BL55),(BO55-BL55)*-1,0)</f>
        <v>0</v>
      </c>
      <c r="BY55" s="3579">
        <f>SUM(BS55:BW55)</f>
        <v>0</v>
      </c>
      <c r="CA55" s="3724"/>
      <c r="CB55" s="3725"/>
      <c r="CC55" s="3726"/>
      <c r="CD55" s="3582"/>
      <c r="CE55" s="3582"/>
      <c r="CF55" s="3582"/>
      <c r="CG55" s="3550"/>
      <c r="CH55" s="3727"/>
      <c r="CI55" s="3728"/>
      <c r="CJ55" s="3582"/>
      <c r="CK55" s="3550"/>
      <c r="CL55" s="3582"/>
    </row>
    <row r="56" spans="2:92" ht="12.75" customHeight="1">
      <c r="B56" s="3396">
        <v>2</v>
      </c>
      <c r="C56" s="1946"/>
      <c r="D56" s="1112"/>
      <c r="E56" s="2180"/>
      <c r="F56" s="2180"/>
      <c r="G56" s="2180"/>
      <c r="H56" s="2180"/>
      <c r="I56" s="3409"/>
      <c r="J56" s="3409"/>
      <c r="K56" s="3409"/>
      <c r="L56" s="3409"/>
      <c r="M56" s="3409"/>
      <c r="N56" s="3409"/>
      <c r="O56" s="3409"/>
      <c r="P56" s="3409"/>
      <c r="Q56" s="3409"/>
      <c r="R56" s="3410"/>
      <c r="S56" s="3409"/>
      <c r="T56" s="3409"/>
      <c r="U56" s="3409"/>
      <c r="V56" s="3409"/>
      <c r="W56" s="3410"/>
      <c r="X56" s="3411"/>
      <c r="Y56" s="3411"/>
      <c r="Z56" s="3411"/>
      <c r="AA56" s="3411"/>
      <c r="AB56" s="3411"/>
      <c r="AC56" s="3419"/>
      <c r="AD56" s="3413"/>
      <c r="AE56" s="1768"/>
      <c r="AF56" s="3462"/>
      <c r="AG56" s="3463"/>
      <c r="AH56" s="3463"/>
      <c r="AI56" s="3463"/>
      <c r="AJ56" s="3464"/>
      <c r="AK56" s="3414"/>
      <c r="AL56" s="3465"/>
      <c r="AM56" s="3466"/>
      <c r="AN56" s="3466"/>
      <c r="AO56" s="3466"/>
      <c r="AP56" s="3467"/>
      <c r="AY56" s="3571">
        <f t="shared" si="36"/>
        <v>0</v>
      </c>
      <c r="AZ56" s="3572">
        <f t="shared" si="36"/>
        <v>0</v>
      </c>
      <c r="BA56" s="3572">
        <f t="shared" si="36"/>
        <v>0</v>
      </c>
      <c r="BB56" s="3572">
        <f>K56+L56+P56+Q56</f>
        <v>0</v>
      </c>
      <c r="BC56" s="3572">
        <f>R56</f>
        <v>0</v>
      </c>
      <c r="BD56" s="3572">
        <f t="shared" si="37"/>
        <v>0</v>
      </c>
      <c r="BE56" s="3572">
        <f t="shared" si="37"/>
        <v>0</v>
      </c>
      <c r="BF56" s="3572">
        <f t="shared" si="38"/>
        <v>0</v>
      </c>
      <c r="BG56" s="3572">
        <f t="shared" si="38"/>
        <v>0</v>
      </c>
      <c r="BH56" s="3572">
        <f>SUMIF(AY56:BC56,"&lt;0")</f>
        <v>0</v>
      </c>
      <c r="BI56" s="3572">
        <f>SUMIF(BD56:BG56,"&lt;0")</f>
        <v>0</v>
      </c>
      <c r="BJ56" s="3572">
        <f>SUM(AY56:BC56)+-BH56</f>
        <v>0</v>
      </c>
      <c r="BK56" s="3572">
        <f>SUM(BD56:BF56)+-BI56</f>
        <v>0</v>
      </c>
      <c r="BL56" s="3572">
        <f>BJ56-BK56</f>
        <v>0</v>
      </c>
      <c r="BM56" s="3573"/>
      <c r="BN56" s="3573"/>
      <c r="BO56" s="3572">
        <f>AD56</f>
        <v>0</v>
      </c>
      <c r="BP56" s="3575" t="str">
        <f t="shared" si="39"/>
        <v>-</v>
      </c>
      <c r="BQ56" s="3576" t="str">
        <f t="shared" si="39"/>
        <v>-</v>
      </c>
      <c r="BR56"/>
      <c r="BS56" s="3577">
        <f>IF(AND(BP56="NAA",BL56&gt;0),AY56-BD56,0)</f>
        <v>0</v>
      </c>
      <c r="BT56" s="3578">
        <f>IF(AND(BP56="NAA",BL56&gt;0),AZ56,0)</f>
        <v>0</v>
      </c>
      <c r="BU56" s="3578">
        <f>IF(AND(BP56="NAA",BL56&gt;0),BA56,0)</f>
        <v>0</v>
      </c>
      <c r="BV56" s="3578">
        <f>IF(AND(BP56="NAA",BL56&gt;0),BB56,0)</f>
        <v>0</v>
      </c>
      <c r="BW56" s="3578">
        <f>IF(AND(BP56="NAA",BL56&gt;0),BC56,0)</f>
        <v>0</v>
      </c>
      <c r="BX56" s="3578">
        <f>IF(AND(BP56="AA",BL56&gt;0,BO56&lt;BL56),(BO56-BL56)*-1,0)</f>
        <v>0</v>
      </c>
      <c r="BY56" s="3579">
        <f>SUM(BS56:BW56)</f>
        <v>0</v>
      </c>
      <c r="CA56" s="3729" t="s">
        <v>1496</v>
      </c>
      <c r="CB56" s="3730"/>
      <c r="CC56" s="3731"/>
      <c r="CD56" s="3732">
        <f>CD44-CD54</f>
        <v>0</v>
      </c>
      <c r="CE56" s="3733">
        <f t="shared" ref="CE56:CL56" si="40">CE44-CE54</f>
        <v>0</v>
      </c>
      <c r="CF56" s="3733">
        <f t="shared" si="40"/>
        <v>0</v>
      </c>
      <c r="CG56" s="3734">
        <f t="shared" si="40"/>
        <v>0</v>
      </c>
      <c r="CH56" s="3735">
        <f t="shared" si="40"/>
        <v>0</v>
      </c>
      <c r="CI56" s="3732">
        <f t="shared" si="40"/>
        <v>0</v>
      </c>
      <c r="CJ56" s="3733">
        <f t="shared" si="40"/>
        <v>0</v>
      </c>
      <c r="CK56" s="3734">
        <f t="shared" si="40"/>
        <v>0</v>
      </c>
      <c r="CL56" s="3733">
        <f t="shared" si="40"/>
        <v>0</v>
      </c>
    </row>
    <row r="57" spans="2:92" ht="12.75" customHeight="1">
      <c r="B57" s="3396">
        <v>3</v>
      </c>
      <c r="C57" s="1946"/>
      <c r="D57" s="1112"/>
      <c r="E57" s="2180"/>
      <c r="F57" s="2180"/>
      <c r="G57" s="2180"/>
      <c r="H57" s="2180"/>
      <c r="I57" s="3409"/>
      <c r="J57" s="3409"/>
      <c r="K57" s="3409"/>
      <c r="L57" s="3409"/>
      <c r="M57" s="3409"/>
      <c r="N57" s="3409"/>
      <c r="O57" s="3409"/>
      <c r="P57" s="3409"/>
      <c r="Q57" s="3409"/>
      <c r="R57" s="3410"/>
      <c r="S57" s="3409"/>
      <c r="T57" s="3409"/>
      <c r="U57" s="3409"/>
      <c r="V57" s="3409"/>
      <c r="W57" s="3410"/>
      <c r="X57" s="3411"/>
      <c r="Y57" s="3411"/>
      <c r="Z57" s="3411"/>
      <c r="AA57" s="3411"/>
      <c r="AB57" s="3411"/>
      <c r="AC57" s="3419"/>
      <c r="AD57" s="3413"/>
      <c r="AE57" s="1768"/>
      <c r="AF57" s="3462"/>
      <c r="AG57" s="3463"/>
      <c r="AH57" s="3463"/>
      <c r="AI57" s="3463"/>
      <c r="AJ57" s="3464"/>
      <c r="AK57" s="3414"/>
      <c r="AL57" s="3465"/>
      <c r="AM57" s="3466"/>
      <c r="AN57" s="3466"/>
      <c r="AO57" s="3466"/>
      <c r="AP57" s="3467"/>
      <c r="AY57" s="3571">
        <f>H57+M57</f>
        <v>0</v>
      </c>
      <c r="AZ57" s="3572">
        <f t="shared" si="36"/>
        <v>0</v>
      </c>
      <c r="BA57" s="3572">
        <f t="shared" si="36"/>
        <v>0</v>
      </c>
      <c r="BB57" s="3572">
        <f>K57+L57+P57+Q57</f>
        <v>0</v>
      </c>
      <c r="BC57" s="3572">
        <f>R57</f>
        <v>0</v>
      </c>
      <c r="BD57" s="3572">
        <f t="shared" si="37"/>
        <v>0</v>
      </c>
      <c r="BE57" s="3572">
        <f t="shared" si="37"/>
        <v>0</v>
      </c>
      <c r="BF57" s="3572">
        <f t="shared" si="38"/>
        <v>0</v>
      </c>
      <c r="BG57" s="3572">
        <f t="shared" si="38"/>
        <v>0</v>
      </c>
      <c r="BH57" s="3572">
        <f>SUMIF(AY57:BC57,"&lt;0")</f>
        <v>0</v>
      </c>
      <c r="BI57" s="3572">
        <f>SUMIF(BD57:BG57,"&lt;0")</f>
        <v>0</v>
      </c>
      <c r="BJ57" s="3572">
        <f>SUM(AY57:BC57)+-BH57</f>
        <v>0</v>
      </c>
      <c r="BK57" s="3572">
        <f>SUM(BD57:BF57)+-BI57</f>
        <v>0</v>
      </c>
      <c r="BL57" s="3572">
        <f>BJ57-BK57</f>
        <v>0</v>
      </c>
      <c r="BM57" s="3573"/>
      <c r="BN57" s="3573"/>
      <c r="BO57" s="3572">
        <f>AD57</f>
        <v>0</v>
      </c>
      <c r="BP57" s="3575" t="str">
        <f t="shared" si="39"/>
        <v>-</v>
      </c>
      <c r="BQ57" s="3576" t="str">
        <f t="shared" si="39"/>
        <v>-</v>
      </c>
      <c r="BR57"/>
      <c r="BS57" s="3577">
        <f>IF(AND(BP57="NAA",BL57&gt;0),AY57-BD57,0)</f>
        <v>0</v>
      </c>
      <c r="BT57" s="3578">
        <f>IF(AND(BP57="NAA",BL57&gt;0),AZ57,0)</f>
        <v>0</v>
      </c>
      <c r="BU57" s="3578">
        <f>IF(AND(BP57="NAA",BL57&gt;0),BA57,0)</f>
        <v>0</v>
      </c>
      <c r="BV57" s="3578">
        <f>IF(AND(BP57="NAA",BL57&gt;0),BB57,0)</f>
        <v>0</v>
      </c>
      <c r="BW57" s="3578">
        <f>IF(AND(BP57="NAA",BL57&gt;0),BC57,0)</f>
        <v>0</v>
      </c>
      <c r="BX57" s="3578">
        <f>IF(AND(BP57="AA",BL57&gt;0,BO57&lt;BL57),(BO57-BL57)*-1,0)</f>
        <v>0</v>
      </c>
      <c r="BY57" s="3579">
        <f>SUM(BS57:BW57)</f>
        <v>0</v>
      </c>
      <c r="CA57" s="3736"/>
      <c r="CB57" s="3737"/>
      <c r="CC57" s="3738"/>
      <c r="CD57" s="3739"/>
      <c r="CE57" s="3739"/>
      <c r="CF57" s="3739"/>
      <c r="CG57" s="3740"/>
      <c r="CH57" s="3741"/>
      <c r="CI57" s="3554"/>
      <c r="CJ57" s="3537"/>
      <c r="CK57" s="3552"/>
      <c r="CL57" s="3537"/>
    </row>
    <row r="58" spans="2:92" ht="12.75" customHeight="1">
      <c r="B58" s="3429"/>
      <c r="C58" s="3430"/>
      <c r="D58" s="1048"/>
      <c r="E58" s="3431"/>
      <c r="F58" s="3431"/>
      <c r="G58" s="3431"/>
      <c r="H58" s="3432"/>
      <c r="I58" s="3432"/>
      <c r="J58" s="3432"/>
      <c r="K58" s="3432"/>
      <c r="L58" s="3432"/>
      <c r="M58" s="3432"/>
      <c r="N58" s="3432"/>
      <c r="O58" s="3432"/>
      <c r="P58" s="3432"/>
      <c r="Q58" s="3432"/>
      <c r="R58" s="3433"/>
      <c r="S58" s="3432"/>
      <c r="T58" s="3432"/>
      <c r="U58" s="3432"/>
      <c r="V58" s="3432"/>
      <c r="W58" s="3433"/>
      <c r="X58" s="3434"/>
      <c r="Y58" s="3434"/>
      <c r="Z58" s="3434"/>
      <c r="AA58" s="3434"/>
      <c r="AB58" s="3434"/>
      <c r="AC58" s="3419"/>
      <c r="AD58" s="3435"/>
      <c r="AE58" s="1764"/>
      <c r="AF58" s="3468"/>
      <c r="AG58" s="3469"/>
      <c r="AH58" s="3469"/>
      <c r="AI58" s="3469"/>
      <c r="AJ58" s="3470"/>
      <c r="AK58" s="3377"/>
      <c r="AL58" s="3468"/>
      <c r="AM58" s="3469"/>
      <c r="AN58" s="3469"/>
      <c r="AO58" s="3469"/>
      <c r="AP58" s="3470"/>
      <c r="AY58" s="3742"/>
      <c r="AZ58" s="3623"/>
      <c r="BA58" s="3623"/>
      <c r="BB58" s="3623"/>
      <c r="BC58" s="3623"/>
      <c r="BD58" s="3623"/>
      <c r="BE58" s="3623"/>
      <c r="BF58" s="3623"/>
      <c r="BG58" s="3623"/>
      <c r="BH58" s="3623"/>
      <c r="BI58" s="3623"/>
      <c r="BJ58" s="3623"/>
      <c r="BK58" s="3623"/>
      <c r="BL58" s="3623"/>
      <c r="BM58" s="3623"/>
      <c r="BN58" s="3623"/>
      <c r="BO58" s="3743"/>
      <c r="BP58" s="3625"/>
      <c r="BQ58" s="3626"/>
      <c r="BR58"/>
      <c r="BS58" s="3744"/>
      <c r="BT58" s="3745"/>
      <c r="BU58" s="3745"/>
      <c r="BV58" s="3745"/>
      <c r="BW58" s="3745"/>
      <c r="BX58" s="3745"/>
      <c r="BY58" s="3746"/>
      <c r="CA58" s="3747" t="s">
        <v>1812</v>
      </c>
      <c r="CB58" s="3748"/>
      <c r="CC58" s="3749"/>
      <c r="CD58" s="3750"/>
      <c r="CE58" s="3750"/>
      <c r="CF58" s="3750"/>
      <c r="CG58" s="3751"/>
      <c r="CH58" s="3752"/>
      <c r="CI58" s="3559"/>
      <c r="CJ58" s="3556"/>
      <c r="CK58" s="3557"/>
      <c r="CL58" s="3556"/>
    </row>
    <row r="59" spans="2:92" s="265" customFormat="1" ht="12.75" customHeight="1">
      <c r="B59" s="4994" t="s">
        <v>1813</v>
      </c>
      <c r="C59" s="4995"/>
      <c r="D59" s="4996"/>
      <c r="E59" s="4997"/>
      <c r="F59" s="4997"/>
      <c r="G59" s="4997"/>
      <c r="H59" s="3437">
        <f>SUBTOTAL(9,H35:H57)</f>
        <v>0</v>
      </c>
      <c r="I59" s="3438">
        <f t="shared" ref="I59:AB59" si="41">SUBTOTAL(9,I35:I57)</f>
        <v>0</v>
      </c>
      <c r="J59" s="3438">
        <f t="shared" si="41"/>
        <v>0</v>
      </c>
      <c r="K59" s="3438">
        <f t="shared" si="41"/>
        <v>0</v>
      </c>
      <c r="L59" s="3438">
        <f t="shared" si="41"/>
        <v>0</v>
      </c>
      <c r="M59" s="3438">
        <f t="shared" si="41"/>
        <v>0</v>
      </c>
      <c r="N59" s="3438">
        <f t="shared" si="41"/>
        <v>0</v>
      </c>
      <c r="O59" s="3438">
        <f t="shared" si="41"/>
        <v>0</v>
      </c>
      <c r="P59" s="3438">
        <f t="shared" si="41"/>
        <v>0</v>
      </c>
      <c r="Q59" s="3438">
        <f t="shared" si="41"/>
        <v>0</v>
      </c>
      <c r="R59" s="3438">
        <f t="shared" si="41"/>
        <v>0</v>
      </c>
      <c r="S59" s="3438">
        <f t="shared" si="41"/>
        <v>0</v>
      </c>
      <c r="T59" s="3438">
        <f t="shared" si="41"/>
        <v>0</v>
      </c>
      <c r="U59" s="3438">
        <f t="shared" si="41"/>
        <v>0</v>
      </c>
      <c r="V59" s="3438">
        <f t="shared" si="41"/>
        <v>0</v>
      </c>
      <c r="W59" s="3438">
        <f t="shared" si="41"/>
        <v>0</v>
      </c>
      <c r="X59" s="3438">
        <f t="shared" si="41"/>
        <v>0</v>
      </c>
      <c r="Y59" s="3438">
        <f t="shared" si="41"/>
        <v>0</v>
      </c>
      <c r="Z59" s="3438">
        <f t="shared" si="41"/>
        <v>0</v>
      </c>
      <c r="AA59" s="3438">
        <f t="shared" si="41"/>
        <v>0</v>
      </c>
      <c r="AB59" s="3471">
        <f t="shared" si="41"/>
        <v>0</v>
      </c>
      <c r="AC59" s="3472"/>
      <c r="AD59" s="3441">
        <f>SUBTOTAL(9,AD35:AD57)</f>
        <v>0</v>
      </c>
      <c r="AE59" s="18"/>
      <c r="AF59" s="5009">
        <f>SUBTOTAL(9,AF35:AF57)</f>
        <v>0</v>
      </c>
      <c r="AG59" s="5010">
        <f>SUBTOTAL(9,AG35:AG57)</f>
        <v>0</v>
      </c>
      <c r="AH59" s="5010">
        <f>SUBTOTAL(9,AH35:AH57)</f>
        <v>0</v>
      </c>
      <c r="AI59" s="5010">
        <f>SUBTOTAL(9,AI35:AI57)</f>
        <v>0</v>
      </c>
      <c r="AJ59" s="5011">
        <f>SUBTOTAL(9,AJ35:AJ57)</f>
        <v>0</v>
      </c>
      <c r="AK59" s="3395"/>
      <c r="AL59" s="5009">
        <f>SUBTOTAL(9,AL35:AL57)</f>
        <v>0</v>
      </c>
      <c r="AM59" s="5010">
        <f>SUBTOTAL(9,AM35:AM57)</f>
        <v>0</v>
      </c>
      <c r="AN59" s="5010">
        <f>SUBTOTAL(9,AN35:AN57)</f>
        <v>0</v>
      </c>
      <c r="AO59" s="5010">
        <f>SUBTOTAL(9,AO35:AO57)</f>
        <v>0</v>
      </c>
      <c r="AP59" s="5011">
        <f>SUBTOTAL(9,AP35:AP57)</f>
        <v>0</v>
      </c>
      <c r="AW59" s="3"/>
      <c r="AX59" s="3"/>
      <c r="AY59" s="5001">
        <f>SUBTOTAL(9,AY35:AY57)</f>
        <v>0</v>
      </c>
      <c r="AZ59" s="5002">
        <f t="shared" ref="AZ59:BL59" si="42">SUBTOTAL(9,AZ35:AZ57)</f>
        <v>0</v>
      </c>
      <c r="BA59" s="5002">
        <f t="shared" si="42"/>
        <v>0</v>
      </c>
      <c r="BB59" s="5002">
        <f t="shared" si="42"/>
        <v>0</v>
      </c>
      <c r="BC59" s="5002">
        <f t="shared" si="42"/>
        <v>0</v>
      </c>
      <c r="BD59" s="5002">
        <f t="shared" si="42"/>
        <v>0</v>
      </c>
      <c r="BE59" s="5002">
        <f t="shared" si="42"/>
        <v>0</v>
      </c>
      <c r="BF59" s="5002">
        <f t="shared" si="42"/>
        <v>0</v>
      </c>
      <c r="BG59" s="5002">
        <f>SUBTOTAL(9,BG35:BG57)</f>
        <v>0</v>
      </c>
      <c r="BH59" s="5002">
        <f>SUBTOTAL(9,BH35:BH57)</f>
        <v>0</v>
      </c>
      <c r="BI59" s="5002">
        <f>SUBTOTAL(9,BI35:BI57)</f>
        <v>0</v>
      </c>
      <c r="BJ59" s="5002">
        <f t="shared" si="42"/>
        <v>0</v>
      </c>
      <c r="BK59" s="5002">
        <f t="shared" si="42"/>
        <v>0</v>
      </c>
      <c r="BL59" s="5002">
        <f t="shared" si="42"/>
        <v>0</v>
      </c>
      <c r="BM59" s="5002"/>
      <c r="BN59" s="5002"/>
      <c r="BO59" s="5002">
        <f>SUBTOTAL(9,BO35:BO57)</f>
        <v>0</v>
      </c>
      <c r="BP59" s="5003"/>
      <c r="BQ59" s="5004"/>
      <c r="BR59"/>
      <c r="BS59" s="5001">
        <f t="shared" ref="BS59:BY59" si="43">SUBTOTAL(9,BS35:BS57)</f>
        <v>0</v>
      </c>
      <c r="BT59" s="5002">
        <f t="shared" si="43"/>
        <v>0</v>
      </c>
      <c r="BU59" s="5002">
        <f t="shared" si="43"/>
        <v>0</v>
      </c>
      <c r="BV59" s="5002">
        <f t="shared" si="43"/>
        <v>0</v>
      </c>
      <c r="BW59" s="5002">
        <f t="shared" si="43"/>
        <v>0</v>
      </c>
      <c r="BX59" s="5002">
        <f t="shared" si="43"/>
        <v>0</v>
      </c>
      <c r="BY59" s="5003">
        <f t="shared" si="43"/>
        <v>0</v>
      </c>
      <c r="BZ59" s="3"/>
      <c r="CA59" s="3753"/>
      <c r="CB59" s="3754"/>
      <c r="CC59" s="3755"/>
      <c r="CD59" s="3756"/>
      <c r="CE59" s="3756"/>
      <c r="CF59" s="3756"/>
      <c r="CG59" s="3757"/>
      <c r="CH59" s="3758"/>
      <c r="CI59" s="3756"/>
      <c r="CJ59" s="3759"/>
      <c r="CK59" s="3760"/>
      <c r="CL59" s="3759"/>
      <c r="CM59" s="1"/>
      <c r="CN59" s="3"/>
    </row>
    <row r="60" spans="2:92" ht="12.75" customHeight="1">
      <c r="B60" s="3442"/>
      <c r="C60" s="3415"/>
      <c r="D60" s="1218"/>
      <c r="E60" s="3416"/>
      <c r="F60" s="3416"/>
      <c r="G60" s="3416"/>
      <c r="H60" s="3417"/>
      <c r="I60" s="3417"/>
      <c r="J60" s="3417"/>
      <c r="K60" s="3417"/>
      <c r="L60" s="3417"/>
      <c r="M60" s="3417"/>
      <c r="N60" s="3417"/>
      <c r="O60" s="3417"/>
      <c r="P60" s="3417"/>
      <c r="Q60" s="3417"/>
      <c r="R60" s="3375"/>
      <c r="S60" s="3417"/>
      <c r="T60" s="3417"/>
      <c r="U60" s="3417"/>
      <c r="V60" s="3417"/>
      <c r="W60" s="3375"/>
      <c r="X60" s="3418"/>
      <c r="Y60" s="3418"/>
      <c r="Z60" s="3418"/>
      <c r="AA60" s="3418"/>
      <c r="AB60" s="3418"/>
      <c r="AC60" s="3419"/>
      <c r="AD60" s="3376"/>
      <c r="AF60" s="3473"/>
      <c r="AG60" s="3474"/>
      <c r="AH60" s="3474"/>
      <c r="AI60" s="3474"/>
      <c r="AJ60" s="3475"/>
      <c r="AK60" s="3377"/>
      <c r="AL60" s="3473"/>
      <c r="AM60" s="3474"/>
      <c r="AN60" s="3474"/>
      <c r="AO60" s="3474"/>
      <c r="AP60" s="3475"/>
      <c r="AY60" s="3761"/>
      <c r="AZ60" s="3762"/>
      <c r="BA60" s="3762"/>
      <c r="BB60" s="3762"/>
      <c r="BC60" s="3762"/>
      <c r="BD60" s="3762"/>
      <c r="BE60" s="3762"/>
      <c r="BF60" s="3762"/>
      <c r="BG60" s="3762"/>
      <c r="BH60" s="3762"/>
      <c r="BI60" s="3762"/>
      <c r="BJ60" s="3762"/>
      <c r="BK60" s="3762"/>
      <c r="BL60" s="3762"/>
      <c r="BM60" s="3762"/>
      <c r="BN60" s="3762"/>
      <c r="BO60" s="3763"/>
      <c r="BP60" s="4108"/>
      <c r="BQ60" s="4109"/>
      <c r="BR60"/>
      <c r="BS60" s="3764"/>
      <c r="BT60" s="3765"/>
      <c r="BU60" s="3765"/>
      <c r="BV60" s="3765"/>
      <c r="BW60" s="3765"/>
      <c r="BX60" s="3765"/>
      <c r="BY60" s="3766"/>
      <c r="CA60" s="3753"/>
      <c r="CB60" s="3754"/>
      <c r="CC60" s="3755"/>
      <c r="CD60" s="3756"/>
      <c r="CE60" s="3756"/>
      <c r="CF60" s="3756"/>
      <c r="CG60" s="3757"/>
      <c r="CH60" s="3758"/>
      <c r="CI60" s="3756"/>
      <c r="CJ60" s="3759"/>
      <c r="CK60" s="3760"/>
      <c r="CL60" s="3759"/>
      <c r="CM60" s="3"/>
    </row>
    <row r="61" spans="2:92" ht="12.75" customHeight="1">
      <c r="B61" s="3429"/>
      <c r="C61" s="3430"/>
      <c r="D61" s="3431"/>
      <c r="E61" s="3431"/>
      <c r="F61" s="3431"/>
      <c r="G61" s="3431"/>
      <c r="H61" s="3432"/>
      <c r="I61" s="3432"/>
      <c r="J61" s="3432"/>
      <c r="K61" s="3432"/>
      <c r="L61" s="3432"/>
      <c r="M61" s="3432"/>
      <c r="N61" s="3432"/>
      <c r="O61" s="3432"/>
      <c r="P61" s="3432"/>
      <c r="Q61" s="3432"/>
      <c r="R61" s="3433"/>
      <c r="S61" s="3432"/>
      <c r="T61" s="3432"/>
      <c r="U61" s="3432"/>
      <c r="V61" s="3432"/>
      <c r="W61" s="3433"/>
      <c r="X61" s="3434"/>
      <c r="Y61" s="3434"/>
      <c r="Z61" s="3434"/>
      <c r="AA61" s="3434"/>
      <c r="AB61" s="3434"/>
      <c r="AC61" s="3476"/>
      <c r="AD61" s="3435"/>
      <c r="AF61" s="3477"/>
      <c r="AG61" s="3478"/>
      <c r="AH61" s="3478"/>
      <c r="AI61" s="3478"/>
      <c r="AJ61" s="3479"/>
      <c r="AK61" s="3377"/>
      <c r="AL61" s="3477"/>
      <c r="AM61" s="3478"/>
      <c r="AN61" s="3478"/>
      <c r="AO61" s="3478"/>
      <c r="AP61" s="3479"/>
      <c r="AY61" s="3742"/>
      <c r="AZ61" s="3623"/>
      <c r="BA61" s="3623"/>
      <c r="BB61" s="3623"/>
      <c r="BC61" s="3623"/>
      <c r="BD61" s="3623"/>
      <c r="BE61" s="3623"/>
      <c r="BF61" s="3623"/>
      <c r="BG61" s="3623"/>
      <c r="BH61" s="3623"/>
      <c r="BI61" s="3623"/>
      <c r="BJ61" s="3623"/>
      <c r="BK61" s="3623"/>
      <c r="BL61" s="3623"/>
      <c r="BM61" s="3767"/>
      <c r="BN61" s="3767"/>
      <c r="BO61" s="3768"/>
      <c r="BP61" s="3769"/>
      <c r="BQ61" s="3770"/>
      <c r="BR61"/>
      <c r="BS61" s="3744"/>
      <c r="BT61" s="3745"/>
      <c r="BU61" s="3745"/>
      <c r="BV61" s="3745"/>
      <c r="BW61" s="3745"/>
      <c r="BX61" s="3745"/>
      <c r="BY61" s="3746"/>
      <c r="CA61" s="3771" t="s">
        <v>1814</v>
      </c>
      <c r="CB61" s="3772"/>
      <c r="CC61" s="3749"/>
      <c r="CD61" s="3750">
        <f t="shared" ref="CD61:CL61" si="44">SUBTOTAL(9,CD59:CD60)</f>
        <v>0</v>
      </c>
      <c r="CE61" s="3750">
        <f t="shared" si="44"/>
        <v>0</v>
      </c>
      <c r="CF61" s="3750">
        <f t="shared" si="44"/>
        <v>0</v>
      </c>
      <c r="CG61" s="3773">
        <f t="shared" si="44"/>
        <v>0</v>
      </c>
      <c r="CH61" s="3774">
        <f t="shared" si="44"/>
        <v>0</v>
      </c>
      <c r="CI61" s="3775">
        <f t="shared" si="44"/>
        <v>0</v>
      </c>
      <c r="CJ61" s="3671">
        <f t="shared" si="44"/>
        <v>0</v>
      </c>
      <c r="CK61" s="3664">
        <f t="shared" si="44"/>
        <v>0</v>
      </c>
      <c r="CL61" s="3671">
        <f t="shared" si="44"/>
        <v>0</v>
      </c>
    </row>
    <row r="62" spans="2:92" ht="12.75" customHeight="1">
      <c r="B62" s="5012" t="s">
        <v>1681</v>
      </c>
      <c r="C62" s="4855"/>
      <c r="D62" s="5013"/>
      <c r="E62" s="5013"/>
      <c r="F62" s="5013"/>
      <c r="G62" s="5013"/>
      <c r="H62" s="5014">
        <f t="shared" ref="H62:AB62" si="45">SUBTOTAL(9,H17:H61)</f>
        <v>0</v>
      </c>
      <c r="I62" s="5014">
        <f t="shared" si="45"/>
        <v>0</v>
      </c>
      <c r="J62" s="5014">
        <f t="shared" si="45"/>
        <v>0</v>
      </c>
      <c r="K62" s="5014">
        <f t="shared" si="45"/>
        <v>0</v>
      </c>
      <c r="L62" s="5014">
        <f t="shared" si="45"/>
        <v>0</v>
      </c>
      <c r="M62" s="5014">
        <f t="shared" si="45"/>
        <v>0</v>
      </c>
      <c r="N62" s="5014">
        <f t="shared" si="45"/>
        <v>0</v>
      </c>
      <c r="O62" s="5014">
        <f t="shared" si="45"/>
        <v>0</v>
      </c>
      <c r="P62" s="5014">
        <f t="shared" si="45"/>
        <v>0</v>
      </c>
      <c r="Q62" s="5014">
        <f t="shared" si="45"/>
        <v>0</v>
      </c>
      <c r="R62" s="5014">
        <f t="shared" si="45"/>
        <v>0</v>
      </c>
      <c r="S62" s="5014">
        <f t="shared" si="45"/>
        <v>0</v>
      </c>
      <c r="T62" s="5014">
        <f t="shared" si="45"/>
        <v>0</v>
      </c>
      <c r="U62" s="5014">
        <f t="shared" si="45"/>
        <v>0</v>
      </c>
      <c r="V62" s="5014">
        <f t="shared" si="45"/>
        <v>0</v>
      </c>
      <c r="W62" s="5014">
        <f t="shared" si="45"/>
        <v>0</v>
      </c>
      <c r="X62" s="5014">
        <f t="shared" si="45"/>
        <v>0</v>
      </c>
      <c r="Y62" s="5014">
        <f t="shared" si="45"/>
        <v>0</v>
      </c>
      <c r="Z62" s="5014">
        <f t="shared" si="45"/>
        <v>0</v>
      </c>
      <c r="AA62" s="5014">
        <f t="shared" si="45"/>
        <v>0</v>
      </c>
      <c r="AB62" s="5014">
        <f t="shared" si="45"/>
        <v>0</v>
      </c>
      <c r="AC62" s="5015"/>
      <c r="AD62" s="5000">
        <f>SUBTOTAL(9,AD17:AD61)</f>
        <v>0</v>
      </c>
      <c r="AF62" s="3480">
        <f>SUBTOTAL(9,AF17:AF61)</f>
        <v>0</v>
      </c>
      <c r="AG62" s="3481">
        <f>SUBTOTAL(9,AG17:AG61)</f>
        <v>0</v>
      </c>
      <c r="AH62" s="3481">
        <f>SUBTOTAL(9,AH17:AH61)</f>
        <v>0</v>
      </c>
      <c r="AI62" s="3481">
        <f>SUBTOTAL(9,AI17:AI61)</f>
        <v>0</v>
      </c>
      <c r="AJ62" s="3482">
        <f>SUBTOTAL(9,AJ17:AJ61)</f>
        <v>0</v>
      </c>
      <c r="AK62" s="25"/>
      <c r="AL62" s="3480">
        <f>SUBTOTAL(9,AL17:AL61)</f>
        <v>0</v>
      </c>
      <c r="AM62" s="3481">
        <f>SUBTOTAL(9,AM17:AM61)</f>
        <v>0</v>
      </c>
      <c r="AN62" s="3481">
        <f>SUBTOTAL(9,AN17:AN61)</f>
        <v>0</v>
      </c>
      <c r="AO62" s="3481">
        <f>SUBTOTAL(9,AO17:AO61)</f>
        <v>0</v>
      </c>
      <c r="AP62" s="3482">
        <f>SUBTOTAL(9,AP17:AP61)</f>
        <v>0</v>
      </c>
      <c r="AY62" s="5016">
        <f>SUBTOTAL(9,AY17:AY61)</f>
        <v>0</v>
      </c>
      <c r="AZ62" s="5017">
        <f t="shared" ref="AZ62:BL62" si="46">SUBTOTAL(9,AZ17:AZ61)</f>
        <v>0</v>
      </c>
      <c r="BA62" s="5017">
        <f t="shared" si="46"/>
        <v>0</v>
      </c>
      <c r="BB62" s="5017">
        <f t="shared" si="46"/>
        <v>0</v>
      </c>
      <c r="BC62" s="5017">
        <f t="shared" si="46"/>
        <v>0</v>
      </c>
      <c r="BD62" s="5017">
        <f t="shared" si="46"/>
        <v>0</v>
      </c>
      <c r="BE62" s="5017">
        <f t="shared" si="46"/>
        <v>0</v>
      </c>
      <c r="BF62" s="5017">
        <f t="shared" si="46"/>
        <v>0</v>
      </c>
      <c r="BG62" s="5017">
        <f>SUBTOTAL(9,BG17:BG61)</f>
        <v>0</v>
      </c>
      <c r="BH62" s="5017">
        <f>SUBTOTAL(9,BH17:BH61)</f>
        <v>0</v>
      </c>
      <c r="BI62" s="5017">
        <f>SUBTOTAL(9,BI17:BI61)</f>
        <v>0</v>
      </c>
      <c r="BJ62" s="5017">
        <f t="shared" si="46"/>
        <v>0</v>
      </c>
      <c r="BK62" s="5017">
        <f t="shared" si="46"/>
        <v>0</v>
      </c>
      <c r="BL62" s="5017">
        <f t="shared" si="46"/>
        <v>0</v>
      </c>
      <c r="BM62" s="5017"/>
      <c r="BN62" s="5017"/>
      <c r="BO62" s="5017">
        <f>SUBTOTAL(9,BO17:BO61)</f>
        <v>0</v>
      </c>
      <c r="BP62" s="5018"/>
      <c r="BQ62" s="5019"/>
      <c r="BR62"/>
      <c r="BS62" s="5020">
        <f t="shared" ref="BS62:BY62" si="47">SUBTOTAL(9,BS17:BS61)</f>
        <v>0</v>
      </c>
      <c r="BT62" s="5021">
        <f t="shared" si="47"/>
        <v>0</v>
      </c>
      <c r="BU62" s="5021">
        <f t="shared" si="47"/>
        <v>0</v>
      </c>
      <c r="BV62" s="5021">
        <f t="shared" si="47"/>
        <v>0</v>
      </c>
      <c r="BW62" s="5021">
        <f t="shared" si="47"/>
        <v>0</v>
      </c>
      <c r="BX62" s="5021">
        <f t="shared" si="47"/>
        <v>0</v>
      </c>
      <c r="BY62" s="5022">
        <f t="shared" si="47"/>
        <v>0</v>
      </c>
      <c r="CA62" s="3776" t="s">
        <v>1815</v>
      </c>
      <c r="CB62" s="3777"/>
      <c r="CC62" s="3778"/>
      <c r="CD62" s="5023">
        <f t="shared" ref="CD62:CL62" si="48">CD56+CD61</f>
        <v>0</v>
      </c>
      <c r="CE62" s="5023">
        <f t="shared" si="48"/>
        <v>0</v>
      </c>
      <c r="CF62" s="5023">
        <f t="shared" si="48"/>
        <v>0</v>
      </c>
      <c r="CG62" s="5024">
        <f t="shared" si="48"/>
        <v>0</v>
      </c>
      <c r="CH62" s="5025">
        <f t="shared" si="48"/>
        <v>0</v>
      </c>
      <c r="CI62" s="5026">
        <f t="shared" si="48"/>
        <v>0</v>
      </c>
      <c r="CJ62" s="5023">
        <f t="shared" si="48"/>
        <v>0</v>
      </c>
      <c r="CK62" s="5024">
        <f t="shared" si="48"/>
        <v>0</v>
      </c>
      <c r="CL62" s="5027">
        <f t="shared" si="48"/>
        <v>0</v>
      </c>
    </row>
    <row r="63" spans="2:92" ht="12.75" customHeight="1">
      <c r="B63" s="3483" t="s">
        <v>1816</v>
      </c>
      <c r="C63" s="1064" t="s">
        <v>1817</v>
      </c>
      <c r="D63" s="3484"/>
      <c r="E63" s="3484"/>
      <c r="F63" s="3484"/>
      <c r="G63" s="3484"/>
      <c r="H63" s="3485"/>
      <c r="I63" s="3485"/>
      <c r="J63" s="3485"/>
      <c r="K63" s="3485"/>
      <c r="L63" s="3485"/>
      <c r="M63" s="3485"/>
      <c r="N63" s="3485"/>
      <c r="O63" s="3485"/>
      <c r="P63" s="3485"/>
      <c r="Q63" s="3485"/>
      <c r="R63" s="3486"/>
      <c r="S63" s="3485"/>
      <c r="T63" s="3485"/>
      <c r="U63" s="3485"/>
      <c r="V63" s="3485"/>
      <c r="W63" s="3486"/>
      <c r="X63" s="3487"/>
      <c r="Y63" s="3487"/>
      <c r="Z63" s="3487"/>
      <c r="AA63" s="3487"/>
      <c r="AB63" s="3487"/>
      <c r="AC63" s="3488"/>
      <c r="AD63" s="3489"/>
      <c r="AK63" s="25"/>
      <c r="AY63" s="5028"/>
      <c r="AZ63" s="5029"/>
      <c r="BA63" s="5029"/>
      <c r="BB63" s="5029"/>
      <c r="BC63" s="5029"/>
      <c r="BD63" s="5029"/>
      <c r="BE63" s="5029"/>
      <c r="BF63" s="5029"/>
      <c r="BG63" s="5029"/>
      <c r="BH63" s="5029"/>
      <c r="BI63" s="5029"/>
      <c r="BJ63" s="5029"/>
      <c r="BK63" s="5029"/>
      <c r="BL63" s="5029"/>
      <c r="BM63" s="5030"/>
      <c r="BN63" s="5030"/>
      <c r="BO63" s="5030"/>
      <c r="BP63" s="5031"/>
      <c r="BQ63" s="5032"/>
      <c r="BR63"/>
      <c r="CA63" s="3779"/>
      <c r="CB63" s="3780"/>
      <c r="CC63" s="3780"/>
      <c r="CD63" s="3780"/>
      <c r="CE63" s="3780"/>
      <c r="CF63" s="3780"/>
      <c r="CG63" s="3780"/>
      <c r="CH63" s="3781"/>
      <c r="CI63" s="1431"/>
      <c r="CJ63" s="1431"/>
      <c r="CK63" s="1431"/>
      <c r="CL63" s="5033"/>
    </row>
    <row r="64" spans="2:92" ht="12.75" customHeight="1">
      <c r="B64" s="2822"/>
      <c r="C64" s="1024" t="s">
        <v>1818</v>
      </c>
      <c r="D64" s="3490"/>
      <c r="E64" s="3490"/>
      <c r="F64" s="3490"/>
      <c r="G64" s="3491"/>
      <c r="H64" s="3492"/>
      <c r="I64" s="3492"/>
      <c r="J64" s="3492"/>
      <c r="K64" s="3492"/>
      <c r="L64" s="3492"/>
      <c r="M64" s="3492"/>
      <c r="N64" s="3492"/>
      <c r="O64" s="3492"/>
      <c r="P64" s="3492"/>
      <c r="Q64" s="3492"/>
      <c r="R64" s="3493"/>
      <c r="S64" s="3492"/>
      <c r="T64" s="3492"/>
      <c r="U64" s="3492"/>
      <c r="V64" s="3492"/>
      <c r="W64" s="3493"/>
      <c r="X64" s="3494"/>
      <c r="Y64" s="3494"/>
      <c r="Z64" s="3494"/>
      <c r="AA64" s="3494"/>
      <c r="AB64" s="3494"/>
      <c r="AC64" s="3495"/>
      <c r="AD64" s="3496"/>
      <c r="AK64" s="25"/>
      <c r="AY64" s="3782"/>
      <c r="AZ64" s="2522"/>
      <c r="BA64" s="2522"/>
      <c r="BB64" s="2522"/>
      <c r="BC64" s="2522"/>
      <c r="BD64" s="2522"/>
      <c r="BE64" s="2522"/>
      <c r="BF64" s="2522"/>
      <c r="BG64" s="2522"/>
      <c r="BH64" s="2522"/>
      <c r="BI64" s="2522"/>
      <c r="BJ64" s="2522"/>
      <c r="BK64" s="2522"/>
      <c r="BL64" s="2522"/>
      <c r="BM64" s="3783"/>
      <c r="BN64" s="3783"/>
      <c r="BO64" s="3783"/>
      <c r="BP64" s="3784"/>
      <c r="BQ64" s="3785"/>
      <c r="BR64"/>
      <c r="CA64" s="3786" t="s">
        <v>1819</v>
      </c>
      <c r="CB64" s="3787"/>
      <c r="CC64" s="3788"/>
      <c r="CD64" s="3789"/>
      <c r="CE64" s="3789"/>
      <c r="CF64" s="3789"/>
      <c r="CG64" s="3790"/>
      <c r="CH64" s="3791"/>
      <c r="CI64" s="3775"/>
      <c r="CJ64" s="3671"/>
      <c r="CK64" s="3664"/>
      <c r="CL64" s="3792"/>
    </row>
    <row r="65" spans="2:92" ht="12.75" customHeight="1">
      <c r="B65" s="2822" t="s">
        <v>1820</v>
      </c>
      <c r="C65" s="1024" t="s">
        <v>1640</v>
      </c>
      <c r="D65" s="3490"/>
      <c r="E65" s="3490"/>
      <c r="F65" s="3490"/>
      <c r="G65" s="3491"/>
      <c r="H65" s="3497"/>
      <c r="I65" s="3497"/>
      <c r="J65" s="3497"/>
      <c r="K65" s="3497"/>
      <c r="L65" s="3497"/>
      <c r="M65" s="3497"/>
      <c r="N65" s="3497"/>
      <c r="O65" s="3497"/>
      <c r="P65" s="3497"/>
      <c r="Q65" s="3497"/>
      <c r="R65" s="3498"/>
      <c r="S65" s="3497"/>
      <c r="T65" s="3497"/>
      <c r="U65" s="3497"/>
      <c r="V65" s="3497"/>
      <c r="W65" s="3498"/>
      <c r="X65" s="3499"/>
      <c r="Y65" s="3499"/>
      <c r="Z65" s="3499"/>
      <c r="AA65" s="3499"/>
      <c r="AB65" s="3499"/>
      <c r="AC65" s="3495"/>
      <c r="AD65" s="3500"/>
      <c r="AK65" s="25"/>
      <c r="AY65" s="3782"/>
      <c r="AZ65" s="2522"/>
      <c r="BA65" s="2522"/>
      <c r="BB65" s="2522"/>
      <c r="BC65" s="2522"/>
      <c r="BD65" s="2522"/>
      <c r="BE65" s="2522"/>
      <c r="BF65" s="2522"/>
      <c r="BG65" s="2522"/>
      <c r="BH65" s="2522"/>
      <c r="BI65" s="2522"/>
      <c r="BJ65" s="2522"/>
      <c r="BK65" s="2522"/>
      <c r="BL65" s="2522"/>
      <c r="BM65" s="3783"/>
      <c r="BN65" s="3783"/>
      <c r="BO65" s="3783"/>
      <c r="BP65" s="3784"/>
      <c r="BQ65" s="3785"/>
      <c r="BR65"/>
      <c r="CA65" s="3793"/>
      <c r="CB65" s="3794"/>
      <c r="CC65" s="3795"/>
      <c r="CD65" s="3796"/>
      <c r="CE65" s="3796"/>
      <c r="CF65" s="3796"/>
      <c r="CG65" s="3797"/>
      <c r="CH65" s="3798"/>
      <c r="CI65" s="3796"/>
      <c r="CJ65" s="3799"/>
      <c r="CK65" s="3800"/>
      <c r="CL65" s="3799"/>
    </row>
    <row r="66" spans="2:92" ht="12.75" customHeight="1">
      <c r="B66" s="4208"/>
      <c r="C66" s="265"/>
      <c r="D66" s="3501"/>
      <c r="E66" s="3501"/>
      <c r="F66" s="3501"/>
      <c r="G66" s="3502"/>
      <c r="H66" s="3503"/>
      <c r="I66" s="3503"/>
      <c r="J66" s="3503"/>
      <c r="K66" s="3503"/>
      <c r="L66" s="3503"/>
      <c r="M66" s="3503"/>
      <c r="N66" s="3503"/>
      <c r="O66" s="3503"/>
      <c r="P66" s="3503"/>
      <c r="Q66" s="3503"/>
      <c r="R66" s="3503"/>
      <c r="S66" s="3503"/>
      <c r="T66" s="3503"/>
      <c r="U66" s="3503"/>
      <c r="V66" s="3503"/>
      <c r="W66" s="3503"/>
      <c r="X66" s="3503"/>
      <c r="Y66" s="3503"/>
      <c r="Z66" s="3503"/>
      <c r="AA66" s="3503"/>
      <c r="AB66" s="3503"/>
      <c r="AC66" s="3504"/>
      <c r="AD66" s="3505"/>
      <c r="AK66" s="418"/>
      <c r="AY66" s="3801"/>
      <c r="AZ66" s="2547"/>
      <c r="BA66" s="2547"/>
      <c r="BB66" s="2547"/>
      <c r="BC66" s="2547"/>
      <c r="BD66" s="2547"/>
      <c r="BE66" s="2547"/>
      <c r="BF66" s="2547"/>
      <c r="BG66" s="2547"/>
      <c r="BH66" s="2547"/>
      <c r="BI66" s="2547"/>
      <c r="BJ66" s="2547"/>
      <c r="BK66" s="2547"/>
      <c r="BL66" s="2547"/>
      <c r="BM66" s="3802"/>
      <c r="BN66" s="3802"/>
      <c r="BO66" s="3802"/>
      <c r="BP66" s="3803"/>
      <c r="BQ66" s="3804"/>
      <c r="BR66"/>
      <c r="CA66" s="3793"/>
      <c r="CB66" s="3794"/>
      <c r="CC66" s="3795"/>
      <c r="CD66" s="3796"/>
      <c r="CE66" s="3796"/>
      <c r="CF66" s="3796"/>
      <c r="CG66" s="3797"/>
      <c r="CH66" s="3805"/>
      <c r="CI66" s="3796"/>
      <c r="CJ66" s="3799"/>
      <c r="CK66" s="3800"/>
      <c r="CL66" s="3806"/>
    </row>
    <row r="67" spans="2:92" ht="12.75" customHeight="1">
      <c r="B67" s="5034" t="s">
        <v>1821</v>
      </c>
      <c r="C67" s="5035"/>
      <c r="D67" s="5035"/>
      <c r="E67" s="5035"/>
      <c r="F67" s="5035"/>
      <c r="G67" s="5036"/>
      <c r="H67" s="5037">
        <f>SUM(H62:H65)</f>
        <v>0</v>
      </c>
      <c r="I67" s="5037">
        <f t="shared" ref="I67:AB67" si="49">SUM(I62:I65)</f>
        <v>0</v>
      </c>
      <c r="J67" s="5037">
        <f t="shared" si="49"/>
        <v>0</v>
      </c>
      <c r="K67" s="5037">
        <f t="shared" si="49"/>
        <v>0</v>
      </c>
      <c r="L67" s="5037">
        <f t="shared" si="49"/>
        <v>0</v>
      </c>
      <c r="M67" s="5037">
        <f t="shared" si="49"/>
        <v>0</v>
      </c>
      <c r="N67" s="5037">
        <f t="shared" si="49"/>
        <v>0</v>
      </c>
      <c r="O67" s="5037">
        <f t="shared" si="49"/>
        <v>0</v>
      </c>
      <c r="P67" s="5037">
        <f t="shared" si="49"/>
        <v>0</v>
      </c>
      <c r="Q67" s="5037">
        <f t="shared" si="49"/>
        <v>0</v>
      </c>
      <c r="R67" s="5037">
        <f t="shared" si="49"/>
        <v>0</v>
      </c>
      <c r="S67" s="5037">
        <f t="shared" si="49"/>
        <v>0</v>
      </c>
      <c r="T67" s="5037">
        <f t="shared" si="49"/>
        <v>0</v>
      </c>
      <c r="U67" s="5037">
        <f t="shared" si="49"/>
        <v>0</v>
      </c>
      <c r="V67" s="5037">
        <f t="shared" si="49"/>
        <v>0</v>
      </c>
      <c r="W67" s="5037">
        <f t="shared" si="49"/>
        <v>0</v>
      </c>
      <c r="X67" s="5037">
        <f t="shared" si="49"/>
        <v>0</v>
      </c>
      <c r="Y67" s="5037">
        <f>SUM(Y62:Y65)</f>
        <v>0</v>
      </c>
      <c r="Z67" s="5037">
        <f t="shared" si="49"/>
        <v>0</v>
      </c>
      <c r="AA67" s="5037">
        <f t="shared" si="49"/>
        <v>0</v>
      </c>
      <c r="AB67" s="5037">
        <f t="shared" si="49"/>
        <v>0</v>
      </c>
      <c r="AC67" s="5038"/>
      <c r="AD67" s="5039">
        <f>SUM(AD62:AD65)</f>
        <v>0</v>
      </c>
      <c r="AK67" s="571"/>
      <c r="AY67" s="5040">
        <f t="shared" ref="AY67:BL67" si="50">SUM(AY62:AY65)</f>
        <v>0</v>
      </c>
      <c r="AZ67" s="5041">
        <f t="shared" si="50"/>
        <v>0</v>
      </c>
      <c r="BA67" s="5041">
        <f t="shared" si="50"/>
        <v>0</v>
      </c>
      <c r="BB67" s="5041">
        <f t="shared" si="50"/>
        <v>0</v>
      </c>
      <c r="BC67" s="5041">
        <f t="shared" si="50"/>
        <v>0</v>
      </c>
      <c r="BD67" s="5041">
        <f t="shared" si="50"/>
        <v>0</v>
      </c>
      <c r="BE67" s="5041">
        <f t="shared" si="50"/>
        <v>0</v>
      </c>
      <c r="BF67" s="5041">
        <f t="shared" si="50"/>
        <v>0</v>
      </c>
      <c r="BG67" s="5041">
        <f>SUM(BG62:BG65)</f>
        <v>0</v>
      </c>
      <c r="BH67" s="5041">
        <f>SUM(BH62:BH65)</f>
        <v>0</v>
      </c>
      <c r="BI67" s="5041">
        <f>SUM(BI62:BI65)</f>
        <v>0</v>
      </c>
      <c r="BJ67" s="5041">
        <f t="shared" si="50"/>
        <v>0</v>
      </c>
      <c r="BK67" s="5041">
        <f t="shared" si="50"/>
        <v>0</v>
      </c>
      <c r="BL67" s="5041">
        <f t="shared" si="50"/>
        <v>0</v>
      </c>
      <c r="BM67" s="5042"/>
      <c r="BN67" s="5042"/>
      <c r="BO67" s="5042"/>
      <c r="BP67" s="5043"/>
      <c r="BQ67" s="5044"/>
      <c r="BR67"/>
      <c r="CA67" s="3807" t="s">
        <v>1822</v>
      </c>
      <c r="CB67" s="3808"/>
      <c r="CC67" s="3809"/>
      <c r="CD67" s="3810">
        <f t="shared" ref="CD67:CL67" si="51">SUBTOTAL(9,CD65:CD66)</f>
        <v>0</v>
      </c>
      <c r="CE67" s="3810">
        <f t="shared" si="51"/>
        <v>0</v>
      </c>
      <c r="CF67" s="3810">
        <f t="shared" si="51"/>
        <v>0</v>
      </c>
      <c r="CG67" s="3811">
        <f t="shared" si="51"/>
        <v>0</v>
      </c>
      <c r="CH67" s="5045">
        <f t="shared" si="51"/>
        <v>0</v>
      </c>
      <c r="CI67" s="3812">
        <f t="shared" si="51"/>
        <v>0</v>
      </c>
      <c r="CJ67" s="3813">
        <f t="shared" si="51"/>
        <v>0</v>
      </c>
      <c r="CK67" s="3811">
        <f t="shared" si="51"/>
        <v>0</v>
      </c>
      <c r="CL67" s="5046">
        <f t="shared" si="51"/>
        <v>0</v>
      </c>
    </row>
    <row r="68" spans="2:92" s="352" customFormat="1" ht="12.75" customHeight="1">
      <c r="G68" s="352" t="s">
        <v>1263</v>
      </c>
      <c r="H68" s="3372">
        <f>H67+H65-SFP!G33</f>
        <v>0</v>
      </c>
      <c r="I68" s="3372">
        <f>I67+N67-SFP!G36</f>
        <v>0</v>
      </c>
      <c r="J68" s="3372">
        <f>J67+J65-SFP!G40</f>
        <v>0</v>
      </c>
      <c r="K68" s="3372">
        <f>K67+K65-K64-K63-SFP!G44</f>
        <v>0</v>
      </c>
      <c r="L68" s="3372">
        <f>L67+L65-L64-L63-SFP!G46</f>
        <v>0</v>
      </c>
      <c r="M68" s="3372">
        <f>M67+M65-SFP!G34</f>
        <v>0</v>
      </c>
      <c r="N68" s="3372"/>
      <c r="O68" s="3372">
        <f>O67+O65-SFP!G41</f>
        <v>0</v>
      </c>
      <c r="P68" s="3372">
        <f>P67+P65-P64-P63-SFP!G45</f>
        <v>0</v>
      </c>
      <c r="Q68" s="3372">
        <f>Q67+Q65-Q64-Q63-SFP!G47</f>
        <v>0</v>
      </c>
      <c r="R68" s="3372">
        <f>R67-SFP!G51</f>
        <v>0</v>
      </c>
      <c r="S68" s="3372">
        <f>S67-SFP!G183</f>
        <v>0</v>
      </c>
      <c r="T68" s="3372">
        <f>T67-SFP!I186</f>
        <v>0</v>
      </c>
      <c r="U68" s="3372">
        <f>U67-SFP!I188</f>
        <v>0</v>
      </c>
      <c r="V68" s="3372">
        <f>V67-SFP!I184</f>
        <v>0</v>
      </c>
      <c r="W68" s="3372">
        <f>W67-SFP!I187</f>
        <v>0</v>
      </c>
      <c r="X68" s="3372">
        <f>X67-SFP!I189</f>
        <v>0</v>
      </c>
      <c r="Y68" s="353"/>
      <c r="Z68" s="353"/>
      <c r="AA68" s="353"/>
      <c r="AB68" s="353"/>
      <c r="AC68" s="353"/>
      <c r="AW68" s="354"/>
      <c r="AX68" s="354"/>
      <c r="AY68" s="4110"/>
      <c r="AZ68" s="4110"/>
      <c r="BA68" s="4110"/>
      <c r="BB68" s="4110"/>
      <c r="BC68" s="4110"/>
      <c r="BD68" s="4110"/>
      <c r="BE68" s="4110"/>
      <c r="BF68" s="4110"/>
      <c r="BG68" s="4110"/>
      <c r="BH68" s="4110"/>
      <c r="BI68" s="4110"/>
      <c r="BJ68" s="4110"/>
      <c r="BK68" s="4110"/>
      <c r="BL68" s="4110"/>
      <c r="BM68" s="4110"/>
      <c r="BN68" s="4110"/>
      <c r="BO68" s="4110"/>
      <c r="BP68" s="4110"/>
      <c r="BQ68" s="354"/>
      <c r="BR68"/>
      <c r="BS68" s="354"/>
      <c r="BT68" s="354"/>
      <c r="BU68" s="354"/>
      <c r="BV68" s="354"/>
      <c r="BW68" s="354"/>
      <c r="BX68" s="354"/>
      <c r="BY68" s="354"/>
      <c r="BZ68" s="354"/>
      <c r="CA68" s="3814" t="s">
        <v>1823</v>
      </c>
      <c r="CB68" s="3815"/>
      <c r="CC68" s="3816"/>
      <c r="CD68" s="5047">
        <f t="shared" ref="CD68:CL68" si="52">CD62+CD67</f>
        <v>0</v>
      </c>
      <c r="CE68" s="5047">
        <f t="shared" si="52"/>
        <v>0</v>
      </c>
      <c r="CF68" s="5047">
        <f t="shared" si="52"/>
        <v>0</v>
      </c>
      <c r="CG68" s="5047">
        <f t="shared" si="52"/>
        <v>0</v>
      </c>
      <c r="CH68" s="5048">
        <f t="shared" si="52"/>
        <v>0</v>
      </c>
      <c r="CI68" s="5047">
        <f t="shared" si="52"/>
        <v>0</v>
      </c>
      <c r="CJ68" s="5047">
        <f t="shared" si="52"/>
        <v>0</v>
      </c>
      <c r="CK68" s="5047">
        <f t="shared" si="52"/>
        <v>0</v>
      </c>
      <c r="CL68" s="5049">
        <f t="shared" si="52"/>
        <v>0</v>
      </c>
      <c r="CM68" s="1"/>
      <c r="CN68" s="354"/>
    </row>
    <row r="69" spans="2:92" ht="12.75" customHeight="1">
      <c r="AY69" s="49"/>
      <c r="BR69"/>
    </row>
    <row r="70" spans="2:92" ht="12.75" customHeight="1">
      <c r="B70" s="18">
        <v>1</v>
      </c>
      <c r="C70" s="467" t="s">
        <v>1824</v>
      </c>
      <c r="D70" s="540"/>
      <c r="E70" s="540"/>
      <c r="F70" s="1160"/>
      <c r="G70" s="1160"/>
      <c r="H70" s="1159"/>
      <c r="I70" s="1159"/>
      <c r="J70" s="3506"/>
      <c r="AY70" s="3817" t="s">
        <v>1767</v>
      </c>
      <c r="AZ70" s="3818"/>
      <c r="BA70" s="3818"/>
      <c r="BB70" s="3818"/>
      <c r="BC70" s="3819"/>
      <c r="BD70" s="3820"/>
      <c r="BE70" s="3820"/>
      <c r="BF70" s="3820"/>
      <c r="BG70" s="3820"/>
      <c r="BR70"/>
      <c r="CB70" s="28"/>
      <c r="CC70" s="52"/>
      <c r="CD70" s="52"/>
      <c r="CE70" s="203"/>
      <c r="CF70" s="203"/>
      <c r="CG70" s="237"/>
      <c r="CH70" s="237"/>
      <c r="CI70" s="3821"/>
    </row>
    <row r="71" spans="2:92" ht="12.75" customHeight="1">
      <c r="B71" s="2710"/>
      <c r="C71" s="24" t="s">
        <v>1825</v>
      </c>
      <c r="D71" s="3507">
        <f>L67</f>
        <v>0</v>
      </c>
      <c r="E71" s="3507"/>
      <c r="F71" s="3507"/>
      <c r="G71" s="3507"/>
      <c r="H71" s="3507"/>
      <c r="K71" s="18"/>
      <c r="L71" s="18"/>
      <c r="AY71" s="3822" t="s">
        <v>1770</v>
      </c>
      <c r="AZ71" s="3823"/>
      <c r="BA71" s="3823"/>
      <c r="BB71" s="3823"/>
      <c r="BC71" s="3824"/>
      <c r="BE71" s="2884" t="s">
        <v>1826</v>
      </c>
      <c r="BR71"/>
      <c r="CA71" s="52">
        <v>1</v>
      </c>
      <c r="CB71" s="51" t="s">
        <v>1602</v>
      </c>
      <c r="CC71" s="52"/>
      <c r="CD71" s="3825"/>
      <c r="CE71" s="3825"/>
      <c r="CF71" s="3825"/>
      <c r="CG71" s="3826"/>
      <c r="CH71" s="3826"/>
      <c r="CI71" s="52"/>
      <c r="CJ71" s="52"/>
      <c r="CK71" s="52"/>
      <c r="CL71" s="52"/>
      <c r="CM71" s="52"/>
    </row>
    <row r="72" spans="2:92" ht="12.75" customHeight="1">
      <c r="B72" s="540"/>
      <c r="C72" s="24" t="s">
        <v>1827</v>
      </c>
      <c r="D72" s="3507">
        <f>Q67</f>
        <v>0</v>
      </c>
      <c r="E72" s="3507"/>
      <c r="F72" s="3507"/>
      <c r="G72" s="3507"/>
      <c r="H72" s="3507"/>
      <c r="K72" s="18"/>
      <c r="L72" s="18"/>
      <c r="AY72" s="3827" t="s">
        <v>1828</v>
      </c>
      <c r="BC72" s="3828">
        <f>SUMIF(H$17:H$29,"&lt;0")+SUMIF(H$35:H$58,"&lt;0")</f>
        <v>0</v>
      </c>
      <c r="BE72" s="2884" t="s">
        <v>1829</v>
      </c>
      <c r="BR72"/>
      <c r="CA72" s="52"/>
      <c r="CB72" s="3829" t="s">
        <v>1830</v>
      </c>
      <c r="CC72" s="3830"/>
      <c r="CD72" s="3830"/>
      <c r="CE72" s="3830"/>
      <c r="CF72" s="3830"/>
      <c r="CG72" s="3830"/>
      <c r="CH72" s="3830"/>
      <c r="CI72" s="3830"/>
      <c r="CJ72" s="3830"/>
      <c r="CK72" s="3830"/>
      <c r="CL72" s="3830"/>
      <c r="CM72" s="3831"/>
    </row>
    <row r="73" spans="2:92" ht="12.75" customHeight="1">
      <c r="B73" s="540"/>
      <c r="C73" s="24" t="s">
        <v>1831</v>
      </c>
      <c r="D73" s="3508">
        <f>SUBTOTAL(9,D71:D72)</f>
        <v>0</v>
      </c>
      <c r="E73" s="3507"/>
      <c r="F73" s="3507"/>
      <c r="G73" s="3507"/>
      <c r="H73" s="3507"/>
      <c r="K73" s="18"/>
      <c r="L73" s="18"/>
      <c r="AY73" s="3827" t="s">
        <v>1832</v>
      </c>
      <c r="BC73" s="3828">
        <f>SUMIF(I$17:I$29,"&lt;0")+SUMIF(I$35:I$58,"&lt;0")</f>
        <v>0</v>
      </c>
      <c r="BE73" s="2884" t="s">
        <v>1833</v>
      </c>
      <c r="BR73"/>
      <c r="CA73" s="1430"/>
      <c r="CB73" s="7620" t="s">
        <v>1603</v>
      </c>
      <c r="CC73" s="7620"/>
      <c r="CD73" s="7620" t="s">
        <v>68</v>
      </c>
      <c r="CE73" s="7620"/>
      <c r="CF73" s="7620" t="s">
        <v>69</v>
      </c>
      <c r="CG73" s="7620"/>
      <c r="CH73" s="7620" t="s">
        <v>70</v>
      </c>
      <c r="CI73" s="7620"/>
      <c r="CJ73" s="7620" t="s">
        <v>1834</v>
      </c>
      <c r="CK73" s="7620"/>
      <c r="CL73" s="7620" t="s">
        <v>72</v>
      </c>
      <c r="CM73" s="7620"/>
    </row>
    <row r="74" spans="2:92" ht="12.75" customHeight="1">
      <c r="B74" s="540"/>
      <c r="C74" s="24" t="s">
        <v>1835</v>
      </c>
      <c r="D74" s="3509"/>
      <c r="E74" s="3510" t="s">
        <v>1836</v>
      </c>
      <c r="F74" s="3507"/>
      <c r="G74" s="3507"/>
      <c r="H74" s="3507"/>
      <c r="K74" s="18"/>
      <c r="L74" s="18"/>
      <c r="AY74" s="3827" t="s">
        <v>1837</v>
      </c>
      <c r="BC74" s="3828">
        <f>SUMIF(J$17:J$29,"&lt;0")+SUMIF(J$35:J$58,"&lt;0")</f>
        <v>0</v>
      </c>
      <c r="BE74" s="2884" t="s">
        <v>1838</v>
      </c>
      <c r="BR74"/>
      <c r="CA74" s="1430"/>
      <c r="CB74" s="7627"/>
      <c r="CC74" s="7627"/>
      <c r="CD74" s="3832" t="s">
        <v>1604</v>
      </c>
      <c r="CE74" s="3832" t="s">
        <v>1605</v>
      </c>
      <c r="CF74" s="3832" t="s">
        <v>1604</v>
      </c>
      <c r="CG74" s="3832" t="s">
        <v>1605</v>
      </c>
      <c r="CH74" s="3832" t="s">
        <v>1604</v>
      </c>
      <c r="CI74" s="3832" t="s">
        <v>1605</v>
      </c>
      <c r="CJ74" s="3832" t="s">
        <v>1604</v>
      </c>
      <c r="CK74" s="3832" t="s">
        <v>1605</v>
      </c>
      <c r="CL74" s="3832" t="s">
        <v>1604</v>
      </c>
      <c r="CM74" s="3832" t="s">
        <v>1605</v>
      </c>
    </row>
    <row r="75" spans="2:92" ht="12.75" customHeight="1">
      <c r="B75" s="540"/>
      <c r="C75" s="24" t="s">
        <v>1839</v>
      </c>
      <c r="D75" s="3509"/>
      <c r="E75" s="3510" t="s">
        <v>1840</v>
      </c>
      <c r="F75" s="3507"/>
      <c r="G75" s="3507"/>
      <c r="H75" s="3507"/>
      <c r="K75" s="18"/>
      <c r="L75" s="18"/>
      <c r="AY75" s="3827" t="s">
        <v>1841</v>
      </c>
      <c r="BC75" s="3828">
        <f>SUMIF(K$17:K$29,"&lt;0")+SUMIF(K$35:K$58,"&lt;0")</f>
        <v>0</v>
      </c>
      <c r="BE75" s="2884" t="s">
        <v>1842</v>
      </c>
      <c r="BR75"/>
      <c r="CA75" s="52"/>
      <c r="CB75" s="3833" t="s">
        <v>1606</v>
      </c>
      <c r="CC75" s="3834"/>
      <c r="CD75" s="3835"/>
      <c r="CE75" s="3836"/>
      <c r="CF75" s="3836"/>
      <c r="CG75" s="3836"/>
      <c r="CH75" s="3836"/>
      <c r="CI75" s="3836"/>
      <c r="CJ75" s="3836"/>
      <c r="CK75" s="3836"/>
      <c r="CL75" s="3836"/>
      <c r="CM75" s="3836"/>
    </row>
    <row r="76" spans="2:92" ht="12.75" customHeight="1">
      <c r="B76" s="540"/>
      <c r="C76" s="24" t="s">
        <v>1843</v>
      </c>
      <c r="D76" s="3509"/>
      <c r="E76" s="3510" t="s">
        <v>1844</v>
      </c>
      <c r="F76" s="3507"/>
      <c r="G76" s="3507"/>
      <c r="H76" s="3507"/>
      <c r="K76" s="18"/>
      <c r="L76" s="18"/>
      <c r="AY76" s="3827" t="s">
        <v>1845</v>
      </c>
      <c r="BC76" s="3828">
        <f>SUMIF(L$17:L$29,"&lt;0")+SUMIF(L$35:L$58,"&lt;0")</f>
        <v>0</v>
      </c>
      <c r="BE76" s="2884" t="s">
        <v>1842</v>
      </c>
      <c r="BR76"/>
      <c r="CA76" s="52"/>
      <c r="CB76" s="3833" t="s">
        <v>1607</v>
      </c>
      <c r="CC76" s="3834"/>
      <c r="CD76" s="3835"/>
      <c r="CE76" s="3837"/>
      <c r="CF76" s="3836"/>
      <c r="CG76" s="3837"/>
      <c r="CH76" s="3836"/>
      <c r="CI76" s="3837"/>
      <c r="CJ76" s="3836"/>
      <c r="CK76" s="3837"/>
      <c r="CL76" s="3836"/>
      <c r="CM76" s="3837"/>
    </row>
    <row r="77" spans="2:92" ht="12.75" customHeight="1">
      <c r="B77" s="540"/>
      <c r="C77" s="24" t="s">
        <v>1692</v>
      </c>
      <c r="D77" s="5050">
        <f>D73-D74-D75-D76</f>
        <v>0</v>
      </c>
      <c r="E77" s="3511" t="str">
        <f>IF(D77&gt;1,"Explain and reconcile discrepancy in the space provided below",IF(AND(D77&gt;0,D77&lt;=1),"Rounding-off Difference","No Exceptions Noted"))</f>
        <v>No Exceptions Noted</v>
      </c>
      <c r="F77" s="3507"/>
      <c r="G77" s="3507"/>
      <c r="H77" s="3507"/>
      <c r="K77" s="18"/>
      <c r="L77" s="18"/>
      <c r="AY77" s="3827" t="s">
        <v>1846</v>
      </c>
      <c r="BC77" s="3838">
        <f>SUMIF(M$17:M$29,"&lt;0")+SUMIF(M$35:M$58,"&lt;0")</f>
        <v>0</v>
      </c>
      <c r="BE77" s="2884" t="s">
        <v>1829</v>
      </c>
      <c r="BR77"/>
      <c r="CA77" s="52"/>
      <c r="CB77" s="3833" t="s">
        <v>1608</v>
      </c>
      <c r="CC77" s="3834"/>
      <c r="CD77" s="3835"/>
      <c r="CE77" s="3837"/>
      <c r="CF77" s="3836"/>
      <c r="CG77" s="3837"/>
      <c r="CH77" s="3836"/>
      <c r="CI77" s="3837"/>
      <c r="CJ77" s="3836"/>
      <c r="CK77" s="3837"/>
      <c r="CL77" s="3836"/>
      <c r="CM77" s="3837"/>
    </row>
    <row r="78" spans="2:92" ht="12.75" customHeight="1">
      <c r="B78" s="540"/>
      <c r="C78" s="24"/>
      <c r="E78" s="3512" t="s">
        <v>44</v>
      </c>
      <c r="F78" s="3513"/>
      <c r="G78" s="3507"/>
      <c r="H78" s="3507"/>
      <c r="K78" s="18"/>
      <c r="L78" s="18"/>
      <c r="AY78" s="3827" t="s">
        <v>1847</v>
      </c>
      <c r="BC78" s="3828">
        <f>SUMIF(N$17:N$29,"&lt;0")+SUMIF(N$35:N$58,"&lt;0")</f>
        <v>0</v>
      </c>
      <c r="BE78" s="2884" t="s">
        <v>1833</v>
      </c>
      <c r="BR78"/>
      <c r="CA78" s="52"/>
      <c r="CB78" s="3833" t="s">
        <v>1609</v>
      </c>
      <c r="CC78" s="3834"/>
      <c r="CD78" s="3835"/>
      <c r="CE78" s="3837"/>
      <c r="CF78" s="3836"/>
      <c r="CG78" s="3837"/>
      <c r="CH78" s="3836"/>
      <c r="CI78" s="3837"/>
      <c r="CJ78" s="3836"/>
      <c r="CK78" s="3837"/>
      <c r="CL78" s="3836"/>
      <c r="CM78" s="3837"/>
    </row>
    <row r="79" spans="2:92" ht="12.75" customHeight="1">
      <c r="B79" s="540"/>
      <c r="C79" s="24"/>
      <c r="E79" s="3507"/>
      <c r="F79" s="3513"/>
      <c r="G79" s="3507"/>
      <c r="H79" s="3507"/>
      <c r="K79" s="18"/>
      <c r="L79" s="18"/>
      <c r="AY79" s="3827" t="s">
        <v>1848</v>
      </c>
      <c r="BC79" s="3828">
        <f>SUMIF(O$17:O$29,"&lt;0")+SUMIF(O$35:O$58,"&lt;0")</f>
        <v>0</v>
      </c>
      <c r="BE79" s="2884" t="s">
        <v>1838</v>
      </c>
      <c r="BR79"/>
      <c r="CA79" s="52"/>
      <c r="CB79" s="3833" t="s">
        <v>1610</v>
      </c>
      <c r="CC79" s="3834"/>
      <c r="CD79" s="3835"/>
      <c r="CE79" s="3837"/>
      <c r="CF79" s="3836"/>
      <c r="CG79" s="3837"/>
      <c r="CH79" s="3836"/>
      <c r="CI79" s="3837"/>
      <c r="CJ79" s="3836"/>
      <c r="CK79" s="3837"/>
      <c r="CL79" s="3836"/>
      <c r="CM79" s="3837"/>
    </row>
    <row r="80" spans="2:92" ht="12.75" customHeight="1">
      <c r="B80" s="540"/>
      <c r="C80" s="540"/>
      <c r="D80" s="3507"/>
      <c r="E80" s="3507"/>
      <c r="F80" s="3507"/>
      <c r="G80" s="3507"/>
      <c r="H80" s="3507"/>
      <c r="K80" s="18"/>
      <c r="L80" s="18"/>
      <c r="AY80" s="3827" t="s">
        <v>1849</v>
      </c>
      <c r="BC80" s="3828">
        <f>SUMIF(P$17:P$29,"&lt;0")+SUMIF(P$35:P$58,"&lt;0")</f>
        <v>0</v>
      </c>
      <c r="BE80" s="2884" t="s">
        <v>1842</v>
      </c>
      <c r="BR80"/>
      <c r="CA80" s="52"/>
      <c r="CB80" s="3833" t="s">
        <v>1611</v>
      </c>
      <c r="CC80" s="3834"/>
      <c r="CD80" s="3839"/>
      <c r="CE80" s="3840"/>
      <c r="CF80" s="3841"/>
      <c r="CG80" s="3840"/>
      <c r="CH80" s="3841"/>
      <c r="CI80" s="3840"/>
      <c r="CJ80" s="3841"/>
      <c r="CK80" s="3840"/>
      <c r="CL80" s="3841"/>
      <c r="CM80" s="3840"/>
    </row>
    <row r="81" spans="2:91" ht="12.75" customHeight="1">
      <c r="B81" s="540"/>
      <c r="C81" s="467"/>
      <c r="D81" s="5051" t="s">
        <v>1850</v>
      </c>
      <c r="E81" s="5051" t="s">
        <v>1851</v>
      </c>
      <c r="F81" s="5051" t="s">
        <v>1852</v>
      </c>
      <c r="G81" s="5051" t="s">
        <v>1853</v>
      </c>
      <c r="H81" s="5051" t="s">
        <v>1692</v>
      </c>
      <c r="K81" s="18"/>
      <c r="L81" s="18"/>
      <c r="AY81" s="3827" t="s">
        <v>1854</v>
      </c>
      <c r="BC81" s="3828">
        <f>SUMIF(Q$17:Q$29,"&lt;0")+SUMIF(Q$35:Q$58,"&lt;0")</f>
        <v>0</v>
      </c>
      <c r="BE81" s="2884" t="s">
        <v>1842</v>
      </c>
      <c r="BR81"/>
      <c r="CA81" s="52"/>
      <c r="CB81" s="3833" t="s">
        <v>1612</v>
      </c>
      <c r="CC81" s="3834"/>
      <c r="CD81" s="3835"/>
      <c r="CE81" s="3837"/>
      <c r="CF81" s="3836"/>
      <c r="CG81" s="3837"/>
      <c r="CH81" s="3836"/>
      <c r="CI81" s="3837"/>
      <c r="CJ81" s="3836"/>
      <c r="CK81" s="3837"/>
      <c r="CL81" s="3836"/>
      <c r="CM81" s="3837"/>
    </row>
    <row r="82" spans="2:91" ht="12.75" customHeight="1">
      <c r="B82" s="540"/>
      <c r="C82" s="24" t="s">
        <v>1855</v>
      </c>
      <c r="D82" s="3509"/>
      <c r="E82" s="3509"/>
      <c r="F82" s="3507">
        <f>D82-E82</f>
        <v>0</v>
      </c>
      <c r="G82" s="3509"/>
      <c r="H82" s="3507">
        <f>F82-G82</f>
        <v>0</v>
      </c>
      <c r="K82" s="18"/>
      <c r="L82" s="18"/>
      <c r="AY82" s="3827" t="s">
        <v>1763</v>
      </c>
      <c r="BC82" s="3828">
        <f>SUMIF(R$17:R$29,"&lt;0")+SUMIF(R$35:R$58,"&lt;0")</f>
        <v>0</v>
      </c>
      <c r="BE82" s="2884"/>
      <c r="BR82"/>
      <c r="CA82" s="52"/>
      <c r="CB82" s="3833" t="s">
        <v>243</v>
      </c>
      <c r="CC82" s="3834"/>
      <c r="CD82" s="3842"/>
      <c r="CE82" s="3843"/>
      <c r="CF82" s="3843"/>
      <c r="CG82" s="3843"/>
      <c r="CH82" s="3843"/>
      <c r="CI82" s="3843"/>
      <c r="CJ82" s="3843"/>
      <c r="CK82" s="3843"/>
      <c r="CL82" s="3843"/>
      <c r="CM82" s="3843"/>
    </row>
    <row r="83" spans="2:91" ht="12.75" customHeight="1">
      <c r="B83" s="540"/>
      <c r="C83" s="24" t="s">
        <v>1856</v>
      </c>
      <c r="D83" s="3509"/>
      <c r="E83" s="3509"/>
      <c r="F83" s="3507">
        <f>D83-E83</f>
        <v>0</v>
      </c>
      <c r="G83" s="3509"/>
      <c r="H83" s="3507">
        <f>F83-G83</f>
        <v>0</v>
      </c>
      <c r="K83" s="18"/>
      <c r="L83" s="18"/>
      <c r="AY83" s="3844" t="s">
        <v>1771</v>
      </c>
      <c r="BC83" s="3828"/>
      <c r="BE83" s="2884"/>
      <c r="CA83" s="52"/>
      <c r="CB83" s="3845" t="s">
        <v>164</v>
      </c>
      <c r="CC83" s="3846"/>
      <c r="CD83" s="5052">
        <f>SUBTOTAL(9,CD75:CD82)</f>
        <v>0</v>
      </c>
      <c r="CE83" s="5053">
        <f t="shared" ref="CE83:CM83" si="53">SUBTOTAL(9,CE75:CE82)</f>
        <v>0</v>
      </c>
      <c r="CF83" s="5053">
        <f t="shared" si="53"/>
        <v>0</v>
      </c>
      <c r="CG83" s="5053">
        <f t="shared" si="53"/>
        <v>0</v>
      </c>
      <c r="CH83" s="5053">
        <f t="shared" si="53"/>
        <v>0</v>
      </c>
      <c r="CI83" s="5053">
        <f t="shared" si="53"/>
        <v>0</v>
      </c>
      <c r="CJ83" s="5053">
        <f t="shared" si="53"/>
        <v>0</v>
      </c>
      <c r="CK83" s="5053">
        <f t="shared" si="53"/>
        <v>0</v>
      </c>
      <c r="CL83" s="5053">
        <f t="shared" si="53"/>
        <v>0</v>
      </c>
      <c r="CM83" s="5053">
        <f t="shared" si="53"/>
        <v>0</v>
      </c>
    </row>
    <row r="84" spans="2:91" ht="12.75" customHeight="1">
      <c r="B84" s="540"/>
      <c r="C84" s="24" t="s">
        <v>1857</v>
      </c>
      <c r="D84" s="3509"/>
      <c r="E84" s="3509"/>
      <c r="F84" s="3507">
        <f>D84-E84</f>
        <v>0</v>
      </c>
      <c r="G84" s="3509"/>
      <c r="H84" s="3507">
        <f>F84-G84</f>
        <v>0</v>
      </c>
      <c r="K84" s="18"/>
      <c r="L84" s="18"/>
      <c r="AY84" s="3827" t="s">
        <v>1858</v>
      </c>
      <c r="BC84" s="3828">
        <f>SUMIF(S$17:S$29,"&lt;0")+SUMIF(S$35:S$58,"&lt;0")</f>
        <v>0</v>
      </c>
      <c r="BE84" s="2884" t="s">
        <v>1842</v>
      </c>
      <c r="CA84" s="52"/>
      <c r="CB84" s="8"/>
      <c r="CC84" s="8"/>
      <c r="CD84" s="52"/>
      <c r="CE84" s="3847"/>
      <c r="CF84" s="3847"/>
      <c r="CG84" s="3847"/>
      <c r="CH84" s="3847"/>
      <c r="CI84" s="3847"/>
    </row>
    <row r="85" spans="2:91" ht="12.75" customHeight="1">
      <c r="B85" s="540"/>
      <c r="C85" s="24" t="s">
        <v>1859</v>
      </c>
      <c r="D85" s="3509"/>
      <c r="E85" s="3509"/>
      <c r="F85" s="3507">
        <f>D85-E85</f>
        <v>0</v>
      </c>
      <c r="G85" s="3509"/>
      <c r="H85" s="3507">
        <f>F85-G85</f>
        <v>0</v>
      </c>
      <c r="K85" s="18"/>
      <c r="L85" s="18"/>
      <c r="AY85" s="3848" t="s">
        <v>1860</v>
      </c>
      <c r="BC85" s="3828">
        <f>SUMIF(T$17:T$29,"&lt;0")+SUMIF(T$35:T$58,"&lt;0")</f>
        <v>0</v>
      </c>
      <c r="BE85" s="2884" t="s">
        <v>1861</v>
      </c>
      <c r="CA85" s="1">
        <v>2</v>
      </c>
      <c r="CB85" s="3" t="s">
        <v>1548</v>
      </c>
      <c r="CG85" s="3847"/>
      <c r="CH85" s="3847"/>
      <c r="CI85" s="3847"/>
    </row>
    <row r="86" spans="2:91" ht="12.75" customHeight="1">
      <c r="B86" s="540"/>
      <c r="C86" s="24" t="s">
        <v>164</v>
      </c>
      <c r="D86" s="3514">
        <f>SUBTOTAL(9,D82:D85)</f>
        <v>0</v>
      </c>
      <c r="E86" s="3514">
        <f>SUBTOTAL(9,E82:E85)</f>
        <v>0</v>
      </c>
      <c r="F86" s="3514">
        <f>SUBTOTAL(9,F82:F85)</f>
        <v>0</v>
      </c>
      <c r="G86" s="3514">
        <f>SUBTOTAL(9,G82:G85)</f>
        <v>0</v>
      </c>
      <c r="H86" s="3514">
        <f>SUBTOTAL(9,H82:H85)</f>
        <v>0</v>
      </c>
      <c r="I86" s="3511" t="str">
        <f>IF(H86&gt;1,"Explain and reconcile discrepancy in the space provided below",IF(AND(H86&gt;0,H86&lt;=1),"Rounding-off Difference","No Exceptions Noted"))</f>
        <v>No Exceptions Noted</v>
      </c>
      <c r="K86" s="18"/>
      <c r="L86" s="18"/>
      <c r="AY86" s="3827" t="s">
        <v>1862</v>
      </c>
      <c r="BC86" s="3828">
        <f>SUMIF(U$17:U$29,"&lt;0")+SUMIF(U$35:U$58,"&lt;0")</f>
        <v>0</v>
      </c>
      <c r="BE86" s="2884"/>
      <c r="CB86" s="3150" t="s">
        <v>1863</v>
      </c>
      <c r="CC86" s="3151"/>
      <c r="CD86" s="7621" t="s">
        <v>52</v>
      </c>
      <c r="CE86" s="7622"/>
    </row>
    <row r="87" spans="2:91" ht="12.75" customHeight="1">
      <c r="B87" s="540"/>
      <c r="C87" s="24"/>
      <c r="D87" s="3507"/>
      <c r="E87" s="3507"/>
      <c r="F87" s="3507"/>
      <c r="G87" s="3507"/>
      <c r="H87" s="3507"/>
      <c r="I87" s="3512" t="s">
        <v>44</v>
      </c>
      <c r="J87" s="3513"/>
      <c r="K87" s="18"/>
      <c r="L87" s="18"/>
      <c r="AY87" s="3827" t="s">
        <v>1864</v>
      </c>
      <c r="BC87" s="3828">
        <f>SUMIF(V$17:V$29,"&lt;0")+SUMIF(V$35:V$58,"&lt;0")</f>
        <v>0</v>
      </c>
      <c r="BE87" s="2884" t="s">
        <v>1842</v>
      </c>
      <c r="CB87" s="1378" t="s">
        <v>1865</v>
      </c>
      <c r="CC87" s="1379"/>
      <c r="CD87" s="7623" t="s">
        <v>1554</v>
      </c>
      <c r="CE87" s="7624"/>
    </row>
    <row r="88" spans="2:91" ht="12.75" customHeight="1">
      <c r="B88" s="540"/>
      <c r="C88" s="24"/>
      <c r="D88" s="3507"/>
      <c r="E88" s="3507"/>
      <c r="F88" s="3507"/>
      <c r="G88" s="3507"/>
      <c r="H88" s="3507"/>
      <c r="I88" s="3507"/>
      <c r="J88" s="3513"/>
      <c r="K88" s="18"/>
      <c r="L88" s="18"/>
      <c r="AY88" s="3848" t="s">
        <v>1866</v>
      </c>
      <c r="BC88" s="3828">
        <f>SUMIF(W$17:W$29,"&lt;0")+SUMIF(W$35:W$58,"&lt;0")</f>
        <v>0</v>
      </c>
      <c r="BE88" s="2884" t="s">
        <v>1861</v>
      </c>
      <c r="CB88" s="1378" t="s">
        <v>1867</v>
      </c>
      <c r="CC88" s="1379"/>
      <c r="CD88" s="7623" t="s">
        <v>1868</v>
      </c>
      <c r="CE88" s="7624"/>
    </row>
    <row r="89" spans="2:91" ht="12.75" customHeight="1">
      <c r="B89" s="18">
        <v>2</v>
      </c>
      <c r="C89" s="467" t="s">
        <v>1788</v>
      </c>
      <c r="D89" s="3515"/>
      <c r="E89" s="3507"/>
      <c r="F89" s="3516"/>
      <c r="G89" s="3517"/>
      <c r="H89" s="3507"/>
      <c r="K89" s="18"/>
      <c r="L89" s="18"/>
      <c r="AY89" s="3827" t="s">
        <v>1764</v>
      </c>
      <c r="BC89" s="3828">
        <f>SUMIF(X$17:X$29,"&lt;0")+SUMIF(X$35:X$58,"&lt;0")</f>
        <v>0</v>
      </c>
      <c r="CB89" s="1378" t="s">
        <v>1869</v>
      </c>
      <c r="CC89" s="1379"/>
      <c r="CD89" s="7625"/>
      <c r="CE89" s="7626"/>
    </row>
    <row r="90" spans="2:91" ht="12.75" customHeight="1">
      <c r="B90" s="540"/>
      <c r="C90" s="24" t="s">
        <v>1870</v>
      </c>
      <c r="D90" s="3509"/>
      <c r="E90" s="3518"/>
      <c r="F90" s="540"/>
      <c r="G90" s="3519"/>
      <c r="H90" s="3507"/>
      <c r="K90" s="18"/>
      <c r="L90" s="18"/>
      <c r="AY90" s="3849" t="s">
        <v>734</v>
      </c>
      <c r="AZ90" s="3850"/>
      <c r="BA90" s="3850"/>
      <c r="BB90" s="3850"/>
      <c r="BC90" s="3851">
        <f>SUMIF(Y$17:Y$29,"&lt;0")+SUMIF(Y$35:Y$58,"&lt;0")</f>
        <v>0</v>
      </c>
    </row>
    <row r="91" spans="2:91" ht="12.75" customHeight="1">
      <c r="B91" s="540"/>
      <c r="C91" s="24" t="s">
        <v>1871</v>
      </c>
      <c r="D91" s="3509"/>
      <c r="E91" s="3518"/>
      <c r="F91" s="540"/>
      <c r="G91" s="3519"/>
      <c r="H91" s="3507"/>
      <c r="K91" s="18"/>
      <c r="L91" s="18"/>
    </row>
    <row r="92" spans="2:91" ht="12.75" customHeight="1">
      <c r="B92" s="540"/>
      <c r="C92" s="24" t="s">
        <v>1872</v>
      </c>
      <c r="D92" s="5054">
        <f>D90-D91</f>
        <v>0</v>
      </c>
      <c r="E92" s="3518"/>
      <c r="F92" s="540"/>
      <c r="G92" s="3519"/>
      <c r="H92" s="3507"/>
      <c r="K92" s="18"/>
      <c r="L92" s="18"/>
      <c r="AY92" s="1431"/>
      <c r="AZ92" s="1431"/>
      <c r="BA92" s="1431"/>
      <c r="BB92" s="1431"/>
      <c r="BC92" s="1431"/>
    </row>
    <row r="93" spans="2:91" ht="12.75" customHeight="1">
      <c r="B93" s="540"/>
      <c r="C93" s="24" t="s">
        <v>1873</v>
      </c>
      <c r="D93" s="3507">
        <f>SFP!G48</f>
        <v>0</v>
      </c>
      <c r="E93" s="3518"/>
      <c r="F93" s="540"/>
      <c r="G93" s="3519"/>
      <c r="H93" s="3507"/>
      <c r="K93" s="18"/>
      <c r="L93" s="18"/>
      <c r="AY93" s="3852" t="s">
        <v>1689</v>
      </c>
      <c r="AZ93" s="3853"/>
      <c r="BA93" s="3853"/>
      <c r="BB93" s="3854" t="s">
        <v>1079</v>
      </c>
      <c r="BC93" s="3854" t="s">
        <v>1080</v>
      </c>
    </row>
    <row r="94" spans="2:91" ht="12.75" customHeight="1">
      <c r="B94" s="540"/>
      <c r="C94" s="24" t="s">
        <v>1692</v>
      </c>
      <c r="D94" s="5050">
        <f>D92-D93</f>
        <v>0</v>
      </c>
      <c r="E94" s="3511" t="str">
        <f>IF(D94&gt;1,"Explain and reconcile discrepancy in the space provided below",IF(AND(D94&gt;0,D94&lt;=1),"Rounding-off Difference","No Exceptions Noted"))</f>
        <v>No Exceptions Noted</v>
      </c>
      <c r="F94" s="540"/>
      <c r="G94" s="3519"/>
      <c r="H94" s="3520"/>
      <c r="K94" s="18"/>
      <c r="L94" s="18"/>
      <c r="AY94" s="3855" t="s">
        <v>68</v>
      </c>
      <c r="BB94" s="3856">
        <f>-BC72+-BC77+-BC84+-BC87</f>
        <v>0</v>
      </c>
      <c r="BC94" s="3857"/>
    </row>
    <row r="95" spans="2:91" ht="12.75" customHeight="1">
      <c r="D95" s="3512" t="s">
        <v>44</v>
      </c>
      <c r="E95" s="3513"/>
      <c r="F95" s="25"/>
      <c r="G95" s="25"/>
      <c r="K95" s="18"/>
      <c r="L95" s="18"/>
      <c r="AY95" s="3855" t="s">
        <v>69</v>
      </c>
      <c r="BB95" s="3827">
        <f>-BC73+-BC78+-BC85+-BC88</f>
        <v>0</v>
      </c>
      <c r="BC95" s="3858"/>
    </row>
    <row r="96" spans="2:91" ht="12.75" customHeight="1">
      <c r="AY96" s="3855" t="s">
        <v>70</v>
      </c>
      <c r="BB96" s="3827">
        <f>-BC74+-BC79+-BC86</f>
        <v>0</v>
      </c>
      <c r="BC96" s="3858"/>
    </row>
    <row r="97" spans="2:55" ht="12.75" customHeight="1">
      <c r="B97" s="7300" t="s">
        <v>1565</v>
      </c>
      <c r="C97" s="7300"/>
      <c r="AY97" s="3859" t="s">
        <v>1784</v>
      </c>
      <c r="BB97" s="3827">
        <f>-BC75+-BC76+-BC80+-BC81+-BC90</f>
        <v>0</v>
      </c>
      <c r="BC97" s="3860"/>
    </row>
    <row r="98" spans="2:55" ht="12.75" customHeight="1">
      <c r="B98" s="1159">
        <v>1</v>
      </c>
      <c r="C98" s="511" t="s">
        <v>1874</v>
      </c>
      <c r="AY98" s="3855" t="s">
        <v>1801</v>
      </c>
      <c r="BB98" s="3827">
        <f>-BC82+-BC89</f>
        <v>0</v>
      </c>
      <c r="BC98" s="3858"/>
    </row>
    <row r="99" spans="2:55" ht="12.75" customHeight="1">
      <c r="B99" s="1159">
        <v>2</v>
      </c>
      <c r="C99" s="18" t="s">
        <v>1875</v>
      </c>
      <c r="AY99" s="3861" t="s">
        <v>1782</v>
      </c>
      <c r="BB99" s="3855"/>
      <c r="BC99" s="3862">
        <f>-BC72+-BC77+-BC84+-BC87</f>
        <v>0</v>
      </c>
    </row>
    <row r="100" spans="2:55" ht="12.75" customHeight="1">
      <c r="AY100" s="3863" t="s">
        <v>1803</v>
      </c>
      <c r="BB100" s="3855"/>
      <c r="BC100" s="3862">
        <f>-BC73+-BC78+-BC74+-BC79+-BC85+-BC88+-BC86</f>
        <v>0</v>
      </c>
    </row>
    <row r="101" spans="2:55" ht="12.75" customHeight="1">
      <c r="AY101" s="3863" t="s">
        <v>1783</v>
      </c>
      <c r="BB101" s="3855"/>
      <c r="BC101" s="3862">
        <f>-BC89+-BC82</f>
        <v>0</v>
      </c>
    </row>
    <row r="102" spans="2:55" ht="12.75" customHeight="1">
      <c r="AY102" s="3863" t="s">
        <v>734</v>
      </c>
      <c r="BB102" s="3855"/>
      <c r="BC102" s="3862">
        <f>-BC75+-BC76+-BC80+-BC81+-BC90</f>
        <v>0</v>
      </c>
    </row>
    <row r="103" spans="2:55" ht="12.75" customHeight="1">
      <c r="AY103" s="3864" t="s">
        <v>1876</v>
      </c>
      <c r="BB103" s="3855"/>
      <c r="BC103" s="3858"/>
    </row>
    <row r="104" spans="2:55" ht="12.75" customHeight="1">
      <c r="AY104" s="3865"/>
      <c r="AZ104" s="3850"/>
      <c r="BA104" s="3850"/>
      <c r="BB104" s="3865"/>
      <c r="BC104" s="3866"/>
    </row>
    <row r="105" spans="2:55" ht="12.75" customHeight="1">
      <c r="BB105" s="3867" t="s">
        <v>1263</v>
      </c>
      <c r="BC105" s="3868">
        <f>SUM(BB94:BB102)-SUM(BC94:BC102)</f>
        <v>0</v>
      </c>
    </row>
    <row r="106" spans="2:55" ht="12.75" customHeight="1">
      <c r="BB106" s="5"/>
    </row>
    <row r="107" spans="2:55" ht="12.75" customHeight="1">
      <c r="AY107" s="3869" t="s">
        <v>1877</v>
      </c>
      <c r="AZ107" s="3870"/>
      <c r="BA107" s="3871"/>
      <c r="BB107" s="3872"/>
      <c r="BC107" s="3873" t="s">
        <v>1878</v>
      </c>
    </row>
    <row r="108" spans="2:55" ht="12.75" customHeight="1">
      <c r="AY108" s="3874" t="s">
        <v>1879</v>
      </c>
      <c r="AZ108" s="3823"/>
      <c r="BA108" s="3823"/>
      <c r="BB108" s="3823"/>
      <c r="BC108" s="3875"/>
    </row>
    <row r="109" spans="2:55" ht="12.75" customHeight="1">
      <c r="AY109" s="3876" t="s">
        <v>1880</v>
      </c>
      <c r="AZ109" s="3823"/>
      <c r="BA109" s="3823"/>
      <c r="BB109" s="3823"/>
      <c r="BC109" s="3877"/>
    </row>
    <row r="110" spans="2:55" ht="12.75" customHeight="1">
      <c r="AY110" s="3878" t="s">
        <v>1881</v>
      </c>
      <c r="AZ110" s="3823"/>
      <c r="BA110" s="3823"/>
      <c r="BB110" s="3823"/>
      <c r="BC110" s="3879"/>
    </row>
    <row r="111" spans="2:55" ht="12.75" customHeight="1">
      <c r="AY111" s="3878" t="s">
        <v>1882</v>
      </c>
      <c r="AZ111" s="3823"/>
      <c r="BA111" s="3823"/>
      <c r="BB111" s="3880"/>
      <c r="BC111" s="3879"/>
    </row>
    <row r="112" spans="2:55" ht="12.75" customHeight="1">
      <c r="AY112" s="3878" t="s">
        <v>1883</v>
      </c>
      <c r="AZ112" s="3823"/>
      <c r="BA112" s="3823"/>
      <c r="BB112" s="3823"/>
      <c r="BC112" s="3879"/>
    </row>
    <row r="113" spans="51:55" ht="12.75" customHeight="1">
      <c r="AY113" s="3876" t="s">
        <v>1884</v>
      </c>
      <c r="AZ113" s="3823"/>
      <c r="BA113" s="3823"/>
      <c r="BB113" s="3823"/>
      <c r="BC113" s="3881">
        <f>SUBTOTAL(9,BC110:BC112)</f>
        <v>0</v>
      </c>
    </row>
    <row r="114" spans="51:55" ht="12.75" customHeight="1">
      <c r="AY114" s="3882" t="s">
        <v>1692</v>
      </c>
      <c r="AZ114" s="3883"/>
      <c r="BA114" s="3883"/>
      <c r="BB114" s="3883"/>
      <c r="BC114" s="3884">
        <f>BC108+BC113</f>
        <v>0</v>
      </c>
    </row>
    <row r="115" spans="51:55" ht="12.75" customHeight="1">
      <c r="BB115" s="49"/>
      <c r="BC115" s="3885"/>
    </row>
    <row r="116" spans="51:55" ht="12.75" customHeight="1">
      <c r="AY116" s="1431"/>
      <c r="AZ116" s="1431"/>
      <c r="BA116" s="1431"/>
      <c r="BB116" s="1431"/>
      <c r="BC116" s="1431"/>
    </row>
    <row r="117" spans="51:55" ht="12.75" customHeight="1">
      <c r="AY117" s="3886"/>
      <c r="AZ117" s="3887"/>
      <c r="BA117" s="3887"/>
      <c r="BB117" s="3886"/>
      <c r="BC117" s="3888"/>
    </row>
    <row r="118" spans="51:55" ht="12.75" customHeight="1">
      <c r="AY118" s="3889"/>
      <c r="AZ118" s="1431"/>
      <c r="BA118" s="1431"/>
      <c r="BB118" s="1431"/>
      <c r="BC118" s="3890"/>
    </row>
    <row r="119" spans="51:55" ht="12.75" customHeight="1">
      <c r="AY119" s="1431"/>
      <c r="AZ119" s="1431"/>
      <c r="BA119" s="1431"/>
      <c r="BB119" s="1431"/>
      <c r="BC119" s="3890"/>
    </row>
    <row r="120" spans="51:55" ht="12.75" customHeight="1">
      <c r="AY120" s="1446"/>
      <c r="AZ120" s="1446"/>
      <c r="BA120" s="1446"/>
      <c r="BB120" s="1446"/>
      <c r="BC120" s="3891"/>
    </row>
    <row r="121" spans="51:55" ht="12.75" customHeight="1">
      <c r="AY121" s="3892"/>
      <c r="AZ121" s="1431"/>
      <c r="BA121" s="1431"/>
      <c r="BB121" s="3890"/>
      <c r="BC121" s="3890"/>
    </row>
    <row r="122" spans="51:55" ht="12.75" customHeight="1">
      <c r="AY122" s="3892"/>
      <c r="AZ122" s="1431"/>
      <c r="BA122" s="1431"/>
      <c r="BB122" s="1431"/>
      <c r="BC122" s="3890"/>
    </row>
    <row r="123" spans="51:55" ht="12.75" customHeight="1">
      <c r="AY123" s="1431"/>
      <c r="AZ123" s="1431"/>
      <c r="BA123" s="1431"/>
      <c r="BB123" s="1431"/>
      <c r="BC123" s="3890"/>
    </row>
  </sheetData>
  <sheetProtection algorithmName="SHA-512" hashValue="scDyZ/sWaxSth0JHv93/qr8rEVccApq0+8iihEReQpXrCHh9eQ3X+ppcifT04YtOA8hnp/0r8tsDKm0h26kyeQ==" saltValue="4y1dY9JLqRG85SnXtu8PVg==" spinCount="100000" sheet="1" scenarios="1" formatRows="0" insertColumns="0" insertRows="0"/>
  <mergeCells count="88">
    <mergeCell ref="CL73:CM73"/>
    <mergeCell ref="CD86:CE86"/>
    <mergeCell ref="CD87:CE87"/>
    <mergeCell ref="CD88:CE89"/>
    <mergeCell ref="CB73:CC74"/>
    <mergeCell ref="CD73:CE73"/>
    <mergeCell ref="CF73:CG73"/>
    <mergeCell ref="CH73:CI73"/>
    <mergeCell ref="CJ73:CK73"/>
    <mergeCell ref="CF11:CF15"/>
    <mergeCell ref="CE11:CE15"/>
    <mergeCell ref="CD11:CD15"/>
    <mergeCell ref="BP11:BP15"/>
    <mergeCell ref="BO11:BO15"/>
    <mergeCell ref="BW10:BW15"/>
    <mergeCell ref="BX10:BX15"/>
    <mergeCell ref="BS10:BS15"/>
    <mergeCell ref="CA10:CC15"/>
    <mergeCell ref="BT10:BT15"/>
    <mergeCell ref="BU10:BU15"/>
    <mergeCell ref="BV10:BV15"/>
    <mergeCell ref="BY10:BY15"/>
    <mergeCell ref="BQ11:BQ15"/>
    <mergeCell ref="AF10:AF15"/>
    <mergeCell ref="AG10:AG15"/>
    <mergeCell ref="AH10:AH15"/>
    <mergeCell ref="AL10:AL15"/>
    <mergeCell ref="AM10:AM15"/>
    <mergeCell ref="AL9:AP9"/>
    <mergeCell ref="AO10:AO15"/>
    <mergeCell ref="AP10:AP15"/>
    <mergeCell ref="AI10:AI15"/>
    <mergeCell ref="AJ10:AJ15"/>
    <mergeCell ref="AN10:AN15"/>
    <mergeCell ref="AC9:AC15"/>
    <mergeCell ref="AD9:AD15"/>
    <mergeCell ref="X10:X15"/>
    <mergeCell ref="K11:L13"/>
    <mergeCell ref="P11:Q13"/>
    <mergeCell ref="Y10:Y15"/>
    <mergeCell ref="R10:R15"/>
    <mergeCell ref="M11:M15"/>
    <mergeCell ref="N11:N15"/>
    <mergeCell ref="O11:O15"/>
    <mergeCell ref="Z9:Z15"/>
    <mergeCell ref="AA9:AA15"/>
    <mergeCell ref="AB9:AB15"/>
    <mergeCell ref="P14:P15"/>
    <mergeCell ref="Q14:Q15"/>
    <mergeCell ref="B97:C97"/>
    <mergeCell ref="T11:T15"/>
    <mergeCell ref="W11:W15"/>
    <mergeCell ref="S11:S15"/>
    <mergeCell ref="U11:U15"/>
    <mergeCell ref="V11:V15"/>
    <mergeCell ref="G9:G15"/>
    <mergeCell ref="B9:C15"/>
    <mergeCell ref="H11:H15"/>
    <mergeCell ref="I11:I15"/>
    <mergeCell ref="J11:J15"/>
    <mergeCell ref="D9:D15"/>
    <mergeCell ref="E9:E15"/>
    <mergeCell ref="F9:F15"/>
    <mergeCell ref="K14:K15"/>
    <mergeCell ref="L14:L15"/>
    <mergeCell ref="CL11:CL15"/>
    <mergeCell ref="CJ11:CJ15"/>
    <mergeCell ref="CI11:CI15"/>
    <mergeCell ref="CH11:CH15"/>
    <mergeCell ref="CG11:CG15"/>
    <mergeCell ref="CK11:CK15"/>
    <mergeCell ref="AQ2:AQ5"/>
    <mergeCell ref="BD12:BD15"/>
    <mergeCell ref="BE12:BE15"/>
    <mergeCell ref="BF12:BF15"/>
    <mergeCell ref="AY12:AY15"/>
    <mergeCell ref="AZ12:AZ15"/>
    <mergeCell ref="BA12:BA15"/>
    <mergeCell ref="BB12:BB15"/>
    <mergeCell ref="BC12:BC15"/>
    <mergeCell ref="BG12:BG15"/>
    <mergeCell ref="BH11:BH15"/>
    <mergeCell ref="BI11:BI15"/>
    <mergeCell ref="BJ10:BJ15"/>
    <mergeCell ref="BN11:BN15"/>
    <mergeCell ref="BM11:BM15"/>
    <mergeCell ref="BK10:BK15"/>
    <mergeCell ref="BL10:BL15"/>
  </mergeCells>
  <conditionalFormatting sqref="H68:X68">
    <cfRule type="cellIs" dxfId="120" priority="13" operator="notEqual">
      <formula>0</formula>
    </cfRule>
  </conditionalFormatting>
  <conditionalFormatting sqref="BM20:BN22">
    <cfRule type="cellIs" dxfId="119" priority="11" operator="equal">
      <formula>"Y"</formula>
    </cfRule>
    <cfRule type="cellIs" dxfId="118" priority="12" operator="equal">
      <formula>"N"</formula>
    </cfRule>
  </conditionalFormatting>
  <conditionalFormatting sqref="BM35:BN37">
    <cfRule type="cellIs" dxfId="117" priority="9" operator="equal">
      <formula>"Y"</formula>
    </cfRule>
    <cfRule type="cellIs" dxfId="116" priority="10" operator="equal">
      <formula>"N"</formula>
    </cfRule>
  </conditionalFormatting>
  <conditionalFormatting sqref="BM41:BN43">
    <cfRule type="cellIs" dxfId="115" priority="7" operator="equal">
      <formula>"Y"</formula>
    </cfRule>
    <cfRule type="cellIs" dxfId="114" priority="8" operator="equal">
      <formula>"N"</formula>
    </cfRule>
  </conditionalFormatting>
  <conditionalFormatting sqref="BM45:BN47">
    <cfRule type="cellIs" dxfId="113" priority="5" operator="equal">
      <formula>"Y"</formula>
    </cfRule>
    <cfRule type="cellIs" dxfId="112" priority="6" operator="equal">
      <formula>"N"</formula>
    </cfRule>
  </conditionalFormatting>
  <conditionalFormatting sqref="BM51:BN53">
    <cfRule type="cellIs" dxfId="111" priority="3" operator="equal">
      <formula>"Y"</formula>
    </cfRule>
    <cfRule type="cellIs" dxfId="110" priority="4" operator="equal">
      <formula>"N"</formula>
    </cfRule>
  </conditionalFormatting>
  <conditionalFormatting sqref="BM55:BN57">
    <cfRule type="cellIs" dxfId="109" priority="1" operator="equal">
      <formula>"Y"</formula>
    </cfRule>
    <cfRule type="cellIs" dxfId="108" priority="2" operator="equal">
      <formula>"N"</formula>
    </cfRule>
  </conditionalFormatting>
  <dataValidations count="2">
    <dataValidation type="list" allowBlank="1" showInputMessage="1" showErrorMessage="1" sqref="D18:D60" xr:uid="{957A94FC-466B-46A9-ABE5-CFAFC11C072F}">
      <formula1>"AAA to AA-, A+ to A- , BBB+ to BBB-, BB+ to B-, CCC or worse, Unrated - In good standing, Unrated - Others"</formula1>
    </dataValidation>
    <dataValidation type="list" allowBlank="1" showInputMessage="1" showErrorMessage="1" sqref="BM20:BN22 BM55:BN57 BM51:BN53 BM35:BN37 BM41:BN43 BM45:BN47 BN25:BN27" xr:uid="{DC3DC7F9-081F-441B-8D10-D6BBA179D667}">
      <formula1>"Y,N"</formula1>
    </dataValidation>
  </dataValidations>
  <hyperlinks>
    <hyperlink ref="CB87" r:id="rId1" display="https://www.insurance.gov.ph/amended-insurance-code-r-a-10607/" xr:uid="{FF73A41C-AEB6-46D4-920A-9096A20DED9C}"/>
    <hyperlink ref="CB88:CC88" r:id="rId2" display="CL 2014_07" xr:uid="{0E7F4A06-9116-4F17-B401-BE6F305A0218}"/>
    <hyperlink ref="CB89:CC89" r:id="rId3" display="CL 2014_42" xr:uid="{272BD051-683B-4FE9-9963-E4491788312A}"/>
    <hyperlink ref="AR2" location="Content!A1" display="Content" xr:uid="{37EC57C2-8F5B-45F4-B144-174E951B2F93}"/>
    <hyperlink ref="AR3" location="'SFP - Asset'!A1" display="SFP-Asset" xr:uid="{49602B99-3360-4508-9327-7A43FAEBEEF0}"/>
    <hyperlink ref="AR4" location="'SFP - Liab, NW '!A1" display="SFP-Liab and NW" xr:uid="{F6496500-B31C-4819-9CE9-A64FB5088313}"/>
    <hyperlink ref="AR5" location="SCI!A1" display="SCI" xr:uid="{DF0AB2D3-4290-4B27-BB57-8B48F271637A}"/>
  </hyperlinks>
  <printOptions horizontalCentered="1"/>
  <pageMargins left="0.2" right="0.2" top="1.25" bottom="0.75" header="0.3" footer="0.3"/>
  <pageSetup paperSize="5" scale="18" fitToHeight="0" orientation="portrait"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tabColor rgb="FFFFCCCC"/>
    <pageSetUpPr fitToPage="1"/>
  </sheetPr>
  <dimension ref="B2:AW42"/>
  <sheetViews>
    <sheetView showGridLines="0" topLeftCell="AW5" zoomScaleNormal="100" workbookViewId="0">
      <selection activeCell="AU10" sqref="AU10:AU13"/>
    </sheetView>
  </sheetViews>
  <sheetFormatPr defaultColWidth="9.140625" defaultRowHeight="12.75" customHeight="1" outlineLevelCol="1"/>
  <cols>
    <col min="1" max="1" width="1.85546875" style="18" customWidth="1"/>
    <col min="2" max="2" width="3.7109375" style="18" customWidth="1"/>
    <col min="3" max="6" width="25.7109375" style="18" customWidth="1"/>
    <col min="7" max="7" width="15.7109375" style="18" customWidth="1"/>
    <col min="8" max="8" width="25.7109375" style="18" customWidth="1"/>
    <col min="9" max="18" width="20.7109375" style="25" customWidth="1"/>
    <col min="19" max="19" width="25.7109375" style="18" customWidth="1"/>
    <col min="20" max="20" width="2.140625" style="24" customWidth="1"/>
    <col min="21" max="21" width="18.7109375" style="18" customWidth="1"/>
    <col min="22" max="25" width="9.140625" style="18" customWidth="1"/>
    <col min="26" max="26" width="9.140625" style="1" customWidth="1"/>
    <col min="27" max="27" width="9.140625" style="1" hidden="1" customWidth="1"/>
    <col min="28" max="28" width="20.7109375" style="1" hidden="1" customWidth="1"/>
    <col min="29" max="30" width="14.7109375" style="1" hidden="1" customWidth="1"/>
    <col min="31" max="37" width="20.7109375" style="1" hidden="1" customWidth="1"/>
    <col min="38" max="45" width="20.7109375" style="1" hidden="1" customWidth="1" outlineLevel="1"/>
    <col min="46" max="46" width="35.7109375" style="1" hidden="1" customWidth="1" outlineLevel="1"/>
    <col min="47" max="47" width="35.7109375" style="1" hidden="1" customWidth="1" collapsed="1"/>
    <col min="48" max="48" width="0" style="1" hidden="1" customWidth="1"/>
    <col min="49" max="49" width="9.140625" style="1"/>
    <col min="50" max="16384" width="9.140625" style="18"/>
  </cols>
  <sheetData>
    <row r="2" spans="2:49" ht="15.2" customHeight="1">
      <c r="B2" s="265" t="s">
        <v>1885</v>
      </c>
      <c r="G2" s="3183"/>
      <c r="H2" s="266"/>
      <c r="I2" s="272"/>
      <c r="J2" s="272"/>
      <c r="K2" s="272"/>
      <c r="L2" s="272"/>
      <c r="M2" s="272"/>
      <c r="N2" s="272"/>
      <c r="O2" s="272"/>
      <c r="P2" s="272"/>
      <c r="Q2" s="272"/>
      <c r="R2" s="272"/>
      <c r="T2" s="7341" t="s">
        <v>1486</v>
      </c>
      <c r="U2" s="5055" t="s">
        <v>1067</v>
      </c>
    </row>
    <row r="3" spans="2:49" ht="15.2" customHeight="1">
      <c r="B3" s="1005" t="s">
        <v>7</v>
      </c>
      <c r="C3" s="265"/>
      <c r="D3" s="4787">
        <f>'Com Prof'!D2</f>
        <v>0</v>
      </c>
      <c r="E3" s="4788"/>
      <c r="F3" s="4788"/>
      <c r="G3" s="3184"/>
      <c r="H3" s="265"/>
      <c r="I3" s="265"/>
      <c r="J3" s="265"/>
      <c r="K3" s="265"/>
      <c r="L3" s="265"/>
      <c r="M3" s="265"/>
      <c r="N3" s="265"/>
      <c r="O3" s="265"/>
      <c r="P3" s="265"/>
      <c r="Q3" s="265"/>
      <c r="R3" s="265"/>
      <c r="S3" s="265"/>
      <c r="T3" s="7342"/>
      <c r="U3" s="550" t="s">
        <v>1487</v>
      </c>
    </row>
    <row r="4" spans="2:49" ht="15.2" customHeight="1">
      <c r="B4" s="1005" t="s">
        <v>757</v>
      </c>
      <c r="C4" s="265"/>
      <c r="D4" s="4953">
        <f>'Com Prof'!D3</f>
        <v>45657</v>
      </c>
      <c r="E4" s="4954"/>
      <c r="F4" s="4954"/>
      <c r="I4" s="272"/>
      <c r="J4" s="272"/>
      <c r="K4" s="272"/>
      <c r="L4" s="272"/>
      <c r="M4" s="272"/>
      <c r="N4" s="272"/>
      <c r="O4" s="272"/>
      <c r="P4" s="272"/>
      <c r="Q4" s="272"/>
      <c r="R4" s="272"/>
      <c r="T4" s="7342"/>
      <c r="U4" s="550" t="s">
        <v>1488</v>
      </c>
    </row>
    <row r="5" spans="2:49" ht="15.2" customHeight="1">
      <c r="C5" s="593"/>
      <c r="D5" s="593"/>
      <c r="E5" s="593"/>
      <c r="F5" s="593"/>
      <c r="G5" s="593"/>
      <c r="H5" s="593"/>
      <c r="I5" s="593"/>
      <c r="J5" s="593"/>
      <c r="K5" s="593"/>
      <c r="L5" s="593"/>
      <c r="M5" s="593"/>
      <c r="N5" s="593"/>
      <c r="O5" s="593"/>
      <c r="P5" s="593"/>
      <c r="Q5" s="593"/>
      <c r="R5" s="593"/>
      <c r="S5" s="593"/>
      <c r="T5" s="7343"/>
      <c r="U5" s="551" t="s">
        <v>258</v>
      </c>
    </row>
    <row r="6" spans="2:49" ht="14.1" customHeight="1">
      <c r="I6" s="272"/>
      <c r="J6" s="272"/>
      <c r="K6" s="272"/>
      <c r="L6" s="272"/>
      <c r="M6" s="272"/>
      <c r="N6" s="272"/>
      <c r="O6" s="272"/>
      <c r="P6" s="272"/>
      <c r="Q6" s="272"/>
      <c r="R6" s="272"/>
    </row>
    <row r="7" spans="2:49" ht="14.1" customHeight="1">
      <c r="I7" s="272"/>
      <c r="J7" s="272"/>
      <c r="K7" s="272"/>
      <c r="L7" s="272"/>
      <c r="M7" s="272"/>
      <c r="N7" s="272"/>
      <c r="O7" s="272"/>
      <c r="P7" s="272"/>
      <c r="Q7" s="272"/>
      <c r="R7" s="272"/>
    </row>
    <row r="8" spans="2:49" ht="14.1" customHeight="1">
      <c r="I8" s="272"/>
      <c r="J8" s="272"/>
      <c r="K8" s="272"/>
      <c r="L8" s="272"/>
      <c r="M8" s="272"/>
      <c r="N8" s="272"/>
      <c r="O8" s="272"/>
      <c r="P8" s="272"/>
      <c r="Q8" s="272"/>
      <c r="R8" s="272"/>
    </row>
    <row r="9" spans="2:49" s="267" customFormat="1" ht="12.75" customHeight="1">
      <c r="B9" s="7629" t="s">
        <v>1886</v>
      </c>
      <c r="C9" s="7629"/>
      <c r="D9" s="7631" t="s">
        <v>1887</v>
      </c>
      <c r="E9" s="7631" t="s">
        <v>1888</v>
      </c>
      <c r="F9" s="7631" t="s">
        <v>1889</v>
      </c>
      <c r="G9" s="7631" t="s">
        <v>1890</v>
      </c>
      <c r="H9" s="7631" t="s">
        <v>1891</v>
      </c>
      <c r="I9" s="7628" t="s">
        <v>1892</v>
      </c>
      <c r="J9" s="7628" t="s">
        <v>1893</v>
      </c>
      <c r="K9" s="5056" t="s">
        <v>73</v>
      </c>
      <c r="L9" s="5056"/>
      <c r="M9" s="5056"/>
      <c r="N9" s="5056"/>
      <c r="O9" s="7628" t="s">
        <v>1640</v>
      </c>
      <c r="P9" s="7628" t="s">
        <v>1894</v>
      </c>
      <c r="Q9" s="7628" t="s">
        <v>1086</v>
      </c>
      <c r="R9" s="7628" t="s">
        <v>1084</v>
      </c>
      <c r="S9" s="7630" t="s">
        <v>1497</v>
      </c>
      <c r="T9" s="1341"/>
      <c r="Z9" s="22"/>
      <c r="AA9" s="22"/>
      <c r="AB9" s="3521" t="s">
        <v>1068</v>
      </c>
      <c r="AC9" s="3521"/>
      <c r="AD9" s="3521"/>
      <c r="AE9" s="3521"/>
      <c r="AF9" s="3521"/>
      <c r="AG9" s="3521"/>
      <c r="AH9" s="3521"/>
      <c r="AI9" s="3521"/>
      <c r="AJ9" s="3521"/>
      <c r="AK9" s="3521"/>
      <c r="AL9" s="3521"/>
      <c r="AM9" s="3521"/>
      <c r="AN9" s="3521"/>
      <c r="AO9" s="3521"/>
      <c r="AP9" s="3521"/>
      <c r="AQ9" s="3521"/>
      <c r="AR9" s="3521"/>
      <c r="AS9" s="3521"/>
      <c r="AT9" s="3521"/>
      <c r="AU9" s="3521"/>
      <c r="AV9" s="22"/>
      <c r="AW9" s="22"/>
    </row>
    <row r="10" spans="2:49" s="267" customFormat="1" ht="12.75" customHeight="1" thickBot="1">
      <c r="B10" s="7629"/>
      <c r="C10" s="7629"/>
      <c r="D10" s="7631"/>
      <c r="E10" s="7631"/>
      <c r="F10" s="7631"/>
      <c r="G10" s="7631"/>
      <c r="H10" s="7631"/>
      <c r="I10" s="7628"/>
      <c r="J10" s="7628"/>
      <c r="K10" s="7579" t="s">
        <v>1895</v>
      </c>
      <c r="L10" s="7579" t="s">
        <v>1896</v>
      </c>
      <c r="M10" s="7579" t="s">
        <v>1897</v>
      </c>
      <c r="N10" s="7579" t="s">
        <v>1898</v>
      </c>
      <c r="O10" s="7628"/>
      <c r="P10" s="7628"/>
      <c r="Q10" s="7628"/>
      <c r="R10" s="7628"/>
      <c r="S10" s="7630"/>
      <c r="T10" s="1341"/>
      <c r="Z10" s="22"/>
      <c r="AA10" s="22"/>
      <c r="AB10" s="7305" t="s">
        <v>1501</v>
      </c>
      <c r="AC10" s="1830" t="s">
        <v>1502</v>
      </c>
      <c r="AD10" s="1830"/>
      <c r="AE10" s="7305" t="s">
        <v>1081</v>
      </c>
      <c r="AF10" s="1830" t="s">
        <v>1503</v>
      </c>
      <c r="AG10" s="1830"/>
      <c r="AH10" s="1830"/>
      <c r="AI10" s="7305" t="s">
        <v>1082</v>
      </c>
      <c r="AJ10" s="7305" t="s">
        <v>1086</v>
      </c>
      <c r="AK10" s="7305" t="s">
        <v>1084</v>
      </c>
      <c r="AL10" s="1830" t="s">
        <v>1070</v>
      </c>
      <c r="AM10" s="1830"/>
      <c r="AN10" s="1830"/>
      <c r="AO10" s="1830"/>
      <c r="AP10" s="1830" t="s">
        <v>1071</v>
      </c>
      <c r="AQ10" s="1830"/>
      <c r="AR10" s="1830"/>
      <c r="AS10" s="1830"/>
      <c r="AT10" s="7305" t="s">
        <v>44</v>
      </c>
      <c r="AU10" s="7305" t="s">
        <v>1505</v>
      </c>
      <c r="AV10" s="22"/>
      <c r="AW10" s="22"/>
    </row>
    <row r="11" spans="2:49" s="267" customFormat="1" ht="12.75" customHeight="1" thickBot="1">
      <c r="B11" s="7629"/>
      <c r="C11" s="7629"/>
      <c r="D11" s="7631"/>
      <c r="E11" s="7631"/>
      <c r="F11" s="7631"/>
      <c r="G11" s="7631"/>
      <c r="H11" s="7631"/>
      <c r="I11" s="7628"/>
      <c r="J11" s="7628"/>
      <c r="K11" s="7579"/>
      <c r="L11" s="7579"/>
      <c r="M11" s="7579"/>
      <c r="N11" s="7579"/>
      <c r="O11" s="7628"/>
      <c r="P11" s="7628"/>
      <c r="Q11" s="7628"/>
      <c r="R11" s="7628"/>
      <c r="S11" s="7630"/>
      <c r="T11" s="1341"/>
      <c r="Z11" s="22"/>
      <c r="AA11" s="22"/>
      <c r="AB11" s="7305"/>
      <c r="AC11" s="7305" t="s">
        <v>1079</v>
      </c>
      <c r="AD11" s="7305" t="s">
        <v>1080</v>
      </c>
      <c r="AE11" s="7305"/>
      <c r="AF11" s="7305" t="s">
        <v>1899</v>
      </c>
      <c r="AG11" s="7305" t="s">
        <v>1510</v>
      </c>
      <c r="AH11" s="7336" t="s">
        <v>1900</v>
      </c>
      <c r="AI11" s="7305"/>
      <c r="AJ11" s="7305"/>
      <c r="AK11" s="7305"/>
      <c r="AL11" s="7305" t="s">
        <v>1509</v>
      </c>
      <c r="AM11" s="7305" t="s">
        <v>1082</v>
      </c>
      <c r="AN11" s="7305" t="s">
        <v>1086</v>
      </c>
      <c r="AO11" s="7305" t="s">
        <v>1084</v>
      </c>
      <c r="AP11" s="7305" t="s">
        <v>1509</v>
      </c>
      <c r="AQ11" s="7305" t="s">
        <v>1082</v>
      </c>
      <c r="AR11" s="7305" t="s">
        <v>1086</v>
      </c>
      <c r="AS11" s="7305" t="s">
        <v>1084</v>
      </c>
      <c r="AT11" s="7305"/>
      <c r="AU11" s="7305"/>
      <c r="AV11" s="22"/>
      <c r="AW11" s="22"/>
    </row>
    <row r="12" spans="2:49" s="267" customFormat="1" ht="12.75" customHeight="1" thickBot="1">
      <c r="B12" s="7629"/>
      <c r="C12" s="7629"/>
      <c r="D12" s="7631"/>
      <c r="E12" s="7631"/>
      <c r="F12" s="7631"/>
      <c r="G12" s="7631"/>
      <c r="H12" s="7631"/>
      <c r="I12" s="7628"/>
      <c r="J12" s="7628"/>
      <c r="K12" s="7579"/>
      <c r="L12" s="7579"/>
      <c r="M12" s="7579"/>
      <c r="N12" s="7579"/>
      <c r="O12" s="7628"/>
      <c r="P12" s="7628"/>
      <c r="Q12" s="7628"/>
      <c r="R12" s="7628"/>
      <c r="S12" s="7630"/>
      <c r="T12" s="1341"/>
      <c r="Z12" s="22"/>
      <c r="AA12" s="22"/>
      <c r="AB12" s="7305"/>
      <c r="AC12" s="7305"/>
      <c r="AD12" s="7305"/>
      <c r="AE12" s="7305"/>
      <c r="AF12" s="7305"/>
      <c r="AG12" s="7305"/>
      <c r="AH12" s="7337"/>
      <c r="AI12" s="7305"/>
      <c r="AJ12" s="7305"/>
      <c r="AK12" s="7305"/>
      <c r="AL12" s="7305"/>
      <c r="AM12" s="7305"/>
      <c r="AN12" s="7305"/>
      <c r="AO12" s="7305"/>
      <c r="AP12" s="7305"/>
      <c r="AQ12" s="7305"/>
      <c r="AR12" s="7305"/>
      <c r="AS12" s="7305"/>
      <c r="AT12" s="7305"/>
      <c r="AU12" s="7305"/>
      <c r="AV12" s="22"/>
      <c r="AW12" s="22"/>
    </row>
    <row r="13" spans="2:49" s="267" customFormat="1" ht="12.75" customHeight="1" thickBot="1">
      <c r="B13" s="7629"/>
      <c r="C13" s="7629"/>
      <c r="D13" s="7631"/>
      <c r="E13" s="7631"/>
      <c r="F13" s="7631"/>
      <c r="G13" s="7631"/>
      <c r="H13" s="7631"/>
      <c r="I13" s="7628"/>
      <c r="J13" s="7628"/>
      <c r="K13" s="7579"/>
      <c r="L13" s="7579"/>
      <c r="M13" s="7579"/>
      <c r="N13" s="7579"/>
      <c r="O13" s="7628"/>
      <c r="P13" s="7628"/>
      <c r="Q13" s="7628"/>
      <c r="R13" s="7628"/>
      <c r="S13" s="7630"/>
      <c r="T13" s="1341"/>
      <c r="Z13" s="22"/>
      <c r="AA13" s="22"/>
      <c r="AB13" s="7305"/>
      <c r="AC13" s="7305"/>
      <c r="AD13" s="7305"/>
      <c r="AE13" s="7305"/>
      <c r="AF13" s="7305"/>
      <c r="AG13" s="7305"/>
      <c r="AH13" s="7338"/>
      <c r="AI13" s="7305"/>
      <c r="AJ13" s="7305"/>
      <c r="AK13" s="7305"/>
      <c r="AL13" s="7305"/>
      <c r="AM13" s="7305"/>
      <c r="AN13" s="7305"/>
      <c r="AO13" s="7305"/>
      <c r="AP13" s="7305"/>
      <c r="AQ13" s="7305"/>
      <c r="AR13" s="7305"/>
      <c r="AS13" s="7305"/>
      <c r="AT13" s="7305"/>
      <c r="AU13" s="7305"/>
      <c r="AV13" s="22"/>
      <c r="AW13" s="22"/>
    </row>
    <row r="14" spans="2:49" ht="12.75" customHeight="1">
      <c r="B14" s="5057"/>
      <c r="C14" s="5058"/>
      <c r="D14" s="5059"/>
      <c r="E14" s="5059"/>
      <c r="F14" s="5059"/>
      <c r="G14" s="5060"/>
      <c r="H14" s="5059"/>
      <c r="I14" s="5061"/>
      <c r="J14" s="5061"/>
      <c r="K14" s="5061"/>
      <c r="L14" s="5061"/>
      <c r="M14" s="5061"/>
      <c r="N14" s="5061"/>
      <c r="O14" s="5061"/>
      <c r="P14" s="5061"/>
      <c r="Q14" s="5061"/>
      <c r="R14" s="5061"/>
      <c r="S14" s="5062"/>
      <c r="AB14" s="2623"/>
      <c r="AC14" s="2623"/>
      <c r="AD14" s="2623"/>
      <c r="AE14" s="2623"/>
      <c r="AF14" s="2623"/>
      <c r="AG14" s="2623"/>
      <c r="AH14" s="2623"/>
      <c r="AI14" s="2623"/>
      <c r="AJ14" s="2623"/>
      <c r="AK14" s="2623"/>
      <c r="AL14" s="2623"/>
      <c r="AM14" s="2623"/>
      <c r="AN14" s="2623"/>
      <c r="AO14" s="2623"/>
      <c r="AP14" s="2623"/>
      <c r="AQ14" s="2623"/>
      <c r="AR14" s="2623"/>
      <c r="AS14" s="2623"/>
      <c r="AT14" s="2623"/>
      <c r="AU14" s="2623"/>
    </row>
    <row r="15" spans="2:49" ht="12.75" customHeight="1">
      <c r="B15" s="1642">
        <v>1</v>
      </c>
      <c r="C15" s="2961"/>
      <c r="D15" s="1112"/>
      <c r="E15" s="1112"/>
      <c r="F15" s="1112"/>
      <c r="G15" s="3369"/>
      <c r="H15" s="1112"/>
      <c r="I15" s="1112"/>
      <c r="J15" s="1112"/>
      <c r="K15" s="1112"/>
      <c r="L15" s="1112"/>
      <c r="M15" s="1112"/>
      <c r="N15" s="1112"/>
      <c r="O15" s="2836"/>
      <c r="P15" s="1112"/>
      <c r="Q15" s="1112"/>
      <c r="R15" s="1112"/>
      <c r="S15" s="1187"/>
      <c r="AB15" s="2691">
        <f t="shared" ref="AB15:AB24" si="0">P15</f>
        <v>0</v>
      </c>
      <c r="AC15" s="2692"/>
      <c r="AD15" s="2692"/>
      <c r="AE15" s="2691">
        <f>AB15+AC15-AD15</f>
        <v>0</v>
      </c>
      <c r="AF15" s="2692"/>
      <c r="AG15" s="2692"/>
      <c r="AH15" s="2692"/>
      <c r="AI15" s="2691">
        <f>IF(AK15&gt;AE15,AK15-AE15,0)</f>
        <v>0</v>
      </c>
      <c r="AJ15" s="2691">
        <f>IF(AE15&gt;AK15,AE15-AK15,0)</f>
        <v>0</v>
      </c>
      <c r="AK15" s="2691">
        <f>IF(AND(AF15="Y",AG15="Y"),MIN(AE15,AH15),0)</f>
        <v>0</v>
      </c>
      <c r="AL15" s="2692"/>
      <c r="AM15" s="2691">
        <f>IF(AO15&gt;AE15,AO15-AE15,0)</f>
        <v>0</v>
      </c>
      <c r="AN15" s="2691">
        <f>IF(AE15&gt;AO15,AE15-AO15,0)</f>
        <v>0</v>
      </c>
      <c r="AO15" s="2691">
        <f>AK15+AL15</f>
        <v>0</v>
      </c>
      <c r="AP15" s="2692"/>
      <c r="AQ15" s="2691">
        <f>IF(AS15&gt;AE15,AS15-AE15,0)</f>
        <v>0</v>
      </c>
      <c r="AR15" s="2691">
        <f>IF(AE15&gt;AS15,AE15-AS15,0)</f>
        <v>0</v>
      </c>
      <c r="AS15" s="2691">
        <f>AO15+AP15</f>
        <v>0</v>
      </c>
      <c r="AT15" s="2688"/>
      <c r="AU15" s="2688"/>
    </row>
    <row r="16" spans="2:49" ht="12.75" customHeight="1">
      <c r="B16" s="1642">
        <v>2</v>
      </c>
      <c r="C16" s="1041"/>
      <c r="D16" s="1042"/>
      <c r="E16" s="1042"/>
      <c r="F16" s="1112"/>
      <c r="G16" s="3370"/>
      <c r="H16" s="1042"/>
      <c r="I16" s="1042"/>
      <c r="J16" s="1042"/>
      <c r="K16" s="1042"/>
      <c r="L16" s="1042"/>
      <c r="M16" s="1042"/>
      <c r="N16" s="1042"/>
      <c r="O16" s="2841"/>
      <c r="P16" s="1042"/>
      <c r="Q16" s="1042"/>
      <c r="R16" s="1042"/>
      <c r="S16" s="1192"/>
      <c r="AB16" s="2691">
        <f t="shared" si="0"/>
        <v>0</v>
      </c>
      <c r="AC16" s="2692"/>
      <c r="AD16" s="2692"/>
      <c r="AE16" s="2691">
        <f t="shared" ref="AE16:AE24" si="1">AB16+AC16-AD16</f>
        <v>0</v>
      </c>
      <c r="AF16" s="2692"/>
      <c r="AG16" s="2692"/>
      <c r="AH16" s="2692"/>
      <c r="AI16" s="2691">
        <f t="shared" ref="AI16:AI24" si="2">IF(AK16&gt;AE16,AK16-AE16,0)</f>
        <v>0</v>
      </c>
      <c r="AJ16" s="2691">
        <f t="shared" ref="AJ16:AJ24" si="3">IF(AE16&gt;AK16,AE16-AK16,0)</f>
        <v>0</v>
      </c>
      <c r="AK16" s="2691">
        <f t="shared" ref="AK16:AK24" si="4">IF(AND(AF16="Y",AG16="Y"),MIN(AE16,AH16),0)</f>
        <v>0</v>
      </c>
      <c r="AL16" s="2692"/>
      <c r="AM16" s="2691">
        <f t="shared" ref="AM16:AM24" si="5">IF(AO16&gt;AE16,AO16-AE16,0)</f>
        <v>0</v>
      </c>
      <c r="AN16" s="2691">
        <f t="shared" ref="AN16:AN24" si="6">IF(AE16&gt;AO16,AE16-AO16,0)</f>
        <v>0</v>
      </c>
      <c r="AO16" s="2691">
        <f t="shared" ref="AO16:AO24" si="7">AK16+AL16</f>
        <v>0</v>
      </c>
      <c r="AP16" s="2692"/>
      <c r="AQ16" s="2691">
        <f t="shared" ref="AQ16:AQ24" si="8">IF(AS16&gt;AE16,AS16-AE16,0)</f>
        <v>0</v>
      </c>
      <c r="AR16" s="2691">
        <f t="shared" ref="AR16:AR24" si="9">IF(AE16&gt;AS16,AE16-AS16,0)</f>
        <v>0</v>
      </c>
      <c r="AS16" s="2691">
        <f t="shared" ref="AS16:AS24" si="10">AO16+AP16</f>
        <v>0</v>
      </c>
      <c r="AT16" s="2688"/>
      <c r="AU16" s="2688"/>
    </row>
    <row r="17" spans="2:47" ht="12.75" customHeight="1">
      <c r="B17" s="1642">
        <v>3</v>
      </c>
      <c r="C17" s="1041"/>
      <c r="D17" s="1042"/>
      <c r="E17" s="1042"/>
      <c r="F17" s="1112"/>
      <c r="G17" s="3370"/>
      <c r="H17" s="1042"/>
      <c r="I17" s="1042"/>
      <c r="J17" s="1042"/>
      <c r="K17" s="1042"/>
      <c r="L17" s="1042"/>
      <c r="M17" s="1042"/>
      <c r="N17" s="1042"/>
      <c r="O17" s="2841"/>
      <c r="P17" s="1042"/>
      <c r="Q17" s="1042"/>
      <c r="R17" s="1042"/>
      <c r="S17" s="1192"/>
      <c r="AB17" s="2691">
        <f t="shared" si="0"/>
        <v>0</v>
      </c>
      <c r="AC17" s="2692"/>
      <c r="AD17" s="2692"/>
      <c r="AE17" s="2691">
        <f t="shared" si="1"/>
        <v>0</v>
      </c>
      <c r="AF17" s="2692"/>
      <c r="AG17" s="2692"/>
      <c r="AH17" s="2692"/>
      <c r="AI17" s="2691">
        <f t="shared" si="2"/>
        <v>0</v>
      </c>
      <c r="AJ17" s="2691">
        <f t="shared" si="3"/>
        <v>0</v>
      </c>
      <c r="AK17" s="2691">
        <f t="shared" si="4"/>
        <v>0</v>
      </c>
      <c r="AL17" s="2692"/>
      <c r="AM17" s="2691">
        <f t="shared" si="5"/>
        <v>0</v>
      </c>
      <c r="AN17" s="2691">
        <f t="shared" si="6"/>
        <v>0</v>
      </c>
      <c r="AO17" s="2691">
        <f t="shared" si="7"/>
        <v>0</v>
      </c>
      <c r="AP17" s="2692"/>
      <c r="AQ17" s="2691">
        <f t="shared" si="8"/>
        <v>0</v>
      </c>
      <c r="AR17" s="2691">
        <f t="shared" si="9"/>
        <v>0</v>
      </c>
      <c r="AS17" s="2691">
        <f t="shared" si="10"/>
        <v>0</v>
      </c>
      <c r="AT17" s="2688"/>
      <c r="AU17" s="2688"/>
    </row>
    <row r="18" spans="2:47" ht="12.75" customHeight="1">
      <c r="B18" s="1642">
        <v>4</v>
      </c>
      <c r="C18" s="1041"/>
      <c r="D18" s="1042"/>
      <c r="E18" s="1042"/>
      <c r="F18" s="1112"/>
      <c r="G18" s="3370"/>
      <c r="H18" s="1042"/>
      <c r="I18" s="1042"/>
      <c r="J18" s="1042"/>
      <c r="K18" s="1042"/>
      <c r="L18" s="1042"/>
      <c r="M18" s="1042"/>
      <c r="N18" s="1042"/>
      <c r="O18" s="2841"/>
      <c r="P18" s="1042"/>
      <c r="Q18" s="1042"/>
      <c r="R18" s="1042"/>
      <c r="S18" s="1192"/>
      <c r="AB18" s="2691">
        <f t="shared" si="0"/>
        <v>0</v>
      </c>
      <c r="AC18" s="2692"/>
      <c r="AD18" s="2692"/>
      <c r="AE18" s="2691">
        <f t="shared" si="1"/>
        <v>0</v>
      </c>
      <c r="AF18" s="2692"/>
      <c r="AG18" s="2692"/>
      <c r="AH18" s="2692"/>
      <c r="AI18" s="2691">
        <f t="shared" si="2"/>
        <v>0</v>
      </c>
      <c r="AJ18" s="2691">
        <f t="shared" si="3"/>
        <v>0</v>
      </c>
      <c r="AK18" s="2691">
        <f t="shared" si="4"/>
        <v>0</v>
      </c>
      <c r="AL18" s="2692"/>
      <c r="AM18" s="2691">
        <f t="shared" si="5"/>
        <v>0</v>
      </c>
      <c r="AN18" s="2691">
        <f t="shared" si="6"/>
        <v>0</v>
      </c>
      <c r="AO18" s="2691">
        <f t="shared" si="7"/>
        <v>0</v>
      </c>
      <c r="AP18" s="2692"/>
      <c r="AQ18" s="2691">
        <f t="shared" si="8"/>
        <v>0</v>
      </c>
      <c r="AR18" s="2691">
        <f t="shared" si="9"/>
        <v>0</v>
      </c>
      <c r="AS18" s="2691">
        <f t="shared" si="10"/>
        <v>0</v>
      </c>
      <c r="AT18" s="2688"/>
      <c r="AU18" s="2688"/>
    </row>
    <row r="19" spans="2:47" ht="12.75" customHeight="1">
      <c r="B19" s="1642">
        <v>5</v>
      </c>
      <c r="C19" s="1041"/>
      <c r="D19" s="1042"/>
      <c r="E19" s="1042"/>
      <c r="F19" s="1112"/>
      <c r="G19" s="3370"/>
      <c r="H19" s="1042"/>
      <c r="I19" s="1042"/>
      <c r="J19" s="1042"/>
      <c r="K19" s="1042"/>
      <c r="L19" s="1042"/>
      <c r="M19" s="1042"/>
      <c r="N19" s="1042"/>
      <c r="O19" s="2841"/>
      <c r="P19" s="1042"/>
      <c r="Q19" s="1042"/>
      <c r="R19" s="1042"/>
      <c r="S19" s="1192"/>
      <c r="AB19" s="2691">
        <f t="shared" si="0"/>
        <v>0</v>
      </c>
      <c r="AC19" s="2692"/>
      <c r="AD19" s="2692"/>
      <c r="AE19" s="2691">
        <f t="shared" si="1"/>
        <v>0</v>
      </c>
      <c r="AF19" s="2692"/>
      <c r="AG19" s="2692"/>
      <c r="AH19" s="2692"/>
      <c r="AI19" s="2691">
        <f t="shared" si="2"/>
        <v>0</v>
      </c>
      <c r="AJ19" s="2691">
        <f t="shared" si="3"/>
        <v>0</v>
      </c>
      <c r="AK19" s="2691">
        <f t="shared" si="4"/>
        <v>0</v>
      </c>
      <c r="AL19" s="2692"/>
      <c r="AM19" s="2691">
        <f t="shared" si="5"/>
        <v>0</v>
      </c>
      <c r="AN19" s="2691">
        <f t="shared" si="6"/>
        <v>0</v>
      </c>
      <c r="AO19" s="2691">
        <f t="shared" si="7"/>
        <v>0</v>
      </c>
      <c r="AP19" s="2692"/>
      <c r="AQ19" s="2691">
        <f t="shared" si="8"/>
        <v>0</v>
      </c>
      <c r="AR19" s="2691">
        <f t="shared" si="9"/>
        <v>0</v>
      </c>
      <c r="AS19" s="2691">
        <f t="shared" si="10"/>
        <v>0</v>
      </c>
      <c r="AT19" s="2688"/>
      <c r="AU19" s="2688"/>
    </row>
    <row r="20" spans="2:47" ht="12.75" customHeight="1">
      <c r="B20" s="1642">
        <v>6</v>
      </c>
      <c r="C20" s="1041"/>
      <c r="D20" s="1042"/>
      <c r="E20" s="1042"/>
      <c r="F20" s="1112"/>
      <c r="G20" s="3370"/>
      <c r="H20" s="1042"/>
      <c r="I20" s="1042"/>
      <c r="J20" s="1042"/>
      <c r="K20" s="1042"/>
      <c r="L20" s="1042"/>
      <c r="M20" s="1042"/>
      <c r="N20" s="1042"/>
      <c r="O20" s="2841"/>
      <c r="P20" s="1042"/>
      <c r="Q20" s="1042"/>
      <c r="R20" s="1042"/>
      <c r="S20" s="1192"/>
      <c r="AB20" s="2691">
        <f t="shared" si="0"/>
        <v>0</v>
      </c>
      <c r="AC20" s="2692"/>
      <c r="AD20" s="2692"/>
      <c r="AE20" s="2691">
        <f t="shared" si="1"/>
        <v>0</v>
      </c>
      <c r="AF20" s="2692"/>
      <c r="AG20" s="2692"/>
      <c r="AH20" s="2692"/>
      <c r="AI20" s="2691">
        <f t="shared" si="2"/>
        <v>0</v>
      </c>
      <c r="AJ20" s="2691">
        <f t="shared" si="3"/>
        <v>0</v>
      </c>
      <c r="AK20" s="2691">
        <f t="shared" si="4"/>
        <v>0</v>
      </c>
      <c r="AL20" s="2692"/>
      <c r="AM20" s="2691">
        <f t="shared" si="5"/>
        <v>0</v>
      </c>
      <c r="AN20" s="2691">
        <f t="shared" si="6"/>
        <v>0</v>
      </c>
      <c r="AO20" s="2691">
        <f t="shared" si="7"/>
        <v>0</v>
      </c>
      <c r="AP20" s="2692"/>
      <c r="AQ20" s="2691">
        <f t="shared" si="8"/>
        <v>0</v>
      </c>
      <c r="AR20" s="2691">
        <f t="shared" si="9"/>
        <v>0</v>
      </c>
      <c r="AS20" s="2691">
        <f t="shared" si="10"/>
        <v>0</v>
      </c>
      <c r="AT20" s="2688"/>
      <c r="AU20" s="2688"/>
    </row>
    <row r="21" spans="2:47" ht="12.75" customHeight="1">
      <c r="B21" s="1642">
        <v>7</v>
      </c>
      <c r="C21" s="1041"/>
      <c r="D21" s="1042"/>
      <c r="E21" s="1042"/>
      <c r="F21" s="1112"/>
      <c r="G21" s="3370"/>
      <c r="H21" s="1042"/>
      <c r="I21" s="1042"/>
      <c r="J21" s="1042"/>
      <c r="K21" s="1042"/>
      <c r="L21" s="1042"/>
      <c r="M21" s="1042"/>
      <c r="N21" s="1042"/>
      <c r="O21" s="2841"/>
      <c r="P21" s="1042"/>
      <c r="Q21" s="1042"/>
      <c r="R21" s="1042"/>
      <c r="S21" s="1192"/>
      <c r="AB21" s="2691">
        <f t="shared" si="0"/>
        <v>0</v>
      </c>
      <c r="AC21" s="2692"/>
      <c r="AD21" s="2692"/>
      <c r="AE21" s="2691">
        <f t="shared" si="1"/>
        <v>0</v>
      </c>
      <c r="AF21" s="2692"/>
      <c r="AG21" s="2692"/>
      <c r="AH21" s="2692"/>
      <c r="AI21" s="2691">
        <f t="shared" si="2"/>
        <v>0</v>
      </c>
      <c r="AJ21" s="2691">
        <f t="shared" si="3"/>
        <v>0</v>
      </c>
      <c r="AK21" s="2691">
        <f t="shared" si="4"/>
        <v>0</v>
      </c>
      <c r="AL21" s="2692"/>
      <c r="AM21" s="2691">
        <f t="shared" si="5"/>
        <v>0</v>
      </c>
      <c r="AN21" s="2691">
        <f t="shared" si="6"/>
        <v>0</v>
      </c>
      <c r="AO21" s="2691">
        <f t="shared" si="7"/>
        <v>0</v>
      </c>
      <c r="AP21" s="2692"/>
      <c r="AQ21" s="2691">
        <f t="shared" si="8"/>
        <v>0</v>
      </c>
      <c r="AR21" s="2691">
        <f t="shared" si="9"/>
        <v>0</v>
      </c>
      <c r="AS21" s="2691">
        <f t="shared" si="10"/>
        <v>0</v>
      </c>
      <c r="AT21" s="2688"/>
      <c r="AU21" s="2688"/>
    </row>
    <row r="22" spans="2:47" ht="12.75" customHeight="1">
      <c r="B22" s="1642">
        <v>8</v>
      </c>
      <c r="C22" s="1041"/>
      <c r="D22" s="1042"/>
      <c r="E22" s="1042"/>
      <c r="F22" s="1112"/>
      <c r="G22" s="3370"/>
      <c r="H22" s="1042"/>
      <c r="I22" s="1042"/>
      <c r="J22" s="1042"/>
      <c r="K22" s="1042"/>
      <c r="L22" s="1042"/>
      <c r="M22" s="1042"/>
      <c r="N22" s="1042"/>
      <c r="O22" s="2841"/>
      <c r="P22" s="1042"/>
      <c r="Q22" s="1042"/>
      <c r="R22" s="1042"/>
      <c r="S22" s="1192"/>
      <c r="AB22" s="2691">
        <f t="shared" si="0"/>
        <v>0</v>
      </c>
      <c r="AC22" s="2692"/>
      <c r="AD22" s="2692"/>
      <c r="AE22" s="2691">
        <f t="shared" si="1"/>
        <v>0</v>
      </c>
      <c r="AF22" s="2692"/>
      <c r="AG22" s="2692"/>
      <c r="AH22" s="2692"/>
      <c r="AI22" s="2691">
        <f t="shared" si="2"/>
        <v>0</v>
      </c>
      <c r="AJ22" s="2691">
        <f t="shared" si="3"/>
        <v>0</v>
      </c>
      <c r="AK22" s="2691">
        <f t="shared" si="4"/>
        <v>0</v>
      </c>
      <c r="AL22" s="2692"/>
      <c r="AM22" s="2691">
        <f t="shared" si="5"/>
        <v>0</v>
      </c>
      <c r="AN22" s="2691">
        <f t="shared" si="6"/>
        <v>0</v>
      </c>
      <c r="AO22" s="2691">
        <f t="shared" si="7"/>
        <v>0</v>
      </c>
      <c r="AP22" s="2692"/>
      <c r="AQ22" s="2691">
        <f t="shared" si="8"/>
        <v>0</v>
      </c>
      <c r="AR22" s="2691">
        <f t="shared" si="9"/>
        <v>0</v>
      </c>
      <c r="AS22" s="2691">
        <f t="shared" si="10"/>
        <v>0</v>
      </c>
      <c r="AT22" s="2688"/>
      <c r="AU22" s="2688"/>
    </row>
    <row r="23" spans="2:47" ht="12.75" customHeight="1">
      <c r="B23" s="1642">
        <v>9</v>
      </c>
      <c r="C23" s="1041"/>
      <c r="D23" s="1042"/>
      <c r="E23" s="1042"/>
      <c r="F23" s="1112"/>
      <c r="G23" s="3370"/>
      <c r="H23" s="1042"/>
      <c r="I23" s="1042"/>
      <c r="J23" s="1042"/>
      <c r="K23" s="3371"/>
      <c r="L23" s="1042"/>
      <c r="M23" s="1042"/>
      <c r="N23" s="1042"/>
      <c r="O23" s="2841"/>
      <c r="P23" s="1042"/>
      <c r="Q23" s="1042"/>
      <c r="R23" s="1042"/>
      <c r="S23" s="1192"/>
      <c r="AB23" s="2691">
        <f t="shared" si="0"/>
        <v>0</v>
      </c>
      <c r="AC23" s="2692"/>
      <c r="AD23" s="2692"/>
      <c r="AE23" s="2691">
        <f t="shared" si="1"/>
        <v>0</v>
      </c>
      <c r="AF23" s="2692"/>
      <c r="AG23" s="2692"/>
      <c r="AH23" s="2692"/>
      <c r="AI23" s="2691">
        <f t="shared" si="2"/>
        <v>0</v>
      </c>
      <c r="AJ23" s="2691">
        <f t="shared" si="3"/>
        <v>0</v>
      </c>
      <c r="AK23" s="2691">
        <f t="shared" si="4"/>
        <v>0</v>
      </c>
      <c r="AL23" s="2692"/>
      <c r="AM23" s="2691">
        <f t="shared" si="5"/>
        <v>0</v>
      </c>
      <c r="AN23" s="2691">
        <f t="shared" si="6"/>
        <v>0</v>
      </c>
      <c r="AO23" s="2691">
        <f t="shared" si="7"/>
        <v>0</v>
      </c>
      <c r="AP23" s="2692"/>
      <c r="AQ23" s="2691">
        <f t="shared" si="8"/>
        <v>0</v>
      </c>
      <c r="AR23" s="2691">
        <f t="shared" si="9"/>
        <v>0</v>
      </c>
      <c r="AS23" s="2691">
        <f t="shared" si="10"/>
        <v>0</v>
      </c>
      <c r="AT23" s="2688"/>
      <c r="AU23" s="2688"/>
    </row>
    <row r="24" spans="2:47" ht="12.75" customHeight="1">
      <c r="B24" s="1642">
        <v>10</v>
      </c>
      <c r="C24" s="1041"/>
      <c r="D24" s="1042"/>
      <c r="E24" s="1042"/>
      <c r="F24" s="1112"/>
      <c r="G24" s="3370"/>
      <c r="H24" s="1042"/>
      <c r="I24" s="1042"/>
      <c r="J24" s="1042"/>
      <c r="K24" s="1042"/>
      <c r="L24" s="1042"/>
      <c r="M24" s="1042"/>
      <c r="N24" s="1042"/>
      <c r="O24" s="2841"/>
      <c r="P24" s="1042"/>
      <c r="Q24" s="1042"/>
      <c r="R24" s="1042"/>
      <c r="S24" s="1192"/>
      <c r="AB24" s="2691">
        <f t="shared" si="0"/>
        <v>0</v>
      </c>
      <c r="AC24" s="2692"/>
      <c r="AD24" s="2692"/>
      <c r="AE24" s="2691">
        <f t="shared" si="1"/>
        <v>0</v>
      </c>
      <c r="AF24" s="2692"/>
      <c r="AG24" s="2692"/>
      <c r="AH24" s="2692"/>
      <c r="AI24" s="2691">
        <f t="shared" si="2"/>
        <v>0</v>
      </c>
      <c r="AJ24" s="2691">
        <f t="shared" si="3"/>
        <v>0</v>
      </c>
      <c r="AK24" s="2691">
        <f t="shared" si="4"/>
        <v>0</v>
      </c>
      <c r="AL24" s="2692"/>
      <c r="AM24" s="2691">
        <f t="shared" si="5"/>
        <v>0</v>
      </c>
      <c r="AN24" s="2691">
        <f t="shared" si="6"/>
        <v>0</v>
      </c>
      <c r="AO24" s="2691">
        <f t="shared" si="7"/>
        <v>0</v>
      </c>
      <c r="AP24" s="2692"/>
      <c r="AQ24" s="2691">
        <f t="shared" si="8"/>
        <v>0</v>
      </c>
      <c r="AR24" s="2691">
        <f t="shared" si="9"/>
        <v>0</v>
      </c>
      <c r="AS24" s="2691">
        <f t="shared" si="10"/>
        <v>0</v>
      </c>
      <c r="AT24" s="2688"/>
      <c r="AU24" s="2688"/>
    </row>
    <row r="25" spans="2:47" ht="12.75" customHeight="1">
      <c r="B25" s="2658"/>
      <c r="C25" s="1196"/>
      <c r="D25" s="1197"/>
      <c r="E25" s="1197"/>
      <c r="F25" s="1197"/>
      <c r="G25" s="2144"/>
      <c r="H25" s="1197"/>
      <c r="I25" s="1048"/>
      <c r="J25" s="1048"/>
      <c r="K25" s="1048"/>
      <c r="L25" s="1048"/>
      <c r="M25" s="1048"/>
      <c r="N25" s="1048"/>
      <c r="O25" s="1048"/>
      <c r="P25" s="1048"/>
      <c r="Q25" s="1048"/>
      <c r="R25" s="1048"/>
      <c r="S25" s="4032"/>
      <c r="AB25" s="2691"/>
      <c r="AC25" s="2691"/>
      <c r="AD25" s="2691"/>
      <c r="AE25" s="2691"/>
      <c r="AF25" s="2691"/>
      <c r="AG25" s="2691"/>
      <c r="AH25" s="2691"/>
      <c r="AI25" s="2691"/>
      <c r="AJ25" s="2691"/>
      <c r="AK25" s="2691"/>
      <c r="AL25" s="2691"/>
      <c r="AM25" s="2691"/>
      <c r="AN25" s="2691"/>
      <c r="AO25" s="2691"/>
      <c r="AP25" s="2691"/>
      <c r="AQ25" s="2691"/>
      <c r="AR25" s="2691"/>
      <c r="AS25" s="2691"/>
      <c r="AT25" s="2688"/>
      <c r="AU25" s="2688"/>
    </row>
    <row r="26" spans="2:47" ht="12.75" customHeight="1">
      <c r="B26" s="5063" t="s">
        <v>1901</v>
      </c>
      <c r="C26" s="5064"/>
      <c r="D26" s="5065"/>
      <c r="E26" s="5065"/>
      <c r="F26" s="5064"/>
      <c r="G26" s="5066"/>
      <c r="H26" s="5067"/>
      <c r="I26" s="5068">
        <f t="shared" ref="I26:R26" si="11">SUBTOTAL(9,I15:I24)</f>
        <v>0</v>
      </c>
      <c r="J26" s="5069">
        <f t="shared" si="11"/>
        <v>0</v>
      </c>
      <c r="K26" s="5069">
        <f t="shared" si="11"/>
        <v>0</v>
      </c>
      <c r="L26" s="5069">
        <f t="shared" si="11"/>
        <v>0</v>
      </c>
      <c r="M26" s="5069">
        <f t="shared" si="11"/>
        <v>0</v>
      </c>
      <c r="N26" s="5069">
        <f>SUBTOTAL(9,N15:N24)</f>
        <v>0</v>
      </c>
      <c r="O26" s="5069">
        <f t="shared" si="11"/>
        <v>0</v>
      </c>
      <c r="P26" s="5069">
        <f t="shared" si="11"/>
        <v>0</v>
      </c>
      <c r="Q26" s="5069">
        <f t="shared" si="11"/>
        <v>0</v>
      </c>
      <c r="R26" s="5069">
        <f t="shared" si="11"/>
        <v>0</v>
      </c>
      <c r="S26" s="5070"/>
      <c r="AB26" s="3522">
        <f>SUM(AB15:AB25)</f>
        <v>0</v>
      </c>
      <c r="AC26" s="3522">
        <f>SUM(AC15:AC25)</f>
        <v>0</v>
      </c>
      <c r="AD26" s="3522">
        <f>SUM(AD15:AD25)</f>
        <v>0</v>
      </c>
      <c r="AE26" s="3522">
        <f>SUM(AE15:AE25)</f>
        <v>0</v>
      </c>
      <c r="AF26" s="3523"/>
      <c r="AG26" s="3523"/>
      <c r="AH26" s="3522">
        <f>SUM(AH15:AH25)</f>
        <v>0</v>
      </c>
      <c r="AI26" s="3522">
        <f>SUM(AI15:AI25)</f>
        <v>0</v>
      </c>
      <c r="AJ26" s="3522">
        <f t="shared" ref="AJ26:AO26" si="12">SUM(AJ15:AJ25)</f>
        <v>0</v>
      </c>
      <c r="AK26" s="3522">
        <f t="shared" si="12"/>
        <v>0</v>
      </c>
      <c r="AL26" s="3522">
        <f t="shared" si="12"/>
        <v>0</v>
      </c>
      <c r="AM26" s="3522">
        <f t="shared" si="12"/>
        <v>0</v>
      </c>
      <c r="AN26" s="3522">
        <f t="shared" si="12"/>
        <v>0</v>
      </c>
      <c r="AO26" s="3522">
        <f t="shared" si="12"/>
        <v>0</v>
      </c>
      <c r="AP26" s="3522">
        <f t="shared" ref="AP26:AR26" si="13">SUM(AP15:AP25)</f>
        <v>0</v>
      </c>
      <c r="AQ26" s="3522">
        <f t="shared" si="13"/>
        <v>0</v>
      </c>
      <c r="AR26" s="3522">
        <f t="shared" si="13"/>
        <v>0</v>
      </c>
      <c r="AS26" s="3522">
        <f t="shared" ref="AS26" si="14">SUM(AS15:AS25)</f>
        <v>0</v>
      </c>
      <c r="AT26" s="3524"/>
      <c r="AU26" s="3524"/>
    </row>
    <row r="27" spans="2:47" ht="12.75" customHeight="1">
      <c r="B27" s="7300"/>
      <c r="C27" s="7300"/>
      <c r="D27" s="7300"/>
      <c r="F27" s="265"/>
      <c r="I27" s="570"/>
      <c r="J27" s="570"/>
      <c r="K27" s="570"/>
      <c r="L27" s="570"/>
      <c r="M27" s="3372"/>
      <c r="N27" s="3372"/>
      <c r="O27" s="3372" t="s">
        <v>1263</v>
      </c>
      <c r="P27" s="3372">
        <f>P26-SFP!G54</f>
        <v>0</v>
      </c>
      <c r="Q27" s="570"/>
      <c r="R27" s="570"/>
    </row>
    <row r="28" spans="2:47" ht="12.75" customHeight="1">
      <c r="B28" s="7300" t="s">
        <v>1565</v>
      </c>
      <c r="C28" s="7300"/>
      <c r="D28" s="7300"/>
      <c r="AB28" s="7634" t="s">
        <v>1602</v>
      </c>
      <c r="AC28" s="7634"/>
      <c r="AD28" s="7634"/>
      <c r="AE28" s="20"/>
    </row>
    <row r="29" spans="2:47" ht="12.75" customHeight="1">
      <c r="B29" s="23">
        <v>1</v>
      </c>
      <c r="C29" s="540" t="s">
        <v>1566</v>
      </c>
      <c r="AB29" s="7351" t="s">
        <v>1603</v>
      </c>
      <c r="AC29" s="7351" t="s">
        <v>1604</v>
      </c>
      <c r="AD29" s="7351" t="s">
        <v>1605</v>
      </c>
    </row>
    <row r="30" spans="2:47" ht="12.75" customHeight="1">
      <c r="AB30" s="7351"/>
      <c r="AC30" s="7351"/>
      <c r="AD30" s="7351"/>
      <c r="AF30" s="10"/>
      <c r="AG30" s="10"/>
      <c r="AH30" s="10"/>
    </row>
    <row r="31" spans="2:47" ht="12.75" customHeight="1">
      <c r="AB31" s="1843" t="s">
        <v>1606</v>
      </c>
      <c r="AC31" s="1844">
        <f t="shared" ref="AC31:AC37" si="15">SUMIF($F:$F,$AB31,$AS:$AS)</f>
        <v>0</v>
      </c>
      <c r="AD31" s="1844">
        <f>SUMIF($F:$F,$AB31,$AR:$AR)</f>
        <v>0</v>
      </c>
      <c r="AF31" s="20"/>
      <c r="AG31" s="20"/>
      <c r="AH31" s="20"/>
    </row>
    <row r="32" spans="2:47" ht="12.75" customHeight="1">
      <c r="AB32" s="1843" t="s">
        <v>1607</v>
      </c>
      <c r="AC32" s="1844">
        <f t="shared" si="15"/>
        <v>0</v>
      </c>
      <c r="AD32" s="1844">
        <f t="shared" ref="AD32:AD38" si="16">SUMIF($F:$F,$AB32,$AR:$AR)</f>
        <v>0</v>
      </c>
      <c r="AF32" s="2914"/>
      <c r="AG32" s="2914"/>
      <c r="AH32" s="2914"/>
    </row>
    <row r="33" spans="28:31" ht="12.75" customHeight="1">
      <c r="AB33" s="1843" t="s">
        <v>1608</v>
      </c>
      <c r="AC33" s="1844">
        <f t="shared" si="15"/>
        <v>0</v>
      </c>
      <c r="AD33" s="1844">
        <f t="shared" si="16"/>
        <v>0</v>
      </c>
    </row>
    <row r="34" spans="28:31" ht="12.75" customHeight="1">
      <c r="AB34" s="1843" t="s">
        <v>1609</v>
      </c>
      <c r="AC34" s="1844">
        <f t="shared" si="15"/>
        <v>0</v>
      </c>
      <c r="AD34" s="1844">
        <f t="shared" si="16"/>
        <v>0</v>
      </c>
    </row>
    <row r="35" spans="28:31" ht="12.75" customHeight="1">
      <c r="AB35" s="1843" t="s">
        <v>1610</v>
      </c>
      <c r="AC35" s="1844">
        <f t="shared" si="15"/>
        <v>0</v>
      </c>
      <c r="AD35" s="1844">
        <f t="shared" si="16"/>
        <v>0</v>
      </c>
    </row>
    <row r="36" spans="28:31" ht="12.75" customHeight="1">
      <c r="AB36" s="1843" t="s">
        <v>1611</v>
      </c>
      <c r="AC36" s="1844"/>
      <c r="AD36" s="1844"/>
    </row>
    <row r="37" spans="28:31" ht="12.75" customHeight="1">
      <c r="AB37" s="1845" t="s">
        <v>1612</v>
      </c>
      <c r="AC37" s="1844">
        <f t="shared" si="15"/>
        <v>0</v>
      </c>
      <c r="AD37" s="1844">
        <f t="shared" si="16"/>
        <v>0</v>
      </c>
    </row>
    <row r="38" spans="28:31" ht="12.75" customHeight="1">
      <c r="AB38" s="1845" t="s">
        <v>243</v>
      </c>
      <c r="AC38" s="1844">
        <f>SUMIF($F:$F,$AB38,$AS:$AS)</f>
        <v>0</v>
      </c>
      <c r="AD38" s="1844">
        <f t="shared" si="16"/>
        <v>0</v>
      </c>
    </row>
    <row r="39" spans="28:31" ht="12.75" customHeight="1">
      <c r="AB39" s="1846" t="s">
        <v>164</v>
      </c>
      <c r="AC39" s="1847">
        <f>SUM(AC31:AC38)</f>
        <v>0</v>
      </c>
      <c r="AD39" s="1847">
        <f>SUM(AD31:AD38)</f>
        <v>0</v>
      </c>
    </row>
    <row r="41" spans="28:31" ht="12.75" customHeight="1">
      <c r="AB41" s="7635" t="s">
        <v>1548</v>
      </c>
      <c r="AC41" s="7636"/>
      <c r="AD41" s="7635" t="s">
        <v>52</v>
      </c>
      <c r="AE41" s="7636"/>
    </row>
    <row r="42" spans="28:31" ht="12.75" customHeight="1">
      <c r="AB42" s="7632" t="s">
        <v>1902</v>
      </c>
      <c r="AC42" s="7633"/>
      <c r="AD42" s="3525" t="s">
        <v>1554</v>
      </c>
      <c r="AE42" s="3526"/>
    </row>
  </sheetData>
  <sheetProtection algorithmName="SHA-512" hashValue="oOPGK5uCQVxDgUeNwHd/+1w7km8DqfcQ+AXXwZkarf7BmtvL0OS5G5CeX9nbqoJ8NerJm4Oiw/NarUTbBLQBTA==" saltValue="dg74H+M4TslKJl5t/lKMZQ==" spinCount="100000" sheet="1" scenarios="1" formatRows="0" insertColumns="0" insertRows="0"/>
  <mergeCells count="47">
    <mergeCell ref="AH11:AH13"/>
    <mergeCell ref="AP11:AP13"/>
    <mergeCell ref="AQ11:AQ13"/>
    <mergeCell ref="AR11:AR13"/>
    <mergeCell ref="AU10:AU13"/>
    <mergeCell ref="AI10:AI13"/>
    <mergeCell ref="AS11:AS13"/>
    <mergeCell ref="AT10:AT13"/>
    <mergeCell ref="AB42:AC42"/>
    <mergeCell ref="AB28:AD28"/>
    <mergeCell ref="AB29:AB30"/>
    <mergeCell ref="AC29:AC30"/>
    <mergeCell ref="AD29:AD30"/>
    <mergeCell ref="AB41:AC41"/>
    <mergeCell ref="AD41:AE41"/>
    <mergeCell ref="E9:E13"/>
    <mergeCell ref="G9:G13"/>
    <mergeCell ref="H9:H13"/>
    <mergeCell ref="F9:F13"/>
    <mergeCell ref="AO11:AO13"/>
    <mergeCell ref="AN11:AN13"/>
    <mergeCell ref="AM11:AM13"/>
    <mergeCell ref="AL11:AL13"/>
    <mergeCell ref="AB10:AB13"/>
    <mergeCell ref="AC11:AC13"/>
    <mergeCell ref="AD11:AD13"/>
    <mergeCell ref="AE10:AE13"/>
    <mergeCell ref="AK10:AK13"/>
    <mergeCell ref="AJ10:AJ13"/>
    <mergeCell ref="AF11:AF13"/>
    <mergeCell ref="AG11:AG13"/>
    <mergeCell ref="T2:T5"/>
    <mergeCell ref="B28:D28"/>
    <mergeCell ref="M10:M13"/>
    <mergeCell ref="B27:D27"/>
    <mergeCell ref="N10:N13"/>
    <mergeCell ref="Q9:Q13"/>
    <mergeCell ref="O9:O13"/>
    <mergeCell ref="P9:P13"/>
    <mergeCell ref="B9:C13"/>
    <mergeCell ref="I9:I13"/>
    <mergeCell ref="R9:R13"/>
    <mergeCell ref="S9:S13"/>
    <mergeCell ref="J9:J13"/>
    <mergeCell ref="K10:K13"/>
    <mergeCell ref="L10:L13"/>
    <mergeCell ref="D9:D13"/>
  </mergeCells>
  <conditionalFormatting sqref="N27">
    <cfRule type="cellIs" dxfId="107" priority="2" operator="notEqual">
      <formula>0</formula>
    </cfRule>
  </conditionalFormatting>
  <conditionalFormatting sqref="P27">
    <cfRule type="cellIs" dxfId="106" priority="1" operator="notEqual">
      <formula>0</formula>
    </cfRule>
  </conditionalFormatting>
  <dataValidations count="2">
    <dataValidation type="list" allowBlank="1" showInputMessage="1" showErrorMessage="1" sqref="F15:F24" xr:uid="{2E0C56AE-D1A3-40A2-81CD-565543A3A77D}">
      <formula1>"AAA to AA-, A+ to A- , BBB+ to BBB-, BB+ to B-, CCC or worse, Unrated - In good standing, Unrated - Others"</formula1>
    </dataValidation>
    <dataValidation type="list" allowBlank="1" showInputMessage="1" showErrorMessage="1" sqref="AF15:AH24" xr:uid="{F94EE8C3-A986-428A-908E-C1F6437666A3}">
      <formula1>"Y,N"</formula1>
    </dataValidation>
  </dataValidations>
  <hyperlinks>
    <hyperlink ref="AB42" r:id="rId1" display="https://www.insurance.gov.ph/amended-insurance-code-r-a-10607/" xr:uid="{0059D408-7B86-4677-9EF3-7324CFDDCCE4}"/>
    <hyperlink ref="U2" location="Content!A1" display="Content" xr:uid="{48D4C943-0F70-4578-9A3A-F3AC0916CC8B}"/>
    <hyperlink ref="U3" location="'SFP - Asset'!A1" display="SFP-Asset" xr:uid="{0E01535A-29BE-46F5-9C1E-3B3D2874199B}"/>
    <hyperlink ref="U4" location="'SFP - Liab, NW '!A1" display="SFP-Liab and NW" xr:uid="{A0F64910-E6CF-4D71-99E4-D2158FDEFAC9}"/>
    <hyperlink ref="U5" location="SCI!A1" display="SCI" xr:uid="{9B0C2199-D772-4573-A5AC-55418A0160D3}"/>
  </hyperlinks>
  <printOptions horizontalCentered="1"/>
  <pageMargins left="0.2" right="0.2" top="1.25" bottom="0.75" header="0.3" footer="0.3"/>
  <pageSetup paperSize="5" scale="23" fitToHeight="0" orientation="portrait" r:id="rId2"/>
  <ignoredErrors>
    <ignoredError sqref="AI26:AS26 AB26:AE26" unlocked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70910-9F21-488F-8498-324E125ABAD2}">
  <sheetPr codeName="Sheet62">
    <tabColor rgb="FFFFCCCC"/>
    <pageSetUpPr fitToPage="1"/>
  </sheetPr>
  <dimension ref="B1:AD109"/>
  <sheetViews>
    <sheetView showGridLines="0" topLeftCell="B2" zoomScale="85" zoomScaleNormal="85" workbookViewId="0">
      <selection activeCell="AD15" sqref="AD15"/>
    </sheetView>
  </sheetViews>
  <sheetFormatPr defaultColWidth="9.140625" defaultRowHeight="12.75" outlineLevelCol="1"/>
  <cols>
    <col min="1" max="1" width="1.85546875" style="18" customWidth="1"/>
    <col min="2" max="2" width="5.7109375" style="23" customWidth="1"/>
    <col min="3" max="3" width="42.140625" style="18" customWidth="1"/>
    <col min="4" max="4" width="20.7109375" style="18" customWidth="1"/>
    <col min="5" max="6" width="20.7109375" style="25" customWidth="1"/>
    <col min="7" max="7" width="20.7109375" style="571" customWidth="1"/>
    <col min="8" max="8" width="2" style="24" customWidth="1"/>
    <col min="9" max="9" width="17.7109375" style="18" customWidth="1"/>
    <col min="10" max="13" width="9.140625" style="18" customWidth="1"/>
    <col min="14" max="14" width="9.140625" style="18" hidden="1" customWidth="1"/>
    <col min="15" max="21" width="20.7109375" style="18" hidden="1" customWidth="1"/>
    <col min="22" max="25" width="20.7109375" style="18" hidden="1" customWidth="1" outlineLevel="1"/>
    <col min="26" max="26" width="20.7109375" style="25" hidden="1" customWidth="1" outlineLevel="1"/>
    <col min="27" max="29" width="20.7109375" style="18" hidden="1" customWidth="1" outlineLevel="1"/>
    <col min="30" max="30" width="35.7109375" style="18" hidden="1" customWidth="1" collapsed="1"/>
    <col min="31" max="31" width="0" style="18" hidden="1" customWidth="1"/>
    <col min="32" max="16384" width="9.140625" style="18"/>
  </cols>
  <sheetData>
    <row r="1" spans="2:30" ht="13.5" thickBot="1"/>
    <row r="2" spans="2:30" s="265" customFormat="1" ht="15.2" customHeight="1" thickBot="1">
      <c r="B2" s="1005" t="s">
        <v>1903</v>
      </c>
      <c r="D2" s="1175"/>
      <c r="E2" s="1175"/>
      <c r="F2" s="1175"/>
      <c r="G2" s="1610"/>
      <c r="H2" s="7341" t="s">
        <v>1486</v>
      </c>
      <c r="I2" s="5055" t="s">
        <v>1067</v>
      </c>
      <c r="J2" s="377"/>
      <c r="K2" s="377"/>
      <c r="L2" s="377"/>
      <c r="M2" s="377"/>
      <c r="N2" s="377"/>
      <c r="Z2" s="3152"/>
      <c r="AA2" s="439"/>
      <c r="AB2" s="439"/>
      <c r="AC2" s="439"/>
    </row>
    <row r="3" spans="2:30" s="265" customFormat="1" ht="15.2" customHeight="1">
      <c r="B3" s="1005" t="s">
        <v>7</v>
      </c>
      <c r="D3" s="4787">
        <f>'Com Prof'!D2</f>
        <v>0</v>
      </c>
      <c r="E3" s="4788"/>
      <c r="F3" s="4788"/>
      <c r="G3" s="1611"/>
      <c r="H3" s="7341"/>
      <c r="I3" s="550" t="s">
        <v>1487</v>
      </c>
      <c r="J3" s="377"/>
      <c r="K3" s="377"/>
      <c r="L3" s="377"/>
      <c r="M3" s="377"/>
      <c r="N3" s="377"/>
      <c r="Z3" s="3153"/>
      <c r="AA3" s="264"/>
      <c r="AB3" s="264"/>
      <c r="AC3" s="264"/>
    </row>
    <row r="4" spans="2:30" s="265" customFormat="1" ht="15.2" customHeight="1">
      <c r="B4" s="1005" t="s">
        <v>757</v>
      </c>
      <c r="D4" s="4953">
        <f>'Com Prof'!D3</f>
        <v>45657</v>
      </c>
      <c r="E4" s="4954"/>
      <c r="F4" s="4954"/>
      <c r="G4" s="438"/>
      <c r="H4" s="7341"/>
      <c r="I4" s="550" t="s">
        <v>1488</v>
      </c>
      <c r="J4" s="377"/>
      <c r="K4" s="377"/>
      <c r="L4" s="377"/>
      <c r="M4" s="377"/>
      <c r="N4" s="377"/>
      <c r="Z4" s="310"/>
    </row>
    <row r="5" spans="2:30" s="265" customFormat="1" ht="15.2" customHeight="1">
      <c r="B5" s="593"/>
      <c r="C5" s="593"/>
      <c r="D5" s="593"/>
      <c r="E5" s="593"/>
      <c r="F5" s="593"/>
      <c r="G5" s="466"/>
      <c r="H5" s="7657"/>
      <c r="I5" s="551" t="s">
        <v>258</v>
      </c>
      <c r="J5" s="377"/>
      <c r="K5" s="377"/>
      <c r="L5" s="377"/>
      <c r="M5" s="377"/>
      <c r="N5" s="377"/>
      <c r="Z5" s="3154"/>
      <c r="AA5" s="466"/>
      <c r="AB5" s="466"/>
      <c r="AC5" s="466"/>
    </row>
    <row r="6" spans="2:30" s="265" customFormat="1" ht="14.1" customHeight="1">
      <c r="B6" s="264"/>
      <c r="E6" s="266"/>
      <c r="F6" s="266"/>
      <c r="G6" s="438"/>
      <c r="H6" s="467"/>
      <c r="Z6" s="310"/>
    </row>
    <row r="7" spans="2:30" s="265" customFormat="1" ht="14.1" customHeight="1">
      <c r="B7" s="264"/>
      <c r="E7" s="266"/>
      <c r="F7" s="266"/>
      <c r="G7" s="438"/>
      <c r="H7" s="467"/>
      <c r="Z7" s="310"/>
    </row>
    <row r="8" spans="2:30" s="265" customFormat="1" ht="14.1" customHeight="1" thickBot="1">
      <c r="B8" s="264"/>
      <c r="E8" s="266"/>
      <c r="F8" s="266"/>
      <c r="G8" s="438"/>
      <c r="H8" s="467"/>
      <c r="Z8" s="310"/>
    </row>
    <row r="9" spans="2:30" s="267" customFormat="1" ht="12.75" customHeight="1" thickBot="1">
      <c r="B9" s="7433" t="s">
        <v>52</v>
      </c>
      <c r="C9" s="7433"/>
      <c r="D9" s="7553" t="s">
        <v>1898</v>
      </c>
      <c r="E9" s="7381" t="s">
        <v>1086</v>
      </c>
      <c r="F9" s="7397" t="s">
        <v>1084</v>
      </c>
      <c r="G9" s="3155"/>
      <c r="H9" s="1341"/>
      <c r="O9" s="861" t="s">
        <v>1068</v>
      </c>
      <c r="P9" s="1327"/>
      <c r="Q9" s="1327"/>
      <c r="R9" s="862"/>
      <c r="S9" s="862"/>
      <c r="T9" s="862"/>
      <c r="U9" s="862"/>
      <c r="V9" s="862"/>
      <c r="W9" s="862"/>
      <c r="X9" s="862"/>
      <c r="Y9" s="862"/>
      <c r="Z9" s="1328"/>
      <c r="AA9" s="862"/>
      <c r="AB9" s="862"/>
      <c r="AC9" s="862"/>
      <c r="AD9" s="862"/>
    </row>
    <row r="10" spans="2:30" s="267" customFormat="1" ht="12.75" customHeight="1" thickBot="1">
      <c r="B10" s="7433"/>
      <c r="C10" s="7433"/>
      <c r="D10" s="7553" t="s">
        <v>1489</v>
      </c>
      <c r="E10" s="7381"/>
      <c r="F10" s="7397"/>
      <c r="G10" s="3155"/>
      <c r="H10" s="1341"/>
      <c r="O10" s="7414" t="s">
        <v>1904</v>
      </c>
      <c r="P10" s="7651" t="s">
        <v>1502</v>
      </c>
      <c r="Q10" s="7651"/>
      <c r="R10" s="7669" t="s">
        <v>1081</v>
      </c>
      <c r="S10" s="7669" t="s">
        <v>1082</v>
      </c>
      <c r="T10" s="7669" t="s">
        <v>1086</v>
      </c>
      <c r="U10" s="7669" t="s">
        <v>1084</v>
      </c>
      <c r="V10" s="1778" t="s">
        <v>1070</v>
      </c>
      <c r="W10" s="1778"/>
      <c r="X10" s="1778"/>
      <c r="Y10" s="1778"/>
      <c r="Z10" s="3156" t="s">
        <v>1071</v>
      </c>
      <c r="AA10" s="1778"/>
      <c r="AB10" s="1778"/>
      <c r="AC10" s="1778"/>
      <c r="AD10" s="7414" t="s">
        <v>1645</v>
      </c>
    </row>
    <row r="11" spans="2:30" s="267" customFormat="1" ht="12.75" customHeight="1" thickBot="1">
      <c r="B11" s="7433"/>
      <c r="C11" s="7433"/>
      <c r="D11" s="7553"/>
      <c r="E11" s="7381"/>
      <c r="F11" s="7397"/>
      <c r="G11" s="3155"/>
      <c r="H11" s="1341"/>
      <c r="O11" s="7414"/>
      <c r="P11" s="7651" t="s">
        <v>1079</v>
      </c>
      <c r="Q11" s="7651" t="s">
        <v>1080</v>
      </c>
      <c r="R11" s="7669"/>
      <c r="S11" s="7669"/>
      <c r="T11" s="7669"/>
      <c r="U11" s="7669"/>
      <c r="V11" s="7411" t="s">
        <v>1509</v>
      </c>
      <c r="W11" s="7411" t="s">
        <v>1082</v>
      </c>
      <c r="X11" s="7411" t="s">
        <v>1086</v>
      </c>
      <c r="Y11" s="7411" t="s">
        <v>1084</v>
      </c>
      <c r="Z11" s="7669" t="s">
        <v>1509</v>
      </c>
      <c r="AA11" s="7411" t="s">
        <v>1082</v>
      </c>
      <c r="AB11" s="7411" t="s">
        <v>1086</v>
      </c>
      <c r="AC11" s="7411" t="s">
        <v>1084</v>
      </c>
      <c r="AD11" s="7414"/>
    </row>
    <row r="12" spans="2:30" s="267" customFormat="1" ht="30.6" customHeight="1" thickBot="1">
      <c r="B12" s="7433"/>
      <c r="C12" s="7433"/>
      <c r="D12" s="7553"/>
      <c r="E12" s="7381"/>
      <c r="F12" s="7397"/>
      <c r="G12" s="3155"/>
      <c r="H12" s="1341"/>
      <c r="O12" s="7414"/>
      <c r="P12" s="7651"/>
      <c r="Q12" s="7651"/>
      <c r="R12" s="7669"/>
      <c r="S12" s="7669"/>
      <c r="T12" s="7669"/>
      <c r="U12" s="7669"/>
      <c r="V12" s="7411"/>
      <c r="W12" s="7411"/>
      <c r="X12" s="7411"/>
      <c r="Y12" s="7411"/>
      <c r="Z12" s="7669"/>
      <c r="AA12" s="7411"/>
      <c r="AB12" s="7411"/>
      <c r="AC12" s="7411"/>
      <c r="AD12" s="7414"/>
    </row>
    <row r="13" spans="2:30" ht="12.75" customHeight="1">
      <c r="B13" s="5071"/>
      <c r="C13" s="5072"/>
      <c r="D13" s="5073"/>
      <c r="E13" s="5074"/>
      <c r="F13" s="5075"/>
      <c r="G13" s="570"/>
      <c r="O13" s="379"/>
      <c r="P13" s="608"/>
      <c r="Q13" s="608"/>
      <c r="R13" s="379"/>
      <c r="S13" s="379"/>
      <c r="T13" s="379"/>
      <c r="U13" s="379"/>
      <c r="V13" s="379"/>
      <c r="W13" s="379"/>
      <c r="X13" s="379"/>
      <c r="Y13" s="379"/>
      <c r="Z13" s="379"/>
      <c r="AA13" s="379"/>
      <c r="AB13" s="379"/>
      <c r="AC13" s="379"/>
      <c r="AD13" s="379"/>
    </row>
    <row r="14" spans="2:30" ht="12.75" customHeight="1">
      <c r="B14" s="306" t="s">
        <v>1591</v>
      </c>
      <c r="C14" s="309" t="s">
        <v>1112</v>
      </c>
      <c r="D14" s="724"/>
      <c r="E14" s="725"/>
      <c r="F14" s="726"/>
      <c r="G14" s="570"/>
      <c r="H14" s="1342"/>
      <c r="O14" s="380"/>
      <c r="P14" s="380"/>
      <c r="Q14" s="380"/>
      <c r="R14" s="380"/>
      <c r="S14" s="380"/>
      <c r="T14" s="380"/>
      <c r="U14" s="380"/>
      <c r="V14" s="380"/>
      <c r="W14" s="380"/>
      <c r="X14" s="380"/>
      <c r="Y14" s="380"/>
      <c r="Z14" s="380"/>
      <c r="AA14" s="380"/>
      <c r="AB14" s="380"/>
      <c r="AC14" s="380"/>
      <c r="AD14" s="380"/>
    </row>
    <row r="15" spans="2:30" ht="12.75" customHeight="1">
      <c r="B15" s="596" t="s">
        <v>1513</v>
      </c>
      <c r="C15" s="339" t="s">
        <v>1114</v>
      </c>
      <c r="D15" s="727">
        <f>'S7.A - FAFVTPL (Debt)'!S23</f>
        <v>0</v>
      </c>
      <c r="E15" s="728">
        <f>'S7.A - FAFVTPL (Debt)'!T23</f>
        <v>0</v>
      </c>
      <c r="F15" s="485">
        <f>D15-E15</f>
        <v>0</v>
      </c>
      <c r="G15" s="570"/>
      <c r="H15" s="1342"/>
      <c r="O15" s="380">
        <f t="shared" ref="O15:O20" si="0">D15</f>
        <v>0</v>
      </c>
      <c r="P15" s="576"/>
      <c r="Q15" s="576"/>
      <c r="R15" s="380">
        <f t="shared" ref="R15:R20" si="1">O15+P15-Q15</f>
        <v>0</v>
      </c>
      <c r="S15" s="380">
        <f t="shared" ref="S15:S20" si="2">IF(U15&gt;R15,U15-R15,0)</f>
        <v>0</v>
      </c>
      <c r="T15" s="380">
        <f t="shared" ref="T15:T20" si="3">IF(R15&gt;U15,R15-U15,0)</f>
        <v>0</v>
      </c>
      <c r="U15" s="380">
        <f>'S7.A - FAFVTPL (Debt)'!AQ23</f>
        <v>0</v>
      </c>
      <c r="V15" s="380">
        <f>'S7.A - FAFVTPL (Debt)'!AR36</f>
        <v>0</v>
      </c>
      <c r="W15" s="380">
        <f t="shared" ref="W15:W20" si="4">IF(Y15&gt;R15,Y15-R15,0)</f>
        <v>0</v>
      </c>
      <c r="X15" s="380">
        <f t="shared" ref="X15:X20" si="5">IF(R15&gt;Y15,R15-Y15,0)</f>
        <v>0</v>
      </c>
      <c r="Y15" s="380">
        <f t="shared" ref="Y15:Y20" si="6">U15+V15</f>
        <v>0</v>
      </c>
      <c r="Z15" s="380">
        <f>'S7.A - FAFVTPL (Debt)'!AV23</f>
        <v>0</v>
      </c>
      <c r="AA15" s="380">
        <f t="shared" ref="AA15:AA20" si="7">IF(AC15&gt;R15,AC15-R15,0)</f>
        <v>0</v>
      </c>
      <c r="AB15" s="380">
        <f t="shared" ref="AB15:AB20" si="8">IF(R15&gt;AC15,R15-AC15,0)</f>
        <v>0</v>
      </c>
      <c r="AC15" s="380">
        <f t="shared" ref="AC15:AC20" si="9">Y15+Z15</f>
        <v>0</v>
      </c>
      <c r="AD15" s="576"/>
    </row>
    <row r="16" spans="2:30" ht="12.75" customHeight="1">
      <c r="B16" s="597" t="s">
        <v>1514</v>
      </c>
      <c r="C16" s="339" t="s">
        <v>1905</v>
      </c>
      <c r="D16" s="727">
        <f>'S7.A - FAFVTPL (Debt)'!S29</f>
        <v>0</v>
      </c>
      <c r="E16" s="728">
        <f>'S7.A - FAFVTPL (Debt)'!T29</f>
        <v>0</v>
      </c>
      <c r="F16" s="485">
        <f t="shared" ref="F16:F20" si="10">D16-E16</f>
        <v>0</v>
      </c>
      <c r="G16" s="570"/>
      <c r="H16" s="1342"/>
      <c r="O16" s="380">
        <f t="shared" si="0"/>
        <v>0</v>
      </c>
      <c r="P16" s="576"/>
      <c r="Q16" s="576"/>
      <c r="R16" s="380">
        <f t="shared" si="1"/>
        <v>0</v>
      </c>
      <c r="S16" s="380">
        <f t="shared" si="2"/>
        <v>0</v>
      </c>
      <c r="T16" s="380">
        <f t="shared" si="3"/>
        <v>0</v>
      </c>
      <c r="U16" s="380">
        <f>'S7.A - FAFVTPL (Debt)'!AQ29</f>
        <v>0</v>
      </c>
      <c r="V16" s="380">
        <f>'S7.A - FAFVTPL (Debt)'!AR42</f>
        <v>0</v>
      </c>
      <c r="W16" s="380">
        <f t="shared" si="4"/>
        <v>0</v>
      </c>
      <c r="X16" s="380">
        <f t="shared" si="5"/>
        <v>0</v>
      </c>
      <c r="Y16" s="380">
        <f t="shared" si="6"/>
        <v>0</v>
      </c>
      <c r="Z16" s="380">
        <f>'S7.A - FAFVTPL (Debt)'!AV29</f>
        <v>0</v>
      </c>
      <c r="AA16" s="380">
        <f t="shared" si="7"/>
        <v>0</v>
      </c>
      <c r="AB16" s="380">
        <f t="shared" si="8"/>
        <v>0</v>
      </c>
      <c r="AC16" s="380">
        <f t="shared" si="9"/>
        <v>0</v>
      </c>
      <c r="AD16" s="576"/>
    </row>
    <row r="17" spans="2:30" ht="12.75" customHeight="1">
      <c r="B17" s="596" t="s">
        <v>1520</v>
      </c>
      <c r="C17" s="340" t="s">
        <v>1118</v>
      </c>
      <c r="D17" s="727">
        <f>'S7.B - FAFVTPL (Equity)'!R28</f>
        <v>0</v>
      </c>
      <c r="E17" s="728">
        <f>'S7.B - FAFVTPL (Equity)'!S28</f>
        <v>0</v>
      </c>
      <c r="F17" s="485">
        <f t="shared" si="10"/>
        <v>0</v>
      </c>
      <c r="G17" s="570"/>
      <c r="H17" s="1342"/>
      <c r="O17" s="380">
        <f t="shared" si="0"/>
        <v>0</v>
      </c>
      <c r="P17" s="576"/>
      <c r="Q17" s="576"/>
      <c r="R17" s="380">
        <f t="shared" si="1"/>
        <v>0</v>
      </c>
      <c r="S17" s="380">
        <f t="shared" si="2"/>
        <v>0</v>
      </c>
      <c r="T17" s="380">
        <f t="shared" si="3"/>
        <v>0</v>
      </c>
      <c r="U17" s="380">
        <f>'S7.B - FAFVTPL (Equity)'!AR28</f>
        <v>0</v>
      </c>
      <c r="V17" s="380">
        <f>'S7.B - FAFVTPL (Equity)'!AS53</f>
        <v>0</v>
      </c>
      <c r="W17" s="380">
        <f t="shared" si="4"/>
        <v>0</v>
      </c>
      <c r="X17" s="380">
        <f t="shared" si="5"/>
        <v>0</v>
      </c>
      <c r="Y17" s="380">
        <f t="shared" si="6"/>
        <v>0</v>
      </c>
      <c r="Z17" s="380">
        <f>'S7.B - FAFVTPL (Equity)'!AW28</f>
        <v>0</v>
      </c>
      <c r="AA17" s="380">
        <f t="shared" si="7"/>
        <v>0</v>
      </c>
      <c r="AB17" s="380">
        <f t="shared" si="8"/>
        <v>0</v>
      </c>
      <c r="AC17" s="380">
        <f t="shared" si="9"/>
        <v>0</v>
      </c>
      <c r="AD17" s="576"/>
    </row>
    <row r="18" spans="2:30" ht="12.75" customHeight="1">
      <c r="B18" s="596" t="s">
        <v>1525</v>
      </c>
      <c r="C18" s="340" t="s">
        <v>1906</v>
      </c>
      <c r="D18" s="727">
        <f>'S7.C - FAFVTPL (Funds)'!Q24+'S7.C - FAFVTPL (Funds)'!Q29</f>
        <v>0</v>
      </c>
      <c r="E18" s="728">
        <f>'S7.C - FAFVTPL (Funds)'!R24+'S7.C - FAFVTPL (Funds)'!R29</f>
        <v>0</v>
      </c>
      <c r="F18" s="485">
        <f t="shared" si="10"/>
        <v>0</v>
      </c>
      <c r="G18" s="570"/>
      <c r="H18" s="1342"/>
      <c r="O18" s="380">
        <f t="shared" si="0"/>
        <v>0</v>
      </c>
      <c r="P18" s="576"/>
      <c r="Q18" s="576"/>
      <c r="R18" s="380">
        <f t="shared" si="1"/>
        <v>0</v>
      </c>
      <c r="S18" s="380">
        <f t="shared" si="2"/>
        <v>0</v>
      </c>
      <c r="T18" s="380">
        <f t="shared" si="3"/>
        <v>0</v>
      </c>
      <c r="U18" s="380">
        <f>'S7.C - FAFVTPL (Funds)'!AS24+'S7.C - FAFVTPL (Funds)'!AS29</f>
        <v>0</v>
      </c>
      <c r="V18" s="380">
        <f>'S7.C - FAFVTPL (Funds)'!AT24+'S7.C - FAFVTPL (Funds)'!AT29</f>
        <v>0</v>
      </c>
      <c r="W18" s="380">
        <f t="shared" si="4"/>
        <v>0</v>
      </c>
      <c r="X18" s="380">
        <f t="shared" si="5"/>
        <v>0</v>
      </c>
      <c r="Y18" s="380">
        <f t="shared" si="6"/>
        <v>0</v>
      </c>
      <c r="Z18" s="380">
        <f>'S7.C - FAFVTPL (Funds)'!AX24+'S7.C - FAFVTPL (Funds)'!AX29</f>
        <v>0</v>
      </c>
      <c r="AA18" s="380">
        <f t="shared" si="7"/>
        <v>0</v>
      </c>
      <c r="AB18" s="380">
        <f t="shared" si="8"/>
        <v>0</v>
      </c>
      <c r="AC18" s="380">
        <f t="shared" si="9"/>
        <v>0</v>
      </c>
      <c r="AD18" s="576"/>
    </row>
    <row r="19" spans="2:30" ht="12.75" customHeight="1">
      <c r="B19" s="596" t="s">
        <v>1530</v>
      </c>
      <c r="C19" s="340" t="s">
        <v>1907</v>
      </c>
      <c r="D19" s="727">
        <f>'S7.C - FAFVTPL (Funds)'!Q34</f>
        <v>0</v>
      </c>
      <c r="E19" s="728">
        <f>'S7.C - FAFVTPL (Funds)'!R34</f>
        <v>0</v>
      </c>
      <c r="F19" s="485">
        <f t="shared" si="10"/>
        <v>0</v>
      </c>
      <c r="G19" s="570"/>
      <c r="H19" s="1342"/>
      <c r="O19" s="380">
        <f t="shared" si="0"/>
        <v>0</v>
      </c>
      <c r="P19" s="576"/>
      <c r="Q19" s="576"/>
      <c r="R19" s="380">
        <f t="shared" si="1"/>
        <v>0</v>
      </c>
      <c r="S19" s="380">
        <f t="shared" si="2"/>
        <v>0</v>
      </c>
      <c r="T19" s="380">
        <f t="shared" si="3"/>
        <v>0</v>
      </c>
      <c r="U19" s="380">
        <f>'S7.C - FAFVTPL (Funds)'!AS34</f>
        <v>0</v>
      </c>
      <c r="V19" s="380">
        <f>'S7.C - FAFVTPL (Funds)'!AT34</f>
        <v>0</v>
      </c>
      <c r="W19" s="380">
        <f t="shared" si="4"/>
        <v>0</v>
      </c>
      <c r="X19" s="380">
        <f t="shared" si="5"/>
        <v>0</v>
      </c>
      <c r="Y19" s="380">
        <f t="shared" si="6"/>
        <v>0</v>
      </c>
      <c r="Z19" s="380">
        <f>'S7.C - FAFVTPL (Funds)'!AX34</f>
        <v>0</v>
      </c>
      <c r="AA19" s="380">
        <f t="shared" si="7"/>
        <v>0</v>
      </c>
      <c r="AB19" s="380">
        <f t="shared" si="8"/>
        <v>0</v>
      </c>
      <c r="AC19" s="380">
        <f t="shared" si="9"/>
        <v>0</v>
      </c>
      <c r="AD19" s="576"/>
    </row>
    <row r="20" spans="2:30" ht="12.75" customHeight="1">
      <c r="B20" s="596" t="s">
        <v>1535</v>
      </c>
      <c r="C20" s="340" t="s">
        <v>1124</v>
      </c>
      <c r="D20" s="727">
        <f>'S7.C - FAFVTPL (Funds)'!Q48</f>
        <v>0</v>
      </c>
      <c r="E20" s="728">
        <f>'S7.C - FAFVTPL (Funds)'!R48</f>
        <v>0</v>
      </c>
      <c r="F20" s="485">
        <f t="shared" si="10"/>
        <v>0</v>
      </c>
      <c r="G20" s="570"/>
      <c r="H20" s="1342"/>
      <c r="O20" s="380">
        <f t="shared" si="0"/>
        <v>0</v>
      </c>
      <c r="P20" s="576"/>
      <c r="Q20" s="576"/>
      <c r="R20" s="380">
        <f t="shared" si="1"/>
        <v>0</v>
      </c>
      <c r="S20" s="380">
        <f t="shared" si="2"/>
        <v>0</v>
      </c>
      <c r="T20" s="380">
        <f t="shared" si="3"/>
        <v>0</v>
      </c>
      <c r="U20" s="380">
        <f>'S7.C - FAFVTPL (Funds)'!AS48</f>
        <v>0</v>
      </c>
      <c r="V20" s="380">
        <f>'S7.C - FAFVTPL (Funds)'!AT48</f>
        <v>0</v>
      </c>
      <c r="W20" s="380">
        <f t="shared" si="4"/>
        <v>0</v>
      </c>
      <c r="X20" s="380">
        <f t="shared" si="5"/>
        <v>0</v>
      </c>
      <c r="Y20" s="380">
        <f t="shared" si="6"/>
        <v>0</v>
      </c>
      <c r="Z20" s="380">
        <f>'S7.C - FAFVTPL (Funds)'!AX48</f>
        <v>0</v>
      </c>
      <c r="AA20" s="380">
        <f t="shared" si="7"/>
        <v>0</v>
      </c>
      <c r="AB20" s="380">
        <f t="shared" si="8"/>
        <v>0</v>
      </c>
      <c r="AC20" s="380">
        <f t="shared" si="9"/>
        <v>0</v>
      </c>
      <c r="AD20" s="576"/>
    </row>
    <row r="21" spans="2:30" ht="12.75" customHeight="1">
      <c r="B21" s="307"/>
      <c r="C21" s="340"/>
      <c r="D21" s="724"/>
      <c r="E21" s="725"/>
      <c r="F21" s="465"/>
      <c r="G21" s="570"/>
      <c r="H21" s="1342"/>
      <c r="O21" s="380"/>
      <c r="P21" s="380"/>
      <c r="Q21" s="380"/>
      <c r="R21" s="380"/>
      <c r="S21" s="380"/>
      <c r="T21" s="380"/>
      <c r="U21" s="380"/>
      <c r="V21" s="380"/>
      <c r="W21" s="380"/>
      <c r="X21" s="380"/>
      <c r="Y21" s="380"/>
      <c r="Z21" s="380"/>
      <c r="AA21" s="380"/>
      <c r="AB21" s="380"/>
      <c r="AC21" s="380"/>
      <c r="AD21" s="380"/>
    </row>
    <row r="22" spans="2:30" ht="12.75" customHeight="1">
      <c r="B22" s="307" t="s">
        <v>1908</v>
      </c>
      <c r="C22" s="308" t="s">
        <v>1909</v>
      </c>
      <c r="D22" s="724"/>
      <c r="E22" s="725"/>
      <c r="F22" s="465"/>
      <c r="G22" s="570"/>
      <c r="H22" s="1342"/>
      <c r="O22" s="380"/>
      <c r="P22" s="380"/>
      <c r="Q22" s="380"/>
      <c r="R22" s="380"/>
      <c r="S22" s="380"/>
      <c r="T22" s="380"/>
      <c r="U22" s="380"/>
      <c r="V22" s="380"/>
      <c r="W22" s="380"/>
      <c r="X22" s="380"/>
      <c r="Y22" s="380"/>
      <c r="Z22" s="380"/>
      <c r="AA22" s="380"/>
      <c r="AB22" s="380"/>
      <c r="AC22" s="380"/>
      <c r="AD22" s="380"/>
    </row>
    <row r="23" spans="2:30" ht="12.75" customHeight="1">
      <c r="B23" s="596" t="s">
        <v>1513</v>
      </c>
      <c r="C23" s="305" t="s">
        <v>1127</v>
      </c>
      <c r="D23" s="727">
        <f>'S7.A - FAFVTPL (Debt)'!S36</f>
        <v>0</v>
      </c>
      <c r="E23" s="728">
        <f>'S7.A - FAFVTPL (Debt)'!T36</f>
        <v>0</v>
      </c>
      <c r="F23" s="485">
        <f t="shared" ref="F23:F28" si="11">D23-E23</f>
        <v>0</v>
      </c>
      <c r="G23" s="570"/>
      <c r="H23" s="1343"/>
      <c r="O23" s="380">
        <f t="shared" ref="O23:O28" si="12">D23</f>
        <v>0</v>
      </c>
      <c r="P23" s="576"/>
      <c r="Q23" s="576"/>
      <c r="R23" s="380">
        <f t="shared" ref="R23:R28" si="13">O23+P23-Q23</f>
        <v>0</v>
      </c>
      <c r="S23" s="380">
        <f t="shared" ref="S23:S28" si="14">IF(U23&gt;R23,U23-R23,0)</f>
        <v>0</v>
      </c>
      <c r="T23" s="380">
        <f t="shared" ref="T23:T28" si="15">IF(R23&gt;U23,R23-U23,0)</f>
        <v>0</v>
      </c>
      <c r="U23" s="380">
        <f>'S7.A - FAFVTPL (Debt)'!AQ36</f>
        <v>0</v>
      </c>
      <c r="V23" s="380">
        <f>'S7.A - FAFVTPL (Debt)'!AR36</f>
        <v>0</v>
      </c>
      <c r="W23" s="380">
        <f t="shared" ref="W23:W28" si="16">IF(Y23&gt;R23,Y23-R23,0)</f>
        <v>0</v>
      </c>
      <c r="X23" s="380">
        <f t="shared" ref="X23:X28" si="17">IF(R23&gt;Y23,R23-Y23,0)</f>
        <v>0</v>
      </c>
      <c r="Y23" s="380">
        <f t="shared" ref="Y23:Y28" si="18">U23+V23</f>
        <v>0</v>
      </c>
      <c r="Z23" s="380">
        <f>'S7.A - FAFVTPL (Debt)'!AV36</f>
        <v>0</v>
      </c>
      <c r="AA23" s="380">
        <f t="shared" ref="AA23:AA28" si="19">IF(AC23&gt;R23,AC23-R23,0)</f>
        <v>0</v>
      </c>
      <c r="AB23" s="380">
        <f t="shared" ref="AB23:AB29" si="20">IF(R23&gt;AC23,R23-AC23,0)</f>
        <v>0</v>
      </c>
      <c r="AC23" s="380">
        <f t="shared" ref="AC23:AC28" si="21">Y23+Z23</f>
        <v>0</v>
      </c>
      <c r="AD23" s="576"/>
    </row>
    <row r="24" spans="2:30" ht="12.75" customHeight="1">
      <c r="B24" s="597" t="s">
        <v>1514</v>
      </c>
      <c r="C24" s="305" t="s">
        <v>1910</v>
      </c>
      <c r="D24" s="727">
        <f>'S7.A - FAFVTPL (Debt)'!S42</f>
        <v>0</v>
      </c>
      <c r="E24" s="728">
        <f>'S7.A - FAFVTPL (Debt)'!S42</f>
        <v>0</v>
      </c>
      <c r="F24" s="485">
        <f t="shared" si="11"/>
        <v>0</v>
      </c>
      <c r="G24" s="570"/>
      <c r="H24" s="1343"/>
      <c r="O24" s="380">
        <f t="shared" si="12"/>
        <v>0</v>
      </c>
      <c r="P24" s="576"/>
      <c r="Q24" s="576"/>
      <c r="R24" s="380">
        <f t="shared" si="13"/>
        <v>0</v>
      </c>
      <c r="S24" s="380">
        <f t="shared" si="14"/>
        <v>0</v>
      </c>
      <c r="T24" s="380">
        <f t="shared" si="15"/>
        <v>0</v>
      </c>
      <c r="U24" s="380">
        <f>'S7.A - FAFVTPL (Debt)'!AQ42</f>
        <v>0</v>
      </c>
      <c r="V24" s="380">
        <f>'S7.A - FAFVTPL (Debt)'!AR42</f>
        <v>0</v>
      </c>
      <c r="W24" s="380">
        <f t="shared" si="16"/>
        <v>0</v>
      </c>
      <c r="X24" s="380">
        <f t="shared" si="17"/>
        <v>0</v>
      </c>
      <c r="Y24" s="380">
        <f t="shared" si="18"/>
        <v>0</v>
      </c>
      <c r="Z24" s="380">
        <f>'S7.A - FAFVTPL (Debt)'!AV42</f>
        <v>0</v>
      </c>
      <c r="AA24" s="380">
        <f t="shared" si="19"/>
        <v>0</v>
      </c>
      <c r="AB24" s="380">
        <f t="shared" si="20"/>
        <v>0</v>
      </c>
      <c r="AC24" s="380">
        <f t="shared" si="21"/>
        <v>0</v>
      </c>
      <c r="AD24" s="576"/>
    </row>
    <row r="25" spans="2:30" ht="12.75" customHeight="1">
      <c r="B25" s="596" t="s">
        <v>1520</v>
      </c>
      <c r="C25" s="305" t="s">
        <v>1131</v>
      </c>
      <c r="D25" s="727">
        <f>'S7.B - FAFVTPL (Equity)'!R51</f>
        <v>0</v>
      </c>
      <c r="E25" s="728">
        <f>'S7.B - FAFVTPL (Equity)'!S51</f>
        <v>0</v>
      </c>
      <c r="F25" s="485">
        <f t="shared" si="11"/>
        <v>0</v>
      </c>
      <c r="G25" s="570"/>
      <c r="H25" s="1343"/>
      <c r="O25" s="380">
        <f t="shared" si="12"/>
        <v>0</v>
      </c>
      <c r="P25" s="576"/>
      <c r="Q25" s="576"/>
      <c r="R25" s="380">
        <f t="shared" si="13"/>
        <v>0</v>
      </c>
      <c r="S25" s="380">
        <f t="shared" si="14"/>
        <v>0</v>
      </c>
      <c r="T25" s="380">
        <f t="shared" si="15"/>
        <v>0</v>
      </c>
      <c r="U25" s="380">
        <f>'S7.B - FAFVTPL (Equity)'!AR51</f>
        <v>0</v>
      </c>
      <c r="V25" s="380">
        <f>'S7.B - FAFVTPL (Equity)'!AS51</f>
        <v>0</v>
      </c>
      <c r="W25" s="379">
        <f t="shared" si="16"/>
        <v>0</v>
      </c>
      <c r="X25" s="380">
        <f t="shared" si="17"/>
        <v>0</v>
      </c>
      <c r="Y25" s="380">
        <f t="shared" si="18"/>
        <v>0</v>
      </c>
      <c r="Z25" s="25">
        <f>'S7.B - FAFVTPL (Equity)'!AW53</f>
        <v>0</v>
      </c>
      <c r="AA25" s="380">
        <f t="shared" si="19"/>
        <v>0</v>
      </c>
      <c r="AB25" s="380">
        <f t="shared" si="20"/>
        <v>0</v>
      </c>
      <c r="AC25" s="380">
        <f t="shared" si="21"/>
        <v>0</v>
      </c>
      <c r="AD25" s="576"/>
    </row>
    <row r="26" spans="2:30" ht="12.75" customHeight="1">
      <c r="B26" s="596" t="s">
        <v>1525</v>
      </c>
      <c r="C26" s="305" t="s">
        <v>1906</v>
      </c>
      <c r="D26" s="727">
        <f>'S7.C - FAFVTPL (Funds)'!Q55+'S7.C - FAFVTPL (Funds)'!Q60</f>
        <v>0</v>
      </c>
      <c r="E26" s="728">
        <f>'S7.C - FAFVTPL (Funds)'!R55+'S7.C - FAFVTPL (Funds)'!R60</f>
        <v>0</v>
      </c>
      <c r="F26" s="485">
        <f t="shared" si="11"/>
        <v>0</v>
      </c>
      <c r="G26" s="570"/>
      <c r="H26" s="1343"/>
      <c r="O26" s="380">
        <f t="shared" si="12"/>
        <v>0</v>
      </c>
      <c r="P26" s="576"/>
      <c r="Q26" s="576"/>
      <c r="R26" s="380">
        <f t="shared" si="13"/>
        <v>0</v>
      </c>
      <c r="S26" s="380">
        <f t="shared" si="14"/>
        <v>0</v>
      </c>
      <c r="T26" s="380">
        <f t="shared" si="15"/>
        <v>0</v>
      </c>
      <c r="U26" s="380">
        <f>'S7.C - FAFVTPL (Funds)'!AS55+'S7.C - FAFVTPL (Funds)'!AS60</f>
        <v>0</v>
      </c>
      <c r="V26" s="380">
        <f>'S7.C - FAFVTPL (Funds)'!AU55+'S7.C - FAFVTPL (Funds)'!AU60</f>
        <v>0</v>
      </c>
      <c r="W26" s="380">
        <f t="shared" si="16"/>
        <v>0</v>
      </c>
      <c r="X26" s="380">
        <f t="shared" si="17"/>
        <v>0</v>
      </c>
      <c r="Y26" s="380">
        <f t="shared" si="18"/>
        <v>0</v>
      </c>
      <c r="Z26" s="380">
        <f>'S7.C - FAFVTPL (Funds)'!AX55+'S7.C - FAFVTPL (Funds)'!AX60</f>
        <v>0</v>
      </c>
      <c r="AA26" s="380">
        <f t="shared" si="19"/>
        <v>0</v>
      </c>
      <c r="AB26" s="380">
        <f t="shared" si="20"/>
        <v>0</v>
      </c>
      <c r="AC26" s="380">
        <f t="shared" si="21"/>
        <v>0</v>
      </c>
      <c r="AD26" s="576"/>
    </row>
    <row r="27" spans="2:30" ht="12.75" customHeight="1">
      <c r="B27" s="596" t="s">
        <v>1530</v>
      </c>
      <c r="C27" s="305" t="s">
        <v>1907</v>
      </c>
      <c r="D27" s="727">
        <f>'S7.C - FAFVTPL (Funds)'!Q65</f>
        <v>0</v>
      </c>
      <c r="E27" s="728">
        <f>'S7.C - FAFVTPL (Funds)'!R65</f>
        <v>0</v>
      </c>
      <c r="F27" s="485">
        <f t="shared" si="11"/>
        <v>0</v>
      </c>
      <c r="G27" s="570"/>
      <c r="H27" s="1343"/>
      <c r="O27" s="380">
        <f t="shared" si="12"/>
        <v>0</v>
      </c>
      <c r="P27" s="576"/>
      <c r="Q27" s="576"/>
      <c r="R27" s="380">
        <f t="shared" si="13"/>
        <v>0</v>
      </c>
      <c r="S27" s="380">
        <f t="shared" si="14"/>
        <v>0</v>
      </c>
      <c r="T27" s="380">
        <f t="shared" si="15"/>
        <v>0</v>
      </c>
      <c r="U27" s="380">
        <f>'S7.C - FAFVTPL (Funds)'!AS65</f>
        <v>0</v>
      </c>
      <c r="V27" s="380">
        <f>'S7.C - FAFVTPL (Funds)'!AT65</f>
        <v>0</v>
      </c>
      <c r="W27" s="380">
        <f t="shared" si="16"/>
        <v>0</v>
      </c>
      <c r="X27" s="380">
        <f t="shared" si="17"/>
        <v>0</v>
      </c>
      <c r="Y27" s="380">
        <f t="shared" si="18"/>
        <v>0</v>
      </c>
      <c r="Z27" s="380">
        <f>'S7.C - FAFVTPL (Funds)'!AX65</f>
        <v>0</v>
      </c>
      <c r="AA27" s="380">
        <f t="shared" si="19"/>
        <v>0</v>
      </c>
      <c r="AB27" s="380">
        <f t="shared" si="20"/>
        <v>0</v>
      </c>
      <c r="AC27" s="380">
        <f t="shared" si="21"/>
        <v>0</v>
      </c>
      <c r="AD27" s="576"/>
    </row>
    <row r="28" spans="2:30" ht="12.75" customHeight="1">
      <c r="B28" s="596" t="s">
        <v>1535</v>
      </c>
      <c r="C28" s="305" t="s">
        <v>1124</v>
      </c>
      <c r="D28" s="727">
        <f>'S7.C - FAFVTPL (Funds)'!Q79</f>
        <v>0</v>
      </c>
      <c r="E28" s="728">
        <f>'S7.C - FAFVTPL (Funds)'!R79</f>
        <v>0</v>
      </c>
      <c r="F28" s="485">
        <f t="shared" si="11"/>
        <v>0</v>
      </c>
      <c r="G28" s="570"/>
      <c r="H28" s="1343"/>
      <c r="O28" s="380">
        <f t="shared" si="12"/>
        <v>0</v>
      </c>
      <c r="P28" s="576"/>
      <c r="Q28" s="576"/>
      <c r="R28" s="380">
        <f t="shared" si="13"/>
        <v>0</v>
      </c>
      <c r="S28" s="380">
        <f t="shared" si="14"/>
        <v>0</v>
      </c>
      <c r="T28" s="380">
        <f t="shared" si="15"/>
        <v>0</v>
      </c>
      <c r="U28" s="380">
        <f>'S7.C - FAFVTPL (Funds)'!AS79</f>
        <v>0</v>
      </c>
      <c r="V28" s="380">
        <f>'S7.C - FAFVTPL (Funds)'!AT79</f>
        <v>0</v>
      </c>
      <c r="W28" s="380">
        <f t="shared" si="16"/>
        <v>0</v>
      </c>
      <c r="X28" s="380">
        <f t="shared" si="17"/>
        <v>0</v>
      </c>
      <c r="Y28" s="380">
        <f t="shared" si="18"/>
        <v>0</v>
      </c>
      <c r="Z28" s="380">
        <f>'S7.C - FAFVTPL (Funds)'!AX79</f>
        <v>0</v>
      </c>
      <c r="AA28" s="380">
        <f t="shared" si="19"/>
        <v>0</v>
      </c>
      <c r="AB28" s="380">
        <f t="shared" si="20"/>
        <v>0</v>
      </c>
      <c r="AC28" s="380">
        <f t="shared" si="21"/>
        <v>0</v>
      </c>
      <c r="AD28" s="576"/>
    </row>
    <row r="29" spans="2:30" ht="12.75" customHeight="1">
      <c r="B29" s="596" t="s">
        <v>1540</v>
      </c>
      <c r="C29" s="305" t="s">
        <v>1911</v>
      </c>
      <c r="D29" s="727">
        <f>'S7.D - FAFVTPL - Deriv'!L24</f>
        <v>0</v>
      </c>
      <c r="E29" s="728">
        <f>'S7.D - FAFVTPL - Deriv'!M24</f>
        <v>0</v>
      </c>
      <c r="F29" s="485">
        <f>D29-E29</f>
        <v>0</v>
      </c>
      <c r="G29" s="570"/>
      <c r="H29" s="1343"/>
      <c r="O29" s="380">
        <f>D29</f>
        <v>0</v>
      </c>
      <c r="P29" s="576"/>
      <c r="Q29" s="576"/>
      <c r="R29" s="380">
        <f>O29+P29-Q29</f>
        <v>0</v>
      </c>
      <c r="S29" s="380">
        <f>IF(U29&gt;R29,U29-R29,0)</f>
        <v>0</v>
      </c>
      <c r="T29" s="380">
        <f>IF(R29&gt;U29,R29-U29,0)</f>
        <v>0</v>
      </c>
      <c r="U29" s="380">
        <f>'S7.D - FAFVTPL - Deriv'!AL24</f>
        <v>0</v>
      </c>
      <c r="V29" s="380">
        <f>'S7.D - FAFVTPL - Deriv'!AM24</f>
        <v>0</v>
      </c>
      <c r="W29" s="380">
        <f>IF(Y29&gt;R29,Y29-R29,0)</f>
        <v>0</v>
      </c>
      <c r="X29" s="380">
        <f>IF(R29&gt;Y29,R29-Y29,0)</f>
        <v>0</v>
      </c>
      <c r="Y29" s="380">
        <f>U29+V29</f>
        <v>0</v>
      </c>
      <c r="Z29" s="380">
        <f>'S7.D - FAFVTPL - Deriv'!AQ24</f>
        <v>0</v>
      </c>
      <c r="AA29" s="380">
        <f>IF(AC29&gt;R29,AC29-R29,0)</f>
        <v>0</v>
      </c>
      <c r="AB29" s="380">
        <f t="shared" si="20"/>
        <v>0</v>
      </c>
      <c r="AC29" s="380">
        <f>Y29+Z29</f>
        <v>0</v>
      </c>
      <c r="AD29" s="576"/>
    </row>
    <row r="30" spans="2:30" ht="12.75" customHeight="1">
      <c r="B30" s="303"/>
      <c r="C30" s="305"/>
      <c r="D30" s="729"/>
      <c r="E30" s="730"/>
      <c r="F30" s="465"/>
      <c r="G30" s="570"/>
      <c r="H30" s="1343"/>
      <c r="O30" s="380"/>
      <c r="P30" s="380"/>
      <c r="Q30" s="380"/>
      <c r="R30" s="380"/>
      <c r="S30" s="380"/>
      <c r="T30" s="380"/>
      <c r="U30" s="380"/>
      <c r="V30" s="380"/>
      <c r="W30" s="380"/>
      <c r="X30" s="380"/>
      <c r="Y30" s="380"/>
      <c r="Z30" s="380"/>
      <c r="AA30" s="380"/>
      <c r="AB30" s="380"/>
      <c r="AC30" s="380"/>
      <c r="AD30" s="380"/>
    </row>
    <row r="31" spans="2:30" s="265" customFormat="1" ht="12.6" customHeight="1" thickBot="1">
      <c r="B31" s="5076" t="s">
        <v>1912</v>
      </c>
      <c r="C31" s="5077"/>
      <c r="D31" s="5078">
        <f>SUM(D14:D30)</f>
        <v>0</v>
      </c>
      <c r="E31" s="5078">
        <f>SUM(E14:E30)</f>
        <v>0</v>
      </c>
      <c r="F31" s="5079">
        <f>SUM(F14:F30)</f>
        <v>0</v>
      </c>
      <c r="G31" s="418"/>
      <c r="H31" s="1344"/>
      <c r="O31" s="860">
        <f t="shared" ref="O31:AC31" si="22">SUM(O14:O30)</f>
        <v>0</v>
      </c>
      <c r="P31" s="860">
        <f t="shared" si="22"/>
        <v>0</v>
      </c>
      <c r="Q31" s="860">
        <f t="shared" si="22"/>
        <v>0</v>
      </c>
      <c r="R31" s="860">
        <f t="shared" si="22"/>
        <v>0</v>
      </c>
      <c r="S31" s="860">
        <f t="shared" si="22"/>
        <v>0</v>
      </c>
      <c r="T31" s="860">
        <f t="shared" si="22"/>
        <v>0</v>
      </c>
      <c r="U31" s="860">
        <f t="shared" si="22"/>
        <v>0</v>
      </c>
      <c r="V31" s="860">
        <f t="shared" si="22"/>
        <v>0</v>
      </c>
      <c r="W31" s="860">
        <f t="shared" si="22"/>
        <v>0</v>
      </c>
      <c r="X31" s="860">
        <f t="shared" si="22"/>
        <v>0</v>
      </c>
      <c r="Y31" s="860">
        <f t="shared" si="22"/>
        <v>0</v>
      </c>
      <c r="Z31" s="860">
        <f t="shared" si="22"/>
        <v>0</v>
      </c>
      <c r="AA31" s="860">
        <f t="shared" si="22"/>
        <v>0</v>
      </c>
      <c r="AB31" s="860">
        <f t="shared" si="22"/>
        <v>0</v>
      </c>
      <c r="AC31" s="860">
        <f t="shared" si="22"/>
        <v>0</v>
      </c>
      <c r="AD31" s="380"/>
    </row>
    <row r="32" spans="2:30" ht="12.75" customHeight="1">
      <c r="B32" s="18"/>
      <c r="C32" s="352" t="s">
        <v>1263</v>
      </c>
      <c r="D32" s="356">
        <f>D31-SFP!G57</f>
        <v>0</v>
      </c>
      <c r="E32" s="272"/>
      <c r="F32" s="272"/>
      <c r="G32" s="570"/>
      <c r="H32" s="1343"/>
    </row>
    <row r="33" spans="2:19" ht="12.75" customHeight="1">
      <c r="B33" s="18"/>
      <c r="C33" s="352"/>
      <c r="D33" s="356"/>
      <c r="E33" s="272"/>
      <c r="F33" s="272"/>
      <c r="G33" s="570"/>
      <c r="H33" s="1343"/>
      <c r="O33" s="7652" t="s">
        <v>1913</v>
      </c>
      <c r="P33" s="7653"/>
      <c r="Q33" s="7653"/>
      <c r="R33" s="7653"/>
      <c r="S33" s="7654"/>
    </row>
    <row r="34" spans="2:19" ht="12.75" customHeight="1">
      <c r="B34" s="18"/>
      <c r="C34" s="352"/>
      <c r="D34" s="356"/>
      <c r="E34" s="272"/>
      <c r="F34" s="272"/>
      <c r="G34" s="570"/>
      <c r="H34" s="1343"/>
      <c r="O34" s="7655" t="s">
        <v>1914</v>
      </c>
      <c r="P34" s="7656"/>
      <c r="Q34" s="3157" t="s">
        <v>1915</v>
      </c>
      <c r="R34" s="3157" t="s">
        <v>1070</v>
      </c>
      <c r="S34" s="3158" t="s">
        <v>1071</v>
      </c>
    </row>
    <row r="35" spans="2:19" ht="12.75" customHeight="1">
      <c r="B35" s="18"/>
      <c r="C35" s="352"/>
      <c r="D35" s="356"/>
      <c r="E35" s="272"/>
      <c r="F35" s="272"/>
      <c r="G35" s="570"/>
      <c r="H35" s="1343"/>
      <c r="O35" s="7648" t="s">
        <v>1916</v>
      </c>
      <c r="P35" s="7649"/>
      <c r="Q35" s="7649"/>
      <c r="R35" s="7649"/>
      <c r="S35" s="7650"/>
    </row>
    <row r="36" spans="2:19" ht="12.75" customHeight="1">
      <c r="B36" s="18"/>
      <c r="C36" s="352"/>
      <c r="D36" s="356"/>
      <c r="E36" s="272"/>
      <c r="F36" s="272"/>
      <c r="G36" s="570"/>
      <c r="H36" s="1343"/>
      <c r="O36" s="3159" t="s">
        <v>1917</v>
      </c>
      <c r="P36" s="3160"/>
      <c r="Q36" s="3161">
        <f>'S7.C - FAFVTPL (Funds)'!AS24+'S7.C - FAFVTPL (Funds)'!AS55</f>
        <v>0</v>
      </c>
      <c r="R36" s="3161">
        <f>'S7.C - FAFVTPL (Funds)'!AW24+'S7.C - FAFVTPL (Funds)'!AW55</f>
        <v>0</v>
      </c>
      <c r="S36" s="3162">
        <f>'S7.C - FAFVTPL (Funds)'!BA24+'S7.C - FAFVTPL (Funds)'!BA55</f>
        <v>0</v>
      </c>
    </row>
    <row r="37" spans="2:19" ht="12.75" customHeight="1">
      <c r="B37" s="18"/>
      <c r="C37" s="352"/>
      <c r="D37" s="356"/>
      <c r="E37" s="272"/>
      <c r="F37" s="272"/>
      <c r="G37" s="570"/>
      <c r="H37" s="1343"/>
      <c r="O37" s="3159" t="s">
        <v>1918</v>
      </c>
      <c r="P37" s="3160"/>
      <c r="Q37" s="3161">
        <f>'S10.C - AFS - Funds'!AU25</f>
        <v>0</v>
      </c>
      <c r="R37" s="3161">
        <f>'S10.C - AFS - Funds'!AY25</f>
        <v>0</v>
      </c>
      <c r="S37" s="3162">
        <f>'S10.C - AFS - Funds'!BC25</f>
        <v>0</v>
      </c>
    </row>
    <row r="38" spans="2:19" ht="12.75" customHeight="1">
      <c r="B38" s="18"/>
      <c r="C38" s="352"/>
      <c r="D38" s="356"/>
      <c r="E38" s="272"/>
      <c r="F38" s="272"/>
      <c r="G38" s="570"/>
      <c r="H38" s="1343"/>
      <c r="O38" s="3163" t="s">
        <v>164</v>
      </c>
      <c r="P38" s="3164"/>
      <c r="Q38" s="3165">
        <f>SUM(Q36:Q37)</f>
        <v>0</v>
      </c>
      <c r="R38" s="3165">
        <f>SUM(R36:R37)</f>
        <v>0</v>
      </c>
      <c r="S38" s="3166">
        <f>SUM(S36:S37)</f>
        <v>0</v>
      </c>
    </row>
    <row r="39" spans="2:19" ht="12.75" customHeight="1">
      <c r="B39" s="18"/>
      <c r="C39" s="352"/>
      <c r="D39" s="356"/>
      <c r="E39" s="272"/>
      <c r="F39" s="272"/>
      <c r="G39" s="570"/>
      <c r="H39" s="1343"/>
      <c r="O39" s="7642" t="s">
        <v>1919</v>
      </c>
      <c r="P39" s="7643"/>
      <c r="Q39" s="2383">
        <f>IF($Q38&gt;$P$62,Q38-P62,0)</f>
        <v>0</v>
      </c>
      <c r="R39" s="2383">
        <f>IF(R38&gt;P62,R38-P62,0)</f>
        <v>0</v>
      </c>
      <c r="S39" s="3167">
        <f>IF(S38&gt;P62,S38-P62,0)</f>
        <v>0</v>
      </c>
    </row>
    <row r="40" spans="2:19" ht="12.75" customHeight="1">
      <c r="B40" s="18"/>
      <c r="C40" s="352"/>
      <c r="D40" s="356"/>
      <c r="E40" s="272"/>
      <c r="F40" s="272"/>
      <c r="G40" s="570"/>
      <c r="H40" s="1343"/>
      <c r="O40" s="7640" t="s">
        <v>1920</v>
      </c>
      <c r="P40" s="7641"/>
      <c r="Q40" s="3168"/>
      <c r="R40" s="3168"/>
      <c r="S40" s="3169"/>
    </row>
    <row r="41" spans="2:19" ht="12.75" customHeight="1">
      <c r="B41" s="18"/>
      <c r="C41" s="352"/>
      <c r="D41" s="356"/>
      <c r="E41" s="272"/>
      <c r="F41" s="272"/>
      <c r="G41" s="570"/>
      <c r="H41" s="1343"/>
      <c r="O41" s="7644" t="s">
        <v>1921</v>
      </c>
      <c r="P41" s="7645"/>
      <c r="Q41" s="7645"/>
      <c r="R41" s="7645"/>
      <c r="S41" s="7646"/>
    </row>
    <row r="42" spans="2:19" ht="12.75" customHeight="1">
      <c r="B42" s="18"/>
      <c r="C42" s="352"/>
      <c r="D42" s="356"/>
      <c r="E42" s="272"/>
      <c r="F42" s="272"/>
      <c r="G42" s="570"/>
      <c r="H42" s="1343"/>
      <c r="O42" s="3159" t="s">
        <v>1917</v>
      </c>
      <c r="P42" s="3170"/>
      <c r="Q42" s="3171">
        <f>'S7.C - FAFVTPL (Funds)'!AS29+'S7.C - FAFVTPL (Funds)'!AS60</f>
        <v>0</v>
      </c>
      <c r="R42" s="3171">
        <f>'S7.C - FAFVTPL (Funds)'!AX29+'S7.C - FAFVTPL (Funds)'!AX60</f>
        <v>0</v>
      </c>
      <c r="S42" s="3162">
        <f>'S7.C - FAFVTPL (Funds)'!BA29+'S7.C - FAFVTPL (Funds)'!BA60</f>
        <v>0</v>
      </c>
    </row>
    <row r="43" spans="2:19" ht="12.75" customHeight="1">
      <c r="B43" s="18"/>
      <c r="C43" s="352"/>
      <c r="D43" s="356"/>
      <c r="E43" s="272"/>
      <c r="F43" s="272"/>
      <c r="G43" s="570"/>
      <c r="H43" s="1343"/>
      <c r="O43" s="3159" t="s">
        <v>1918</v>
      </c>
      <c r="P43" s="3170"/>
      <c r="Q43" s="3171">
        <f>'S10.C - AFS - Funds'!AU30</f>
        <v>0</v>
      </c>
      <c r="R43" s="3171">
        <f>'S10.C - AFS - Funds'!AY30</f>
        <v>0</v>
      </c>
      <c r="S43" s="3162">
        <f>'S10.C - AFS - Funds'!BC30</f>
        <v>0</v>
      </c>
    </row>
    <row r="44" spans="2:19" ht="12.75" customHeight="1">
      <c r="B44" s="18"/>
      <c r="C44" s="352"/>
      <c r="D44" s="356"/>
      <c r="E44" s="272"/>
      <c r="F44" s="272"/>
      <c r="G44" s="570"/>
      <c r="H44" s="1343"/>
      <c r="O44" s="3163" t="s">
        <v>164</v>
      </c>
      <c r="P44" s="3164"/>
      <c r="Q44" s="3165">
        <f>SUM(Q42:Q43)</f>
        <v>0</v>
      </c>
      <c r="R44" s="3165">
        <f>SUM(R42:R43)</f>
        <v>0</v>
      </c>
      <c r="S44" s="3166">
        <f>SUM(S42:S43)</f>
        <v>0</v>
      </c>
    </row>
    <row r="45" spans="2:19" ht="12.75" customHeight="1">
      <c r="B45" s="18"/>
      <c r="C45" s="352"/>
      <c r="D45" s="356"/>
      <c r="E45" s="272"/>
      <c r="F45" s="272"/>
      <c r="G45" s="570"/>
      <c r="H45" s="1343"/>
      <c r="O45" s="7642" t="s">
        <v>1919</v>
      </c>
      <c r="P45" s="7643"/>
      <c r="Q45" s="2383">
        <f>IF(Q44&gt;P62,Q44-P62,0)</f>
        <v>0</v>
      </c>
      <c r="R45" s="2383">
        <f>-IF(R44&gt;P62,R44-P62,0)</f>
        <v>0</v>
      </c>
      <c r="S45" s="3167">
        <f>IF(S44&gt;P62,S44-P62,0)</f>
        <v>0</v>
      </c>
    </row>
    <row r="46" spans="2:19" ht="12.75" customHeight="1">
      <c r="B46" s="18"/>
      <c r="C46" s="352"/>
      <c r="D46" s="356"/>
      <c r="E46" s="272"/>
      <c r="F46" s="272"/>
      <c r="G46" s="570"/>
      <c r="H46" s="1343"/>
      <c r="O46" s="7640" t="s">
        <v>1920</v>
      </c>
      <c r="P46" s="7641"/>
      <c r="Q46" s="3168"/>
      <c r="R46" s="3168"/>
      <c r="S46" s="3169"/>
    </row>
    <row r="47" spans="2:19" ht="12.75" customHeight="1">
      <c r="B47" s="18"/>
      <c r="C47" s="352"/>
      <c r="D47" s="356"/>
      <c r="E47" s="272"/>
      <c r="F47" s="272"/>
      <c r="G47" s="570"/>
      <c r="H47" s="1343"/>
      <c r="O47" s="7644" t="s">
        <v>1922</v>
      </c>
      <c r="P47" s="7645"/>
      <c r="Q47" s="7645"/>
      <c r="R47" s="7645"/>
      <c r="S47" s="7646"/>
    </row>
    <row r="48" spans="2:19" ht="12.75" customHeight="1">
      <c r="O48" s="3159" t="s">
        <v>1917</v>
      </c>
      <c r="P48" s="3170"/>
      <c r="Q48" s="3171">
        <f>'S7.C - FAFVTPL (Funds)'!AS34+'S7.C - FAFVTPL (Funds)'!AS65</f>
        <v>0</v>
      </c>
      <c r="R48" s="3171">
        <f>'S7.C - FAFVTPL (Funds)'!AW34+'S7.C - FAFVTPL (Funds)'!AW65</f>
        <v>0</v>
      </c>
      <c r="S48" s="3162">
        <f>'S7.C - FAFVTPL (Funds)'!BA34+'S7.C - FAFVTPL (Funds)'!BA65</f>
        <v>0</v>
      </c>
    </row>
    <row r="49" spans="15:19" ht="12.75" customHeight="1">
      <c r="O49" s="3159" t="s">
        <v>1918</v>
      </c>
      <c r="P49" s="3170"/>
      <c r="Q49" s="3171">
        <f>'S10.C - AFS - Funds'!AU35</f>
        <v>0</v>
      </c>
      <c r="R49" s="3171">
        <f>'S7.C - FAFVTPL (Funds)'!AW35</f>
        <v>0</v>
      </c>
      <c r="S49" s="3162">
        <f>'S10.C - AFS - Funds'!BC35</f>
        <v>0</v>
      </c>
    </row>
    <row r="50" spans="15:19" ht="12.75" customHeight="1">
      <c r="O50" s="3172" t="s">
        <v>164</v>
      </c>
      <c r="P50" s="3173"/>
      <c r="Q50" s="3174">
        <f>SUM(Q48:Q49)</f>
        <v>0</v>
      </c>
      <c r="R50" s="3174">
        <f>SUM(R48:R49)</f>
        <v>0</v>
      </c>
      <c r="S50" s="3175">
        <f>SUM(S48:S49)</f>
        <v>0</v>
      </c>
    </row>
    <row r="51" spans="15:19" ht="12.75" customHeight="1">
      <c r="O51" s="7642" t="s">
        <v>1919</v>
      </c>
      <c r="P51" s="7643"/>
      <c r="Q51" s="3176">
        <f>IF(Q50&gt;P62,Q50-P62,0)</f>
        <v>0</v>
      </c>
      <c r="R51" s="3176">
        <f>IF(R50&gt;P62,R50-P62,0)</f>
        <v>0</v>
      </c>
      <c r="S51" s="3177">
        <f>IF(S50&gt;P62,S50-P62,0)</f>
        <v>0</v>
      </c>
    </row>
    <row r="52" spans="15:19" ht="12.75" customHeight="1">
      <c r="O52" s="7642" t="s">
        <v>1920</v>
      </c>
      <c r="P52" s="7643"/>
      <c r="Q52" s="3168"/>
      <c r="R52" s="3168"/>
      <c r="S52" s="3169"/>
    </row>
    <row r="53" spans="15:19" ht="12.75" customHeight="1">
      <c r="O53" s="7644" t="s">
        <v>1923</v>
      </c>
      <c r="P53" s="7647"/>
      <c r="Q53" s="7645"/>
      <c r="R53" s="7645"/>
      <c r="S53" s="7646"/>
    </row>
    <row r="54" spans="15:19" ht="12.75" customHeight="1">
      <c r="O54" s="3159" t="s">
        <v>1917</v>
      </c>
      <c r="P54" s="3178"/>
      <c r="Q54" s="3171">
        <f>'S7.D - FAFVTPL - Deriv'!AL24</f>
        <v>0</v>
      </c>
      <c r="R54" s="3171">
        <f>'S7.D - FAFVTPL - Deriv'!AP24</f>
        <v>0</v>
      </c>
      <c r="S54" s="3162">
        <f>'S7.D - FAFVTPL - Deriv'!AT24</f>
        <v>0</v>
      </c>
    </row>
    <row r="55" spans="15:19" ht="12.75" customHeight="1">
      <c r="O55" s="3159" t="s">
        <v>423</v>
      </c>
      <c r="P55" s="3178"/>
      <c r="Q55" s="3171">
        <f>'S18 - Derivative Asset'!AD34</f>
        <v>0</v>
      </c>
      <c r="R55" s="3171">
        <f>'S18 - Derivative Asset'!AH34</f>
        <v>0</v>
      </c>
      <c r="S55" s="3162">
        <f>'S18 - Derivative Asset'!AL34</f>
        <v>0</v>
      </c>
    </row>
    <row r="56" spans="15:19" ht="12.75" customHeight="1">
      <c r="O56" s="3172" t="s">
        <v>164</v>
      </c>
      <c r="P56" s="3173"/>
      <c r="Q56" s="3174">
        <f>SUM(Q54:Q55)</f>
        <v>0</v>
      </c>
      <c r="R56" s="3174">
        <f>SUM(R54:R55)</f>
        <v>0</v>
      </c>
      <c r="S56" s="3175">
        <f>SUM(S54:S55)</f>
        <v>0</v>
      </c>
    </row>
    <row r="57" spans="15:19" ht="12.75" customHeight="1">
      <c r="O57" s="7642" t="s">
        <v>1919</v>
      </c>
      <c r="P57" s="7643"/>
      <c r="Q57" s="3176">
        <f>IF(Q56&gt;P68,Q56-P68,0)</f>
        <v>0</v>
      </c>
      <c r="R57" s="3176">
        <f>IF(R56&gt;P68,R56-P68,0)</f>
        <v>0</v>
      </c>
      <c r="S57" s="3177">
        <f>IF(S56&gt;P68,S56-P68,0)</f>
        <v>0</v>
      </c>
    </row>
    <row r="58" spans="15:19" ht="12.75" customHeight="1">
      <c r="O58" s="7642" t="s">
        <v>1920</v>
      </c>
      <c r="P58" s="7643"/>
      <c r="Q58" s="3179"/>
      <c r="R58" s="3168"/>
      <c r="S58" s="3169"/>
    </row>
    <row r="59" spans="15:19" ht="12.75" customHeight="1">
      <c r="O59" s="7637" t="s">
        <v>1924</v>
      </c>
      <c r="P59" s="7638"/>
      <c r="Q59" s="3180"/>
      <c r="R59" s="3180"/>
      <c r="S59" s="3181"/>
    </row>
    <row r="60" spans="15:19" ht="12.75" customHeight="1"/>
    <row r="61" spans="15:19" ht="12.75" customHeight="1">
      <c r="O61" s="25"/>
      <c r="P61" s="25"/>
      <c r="Q61" s="25"/>
      <c r="R61" s="25"/>
      <c r="S61" s="25"/>
    </row>
    <row r="62" spans="15:19" ht="12.75" customHeight="1">
      <c r="O62" s="2383" t="s">
        <v>1925</v>
      </c>
      <c r="P62" s="2383"/>
      <c r="Q62" s="25"/>
      <c r="R62" s="25"/>
      <c r="S62" s="25"/>
    </row>
    <row r="63" spans="15:19" ht="12.75" customHeight="1">
      <c r="O63" s="25"/>
      <c r="P63" s="25"/>
      <c r="Q63" s="25"/>
      <c r="R63" s="25"/>
      <c r="S63" s="25"/>
    </row>
    <row r="64" spans="15:19" ht="12.75" customHeight="1">
      <c r="O64" s="25"/>
      <c r="P64" s="25"/>
      <c r="Q64" s="25"/>
      <c r="R64" s="25"/>
      <c r="S64" s="25"/>
    </row>
    <row r="65" spans="15:19" ht="12.75" customHeight="1"/>
    <row r="66" spans="15:19" ht="12.75" customHeight="1">
      <c r="O66" s="7374" t="s">
        <v>1602</v>
      </c>
      <c r="P66" s="7374"/>
      <c r="Q66" s="7374"/>
      <c r="R66" s="7374"/>
      <c r="S66" s="7374"/>
    </row>
    <row r="67" spans="15:19" ht="12.75" customHeight="1">
      <c r="O67" s="7639" t="s">
        <v>52</v>
      </c>
      <c r="P67" s="7639"/>
      <c r="Q67" s="7639"/>
      <c r="R67" s="1329" t="s">
        <v>1604</v>
      </c>
      <c r="S67" s="1329" t="s">
        <v>1605</v>
      </c>
    </row>
    <row r="68" spans="15:19" ht="45" customHeight="1">
      <c r="O68" s="7658" t="s">
        <v>1926</v>
      </c>
      <c r="P68" s="7658"/>
      <c r="Q68" s="7658"/>
      <c r="R68" s="3182"/>
      <c r="S68" s="3182"/>
    </row>
    <row r="69" spans="15:19" ht="27" customHeight="1">
      <c r="O69" s="7659" t="s">
        <v>1927</v>
      </c>
      <c r="P69" s="7659"/>
      <c r="Q69" s="7659"/>
      <c r="R69" s="3182"/>
      <c r="S69" s="3182"/>
    </row>
    <row r="70" spans="15:19" ht="12.75" customHeight="1">
      <c r="O70" s="7660" t="s">
        <v>1928</v>
      </c>
      <c r="P70" s="7660"/>
      <c r="Q70" s="7660"/>
      <c r="R70" s="436">
        <f>SUMIF('S7.A - FAFVTPL (Debt)'!I20:I22,O70,'S7.A - FAFVTPL (Debt)'!AY20:AY22)+SUMIF('S7.A - FAFVTPL (Debt)'!I20:I22,O70,'S7.A - FAFVTPL (Debt)'!CA20:CA22)+SUMIF('S7.A - FAFVTPL (Debt)'!I33:I35,O70,'S7.A - FAFVTPL (Debt)'!AY33:AY35)+SUMIF('S7.A - FAFVTPL (Debt)'!I33:I35,O70,'S7.A - FAFVTPL (Debt)'!CA33:CA35)+SUMIF('S8 - HTM'!H21:H23,O70,'S8 - HTM'!BA21:BA23)+SUMIF('S8 - HTM'!H21:H23,O70,'S8 - HTM'!CC21:CC23)+SUMIF('S10.A - AFS - Debt'!H20:H22,O70,'S10.A - AFS - Debt'!BB20:BB22)+SUMIF('S10.A - AFS - Debt'!H20:H22,O70,'S10.A - AFS - Debt'!CD20:CD22)</f>
        <v>0</v>
      </c>
      <c r="S70" s="436">
        <f>SUMIF('S7.A - FAFVTPL (Debt)'!I20:I22,O70,'S7.A - FAFVTPL (Debt)'!AY20:AY22)+SUMIF('S7.A - FAFVTPL (Debt)'!I20:I22,O70,'S7.A - FAFVTPL (Debt)'!CA20:CA22)+SUMIF('S7.A - FAFVTPL (Debt)'!I33:I35,O70,'S7.A - FAFVTPL (Debt)'!AY33:AY35)+SUMIF('S7.A - FAFVTPL (Debt)'!I33:I35,O70,'S7.A - FAFVTPL (Debt)'!CA33:CA35)+SUMIF('S8 - HTM'!H21:H23,O70,'S8 - HTM'!BA21:BA23)+SUMIF('S8 - HTM'!H21:H23,O70,'S8 - HTM'!CC21:CC23)+SUMIF('S10.A - AFS - Debt'!H20:H22,O70,'S10.A - AFS - Debt'!BB20:BB22)+SUMIF('S10.A - AFS - Debt'!H20:H22,O70,'S10.A - AFS - Debt'!CD20:CD22)</f>
        <v>0</v>
      </c>
    </row>
    <row r="71" spans="15:19" ht="12.75" customHeight="1">
      <c r="O71" s="7660" t="s">
        <v>1929</v>
      </c>
      <c r="P71" s="7660"/>
      <c r="Q71" s="7660"/>
      <c r="R71" s="436">
        <f>SUMIF('S7.A - FAFVTPL (Debt)'!I20:I22,O71,'S7.A - FAFVTPL (Debt)'!AY20:AY22)+SUMIF('S7.A - FAFVTPL (Debt)'!I20:I22,O71,'S7.A - FAFVTPL (Debt)'!CA20:CA22)+SUMIF('S7.A - FAFVTPL (Debt)'!I33:I35,O71,'S7.A - FAFVTPL (Debt)'!AY33:AY35)+SUMIF('S7.A - FAFVTPL (Debt)'!I33:I35,O71,'S7.A - FAFVTPL (Debt)'!CA33:CA35)+SUMIF('S8 - HTM'!H21:H23,O71,'S8 - HTM'!BA21:BA23)+SUMIF('S8 - HTM'!H21:H23,O71,'S8 - HTM'!CC21:CC23)+SUMIF('S10.A - AFS - Debt'!H20:H22,O71,'S10.A - AFS - Debt'!BB20:BB22)+SUMIF('S10.A - AFS - Debt'!H20:H22,O71,'S10.A - AFS - Debt'!CD20:CD22)</f>
        <v>0</v>
      </c>
      <c r="S71" s="436"/>
    </row>
    <row r="72" spans="15:19" ht="27.6" customHeight="1">
      <c r="O72" s="7659" t="s">
        <v>1930</v>
      </c>
      <c r="P72" s="7659"/>
      <c r="Q72" s="7659"/>
      <c r="R72" s="2877"/>
      <c r="S72" s="2877"/>
    </row>
    <row r="73" spans="15:19">
      <c r="O73" s="7663" t="s">
        <v>1931</v>
      </c>
      <c r="P73" s="7663"/>
      <c r="Q73" s="7663"/>
      <c r="R73" s="2877"/>
      <c r="S73" s="2877"/>
    </row>
    <row r="74" spans="15:19">
      <c r="O74" s="7662" t="s">
        <v>1932</v>
      </c>
      <c r="P74" s="7662"/>
      <c r="Q74" s="7662"/>
      <c r="R74" s="436">
        <f>'S7.A - FAFVTPL (Debt)'!AK54</f>
        <v>0</v>
      </c>
      <c r="S74" s="436">
        <f>'S7.A - FAFVTPL (Debt)'!AL54</f>
        <v>0</v>
      </c>
    </row>
    <row r="75" spans="15:19">
      <c r="O75" s="7662" t="s">
        <v>1933</v>
      </c>
      <c r="P75" s="7662"/>
      <c r="Q75" s="7662"/>
      <c r="R75" s="436">
        <f>'S7.A - FAFVTPL (Debt)'!AK55</f>
        <v>0</v>
      </c>
      <c r="S75" s="436">
        <f>'S7.A - FAFVTPL (Debt)'!AL55</f>
        <v>0</v>
      </c>
    </row>
    <row r="76" spans="15:19">
      <c r="O76" s="7662" t="s">
        <v>1608</v>
      </c>
      <c r="P76" s="7662"/>
      <c r="Q76" s="7662"/>
      <c r="R76" s="436">
        <f>'S7.A - FAFVTPL (Debt)'!AK56</f>
        <v>0</v>
      </c>
      <c r="S76" s="436">
        <f>'S7.A - FAFVTPL (Debt)'!AL56</f>
        <v>0</v>
      </c>
    </row>
    <row r="77" spans="15:19">
      <c r="O77" s="7662" t="s">
        <v>1609</v>
      </c>
      <c r="P77" s="7662"/>
      <c r="Q77" s="7662"/>
      <c r="R77" s="436">
        <f>'S7.A - FAFVTPL (Debt)'!AK57</f>
        <v>0</v>
      </c>
      <c r="S77" s="436">
        <f>'S7.A - FAFVTPL (Debt)'!AL57</f>
        <v>0</v>
      </c>
    </row>
    <row r="78" spans="15:19">
      <c r="O78" s="7662" t="s">
        <v>1934</v>
      </c>
      <c r="P78" s="7662"/>
      <c r="Q78" s="7662"/>
      <c r="R78" s="436">
        <f>'S7.A - FAFVTPL (Debt)'!AK58</f>
        <v>0</v>
      </c>
      <c r="S78" s="436">
        <f>'S7.A - FAFVTPL (Debt)'!AL58</f>
        <v>0</v>
      </c>
    </row>
    <row r="79" spans="15:19">
      <c r="O79" s="7662" t="s">
        <v>1611</v>
      </c>
      <c r="P79" s="7662"/>
      <c r="Q79" s="7662"/>
      <c r="R79" s="436"/>
      <c r="S79" s="436"/>
    </row>
    <row r="80" spans="15:19">
      <c r="O80" s="7661" t="s">
        <v>1935</v>
      </c>
      <c r="P80" s="7661"/>
      <c r="Q80" s="7661"/>
      <c r="R80" s="436">
        <f>'S7.A - FAFVTPL (Debt)'!AK60</f>
        <v>0</v>
      </c>
      <c r="S80" s="436">
        <f>'S7.A - FAFVTPL (Debt)'!AL60</f>
        <v>0</v>
      </c>
    </row>
    <row r="81" spans="15:19">
      <c r="O81" s="7661" t="s">
        <v>243</v>
      </c>
      <c r="P81" s="7661"/>
      <c r="Q81" s="7661"/>
      <c r="R81" s="436">
        <f>'S7.A - FAFVTPL (Debt)'!AK61</f>
        <v>0</v>
      </c>
      <c r="S81" s="436">
        <f>'S7.A - FAFVTPL (Debt)'!AL61</f>
        <v>0</v>
      </c>
    </row>
    <row r="82" spans="15:19">
      <c r="O82" s="7665" t="s">
        <v>1936</v>
      </c>
      <c r="P82" s="7665"/>
      <c r="Q82" s="7665"/>
      <c r="R82" s="2877"/>
      <c r="S82" s="2877"/>
    </row>
    <row r="83" spans="15:19">
      <c r="O83" s="7662" t="s">
        <v>1932</v>
      </c>
      <c r="P83" s="7662"/>
      <c r="Q83" s="7662"/>
      <c r="R83" s="436">
        <f>'S7.A - FAFVTPL (Debt)'!AK63</f>
        <v>0</v>
      </c>
      <c r="S83" s="436">
        <f>'S7.A - FAFVTPL (Debt)'!AL63</f>
        <v>0</v>
      </c>
    </row>
    <row r="84" spans="15:19">
      <c r="O84" s="7662" t="s">
        <v>1933</v>
      </c>
      <c r="P84" s="7662"/>
      <c r="Q84" s="7662"/>
      <c r="R84" s="436">
        <f>'S7.A - FAFVTPL (Debt)'!AK64</f>
        <v>0</v>
      </c>
      <c r="S84" s="436">
        <f>'S7.A - FAFVTPL (Debt)'!AL64</f>
        <v>0</v>
      </c>
    </row>
    <row r="85" spans="15:19">
      <c r="O85" s="7662" t="s">
        <v>1608</v>
      </c>
      <c r="P85" s="7662"/>
      <c r="Q85" s="7662"/>
      <c r="R85" s="436">
        <f>'S7.A - FAFVTPL (Debt)'!AK65</f>
        <v>0</v>
      </c>
      <c r="S85" s="436">
        <f>'S7.A - FAFVTPL (Debt)'!AL65</f>
        <v>0</v>
      </c>
    </row>
    <row r="86" spans="15:19">
      <c r="O86" s="7662" t="s">
        <v>1609</v>
      </c>
      <c r="P86" s="7662"/>
      <c r="Q86" s="7662"/>
      <c r="R86" s="436">
        <f>'S7.A - FAFVTPL (Debt)'!AK66</f>
        <v>0</v>
      </c>
      <c r="S86" s="436">
        <f>'S7.A - FAFVTPL (Debt)'!AL66</f>
        <v>0</v>
      </c>
    </row>
    <row r="87" spans="15:19">
      <c r="O87" s="7662" t="s">
        <v>1934</v>
      </c>
      <c r="P87" s="7662"/>
      <c r="Q87" s="7662"/>
      <c r="R87" s="436">
        <f>'S7.A - FAFVTPL (Debt)'!AK67</f>
        <v>0</v>
      </c>
      <c r="S87" s="436">
        <f>'S7.A - FAFVTPL (Debt)'!AL67</f>
        <v>0</v>
      </c>
    </row>
    <row r="88" spans="15:19">
      <c r="O88" s="7662" t="s">
        <v>1611</v>
      </c>
      <c r="P88" s="7662"/>
      <c r="Q88" s="7662"/>
      <c r="R88" s="436"/>
      <c r="S88" s="436"/>
    </row>
    <row r="89" spans="15:19">
      <c r="O89" s="7661" t="s">
        <v>1935</v>
      </c>
      <c r="P89" s="7661"/>
      <c r="Q89" s="7661"/>
      <c r="R89" s="436">
        <f>'S7.A - FAFVTPL (Debt)'!AK69</f>
        <v>0</v>
      </c>
      <c r="S89" s="436">
        <f>'S7.A - FAFVTPL (Debt)'!AL69</f>
        <v>0</v>
      </c>
    </row>
    <row r="90" spans="15:19">
      <c r="O90" s="7661" t="s">
        <v>243</v>
      </c>
      <c r="P90" s="7661"/>
      <c r="Q90" s="7661"/>
      <c r="R90" s="436">
        <f>'S7.A - FAFVTPL (Debt)'!AK70</f>
        <v>0</v>
      </c>
      <c r="S90" s="436">
        <f>'S7.A - FAFVTPL (Debt)'!AL70</f>
        <v>0</v>
      </c>
    </row>
    <row r="91" spans="15:19">
      <c r="O91" s="7664" t="s">
        <v>1937</v>
      </c>
      <c r="P91" s="7664"/>
      <c r="Q91" s="7664"/>
      <c r="R91" s="2877"/>
      <c r="S91" s="2877"/>
    </row>
    <row r="92" spans="15:19">
      <c r="O92" s="7663" t="s">
        <v>1938</v>
      </c>
      <c r="P92" s="7663"/>
      <c r="Q92" s="7663"/>
      <c r="R92" s="3182"/>
      <c r="S92" s="3182"/>
    </row>
    <row r="93" spans="15:19">
      <c r="O93" s="7662" t="s">
        <v>1939</v>
      </c>
      <c r="P93" s="7662"/>
      <c r="Q93" s="7662"/>
      <c r="R93" s="436">
        <f ca="1">SUMIF('S7.B - FAFVTPL (Equity)'!H20:H22,O93,'S7.B - FAFVTPL (Equity)'!AZ20:AZ22)+SUMIF('S7.B - FAFVTPL (Equity)'!H20:HX22,O93,'S7.B - FAFVTPL (Equity)'!CB20:CB22)+SUMIF('S7.B - FAFVTPL (Equity)'!H33:H35,O93,'S7.B - FAFVTPL (Equity)'!AZ33:AZ35)+SUMIF('S7.B - FAFVTPL (Equity)'!H33:H35,O93,'S7.B - FAFVTPL (Equity)'!CB33:CB35)+SUMIF('S7.B - FAFVTPL (Equity)'!H43:H45,O93,'S7.B - FAFVTPL (Equity)'!AZ43:AZ45)+SUMIF('S7.B - FAFVTPL (Equity)'!H43:H45,O93,'S7.B - FAFVTPL (Equity)'!CB43:CB45)+SUMIF('S10.B - AFS - Equity'!G19:G23,O93,'S10.B - AFS - Equity'!BC19:BC23)+SUMIF('S10.B - AFS - Equity'!G19:G23,O93,'S10.B - AFS - Equity'!CE19:CE23)</f>
        <v>0</v>
      </c>
      <c r="S93" s="436">
        <f ca="1">SUMIF('S7.B - FAFVTPL (Equity)'!H20:H22,O93,'S7.B - FAFVTPL (Equity)'!AY20:AY22)+SUMIF('S7.B - FAFVTPL (Equity)'!H20:HX22,O93,'S7.B - FAFVTPL (Equity)'!CA20:CA22)+SUMIF('S7.B - FAFVTPL (Equity)'!H33:H35,O93,'S7.B - FAFVTPL (Equity)'!AY33:AY35)+SUMIF('S7.B - FAFVTPL (Equity)'!H33:H35,O93,'S7.B - FAFVTPL (Equity)'!CA33:CA35)+SUMIF('S7.B - FAFVTPL (Equity)'!H43:H45,O93,'S7.B - FAFVTPL (Equity)'!AY43:AY45)+SUMIF('S7.B - FAFVTPL (Equity)'!H43:H45,O93,'S7.B - FAFVTPL (Equity)'!CA43:CA45)+SUMIF('S10.B - AFS - Equity'!G19:G23,O93,'S10.B - AFS - Equity'!BB19:BB23)+SUMIF('S10.B - AFS - Equity'!G19:G23,O93,'S10.B - AFS - Equity'!CD19:CD23)</f>
        <v>0</v>
      </c>
    </row>
    <row r="94" spans="15:19">
      <c r="O94" s="7662" t="s">
        <v>1940</v>
      </c>
      <c r="P94" s="7662"/>
      <c r="Q94" s="7662"/>
      <c r="R94" s="436">
        <f ca="1">SUMIF('S7.B - FAFVTPL (Equity)'!H20:H22,O94,'S7.B - FAFVTPL (Equity)'!AZ20:AZ22)+SUMIF('S7.B - FAFVTPL (Equity)'!H20:HX22,O94,'S7.B - FAFVTPL (Equity)'!CB20:CB22)+SUMIF('S7.B - FAFVTPL (Equity)'!H33:H35,O94,'S7.B - FAFVTPL (Equity)'!AZ33:AZ35)+SUMIF('S7.B - FAFVTPL (Equity)'!H33:H35,O94,'S7.B - FAFVTPL (Equity)'!CB33:CB35)+SUMIF('S7.B - FAFVTPL (Equity)'!H43:H45,O94,'S7.B - FAFVTPL (Equity)'!AZ43:AZ45)+SUMIF('S7.B - FAFVTPL (Equity)'!H43:H45,O94,'S7.B - FAFVTPL (Equity)'!CB43:CB45)+SUMIF('S10.B - AFS - Equity'!G19:G23,O94,'S10.B - AFS - Equity'!BC19:BC23)+SUMIF('S10.B - AFS - Equity'!G19:G23,O94,'S10.B - AFS - Equity'!CE19:CE23)</f>
        <v>0</v>
      </c>
      <c r="S94" s="436">
        <f ca="1">SUMIF('S7.B - FAFVTPL (Equity)'!H20:H22,O94,'S7.B - FAFVTPL (Equity)'!AY20:AY22)+SUMIF('S7.B - FAFVTPL (Equity)'!H20:HX22,O94,'S7.B - FAFVTPL (Equity)'!CA20:CA22)+SUMIF('S7.B - FAFVTPL (Equity)'!H33:H35,O94,'S7.B - FAFVTPL (Equity)'!AY33:AY35)+SUMIF('S7.B - FAFVTPL (Equity)'!H33:H35,O94,'S7.B - FAFVTPL (Equity)'!CA33:CA35)+SUMIF('S7.B - FAFVTPL (Equity)'!H43:H45,O94,'S7.B - FAFVTPL (Equity)'!AY43:AY45)+SUMIF('S7.B - FAFVTPL (Equity)'!H43:H45,O94,'S7.B - FAFVTPL (Equity)'!CA43:CA45)+SUMIF('S10.B - AFS - Equity'!G19:G23,O94,'S10.B - AFS - Equity'!BB19:BB23)+SUMIF('S10.B - AFS - Equity'!G19:G23,O94,'S10.B - AFS - Equity'!CD19:CD23)</f>
        <v>0</v>
      </c>
    </row>
    <row r="95" spans="15:19">
      <c r="O95" s="7664" t="s">
        <v>1941</v>
      </c>
      <c r="P95" s="7664"/>
      <c r="Q95" s="7664"/>
      <c r="R95" s="3182"/>
      <c r="S95" s="3182"/>
    </row>
    <row r="96" spans="15:19">
      <c r="O96" s="7662" t="s">
        <v>1939</v>
      </c>
      <c r="P96" s="7662"/>
      <c r="Q96" s="7662"/>
      <c r="R96" s="436">
        <f>SUMIF('S7.B - FAFVTPL (Equity)'!H24:H26,O96,'S7.B - FAFVTPL (Equity)'!AZ24:AZ26)+SUMIF('S7.B - FAFVTPL (Equity)'!H24:H26,O96,'S7.B - FAFVTPL (Equity)'!CB24:CB26)+SUMIF('S7.B - FAFVTPL (Equity)'!H37:H39,O96,'S7.B - FAFVTPL (Equity)'!AZ37:AZ39)+SUMIF('S7.B - FAFVTPL (Equity)'!H37:H39,O96,'S7.B - FAFVTPL (Equity)'!CB37:CB39)+SUMIF('S7.B - FAFVTPL (Equity)'!H47:H49,O96,'S7.B - FAFVTPL (Equity)'!AZ47:AZ49)+SUMIF('S7.B - FAFVTPL (Equity)'!H47:H49,O96,'S7.B - FAFVTPL (Equity)'!CB47:CB49)+SUMIF('S10.B - AFS - Equity'!G29:G33,O96,'S10.B - AFS - Equity'!BC29:BC33)+SUMIF('S10.B - AFS - Equity'!G29:G33,O96,'S10.B - AFS - Equity'!CE29:CE33)</f>
        <v>0</v>
      </c>
      <c r="S96" s="436">
        <f>SUMIF('S7.B - FAFVTPL (Equity)'!H24:H26,O96,'S7.B - FAFVTPL (Equity)'!AY24:AY26)+SUMIF('S7.B - FAFVTPL (Equity)'!H24:H26,O96,'S7.B - FAFVTPL (Equity)'!CA24:CA26)+SUMIF('S7.B - FAFVTPL (Equity)'!H37:H39,O96,'S7.B - FAFVTPL (Equity)'!AY37:AY39)+SUMIF('S7.B - FAFVTPL (Equity)'!H37:H39,O96,'S7.B - FAFVTPL (Equity)'!CA37:CA39)+SUMIF('S7.B - FAFVTPL (Equity)'!H47:H49,O96,'S7.B - FAFVTPL (Equity)'!AY47:AY49)+SUMIF('S7.B - FAFVTPL (Equity)'!H47:H49,O96,'S7.B - FAFVTPL (Equity)'!CA47:CA49)+SUMIF('S10.B - AFS - Equity'!G29:G33,O96,'S10.B - AFS - Equity'!BB29:BB33)+SUMIF('S10.B - AFS - Equity'!G29:G33,O96,'S10.B - AFS - Equity'!CD29:CD33)</f>
        <v>0</v>
      </c>
    </row>
    <row r="97" spans="15:19">
      <c r="O97" s="7662" t="s">
        <v>1940</v>
      </c>
      <c r="P97" s="7662"/>
      <c r="Q97" s="7662"/>
      <c r="R97" s="436">
        <f>SUMIF('S7.B - FAFVTPL (Equity)'!H24:H26,O97,'S7.B - FAFVTPL (Equity)'!AZ24:AZ26)+SUMIF('S7.B - FAFVTPL (Equity)'!H24:H26,O97,'S7.B - FAFVTPL (Equity)'!CB24:CB26)+SUMIF('S7.B - FAFVTPL (Equity)'!H37:H39,O97,'S7.B - FAFVTPL (Equity)'!AZ37:AZ39)+SUMIF('S7.B - FAFVTPL (Equity)'!H37:H39,O97,'S7.B - FAFVTPL (Equity)'!CB37:CB39)+SUMIF('S7.B - FAFVTPL (Equity)'!H47:H49,O97,'S7.B - FAFVTPL (Equity)'!AZ47:AZ49)+SUMIF('S7.B - FAFVTPL (Equity)'!H47:H49,O97,'S7.B - FAFVTPL (Equity)'!CB47:CB49)+SUMIF('S10.B - AFS - Equity'!G29:G33,O97,'S10.B - AFS - Equity'!BC29:BC33)+SUMIF('S10.B - AFS - Equity'!G29:G33,O97,'S10.B - AFS - Equity'!CE29:CE33)</f>
        <v>0</v>
      </c>
      <c r="S97" s="436">
        <f>SUMIF('S7.B - FAFVTPL (Equity)'!H24:H26,O97,'S7.B - FAFVTPL (Equity)'!AY24:AY26)+SUMIF('S7.B - FAFVTPL (Equity)'!H24:H26,O97,'S7.B - FAFVTPL (Equity)'!CA24:CA26)+SUMIF('S7.B - FAFVTPL (Equity)'!H37:H39,O97,'S7.B - FAFVTPL (Equity)'!AY37:AY39)+SUMIF('S7.B - FAFVTPL (Equity)'!H37:H39,O97,'S7.B - FAFVTPL (Equity)'!CA37:CA39)+SUMIF('S7.B - FAFVTPL (Equity)'!H47:H49,O97,'S7.B - FAFVTPL (Equity)'!AY47:AY49)+SUMIF('S7.B - FAFVTPL (Equity)'!H47:H49,O97,'S7.B - FAFVTPL (Equity)'!CA47:CA49)+SUMIF('S10.B - AFS - Equity'!G29:G33,O97,'S10.B - AFS - Equity'!BB29:BB33)+SUMIF('S10.B - AFS - Equity'!G29:G33,O97,'S10.B - AFS - Equity'!CD29:CD33)</f>
        <v>0</v>
      </c>
    </row>
    <row r="98" spans="15:19">
      <c r="O98" s="7664" t="s">
        <v>1942</v>
      </c>
      <c r="P98" s="7664"/>
      <c r="Q98" s="7664"/>
      <c r="R98" s="2877"/>
      <c r="S98" s="2877"/>
    </row>
    <row r="99" spans="15:19">
      <c r="O99" s="7666" t="s">
        <v>1943</v>
      </c>
      <c r="P99" s="7666"/>
      <c r="Q99" s="7666"/>
      <c r="R99" s="2878"/>
      <c r="S99" s="2878"/>
    </row>
    <row r="100" spans="15:19">
      <c r="O100" s="7662" t="s">
        <v>1928</v>
      </c>
      <c r="P100" s="7662"/>
      <c r="Q100" s="7662"/>
      <c r="R100" s="436">
        <f>SUMIF('S7.C - FAFVTPL (Funds)'!F22:F28,O100,'S7.C - FAFVTPL (Funds)'!BA22:BA28)+SUMIF('S7.C - FAFVTPL (Funds)'!F22:F28,O100,'S7.C - FAFVTPL (Funds)'!BL22:BL28)+SUMIF('S7.C - FAFVTPL (Funds)'!F53:F59,O100,'S7.C - FAFVTPL (Funds)'!BA53:BA59)+SUMIF('S7.C - FAFVTPL (Funds)'!F53:F59,O100,'S7.C - FAFVTPL (Funds)'!BL53:BL59)+SUMIF('S10.C - AFS - Funds'!E23:E29,O100,'S10.C - AFS - Funds'!BC23:BC29)+SUMIF('S10.C - AFS - Funds'!E23:E29,O100,'S10.C - AFS - Funds'!BV23:BV29)</f>
        <v>0</v>
      </c>
      <c r="S100" s="436">
        <f>SUMIF('S7.C - FAFVTPL (Funds)'!F22:F28,O100,'S7.C - FAFVTPL (Funds)'!AZ22:AZ28)+SUMIF('S7.C - FAFVTPL (Funds)'!F22:F28,O100,'S7.C - FAFVTPL (Funds)'!BK22:BK28)+SUMIF('S7.C - FAFVTPL (Funds)'!F53:F59,O100,'S7.C - FAFVTPL (Funds)'!AZ53:AZ59)+SUMIF('S7.C - FAFVTPL (Funds)'!F53:F59,O100,'S7.C - FAFVTPL (Funds)'!BK53:BK59)+SUMIF('S10.C - AFS - Funds'!E23:E29,O100,'S10.C - AFS - Funds'!BB23:BB29)+SUMIF('S10.C - AFS - Funds'!E23:E29,O100,'S10.C - AFS - Funds'!BU23:BU29)</f>
        <v>0</v>
      </c>
    </row>
    <row r="101" spans="15:19">
      <c r="O101" s="7662" t="s">
        <v>1929</v>
      </c>
      <c r="P101" s="7662"/>
      <c r="Q101" s="7662"/>
      <c r="R101" s="436">
        <f>SUMIF('S7.C - FAFVTPL (Funds)'!F22:F28,O101,'S7.C - FAFVTPL (Funds)'!BA22:BA28)+SUMIF('S7.C - FAFVTPL (Funds)'!F22:F28,O101,'S7.C - FAFVTPL (Funds)'!BL22:BL28)+SUMIF('S7.C - FAFVTPL (Funds)'!F53:F59,O101,'S7.C - FAFVTPL (Funds)'!BA53:BA59)+SUMIF('S7.C - FAFVTPL (Funds)'!F53:F59,O101,'S7.C - FAFVTPL (Funds)'!BL53:BL59)+SUMIF('S10.C - AFS - Funds'!E23:E29,O101,'S10.C - AFS - Funds'!BC23:BC29)+SUMIF('S10.C - AFS - Funds'!E23:E29,O101,'S10.C - AFS - Funds'!BV23:BV29)</f>
        <v>0</v>
      </c>
      <c r="S101" s="436">
        <f>SUMIF('S7.C - FAFVTPL (Funds)'!F22:F28,O101,'S7.C - FAFVTPL (Funds)'!AZ22:AZ28)+SUMIF('S7.C - FAFVTPL (Funds)'!F22:F28,O101,'S7.C - FAFVTPL (Funds)'!BK22:BK28)+SUMIF('S7.C - FAFVTPL (Funds)'!F53:F59,O101,'S7.C - FAFVTPL (Funds)'!AZ53:AZ59)+SUMIF('S7.C - FAFVTPL (Funds)'!F53:F59,O101,'S7.C - FAFVTPL (Funds)'!BK53:BK59)+SUMIF('S10.C - AFS - Funds'!E23:E29,O101,'S10.C - AFS - Funds'!BB23:BB29)+SUMIF('S10.C - AFS - Funds'!E23:E29,O101,'S10.C - AFS - Funds'!BU23:BU29)</f>
        <v>0</v>
      </c>
    </row>
    <row r="102" spans="15:19">
      <c r="O102" s="7666" t="s">
        <v>227</v>
      </c>
      <c r="P102" s="7666"/>
      <c r="Q102" s="7666"/>
      <c r="R102" s="436">
        <f>SUMIF('S7.C - FAFVTPL (Funds)'!F22:F28,O102,'S7.C - FAFVTPL (Funds)'!BA22:BA28)+SUMIF('S7.C - FAFVTPL (Funds)'!F22:F28,O102,'S7.C - FAFVTPL (Funds)'!BL22:BL28)+SUMIF('S7.C - FAFVTPL (Funds)'!F53:F59,O102,'S7.C - FAFVTPL (Funds)'!BA53:BA59)+SUMIF('S7.C - FAFVTPL (Funds)'!F53:F59,O102,'S7.C - FAFVTPL (Funds)'!BL53:BL59)+SUMIF('S10.C - AFS - Funds'!E23:E29,O102,'S10.C - AFS - Funds'!BC23:BC29)+SUMIF('S10.C - AFS - Funds'!E23:E29,O102,'S10.C - AFS - Funds'!BV23:BV29)</f>
        <v>0</v>
      </c>
      <c r="S102" s="436">
        <f>SUMIF('S7.C - FAFVTPL (Funds)'!F22:F28,O102,'S7.C - FAFVTPL (Funds)'!AZ22:AZ28)+SUMIF('S7.C - FAFVTPL (Funds)'!F22:F28,O102,'S7.C - FAFVTPL (Funds)'!BK22:BK28)+SUMIF('S7.C - FAFVTPL (Funds)'!F53:F59,O102,'S7.C - FAFVTPL (Funds)'!AZ53:AZ59)+SUMIF('S7.C - FAFVTPL (Funds)'!F53:F59,O102,'S7.C - FAFVTPL (Funds)'!BK53:BK59)+SUMIF('S10.C - AFS - Funds'!E23:E29,O102,'S10.C - AFS - Funds'!BB23:BB29)+SUMIF('S10.C - AFS - Funds'!E23:E29,O102,'S10.C - AFS - Funds'!BU23:BU29)</f>
        <v>0</v>
      </c>
    </row>
    <row r="103" spans="15:19">
      <c r="O103" s="7666" t="s">
        <v>1944</v>
      </c>
      <c r="P103" s="7666"/>
      <c r="Q103" s="7666"/>
      <c r="R103" s="2878"/>
      <c r="S103" s="2878"/>
    </row>
    <row r="104" spans="15:19">
      <c r="O104" s="7668" t="s">
        <v>1945</v>
      </c>
      <c r="P104" s="7668"/>
      <c r="Q104" s="7668"/>
      <c r="R104" s="436">
        <f>SUMIF('S7.C - FAFVTPL (Funds)'!F22:F28,O104,'S7.C - FAFVTPL (Funds)'!BA22:BA28)+SUMIF('S7.C - FAFVTPL (Funds)'!F22:F28,O104,'S7.C - FAFVTPL (Funds)'!BL22:BL28)+SUMIF('S7.C - FAFVTPL (Funds)'!F53:F59,O104,'S7.C - FAFVTPL (Funds)'!BA53:BA59)+SUMIF('S7.C - FAFVTPL (Funds)'!F53:F59,O104,'S7.C - FAFVTPL (Funds)'!BL53:BL59)+SUMIF('S10.C - AFS - Funds'!E23:E29,O104,'S10.C - AFS - Funds'!BC23:BC29)+SUMIF('S10.C - AFS - Funds'!E23:E29,O104,'S10.C - AFS - Funds'!BV23:BV29)</f>
        <v>0</v>
      </c>
      <c r="S104" s="436">
        <f>SUMIF('S7.C - FAFVTPL (Funds)'!F22:F28,O104,'S7.C - FAFVTPL (Funds)'!AZ22:AZ28)+SUMIF('S7.C - FAFVTPL (Funds)'!F22:F28,O104,'S7.C - FAFVTPL (Funds)'!BK22:BK28)+SUMIF('S7.C - FAFVTPL (Funds)'!F53:F59,O104,'S7.C - FAFVTPL (Funds)'!AZ53:AZ59)+SUMIF('S7.C - FAFVTPL (Funds)'!F53:F59,O104,'S7.C - FAFVTPL (Funds)'!BK53:BK59)+SUMIF('S10.C - AFS - Funds'!E23:E29,O104,'S10.C - AFS - Funds'!BB23:BB29)+SUMIF('S10.C - AFS - Funds'!E23:E29,O104,'S10.C - AFS - Funds'!BU23:BU29)</f>
        <v>0</v>
      </c>
    </row>
    <row r="105" spans="15:19">
      <c r="O105" s="7668" t="s">
        <v>1946</v>
      </c>
      <c r="P105" s="7668"/>
      <c r="Q105" s="7668"/>
      <c r="R105" s="436">
        <f>SUMIF('S7.C - FAFVTPL (Funds)'!F22:F28,O105,'S7.C - FAFVTPL (Funds)'!BA22:BA28)+SUMIF('S7.C - FAFVTPL (Funds)'!F22:F28,O105,'S7.C - FAFVTPL (Funds)'!BL22:BL28)+SUMIF('S7.C - FAFVTPL (Funds)'!F53:F59,O105,'S7.C - FAFVTPL (Funds)'!BA53:BA59)+SUMIF('S7.C - FAFVTPL (Funds)'!F53:F59,O105,'S7.C - FAFVTPL (Funds)'!BL53:BL59)+SUMIF('S10.C - AFS - Funds'!E23:E29,O105,'S10.C - AFS - Funds'!BC23:BC29)+SUMIF('S10.C - AFS - Funds'!E23:E29,O105,'S10.C - AFS - Funds'!BV23:BV29)</f>
        <v>0</v>
      </c>
      <c r="S105" s="436">
        <f>SUMIF('S7.C - FAFVTPL (Funds)'!F22:F28,O105,'S7.C - FAFVTPL (Funds)'!AZ22:AZ28)+SUMIF('S7.C - FAFVTPL (Funds)'!F22:F28,O105,'S7.C - FAFVTPL (Funds)'!BK22:BK28)+SUMIF('S7.C - FAFVTPL (Funds)'!F53:F59,O105,'S7.C - FAFVTPL (Funds)'!AZ53:AZ59)+SUMIF('S7.C - FAFVTPL (Funds)'!F53:F59,O105,'S7.C - FAFVTPL (Funds)'!BK53:BK59)+SUMIF('S10.C - AFS - Funds'!E23:E29,O105,'S10.C - AFS - Funds'!BB23:BB29)+SUMIF('S10.C - AFS - Funds'!E23:E29,O105,'S10.C - AFS - Funds'!BU23:BU29)</f>
        <v>0</v>
      </c>
    </row>
    <row r="106" spans="15:19">
      <c r="O106" s="7660" t="s">
        <v>230</v>
      </c>
      <c r="P106" s="7660"/>
      <c r="Q106" s="7660"/>
      <c r="R106" s="436">
        <f>SUMIF('S7.C - FAFVTPL (Funds)'!F22:F28,O105,'S7.C - FAFVTPL (Funds)'!BA22:BA28)+SUMIF('S7.C - FAFVTPL (Funds)'!F22:F28,O105,'S7.C - FAFVTPL (Funds)'!BL22:BL28)+SUMIF('S7.C - FAFVTPL (Funds)'!F53:F59,O105,'S7.C - FAFVTPL (Funds)'!BA53:BA59)+SUMIF('S7.C - FAFVTPL (Funds)'!F53:F59,O105,'S7.C - FAFVTPL (Funds)'!BL53:BL59)+SUMIF('S10.C - AFS - Funds'!E23:E29,O105,'S10.C - AFS - Funds'!BC23:BC29)+SUMIF('S10.C - AFS - Funds'!E23:E29,O105,'S10.C - AFS - Funds'!BV23:BV29)</f>
        <v>0</v>
      </c>
      <c r="S106" s="436">
        <f>SUMIF('S7.C - FAFVTPL (Funds)'!F22:F28,O106,'S7.C - FAFVTPL (Funds)'!AZ22:AZ28)+SUMIF('S7.C - FAFVTPL (Funds)'!F22:F28,O106,'S7.C - FAFVTPL (Funds)'!BK22:BK28)+SUMIF('S7.C - FAFVTPL (Funds)'!F53:F59,O106,'S7.C - FAFVTPL (Funds)'!AZ53:AZ59)+SUMIF('S7.C - FAFVTPL (Funds)'!F53:F59,O106,'S7.C - FAFVTPL (Funds)'!BK53:BK59)+SUMIF('S10.C - AFS - Funds'!E23:E29,O106,'S10.C - AFS - Funds'!BB23:BB29)+SUMIF('S10.C - AFS - Funds'!E23:E29,O106,'S10.C - AFS - Funds'!BU23:BU29)</f>
        <v>0</v>
      </c>
    </row>
    <row r="107" spans="15:19">
      <c r="O107" s="7663" t="s">
        <v>231</v>
      </c>
      <c r="P107" s="7663"/>
      <c r="Q107" s="7663"/>
      <c r="R107" s="436">
        <f>SUM('S7.C - FAFVTPL (Funds)'!BA34,'S7.C - FAFVTPL (Funds)'!BL34,'S10.C - AFS - Funds'!BC35,'S10.C - AFS - Funds'!BV35)</f>
        <v>0</v>
      </c>
      <c r="S107" s="436">
        <f>SUM('S7.C - FAFVTPL (Funds)'!AZ34,'S7.C - FAFVTPL (Funds)'!BK34,'S10.C - AFS - Funds'!BB35,'S10.C - AFS - Funds'!BU35)</f>
        <v>0</v>
      </c>
    </row>
    <row r="108" spans="15:19">
      <c r="O108" s="7663" t="s">
        <v>232</v>
      </c>
      <c r="P108" s="7663"/>
      <c r="Q108" s="7663"/>
      <c r="R108" s="436">
        <f>SUMIF('S7.C - FAFVTPL (Funds)'!F22:F28,O108,'S7.C - FAFVTPL (Funds)'!BA22:BA28)+SUMIF('S7.C - FAFVTPL (Funds)'!F22:F28,O108,'S7.C - FAFVTPL (Funds)'!BL22:BL28)+SUMIF('S7.C - FAFVTPL (Funds)'!F53:F59,O108,'S7.C - FAFVTPL (Funds)'!BA53:BA59)+SUMIF('S7.C - FAFVTPL (Funds)'!F53:F59,O108,'S7.C - FAFVTPL (Funds)'!BL53:BL59)+SUMIF('S10.C - AFS - Funds'!E23:E29,O108,'S10.C - AFS - Funds'!BC23:BC29)+SUMIF('S10.C - AFS - Funds'!E23:E29,O108,'S10.C - AFS - Funds'!BV23:BV29)</f>
        <v>0</v>
      </c>
      <c r="S108" s="436">
        <f>SUMIF('S7.C - FAFVTPL (Funds)'!F22:F28,O108,'S7.C - FAFVTPL (Funds)'!AZ22:AZ28)+SUMIF('S7.C - FAFVTPL (Funds)'!F22:F28,O108,'S7.C - FAFVTPL (Funds)'!BK22:BK28)+SUMIF('S7.C - FAFVTPL (Funds)'!F53:F59,O108,'S7.C - FAFVTPL (Funds)'!AZ53:AZ59)+SUMIF('S7.C - FAFVTPL (Funds)'!F53:F59,O108,'S7.C - FAFVTPL (Funds)'!BK53:BK59)+SUMIF('S10.C - AFS - Funds'!E23:E29,O108,'S10.C - AFS - Funds'!BB23:BB29)+SUMIF('S10.C - AFS - Funds'!E23:E29,O108,'S10.C - AFS - Funds'!BU23:BU29)</f>
        <v>0</v>
      </c>
    </row>
    <row r="109" spans="15:19" ht="13.5" thickBot="1">
      <c r="O109" s="7667" t="s">
        <v>164</v>
      </c>
      <c r="P109" s="7667"/>
      <c r="Q109" s="7667"/>
      <c r="R109" s="1331">
        <f ca="1">SUM(R68:R108)</f>
        <v>0</v>
      </c>
      <c r="S109" s="1331">
        <f ca="1">SUM(S68:S108)</f>
        <v>0</v>
      </c>
    </row>
  </sheetData>
  <sheetProtection algorithmName="SHA-512" hashValue="FKFdfLZ/qFm0llDb+7SgenZDiC06SyQnqRlPgHXDYUw0qQhYP77Per7aV3u5i79Yq4yRT6MbriKX5xgYga8CQQ==" saltValue="gCPEY06qztqrbf8JcAdQug==" spinCount="100000" sheet="1" scenarios="1" formatRows="0" insertColumns="0" insertRows="0"/>
  <mergeCells count="81">
    <mergeCell ref="AA11:AA12"/>
    <mergeCell ref="AB11:AB12"/>
    <mergeCell ref="AC11:AC12"/>
    <mergeCell ref="AD10:AD12"/>
    <mergeCell ref="R10:R12"/>
    <mergeCell ref="V11:V12"/>
    <mergeCell ref="W11:W12"/>
    <mergeCell ref="X11:X12"/>
    <mergeCell ref="Y11:Y12"/>
    <mergeCell ref="Z11:Z12"/>
    <mergeCell ref="S10:S12"/>
    <mergeCell ref="T10:T12"/>
    <mergeCell ref="U10:U12"/>
    <mergeCell ref="O99:Q99"/>
    <mergeCell ref="O109:Q109"/>
    <mergeCell ref="O108:Q108"/>
    <mergeCell ref="O106:Q106"/>
    <mergeCell ref="O105:Q105"/>
    <mergeCell ref="O104:Q104"/>
    <mergeCell ref="O107:Q107"/>
    <mergeCell ref="O103:Q103"/>
    <mergeCell ref="O102:Q102"/>
    <mergeCell ref="O101:Q101"/>
    <mergeCell ref="O100:Q100"/>
    <mergeCell ref="O84:Q84"/>
    <mergeCell ref="O83:Q83"/>
    <mergeCell ref="O91:Q91"/>
    <mergeCell ref="O97:Q97"/>
    <mergeCell ref="O98:Q98"/>
    <mergeCell ref="O76:Q76"/>
    <mergeCell ref="O75:Q75"/>
    <mergeCell ref="O74:Q74"/>
    <mergeCell ref="O73:Q73"/>
    <mergeCell ref="O96:Q96"/>
    <mergeCell ref="O95:Q95"/>
    <mergeCell ref="O94:Q94"/>
    <mergeCell ref="O93:Q93"/>
    <mergeCell ref="O82:Q82"/>
    <mergeCell ref="O92:Q92"/>
    <mergeCell ref="O90:Q90"/>
    <mergeCell ref="O89:Q89"/>
    <mergeCell ref="O88:Q88"/>
    <mergeCell ref="O87:Q87"/>
    <mergeCell ref="O86:Q86"/>
    <mergeCell ref="O85:Q85"/>
    <mergeCell ref="O81:Q81"/>
    <mergeCell ref="O80:Q80"/>
    <mergeCell ref="O79:Q79"/>
    <mergeCell ref="O78:Q78"/>
    <mergeCell ref="O77:Q77"/>
    <mergeCell ref="O68:Q68"/>
    <mergeCell ref="O69:Q69"/>
    <mergeCell ref="O71:Q71"/>
    <mergeCell ref="O70:Q70"/>
    <mergeCell ref="O72:Q72"/>
    <mergeCell ref="B9:C12"/>
    <mergeCell ref="D9:D12"/>
    <mergeCell ref="E9:E12"/>
    <mergeCell ref="F9:F12"/>
    <mergeCell ref="H2:H5"/>
    <mergeCell ref="P10:Q10"/>
    <mergeCell ref="P11:P12"/>
    <mergeCell ref="Q11:Q12"/>
    <mergeCell ref="O33:S33"/>
    <mergeCell ref="O34:P34"/>
    <mergeCell ref="O10:O12"/>
    <mergeCell ref="O35:S35"/>
    <mergeCell ref="O39:P39"/>
    <mergeCell ref="O40:P40"/>
    <mergeCell ref="O41:S41"/>
    <mergeCell ref="O45:P45"/>
    <mergeCell ref="O59:P59"/>
    <mergeCell ref="O67:Q67"/>
    <mergeCell ref="O66:S66"/>
    <mergeCell ref="O46:P46"/>
    <mergeCell ref="O51:P51"/>
    <mergeCell ref="O52:P52"/>
    <mergeCell ref="O47:S47"/>
    <mergeCell ref="O53:S53"/>
    <mergeCell ref="O57:P57"/>
    <mergeCell ref="O58:P58"/>
  </mergeCells>
  <conditionalFormatting sqref="D32:D65">
    <cfRule type="cellIs" dxfId="105" priority="1" operator="notEqual">
      <formula>0</formula>
    </cfRule>
  </conditionalFormatting>
  <dataValidations count="1">
    <dataValidation type="list" allowBlank="1" showInputMessage="1" showErrorMessage="1" sqref="Q40:S40 Q46:S46 Q52:S52 Q58:S58" xr:uid="{928807FA-A7AE-4473-AE54-EBF9BA625AD8}">
      <formula1>"Y,N,n/a"</formula1>
    </dataValidation>
  </dataValidations>
  <hyperlinks>
    <hyperlink ref="I2" location="Content!A1" display="Content" xr:uid="{A718B553-2C60-4350-8D17-D0168155152D}"/>
    <hyperlink ref="I3" location="'SFP - Asset'!A1" display="SFP-Asset" xr:uid="{0DDA5127-2215-4422-83DB-7ED679C3E4DD}"/>
    <hyperlink ref="I4" location="'SFP - Liab, NW '!A1" display="SFP-Liab and NW" xr:uid="{4D001F47-AFDE-44B7-A7B7-77C3235A7A1F}"/>
    <hyperlink ref="I5" location="SCI!A1" display="SCI" xr:uid="{71A36CE6-CBAD-47AE-A52C-83897C40B3E9}"/>
  </hyperlinks>
  <printOptions horizontalCentered="1"/>
  <pageMargins left="0.2" right="0.2" top="1.25" bottom="0.75" header="0.3" footer="0.3"/>
  <pageSetup paperSize="5" scale="33" fitToHeight="0" orientation="portrait" r:id="rId1"/>
  <ignoredErrors>
    <ignoredError sqref="D30:R30 R109:S109 D31:AC31 T21:AC22 D15:S24 U30:AC30 T15:AA15 AC15 T16:AA16 AC16 T17:AA17 AC17 T18:AA18 AC18 T19:AA19 AC19 T20:AA20 AC20 T28:AA28 T23:AA23 AC23 T24:AA24 AC24 T25:AA25 AC25 T26:AA26 AC26 T27:AA27 AC27 AC28 D26:S28 E25:S25" unlockedFormula="1"/>
  </ignoredError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7">
    <tabColor rgb="FFFFCCCC"/>
    <pageSetUpPr fitToPage="1"/>
  </sheetPr>
  <dimension ref="B2:CB79"/>
  <sheetViews>
    <sheetView showGridLines="0" zoomScale="85" zoomScaleNormal="85" workbookViewId="0">
      <selection activeCell="BB17" sqref="BB17"/>
    </sheetView>
  </sheetViews>
  <sheetFormatPr defaultColWidth="9.140625" defaultRowHeight="12.75" customHeight="1" outlineLevelCol="1"/>
  <cols>
    <col min="1" max="1" width="1.85546875" style="18" customWidth="1"/>
    <col min="2" max="2" width="5.7109375" style="18" customWidth="1"/>
    <col min="3" max="4" width="30.7109375" style="18" customWidth="1"/>
    <col min="5" max="5" width="13.28515625" style="18" customWidth="1"/>
    <col min="6" max="10" width="20.7109375" style="18" customWidth="1"/>
    <col min="11" max="11" width="12.7109375" style="18" customWidth="1"/>
    <col min="12" max="15" width="15.7109375" style="18" customWidth="1"/>
    <col min="16" max="21" width="20.7109375" style="18" customWidth="1"/>
    <col min="22" max="22" width="30.7109375" style="18" customWidth="1"/>
    <col min="23" max="23" width="3.7109375" style="18" customWidth="1"/>
    <col min="24" max="26" width="18.7109375" style="18" customWidth="1"/>
    <col min="27" max="27" width="30.7109375" style="18" customWidth="1"/>
    <col min="28" max="28" width="2.140625" style="24" customWidth="1"/>
    <col min="29" max="29" width="17" style="18" bestFit="1" customWidth="1"/>
    <col min="30" max="31" width="9.140625" style="18" customWidth="1"/>
    <col min="32" max="32" width="9.140625" style="18" hidden="1" customWidth="1"/>
    <col min="33" max="33" width="17.42578125" style="18" hidden="1" customWidth="1"/>
    <col min="34" max="34" width="20.28515625" style="18" hidden="1" customWidth="1"/>
    <col min="35" max="42" width="20.7109375" style="18" hidden="1" customWidth="1"/>
    <col min="43" max="43" width="20.7109375" style="25" hidden="1" customWidth="1"/>
    <col min="44" max="47" width="20.7109375" style="25" hidden="1" customWidth="1" outlineLevel="1"/>
    <col min="48" max="51" width="20.7109375" style="18" hidden="1" customWidth="1" outlineLevel="1"/>
    <col min="52" max="52" width="30.7109375" style="18" hidden="1" customWidth="1" collapsed="1"/>
    <col min="53" max="53" width="30.7109375" style="18" hidden="1" customWidth="1"/>
    <col min="54" max="54" width="3.7109375" style="18" hidden="1" customWidth="1"/>
    <col min="55" max="58" width="18.7109375" style="18" hidden="1" customWidth="1"/>
    <col min="59" max="62" width="18.7109375" style="18" hidden="1" customWidth="1" outlineLevel="1"/>
    <col min="63" max="63" width="3.7109375" style="18" hidden="1" customWidth="1" collapsed="1"/>
    <col min="64" max="64" width="20.28515625" style="18" hidden="1" customWidth="1"/>
    <col min="65" max="71" width="20.7109375" style="18" hidden="1" customWidth="1"/>
    <col min="72" max="79" width="20.7109375" style="18" hidden="1" customWidth="1" outlineLevel="1"/>
    <col min="80" max="80" width="30.7109375" style="18" hidden="1" customWidth="1" collapsed="1"/>
    <col min="81" max="81" width="0" style="18" hidden="1" customWidth="1"/>
    <col min="82" max="16381" width="9.140625" style="18"/>
    <col min="16382" max="16382" width="9.140625" style="18" bestFit="1"/>
    <col min="16383" max="16384" width="9.140625" style="18"/>
  </cols>
  <sheetData>
    <row r="2" spans="2:80" ht="15.2" customHeight="1">
      <c r="B2" s="265" t="s">
        <v>1947</v>
      </c>
      <c r="G2" s="3183"/>
      <c r="H2" s="266"/>
      <c r="I2" s="266"/>
      <c r="J2" s="266"/>
      <c r="AB2" s="7683" t="s">
        <v>1486</v>
      </c>
      <c r="AC2" s="5080" t="s">
        <v>1067</v>
      </c>
    </row>
    <row r="3" spans="2:80" ht="15.2" customHeight="1">
      <c r="B3" s="1005" t="s">
        <v>7</v>
      </c>
      <c r="D3" s="4787">
        <f>'Com Prof'!D2</f>
        <v>0</v>
      </c>
      <c r="E3" s="4788"/>
      <c r="F3" s="4788"/>
      <c r="G3" s="3184"/>
      <c r="H3" s="265"/>
      <c r="I3" s="265"/>
      <c r="J3" s="265"/>
      <c r="K3" s="265"/>
      <c r="L3" s="265"/>
      <c r="M3" s="265"/>
      <c r="N3" s="265"/>
      <c r="O3" s="265"/>
      <c r="P3" s="265"/>
      <c r="Q3" s="265"/>
      <c r="R3" s="265"/>
      <c r="S3" s="265"/>
      <c r="T3" s="264"/>
      <c r="U3" s="264"/>
      <c r="V3" s="264"/>
      <c r="W3" s="264"/>
      <c r="AB3" s="7342"/>
      <c r="AC3" s="550" t="s">
        <v>1487</v>
      </c>
    </row>
    <row r="4" spans="2:80" ht="15.2" customHeight="1">
      <c r="B4" s="1005" t="s">
        <v>757</v>
      </c>
      <c r="D4" s="5081">
        <f>'Com Prof'!D3</f>
        <v>45657</v>
      </c>
      <c r="E4" s="5082"/>
      <c r="F4" s="5082"/>
      <c r="G4" s="264"/>
      <c r="H4" s="264"/>
      <c r="I4" s="264"/>
      <c r="J4" s="264"/>
      <c r="K4" s="264"/>
      <c r="L4" s="264"/>
      <c r="M4" s="264"/>
      <c r="N4" s="264"/>
      <c r="O4" s="264"/>
      <c r="P4" s="264"/>
      <c r="Q4" s="264"/>
      <c r="R4" s="264"/>
      <c r="S4" s="264"/>
      <c r="T4" s="264"/>
      <c r="U4" s="264"/>
      <c r="V4" s="264"/>
      <c r="W4" s="264"/>
      <c r="AB4" s="7342"/>
      <c r="AC4" s="550" t="s">
        <v>1488</v>
      </c>
      <c r="AJ4" s="3185"/>
    </row>
    <row r="5" spans="2:80" s="265" customFormat="1" ht="15.2" customHeight="1">
      <c r="C5" s="593"/>
      <c r="D5" s="593"/>
      <c r="E5" s="593"/>
      <c r="F5" s="593"/>
      <c r="G5" s="593"/>
      <c r="H5" s="593"/>
      <c r="I5" s="593"/>
      <c r="J5" s="593"/>
      <c r="K5" s="593"/>
      <c r="L5" s="593"/>
      <c r="M5" s="593"/>
      <c r="N5" s="593"/>
      <c r="O5" s="593"/>
      <c r="P5" s="593"/>
      <c r="Q5" s="593"/>
      <c r="R5" s="593"/>
      <c r="S5" s="593"/>
      <c r="T5" s="466"/>
      <c r="U5" s="466"/>
      <c r="V5" s="466"/>
      <c r="W5" s="466"/>
      <c r="AB5" s="7343"/>
      <c r="AC5" s="551" t="s">
        <v>258</v>
      </c>
      <c r="AQ5" s="310"/>
      <c r="AR5" s="310"/>
      <c r="AS5" s="310"/>
      <c r="AT5" s="310"/>
      <c r="AU5" s="310"/>
    </row>
    <row r="6" spans="2:80" ht="14.1" customHeight="1"/>
    <row r="7" spans="2:80" ht="14.1" customHeight="1"/>
    <row r="8" spans="2:80" ht="14.1" customHeight="1">
      <c r="AQ8" s="18"/>
      <c r="AR8" s="18"/>
      <c r="AS8" s="18"/>
      <c r="AT8" s="18"/>
      <c r="AU8" s="18"/>
    </row>
    <row r="9" spans="2:80" s="1080" customFormat="1" ht="12.75" customHeight="1">
      <c r="B9" s="7691" t="s">
        <v>52</v>
      </c>
      <c r="C9" s="7679"/>
      <c r="D9" s="7688" t="s">
        <v>1489</v>
      </c>
      <c r="E9" s="7688" t="s">
        <v>1948</v>
      </c>
      <c r="F9" s="7688" t="s">
        <v>1949</v>
      </c>
      <c r="G9" s="7688" t="s">
        <v>1950</v>
      </c>
      <c r="H9" s="7688" t="s">
        <v>1951</v>
      </c>
      <c r="I9" s="7685" t="s">
        <v>1748</v>
      </c>
      <c r="J9" s="7685" t="s">
        <v>1617</v>
      </c>
      <c r="K9" s="7685" t="s">
        <v>1572</v>
      </c>
      <c r="L9" s="7688" t="s">
        <v>1952</v>
      </c>
      <c r="M9" s="5083" t="s">
        <v>1616</v>
      </c>
      <c r="N9" s="5084"/>
      <c r="O9" s="5085"/>
      <c r="P9" s="5086" t="s">
        <v>1953</v>
      </c>
      <c r="Q9" s="4033"/>
      <c r="R9" s="7679" t="s">
        <v>1954</v>
      </c>
      <c r="S9" s="7679" t="s">
        <v>1955</v>
      </c>
      <c r="T9" s="7679" t="s">
        <v>1086</v>
      </c>
      <c r="U9" s="7679" t="s">
        <v>1084</v>
      </c>
      <c r="V9" s="7676" t="s">
        <v>1497</v>
      </c>
      <c r="W9" s="1432"/>
      <c r="X9" s="5087" t="s">
        <v>78</v>
      </c>
      <c r="Y9" s="5088"/>
      <c r="Z9" s="5088"/>
      <c r="AA9" s="5089"/>
      <c r="AB9" s="1885"/>
      <c r="AG9" s="3186"/>
      <c r="AH9" s="3186" t="s">
        <v>1068</v>
      </c>
      <c r="AI9" s="3186"/>
      <c r="AJ9" s="3186"/>
      <c r="AK9" s="3186"/>
      <c r="AL9" s="3186"/>
      <c r="AM9" s="3186"/>
      <c r="AN9" s="3186"/>
      <c r="AO9" s="3186"/>
      <c r="AP9" s="3186"/>
      <c r="AQ9" s="3186"/>
      <c r="AR9" s="3186"/>
      <c r="AS9" s="3186"/>
      <c r="AT9" s="3186"/>
      <c r="AU9" s="3186"/>
      <c r="AV9" s="3186"/>
      <c r="AW9" s="3186"/>
      <c r="AX9" s="3186"/>
      <c r="AY9" s="3186"/>
      <c r="AZ9" s="3186"/>
      <c r="BA9" s="3187"/>
      <c r="BB9" s="18"/>
      <c r="BC9" s="3188" t="s">
        <v>1956</v>
      </c>
      <c r="BD9" s="3188"/>
      <c r="BE9" s="3188"/>
      <c r="BF9" s="3188"/>
      <c r="BG9" s="3188"/>
      <c r="BH9" s="3188"/>
      <c r="BI9" s="3188"/>
      <c r="BJ9" s="3188"/>
      <c r="BK9" s="265"/>
      <c r="BL9" s="7698" t="s">
        <v>1068</v>
      </c>
      <c r="BM9" s="7699"/>
      <c r="BN9" s="7699"/>
      <c r="BO9" s="7699"/>
      <c r="BP9" s="7699"/>
      <c r="BQ9" s="7699"/>
      <c r="BR9" s="7699"/>
      <c r="BS9" s="7699"/>
      <c r="BT9" s="7699"/>
      <c r="BU9" s="7699"/>
      <c r="BV9" s="7699"/>
      <c r="BW9" s="7699"/>
      <c r="BX9" s="7699"/>
      <c r="BY9" s="7699"/>
      <c r="BZ9" s="7699"/>
      <c r="CA9" s="7699"/>
      <c r="CB9" s="7700"/>
    </row>
    <row r="10" spans="2:80" s="1080" customFormat="1" ht="12.75" customHeight="1">
      <c r="B10" s="7692"/>
      <c r="C10" s="7680"/>
      <c r="D10" s="7689"/>
      <c r="E10" s="7689"/>
      <c r="F10" s="7689"/>
      <c r="G10" s="7689"/>
      <c r="H10" s="7689"/>
      <c r="I10" s="7686"/>
      <c r="J10" s="7686"/>
      <c r="K10" s="7686"/>
      <c r="L10" s="7689"/>
      <c r="M10" s="7694" t="s">
        <v>1957</v>
      </c>
      <c r="N10" s="7694" t="s">
        <v>1958</v>
      </c>
      <c r="O10" s="7694" t="s">
        <v>1620</v>
      </c>
      <c r="P10" s="7697" t="s">
        <v>1959</v>
      </c>
      <c r="Q10" s="7694" t="s">
        <v>1960</v>
      </c>
      <c r="R10" s="7680"/>
      <c r="S10" s="7680"/>
      <c r="T10" s="7680"/>
      <c r="U10" s="7680"/>
      <c r="V10" s="7677"/>
      <c r="W10" s="540"/>
      <c r="X10" s="7670" t="s">
        <v>1583</v>
      </c>
      <c r="Y10" s="7672" t="s">
        <v>1086</v>
      </c>
      <c r="Z10" s="7672" t="s">
        <v>1084</v>
      </c>
      <c r="AA10" s="7674" t="s">
        <v>1497</v>
      </c>
      <c r="AB10" s="1885"/>
      <c r="AG10" s="7411" t="s">
        <v>1961</v>
      </c>
      <c r="AH10" s="7411" t="s">
        <v>1501</v>
      </c>
      <c r="AI10" s="1380" t="s">
        <v>1502</v>
      </c>
      <c r="AJ10" s="1778"/>
      <c r="AK10" s="7410" t="s">
        <v>1081</v>
      </c>
      <c r="AL10" s="7684" t="s">
        <v>1503</v>
      </c>
      <c r="AM10" s="7418"/>
      <c r="AN10" s="1380" t="s">
        <v>1962</v>
      </c>
      <c r="AO10" s="7410" t="s">
        <v>1082</v>
      </c>
      <c r="AP10" s="7410" t="s">
        <v>1086</v>
      </c>
      <c r="AQ10" s="7410" t="s">
        <v>1084</v>
      </c>
      <c r="AR10" s="1778" t="s">
        <v>1070</v>
      </c>
      <c r="AS10" s="1778"/>
      <c r="AT10" s="1778"/>
      <c r="AU10" s="1778"/>
      <c r="AV10" s="1778" t="s">
        <v>1071</v>
      </c>
      <c r="AW10" s="1778"/>
      <c r="AX10" s="1778"/>
      <c r="AY10" s="1778"/>
      <c r="AZ10" s="7410" t="s">
        <v>44</v>
      </c>
      <c r="BA10" s="7410" t="s">
        <v>1505</v>
      </c>
      <c r="BC10" s="7410" t="s">
        <v>1963</v>
      </c>
      <c r="BD10" s="7410"/>
      <c r="BE10" s="7411" t="s">
        <v>1919</v>
      </c>
      <c r="BF10" s="7411" t="s">
        <v>1920</v>
      </c>
      <c r="BG10" s="7410" t="s">
        <v>1070</v>
      </c>
      <c r="BH10" s="7410"/>
      <c r="BI10" s="7410" t="s">
        <v>1071</v>
      </c>
      <c r="BJ10" s="7410"/>
      <c r="BL10" s="3186" t="s">
        <v>1964</v>
      </c>
      <c r="BM10" s="3189"/>
      <c r="BN10" s="3189"/>
      <c r="BO10" s="3189"/>
      <c r="BP10" s="3189"/>
      <c r="BQ10" s="3189"/>
      <c r="BR10" s="3189"/>
      <c r="BS10" s="3189"/>
      <c r="BT10" s="3189"/>
      <c r="BU10" s="3189"/>
      <c r="BV10" s="3189"/>
      <c r="BW10" s="3189"/>
      <c r="BX10" s="3189"/>
      <c r="BY10" s="3189"/>
      <c r="BZ10" s="3189"/>
      <c r="CA10" s="3189"/>
      <c r="CB10" s="3189"/>
    </row>
    <row r="11" spans="2:80" s="1080" customFormat="1" ht="12.75" customHeight="1">
      <c r="B11" s="7692"/>
      <c r="C11" s="7680"/>
      <c r="D11" s="7689"/>
      <c r="E11" s="7689"/>
      <c r="F11" s="7689"/>
      <c r="G11" s="7689"/>
      <c r="H11" s="7689"/>
      <c r="I11" s="7686"/>
      <c r="J11" s="7686"/>
      <c r="K11" s="7686"/>
      <c r="L11" s="7689"/>
      <c r="M11" s="7695"/>
      <c r="N11" s="7695"/>
      <c r="O11" s="7695"/>
      <c r="P11" s="7689"/>
      <c r="Q11" s="7695"/>
      <c r="R11" s="7680"/>
      <c r="S11" s="7680"/>
      <c r="T11" s="7680"/>
      <c r="U11" s="7680"/>
      <c r="V11" s="7677"/>
      <c r="W11" s="540"/>
      <c r="X11" s="7670"/>
      <c r="Y11" s="7672"/>
      <c r="Z11" s="7672"/>
      <c r="AA11" s="7674"/>
      <c r="AB11" s="1885"/>
      <c r="AG11" s="7412"/>
      <c r="AH11" s="7412"/>
      <c r="AI11" s="7411" t="s">
        <v>1079</v>
      </c>
      <c r="AJ11" s="7410" t="s">
        <v>1080</v>
      </c>
      <c r="AK11" s="7410"/>
      <c r="AL11" s="7410" t="s">
        <v>1965</v>
      </c>
      <c r="AM11" s="7410" t="s">
        <v>1510</v>
      </c>
      <c r="AN11" s="7410" t="s">
        <v>1966</v>
      </c>
      <c r="AO11" s="7410"/>
      <c r="AP11" s="7410"/>
      <c r="AQ11" s="7410"/>
      <c r="AR11" s="7410" t="s">
        <v>1509</v>
      </c>
      <c r="AS11" s="7410" t="s">
        <v>1082</v>
      </c>
      <c r="AT11" s="7410" t="s">
        <v>1086</v>
      </c>
      <c r="AU11" s="7410" t="s">
        <v>1084</v>
      </c>
      <c r="AV11" s="7410" t="s">
        <v>1509</v>
      </c>
      <c r="AW11" s="7410" t="s">
        <v>1082</v>
      </c>
      <c r="AX11" s="7410" t="s">
        <v>1086</v>
      </c>
      <c r="AY11" s="7410" t="s">
        <v>1084</v>
      </c>
      <c r="AZ11" s="7410"/>
      <c r="BA11" s="7410"/>
      <c r="BC11" s="7410"/>
      <c r="BD11" s="7410"/>
      <c r="BE11" s="7412"/>
      <c r="BF11" s="7412"/>
      <c r="BG11" s="7410"/>
      <c r="BH11" s="7410"/>
      <c r="BI11" s="7410"/>
      <c r="BJ11" s="7410"/>
      <c r="BL11" s="7682" t="s">
        <v>1501</v>
      </c>
      <c r="BM11" s="3190" t="s">
        <v>1794</v>
      </c>
      <c r="BN11" s="3190"/>
      <c r="BO11" s="7682" t="s">
        <v>1081</v>
      </c>
      <c r="BP11" s="7682" t="s">
        <v>1503</v>
      </c>
      <c r="BQ11" s="7682" t="s">
        <v>1082</v>
      </c>
      <c r="BR11" s="7682" t="s">
        <v>1086</v>
      </c>
      <c r="BS11" s="7682" t="s">
        <v>1084</v>
      </c>
      <c r="BT11" s="1778" t="s">
        <v>1070</v>
      </c>
      <c r="BU11" s="1778"/>
      <c r="BV11" s="1778"/>
      <c r="BW11" s="1778"/>
      <c r="BX11" s="1778" t="s">
        <v>1071</v>
      </c>
      <c r="BY11" s="1778"/>
      <c r="BZ11" s="1778"/>
      <c r="CA11" s="1778"/>
      <c r="CB11" s="7682" t="s">
        <v>44</v>
      </c>
    </row>
    <row r="12" spans="2:80" s="1080" customFormat="1" ht="12.75" customHeight="1">
      <c r="B12" s="7692"/>
      <c r="C12" s="7680"/>
      <c r="D12" s="7689"/>
      <c r="E12" s="7689"/>
      <c r="F12" s="7689"/>
      <c r="G12" s="7689"/>
      <c r="H12" s="7689"/>
      <c r="I12" s="7686"/>
      <c r="J12" s="7686"/>
      <c r="K12" s="7686"/>
      <c r="L12" s="7689"/>
      <c r="M12" s="7695"/>
      <c r="N12" s="7695"/>
      <c r="O12" s="7695"/>
      <c r="P12" s="7689"/>
      <c r="Q12" s="7695"/>
      <c r="R12" s="7680"/>
      <c r="S12" s="7680"/>
      <c r="T12" s="7680"/>
      <c r="U12" s="7680"/>
      <c r="V12" s="7677"/>
      <c r="W12" s="540"/>
      <c r="X12" s="7670"/>
      <c r="Y12" s="7672"/>
      <c r="Z12" s="7672"/>
      <c r="AA12" s="7674"/>
      <c r="AB12" s="1885"/>
      <c r="AG12" s="7412"/>
      <c r="AH12" s="7412"/>
      <c r="AI12" s="7412"/>
      <c r="AJ12" s="7410"/>
      <c r="AK12" s="7410"/>
      <c r="AL12" s="7410"/>
      <c r="AM12" s="7410"/>
      <c r="AN12" s="7410"/>
      <c r="AO12" s="7410"/>
      <c r="AP12" s="7410"/>
      <c r="AQ12" s="7410"/>
      <c r="AR12" s="7410"/>
      <c r="AS12" s="7410"/>
      <c r="AT12" s="7410"/>
      <c r="AU12" s="7410"/>
      <c r="AV12" s="7410"/>
      <c r="AW12" s="7410"/>
      <c r="AX12" s="7410"/>
      <c r="AY12" s="7410"/>
      <c r="AZ12" s="7410"/>
      <c r="BA12" s="7410"/>
      <c r="BC12" s="7410" t="s">
        <v>1967</v>
      </c>
      <c r="BD12" s="7410" t="s">
        <v>1968</v>
      </c>
      <c r="BE12" s="7412"/>
      <c r="BF12" s="7412"/>
      <c r="BG12" s="7410" t="s">
        <v>1919</v>
      </c>
      <c r="BH12" s="7410" t="s">
        <v>1920</v>
      </c>
      <c r="BI12" s="7410" t="s">
        <v>1919</v>
      </c>
      <c r="BJ12" s="7410" t="s">
        <v>1920</v>
      </c>
      <c r="BL12" s="7682"/>
      <c r="BM12" s="7682" t="s">
        <v>1079</v>
      </c>
      <c r="BN12" s="7682" t="s">
        <v>1080</v>
      </c>
      <c r="BO12" s="7682"/>
      <c r="BP12" s="7682"/>
      <c r="BQ12" s="7682"/>
      <c r="BR12" s="7682"/>
      <c r="BS12" s="7682"/>
      <c r="BT12" s="7410" t="s">
        <v>1509</v>
      </c>
      <c r="BU12" s="7410" t="s">
        <v>1082</v>
      </c>
      <c r="BV12" s="7410" t="s">
        <v>1086</v>
      </c>
      <c r="BW12" s="7410" t="s">
        <v>1084</v>
      </c>
      <c r="BX12" s="7410" t="s">
        <v>1509</v>
      </c>
      <c r="BY12" s="7410" t="s">
        <v>1082</v>
      </c>
      <c r="BZ12" s="7410" t="s">
        <v>1086</v>
      </c>
      <c r="CA12" s="7410" t="s">
        <v>1084</v>
      </c>
      <c r="CB12" s="7682"/>
    </row>
    <row r="13" spans="2:80" s="1080" customFormat="1" ht="12.75" customHeight="1">
      <c r="B13" s="7692"/>
      <c r="C13" s="7680"/>
      <c r="D13" s="7689"/>
      <c r="E13" s="7689"/>
      <c r="F13" s="7689"/>
      <c r="G13" s="7689"/>
      <c r="H13" s="7689"/>
      <c r="I13" s="7686"/>
      <c r="J13" s="7686"/>
      <c r="K13" s="7686"/>
      <c r="L13" s="7689"/>
      <c r="M13" s="7695"/>
      <c r="N13" s="7695"/>
      <c r="O13" s="7695"/>
      <c r="P13" s="7689"/>
      <c r="Q13" s="7695"/>
      <c r="R13" s="7680"/>
      <c r="S13" s="7680"/>
      <c r="T13" s="7680"/>
      <c r="U13" s="7680"/>
      <c r="V13" s="7677"/>
      <c r="W13" s="540"/>
      <c r="X13" s="7670"/>
      <c r="Y13" s="7672"/>
      <c r="Z13" s="7672"/>
      <c r="AA13" s="7674"/>
      <c r="AB13" s="1885"/>
      <c r="AG13" s="7412"/>
      <c r="AH13" s="7412"/>
      <c r="AI13" s="7412"/>
      <c r="AJ13" s="7410"/>
      <c r="AK13" s="7410"/>
      <c r="AL13" s="7410"/>
      <c r="AM13" s="7410"/>
      <c r="AN13" s="7410"/>
      <c r="AO13" s="7410"/>
      <c r="AP13" s="7410"/>
      <c r="AQ13" s="7410"/>
      <c r="AR13" s="7410"/>
      <c r="AS13" s="7410"/>
      <c r="AT13" s="7410"/>
      <c r="AU13" s="7410"/>
      <c r="AV13" s="7410"/>
      <c r="AW13" s="7410"/>
      <c r="AX13" s="7410"/>
      <c r="AY13" s="7410"/>
      <c r="AZ13" s="7410"/>
      <c r="BA13" s="7410"/>
      <c r="BC13" s="7410"/>
      <c r="BD13" s="7410"/>
      <c r="BE13" s="7412"/>
      <c r="BF13" s="7412"/>
      <c r="BG13" s="7410"/>
      <c r="BH13" s="7410"/>
      <c r="BI13" s="7410"/>
      <c r="BJ13" s="7410"/>
      <c r="BL13" s="7682"/>
      <c r="BM13" s="7682"/>
      <c r="BN13" s="7682"/>
      <c r="BO13" s="7682"/>
      <c r="BP13" s="7682" t="s">
        <v>1586</v>
      </c>
      <c r="BQ13" s="7682"/>
      <c r="BR13" s="7682"/>
      <c r="BS13" s="7682"/>
      <c r="BT13" s="7410"/>
      <c r="BU13" s="7410"/>
      <c r="BV13" s="7410"/>
      <c r="BW13" s="7410"/>
      <c r="BX13" s="7410"/>
      <c r="BY13" s="7410"/>
      <c r="BZ13" s="7410"/>
      <c r="CA13" s="7410"/>
      <c r="CB13" s="7682"/>
    </row>
    <row r="14" spans="2:80" s="1080" customFormat="1" ht="12.75" customHeight="1">
      <c r="B14" s="7692"/>
      <c r="C14" s="7680"/>
      <c r="D14" s="7689"/>
      <c r="E14" s="7689"/>
      <c r="F14" s="7689"/>
      <c r="G14" s="7689"/>
      <c r="H14" s="7689"/>
      <c r="I14" s="7686"/>
      <c r="J14" s="7686"/>
      <c r="K14" s="7686"/>
      <c r="L14" s="7689"/>
      <c r="M14" s="7695"/>
      <c r="N14" s="7695"/>
      <c r="O14" s="7695"/>
      <c r="P14" s="7689"/>
      <c r="Q14" s="7695"/>
      <c r="R14" s="7680"/>
      <c r="S14" s="7680"/>
      <c r="T14" s="7680"/>
      <c r="U14" s="7680"/>
      <c r="V14" s="7677"/>
      <c r="W14" s="540"/>
      <c r="X14" s="7670"/>
      <c r="Y14" s="7672"/>
      <c r="Z14" s="7672"/>
      <c r="AA14" s="7674"/>
      <c r="AB14" s="1885"/>
      <c r="AG14" s="7412"/>
      <c r="AH14" s="7412"/>
      <c r="AI14" s="7412"/>
      <c r="AJ14" s="7410"/>
      <c r="AK14" s="7410"/>
      <c r="AL14" s="7410"/>
      <c r="AM14" s="7410"/>
      <c r="AN14" s="7410"/>
      <c r="AO14" s="7410"/>
      <c r="AP14" s="7410"/>
      <c r="AQ14" s="7410"/>
      <c r="AR14" s="7410"/>
      <c r="AS14" s="7410"/>
      <c r="AT14" s="7410"/>
      <c r="AU14" s="7410"/>
      <c r="AV14" s="7410"/>
      <c r="AW14" s="7410"/>
      <c r="AX14" s="7410"/>
      <c r="AY14" s="7410"/>
      <c r="AZ14" s="7410"/>
      <c r="BA14" s="7410"/>
      <c r="BC14" s="7410"/>
      <c r="BD14" s="7410"/>
      <c r="BE14" s="7412"/>
      <c r="BF14" s="7412"/>
      <c r="BG14" s="7410"/>
      <c r="BH14" s="7410"/>
      <c r="BI14" s="7410"/>
      <c r="BJ14" s="7410"/>
      <c r="BL14" s="7682"/>
      <c r="BM14" s="7682"/>
      <c r="BN14" s="7682"/>
      <c r="BO14" s="7682"/>
      <c r="BP14" s="7682"/>
      <c r="BQ14" s="7682"/>
      <c r="BR14" s="7682"/>
      <c r="BS14" s="7682"/>
      <c r="BT14" s="7410"/>
      <c r="BU14" s="7410"/>
      <c r="BV14" s="7410"/>
      <c r="BW14" s="7410"/>
      <c r="BX14" s="7410"/>
      <c r="BY14" s="7410"/>
      <c r="BZ14" s="7410"/>
      <c r="CA14" s="7410"/>
      <c r="CB14" s="7682"/>
    </row>
    <row r="15" spans="2:80" s="1080" customFormat="1" ht="12.75" customHeight="1">
      <c r="B15" s="7692"/>
      <c r="C15" s="7680"/>
      <c r="D15" s="7689"/>
      <c r="E15" s="7689"/>
      <c r="F15" s="7689"/>
      <c r="G15" s="7689"/>
      <c r="H15" s="7689"/>
      <c r="I15" s="7686"/>
      <c r="J15" s="7686"/>
      <c r="K15" s="7686"/>
      <c r="L15" s="7689"/>
      <c r="M15" s="7695"/>
      <c r="N15" s="7695"/>
      <c r="O15" s="7695"/>
      <c r="P15" s="7689"/>
      <c r="Q15" s="7695"/>
      <c r="R15" s="7680"/>
      <c r="S15" s="7680"/>
      <c r="T15" s="7680"/>
      <c r="U15" s="7680"/>
      <c r="V15" s="7677"/>
      <c r="W15" s="540"/>
      <c r="X15" s="7670"/>
      <c r="Y15" s="7672"/>
      <c r="Z15" s="7672"/>
      <c r="AA15" s="7674"/>
      <c r="AB15" s="1885"/>
      <c r="AG15" s="7412"/>
      <c r="AH15" s="7412"/>
      <c r="AI15" s="7412"/>
      <c r="AJ15" s="7410"/>
      <c r="AK15" s="7410"/>
      <c r="AL15" s="7410"/>
      <c r="AM15" s="7410"/>
      <c r="AN15" s="7410"/>
      <c r="AO15" s="7410"/>
      <c r="AP15" s="7410"/>
      <c r="AQ15" s="7410"/>
      <c r="AR15" s="7410"/>
      <c r="AS15" s="7410"/>
      <c r="AT15" s="7410"/>
      <c r="AU15" s="7410"/>
      <c r="AV15" s="7410"/>
      <c r="AW15" s="7410"/>
      <c r="AX15" s="7410"/>
      <c r="AY15" s="7410"/>
      <c r="AZ15" s="7410"/>
      <c r="BA15" s="7410"/>
      <c r="BC15" s="7410"/>
      <c r="BD15" s="7410"/>
      <c r="BE15" s="7412"/>
      <c r="BF15" s="7412"/>
      <c r="BG15" s="7410"/>
      <c r="BH15" s="7410"/>
      <c r="BI15" s="7410"/>
      <c r="BJ15" s="7410"/>
      <c r="BL15" s="7682"/>
      <c r="BM15" s="7682"/>
      <c r="BN15" s="7682"/>
      <c r="BO15" s="7682"/>
      <c r="BP15" s="7682"/>
      <c r="BQ15" s="7682"/>
      <c r="BR15" s="7682"/>
      <c r="BS15" s="7682"/>
      <c r="BT15" s="7410"/>
      <c r="BU15" s="7410"/>
      <c r="BV15" s="7410"/>
      <c r="BW15" s="7410"/>
      <c r="BX15" s="7410"/>
      <c r="BY15" s="7410"/>
      <c r="BZ15" s="7410"/>
      <c r="CA15" s="7410"/>
      <c r="CB15" s="7682"/>
    </row>
    <row r="16" spans="2:80" s="1080" customFormat="1" ht="12.75" customHeight="1">
      <c r="B16" s="7693"/>
      <c r="C16" s="7681"/>
      <c r="D16" s="7690"/>
      <c r="E16" s="7690"/>
      <c r="F16" s="7690"/>
      <c r="G16" s="7690"/>
      <c r="H16" s="7690"/>
      <c r="I16" s="7687"/>
      <c r="J16" s="7687"/>
      <c r="K16" s="7687"/>
      <c r="L16" s="7690"/>
      <c r="M16" s="7696"/>
      <c r="N16" s="7696"/>
      <c r="O16" s="7696"/>
      <c r="P16" s="7690"/>
      <c r="Q16" s="7696"/>
      <c r="R16" s="7681"/>
      <c r="S16" s="7681"/>
      <c r="T16" s="7681"/>
      <c r="U16" s="7681"/>
      <c r="V16" s="7678"/>
      <c r="W16" s="540"/>
      <c r="X16" s="7671"/>
      <c r="Y16" s="7673"/>
      <c r="Z16" s="7673"/>
      <c r="AA16" s="7675"/>
      <c r="AB16" s="1885"/>
      <c r="AG16" s="7413"/>
      <c r="AH16" s="7413"/>
      <c r="AI16" s="7413"/>
      <c r="AJ16" s="7410"/>
      <c r="AK16" s="7410"/>
      <c r="AL16" s="7410"/>
      <c r="AM16" s="7410"/>
      <c r="AN16" s="7410"/>
      <c r="AO16" s="7410"/>
      <c r="AP16" s="7410"/>
      <c r="AQ16" s="7410"/>
      <c r="AR16" s="7410"/>
      <c r="AS16" s="7410"/>
      <c r="AT16" s="7410"/>
      <c r="AU16" s="7410"/>
      <c r="AV16" s="7410"/>
      <c r="AW16" s="7410"/>
      <c r="AX16" s="7410"/>
      <c r="AY16" s="7410"/>
      <c r="AZ16" s="7410"/>
      <c r="BA16" s="7410"/>
      <c r="BC16" s="7410"/>
      <c r="BD16" s="7410"/>
      <c r="BE16" s="7413"/>
      <c r="BF16" s="7413"/>
      <c r="BG16" s="7410"/>
      <c r="BH16" s="7410"/>
      <c r="BI16" s="7410"/>
      <c r="BJ16" s="7410"/>
      <c r="BL16" s="7682"/>
      <c r="BM16" s="7682"/>
      <c r="BN16" s="7682"/>
      <c r="BO16" s="7682"/>
      <c r="BP16" s="7682"/>
      <c r="BQ16" s="7682"/>
      <c r="BR16" s="7682"/>
      <c r="BS16" s="7682"/>
      <c r="BT16" s="7410"/>
      <c r="BU16" s="7410"/>
      <c r="BV16" s="7410"/>
      <c r="BW16" s="7410"/>
      <c r="BX16" s="7410"/>
      <c r="BY16" s="7410"/>
      <c r="BZ16" s="7410"/>
      <c r="CA16" s="7410"/>
      <c r="CB16" s="7682"/>
    </row>
    <row r="17" spans="2:80" ht="12.75" customHeight="1">
      <c r="B17" s="1780"/>
      <c r="C17" s="421"/>
      <c r="D17" s="421"/>
      <c r="E17" s="421"/>
      <c r="F17" s="421"/>
      <c r="G17" s="421"/>
      <c r="H17" s="4111"/>
      <c r="I17" s="421"/>
      <c r="J17" s="421"/>
      <c r="K17" s="421"/>
      <c r="L17" s="3191"/>
      <c r="M17" s="3191"/>
      <c r="N17" s="3191"/>
      <c r="O17" s="3191"/>
      <c r="P17" s="348"/>
      <c r="Q17" s="348"/>
      <c r="R17" s="4112"/>
      <c r="S17" s="4112"/>
      <c r="T17" s="4112"/>
      <c r="U17" s="4112"/>
      <c r="V17" s="5090"/>
      <c r="W17" s="540"/>
      <c r="X17" s="2428"/>
      <c r="Y17" s="4111"/>
      <c r="Z17" s="4111"/>
      <c r="AA17" s="4113"/>
      <c r="AG17" s="871"/>
      <c r="AH17" s="871"/>
      <c r="AI17" s="871"/>
      <c r="AJ17" s="871"/>
      <c r="AK17" s="871"/>
      <c r="AL17" s="871"/>
      <c r="AM17" s="871"/>
      <c r="AN17" s="871"/>
      <c r="AO17" s="871"/>
      <c r="AP17" s="871"/>
      <c r="AQ17" s="379"/>
      <c r="AR17" s="379"/>
      <c r="AS17" s="379"/>
      <c r="AT17" s="379"/>
      <c r="AU17" s="379"/>
      <c r="AV17" s="871"/>
      <c r="AW17" s="871"/>
      <c r="AX17" s="871"/>
      <c r="AY17" s="871"/>
      <c r="AZ17" s="871"/>
      <c r="BA17" s="871"/>
      <c r="BC17" s="871"/>
      <c r="BD17" s="871"/>
      <c r="BE17" s="871"/>
      <c r="BF17" s="871"/>
      <c r="BG17" s="871"/>
      <c r="BH17" s="871"/>
      <c r="BI17" s="871"/>
      <c r="BJ17" s="871"/>
      <c r="BL17" s="2820"/>
      <c r="BM17" s="2820"/>
      <c r="BN17" s="2820"/>
      <c r="BO17" s="2820"/>
      <c r="BP17" s="2820"/>
      <c r="BQ17" s="2820"/>
      <c r="BR17" s="2820"/>
      <c r="BS17" s="2820"/>
      <c r="BT17" s="2820"/>
      <c r="BU17" s="2820"/>
      <c r="BV17" s="2820"/>
      <c r="BW17" s="2820"/>
      <c r="BX17" s="2820"/>
      <c r="BY17" s="2820"/>
      <c r="BZ17" s="2820"/>
      <c r="CA17" s="2820"/>
      <c r="CB17" s="871"/>
    </row>
    <row r="18" spans="2:80" ht="12.75" customHeight="1">
      <c r="B18" s="3192" t="s">
        <v>1646</v>
      </c>
      <c r="C18" s="2023" t="s">
        <v>1112</v>
      </c>
      <c r="D18" s="421"/>
      <c r="E18" s="421"/>
      <c r="F18" s="421"/>
      <c r="G18" s="421"/>
      <c r="H18" s="4111"/>
      <c r="I18" s="421"/>
      <c r="J18" s="421"/>
      <c r="K18" s="421"/>
      <c r="L18" s="3193"/>
      <c r="M18" s="3193"/>
      <c r="N18" s="3193"/>
      <c r="O18" s="3193"/>
      <c r="P18" s="348"/>
      <c r="Q18" s="348"/>
      <c r="R18" s="4112"/>
      <c r="S18" s="4112"/>
      <c r="T18" s="4112"/>
      <c r="U18" s="4112"/>
      <c r="V18" s="4113"/>
      <c r="W18" s="540"/>
      <c r="X18" s="2476"/>
      <c r="Y18" s="4114"/>
      <c r="Z18" s="4114"/>
      <c r="AA18" s="4113"/>
      <c r="AG18" s="871"/>
      <c r="AH18" s="871"/>
      <c r="AI18" s="871"/>
      <c r="AJ18" s="871"/>
      <c r="AK18" s="871"/>
      <c r="AL18" s="1470"/>
      <c r="AM18" s="1470"/>
      <c r="AN18" s="871"/>
      <c r="AO18" s="871"/>
      <c r="AP18" s="871"/>
      <c r="AQ18" s="379"/>
      <c r="AR18" s="379"/>
      <c r="AS18" s="379"/>
      <c r="AT18" s="379"/>
      <c r="AU18" s="379"/>
      <c r="AV18" s="871"/>
      <c r="AW18" s="871"/>
      <c r="AX18" s="871"/>
      <c r="AY18" s="871"/>
      <c r="AZ18" s="871"/>
      <c r="BA18" s="871"/>
      <c r="BC18" s="871"/>
      <c r="BD18" s="871"/>
      <c r="BE18" s="871"/>
      <c r="BF18" s="871"/>
      <c r="BG18" s="871"/>
      <c r="BH18" s="871"/>
      <c r="BI18" s="871"/>
      <c r="BJ18" s="871"/>
      <c r="BL18" s="2820"/>
      <c r="BM18" s="2820"/>
      <c r="BN18" s="2820"/>
      <c r="BO18" s="2820"/>
      <c r="BP18" s="2820"/>
      <c r="BQ18" s="2820"/>
      <c r="BR18" s="2820"/>
      <c r="BS18" s="2820"/>
      <c r="BT18" s="2820"/>
      <c r="BU18" s="2820"/>
      <c r="BV18" s="2820"/>
      <c r="BW18" s="2820"/>
      <c r="BX18" s="2820"/>
      <c r="BY18" s="2820"/>
      <c r="BZ18" s="2820"/>
      <c r="CA18" s="2820"/>
      <c r="CB18" s="871"/>
    </row>
    <row r="19" spans="2:80" s="1086" customFormat="1" ht="12.75" customHeight="1">
      <c r="B19" s="3194" t="s">
        <v>1513</v>
      </c>
      <c r="C19" s="3195" t="s">
        <v>1114</v>
      </c>
      <c r="D19" s="1863"/>
      <c r="E19" s="1863"/>
      <c r="F19" s="1863"/>
      <c r="G19" s="1863"/>
      <c r="H19" s="2588"/>
      <c r="I19" s="1863"/>
      <c r="J19" s="1863"/>
      <c r="K19" s="1863"/>
      <c r="L19" s="3196"/>
      <c r="M19" s="3196"/>
      <c r="N19" s="3196"/>
      <c r="O19" s="3196"/>
      <c r="P19" s="3197"/>
      <c r="Q19" s="3197"/>
      <c r="R19" s="1300"/>
      <c r="S19" s="1300"/>
      <c r="T19" s="1300"/>
      <c r="U19" s="1300"/>
      <c r="V19" s="3198"/>
      <c r="X19" s="3199"/>
      <c r="Y19" s="2589"/>
      <c r="Z19" s="2589"/>
      <c r="AA19" s="3198"/>
      <c r="AB19" s="2426"/>
      <c r="AG19" s="1652"/>
      <c r="AH19" s="1652"/>
      <c r="AI19" s="1652"/>
      <c r="AJ19" s="1652"/>
      <c r="AK19" s="1652"/>
      <c r="AL19" s="2262"/>
      <c r="AM19" s="2262"/>
      <c r="AN19" s="1652"/>
      <c r="AO19" s="1652"/>
      <c r="AP19" s="1652"/>
      <c r="AQ19" s="379"/>
      <c r="AR19" s="379"/>
      <c r="AS19" s="379"/>
      <c r="AT19" s="379"/>
      <c r="AU19" s="379"/>
      <c r="AV19" s="1652"/>
      <c r="AW19" s="1652"/>
      <c r="AX19" s="1652"/>
      <c r="AY19" s="1652"/>
      <c r="AZ19" s="871"/>
      <c r="BA19" s="871"/>
      <c r="BB19" s="18"/>
      <c r="BC19" s="1652"/>
      <c r="BD19" s="1652"/>
      <c r="BE19" s="1652"/>
      <c r="BF19" s="1652"/>
      <c r="BG19" s="1652"/>
      <c r="BH19" s="1652"/>
      <c r="BI19" s="1652"/>
      <c r="BJ19" s="1652"/>
      <c r="BK19" s="18"/>
      <c r="BL19" s="379"/>
      <c r="BM19" s="379"/>
      <c r="BN19" s="379"/>
      <c r="BO19" s="379"/>
      <c r="BP19" s="379"/>
      <c r="BQ19" s="379"/>
      <c r="BR19" s="379"/>
      <c r="BS19" s="379"/>
      <c r="BT19" s="379"/>
      <c r="BU19" s="379"/>
      <c r="BV19" s="379"/>
      <c r="BW19" s="379"/>
      <c r="BX19" s="379"/>
      <c r="BY19" s="379"/>
      <c r="BZ19" s="379"/>
      <c r="CA19" s="379"/>
      <c r="CB19" s="871"/>
    </row>
    <row r="20" spans="2:80" ht="12.75" customHeight="1">
      <c r="B20" s="3200">
        <v>1</v>
      </c>
      <c r="C20" s="1104"/>
      <c r="D20" s="1104"/>
      <c r="E20" s="1116"/>
      <c r="F20" s="1182"/>
      <c r="G20" s="1116"/>
      <c r="H20" s="1183"/>
      <c r="I20" s="1042"/>
      <c r="J20" s="3201"/>
      <c r="K20" s="1104"/>
      <c r="L20" s="3202"/>
      <c r="M20" s="3202"/>
      <c r="N20" s="3202"/>
      <c r="O20" s="3202"/>
      <c r="P20" s="2961"/>
      <c r="Q20" s="2961"/>
      <c r="R20" s="1112"/>
      <c r="S20" s="1112"/>
      <c r="T20" s="1112"/>
      <c r="U20" s="1112"/>
      <c r="V20" s="1188"/>
      <c r="X20" s="2488"/>
      <c r="Y20" s="1637"/>
      <c r="Z20" s="1637"/>
      <c r="AA20" s="1188"/>
      <c r="AG20" s="1652"/>
      <c r="AH20" s="1652">
        <f>S20</f>
        <v>0</v>
      </c>
      <c r="AI20" s="1772"/>
      <c r="AJ20" s="1772"/>
      <c r="AK20" s="1652">
        <f>AH20+AI20-AJ20</f>
        <v>0</v>
      </c>
      <c r="AL20" s="3203"/>
      <c r="AM20" s="2465"/>
      <c r="AN20" s="1652">
        <f>AH20</f>
        <v>0</v>
      </c>
      <c r="AO20" s="1652">
        <f>IF(AQ20&gt;AK20,AQ20-AK20,0)</f>
        <v>0</v>
      </c>
      <c r="AP20" s="1652">
        <f>IF(AK20&gt;AQ20,AK20-AQ20,0)</f>
        <v>0</v>
      </c>
      <c r="AQ20" s="380">
        <f>IF(AM20="y",AN20,0)</f>
        <v>0</v>
      </c>
      <c r="AR20" s="1772"/>
      <c r="AS20" s="380">
        <f>IF(AU20&gt;AK20,AU20-AK20,0)</f>
        <v>0</v>
      </c>
      <c r="AT20" s="380">
        <f>IF(AK20&gt;AU20,AK20-AU20,0)</f>
        <v>0</v>
      </c>
      <c r="AU20" s="380">
        <f>AQ20+AR20</f>
        <v>0</v>
      </c>
      <c r="AV20" s="1772"/>
      <c r="AW20" s="1652">
        <f>IF(AY20&gt;AK20,AY20-AK20,0)</f>
        <v>0</v>
      </c>
      <c r="AX20" s="1652">
        <f>IF(AK20&gt;AY20,AK20-AY20,0)</f>
        <v>0</v>
      </c>
      <c r="AY20" s="1652">
        <f>AU20+AV20</f>
        <v>0</v>
      </c>
      <c r="AZ20" s="1570"/>
      <c r="BA20" s="1570"/>
      <c r="BC20" s="3204"/>
      <c r="BD20" s="3204"/>
      <c r="BE20" s="3204"/>
      <c r="BF20" s="3204"/>
      <c r="BG20" s="3204"/>
      <c r="BH20" s="3204"/>
      <c r="BI20" s="3204"/>
      <c r="BJ20" s="3204"/>
      <c r="BL20" s="379">
        <f>X20</f>
        <v>0</v>
      </c>
      <c r="BM20" s="3205"/>
      <c r="BN20" s="3205"/>
      <c r="BO20" s="379">
        <f>BL20+BM20-BN20</f>
        <v>0</v>
      </c>
      <c r="BP20" s="3206"/>
      <c r="BQ20" s="379">
        <f>IF(BS20&gt;BL20,BS20-BL20,0)</f>
        <v>0</v>
      </c>
      <c r="BR20" s="379">
        <f>IF(BO20&gt;BS20,BO20-BS20,0)</f>
        <v>0</v>
      </c>
      <c r="BS20" s="379">
        <f>IF(BP20="Y",BL20,0)</f>
        <v>0</v>
      </c>
      <c r="BT20" s="3205"/>
      <c r="BU20" s="379">
        <f>IF(BW20&gt;BO20,BW20-BO20,0)</f>
        <v>0</v>
      </c>
      <c r="BV20" s="379">
        <f>IF(BO20&gt;BW20,BO20-BW20,0)</f>
        <v>0</v>
      </c>
      <c r="BW20" s="379">
        <f>BS20+BT20</f>
        <v>0</v>
      </c>
      <c r="BX20" s="3205"/>
      <c r="BY20" s="379">
        <f>IF(CA20&gt;BO20,CA20-BO20,0)</f>
        <v>0</v>
      </c>
      <c r="BZ20" s="379">
        <f>IF(BO20&gt;CA20,BO20-CA20,0)</f>
        <v>0</v>
      </c>
      <c r="CA20" s="379">
        <f>BW20-BX20</f>
        <v>0</v>
      </c>
      <c r="CB20" s="3207"/>
    </row>
    <row r="21" spans="2:80" ht="12.75" customHeight="1">
      <c r="B21" s="3200">
        <v>2</v>
      </c>
      <c r="C21" s="1462"/>
      <c r="D21" s="1462"/>
      <c r="E21" s="1462"/>
      <c r="F21" s="1462"/>
      <c r="G21" s="1462"/>
      <c r="H21" s="1189"/>
      <c r="I21" s="1042"/>
      <c r="J21" s="3208"/>
      <c r="K21" s="1462"/>
      <c r="L21" s="3209"/>
      <c r="M21" s="3209"/>
      <c r="N21" s="3209"/>
      <c r="O21" s="3209"/>
      <c r="P21" s="1041"/>
      <c r="Q21" s="1041"/>
      <c r="R21" s="1042"/>
      <c r="S21" s="1042"/>
      <c r="T21" s="1042"/>
      <c r="U21" s="1042"/>
      <c r="V21" s="1194"/>
      <c r="X21" s="2489"/>
      <c r="Y21" s="1766"/>
      <c r="Z21" s="1766"/>
      <c r="AA21" s="1194"/>
      <c r="AG21" s="1652"/>
      <c r="AH21" s="1652">
        <f>S21</f>
        <v>0</v>
      </c>
      <c r="AI21" s="1772"/>
      <c r="AJ21" s="1772"/>
      <c r="AK21" s="1652">
        <f t="shared" ref="AK21:AK22" si="0">AH21+AI21-AJ21</f>
        <v>0</v>
      </c>
      <c r="AL21" s="3203"/>
      <c r="AM21" s="2465"/>
      <c r="AN21" s="1652">
        <f>AH21</f>
        <v>0</v>
      </c>
      <c r="AO21" s="1652">
        <f>IF(AQ21&gt;AK21,AQ21-AK21,0)</f>
        <v>0</v>
      </c>
      <c r="AP21" s="1652">
        <f>IF(AK21&gt;AQ21,AK21-AQ21,0)</f>
        <v>0</v>
      </c>
      <c r="AQ21" s="380">
        <f>IF(AM21="y",AN21,0)</f>
        <v>0</v>
      </c>
      <c r="AR21" s="1772"/>
      <c r="AS21" s="380">
        <f>IF(AU21&gt;AK21,AU21-AK21,0)</f>
        <v>0</v>
      </c>
      <c r="AT21" s="380">
        <f>IF(AK21&gt;AU21,AK21-AU21,0)</f>
        <v>0</v>
      </c>
      <c r="AU21" s="380">
        <f>AQ21+AR21</f>
        <v>0</v>
      </c>
      <c r="AV21" s="1772"/>
      <c r="AW21" s="1652">
        <f>IF(AY21&gt;AK21,AY21-AK21,0)</f>
        <v>0</v>
      </c>
      <c r="AX21" s="1652">
        <f>IF(AK21&gt;AY21,AK21-AY21,0)</f>
        <v>0</v>
      </c>
      <c r="AY21" s="1652">
        <f t="shared" ref="AY21" si="1">AU21+AV21</f>
        <v>0</v>
      </c>
      <c r="AZ21" s="1570"/>
      <c r="BA21" s="1570"/>
      <c r="BC21" s="3204"/>
      <c r="BD21" s="3204"/>
      <c r="BE21" s="3204"/>
      <c r="BF21" s="3204"/>
      <c r="BG21" s="3204"/>
      <c r="BH21" s="3204"/>
      <c r="BI21" s="3204"/>
      <c r="BJ21" s="3204"/>
      <c r="BL21" s="379">
        <f>X21</f>
        <v>0</v>
      </c>
      <c r="BM21" s="3205"/>
      <c r="BN21" s="3205"/>
      <c r="BO21" s="379">
        <f t="shared" ref="BO21:BO22" si="2">BL21+BM21-BN21</f>
        <v>0</v>
      </c>
      <c r="BP21" s="3206"/>
      <c r="BQ21" s="379">
        <f>IF(BS21&gt;BL21,BS21-BL21,0)</f>
        <v>0</v>
      </c>
      <c r="BR21" s="379">
        <f>IF(BO21&gt;BS21,BO21-BS21,0)</f>
        <v>0</v>
      </c>
      <c r="BS21" s="379">
        <f>IF(BP21="Y",BL21,0)</f>
        <v>0</v>
      </c>
      <c r="BT21" s="3205"/>
      <c r="BU21" s="379">
        <f>IF(BW21&gt;BO21,BW21-BO21,0)</f>
        <v>0</v>
      </c>
      <c r="BV21" s="379">
        <f t="shared" ref="BV21:BV22" si="3">IF(BO21&gt;BW21,BO21-BW21,0)</f>
        <v>0</v>
      </c>
      <c r="BW21" s="379">
        <f>BS21+BT21</f>
        <v>0</v>
      </c>
      <c r="BX21" s="3205"/>
      <c r="BY21" s="379">
        <f>IF(CA21&gt;BO21,CA21-BO21,0)</f>
        <v>0</v>
      </c>
      <c r="BZ21" s="379">
        <f>IF(BO21&gt;CA21,BO21-CA21,0)</f>
        <v>0</v>
      </c>
      <c r="CA21" s="379">
        <f t="shared" ref="CA21:CA22" si="4">BW21-BX21</f>
        <v>0</v>
      </c>
      <c r="CB21" s="3207"/>
    </row>
    <row r="22" spans="2:80" ht="12.75" customHeight="1">
      <c r="B22" s="3210">
        <v>3</v>
      </c>
      <c r="C22" s="2076"/>
      <c r="D22" s="2076"/>
      <c r="E22" s="2076"/>
      <c r="F22" s="2076"/>
      <c r="G22" s="2076"/>
      <c r="H22" s="2077"/>
      <c r="I22" s="1124"/>
      <c r="J22" s="3211"/>
      <c r="K22" s="2076"/>
      <c r="L22" s="3212"/>
      <c r="M22" s="3212"/>
      <c r="N22" s="3212"/>
      <c r="O22" s="3212"/>
      <c r="P22" s="3213"/>
      <c r="Q22" s="3213"/>
      <c r="R22" s="1124"/>
      <c r="S22" s="1124"/>
      <c r="T22" s="1124"/>
      <c r="U22" s="1124"/>
      <c r="V22" s="3214"/>
      <c r="W22" s="1572"/>
      <c r="X22" s="1123"/>
      <c r="Y22" s="1124"/>
      <c r="Z22" s="1124"/>
      <c r="AA22" s="3214"/>
      <c r="AG22" s="1652"/>
      <c r="AH22" s="1652">
        <f>S22</f>
        <v>0</v>
      </c>
      <c r="AI22" s="576"/>
      <c r="AJ22" s="576"/>
      <c r="AK22" s="1652">
        <f t="shared" si="0"/>
        <v>0</v>
      </c>
      <c r="AL22" s="3203"/>
      <c r="AM22" s="1791"/>
      <c r="AN22" s="1652">
        <f>AH22</f>
        <v>0</v>
      </c>
      <c r="AO22" s="1652">
        <f>IF(AQ22&gt;AK22,AQ22-AK22,0)</f>
        <v>0</v>
      </c>
      <c r="AP22" s="1652">
        <f>IF(AK22&gt;AQ22,AK22-AQ22,0)</f>
        <v>0</v>
      </c>
      <c r="AQ22" s="380">
        <f>IF(AM22="y",AN22,0)</f>
        <v>0</v>
      </c>
      <c r="AR22" s="1772"/>
      <c r="AS22" s="380">
        <f>IF(AU22&gt;AK22,AU22-AK22,0)</f>
        <v>0</v>
      </c>
      <c r="AT22" s="380">
        <f>IF(AK22&gt;AU22,AK22-AU22,0)</f>
        <v>0</v>
      </c>
      <c r="AU22" s="380">
        <f>AQ22+AR22</f>
        <v>0</v>
      </c>
      <c r="AV22" s="1772"/>
      <c r="AW22" s="1652">
        <f>IF(AY22&gt;AK22,AY22-AK22,0)</f>
        <v>0</v>
      </c>
      <c r="AX22" s="1652">
        <f>IF(AK22&gt;AY22,AK22-AY22,0)</f>
        <v>0</v>
      </c>
      <c r="AY22" s="1652">
        <f>AU22+AV22</f>
        <v>0</v>
      </c>
      <c r="AZ22" s="1570"/>
      <c r="BA22" s="1570"/>
      <c r="BC22" s="3204"/>
      <c r="BD22" s="3204"/>
      <c r="BE22" s="3204"/>
      <c r="BF22" s="3204"/>
      <c r="BG22" s="3204"/>
      <c r="BH22" s="3204"/>
      <c r="BI22" s="3204"/>
      <c r="BJ22" s="3204"/>
      <c r="BL22" s="379">
        <f>X22</f>
        <v>0</v>
      </c>
      <c r="BM22" s="3205"/>
      <c r="BN22" s="3205"/>
      <c r="BO22" s="379">
        <f t="shared" si="2"/>
        <v>0</v>
      </c>
      <c r="BP22" s="3206"/>
      <c r="BQ22" s="379">
        <f>IF(BS22&gt;BL22,BS22-BL22,0)</f>
        <v>0</v>
      </c>
      <c r="BR22" s="379">
        <f>IF(BO22&gt;BS22,BO22-BS22,0)</f>
        <v>0</v>
      </c>
      <c r="BS22" s="379">
        <f>IF(BP22="Y",BL22,0)</f>
        <v>0</v>
      </c>
      <c r="BT22" s="3205"/>
      <c r="BU22" s="379">
        <f>IF(BW22&gt;BO22,BW22-BO22,0)</f>
        <v>0</v>
      </c>
      <c r="BV22" s="379">
        <f t="shared" si="3"/>
        <v>0</v>
      </c>
      <c r="BW22" s="379">
        <f>BS22+BT22</f>
        <v>0</v>
      </c>
      <c r="BX22" s="3205"/>
      <c r="BY22" s="379">
        <f>IF(CA22&gt;BO22,CA22-BO22,0)</f>
        <v>0</v>
      </c>
      <c r="BZ22" s="379">
        <f>IF(BO22&gt;CA22,BO22-CA22,0)</f>
        <v>0</v>
      </c>
      <c r="CA22" s="379">
        <f t="shared" si="4"/>
        <v>0</v>
      </c>
      <c r="CB22" s="3207"/>
    </row>
    <row r="23" spans="2:80" s="265" customFormat="1" ht="12.75" customHeight="1">
      <c r="B23" s="5091"/>
      <c r="C23" s="5092" t="s">
        <v>1969</v>
      </c>
      <c r="D23" s="5093"/>
      <c r="E23" s="5093"/>
      <c r="F23" s="5093"/>
      <c r="G23" s="5093"/>
      <c r="H23" s="5094"/>
      <c r="I23" s="5093"/>
      <c r="J23" s="5093"/>
      <c r="K23" s="5093"/>
      <c r="L23" s="5095"/>
      <c r="M23" s="5095"/>
      <c r="N23" s="5095"/>
      <c r="O23" s="5095"/>
      <c r="P23" s="5096"/>
      <c r="Q23" s="5097">
        <f>SUBTOTAL(9,Q20:Q22)</f>
        <v>0</v>
      </c>
      <c r="R23" s="5097">
        <f>SUBTOTAL(9,R20:R22)</f>
        <v>0</v>
      </c>
      <c r="S23" s="5097">
        <f>SUBTOTAL(9,S20:S22)</f>
        <v>0</v>
      </c>
      <c r="T23" s="5097">
        <f>SUBTOTAL(9,T20:T22)</f>
        <v>0</v>
      </c>
      <c r="U23" s="5097">
        <f>SUBTOTAL(9,U20:U22)</f>
        <v>0</v>
      </c>
      <c r="V23" s="5098"/>
      <c r="W23" s="3215"/>
      <c r="X23" s="5099">
        <f>SUBTOTAL(9,X20:X22)</f>
        <v>0</v>
      </c>
      <c r="Y23" s="5100">
        <f>SUBTOTAL(9,Y20:Y22)</f>
        <v>0</v>
      </c>
      <c r="Z23" s="5100">
        <f>SUBTOTAL(9,Z20:Z22)</f>
        <v>0</v>
      </c>
      <c r="AA23" s="5101"/>
      <c r="AB23" s="467"/>
      <c r="AG23" s="1856"/>
      <c r="AH23" s="1856">
        <f>SUBTOTAL(9,AH20:AH22)</f>
        <v>0</v>
      </c>
      <c r="AI23" s="1856">
        <f>SUBTOTAL(9,AI20:AI22)</f>
        <v>0</v>
      </c>
      <c r="AJ23" s="1856">
        <f>SUBTOTAL(9,AJ20:AJ22)</f>
        <v>0</v>
      </c>
      <c r="AK23" s="1856">
        <f>SUBTOTAL(9,AK20:AK22)</f>
        <v>0</v>
      </c>
      <c r="AL23" s="2307"/>
      <c r="AM23" s="2307"/>
      <c r="AN23" s="1856"/>
      <c r="AO23" s="1856">
        <f t="shared" ref="AO23:AY23" si="5">SUBTOTAL(9,AO20:AO22)</f>
        <v>0</v>
      </c>
      <c r="AP23" s="1856">
        <f t="shared" si="5"/>
        <v>0</v>
      </c>
      <c r="AQ23" s="1856">
        <f t="shared" si="5"/>
        <v>0</v>
      </c>
      <c r="AR23" s="1856">
        <f t="shared" si="5"/>
        <v>0</v>
      </c>
      <c r="AS23" s="1856">
        <f t="shared" si="5"/>
        <v>0</v>
      </c>
      <c r="AT23" s="1856">
        <f t="shared" si="5"/>
        <v>0</v>
      </c>
      <c r="AU23" s="1856">
        <f t="shared" si="5"/>
        <v>0</v>
      </c>
      <c r="AV23" s="1856">
        <f t="shared" si="5"/>
        <v>0</v>
      </c>
      <c r="AW23" s="1856">
        <f t="shared" si="5"/>
        <v>0</v>
      </c>
      <c r="AX23" s="1856">
        <f t="shared" si="5"/>
        <v>0</v>
      </c>
      <c r="AY23" s="1856">
        <f t="shared" si="5"/>
        <v>0</v>
      </c>
      <c r="AZ23" s="871"/>
      <c r="BA23" s="871"/>
      <c r="BC23" s="1856"/>
      <c r="BD23" s="1856"/>
      <c r="BE23" s="1856"/>
      <c r="BF23" s="1856"/>
      <c r="BG23" s="1856"/>
      <c r="BH23" s="1856"/>
      <c r="BI23" s="1856"/>
      <c r="BJ23" s="1856"/>
      <c r="BL23" s="1856">
        <f>SUBTOTAL(9,BL20:BL22)</f>
        <v>0</v>
      </c>
      <c r="BM23" s="1856">
        <f>SUBTOTAL(9,BM20:BM22)</f>
        <v>0</v>
      </c>
      <c r="BN23" s="1856">
        <f>SUBTOTAL(9,BN20:BN22)</f>
        <v>0</v>
      </c>
      <c r="BO23" s="1856">
        <f>SUBTOTAL(9,BO20:BO22)</f>
        <v>0</v>
      </c>
      <c r="BP23" s="1856"/>
      <c r="BQ23" s="1856">
        <f t="shared" ref="BQ23:CA23" si="6">SUBTOTAL(9,BQ20:BQ22)</f>
        <v>0</v>
      </c>
      <c r="BR23" s="1856">
        <f t="shared" si="6"/>
        <v>0</v>
      </c>
      <c r="BS23" s="1856">
        <f t="shared" si="6"/>
        <v>0</v>
      </c>
      <c r="BT23" s="1856">
        <f t="shared" si="6"/>
        <v>0</v>
      </c>
      <c r="BU23" s="1856">
        <f t="shared" si="6"/>
        <v>0</v>
      </c>
      <c r="BV23" s="1856">
        <f t="shared" si="6"/>
        <v>0</v>
      </c>
      <c r="BW23" s="1856">
        <f t="shared" si="6"/>
        <v>0</v>
      </c>
      <c r="BX23" s="1856">
        <f t="shared" si="6"/>
        <v>0</v>
      </c>
      <c r="BY23" s="1856">
        <f t="shared" si="6"/>
        <v>0</v>
      </c>
      <c r="BZ23" s="1856">
        <f t="shared" si="6"/>
        <v>0</v>
      </c>
      <c r="CA23" s="1856">
        <f t="shared" si="6"/>
        <v>0</v>
      </c>
      <c r="CB23" s="3216"/>
    </row>
    <row r="24" spans="2:80" ht="12.75" customHeight="1">
      <c r="B24" s="3192"/>
      <c r="C24" s="350"/>
      <c r="D24" s="350"/>
      <c r="E24" s="350"/>
      <c r="F24" s="350"/>
      <c r="G24" s="350"/>
      <c r="H24" s="4111"/>
      <c r="I24" s="421"/>
      <c r="J24" s="421"/>
      <c r="K24" s="421"/>
      <c r="L24" s="3193"/>
      <c r="M24" s="3193"/>
      <c r="N24" s="3193"/>
      <c r="O24" s="3193"/>
      <c r="P24" s="357"/>
      <c r="Q24" s="4112"/>
      <c r="R24" s="4112"/>
      <c r="S24" s="4112"/>
      <c r="T24" s="4112"/>
      <c r="U24" s="4112"/>
      <c r="V24" s="4115"/>
      <c r="W24" s="1572"/>
      <c r="X24" s="1094"/>
      <c r="Y24" s="4112"/>
      <c r="Z24" s="4112"/>
      <c r="AA24" s="4115"/>
      <c r="AG24" s="380"/>
      <c r="AH24" s="380"/>
      <c r="AI24" s="380"/>
      <c r="AJ24" s="380"/>
      <c r="AK24" s="380"/>
      <c r="AL24" s="1795"/>
      <c r="AM24" s="1795"/>
      <c r="AN24" s="380"/>
      <c r="AO24" s="380"/>
      <c r="AP24" s="380"/>
      <c r="AQ24" s="380"/>
      <c r="AR24" s="380"/>
      <c r="AS24" s="380"/>
      <c r="AT24" s="380"/>
      <c r="AU24" s="380"/>
      <c r="AV24" s="380"/>
      <c r="AW24" s="380"/>
      <c r="AX24" s="380"/>
      <c r="AY24" s="380"/>
      <c r="AZ24" s="871"/>
      <c r="BA24" s="871"/>
      <c r="BC24" s="379"/>
      <c r="BD24" s="379"/>
      <c r="BE24" s="379"/>
      <c r="BF24" s="1790"/>
      <c r="BG24" s="379"/>
      <c r="BH24" s="379"/>
      <c r="BI24" s="379"/>
      <c r="BJ24" s="379"/>
      <c r="BL24" s="379"/>
      <c r="BM24" s="379"/>
      <c r="BN24" s="379"/>
      <c r="BO24" s="379"/>
      <c r="BP24" s="379"/>
      <c r="BQ24" s="379"/>
      <c r="BR24" s="379"/>
      <c r="BS24" s="379"/>
      <c r="BT24" s="379"/>
      <c r="BU24" s="379"/>
      <c r="BV24" s="379"/>
      <c r="BW24" s="379"/>
      <c r="BX24" s="379"/>
      <c r="BY24" s="379"/>
      <c r="BZ24" s="379"/>
      <c r="CA24" s="379"/>
      <c r="CB24" s="871"/>
    </row>
    <row r="25" spans="2:80" s="1086" customFormat="1" ht="12.75" customHeight="1">
      <c r="B25" s="3194" t="s">
        <v>1514</v>
      </c>
      <c r="C25" s="3195" t="s">
        <v>1116</v>
      </c>
      <c r="D25" s="1863"/>
      <c r="E25" s="1863"/>
      <c r="F25" s="1863"/>
      <c r="G25" s="1863"/>
      <c r="H25" s="2588"/>
      <c r="I25" s="1863"/>
      <c r="J25" s="1863"/>
      <c r="K25" s="1863"/>
      <c r="L25" s="3196"/>
      <c r="M25" s="3196"/>
      <c r="N25" s="3196"/>
      <c r="O25" s="3196"/>
      <c r="P25" s="3197"/>
      <c r="Q25" s="1300"/>
      <c r="R25" s="1300"/>
      <c r="S25" s="1300"/>
      <c r="T25" s="1300"/>
      <c r="U25" s="1300"/>
      <c r="V25" s="3198"/>
      <c r="W25" s="3217"/>
      <c r="X25" s="1151"/>
      <c r="Y25" s="1300"/>
      <c r="Z25" s="1300"/>
      <c r="AA25" s="3198"/>
      <c r="AB25" s="2426"/>
      <c r="AG25" s="2994"/>
      <c r="AH25" s="2994"/>
      <c r="AI25" s="2994"/>
      <c r="AJ25" s="2994"/>
      <c r="AK25" s="2994"/>
      <c r="AL25" s="3218"/>
      <c r="AM25" s="3218"/>
      <c r="AN25" s="2994"/>
      <c r="AO25" s="2994"/>
      <c r="AP25" s="2994"/>
      <c r="AQ25" s="2994"/>
      <c r="AR25" s="2994"/>
      <c r="AS25" s="2994"/>
      <c r="AT25" s="2994"/>
      <c r="AU25" s="2994"/>
      <c r="AV25" s="2994"/>
      <c r="AW25" s="2994"/>
      <c r="AX25" s="2994"/>
      <c r="AY25" s="2994"/>
      <c r="AZ25" s="871"/>
      <c r="BA25" s="871"/>
      <c r="BC25" s="2820"/>
      <c r="BD25" s="2820"/>
      <c r="BE25" s="2820"/>
      <c r="BF25" s="3219"/>
      <c r="BG25" s="2820"/>
      <c r="BH25" s="3219"/>
      <c r="BI25" s="2820"/>
      <c r="BJ25" s="3219"/>
      <c r="BL25" s="2820"/>
      <c r="BM25" s="2820"/>
      <c r="BN25" s="2820"/>
      <c r="BO25" s="2820"/>
      <c r="BP25" s="2820"/>
      <c r="BQ25" s="2820"/>
      <c r="BR25" s="2820"/>
      <c r="BS25" s="2820"/>
      <c r="BT25" s="2820"/>
      <c r="BU25" s="2820"/>
      <c r="BV25" s="2820"/>
      <c r="BW25" s="2820"/>
      <c r="BX25" s="2820"/>
      <c r="BY25" s="2820"/>
      <c r="BZ25" s="2820"/>
      <c r="CA25" s="2820"/>
      <c r="CB25" s="871"/>
    </row>
    <row r="26" spans="2:80" ht="12.75" customHeight="1">
      <c r="B26" s="3200">
        <v>1</v>
      </c>
      <c r="C26" s="1104"/>
      <c r="D26" s="1104"/>
      <c r="E26" s="1116"/>
      <c r="F26" s="1182"/>
      <c r="G26" s="1116"/>
      <c r="H26" s="1183"/>
      <c r="I26" s="1042"/>
      <c r="J26" s="3220"/>
      <c r="K26" s="1104"/>
      <c r="L26" s="3202"/>
      <c r="M26" s="3202"/>
      <c r="N26" s="3202"/>
      <c r="O26" s="3209"/>
      <c r="P26" s="2961"/>
      <c r="Q26" s="1112"/>
      <c r="R26" s="1112"/>
      <c r="S26" s="1042"/>
      <c r="T26" s="1112"/>
      <c r="U26" s="1112"/>
      <c r="V26" s="1188"/>
      <c r="X26" s="2488"/>
      <c r="Y26" s="1637"/>
      <c r="Z26" s="1637"/>
      <c r="AA26" s="1188"/>
      <c r="AG26" s="1652" t="str">
        <f>IF((O26-$D$4)&gt;365,"Long term commercial bonds","Short term commercial bonds")</f>
        <v>Short term commercial bonds</v>
      </c>
      <c r="AH26" s="1652">
        <f>S26</f>
        <v>0</v>
      </c>
      <c r="AI26" s="1772"/>
      <c r="AJ26" s="1772"/>
      <c r="AK26" s="1652">
        <f t="shared" ref="AK26:AK28" si="7">AH26+AI26-AJ26</f>
        <v>0</v>
      </c>
      <c r="AL26" s="2465"/>
      <c r="AM26" s="2465"/>
      <c r="AN26" s="1652">
        <f>AH26</f>
        <v>0</v>
      </c>
      <c r="AO26" s="1652">
        <f>IF(AQ26&gt;AK26,AQ26-AK26,0)</f>
        <v>0</v>
      </c>
      <c r="AP26" s="1652">
        <f>IF(AK26&gt;AQ26,AK26-AQ26,0)</f>
        <v>0</v>
      </c>
      <c r="AQ26" s="380">
        <f>IF(AL26="Y",AN26,IF(AL26="n/a",AN26,0))-IF(BF26="N",BE26,0)</f>
        <v>0</v>
      </c>
      <c r="AR26" s="1772"/>
      <c r="AS26" s="380">
        <f>IF(AU26&gt;AK26,AU26-AK26,0)</f>
        <v>0</v>
      </c>
      <c r="AT26" s="380">
        <f>IF(AK26&gt;AU26,AK26-AU26,0)</f>
        <v>0</v>
      </c>
      <c r="AU26" s="380">
        <f>(AQ26+AR26)-IF(BH26="N",BG26,0)</f>
        <v>0</v>
      </c>
      <c r="AV26" s="1772"/>
      <c r="AW26" s="1652">
        <f>IF(AY26&gt;AK26,AY26-AK26,0)</f>
        <v>0</v>
      </c>
      <c r="AX26" s="1652">
        <f>IF(AK26&gt;AY26,AK26-AY26,0)</f>
        <v>0</v>
      </c>
      <c r="AY26" s="1652">
        <f>(AU26+AV26)-IF(BJ26="N",BI26,0)</f>
        <v>0</v>
      </c>
      <c r="AZ26" s="1570"/>
      <c r="BA26" s="1570"/>
      <c r="BC26" s="1652">
        <f t="shared" ref="BC26:BC28" si="8">G26*0.2</f>
        <v>0</v>
      </c>
      <c r="BD26" s="1652">
        <f>SFP!$AI$257*0.2</f>
        <v>0</v>
      </c>
      <c r="BE26" s="379">
        <f>IF(IF(AL26="Y",AN26,IF(AL26="n/a",AN26,0))&gt;MIN(BC26,BD26),(IF(AL26="Y",AN26,IF(AL26="n/a",AN26,0))-MIN(BC26,BD26)),0)</f>
        <v>0</v>
      </c>
      <c r="BF26" s="3206"/>
      <c r="BG26" s="1652">
        <f>IF((AQ26+AR26)&gt;MIN(BC26,BD26),(AQ26+AR26)-MIN(BC26,BD26),0)</f>
        <v>0</v>
      </c>
      <c r="BH26" s="3206"/>
      <c r="BI26" s="1652">
        <f>IF((AU26+AV26)&gt;MIN(BC26,BD26),(AU26+AV26)-MIN(BC26,BD26),0)</f>
        <v>0</v>
      </c>
      <c r="BJ26" s="3206"/>
      <c r="BL26" s="379">
        <f>X26</f>
        <v>0</v>
      </c>
      <c r="BM26" s="3205"/>
      <c r="BN26" s="3205"/>
      <c r="BO26" s="379">
        <f t="shared" ref="BO26:BO28" si="9">BL26+BM26-BN26</f>
        <v>0</v>
      </c>
      <c r="BP26" s="3206"/>
      <c r="BQ26" s="379">
        <f>IF(BS26&gt;BL26,BS26-BL26,0)</f>
        <v>0</v>
      </c>
      <c r="BR26" s="379">
        <f>IF(BO26&gt;BS26,BO26-BS26,0)</f>
        <v>0</v>
      </c>
      <c r="BS26" s="379">
        <f>IF(BP26="Y",BL26,0)</f>
        <v>0</v>
      </c>
      <c r="BT26" s="3205"/>
      <c r="BU26" s="379">
        <f>IF(BW26&gt;BO26,BW26-BO26,0)</f>
        <v>0</v>
      </c>
      <c r="BV26" s="379">
        <f>IF(BO26&gt;BW26,BO26-BW26,0)</f>
        <v>0</v>
      </c>
      <c r="BW26" s="379">
        <f>BS26+BT26</f>
        <v>0</v>
      </c>
      <c r="BX26" s="3205"/>
      <c r="BY26" s="379">
        <f>IF(CA26&gt;BO26,CA26-BO26,0)</f>
        <v>0</v>
      </c>
      <c r="BZ26" s="379">
        <f>IF(BO26&gt;CA26,BO26-CA26,0)</f>
        <v>0</v>
      </c>
      <c r="CA26" s="379">
        <f>BW26-BX26</f>
        <v>0</v>
      </c>
      <c r="CB26" s="3207"/>
    </row>
    <row r="27" spans="2:80" ht="12.75" customHeight="1">
      <c r="B27" s="3200">
        <v>2</v>
      </c>
      <c r="C27" s="1462"/>
      <c r="D27" s="1462"/>
      <c r="E27" s="1462"/>
      <c r="F27" s="1462"/>
      <c r="G27" s="1462"/>
      <c r="H27" s="1189"/>
      <c r="I27" s="1042"/>
      <c r="J27" s="1041"/>
      <c r="K27" s="1462"/>
      <c r="L27" s="3209"/>
      <c r="M27" s="3209"/>
      <c r="N27" s="3209"/>
      <c r="O27" s="3212"/>
      <c r="P27" s="1041"/>
      <c r="Q27" s="1042"/>
      <c r="R27" s="1042"/>
      <c r="S27" s="1124"/>
      <c r="T27" s="1042"/>
      <c r="U27" s="1042"/>
      <c r="V27" s="1194"/>
      <c r="X27" s="2489"/>
      <c r="Y27" s="1766"/>
      <c r="Z27" s="1766"/>
      <c r="AA27" s="1194"/>
      <c r="AG27" s="1652" t="str">
        <f t="shared" ref="AG27:AG28" si="10">IF((O27-$D$4)&gt;365,"Long term commercial bonds","Short term commercial bonds")</f>
        <v>Short term commercial bonds</v>
      </c>
      <c r="AH27" s="1652">
        <f>S27</f>
        <v>0</v>
      </c>
      <c r="AI27" s="1772"/>
      <c r="AJ27" s="1772"/>
      <c r="AK27" s="1652">
        <f t="shared" si="7"/>
        <v>0</v>
      </c>
      <c r="AL27" s="2465"/>
      <c r="AM27" s="1791"/>
      <c r="AN27" s="1652">
        <f>AH27</f>
        <v>0</v>
      </c>
      <c r="AO27" s="1652">
        <f>IF(AQ27&gt;AK27,AQ27-AK27,0)</f>
        <v>0</v>
      </c>
      <c r="AP27" s="1652">
        <f>IF(AK27&gt;AQ27,AK27-AQ27,0)</f>
        <v>0</v>
      </c>
      <c r="AQ27" s="380">
        <f t="shared" ref="AQ27:AQ28" si="11">IF(AL27="Y",AN27,IF(AL27="n/a",AN27,0))</f>
        <v>0</v>
      </c>
      <c r="AR27" s="1772"/>
      <c r="AS27" s="380">
        <f>IF(AU27&gt;AK27,AU27-AK27,0)</f>
        <v>0</v>
      </c>
      <c r="AT27" s="380">
        <f>IF(AK27&gt;AU27,AK27-AU27,0)</f>
        <v>0</v>
      </c>
      <c r="AU27" s="380">
        <f t="shared" ref="AU27:AU28" si="12">(AQ27+AR27)-IF(BH27="N",BG27,0)</f>
        <v>0</v>
      </c>
      <c r="AV27" s="1772"/>
      <c r="AW27" s="1652">
        <f>IF(AY27&gt;AK27,AY27-AK27,0)</f>
        <v>0</v>
      </c>
      <c r="AX27" s="1652">
        <f>IF(AK27&gt;AY27,AK27-AY27,0)</f>
        <v>0</v>
      </c>
      <c r="AY27" s="1652">
        <f t="shared" ref="AY27:AY28" si="13">(AU27+AV27)-IF(BJ27="N",BI27,0)</f>
        <v>0</v>
      </c>
      <c r="AZ27" s="1570"/>
      <c r="BA27" s="1570"/>
      <c r="BC27" s="1652">
        <f t="shared" si="8"/>
        <v>0</v>
      </c>
      <c r="BD27" s="1652">
        <f>SFP!$AI$257*0.2</f>
        <v>0</v>
      </c>
      <c r="BE27" s="379">
        <f t="shared" ref="BE27:BE28" si="14">IF(IF(AL27="Y",AN27,IF(AL27="n/a",AN27,0))&gt;MIN(BC27,BD27),(IF(AL27="Y",AN27,IF(AL27="n/a",AN27,0))-MIN(BC27,BD27)),0)</f>
        <v>0</v>
      </c>
      <c r="BF27" s="3206"/>
      <c r="BG27" s="1652">
        <f t="shared" ref="BG27:BG28" si="15">IF((AQ27+AR27)&gt;MIN(BC27,BD27),(AQ27+AR27)-MIN(BC27,BD27),0)</f>
        <v>0</v>
      </c>
      <c r="BH27" s="3206"/>
      <c r="BI27" s="1652">
        <f t="shared" ref="BI27:BI28" si="16">IF((AU27+AV27)&gt;MIN(BC27,BD27),(AU27+AV27)-MIN(BC27,BD27),0)</f>
        <v>0</v>
      </c>
      <c r="BJ27" s="3206"/>
      <c r="BL27" s="379">
        <f>X27</f>
        <v>0</v>
      </c>
      <c r="BM27" s="3205"/>
      <c r="BN27" s="3205"/>
      <c r="BO27" s="379">
        <f t="shared" si="9"/>
        <v>0</v>
      </c>
      <c r="BP27" s="3206"/>
      <c r="BQ27" s="379">
        <f>IF(BS27&gt;BL27,BS27-BL27,0)</f>
        <v>0</v>
      </c>
      <c r="BR27" s="379">
        <f>IF(BO27&gt;BS27,BO27-BS27,0)</f>
        <v>0</v>
      </c>
      <c r="BS27" s="379">
        <f>IF(BP27="Y",BL27,0)</f>
        <v>0</v>
      </c>
      <c r="BT27" s="3205"/>
      <c r="BU27" s="379">
        <f>IF(BW27&gt;BO27,BW27-BO27,0)</f>
        <v>0</v>
      </c>
      <c r="BV27" s="379">
        <f t="shared" ref="BV27:BV28" si="17">IF(BO27&gt;BW27,BO27-BW27,0)</f>
        <v>0</v>
      </c>
      <c r="BW27" s="379">
        <f>BS27+BT27</f>
        <v>0</v>
      </c>
      <c r="BX27" s="3205"/>
      <c r="BY27" s="379">
        <f>IF(CA27&gt;BO27,CA27-BO27,0)</f>
        <v>0</v>
      </c>
      <c r="BZ27" s="379">
        <f>IF(BO27&gt;CA27,BO27-CA27,0)</f>
        <v>0</v>
      </c>
      <c r="CA27" s="379">
        <f t="shared" ref="CA27:CA28" si="18">BW27-BX27</f>
        <v>0</v>
      </c>
      <c r="CB27" s="3207"/>
    </row>
    <row r="28" spans="2:80" ht="12.75" customHeight="1">
      <c r="B28" s="3210">
        <v>3</v>
      </c>
      <c r="C28" s="2076"/>
      <c r="D28" s="2076"/>
      <c r="E28" s="2076"/>
      <c r="F28" s="2076"/>
      <c r="G28" s="2076"/>
      <c r="H28" s="2077"/>
      <c r="I28" s="1124"/>
      <c r="J28" s="3213"/>
      <c r="K28" s="2076"/>
      <c r="L28" s="3212"/>
      <c r="M28" s="3212"/>
      <c r="N28" s="3212"/>
      <c r="O28" s="3212"/>
      <c r="P28" s="3213"/>
      <c r="Q28" s="1124"/>
      <c r="R28" s="1124"/>
      <c r="S28" s="1124"/>
      <c r="T28" s="1124"/>
      <c r="U28" s="1124"/>
      <c r="V28" s="3214"/>
      <c r="W28" s="1572"/>
      <c r="X28" s="1123"/>
      <c r="Y28" s="1124"/>
      <c r="Z28" s="1124"/>
      <c r="AA28" s="3214"/>
      <c r="AG28" s="1652" t="str">
        <f t="shared" si="10"/>
        <v>Short term commercial bonds</v>
      </c>
      <c r="AH28" s="1652">
        <f>S28</f>
        <v>0</v>
      </c>
      <c r="AI28" s="576"/>
      <c r="AJ28" s="576"/>
      <c r="AK28" s="1652">
        <f t="shared" si="7"/>
        <v>0</v>
      </c>
      <c r="AL28" s="2465"/>
      <c r="AM28" s="1791"/>
      <c r="AN28" s="1652">
        <f>AH28</f>
        <v>0</v>
      </c>
      <c r="AO28" s="1652">
        <f>IF(AQ28&gt;AK28,AQ28-AK28,0)</f>
        <v>0</v>
      </c>
      <c r="AP28" s="1652">
        <f>IF(AK28&gt;AQ28,AK28-AQ28,0)</f>
        <v>0</v>
      </c>
      <c r="AQ28" s="380">
        <f t="shared" si="11"/>
        <v>0</v>
      </c>
      <c r="AR28" s="1772"/>
      <c r="AS28" s="380">
        <f>IF(AU28&gt;AK28,AU28-AK28,0)</f>
        <v>0</v>
      </c>
      <c r="AT28" s="380">
        <f>IF(AK28&gt;AU28,AK28-AU28,0)</f>
        <v>0</v>
      </c>
      <c r="AU28" s="380">
        <f t="shared" si="12"/>
        <v>0</v>
      </c>
      <c r="AV28" s="1772"/>
      <c r="AW28" s="1652">
        <f>IF(AY28&gt;AK28,AY28-AK28,0)</f>
        <v>0</v>
      </c>
      <c r="AX28" s="1652">
        <f>IF(AK28&gt;AY28,AK28-AY28,0)</f>
        <v>0</v>
      </c>
      <c r="AY28" s="1652">
        <f t="shared" si="13"/>
        <v>0</v>
      </c>
      <c r="AZ28" s="1570"/>
      <c r="BA28" s="1570"/>
      <c r="BC28" s="1652">
        <f t="shared" si="8"/>
        <v>0</v>
      </c>
      <c r="BD28" s="1652">
        <f>SFP!$AI$257*0.2</f>
        <v>0</v>
      </c>
      <c r="BE28" s="379">
        <f t="shared" si="14"/>
        <v>0</v>
      </c>
      <c r="BF28" s="3206"/>
      <c r="BG28" s="1652">
        <f t="shared" si="15"/>
        <v>0</v>
      </c>
      <c r="BH28" s="3206"/>
      <c r="BI28" s="1652">
        <f t="shared" si="16"/>
        <v>0</v>
      </c>
      <c r="BJ28" s="3206"/>
      <c r="BL28" s="379">
        <f>X28</f>
        <v>0</v>
      </c>
      <c r="BM28" s="3205"/>
      <c r="BN28" s="3205"/>
      <c r="BO28" s="379">
        <f t="shared" si="9"/>
        <v>0</v>
      </c>
      <c r="BP28" s="3206"/>
      <c r="BQ28" s="379">
        <f>IF(BS28&gt;BL28,BS28-BL28,0)</f>
        <v>0</v>
      </c>
      <c r="BR28" s="379">
        <f>IF(BO28&gt;BS28,BO28-BS28,0)</f>
        <v>0</v>
      </c>
      <c r="BS28" s="379">
        <f>IF(BP28="Y",BL28,0)</f>
        <v>0</v>
      </c>
      <c r="BT28" s="3205"/>
      <c r="BU28" s="379">
        <f>IF(BW28&gt;BO28,BW28-BO28,0)</f>
        <v>0</v>
      </c>
      <c r="BV28" s="379">
        <f t="shared" si="17"/>
        <v>0</v>
      </c>
      <c r="BW28" s="379">
        <f>BS28+BT28</f>
        <v>0</v>
      </c>
      <c r="BX28" s="3205"/>
      <c r="BY28" s="379">
        <f>IF(CA28&gt;BO28,CA28-BO28,0)</f>
        <v>0</v>
      </c>
      <c r="BZ28" s="379">
        <f>IF(BO28&gt;CA28,BO28-CA28,0)</f>
        <v>0</v>
      </c>
      <c r="CA28" s="379">
        <f t="shared" si="18"/>
        <v>0</v>
      </c>
      <c r="CB28" s="3207"/>
    </row>
    <row r="29" spans="2:80" s="265" customFormat="1" ht="12.75" customHeight="1">
      <c r="B29" s="5091"/>
      <c r="C29" s="5092" t="s">
        <v>1970</v>
      </c>
      <c r="D29" s="5093"/>
      <c r="E29" s="5093"/>
      <c r="F29" s="5093"/>
      <c r="G29" s="5093"/>
      <c r="H29" s="5094"/>
      <c r="I29" s="5093"/>
      <c r="J29" s="5093"/>
      <c r="K29" s="5093"/>
      <c r="L29" s="5095"/>
      <c r="M29" s="5095"/>
      <c r="N29" s="5095"/>
      <c r="O29" s="5095"/>
      <c r="P29" s="5096"/>
      <c r="Q29" s="5097">
        <f>SUBTOTAL(9,Q26:Q28)</f>
        <v>0</v>
      </c>
      <c r="R29" s="5097">
        <f>SUBTOTAL(9,R26:R28)</f>
        <v>0</v>
      </c>
      <c r="S29" s="5097">
        <f>SUBTOTAL(9,S26:S28)</f>
        <v>0</v>
      </c>
      <c r="T29" s="5097">
        <f>SUBTOTAL(9,T26:T28)</f>
        <v>0</v>
      </c>
      <c r="U29" s="5097">
        <f>SUBTOTAL(9,U26:U28)</f>
        <v>0</v>
      </c>
      <c r="V29" s="5098"/>
      <c r="W29" s="3215"/>
      <c r="X29" s="5099">
        <f>SUBTOTAL(9,X26:X28)</f>
        <v>0</v>
      </c>
      <c r="Y29" s="5100">
        <f>SUBTOTAL(9,Y26:Y28)</f>
        <v>0</v>
      </c>
      <c r="Z29" s="5100">
        <f>SUBTOTAL(9,Z26:Z28)</f>
        <v>0</v>
      </c>
      <c r="AA29" s="5101"/>
      <c r="AB29" s="467"/>
      <c r="AG29" s="1856"/>
      <c r="AH29" s="1856">
        <f>SUBTOTAL(9,AH26:AH28)</f>
        <v>0</v>
      </c>
      <c r="AI29" s="1856">
        <f t="shared" ref="AI29:AX29" si="19">SUBTOTAL(9,AI26:AI28)</f>
        <v>0</v>
      </c>
      <c r="AJ29" s="1856">
        <f t="shared" si="19"/>
        <v>0</v>
      </c>
      <c r="AK29" s="1856">
        <f t="shared" si="19"/>
        <v>0</v>
      </c>
      <c r="AL29" s="2307"/>
      <c r="AM29" s="2307"/>
      <c r="AN29" s="1856"/>
      <c r="AO29" s="1856">
        <f t="shared" si="19"/>
        <v>0</v>
      </c>
      <c r="AP29" s="1856">
        <f t="shared" si="19"/>
        <v>0</v>
      </c>
      <c r="AQ29" s="1856">
        <f t="shared" si="19"/>
        <v>0</v>
      </c>
      <c r="AR29" s="1856">
        <f>SUBTOTAL(9,AR26:AR28)</f>
        <v>0</v>
      </c>
      <c r="AS29" s="1856">
        <f>SUBTOTAL(9,AS26:AS28)</f>
        <v>0</v>
      </c>
      <c r="AT29" s="1856">
        <f>SUBTOTAL(9,AT26:AT28)</f>
        <v>0</v>
      </c>
      <c r="AU29" s="1856">
        <f>SUBTOTAL(9,AU26:AU28)</f>
        <v>0</v>
      </c>
      <c r="AV29" s="1856">
        <f t="shared" si="19"/>
        <v>0</v>
      </c>
      <c r="AW29" s="1856">
        <f t="shared" si="19"/>
        <v>0</v>
      </c>
      <c r="AX29" s="1856">
        <f t="shared" si="19"/>
        <v>0</v>
      </c>
      <c r="AY29" s="1856">
        <f>SUBTOTAL(9,AY26:AY28)</f>
        <v>0</v>
      </c>
      <c r="AZ29" s="1950"/>
      <c r="BA29" s="1950"/>
      <c r="BC29" s="1856"/>
      <c r="BD29" s="1856"/>
      <c r="BE29" s="1856">
        <f>SUBTOTAL(9,BE26:BE28)</f>
        <v>0</v>
      </c>
      <c r="BF29" s="2307"/>
      <c r="BG29" s="1856">
        <f>SUBTOTAL(9,BG26:BG28)</f>
        <v>0</v>
      </c>
      <c r="BH29" s="2307"/>
      <c r="BI29" s="1856">
        <f>SUBTOTAL(9,BI26:BI28)</f>
        <v>0</v>
      </c>
      <c r="BJ29" s="2307"/>
      <c r="BL29" s="1856">
        <f>SUBTOTAL(9,BL26:BL28)</f>
        <v>0</v>
      </c>
      <c r="BM29" s="1856">
        <f t="shared" ref="BM29" si="20">SUBTOTAL(9,BM26:BM28)</f>
        <v>0</v>
      </c>
      <c r="BN29" s="1856">
        <f t="shared" ref="BN29" si="21">SUBTOTAL(9,BN26:BN28)</f>
        <v>0</v>
      </c>
      <c r="BO29" s="1856">
        <f t="shared" ref="BO29" si="22">SUBTOTAL(9,BO26:BO28)</f>
        <v>0</v>
      </c>
      <c r="BP29" s="1856"/>
      <c r="BQ29" s="1856">
        <f t="shared" ref="BQ29" si="23">SUBTOTAL(9,BQ26:BQ28)</f>
        <v>0</v>
      </c>
      <c r="BR29" s="1856">
        <f t="shared" ref="BR29" si="24">SUBTOTAL(9,BR26:BR28)</f>
        <v>0</v>
      </c>
      <c r="BS29" s="1856">
        <f t="shared" ref="BS29" si="25">SUBTOTAL(9,BS26:BS28)</f>
        <v>0</v>
      </c>
      <c r="BT29" s="1856">
        <f>SUBTOTAL(9,BT26:BT28)</f>
        <v>0</v>
      </c>
      <c r="BU29" s="1856">
        <f t="shared" ref="BU29:BV29" si="26">SUBTOTAL(9,BU26:BU28)</f>
        <v>0</v>
      </c>
      <c r="BV29" s="1856">
        <f t="shared" si="26"/>
        <v>0</v>
      </c>
      <c r="BW29" s="1856">
        <f t="shared" ref="BW29" si="27">SUBTOTAL(9,BW26:BW28)</f>
        <v>0</v>
      </c>
      <c r="BX29" s="1856">
        <f t="shared" ref="BX29" si="28">SUBTOTAL(9,BX26:BX28)</f>
        <v>0</v>
      </c>
      <c r="BY29" s="1856">
        <f t="shared" ref="BY29" si="29">SUBTOTAL(9,BY26:BY28)</f>
        <v>0</v>
      </c>
      <c r="BZ29" s="1856">
        <f t="shared" ref="BZ29" si="30">SUBTOTAL(9,BZ26:BZ28)</f>
        <v>0</v>
      </c>
      <c r="CA29" s="1856">
        <f t="shared" ref="CA29" si="31">SUBTOTAL(9,CA26:CA28)</f>
        <v>0</v>
      </c>
      <c r="CB29" s="3216"/>
    </row>
    <row r="30" spans="2:80" s="265" customFormat="1" ht="12.75" customHeight="1">
      <c r="B30" s="3192"/>
      <c r="C30" s="2023"/>
      <c r="D30" s="2023"/>
      <c r="E30" s="2023"/>
      <c r="F30" s="2023"/>
      <c r="G30" s="2023"/>
      <c r="H30" s="4116"/>
      <c r="I30" s="2023"/>
      <c r="J30" s="2023"/>
      <c r="K30" s="2023"/>
      <c r="L30" s="3221"/>
      <c r="M30" s="3221"/>
      <c r="N30" s="3221"/>
      <c r="O30" s="3221"/>
      <c r="P30" s="3222"/>
      <c r="Q30" s="1143"/>
      <c r="R30" s="1143"/>
      <c r="S30" s="1143"/>
      <c r="T30" s="1143"/>
      <c r="U30" s="1143"/>
      <c r="V30" s="4117"/>
      <c r="W30" s="3215"/>
      <c r="X30" s="5102"/>
      <c r="Y30" s="1143"/>
      <c r="Z30" s="1143"/>
      <c r="AA30" s="4117"/>
      <c r="AB30" s="467"/>
      <c r="AG30" s="1855"/>
      <c r="AH30" s="1855"/>
      <c r="AI30" s="1855"/>
      <c r="AJ30" s="1855"/>
      <c r="AK30" s="1855"/>
      <c r="AL30" s="3223"/>
      <c r="AM30" s="3223"/>
      <c r="AN30" s="1855"/>
      <c r="AO30" s="1855"/>
      <c r="AP30" s="1855"/>
      <c r="AQ30" s="1855"/>
      <c r="AR30" s="1855"/>
      <c r="AS30" s="1855"/>
      <c r="AT30" s="1855"/>
      <c r="AU30" s="1855"/>
      <c r="AV30" s="1855"/>
      <c r="AW30" s="1855"/>
      <c r="AX30" s="1855"/>
      <c r="AY30" s="1855"/>
      <c r="AZ30" s="1950"/>
      <c r="BA30" s="1950"/>
      <c r="BC30" s="595"/>
      <c r="BD30" s="595"/>
      <c r="BE30" s="595"/>
      <c r="BF30" s="3224"/>
      <c r="BG30" s="595"/>
      <c r="BH30" s="3224"/>
      <c r="BI30" s="595"/>
      <c r="BJ30" s="3224"/>
      <c r="BL30" s="2820"/>
      <c r="BM30" s="2820"/>
      <c r="BN30" s="2820"/>
      <c r="BO30" s="2820"/>
      <c r="BP30" s="2820"/>
      <c r="BQ30" s="2820"/>
      <c r="BR30" s="2820"/>
      <c r="BS30" s="2820"/>
      <c r="BT30" s="2820"/>
      <c r="BU30" s="2820"/>
      <c r="BV30" s="2820"/>
      <c r="BW30" s="2820"/>
      <c r="BX30" s="2820"/>
      <c r="BY30" s="2820"/>
      <c r="BZ30" s="2820"/>
      <c r="CA30" s="2820"/>
      <c r="CB30" s="871"/>
    </row>
    <row r="31" spans="2:80" ht="12.75" customHeight="1">
      <c r="B31" s="2897" t="s">
        <v>1599</v>
      </c>
      <c r="C31" s="598" t="s">
        <v>1971</v>
      </c>
      <c r="D31" s="132"/>
      <c r="E31" s="132"/>
      <c r="F31" s="132"/>
      <c r="G31" s="132"/>
      <c r="H31" s="1270"/>
      <c r="I31" s="1100"/>
      <c r="J31" s="1100"/>
      <c r="K31" s="1100"/>
      <c r="L31" s="3225"/>
      <c r="M31" s="3225"/>
      <c r="N31" s="3225"/>
      <c r="O31" s="3225"/>
      <c r="P31" s="358"/>
      <c r="Q31" s="1273"/>
      <c r="R31" s="1273"/>
      <c r="S31" s="1273"/>
      <c r="T31" s="1273"/>
      <c r="U31" s="1273"/>
      <c r="V31" s="1263"/>
      <c r="W31" s="1572"/>
      <c r="X31" s="1097"/>
      <c r="Y31" s="1273"/>
      <c r="Z31" s="1273"/>
      <c r="AA31" s="1263"/>
      <c r="AG31" s="380"/>
      <c r="AH31" s="380"/>
      <c r="AI31" s="380"/>
      <c r="AJ31" s="380"/>
      <c r="AK31" s="380"/>
      <c r="AL31" s="1795"/>
      <c r="AM31" s="1795"/>
      <c r="AN31" s="380"/>
      <c r="AO31" s="380"/>
      <c r="AP31" s="380"/>
      <c r="AQ31" s="380"/>
      <c r="AR31" s="380"/>
      <c r="AS31" s="380"/>
      <c r="AT31" s="380"/>
      <c r="AU31" s="380"/>
      <c r="AV31" s="380"/>
      <c r="AW31" s="380"/>
      <c r="AX31" s="380"/>
      <c r="AY31" s="380"/>
      <c r="AZ31" s="378"/>
      <c r="BA31" s="378"/>
      <c r="BC31" s="379"/>
      <c r="BD31" s="379"/>
      <c r="BE31" s="379"/>
      <c r="BF31" s="1790"/>
      <c r="BG31" s="379"/>
      <c r="BH31" s="1790"/>
      <c r="BI31" s="379"/>
      <c r="BJ31" s="1790"/>
      <c r="BL31" s="2820"/>
      <c r="BM31" s="2820"/>
      <c r="BN31" s="2820"/>
      <c r="BO31" s="2820"/>
      <c r="BP31" s="2820"/>
      <c r="BQ31" s="2820"/>
      <c r="BR31" s="2820"/>
      <c r="BS31" s="2820"/>
      <c r="BT31" s="2820"/>
      <c r="BU31" s="2820"/>
      <c r="BV31" s="2820"/>
      <c r="BW31" s="2820"/>
      <c r="BX31" s="2820"/>
      <c r="BY31" s="2820"/>
      <c r="BZ31" s="2820"/>
      <c r="CA31" s="2820"/>
      <c r="CB31" s="871"/>
    </row>
    <row r="32" spans="2:80" s="23" customFormat="1" ht="12.75" customHeight="1">
      <c r="B32" s="3194" t="s">
        <v>1513</v>
      </c>
      <c r="C32" s="3226" t="s">
        <v>1972</v>
      </c>
      <c r="D32" s="3227"/>
      <c r="E32" s="3227"/>
      <c r="F32" s="3227"/>
      <c r="G32" s="3227"/>
      <c r="H32" s="1271"/>
      <c r="I32" s="3228"/>
      <c r="J32" s="3228"/>
      <c r="K32" s="3228"/>
      <c r="L32" s="3229"/>
      <c r="M32" s="3229"/>
      <c r="N32" s="3229"/>
      <c r="O32" s="3229"/>
      <c r="P32" s="3230"/>
      <c r="Q32" s="1292"/>
      <c r="R32" s="1292"/>
      <c r="S32" s="1292"/>
      <c r="T32" s="1292"/>
      <c r="U32" s="1292"/>
      <c r="V32" s="3231"/>
      <c r="W32" s="3232"/>
      <c r="X32" s="3233"/>
      <c r="Y32" s="1292"/>
      <c r="Z32" s="1292"/>
      <c r="AA32" s="3231"/>
      <c r="AB32" s="24"/>
      <c r="AG32" s="1795"/>
      <c r="AH32" s="1795"/>
      <c r="AI32" s="1795"/>
      <c r="AJ32" s="1795"/>
      <c r="AK32" s="1795"/>
      <c r="AL32" s="1795"/>
      <c r="AM32" s="1795"/>
      <c r="AN32" s="1795"/>
      <c r="AO32" s="1795"/>
      <c r="AP32" s="1795"/>
      <c r="AQ32" s="1795"/>
      <c r="AR32" s="1795"/>
      <c r="AS32" s="1795"/>
      <c r="AT32" s="1795"/>
      <c r="AU32" s="1795"/>
      <c r="AV32" s="1795"/>
      <c r="AW32" s="1795"/>
      <c r="AX32" s="1795"/>
      <c r="AY32" s="1795"/>
      <c r="AZ32" s="3234"/>
      <c r="BA32" s="3234"/>
      <c r="BC32" s="1790"/>
      <c r="BD32" s="1790"/>
      <c r="BE32" s="1790"/>
      <c r="BF32" s="1790"/>
      <c r="BG32" s="1790"/>
      <c r="BH32" s="1790"/>
      <c r="BI32" s="1790"/>
      <c r="BJ32" s="1790"/>
      <c r="BL32" s="2820"/>
      <c r="BM32" s="2820"/>
      <c r="BN32" s="2820"/>
      <c r="BO32" s="2820"/>
      <c r="BP32" s="2820"/>
      <c r="BQ32" s="2820"/>
      <c r="BR32" s="2820"/>
      <c r="BS32" s="2820"/>
      <c r="BT32" s="2820"/>
      <c r="BU32" s="2820"/>
      <c r="BV32" s="2820"/>
      <c r="BW32" s="2820"/>
      <c r="BX32" s="2820"/>
      <c r="BY32" s="2820"/>
      <c r="BZ32" s="2820"/>
      <c r="CA32" s="2820"/>
      <c r="CB32" s="871"/>
    </row>
    <row r="33" spans="2:80" ht="12.75" customHeight="1">
      <c r="B33" s="3200">
        <v>1</v>
      </c>
      <c r="C33" s="1104"/>
      <c r="D33" s="1104"/>
      <c r="E33" s="1116"/>
      <c r="F33" s="1182"/>
      <c r="G33" s="1116"/>
      <c r="H33" s="1183"/>
      <c r="I33" s="1042"/>
      <c r="J33" s="3201"/>
      <c r="K33" s="1104"/>
      <c r="L33" s="3202"/>
      <c r="M33" s="3202"/>
      <c r="N33" s="3202"/>
      <c r="O33" s="3202"/>
      <c r="P33" s="2961"/>
      <c r="Q33" s="1112"/>
      <c r="R33" s="1112"/>
      <c r="S33" s="1112"/>
      <c r="T33" s="1112"/>
      <c r="U33" s="1112"/>
      <c r="V33" s="1188"/>
      <c r="X33" s="2488"/>
      <c r="Y33" s="1637"/>
      <c r="Z33" s="1637"/>
      <c r="AA33" s="1188"/>
      <c r="AG33" s="1652"/>
      <c r="AH33" s="1652">
        <f>S33</f>
        <v>0</v>
      </c>
      <c r="AI33" s="1772"/>
      <c r="AJ33" s="1772"/>
      <c r="AK33" s="1652">
        <f t="shared" ref="AK33:AK35" si="32">AH33+AI33-AJ33</f>
        <v>0</v>
      </c>
      <c r="AL33" s="3203"/>
      <c r="AM33" s="2465"/>
      <c r="AN33" s="1652">
        <f>AH33</f>
        <v>0</v>
      </c>
      <c r="AO33" s="1652">
        <f>IF(AQ33&gt;AK33,AQ33-AK33,0)</f>
        <v>0</v>
      </c>
      <c r="AP33" s="1652">
        <f>IF(AK33&gt;AQ33,AK33-AQ33,0)</f>
        <v>0</v>
      </c>
      <c r="AQ33" s="380">
        <f>IF(AM33="y",AN33,0)</f>
        <v>0</v>
      </c>
      <c r="AR33" s="1772"/>
      <c r="AS33" s="380">
        <f>IF(AU33&gt;AK33,AU33-AK33,0)</f>
        <v>0</v>
      </c>
      <c r="AT33" s="380">
        <f>IF(AK33&gt;AU33,AK33-AU33,0)</f>
        <v>0</v>
      </c>
      <c r="AU33" s="380">
        <f>AQ33+AR33</f>
        <v>0</v>
      </c>
      <c r="AV33" s="1772"/>
      <c r="AW33" s="1652">
        <f>IF(AY33&gt;AK33,AY33-AK33,0)</f>
        <v>0</v>
      </c>
      <c r="AX33" s="1652">
        <f>IF(AK33&gt;AY33,AK33-AY33,0)</f>
        <v>0</v>
      </c>
      <c r="AY33" s="1652">
        <f t="shared" ref="AY33:AY35" si="33">AU33+AV33</f>
        <v>0</v>
      </c>
      <c r="AZ33" s="1570"/>
      <c r="BA33" s="1570"/>
      <c r="BC33" s="3204"/>
      <c r="BD33" s="3204"/>
      <c r="BE33" s="3204"/>
      <c r="BF33" s="3203"/>
      <c r="BG33" s="3204"/>
      <c r="BH33" s="3203"/>
      <c r="BI33" s="3204"/>
      <c r="BJ33" s="3203"/>
      <c r="BL33" s="379">
        <f>X33</f>
        <v>0</v>
      </c>
      <c r="BM33" s="3235"/>
      <c r="BN33" s="3235"/>
      <c r="BO33" s="379">
        <f t="shared" ref="BO33:BO35" si="34">BL33+BM33-BN33</f>
        <v>0</v>
      </c>
      <c r="BP33" s="3206"/>
      <c r="BQ33" s="379">
        <f>IF(BS33&gt;BL33,BS33-BL33,0)</f>
        <v>0</v>
      </c>
      <c r="BR33" s="379">
        <f>IF(BO33&gt;BS33,BO33-BS33,0)</f>
        <v>0</v>
      </c>
      <c r="BS33" s="379">
        <f>IF(BP33="Y",BL33,0)</f>
        <v>0</v>
      </c>
      <c r="BT33" s="3235"/>
      <c r="BU33" s="379">
        <f>IF(BW33&gt;BO33,BW33-BO33,0)</f>
        <v>0</v>
      </c>
      <c r="BV33" s="379">
        <f>IF(BO33&gt;BW33,BO33-BW33,0)</f>
        <v>0</v>
      </c>
      <c r="BW33" s="379">
        <f>BS33+BT33</f>
        <v>0</v>
      </c>
      <c r="BX33" s="3235"/>
      <c r="BY33" s="379">
        <f>IF(CA33&gt;BO33,CA33-BO33,0)</f>
        <v>0</v>
      </c>
      <c r="BZ33" s="379">
        <f>IF(BO33&gt;CA33,BO33-CA33,0)</f>
        <v>0</v>
      </c>
      <c r="CA33" s="379">
        <f>BW33-BX33</f>
        <v>0</v>
      </c>
      <c r="CB33" s="3207"/>
    </row>
    <row r="34" spans="2:80" ht="12.75" customHeight="1">
      <c r="B34" s="3200">
        <v>2</v>
      </c>
      <c r="C34" s="1462"/>
      <c r="D34" s="1462"/>
      <c r="E34" s="1462"/>
      <c r="F34" s="1462"/>
      <c r="G34" s="1462"/>
      <c r="H34" s="1189"/>
      <c r="I34" s="1042"/>
      <c r="J34" s="3208"/>
      <c r="K34" s="1462"/>
      <c r="L34" s="3209"/>
      <c r="M34" s="3209"/>
      <c r="N34" s="3209"/>
      <c r="O34" s="3209"/>
      <c r="P34" s="1041"/>
      <c r="Q34" s="1042"/>
      <c r="R34" s="1042"/>
      <c r="S34" s="1042"/>
      <c r="T34" s="1042"/>
      <c r="U34" s="1042"/>
      <c r="V34" s="1194"/>
      <c r="X34" s="2489"/>
      <c r="Y34" s="1766"/>
      <c r="Z34" s="1766"/>
      <c r="AA34" s="1194"/>
      <c r="AG34" s="1652"/>
      <c r="AH34" s="1652">
        <f>S34</f>
        <v>0</v>
      </c>
      <c r="AI34" s="1772"/>
      <c r="AJ34" s="1772"/>
      <c r="AK34" s="1652">
        <f t="shared" si="32"/>
        <v>0</v>
      </c>
      <c r="AL34" s="3203"/>
      <c r="AM34" s="2465"/>
      <c r="AN34" s="1652">
        <f>AH34</f>
        <v>0</v>
      </c>
      <c r="AO34" s="1652">
        <f>IF(AQ34&gt;AK34,AQ34-AK34,0)</f>
        <v>0</v>
      </c>
      <c r="AP34" s="1652">
        <f>IF(AK34&gt;AQ34,AK34-AQ34,0)</f>
        <v>0</v>
      </c>
      <c r="AQ34" s="380">
        <f>IF(AM34="y",AN34,0)</f>
        <v>0</v>
      </c>
      <c r="AR34" s="1772"/>
      <c r="AS34" s="380">
        <f>IF(AU34&gt;AK34,AU34-AK34,0)</f>
        <v>0</v>
      </c>
      <c r="AT34" s="380">
        <f>IF(AK34&gt;AU34,AK34-AU34,0)</f>
        <v>0</v>
      </c>
      <c r="AU34" s="380">
        <f>AQ34+AR34</f>
        <v>0</v>
      </c>
      <c r="AV34" s="1772"/>
      <c r="AW34" s="1652">
        <f>IF(AY34&gt;AK34,AY34-AK34,0)</f>
        <v>0</v>
      </c>
      <c r="AX34" s="1652">
        <f>IF(AK34&gt;AY34,AK34-AY34,0)</f>
        <v>0</v>
      </c>
      <c r="AY34" s="1652">
        <f t="shared" si="33"/>
        <v>0</v>
      </c>
      <c r="AZ34" s="1570"/>
      <c r="BA34" s="1570"/>
      <c r="BC34" s="3204"/>
      <c r="BD34" s="3204"/>
      <c r="BE34" s="3204"/>
      <c r="BF34" s="3203"/>
      <c r="BG34" s="3204"/>
      <c r="BH34" s="3203"/>
      <c r="BI34" s="3204"/>
      <c r="BJ34" s="3203"/>
      <c r="BL34" s="379">
        <f>X34</f>
        <v>0</v>
      </c>
      <c r="BM34" s="3235"/>
      <c r="BN34" s="3235"/>
      <c r="BO34" s="379">
        <f t="shared" si="34"/>
        <v>0</v>
      </c>
      <c r="BP34" s="3206"/>
      <c r="BQ34" s="379">
        <f>IF(BS34&gt;BL34,BS34-BL34,0)</f>
        <v>0</v>
      </c>
      <c r="BR34" s="379">
        <f>IF(BO34&gt;BS34,BO34-BS34,0)</f>
        <v>0</v>
      </c>
      <c r="BS34" s="379">
        <f>IF(BP34="Y",BL34,0)</f>
        <v>0</v>
      </c>
      <c r="BT34" s="3235"/>
      <c r="BU34" s="379">
        <f>IF(BW34&gt;BO34,BW34-BO34,0)</f>
        <v>0</v>
      </c>
      <c r="BV34" s="379">
        <f t="shared" ref="BV34:BV35" si="35">IF(BO34&gt;BW34,BO34-BW34,0)</f>
        <v>0</v>
      </c>
      <c r="BW34" s="379">
        <f>BS34+BT34</f>
        <v>0</v>
      </c>
      <c r="BX34" s="3235"/>
      <c r="BY34" s="379">
        <f>IF(CA34&gt;BO34,CA34-BO34,0)</f>
        <v>0</v>
      </c>
      <c r="BZ34" s="379">
        <f>IF(BO34&gt;CA34,BO34-CA34,0)</f>
        <v>0</v>
      </c>
      <c r="CA34" s="379">
        <f t="shared" ref="CA34:CA35" si="36">BW34-BX34</f>
        <v>0</v>
      </c>
      <c r="CB34" s="3207"/>
    </row>
    <row r="35" spans="2:80" ht="12.75" customHeight="1">
      <c r="B35" s="3210">
        <v>3</v>
      </c>
      <c r="C35" s="2076"/>
      <c r="D35" s="2076"/>
      <c r="E35" s="2076"/>
      <c r="F35" s="2076"/>
      <c r="G35" s="2076"/>
      <c r="H35" s="2077"/>
      <c r="I35" s="1124"/>
      <c r="J35" s="3211"/>
      <c r="K35" s="2076"/>
      <c r="L35" s="3212"/>
      <c r="M35" s="3212"/>
      <c r="N35" s="3212"/>
      <c r="O35" s="3212"/>
      <c r="P35" s="3213"/>
      <c r="Q35" s="1124"/>
      <c r="R35" s="1124"/>
      <c r="S35" s="1124"/>
      <c r="T35" s="1124"/>
      <c r="U35" s="1124"/>
      <c r="V35" s="3214"/>
      <c r="W35" s="1572"/>
      <c r="X35" s="1123"/>
      <c r="Y35" s="1124"/>
      <c r="Z35" s="1124"/>
      <c r="AA35" s="3214"/>
      <c r="AG35" s="1652"/>
      <c r="AH35" s="1652">
        <f>S35</f>
        <v>0</v>
      </c>
      <c r="AI35" s="576"/>
      <c r="AJ35" s="576"/>
      <c r="AK35" s="1652">
        <f t="shared" si="32"/>
        <v>0</v>
      </c>
      <c r="AL35" s="3203"/>
      <c r="AM35" s="1791"/>
      <c r="AN35" s="1652">
        <f>AH35</f>
        <v>0</v>
      </c>
      <c r="AO35" s="1652">
        <f>IF(AQ35&gt;AK35,AQ35-AK35,0)</f>
        <v>0</v>
      </c>
      <c r="AP35" s="1652">
        <f>IF(AK35&gt;AQ35,AK35-AQ35,0)</f>
        <v>0</v>
      </c>
      <c r="AQ35" s="380">
        <f>IF(AM35="y",AN35,0)</f>
        <v>0</v>
      </c>
      <c r="AR35" s="1772"/>
      <c r="AS35" s="380">
        <f>IF(AU35&gt;AK35,AU35-AK35,0)</f>
        <v>0</v>
      </c>
      <c r="AT35" s="380">
        <f>IF(AK35&gt;AU35,AK35-AU35,0)</f>
        <v>0</v>
      </c>
      <c r="AU35" s="380">
        <f>AQ35+AR35</f>
        <v>0</v>
      </c>
      <c r="AV35" s="1772"/>
      <c r="AW35" s="1652">
        <f>IF(AY35&gt;AK35,AY35-AK35,0)</f>
        <v>0</v>
      </c>
      <c r="AX35" s="1652">
        <f>IF(AK35&gt;AY35,AK35-AY35,0)</f>
        <v>0</v>
      </c>
      <c r="AY35" s="1652">
        <f t="shared" si="33"/>
        <v>0</v>
      </c>
      <c r="AZ35" s="1570"/>
      <c r="BA35" s="1570"/>
      <c r="BC35" s="3204"/>
      <c r="BD35" s="3204"/>
      <c r="BE35" s="3204"/>
      <c r="BF35" s="3203"/>
      <c r="BG35" s="3204"/>
      <c r="BH35" s="3203"/>
      <c r="BI35" s="3204"/>
      <c r="BJ35" s="3203"/>
      <c r="BL35" s="379">
        <f>X35</f>
        <v>0</v>
      </c>
      <c r="BM35" s="3235"/>
      <c r="BN35" s="3235"/>
      <c r="BO35" s="379">
        <f t="shared" si="34"/>
        <v>0</v>
      </c>
      <c r="BP35" s="3206"/>
      <c r="BQ35" s="379">
        <f>IF(BS35&gt;BL35,BS35-BL35,0)</f>
        <v>0</v>
      </c>
      <c r="BR35" s="379">
        <f>IF(BO35&gt;BS35,BO35-BS35,0)</f>
        <v>0</v>
      </c>
      <c r="BS35" s="379">
        <f>IF(BP35="Y",BL35,0)</f>
        <v>0</v>
      </c>
      <c r="BT35" s="3235"/>
      <c r="BU35" s="379">
        <f>IF(BW35&gt;BO35,BW35-BO35,0)</f>
        <v>0</v>
      </c>
      <c r="BV35" s="379">
        <f t="shared" si="35"/>
        <v>0</v>
      </c>
      <c r="BW35" s="379">
        <f>BS35+BT35</f>
        <v>0</v>
      </c>
      <c r="BX35" s="3235"/>
      <c r="BY35" s="379">
        <f>IF(CA35&gt;BO35,CA35-BO35,0)</f>
        <v>0</v>
      </c>
      <c r="BZ35" s="379">
        <f>IF(BO35&gt;CA35,BO35-CA35,0)</f>
        <v>0</v>
      </c>
      <c r="CA35" s="379">
        <f t="shared" si="36"/>
        <v>0</v>
      </c>
      <c r="CB35" s="3207"/>
    </row>
    <row r="36" spans="2:80" s="265" customFormat="1" ht="12.75" customHeight="1">
      <c r="B36" s="5091"/>
      <c r="C36" s="5092" t="s">
        <v>1973</v>
      </c>
      <c r="D36" s="5093"/>
      <c r="E36" s="5093"/>
      <c r="F36" s="5093"/>
      <c r="G36" s="5093"/>
      <c r="H36" s="5094"/>
      <c r="I36" s="5093"/>
      <c r="J36" s="5093"/>
      <c r="K36" s="5093"/>
      <c r="L36" s="5095"/>
      <c r="M36" s="5095"/>
      <c r="N36" s="5095"/>
      <c r="O36" s="5095"/>
      <c r="P36" s="5096"/>
      <c r="Q36" s="5097">
        <f>SUBTOTAL(9,Q33:Q35)</f>
        <v>0</v>
      </c>
      <c r="R36" s="5097">
        <f>SUBTOTAL(9,R33:R35)</f>
        <v>0</v>
      </c>
      <c r="S36" s="5097">
        <f>SUBTOTAL(9,S33:S35)</f>
        <v>0</v>
      </c>
      <c r="T36" s="5097">
        <f>SUBTOTAL(9,T33:T35)</f>
        <v>0</v>
      </c>
      <c r="U36" s="5097">
        <f>SUBTOTAL(9,U33:U35)</f>
        <v>0</v>
      </c>
      <c r="V36" s="5098"/>
      <c r="W36" s="3215"/>
      <c r="X36" s="5099">
        <f>SUBTOTAL(9,X33:X35)</f>
        <v>0</v>
      </c>
      <c r="Y36" s="5100">
        <f>SUBTOTAL(9,Y33:Y35)</f>
        <v>0</v>
      </c>
      <c r="Z36" s="5100">
        <f>SUBTOTAL(9,Z33:Z35)</f>
        <v>0</v>
      </c>
      <c r="AA36" s="5101"/>
      <c r="AB36" s="467"/>
      <c r="AG36" s="1856"/>
      <c r="AH36" s="1856">
        <f>SUBTOTAL(9,AH33:AH35)</f>
        <v>0</v>
      </c>
      <c r="AI36" s="1856">
        <f>SUBTOTAL(9,AI33:AI35)</f>
        <v>0</v>
      </c>
      <c r="AJ36" s="1856">
        <f>SUBTOTAL(9,AJ33:AJ35)</f>
        <v>0</v>
      </c>
      <c r="AK36" s="1856">
        <f>SUBTOTAL(9,AK33:AK35)</f>
        <v>0</v>
      </c>
      <c r="AL36" s="2307"/>
      <c r="AM36" s="2307"/>
      <c r="AN36" s="1856"/>
      <c r="AO36" s="1856">
        <f t="shared" ref="AO36:AY36" si="37">SUBTOTAL(9,AO33:AO35)</f>
        <v>0</v>
      </c>
      <c r="AP36" s="1856">
        <f t="shared" si="37"/>
        <v>0</v>
      </c>
      <c r="AQ36" s="1856">
        <f t="shared" si="37"/>
        <v>0</v>
      </c>
      <c r="AR36" s="1856">
        <f t="shared" si="37"/>
        <v>0</v>
      </c>
      <c r="AS36" s="1856">
        <f t="shared" si="37"/>
        <v>0</v>
      </c>
      <c r="AT36" s="1856">
        <f t="shared" si="37"/>
        <v>0</v>
      </c>
      <c r="AU36" s="1856">
        <f t="shared" si="37"/>
        <v>0</v>
      </c>
      <c r="AV36" s="1856">
        <f t="shared" si="37"/>
        <v>0</v>
      </c>
      <c r="AW36" s="1856">
        <f t="shared" si="37"/>
        <v>0</v>
      </c>
      <c r="AX36" s="1856">
        <f t="shared" si="37"/>
        <v>0</v>
      </c>
      <c r="AY36" s="1856">
        <f t="shared" si="37"/>
        <v>0</v>
      </c>
      <c r="AZ36" s="1950"/>
      <c r="BA36" s="1950"/>
      <c r="BC36" s="1856"/>
      <c r="BD36" s="1856"/>
      <c r="BE36" s="1856"/>
      <c r="BF36" s="2307"/>
      <c r="BG36" s="1856"/>
      <c r="BH36" s="2307"/>
      <c r="BI36" s="1856"/>
      <c r="BJ36" s="2307"/>
      <c r="BL36" s="1856">
        <f>SUBTOTAL(9,BL33:BL35)</f>
        <v>0</v>
      </c>
      <c r="BM36" s="1856">
        <f>SUBTOTAL(9,BM33:BM35)</f>
        <v>0</v>
      </c>
      <c r="BN36" s="1856">
        <f>SUBTOTAL(9,BN33:BN35)</f>
        <v>0</v>
      </c>
      <c r="BO36" s="1856">
        <f>SUBTOTAL(9,BO33:BO35)</f>
        <v>0</v>
      </c>
      <c r="BP36" s="1856"/>
      <c r="BQ36" s="1856">
        <f t="shared" ref="BQ36:CA36" si="38">SUBTOTAL(9,BQ33:BQ35)</f>
        <v>0</v>
      </c>
      <c r="BR36" s="1856">
        <f t="shared" si="38"/>
        <v>0</v>
      </c>
      <c r="BS36" s="1856">
        <f t="shared" si="38"/>
        <v>0</v>
      </c>
      <c r="BT36" s="1856">
        <f t="shared" si="38"/>
        <v>0</v>
      </c>
      <c r="BU36" s="1856">
        <f t="shared" si="38"/>
        <v>0</v>
      </c>
      <c r="BV36" s="1856">
        <f t="shared" si="38"/>
        <v>0</v>
      </c>
      <c r="BW36" s="1856">
        <f t="shared" si="38"/>
        <v>0</v>
      </c>
      <c r="BX36" s="1856">
        <f t="shared" si="38"/>
        <v>0</v>
      </c>
      <c r="BY36" s="1856">
        <f t="shared" si="38"/>
        <v>0</v>
      </c>
      <c r="BZ36" s="1856">
        <f t="shared" si="38"/>
        <v>0</v>
      </c>
      <c r="CA36" s="1856">
        <f t="shared" si="38"/>
        <v>0</v>
      </c>
      <c r="CB36" s="3236"/>
    </row>
    <row r="37" spans="2:80" s="23" customFormat="1" ht="12.75" customHeight="1">
      <c r="B37" s="3192"/>
      <c r="C37" s="2215"/>
      <c r="D37" s="2215"/>
      <c r="E37" s="2215"/>
      <c r="F37" s="2215"/>
      <c r="G37" s="2215"/>
      <c r="H37" s="4118"/>
      <c r="I37" s="2819"/>
      <c r="J37" s="2819"/>
      <c r="K37" s="2819"/>
      <c r="L37" s="3237"/>
      <c r="M37" s="3237"/>
      <c r="N37" s="3237"/>
      <c r="O37" s="3237"/>
      <c r="P37" s="357"/>
      <c r="Q37" s="4119"/>
      <c r="R37" s="4119"/>
      <c r="S37" s="4119"/>
      <c r="T37" s="4119"/>
      <c r="U37" s="4119"/>
      <c r="V37" s="4120"/>
      <c r="W37" s="3232"/>
      <c r="X37" s="1176"/>
      <c r="Y37" s="4119"/>
      <c r="Z37" s="4119"/>
      <c r="AA37" s="4120"/>
      <c r="AB37" s="24"/>
      <c r="AG37" s="1795"/>
      <c r="AH37" s="1795"/>
      <c r="AI37" s="1795"/>
      <c r="AJ37" s="1795"/>
      <c r="AK37" s="1795"/>
      <c r="AL37" s="1795"/>
      <c r="AM37" s="1795"/>
      <c r="AN37" s="1795"/>
      <c r="AO37" s="1795"/>
      <c r="AP37" s="1795"/>
      <c r="AQ37" s="1795"/>
      <c r="AR37" s="1795"/>
      <c r="AS37" s="1795"/>
      <c r="AT37" s="1795"/>
      <c r="AU37" s="1795"/>
      <c r="AV37" s="1795"/>
      <c r="AW37" s="1795"/>
      <c r="AX37" s="1795"/>
      <c r="AY37" s="1795"/>
      <c r="AZ37" s="1461"/>
      <c r="BA37" s="1461"/>
      <c r="BC37" s="1790"/>
      <c r="BD37" s="1790"/>
      <c r="BE37" s="1790"/>
      <c r="BF37" s="1790"/>
      <c r="BG37" s="1790"/>
      <c r="BH37" s="1790"/>
      <c r="BI37" s="1790"/>
      <c r="BJ37" s="1790"/>
      <c r="BL37" s="871"/>
      <c r="BM37" s="871"/>
      <c r="BN37" s="871"/>
      <c r="BO37" s="871"/>
      <c r="BP37" s="871"/>
      <c r="BQ37" s="871"/>
      <c r="BR37" s="871"/>
      <c r="BS37" s="871"/>
      <c r="BT37" s="871"/>
      <c r="BU37" s="871"/>
      <c r="BV37" s="871"/>
      <c r="BW37" s="871"/>
      <c r="BX37" s="871"/>
      <c r="BY37" s="871"/>
      <c r="BZ37" s="871"/>
      <c r="CA37" s="871"/>
      <c r="CB37" s="871"/>
    </row>
    <row r="38" spans="2:80" s="23" customFormat="1" ht="12.75" customHeight="1">
      <c r="B38" s="3194" t="s">
        <v>1514</v>
      </c>
      <c r="C38" s="3226" t="s">
        <v>1974</v>
      </c>
      <c r="D38" s="3227"/>
      <c r="E38" s="3227"/>
      <c r="F38" s="3227"/>
      <c r="G38" s="3227"/>
      <c r="H38" s="1271"/>
      <c r="I38" s="3228"/>
      <c r="J38" s="3228"/>
      <c r="K38" s="3228"/>
      <c r="L38" s="3229"/>
      <c r="M38" s="3229"/>
      <c r="N38" s="3229"/>
      <c r="O38" s="3229"/>
      <c r="P38" s="3230"/>
      <c r="Q38" s="1292"/>
      <c r="R38" s="1292"/>
      <c r="S38" s="1292"/>
      <c r="T38" s="1292"/>
      <c r="U38" s="1292"/>
      <c r="V38" s="3231"/>
      <c r="W38" s="3232"/>
      <c r="X38" s="3233"/>
      <c r="Y38" s="1292"/>
      <c r="Z38" s="1292"/>
      <c r="AA38" s="3231"/>
      <c r="AB38" s="24"/>
      <c r="AG38" s="1795"/>
      <c r="AH38" s="1795"/>
      <c r="AI38" s="1795"/>
      <c r="AJ38" s="1795"/>
      <c r="AK38" s="1795"/>
      <c r="AL38" s="1795"/>
      <c r="AM38" s="1795"/>
      <c r="AN38" s="1795"/>
      <c r="AO38" s="1795"/>
      <c r="AP38" s="1795"/>
      <c r="AQ38" s="1795"/>
      <c r="AR38" s="1795"/>
      <c r="AS38" s="1795"/>
      <c r="AT38" s="1795"/>
      <c r="AU38" s="1795"/>
      <c r="AV38" s="1795"/>
      <c r="AW38" s="1795"/>
      <c r="AX38" s="1795"/>
      <c r="AY38" s="1795"/>
      <c r="AZ38" s="3234"/>
      <c r="BA38" s="3234"/>
      <c r="BC38" s="1790"/>
      <c r="BD38" s="1790"/>
      <c r="BE38" s="1790"/>
      <c r="BF38" s="1790"/>
      <c r="BG38" s="1790"/>
      <c r="BH38" s="1790"/>
      <c r="BI38" s="1790"/>
      <c r="BJ38" s="1790"/>
      <c r="BL38" s="2820"/>
      <c r="BM38" s="2820"/>
      <c r="BN38" s="2820"/>
      <c r="BO38" s="2820"/>
      <c r="BP38" s="2820"/>
      <c r="BQ38" s="2820"/>
      <c r="BR38" s="2820"/>
      <c r="BS38" s="2820"/>
      <c r="BT38" s="2820"/>
      <c r="BU38" s="2820"/>
      <c r="BV38" s="2820"/>
      <c r="BW38" s="2820"/>
      <c r="BX38" s="2820"/>
      <c r="BY38" s="2820"/>
      <c r="BZ38" s="2820"/>
      <c r="CA38" s="2820"/>
      <c r="CB38" s="3102"/>
    </row>
    <row r="39" spans="2:80" ht="12.75" customHeight="1">
      <c r="B39" s="3200">
        <v>1</v>
      </c>
      <c r="C39" s="1104"/>
      <c r="D39" s="1104"/>
      <c r="E39" s="1116"/>
      <c r="F39" s="1182"/>
      <c r="G39" s="1116"/>
      <c r="H39" s="1183"/>
      <c r="I39" s="1042"/>
      <c r="J39" s="3220"/>
      <c r="K39" s="1104"/>
      <c r="L39" s="3202"/>
      <c r="M39" s="3202"/>
      <c r="N39" s="3202"/>
      <c r="O39" s="3202"/>
      <c r="P39" s="2961"/>
      <c r="Q39" s="1112"/>
      <c r="R39" s="1112"/>
      <c r="S39" s="1112"/>
      <c r="T39" s="1112"/>
      <c r="U39" s="1112"/>
      <c r="V39" s="1188"/>
      <c r="X39" s="2488"/>
      <c r="Y39" s="1637"/>
      <c r="Z39" s="1637"/>
      <c r="AA39" s="3238"/>
      <c r="AG39" s="1652" t="str">
        <f t="shared" ref="AG39:AG41" si="39">IF((O39-$D$4)&gt;365,"Long term commercial bonds","Short term commercial bonds")</f>
        <v>Short term commercial bonds</v>
      </c>
      <c r="AH39" s="1652">
        <f>S39</f>
        <v>0</v>
      </c>
      <c r="AI39" s="1772"/>
      <c r="AJ39" s="1772"/>
      <c r="AK39" s="1652">
        <f t="shared" ref="AK39:AK41" si="40">AH39+AI39-AJ39</f>
        <v>0</v>
      </c>
      <c r="AL39" s="2465"/>
      <c r="AM39" s="2465"/>
      <c r="AN39" s="1652">
        <f>AH39</f>
        <v>0</v>
      </c>
      <c r="AO39" s="1652">
        <f>IF(AQ39&gt;AK39,AQ39-AK39,0)</f>
        <v>0</v>
      </c>
      <c r="AP39" s="1652">
        <f>IF(AK39&gt;AQ39,AK39-AQ39,0)</f>
        <v>0</v>
      </c>
      <c r="AQ39" s="380">
        <f>IF(AL39="Y",AN39,IF(AL39="n/a",AN39,0))</f>
        <v>0</v>
      </c>
      <c r="AR39" s="1772"/>
      <c r="AS39" s="380">
        <f>IF(AU39&gt;AK39,AU39-AK39,0)</f>
        <v>0</v>
      </c>
      <c r="AT39" s="380">
        <f>IF(AK39&gt;AU39,AK39-AU39,0)</f>
        <v>0</v>
      </c>
      <c r="AU39" s="380">
        <f t="shared" ref="AU39:AU41" si="41">(AQ39+AR39)-IF(BH39="N",BG39,0)</f>
        <v>0</v>
      </c>
      <c r="AV39" s="1772"/>
      <c r="AW39" s="1652">
        <f>IF(AY39&gt;AK39,AY39-AK39,0)</f>
        <v>0</v>
      </c>
      <c r="AX39" s="1652">
        <f>IF(AK39&gt;AY39,AK39-AY39,0)</f>
        <v>0</v>
      </c>
      <c r="AY39" s="1652">
        <f t="shared" ref="AY39:AY41" si="42">(AU39+AV39)-IF(BJ39="N",BI39,0)</f>
        <v>0</v>
      </c>
      <c r="AZ39" s="3239"/>
      <c r="BA39" s="3239"/>
      <c r="BB39" s="23"/>
      <c r="BC39" s="1652">
        <f>G39*0.2</f>
        <v>0</v>
      </c>
      <c r="BD39" s="1652">
        <f>SFP!$AI$257*0.2</f>
        <v>0</v>
      </c>
      <c r="BE39" s="379"/>
      <c r="BF39" s="3206"/>
      <c r="BG39" s="1652"/>
      <c r="BH39" s="3206"/>
      <c r="BI39" s="1652"/>
      <c r="BJ39" s="3206"/>
      <c r="BL39" s="379">
        <f>X39</f>
        <v>0</v>
      </c>
      <c r="BM39" s="3235"/>
      <c r="BN39" s="3235"/>
      <c r="BO39" s="379">
        <f t="shared" ref="BO39:BO41" si="43">BL39+BM39-BN39</f>
        <v>0</v>
      </c>
      <c r="BP39" s="3206"/>
      <c r="BQ39" s="379">
        <f>IF(BS39&gt;BL39,BS39-BL39,0)</f>
        <v>0</v>
      </c>
      <c r="BR39" s="379">
        <f>IF(BO39&gt;BS39,BO39-BS39,0)</f>
        <v>0</v>
      </c>
      <c r="BS39" s="379">
        <f>IF(BP39="Y",BL39,0)</f>
        <v>0</v>
      </c>
      <c r="BT39" s="3235"/>
      <c r="BU39" s="379">
        <f>IF(BW39&gt;BO39,BW39-BO39,0)</f>
        <v>0</v>
      </c>
      <c r="BV39" s="379">
        <f>IF(BO39&gt;BW39,BO39-BW39,0)</f>
        <v>0</v>
      </c>
      <c r="BW39" s="379">
        <f>BS39+BT39</f>
        <v>0</v>
      </c>
      <c r="BX39" s="3235"/>
      <c r="BY39" s="379">
        <f>IF(CA39&gt;BO39,CA39-BO39,0)</f>
        <v>0</v>
      </c>
      <c r="BZ39" s="379">
        <f>IF(BO39&gt;CA39,BO39-CA39,0)</f>
        <v>0</v>
      </c>
      <c r="CA39" s="379">
        <f>BW39-BX39</f>
        <v>0</v>
      </c>
      <c r="CB39" s="3207"/>
    </row>
    <row r="40" spans="2:80" ht="12.75" customHeight="1">
      <c r="B40" s="3200">
        <v>2</v>
      </c>
      <c r="C40" s="1462"/>
      <c r="D40" s="1462"/>
      <c r="E40" s="1462"/>
      <c r="F40" s="1462"/>
      <c r="G40" s="1462"/>
      <c r="H40" s="1189"/>
      <c r="I40" s="1042"/>
      <c r="J40" s="1041"/>
      <c r="K40" s="1462"/>
      <c r="L40" s="3209"/>
      <c r="M40" s="3209"/>
      <c r="N40" s="3209"/>
      <c r="O40" s="3209"/>
      <c r="P40" s="1041"/>
      <c r="Q40" s="1042"/>
      <c r="R40" s="1042"/>
      <c r="S40" s="1042"/>
      <c r="T40" s="1042"/>
      <c r="U40" s="1042"/>
      <c r="V40" s="1194"/>
      <c r="X40" s="2489"/>
      <c r="Y40" s="1766"/>
      <c r="Z40" s="1766"/>
      <c r="AA40" s="3238"/>
      <c r="AG40" s="1652" t="str">
        <f t="shared" si="39"/>
        <v>Short term commercial bonds</v>
      </c>
      <c r="AH40" s="1652">
        <f>S40</f>
        <v>0</v>
      </c>
      <c r="AI40" s="1772"/>
      <c r="AJ40" s="1772"/>
      <c r="AK40" s="1652">
        <f t="shared" si="40"/>
        <v>0</v>
      </c>
      <c r="AL40" s="2465"/>
      <c r="AM40" s="2465"/>
      <c r="AN40" s="1652">
        <f>AH40</f>
        <v>0</v>
      </c>
      <c r="AO40" s="1652">
        <f>IF(AQ40&gt;AK40,AQ40-AK40,0)</f>
        <v>0</v>
      </c>
      <c r="AP40" s="1652">
        <f>IF(AK40&gt;AQ40,AK40-AQ40,0)</f>
        <v>0</v>
      </c>
      <c r="AQ40" s="380">
        <f t="shared" ref="AQ40:AQ41" si="44">IF(AL40="Y",AN40,IF(AL40="n/a",AN40,0))</f>
        <v>0</v>
      </c>
      <c r="AR40" s="1772"/>
      <c r="AS40" s="380">
        <f>IF(AU40&gt;AK40,AU40-AK40,0)</f>
        <v>0</v>
      </c>
      <c r="AT40" s="380">
        <f>IF(AK40&gt;AU40,AK40-AU40,0)</f>
        <v>0</v>
      </c>
      <c r="AU40" s="380">
        <f t="shared" si="41"/>
        <v>0</v>
      </c>
      <c r="AV40" s="1772"/>
      <c r="AW40" s="1652">
        <f>IF(AY40&gt;AK40,AY40-AK40,0)</f>
        <v>0</v>
      </c>
      <c r="AX40" s="1652">
        <f>IF(AK40&gt;AY40,AK40-AY40,0)</f>
        <v>0</v>
      </c>
      <c r="AY40" s="1652">
        <f t="shared" si="42"/>
        <v>0</v>
      </c>
      <c r="AZ40" s="3239"/>
      <c r="BA40" s="3239"/>
      <c r="BB40" s="23"/>
      <c r="BC40" s="1652">
        <f t="shared" ref="BC40:BC41" si="45">G40*0.2</f>
        <v>0</v>
      </c>
      <c r="BD40" s="1652">
        <f>SFP!$AI$257*0.2</f>
        <v>0</v>
      </c>
      <c r="BE40" s="379"/>
      <c r="BF40" s="3206"/>
      <c r="BG40" s="1652"/>
      <c r="BH40" s="3206"/>
      <c r="BI40" s="1652"/>
      <c r="BJ40" s="3206"/>
      <c r="BL40" s="379">
        <f>X40</f>
        <v>0</v>
      </c>
      <c r="BM40" s="3235"/>
      <c r="BN40" s="3235"/>
      <c r="BO40" s="379">
        <f t="shared" si="43"/>
        <v>0</v>
      </c>
      <c r="BP40" s="3206"/>
      <c r="BQ40" s="379">
        <f>IF(BS40&gt;BL40,BS40-BL40,0)</f>
        <v>0</v>
      </c>
      <c r="BR40" s="379">
        <f>IF(BO40&gt;BS40,BO40-BS40,0)</f>
        <v>0</v>
      </c>
      <c r="BS40" s="379">
        <f>IF(BP40="Y",BL40,0)</f>
        <v>0</v>
      </c>
      <c r="BT40" s="3235"/>
      <c r="BU40" s="379">
        <f>IF(BW40&gt;BO40,BW40-BO40,0)</f>
        <v>0</v>
      </c>
      <c r="BV40" s="379">
        <f t="shared" ref="BV40:BV41" si="46">IF(BO40&gt;BW40,BO40-BW40,0)</f>
        <v>0</v>
      </c>
      <c r="BW40" s="379">
        <f>BS40+BT40</f>
        <v>0</v>
      </c>
      <c r="BX40" s="3235"/>
      <c r="BY40" s="379">
        <f>IF(CA40&gt;BO40,CA40-BO40,0)</f>
        <v>0</v>
      </c>
      <c r="BZ40" s="379">
        <f>IF(BO40&gt;CA40,BO40-CA40,0)</f>
        <v>0</v>
      </c>
      <c r="CA40" s="379">
        <f t="shared" ref="CA40:CA41" si="47">BW40-BX40</f>
        <v>0</v>
      </c>
      <c r="CB40" s="3207"/>
    </row>
    <row r="41" spans="2:80" ht="12.75" customHeight="1">
      <c r="B41" s="3210">
        <v>3</v>
      </c>
      <c r="C41" s="2076"/>
      <c r="D41" s="2076"/>
      <c r="E41" s="2076"/>
      <c r="F41" s="2076"/>
      <c r="G41" s="2076"/>
      <c r="H41" s="2077"/>
      <c r="I41" s="1124"/>
      <c r="J41" s="3213"/>
      <c r="K41" s="2076"/>
      <c r="L41" s="3212"/>
      <c r="M41" s="3212"/>
      <c r="N41" s="3212"/>
      <c r="O41" s="3212"/>
      <c r="P41" s="3213"/>
      <c r="Q41" s="1124"/>
      <c r="R41" s="1124"/>
      <c r="S41" s="1124"/>
      <c r="T41" s="1124"/>
      <c r="U41" s="1124"/>
      <c r="V41" s="3214"/>
      <c r="W41" s="1572"/>
      <c r="X41" s="1123"/>
      <c r="Y41" s="1124"/>
      <c r="Z41" s="1641"/>
      <c r="AA41" s="3240"/>
      <c r="AG41" s="1652" t="str">
        <f t="shared" si="39"/>
        <v>Short term commercial bonds</v>
      </c>
      <c r="AH41" s="1652">
        <f>S41</f>
        <v>0</v>
      </c>
      <c r="AI41" s="576"/>
      <c r="AJ41" s="576"/>
      <c r="AK41" s="1652">
        <f t="shared" si="40"/>
        <v>0</v>
      </c>
      <c r="AL41" s="2465"/>
      <c r="AM41" s="1791"/>
      <c r="AN41" s="1652">
        <f>AH41</f>
        <v>0</v>
      </c>
      <c r="AO41" s="1652">
        <f>IF(AQ41&gt;AK41,AQ41-AK41,0)</f>
        <v>0</v>
      </c>
      <c r="AP41" s="1652">
        <f>IF(AK41&gt;AQ41,AK41-AQ41,0)</f>
        <v>0</v>
      </c>
      <c r="AQ41" s="380">
        <f t="shared" si="44"/>
        <v>0</v>
      </c>
      <c r="AR41" s="1772"/>
      <c r="AS41" s="380">
        <f>IF(AU41&gt;AK41,AU41-AK41,0)</f>
        <v>0</v>
      </c>
      <c r="AT41" s="380">
        <f>IF(AK41&gt;AU41,AK41-AU41,0)</f>
        <v>0</v>
      </c>
      <c r="AU41" s="380">
        <f t="shared" si="41"/>
        <v>0</v>
      </c>
      <c r="AV41" s="1772"/>
      <c r="AW41" s="1652">
        <f>IF(AY41&gt;AK41,AY41-AK41,0)</f>
        <v>0</v>
      </c>
      <c r="AX41" s="1652">
        <f>IF(AK41&gt;AY41,AK41-AY41,0)</f>
        <v>0</v>
      </c>
      <c r="AY41" s="1652">
        <f t="shared" si="42"/>
        <v>0</v>
      </c>
      <c r="AZ41" s="3239"/>
      <c r="BA41" s="3239"/>
      <c r="BB41" s="23"/>
      <c r="BC41" s="1652">
        <f t="shared" si="45"/>
        <v>0</v>
      </c>
      <c r="BD41" s="1652">
        <f>SFP!$AI$257*0.2</f>
        <v>0</v>
      </c>
      <c r="BE41" s="379"/>
      <c r="BF41" s="3206"/>
      <c r="BG41" s="1652"/>
      <c r="BH41" s="3206"/>
      <c r="BI41" s="1652"/>
      <c r="BJ41" s="3206"/>
      <c r="BL41" s="379">
        <f>X41</f>
        <v>0</v>
      </c>
      <c r="BM41" s="3235"/>
      <c r="BN41" s="3235"/>
      <c r="BO41" s="379">
        <f t="shared" si="43"/>
        <v>0</v>
      </c>
      <c r="BP41" s="3206"/>
      <c r="BQ41" s="379">
        <f>IF(BS41&gt;BL41,BS41-BL41,0)</f>
        <v>0</v>
      </c>
      <c r="BR41" s="379">
        <f>IF(BO41&gt;BS41,BO41-BS41,0)</f>
        <v>0</v>
      </c>
      <c r="BS41" s="379">
        <f>IF(BP41="Y",BL41,0)</f>
        <v>0</v>
      </c>
      <c r="BT41" s="3235"/>
      <c r="BU41" s="379">
        <f>IF(BW41&gt;BO41,BW41-BO41,0)</f>
        <v>0</v>
      </c>
      <c r="BV41" s="379">
        <f t="shared" si="46"/>
        <v>0</v>
      </c>
      <c r="BW41" s="379">
        <f>BS41+BT41</f>
        <v>0</v>
      </c>
      <c r="BX41" s="3235"/>
      <c r="BY41" s="379">
        <f>IF(CA41&gt;BO41,CA41-BO41,0)</f>
        <v>0</v>
      </c>
      <c r="BZ41" s="379">
        <f>IF(BO41&gt;CA41,BO41-CA41,0)</f>
        <v>0</v>
      </c>
      <c r="CA41" s="379">
        <f t="shared" si="47"/>
        <v>0</v>
      </c>
      <c r="CB41" s="3207"/>
    </row>
    <row r="42" spans="2:80" s="265" customFormat="1" ht="12.75" customHeight="1">
      <c r="B42" s="5091"/>
      <c r="C42" s="5103" t="s">
        <v>1975</v>
      </c>
      <c r="D42" s="5093"/>
      <c r="E42" s="5093"/>
      <c r="F42" s="5093"/>
      <c r="G42" s="5093"/>
      <c r="H42" s="5094"/>
      <c r="I42" s="5093"/>
      <c r="J42" s="5093"/>
      <c r="K42" s="5093"/>
      <c r="L42" s="5095"/>
      <c r="M42" s="5095"/>
      <c r="N42" s="5095"/>
      <c r="O42" s="5095"/>
      <c r="P42" s="5096"/>
      <c r="Q42" s="5097">
        <f>SUBTOTAL(9,Q39:Q41)</f>
        <v>0</v>
      </c>
      <c r="R42" s="5097">
        <f>SUBTOTAL(9,R39:R41)</f>
        <v>0</v>
      </c>
      <c r="S42" s="5097">
        <f>SUBTOTAL(9,S39:S41)</f>
        <v>0</v>
      </c>
      <c r="T42" s="5097">
        <f>SUBTOTAL(9,T39:T41)</f>
        <v>0</v>
      </c>
      <c r="U42" s="5097">
        <f>SUBTOTAL(9,U39:U41)</f>
        <v>0</v>
      </c>
      <c r="V42" s="5098"/>
      <c r="W42" s="3215"/>
      <c r="X42" s="5099">
        <f>SUBTOTAL(9,X39:X41)</f>
        <v>0</v>
      </c>
      <c r="Y42" s="5100">
        <f>SUBTOTAL(9,Y39:Y41)</f>
        <v>0</v>
      </c>
      <c r="Z42" s="5104">
        <f>SUBTOTAL(9,Z39:Z41)</f>
        <v>0</v>
      </c>
      <c r="AA42" s="5105"/>
      <c r="AB42" s="467"/>
      <c r="AG42" s="1856"/>
      <c r="AH42" s="1856">
        <f>SUBTOTAL(9,AH39:AH41)</f>
        <v>0</v>
      </c>
      <c r="AI42" s="1856">
        <f t="shared" ref="AI42:AY42" si="48">SUBTOTAL(9,AI39:AI41)</f>
        <v>0</v>
      </c>
      <c r="AJ42" s="1856">
        <f t="shared" si="48"/>
        <v>0</v>
      </c>
      <c r="AK42" s="1856">
        <f t="shared" si="48"/>
        <v>0</v>
      </c>
      <c r="AL42" s="1856"/>
      <c r="AM42" s="1856"/>
      <c r="AN42" s="1856"/>
      <c r="AO42" s="1856">
        <f t="shared" si="48"/>
        <v>0</v>
      </c>
      <c r="AP42" s="1856">
        <f t="shared" si="48"/>
        <v>0</v>
      </c>
      <c r="AQ42" s="1856">
        <f t="shared" si="48"/>
        <v>0</v>
      </c>
      <c r="AR42" s="1856">
        <f>SUBTOTAL(9,AR39:AR41)</f>
        <v>0</v>
      </c>
      <c r="AS42" s="1856">
        <f>SUBTOTAL(9,AS39:AS41)</f>
        <v>0</v>
      </c>
      <c r="AT42" s="1856">
        <f>SUBTOTAL(9,AT39:AT41)</f>
        <v>0</v>
      </c>
      <c r="AU42" s="1856">
        <f>SUBTOTAL(9,AU39:AU41)</f>
        <v>0</v>
      </c>
      <c r="AV42" s="1856">
        <f t="shared" si="48"/>
        <v>0</v>
      </c>
      <c r="AW42" s="1856">
        <f t="shared" si="48"/>
        <v>0</v>
      </c>
      <c r="AX42" s="1856">
        <f t="shared" si="48"/>
        <v>0</v>
      </c>
      <c r="AY42" s="1856">
        <f t="shared" si="48"/>
        <v>0</v>
      </c>
      <c r="AZ42" s="1950"/>
      <c r="BA42" s="1950"/>
      <c r="BB42" s="23"/>
      <c r="BC42" s="1856"/>
      <c r="BD42" s="1856"/>
      <c r="BE42" s="1856">
        <f>SUBTOTAL(9,BE39:BE41)</f>
        <v>0</v>
      </c>
      <c r="BF42" s="2307"/>
      <c r="BG42" s="1856">
        <f>SUBTOTAL(9,BG39:BG41)</f>
        <v>0</v>
      </c>
      <c r="BH42" s="2307"/>
      <c r="BI42" s="1856">
        <f>SUBTOTAL(9,BI39:BI41)</f>
        <v>0</v>
      </c>
      <c r="BJ42" s="2307"/>
      <c r="BL42" s="1856">
        <f>SUBTOTAL(9,BL39:BL41)</f>
        <v>0</v>
      </c>
      <c r="BM42" s="1856">
        <f t="shared" ref="BM42" si="49">SUBTOTAL(9,BM39:BM41)</f>
        <v>0</v>
      </c>
      <c r="BN42" s="1856">
        <f t="shared" ref="BN42" si="50">SUBTOTAL(9,BN39:BN41)</f>
        <v>0</v>
      </c>
      <c r="BO42" s="1856">
        <f t="shared" ref="BO42" si="51">SUBTOTAL(9,BO39:BO41)</f>
        <v>0</v>
      </c>
      <c r="BP42" s="1856"/>
      <c r="BQ42" s="1856">
        <f t="shared" ref="BQ42" si="52">SUBTOTAL(9,BQ39:BQ41)</f>
        <v>0</v>
      </c>
      <c r="BR42" s="1856">
        <f t="shared" ref="BR42" si="53">SUBTOTAL(9,BR39:BR41)</f>
        <v>0</v>
      </c>
      <c r="BS42" s="1856">
        <f t="shared" ref="BS42" si="54">SUBTOTAL(9,BS39:BS41)</f>
        <v>0</v>
      </c>
      <c r="BT42" s="1856">
        <f>SUBTOTAL(9,BT39:BT41)</f>
        <v>0</v>
      </c>
      <c r="BU42" s="1856">
        <f t="shared" ref="BU42:CA42" si="55">SUBTOTAL(9,BU39:BU41)</f>
        <v>0</v>
      </c>
      <c r="BV42" s="1856">
        <f t="shared" si="55"/>
        <v>0</v>
      </c>
      <c r="BW42" s="1856">
        <f t="shared" si="55"/>
        <v>0</v>
      </c>
      <c r="BX42" s="1856">
        <f t="shared" si="55"/>
        <v>0</v>
      </c>
      <c r="BY42" s="1856">
        <f t="shared" si="55"/>
        <v>0</v>
      </c>
      <c r="BZ42" s="1856">
        <f t="shared" si="55"/>
        <v>0</v>
      </c>
      <c r="CA42" s="1856">
        <f t="shared" si="55"/>
        <v>0</v>
      </c>
      <c r="CB42" s="3236"/>
    </row>
    <row r="43" spans="2:80" s="265" customFormat="1">
      <c r="B43" s="5106"/>
      <c r="C43" s="5107"/>
      <c r="D43" s="5108"/>
      <c r="E43" s="5108"/>
      <c r="F43" s="5108"/>
      <c r="G43" s="5108"/>
      <c r="H43" s="5108"/>
      <c r="I43" s="5108"/>
      <c r="J43" s="5108"/>
      <c r="K43" s="5108"/>
      <c r="L43" s="5109"/>
      <c r="M43" s="5109"/>
      <c r="N43" s="5109"/>
      <c r="O43" s="5109"/>
      <c r="P43" s="5110"/>
      <c r="Q43" s="5111"/>
      <c r="R43" s="5111"/>
      <c r="S43" s="5111"/>
      <c r="T43" s="5111"/>
      <c r="U43" s="5111"/>
      <c r="V43" s="5112"/>
      <c r="W43" s="3215"/>
      <c r="X43" s="5113"/>
      <c r="Y43" s="5114"/>
      <c r="Z43" s="5114"/>
      <c r="AA43" s="5115"/>
      <c r="AB43" s="467"/>
      <c r="AG43" s="2249"/>
      <c r="AH43" s="2249"/>
      <c r="AI43" s="2249"/>
      <c r="AJ43" s="2249"/>
      <c r="AK43" s="2249"/>
      <c r="AL43" s="2300"/>
      <c r="AM43" s="2300"/>
      <c r="AN43" s="2249"/>
      <c r="AO43" s="2249"/>
      <c r="AP43" s="2249"/>
      <c r="AQ43" s="1855"/>
      <c r="AR43" s="2249"/>
      <c r="AS43" s="1855"/>
      <c r="AT43" s="1855"/>
      <c r="AU43" s="1855"/>
      <c r="AV43" s="2249"/>
      <c r="AW43" s="2249"/>
      <c r="AX43" s="2249"/>
      <c r="AY43" s="2249"/>
      <c r="AZ43" s="1950"/>
      <c r="BA43" s="1950"/>
      <c r="BB43" s="23"/>
      <c r="BC43" s="2249"/>
      <c r="BD43" s="2249"/>
      <c r="BE43" s="2249"/>
      <c r="BF43" s="2458"/>
      <c r="BG43" s="2249"/>
      <c r="BH43" s="2458"/>
      <c r="BI43" s="2249"/>
      <c r="BJ43" s="2458"/>
      <c r="BL43" s="2820"/>
      <c r="BM43" s="2820"/>
      <c r="BN43" s="2820"/>
      <c r="BO43" s="2820"/>
      <c r="BP43" s="2820"/>
      <c r="BQ43" s="2820"/>
      <c r="BR43" s="2820"/>
      <c r="BS43" s="2820"/>
      <c r="BT43" s="2820"/>
      <c r="BU43" s="2820"/>
      <c r="BV43" s="2820"/>
      <c r="BW43" s="2820"/>
      <c r="BX43" s="2820"/>
      <c r="BY43" s="2820"/>
      <c r="BZ43" s="2820"/>
      <c r="CA43" s="2820"/>
      <c r="CB43" s="3102"/>
    </row>
    <row r="44" spans="2:80" s="265" customFormat="1">
      <c r="B44" s="5116" t="s">
        <v>1976</v>
      </c>
      <c r="C44" s="5117"/>
      <c r="D44" s="5077"/>
      <c r="E44" s="5077"/>
      <c r="F44" s="5077"/>
      <c r="G44" s="5077"/>
      <c r="H44" s="5077"/>
      <c r="I44" s="5077"/>
      <c r="J44" s="5077"/>
      <c r="K44" s="5077"/>
      <c r="L44" s="5118"/>
      <c r="M44" s="5118"/>
      <c r="N44" s="5118"/>
      <c r="O44" s="5118"/>
      <c r="P44" s="5119"/>
      <c r="Q44" s="5120">
        <f>SUBTOTAL(9,Q20:Q42)</f>
        <v>0</v>
      </c>
      <c r="R44" s="5120">
        <f>SUBTOTAL(9,R20:R42)</f>
        <v>0</v>
      </c>
      <c r="S44" s="5120">
        <f>SUBTOTAL(9,S20:S42)</f>
        <v>0</v>
      </c>
      <c r="T44" s="5120">
        <f>SUBTOTAL(9,T20:T42)</f>
        <v>0</v>
      </c>
      <c r="U44" s="5120">
        <f>SUBTOTAL(9,U20:U42)</f>
        <v>0</v>
      </c>
      <c r="V44" s="5121"/>
      <c r="W44" s="3215"/>
      <c r="X44" s="5122">
        <f>SUBTOTAL(9,X20:X42)</f>
        <v>0</v>
      </c>
      <c r="Y44" s="5123">
        <f>SUBTOTAL(9,Y20:Y42)</f>
        <v>0</v>
      </c>
      <c r="Z44" s="5123">
        <f>SUBTOTAL(9,Z20:Z42)</f>
        <v>0</v>
      </c>
      <c r="AA44" s="5124"/>
      <c r="AB44" s="467"/>
      <c r="AG44" s="764"/>
      <c r="AH44" s="764">
        <f>SUBTOTAL(9,AH18:AH43)</f>
        <v>0</v>
      </c>
      <c r="AI44" s="764">
        <f>SUBTOTAL(9,AI20:AI42)</f>
        <v>0</v>
      </c>
      <c r="AJ44" s="764">
        <f>SUBTOTAL(9,AJ20:AJ42)</f>
        <v>0</v>
      </c>
      <c r="AK44" s="764">
        <f>SUBTOTAL(9,AK20:AK42)</f>
        <v>0</v>
      </c>
      <c r="AL44" s="3241"/>
      <c r="AM44" s="3241"/>
      <c r="AN44" s="764">
        <f t="shared" ref="AN44:AY44" si="56">SUBTOTAL(9,AN20:AN42)</f>
        <v>0</v>
      </c>
      <c r="AO44" s="764">
        <f t="shared" si="56"/>
        <v>0</v>
      </c>
      <c r="AP44" s="764">
        <f t="shared" si="56"/>
        <v>0</v>
      </c>
      <c r="AQ44" s="764">
        <f t="shared" si="56"/>
        <v>0</v>
      </c>
      <c r="AR44" s="764">
        <f t="shared" si="56"/>
        <v>0</v>
      </c>
      <c r="AS44" s="764">
        <f t="shared" si="56"/>
        <v>0</v>
      </c>
      <c r="AT44" s="764">
        <f t="shared" si="56"/>
        <v>0</v>
      </c>
      <c r="AU44" s="764">
        <f t="shared" si="56"/>
        <v>0</v>
      </c>
      <c r="AV44" s="764">
        <f t="shared" si="56"/>
        <v>0</v>
      </c>
      <c r="AW44" s="764">
        <f t="shared" si="56"/>
        <v>0</v>
      </c>
      <c r="AX44" s="764">
        <f t="shared" si="56"/>
        <v>0</v>
      </c>
      <c r="AY44" s="764">
        <f t="shared" si="56"/>
        <v>0</v>
      </c>
      <c r="AZ44" s="3242"/>
      <c r="BA44" s="3242"/>
      <c r="BB44" s="23"/>
      <c r="BC44" s="2610"/>
      <c r="BD44" s="2610"/>
      <c r="BE44" s="764">
        <f>SUBTOTAL(9,BE20:BE42)</f>
        <v>0</v>
      </c>
      <c r="BF44" s="3243"/>
      <c r="BG44" s="764">
        <f>SUBTOTAL(9,BG20:BG42)</f>
        <v>0</v>
      </c>
      <c r="BH44" s="3243"/>
      <c r="BI44" s="764">
        <f>SUBTOTAL(9,BI20:BI42)</f>
        <v>0</v>
      </c>
      <c r="BJ44" s="3243"/>
      <c r="BL44" s="764">
        <f t="shared" ref="BL44:CB44" si="57">SUBTOTAL(9,BL20:BL43)</f>
        <v>0</v>
      </c>
      <c r="BM44" s="764">
        <f t="shared" si="57"/>
        <v>0</v>
      </c>
      <c r="BN44" s="764">
        <f t="shared" si="57"/>
        <v>0</v>
      </c>
      <c r="BO44" s="764">
        <f t="shared" si="57"/>
        <v>0</v>
      </c>
      <c r="BP44" s="2610">
        <f t="shared" si="57"/>
        <v>0</v>
      </c>
      <c r="BQ44" s="764">
        <f t="shared" si="57"/>
        <v>0</v>
      </c>
      <c r="BR44" s="764">
        <f t="shared" si="57"/>
        <v>0</v>
      </c>
      <c r="BS44" s="764">
        <f t="shared" si="57"/>
        <v>0</v>
      </c>
      <c r="BT44" s="2610">
        <f t="shared" si="57"/>
        <v>0</v>
      </c>
      <c r="BU44" s="2610">
        <f t="shared" si="57"/>
        <v>0</v>
      </c>
      <c r="BV44" s="2610">
        <f t="shared" si="57"/>
        <v>0</v>
      </c>
      <c r="BW44" s="2610">
        <f t="shared" si="57"/>
        <v>0</v>
      </c>
      <c r="BX44" s="2610">
        <f t="shared" si="57"/>
        <v>0</v>
      </c>
      <c r="BY44" s="2610">
        <f t="shared" si="57"/>
        <v>0</v>
      </c>
      <c r="BZ44" s="2610">
        <f t="shared" si="57"/>
        <v>0</v>
      </c>
      <c r="CA44" s="2610">
        <f t="shared" si="57"/>
        <v>0</v>
      </c>
      <c r="CB44" s="2610">
        <f t="shared" si="57"/>
        <v>0</v>
      </c>
    </row>
    <row r="45" spans="2:80" ht="12.75" customHeight="1">
      <c r="D45" s="346"/>
      <c r="E45" s="346"/>
      <c r="F45" s="346"/>
      <c r="G45" s="346"/>
      <c r="P45" s="346"/>
      <c r="Q45" s="346"/>
      <c r="R45" s="352" t="s">
        <v>1263</v>
      </c>
      <c r="S45" s="356">
        <f>S44-(SFP!G59+SFP!G60+SFP!G66+SFP!G67)</f>
        <v>0</v>
      </c>
      <c r="AL45" s="23"/>
      <c r="AM45" s="23"/>
      <c r="AN45" s="23"/>
      <c r="AO45" s="23"/>
      <c r="AP45" s="23"/>
      <c r="AQ45" s="23"/>
      <c r="AR45" s="23"/>
      <c r="AS45" s="23"/>
      <c r="AT45" s="23"/>
      <c r="AU45" s="23"/>
      <c r="AV45" s="23"/>
      <c r="AW45" s="23"/>
      <c r="AX45" s="23"/>
      <c r="AY45" s="23"/>
      <c r="AZ45" s="23"/>
      <c r="BA45" s="23"/>
      <c r="BB45" s="23"/>
      <c r="BF45" s="23"/>
      <c r="BH45" s="23"/>
      <c r="BJ45" s="23"/>
    </row>
    <row r="46" spans="2:80" ht="12.75" customHeight="1">
      <c r="B46" s="7300" t="s">
        <v>1565</v>
      </c>
      <c r="C46" s="7300"/>
      <c r="D46" s="274"/>
      <c r="E46" s="274"/>
      <c r="F46" s="274"/>
      <c r="G46" s="274"/>
      <c r="P46" s="346"/>
      <c r="Q46" s="346"/>
      <c r="AH46" s="7374" t="s">
        <v>1602</v>
      </c>
      <c r="AI46" s="7374"/>
      <c r="AJ46" s="7374"/>
      <c r="AK46" s="7374"/>
      <c r="AL46" s="7374"/>
      <c r="AM46" s="23"/>
      <c r="AN46" s="23"/>
      <c r="AO46" s="23"/>
      <c r="AP46" s="23"/>
      <c r="AQ46" s="23"/>
      <c r="AR46" s="23"/>
      <c r="AS46" s="23"/>
      <c r="AT46" s="23"/>
      <c r="AU46" s="23"/>
      <c r="AV46" s="23"/>
      <c r="AW46" s="23"/>
      <c r="AX46" s="23"/>
      <c r="AY46" s="23"/>
      <c r="AZ46" s="23"/>
      <c r="BA46" s="23"/>
      <c r="BB46" s="23"/>
      <c r="BH46" s="23"/>
    </row>
    <row r="47" spans="2:80" ht="12.75" customHeight="1">
      <c r="B47" s="1159">
        <v>1</v>
      </c>
      <c r="C47" s="1160" t="s">
        <v>1566</v>
      </c>
      <c r="D47" s="274"/>
      <c r="E47" s="274"/>
      <c r="F47" s="274"/>
      <c r="G47" s="274"/>
      <c r="P47" s="274"/>
      <c r="Q47" s="274"/>
      <c r="AH47" s="7639" t="s">
        <v>52</v>
      </c>
      <c r="AI47" s="7639"/>
      <c r="AJ47" s="7639"/>
      <c r="AK47" s="1329" t="s">
        <v>1604</v>
      </c>
      <c r="AL47" s="1329" t="s">
        <v>1605</v>
      </c>
      <c r="AM47" s="23"/>
      <c r="AN47" s="23"/>
      <c r="AO47" s="23"/>
      <c r="AP47" s="23"/>
      <c r="AQ47" s="23"/>
      <c r="AR47" s="23"/>
      <c r="AS47" s="23"/>
      <c r="AT47" s="23"/>
      <c r="AU47" s="23"/>
      <c r="AV47" s="23"/>
      <c r="AW47" s="23"/>
      <c r="AX47" s="23"/>
      <c r="AY47" s="23"/>
      <c r="AZ47" s="23"/>
      <c r="BA47" s="23"/>
      <c r="BB47" s="23"/>
    </row>
    <row r="48" spans="2:80" ht="12.75" customHeight="1">
      <c r="B48" s="23">
        <v>2</v>
      </c>
      <c r="C48" s="18" t="s">
        <v>1977</v>
      </c>
      <c r="D48" s="274"/>
      <c r="E48" s="274"/>
      <c r="F48" s="274"/>
      <c r="G48" s="274"/>
      <c r="P48" s="274"/>
      <c r="Q48" s="274"/>
      <c r="AH48" s="7658" t="s">
        <v>1978</v>
      </c>
      <c r="AI48" s="7658"/>
      <c r="AJ48" s="7658"/>
      <c r="AK48" s="3244"/>
      <c r="AL48" s="3244"/>
      <c r="AM48" s="23"/>
      <c r="AN48" s="23"/>
      <c r="AO48" s="23"/>
      <c r="AP48" s="23"/>
      <c r="AQ48" s="23"/>
      <c r="AR48" s="23"/>
      <c r="AS48" s="23"/>
      <c r="AT48" s="23"/>
      <c r="AU48" s="23"/>
      <c r="AV48" s="23"/>
      <c r="AW48" s="23"/>
      <c r="AX48" s="23"/>
      <c r="AY48" s="23"/>
      <c r="AZ48" s="23"/>
      <c r="BA48" s="23"/>
      <c r="BB48" s="23"/>
    </row>
    <row r="49" spans="2:38" ht="12.75" customHeight="1">
      <c r="B49" s="23">
        <v>3</v>
      </c>
      <c r="C49" s="18" t="s">
        <v>1979</v>
      </c>
      <c r="AH49" s="7659" t="s">
        <v>1927</v>
      </c>
      <c r="AI49" s="7659"/>
      <c r="AJ49" s="7659"/>
      <c r="AK49" s="3244"/>
      <c r="AL49" s="3244"/>
    </row>
    <row r="50" spans="2:38" ht="12.75" customHeight="1">
      <c r="AH50" s="7660" t="s">
        <v>1928</v>
      </c>
      <c r="AI50" s="7660"/>
      <c r="AJ50" s="7660"/>
      <c r="AK50" s="1332">
        <f>SUMIF($I:$I,$AH50,$AY:$AY)+SUMIF($I:$I,$AH50,$CA:$CA)</f>
        <v>0</v>
      </c>
      <c r="AL50" s="1332">
        <f>SUMIF($I:$I,$AH50,$AX:$AX)+SUMIF($I:$I,$AH50,$BZ:$BZ)</f>
        <v>0</v>
      </c>
    </row>
    <row r="51" spans="2:38" ht="12.75" customHeight="1">
      <c r="AH51" s="7660" t="s">
        <v>1929</v>
      </c>
      <c r="AI51" s="7660"/>
      <c r="AJ51" s="7660"/>
      <c r="AK51" s="1332">
        <f>SUMIF($I:$I,$AH51,$AY:$AY)+SUMIF($I:$I,$AH51,$CA:$CA)</f>
        <v>0</v>
      </c>
      <c r="AL51" s="1332">
        <f>SUMIF($I:$I,$AH51,$AX:$AX)+SUMIF($I:$I,$AH51,$BZ:$BZ)</f>
        <v>0</v>
      </c>
    </row>
    <row r="52" spans="2:38" ht="12.75" customHeight="1">
      <c r="AH52" s="7659" t="s">
        <v>1930</v>
      </c>
      <c r="AI52" s="7659"/>
      <c r="AJ52" s="7659"/>
      <c r="AK52" s="3245"/>
      <c r="AL52" s="3245"/>
    </row>
    <row r="53" spans="2:38" ht="12.75" customHeight="1">
      <c r="AH53" s="7663" t="s">
        <v>1931</v>
      </c>
      <c r="AI53" s="7663"/>
      <c r="AJ53" s="7663"/>
      <c r="AK53" s="3245"/>
      <c r="AL53" s="3245"/>
    </row>
    <row r="54" spans="2:38" ht="12.75" customHeight="1">
      <c r="AH54" s="7662" t="s">
        <v>1980</v>
      </c>
      <c r="AI54" s="7662"/>
      <c r="AJ54" s="7662"/>
      <c r="AK54" s="1448">
        <f>SUMIFS($AY$20:$AY$41,$AG$20:$AG$41,"Long term commercial bonds",$I$20:$I$41,"AAA to AA-")</f>
        <v>0</v>
      </c>
      <c r="AL54" s="1448">
        <f>SUMIFS($AX$20:$AX$41,$AG$20:$AG$41,"Long term commercial bonds",$I$20:$I$41,"AAA to AA-")</f>
        <v>0</v>
      </c>
    </row>
    <row r="55" spans="2:38" ht="12.75" customHeight="1">
      <c r="AH55" s="7662" t="s">
        <v>1933</v>
      </c>
      <c r="AI55" s="7662"/>
      <c r="AJ55" s="7662"/>
      <c r="AK55" s="1448">
        <f>SUMIFS($AY$20:$AY$41,$AG$20:$AG$41,"Long term commercial bonds",$I$20:$I$41,"A+ to A- ")</f>
        <v>0</v>
      </c>
      <c r="AL55" s="1448">
        <f>SUMIFS($AX$20:$AX$41,$AG$20:$AG$41,"Long term commercial bonds",$I$20:$I$41,"A+ to A- ")</f>
        <v>0</v>
      </c>
    </row>
    <row r="56" spans="2:38" ht="12.75" customHeight="1">
      <c r="AH56" s="7662" t="s">
        <v>1608</v>
      </c>
      <c r="AI56" s="7662"/>
      <c r="AJ56" s="7662"/>
      <c r="AK56" s="1448">
        <f>SUMIFS($AY$20:$AY$41,$AG$20:$AG$41,"Long term commercial bonds",$I$20:$I$41,"BBB+ to BBB-")</f>
        <v>0</v>
      </c>
      <c r="AL56" s="1448">
        <f>SUMIFS($AY$20:$AY$41,$AG$20:$AG$41,"Long term commercial bonds",$I$20:$I$41,"BBB+ to BBB-")</f>
        <v>0</v>
      </c>
    </row>
    <row r="57" spans="2:38" ht="12.75" customHeight="1">
      <c r="AH57" s="7662" t="s">
        <v>1609</v>
      </c>
      <c r="AI57" s="7662"/>
      <c r="AJ57" s="7662"/>
      <c r="AK57" s="1448">
        <f>SUMIFS($AY$20:$AY$41,$AG$20:$AG$41,"Long term commercial bonds",$I$20:$I$41,"BB+ to B-")</f>
        <v>0</v>
      </c>
      <c r="AL57" s="1448">
        <f>SUMIFS($AX$20:$AX$41,$AG$20:$AG$41,"Long term commercial bonds",$I$20:$I$41,"BB+ to B-")</f>
        <v>0</v>
      </c>
    </row>
    <row r="58" spans="2:38" ht="12.75" customHeight="1">
      <c r="AH58" s="7662" t="s">
        <v>1934</v>
      </c>
      <c r="AI58" s="7662"/>
      <c r="AJ58" s="7662"/>
      <c r="AK58" s="1448">
        <f>SUMIFS($AY$20:$AY$41,$AG$20:$AG$41,"Long term commercial bonds",$I$20:$I$41,"CCC or worse")</f>
        <v>0</v>
      </c>
      <c r="AL58" s="1448">
        <f>SUMIFS($AX$20:$AX$41,$AG$20:$AG$41,"Long term commercial bonds",$I$20:$I$41,"CCC or worse")</f>
        <v>0</v>
      </c>
    </row>
    <row r="59" spans="2:38" ht="12.75" customHeight="1">
      <c r="AH59" s="7662" t="s">
        <v>1611</v>
      </c>
      <c r="AI59" s="7662"/>
      <c r="AJ59" s="7662"/>
      <c r="AK59" s="1448"/>
      <c r="AL59" s="1448"/>
    </row>
    <row r="60" spans="2:38" ht="12.75" customHeight="1">
      <c r="AH60" s="7661" t="s">
        <v>1935</v>
      </c>
      <c r="AI60" s="7661"/>
      <c r="AJ60" s="7661"/>
      <c r="AK60" s="1448">
        <f>SUMIFS($AY$20:$AY$41,$AG$20:$AG$41,"Long term commercial bonds",$I$20:$I$41,"In Good Standing")</f>
        <v>0</v>
      </c>
      <c r="AL60" s="1448">
        <f>SUMIFS($AX$20:$AX$41,$AG$20:$AG$41,"Long term commercial bonds",$I$20:$I$41,"In Good Standing")</f>
        <v>0</v>
      </c>
    </row>
    <row r="61" spans="2:38" ht="12.75" customHeight="1">
      <c r="AH61" s="7661" t="s">
        <v>243</v>
      </c>
      <c r="AI61" s="7661"/>
      <c r="AJ61" s="7661"/>
      <c r="AK61" s="1448">
        <f>SUMIFS($AY$20:$AY$41,$AG$20:$AG$41,"Long term commercial bonds",$I$20:$I$41,"Others")</f>
        <v>0</v>
      </c>
      <c r="AL61" s="1448">
        <f>SUMIFS($AX$20:$AX$41,$AG$20:$AG$41,"Long term commercial bonds",$I$20:$I$41,"Others")</f>
        <v>0</v>
      </c>
    </row>
    <row r="62" spans="2:38" ht="12.75" customHeight="1">
      <c r="AH62" s="7665" t="s">
        <v>1936</v>
      </c>
      <c r="AI62" s="7665"/>
      <c r="AJ62" s="7665"/>
      <c r="AK62" s="3245"/>
      <c r="AL62" s="3245"/>
    </row>
    <row r="63" spans="2:38" ht="12.75" customHeight="1">
      <c r="AH63" s="7662" t="s">
        <v>1932</v>
      </c>
      <c r="AI63" s="7662"/>
      <c r="AJ63" s="7662"/>
      <c r="AK63" s="1448">
        <f>SUMIFS($AY$20:$AY$41,$AG$20:$AG$41,"Short term commercial bonds",$I$20:$I$41,"AAA to AA-")</f>
        <v>0</v>
      </c>
      <c r="AL63" s="1448">
        <f>SUMIFS($AX$20:$AX$41,$AG$20:$AG$41,"Short term commercial bonds",$I$20:$I$41,"AAA to AA-")</f>
        <v>0</v>
      </c>
    </row>
    <row r="64" spans="2:38" ht="12.75" customHeight="1">
      <c r="AH64" s="7662" t="s">
        <v>1933</v>
      </c>
      <c r="AI64" s="7662"/>
      <c r="AJ64" s="7662"/>
      <c r="AK64" s="1448">
        <f>SUMIFS($AY$20:$AY$41,$AG$20:$AG$41,"Short term commercial bonds",$I$20:$I$41,"A+ to A- ")</f>
        <v>0</v>
      </c>
      <c r="AL64" s="1448">
        <f>SUMIFS($AX$20:$AX$41,$AG$20:$AG$41,"Short term commercial bonds",$I$20:$I$41,"A+ to A- ")</f>
        <v>0</v>
      </c>
    </row>
    <row r="65" spans="34:38" ht="12.75" customHeight="1">
      <c r="AH65" s="7662" t="s">
        <v>1608</v>
      </c>
      <c r="AI65" s="7662"/>
      <c r="AJ65" s="7662"/>
      <c r="AK65" s="1448">
        <f>SUMIFS($AY$20:$AY$41,$AG$20:$AG$41,"Short term commercial bonds",$I$20:$I$41,"BBB+ to BBB-")</f>
        <v>0</v>
      </c>
      <c r="AL65" s="1448">
        <f>SUMIFS($AY$20:$AY$41,$AG$20:$AG$41,"Short term commercial bonds",$I$20:$I$41,"BBB+ to BBB-")</f>
        <v>0</v>
      </c>
    </row>
    <row r="66" spans="34:38" ht="12.75" customHeight="1">
      <c r="AH66" s="7662" t="s">
        <v>1609</v>
      </c>
      <c r="AI66" s="7662"/>
      <c r="AJ66" s="7662"/>
      <c r="AK66" s="1448">
        <f>SUMIFS($AY$20:$AY$41,$AG$20:$AG$41,"Short term commercial bonds",$I$20:$I$41,"BB+ to B-")</f>
        <v>0</v>
      </c>
      <c r="AL66" s="1448">
        <f>SUMIFS($AX$20:$AX$41,$AG$20:$AG$41,"Short term commercial bonds",$I$20:$I$41,"BB+ to B-")</f>
        <v>0</v>
      </c>
    </row>
    <row r="67" spans="34:38" ht="12.75" customHeight="1">
      <c r="AH67" s="7662" t="s">
        <v>1934</v>
      </c>
      <c r="AI67" s="7662"/>
      <c r="AJ67" s="7662"/>
      <c r="AK67" s="1448">
        <f>SUMIFS($AY$20:$AY$41,$AG$20:$AG$41,"Short term commercial bonds",$I$20:$I$41,"CCC or worse")</f>
        <v>0</v>
      </c>
      <c r="AL67" s="1448">
        <f>SUMIFS($AX$20:$AX$41,$AG$20:$AG$41,"Short term commercial bonds",$I$20:$I$41,"CCC or worse")</f>
        <v>0</v>
      </c>
    </row>
    <row r="68" spans="34:38" ht="12.75" customHeight="1">
      <c r="AH68" s="7662" t="s">
        <v>1611</v>
      </c>
      <c r="AI68" s="7662"/>
      <c r="AJ68" s="7662"/>
      <c r="AK68" s="1448"/>
      <c r="AL68" s="1448"/>
    </row>
    <row r="69" spans="34:38" ht="12.75" customHeight="1">
      <c r="AH69" s="7661" t="s">
        <v>1935</v>
      </c>
      <c r="AI69" s="7661"/>
      <c r="AJ69" s="7661"/>
      <c r="AK69" s="1448">
        <f>SUMIFS($AY$20:$AY$41,$AG$20:$AG$41,"Short term commercial bonds",$I$20:$I$41,"In Good Standing")</f>
        <v>0</v>
      </c>
      <c r="AL69" s="1448">
        <f>SUMIFS($AX$20:$AX$41,$AG$20:$AG$41,"Short term commercial bonds",$I$20:$I$41,"In Good Standing")</f>
        <v>0</v>
      </c>
    </row>
    <row r="70" spans="34:38" ht="12.75" customHeight="1">
      <c r="AH70" s="7661" t="s">
        <v>243</v>
      </c>
      <c r="AI70" s="7661"/>
      <c r="AJ70" s="7661"/>
      <c r="AK70" s="1448">
        <f>SUMIFS($AY$20:$AY$41,$AG$20:$AG$41,"Short term commercial bonds",$I$20:$I$41,"Others")</f>
        <v>0</v>
      </c>
      <c r="AL70" s="1448">
        <f>SUMIFS($AX$20:$AX$41,$AG$20:$AG$41,"Short term commercial bonds",$I$20:$I$41,"Others")</f>
        <v>0</v>
      </c>
    </row>
    <row r="71" spans="34:38" ht="12.75" customHeight="1">
      <c r="AH71" s="7667" t="s">
        <v>164</v>
      </c>
      <c r="AI71" s="7667"/>
      <c r="AJ71" s="7667"/>
      <c r="AK71" s="1331">
        <f>SUM(AK49:AK70)</f>
        <v>0</v>
      </c>
      <c r="AL71" s="1331">
        <f>SUM(AL49:AL70)</f>
        <v>0</v>
      </c>
    </row>
    <row r="74" spans="34:38" ht="12.75" customHeight="1">
      <c r="AH74" s="7713" t="s">
        <v>1863</v>
      </c>
      <c r="AI74" s="7715"/>
      <c r="AJ74" s="7713" t="s">
        <v>52</v>
      </c>
      <c r="AK74" s="7714"/>
      <c r="AL74" s="7715"/>
    </row>
    <row r="75" spans="34:38" ht="12.75" customHeight="1">
      <c r="AH75" s="3246" t="s">
        <v>1981</v>
      </c>
      <c r="AI75" s="3247"/>
      <c r="AJ75" s="7704" t="s">
        <v>1554</v>
      </c>
      <c r="AK75" s="7705"/>
      <c r="AL75" s="7706"/>
    </row>
    <row r="76" spans="34:38" ht="12.75" customHeight="1">
      <c r="AH76" s="3246" t="s">
        <v>1982</v>
      </c>
      <c r="AI76" s="3247"/>
      <c r="AJ76" s="7707"/>
      <c r="AK76" s="7708"/>
      <c r="AL76" s="7709"/>
    </row>
    <row r="77" spans="34:38" ht="12.75" customHeight="1">
      <c r="AH77" s="3246" t="s">
        <v>1983</v>
      </c>
      <c r="AI77" s="3247"/>
      <c r="AJ77" s="7710"/>
      <c r="AK77" s="7711"/>
      <c r="AL77" s="7712"/>
    </row>
    <row r="78" spans="34:38" ht="12.75" customHeight="1">
      <c r="AH78" s="7716" t="s">
        <v>1984</v>
      </c>
      <c r="AI78" s="7717"/>
      <c r="AJ78" s="7701" t="s">
        <v>1985</v>
      </c>
      <c r="AK78" s="7702"/>
      <c r="AL78" s="7703"/>
    </row>
    <row r="79" spans="34:38" ht="12.75" customHeight="1">
      <c r="AH79" s="7716" t="s">
        <v>1986</v>
      </c>
      <c r="AI79" s="7717"/>
      <c r="AJ79" s="7701" t="s">
        <v>1987</v>
      </c>
      <c r="AK79" s="7702"/>
      <c r="AL79" s="7703"/>
    </row>
  </sheetData>
  <sheetProtection algorithmName="SHA-512" hashValue="nb1uvnDDiNjOk/rMHjclEOOxS/XbMD4hDZihaWjmFUbe3Rg+jUzNEn1AzCe1fCl+h1GvfHL/r69+VaDd9Gq6sQ==" saltValue="HKgv0GhLNGZpQiIN1/SW7g==" spinCount="100000" sheet="1" scenarios="1" formatRows="0" insertColumns="0" insertRows="0"/>
  <mergeCells count="111">
    <mergeCell ref="AJ79:AL79"/>
    <mergeCell ref="AJ78:AL78"/>
    <mergeCell ref="AJ75:AL77"/>
    <mergeCell ref="AJ74:AL74"/>
    <mergeCell ref="BE10:BE16"/>
    <mergeCell ref="AH48:AJ48"/>
    <mergeCell ref="AH49:AJ49"/>
    <mergeCell ref="AH50:AJ50"/>
    <mergeCell ref="AH51:AJ51"/>
    <mergeCell ref="AH52:AJ52"/>
    <mergeCell ref="AH53:AJ53"/>
    <mergeCell ref="AH54:AJ54"/>
    <mergeCell ref="AH55:AJ55"/>
    <mergeCell ref="AH56:AJ56"/>
    <mergeCell ref="AH57:AJ57"/>
    <mergeCell ref="AH58:AJ58"/>
    <mergeCell ref="AH78:AI78"/>
    <mergeCell ref="AH79:AI79"/>
    <mergeCell ref="AH74:AI74"/>
    <mergeCell ref="AH46:AL46"/>
    <mergeCell ref="AH69:AJ69"/>
    <mergeCell ref="AH70:AJ70"/>
    <mergeCell ref="AH71:AJ71"/>
    <mergeCell ref="AH64:AJ64"/>
    <mergeCell ref="BL9:CB9"/>
    <mergeCell ref="BH12:BH16"/>
    <mergeCell ref="BG12:BG16"/>
    <mergeCell ref="BJ12:BJ16"/>
    <mergeCell ref="BI12:BI16"/>
    <mergeCell ref="AK10:AK16"/>
    <mergeCell ref="AQ10:AQ16"/>
    <mergeCell ref="AR11:AR16"/>
    <mergeCell ref="AS11:AS16"/>
    <mergeCell ref="AT11:AT16"/>
    <mergeCell ref="AP10:AP16"/>
    <mergeCell ref="BL11:BL16"/>
    <mergeCell ref="BM12:BM16"/>
    <mergeCell ref="BN12:BN16"/>
    <mergeCell ref="BI10:BJ11"/>
    <mergeCell ref="BG10:BH11"/>
    <mergeCell ref="AU11:AU16"/>
    <mergeCell ref="AV11:AV16"/>
    <mergeCell ref="AW11:AW16"/>
    <mergeCell ref="AX11:AX16"/>
    <mergeCell ref="AY11:AY16"/>
    <mergeCell ref="BO11:BO16"/>
    <mergeCell ref="BP11:BP12"/>
    <mergeCell ref="BQ11:BQ16"/>
    <mergeCell ref="B46:C46"/>
    <mergeCell ref="K9:K16"/>
    <mergeCell ref="E9:E16"/>
    <mergeCell ref="G9:G16"/>
    <mergeCell ref="S9:S16"/>
    <mergeCell ref="B9:C16"/>
    <mergeCell ref="R9:R16"/>
    <mergeCell ref="D9:D16"/>
    <mergeCell ref="H9:H16"/>
    <mergeCell ref="L9:L16"/>
    <mergeCell ref="I9:I16"/>
    <mergeCell ref="F9:F16"/>
    <mergeCell ref="O10:O16"/>
    <mergeCell ref="N10:N16"/>
    <mergeCell ref="M10:M16"/>
    <mergeCell ref="Q10:Q16"/>
    <mergeCell ref="J9:J16"/>
    <mergeCell ref="P10:P16"/>
    <mergeCell ref="AB2:AB5"/>
    <mergeCell ref="AL11:AL16"/>
    <mergeCell ref="AM11:AM16"/>
    <mergeCell ref="AN11:AN16"/>
    <mergeCell ref="AO10:AO16"/>
    <mergeCell ref="AH10:AH16"/>
    <mergeCell ref="AI11:AI16"/>
    <mergeCell ref="AJ11:AJ16"/>
    <mergeCell ref="AZ10:AZ16"/>
    <mergeCell ref="AL10:AM10"/>
    <mergeCell ref="AG10:AG16"/>
    <mergeCell ref="CB11:CB16"/>
    <mergeCell ref="BT12:BT16"/>
    <mergeCell ref="BU12:BU16"/>
    <mergeCell ref="BV12:BV16"/>
    <mergeCell ref="BW12:BW16"/>
    <mergeCell ref="BX12:BX16"/>
    <mergeCell ref="BY12:BY16"/>
    <mergeCell ref="BZ12:BZ16"/>
    <mergeCell ref="CA12:CA16"/>
    <mergeCell ref="AH66:AJ66"/>
    <mergeCell ref="AH67:AJ67"/>
    <mergeCell ref="AH68:AJ68"/>
    <mergeCell ref="AH59:AJ59"/>
    <mergeCell ref="AH60:AJ60"/>
    <mergeCell ref="AH61:AJ61"/>
    <mergeCell ref="AH62:AJ62"/>
    <mergeCell ref="AH63:AJ63"/>
    <mergeCell ref="BS11:BS16"/>
    <mergeCell ref="BP13:BP16"/>
    <mergeCell ref="BR11:BR16"/>
    <mergeCell ref="BC10:BD11"/>
    <mergeCell ref="BC12:BC16"/>
    <mergeCell ref="BD12:BD16"/>
    <mergeCell ref="BF10:BF16"/>
    <mergeCell ref="BA10:BA16"/>
    <mergeCell ref="X10:X16"/>
    <mergeCell ref="Y10:Y16"/>
    <mergeCell ref="Z10:Z16"/>
    <mergeCell ref="AA10:AA16"/>
    <mergeCell ref="V9:V16"/>
    <mergeCell ref="T9:T16"/>
    <mergeCell ref="U9:U16"/>
    <mergeCell ref="AH47:AJ47"/>
    <mergeCell ref="AH65:AJ65"/>
  </mergeCells>
  <conditionalFormatting sqref="S45">
    <cfRule type="cellIs" dxfId="104" priority="1" operator="notEqual">
      <formula>0</formula>
    </cfRule>
  </conditionalFormatting>
  <dataValidations count="7">
    <dataValidation type="list" allowBlank="1" showInputMessage="1" showErrorMessage="1" sqref="K19:K40" xr:uid="{5833971D-99E0-4AFE-A5BC-2ADC13942694}">
      <formula1>"Y,N"</formula1>
    </dataValidation>
    <dataValidation type="list" allowBlank="1" showInputMessage="1" showErrorMessage="1" sqref="I20:I22 I33:I35" xr:uid="{46C7BED8-CC24-40B3-BC59-740F341EAD2F}">
      <formula1>"Local Currency, Foreign Currency"</formula1>
    </dataValidation>
    <dataValidation type="list" allowBlank="1" showInputMessage="1" showErrorMessage="1" sqref="F20:G22 F26:G28 F33:G35 F39:G41" xr:uid="{C5ED02EC-C79F-43C6-8610-5A6034BDF798}">
      <formula1>"Domestic, Foreign"</formula1>
    </dataValidation>
    <dataValidation type="list" allowBlank="1" showInputMessage="1" showErrorMessage="1" sqref="AL20:AL22 AL26:AL28 AL33:AL35 AL39:AL41 BJ26:BJ28 BF26:BF28 BH26:BH28 BJ39:BJ41 BF39:BF41 BH39:BH41" xr:uid="{C71CC35B-E85C-4CFF-BF18-71110BA7DC88}">
      <formula1>"Y,N,n/a"</formula1>
    </dataValidation>
    <dataValidation type="list" allowBlank="1" showInputMessage="1" showErrorMessage="1" sqref="BP39:BP41 BP20:BP22 BP26:BP28 BP33:BP35 AM20:AM43" xr:uid="{154F5D41-F8F3-40B7-B3AE-4DC4F867191D}">
      <formula1>"N,Y"</formula1>
    </dataValidation>
    <dataValidation type="list" allowBlank="1" showInputMessage="1" showErrorMessage="1" sqref="J26:J28 J39:J41" xr:uid="{AEA3AE35-49BE-4CBF-BAAE-5794E9A06CED}">
      <formula1>"Long Term,Short Term"</formula1>
    </dataValidation>
    <dataValidation type="list" allowBlank="1" showInputMessage="1" showErrorMessage="1" sqref="I26:I28 I39:I41" xr:uid="{55EFE77E-8BF8-4E35-8053-2D9DF3891C7C}">
      <formula1>"AAA to AA-, A+ to A- , BBB+ to BBB-, BB+ to B-, CCC or worse,In good standing,Others"</formula1>
    </dataValidation>
  </dataValidations>
  <hyperlinks>
    <hyperlink ref="AH77" r:id="rId1" display="https://www.insurance.gov.ph/wp-content/uploads/2022/05/CL2022_23.pdf" xr:uid="{995D745B-8DEF-4570-B5CD-2462CBA1DF28}"/>
    <hyperlink ref="AH78" r:id="rId2" display="https://www.insurance.gov.ph/wp-content/uploads/2022/02/CL2021_53.pdf" xr:uid="{172CE479-7F9F-48D3-9DC9-2D1161643D9B}"/>
    <hyperlink ref="AH79" r:id="rId3" display="https://www.insurance.gov.ph/amended-insurance-code-r-a-10607/" xr:uid="{3D11E1FD-BD88-4DC9-B489-81C448FA5C13}"/>
    <hyperlink ref="AH75" r:id="rId4" display="https://www.insurance.gov.ph/amended-insurance-code-r-a-10607/" xr:uid="{CA43D93E-B4F9-4087-859C-DB79DBE2B760}"/>
    <hyperlink ref="AH76" r:id="rId5" display="https://www.insurance.gov.ph/amended-insurance-code-r-a-10607/" xr:uid="{C89A8CFA-09CA-464B-89D0-B2D2D9047A8A}"/>
    <hyperlink ref="AC2" location="Content!A1" display="Content" xr:uid="{DFEFFA8D-0690-4D3E-AD57-2C3AC08046E3}"/>
    <hyperlink ref="AC3" location="'SFP - Asset'!A1" display="SFP-Asset" xr:uid="{E7A8B5A8-13D7-4202-8DB1-687A8DD59126}"/>
    <hyperlink ref="AC4" location="'SFP - Liab, NW '!A1" display="SFP-Liab and NW" xr:uid="{9B051A4B-8DF1-4874-BEAD-BAD932619955}"/>
    <hyperlink ref="AC5" location="SCI!A1" display="SCI" xr:uid="{E7465F84-B216-41F9-8A3D-E1F34C822CD5}"/>
  </hyperlinks>
  <printOptions horizontalCentered="1"/>
  <pageMargins left="0.2" right="0.2" top="1.25" bottom="0.75" header="0.3" footer="0.3"/>
  <pageSetup paperSize="5" scale="31" fitToHeight="0" orientation="portrait" r:id="rId6"/>
  <legacyDrawing r:id="rId7"/>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rgb="FFFFCCCC"/>
    <pageSetUpPr fitToPage="1"/>
  </sheetPr>
  <dimension ref="B2:CH79"/>
  <sheetViews>
    <sheetView showGridLines="0" zoomScale="85" zoomScaleNormal="85" workbookViewId="0">
      <selection activeCell="BB17" sqref="BB17"/>
    </sheetView>
  </sheetViews>
  <sheetFormatPr defaultColWidth="9.140625" defaultRowHeight="12.75" customHeight="1" outlineLevelCol="1"/>
  <cols>
    <col min="1" max="1" width="1.85546875" style="18" customWidth="1"/>
    <col min="2" max="2" width="5.7109375" style="1093" customWidth="1"/>
    <col min="3" max="3" width="35.7109375" style="18" customWidth="1"/>
    <col min="4" max="4" width="30.7109375" style="18" customWidth="1"/>
    <col min="5" max="5" width="25.7109375" style="18" customWidth="1"/>
    <col min="6" max="6" width="20.7109375" style="18" customWidth="1"/>
    <col min="7" max="7" width="12.28515625" style="18" customWidth="1"/>
    <col min="8" max="9" width="12.7109375" style="18" customWidth="1"/>
    <col min="10" max="10" width="15.7109375" style="18" customWidth="1"/>
    <col min="11" max="12" width="20.7109375" style="1085" customWidth="1"/>
    <col min="13" max="14" width="12.7109375" style="1085" customWidth="1"/>
    <col min="15" max="16" width="20.7109375" style="18" customWidth="1"/>
    <col min="17" max="17" width="12.7109375" style="18" customWidth="1"/>
    <col min="18" max="20" width="20.7109375" style="18" customWidth="1"/>
    <col min="21" max="21" width="30.7109375" style="18" customWidth="1"/>
    <col min="22" max="22" width="3.7109375" style="18" customWidth="1"/>
    <col min="23" max="25" width="20.7109375" style="18" customWidth="1"/>
    <col min="26" max="26" width="30.7109375" style="18" customWidth="1"/>
    <col min="27" max="27" width="2.28515625" style="18" customWidth="1"/>
    <col min="28" max="28" width="18.7109375" style="18" customWidth="1"/>
    <col min="29" max="33" width="9.140625" style="18" customWidth="1"/>
    <col min="34" max="34" width="9.140625" style="18" hidden="1" customWidth="1"/>
    <col min="35" max="35" width="20.42578125" style="18" hidden="1" customWidth="1"/>
    <col min="36" max="41" width="20.7109375" style="18" hidden="1" customWidth="1"/>
    <col min="42" max="43" width="20.7109375" style="25" hidden="1" customWidth="1"/>
    <col min="44" max="44" width="20.7109375" style="18" hidden="1" customWidth="1"/>
    <col min="45" max="52" width="20.7109375" style="18" hidden="1" customWidth="1" outlineLevel="1"/>
    <col min="53" max="53" width="30.7109375" style="18" hidden="1" customWidth="1" collapsed="1"/>
    <col min="54" max="54" width="30.7109375" style="18" hidden="1" customWidth="1"/>
    <col min="55" max="55" width="3.7109375" style="18" hidden="1" customWidth="1"/>
    <col min="56" max="59" width="18.7109375" style="18" hidden="1" customWidth="1"/>
    <col min="60" max="63" width="18.7109375" style="18" hidden="1" customWidth="1" outlineLevel="1"/>
    <col min="64" max="64" width="3.7109375" style="18" hidden="1" customWidth="1" collapsed="1"/>
    <col min="65" max="72" width="20.7109375" style="18" hidden="1" customWidth="1"/>
    <col min="73" max="80" width="20.7109375" style="18" hidden="1" customWidth="1" outlineLevel="1"/>
    <col min="81" max="81" width="30.7109375" style="18" hidden="1" customWidth="1" collapsed="1"/>
    <col min="82" max="82" width="0" style="18" hidden="1" customWidth="1"/>
    <col min="83" max="16384" width="9.140625" style="18"/>
  </cols>
  <sheetData>
    <row r="2" spans="2:86" ht="14.1" customHeight="1">
      <c r="B2" s="1005" t="s">
        <v>1988</v>
      </c>
      <c r="G2" s="266"/>
      <c r="H2" s="266"/>
      <c r="I2" s="1093"/>
      <c r="J2" s="1093"/>
      <c r="K2" s="1093"/>
      <c r="L2" s="1093"/>
      <c r="M2" s="1093"/>
      <c r="N2" s="1093"/>
      <c r="O2" s="1093"/>
      <c r="P2" s="1093"/>
      <c r="Q2" s="1093"/>
      <c r="R2" s="1093"/>
      <c r="S2" s="1093"/>
      <c r="T2" s="1093"/>
      <c r="U2" s="1093"/>
      <c r="V2" s="1152"/>
      <c r="AA2" s="7718" t="s">
        <v>1486</v>
      </c>
      <c r="AB2" s="5080" t="s">
        <v>1067</v>
      </c>
    </row>
    <row r="3" spans="2:86" ht="15.2" customHeight="1">
      <c r="B3" s="1005" t="s">
        <v>7</v>
      </c>
      <c r="D3" s="4787">
        <f>'Com Prof'!D2</f>
        <v>0</v>
      </c>
      <c r="E3" s="4788"/>
      <c r="F3" s="4788"/>
      <c r="G3" s="265"/>
      <c r="H3" s="265"/>
      <c r="I3" s="265"/>
      <c r="J3" s="265"/>
      <c r="K3" s="265"/>
      <c r="L3" s="265"/>
      <c r="M3" s="265"/>
      <c r="N3" s="265"/>
      <c r="O3" s="265"/>
      <c r="P3" s="265"/>
      <c r="Q3" s="265"/>
      <c r="R3" s="265"/>
      <c r="S3" s="265"/>
      <c r="T3" s="265"/>
      <c r="U3" s="265"/>
      <c r="AA3" s="7342"/>
      <c r="AB3" s="550" t="s">
        <v>1487</v>
      </c>
    </row>
    <row r="4" spans="2:86" ht="15.2" customHeight="1">
      <c r="B4" s="1005" t="s">
        <v>757</v>
      </c>
      <c r="D4" s="5081">
        <f>'Com Prof'!D3</f>
        <v>45657</v>
      </c>
      <c r="E4" s="5082"/>
      <c r="F4" s="5082"/>
      <c r="G4" s="1093"/>
      <c r="H4" s="1093"/>
      <c r="I4" s="1093"/>
      <c r="J4" s="1093"/>
      <c r="K4" s="1093"/>
      <c r="L4" s="1093"/>
      <c r="M4" s="1093"/>
      <c r="N4" s="1093"/>
      <c r="O4" s="1093"/>
      <c r="P4" s="1093"/>
      <c r="Q4" s="1093"/>
      <c r="R4" s="1093"/>
      <c r="S4" s="1093"/>
      <c r="T4" s="1093"/>
      <c r="U4" s="1093"/>
      <c r="V4" s="264"/>
      <c r="AA4" s="7342"/>
      <c r="AB4" s="550" t="s">
        <v>1488</v>
      </c>
    </row>
    <row r="5" spans="2:86" ht="15.2" customHeight="1">
      <c r="B5" s="593"/>
      <c r="C5" s="593"/>
      <c r="D5" s="593"/>
      <c r="E5" s="593"/>
      <c r="F5" s="593"/>
      <c r="G5" s="593"/>
      <c r="H5" s="593"/>
      <c r="I5" s="593"/>
      <c r="J5" s="593"/>
      <c r="K5" s="593"/>
      <c r="L5" s="593"/>
      <c r="M5" s="593"/>
      <c r="N5" s="593"/>
      <c r="O5" s="593"/>
      <c r="P5" s="593"/>
      <c r="Q5" s="593"/>
      <c r="R5" s="593"/>
      <c r="S5" s="593"/>
      <c r="T5" s="593"/>
      <c r="U5" s="593"/>
      <c r="AA5" s="7343"/>
      <c r="AB5" s="551" t="s">
        <v>258</v>
      </c>
    </row>
    <row r="6" spans="2:86" ht="14.1" customHeight="1">
      <c r="C6" s="1093"/>
      <c r="D6" s="1093"/>
      <c r="E6" s="1093"/>
      <c r="F6" s="1093"/>
      <c r="G6" s="1093"/>
      <c r="H6" s="1093"/>
      <c r="I6" s="1093"/>
      <c r="J6" s="1093"/>
      <c r="K6" s="1093"/>
      <c r="L6" s="1093"/>
      <c r="M6" s="1093"/>
      <c r="N6" s="1093"/>
      <c r="O6" s="1093"/>
      <c r="P6" s="1093"/>
      <c r="Q6" s="1093"/>
      <c r="R6" s="1093"/>
      <c r="S6" s="1093"/>
      <c r="T6" s="1093"/>
      <c r="U6" s="1093"/>
    </row>
    <row r="7" spans="2:86" ht="14.1" customHeight="1">
      <c r="C7" s="1093"/>
      <c r="D7" s="1093"/>
      <c r="E7" s="1093"/>
      <c r="F7" s="1093"/>
      <c r="G7" s="1093"/>
      <c r="H7" s="1093"/>
      <c r="I7" s="1093"/>
      <c r="J7" s="1093"/>
      <c r="K7" s="1093"/>
      <c r="L7" s="1093"/>
      <c r="M7" s="1093"/>
      <c r="N7" s="1093"/>
      <c r="O7" s="1093"/>
      <c r="P7" s="1093"/>
      <c r="Q7" s="1093"/>
      <c r="R7" s="1093"/>
      <c r="S7" s="1093"/>
      <c r="T7" s="1093"/>
      <c r="U7" s="1093"/>
    </row>
    <row r="8" spans="2:86" ht="14.1" customHeight="1">
      <c r="C8" s="1093"/>
      <c r="D8" s="1093"/>
      <c r="E8" s="1093"/>
      <c r="F8" s="1093"/>
      <c r="G8" s="1093"/>
      <c r="H8" s="1093"/>
      <c r="I8" s="1093"/>
      <c r="J8" s="1093"/>
      <c r="K8" s="1093"/>
      <c r="L8" s="1093"/>
      <c r="M8" s="1093"/>
      <c r="N8" s="1093"/>
      <c r="O8" s="1093"/>
      <c r="P8" s="1093"/>
      <c r="Q8" s="1093"/>
      <c r="R8" s="1093"/>
      <c r="S8" s="1093"/>
      <c r="T8" s="1093"/>
      <c r="U8" s="1093"/>
    </row>
    <row r="9" spans="2:86" s="1174" customFormat="1">
      <c r="B9" s="7744" t="s">
        <v>52</v>
      </c>
      <c r="C9" s="7745"/>
      <c r="D9" s="7728" t="s">
        <v>1489</v>
      </c>
      <c r="E9" s="7728" t="s">
        <v>1949</v>
      </c>
      <c r="F9" s="7728" t="s">
        <v>1950</v>
      </c>
      <c r="G9" s="7728" t="s">
        <v>1989</v>
      </c>
      <c r="H9" s="7728" t="s">
        <v>1990</v>
      </c>
      <c r="I9" s="7729" t="s">
        <v>1572</v>
      </c>
      <c r="J9" s="7729" t="s">
        <v>1991</v>
      </c>
      <c r="K9" s="7729" t="s">
        <v>1992</v>
      </c>
      <c r="L9" s="5125" t="s">
        <v>1957</v>
      </c>
      <c r="M9" s="1375"/>
      <c r="N9" s="1375"/>
      <c r="O9" s="4034"/>
      <c r="P9" s="5125" t="s">
        <v>1966</v>
      </c>
      <c r="Q9" s="1375"/>
      <c r="R9" s="4034"/>
      <c r="S9" s="7728" t="s">
        <v>1086</v>
      </c>
      <c r="T9" s="7728" t="s">
        <v>1084</v>
      </c>
      <c r="U9" s="7733" t="s">
        <v>1497</v>
      </c>
      <c r="V9" s="18"/>
      <c r="W9" s="5087" t="s">
        <v>78</v>
      </c>
      <c r="X9" s="5088"/>
      <c r="Y9" s="5088"/>
      <c r="Z9" s="5089"/>
      <c r="AA9" s="18"/>
      <c r="AB9" s="18"/>
      <c r="AC9" s="18"/>
      <c r="AD9" s="18"/>
      <c r="AE9" s="18"/>
      <c r="AF9" s="18"/>
      <c r="AG9" s="18"/>
      <c r="AH9" s="18"/>
      <c r="AI9" s="7736" t="s">
        <v>1068</v>
      </c>
      <c r="AJ9" s="7737"/>
      <c r="AK9" s="7737"/>
      <c r="AL9" s="7737"/>
      <c r="AM9" s="7737"/>
      <c r="AN9" s="7737"/>
      <c r="AO9" s="7737"/>
      <c r="AP9" s="7737"/>
      <c r="AQ9" s="7737"/>
      <c r="AR9" s="7737"/>
      <c r="AS9" s="7737"/>
      <c r="AT9" s="7737"/>
      <c r="AU9" s="7737"/>
      <c r="AV9" s="7737"/>
      <c r="AW9" s="7737"/>
      <c r="AX9" s="7737"/>
      <c r="AY9" s="7737"/>
      <c r="AZ9" s="7737"/>
      <c r="BA9" s="7738"/>
      <c r="BB9" s="3099"/>
      <c r="BC9" s="18"/>
      <c r="BD9" s="7730" t="s">
        <v>1956</v>
      </c>
      <c r="BE9" s="7731"/>
      <c r="BF9" s="7731"/>
      <c r="BG9" s="7731"/>
      <c r="BH9" s="7731"/>
      <c r="BI9" s="7731"/>
      <c r="BJ9" s="7731"/>
      <c r="BK9" s="7732"/>
      <c r="BM9" s="7736" t="s">
        <v>1068</v>
      </c>
      <c r="BN9" s="7737"/>
      <c r="BO9" s="7737"/>
      <c r="BP9" s="7737"/>
      <c r="BQ9" s="7737"/>
      <c r="BR9" s="7737"/>
      <c r="BS9" s="7737"/>
      <c r="BT9" s="7737"/>
      <c r="BU9" s="7737"/>
      <c r="BV9" s="7737"/>
      <c r="BW9" s="7737"/>
      <c r="BX9" s="7737"/>
      <c r="BY9" s="7737"/>
      <c r="BZ9" s="7737"/>
      <c r="CA9" s="7737"/>
      <c r="CB9" s="7737"/>
      <c r="CC9" s="7738"/>
    </row>
    <row r="10" spans="2:86" s="1174" customFormat="1" ht="13.15" customHeight="1">
      <c r="B10" s="7746"/>
      <c r="C10" s="7747"/>
      <c r="D10" s="7725"/>
      <c r="E10" s="7725"/>
      <c r="F10" s="7725"/>
      <c r="G10" s="7725"/>
      <c r="H10" s="7725"/>
      <c r="I10" s="7686"/>
      <c r="J10" s="7686"/>
      <c r="K10" s="7686"/>
      <c r="L10" s="5126"/>
      <c r="M10" s="5127"/>
      <c r="N10" s="5127"/>
      <c r="O10" s="5128"/>
      <c r="P10" s="5126"/>
      <c r="Q10" s="5127"/>
      <c r="R10" s="5128"/>
      <c r="S10" s="7725"/>
      <c r="T10" s="7725"/>
      <c r="U10" s="7734"/>
      <c r="W10" s="7750" t="s">
        <v>1583</v>
      </c>
      <c r="X10" s="7725" t="s">
        <v>1086</v>
      </c>
      <c r="Y10" s="7725" t="s">
        <v>1084</v>
      </c>
      <c r="Z10" s="7752" t="s">
        <v>1497</v>
      </c>
      <c r="AA10" s="18"/>
      <c r="AB10" s="18"/>
      <c r="AC10" s="18"/>
      <c r="AD10" s="18"/>
      <c r="AE10" s="18"/>
      <c r="AF10" s="18"/>
      <c r="AG10" s="18"/>
      <c r="AH10" s="18"/>
      <c r="AI10" s="7411" t="s">
        <v>1501</v>
      </c>
      <c r="AJ10" s="7684" t="s">
        <v>1502</v>
      </c>
      <c r="AK10" s="7418"/>
      <c r="AL10" s="7411" t="s">
        <v>1081</v>
      </c>
      <c r="AM10" s="7684" t="s">
        <v>1503</v>
      </c>
      <c r="AN10" s="7418"/>
      <c r="AO10" s="1380" t="s">
        <v>1962</v>
      </c>
      <c r="AP10" s="7669" t="s">
        <v>1082</v>
      </c>
      <c r="AQ10" s="7669" t="s">
        <v>1086</v>
      </c>
      <c r="AR10" s="7411" t="s">
        <v>1084</v>
      </c>
      <c r="AS10" s="1778" t="s">
        <v>1070</v>
      </c>
      <c r="AT10" s="1778"/>
      <c r="AU10" s="1778"/>
      <c r="AV10" s="1778"/>
      <c r="AW10" s="1778" t="s">
        <v>1071</v>
      </c>
      <c r="AX10" s="1778"/>
      <c r="AY10" s="1778"/>
      <c r="AZ10" s="1778"/>
      <c r="BA10" s="7411" t="s">
        <v>44</v>
      </c>
      <c r="BB10" s="7411" t="s">
        <v>1505</v>
      </c>
      <c r="BC10" s="1080"/>
      <c r="BD10" s="7414" t="s">
        <v>1963</v>
      </c>
      <c r="BE10" s="7415"/>
      <c r="BF10" s="7411" t="s">
        <v>1919</v>
      </c>
      <c r="BG10" s="7411" t="s">
        <v>1920</v>
      </c>
      <c r="BH10" s="7684" t="s">
        <v>1070</v>
      </c>
      <c r="BI10" s="7418"/>
      <c r="BJ10" s="7684" t="s">
        <v>1071</v>
      </c>
      <c r="BK10" s="7418"/>
      <c r="BL10" s="3251"/>
      <c r="BM10" s="7739" t="s">
        <v>1964</v>
      </c>
      <c r="BN10" s="7740"/>
      <c r="BO10" s="7740"/>
      <c r="BP10" s="7740"/>
      <c r="BQ10" s="7740"/>
      <c r="BR10" s="7740"/>
      <c r="BS10" s="7740"/>
      <c r="BT10" s="7740"/>
      <c r="BU10" s="7740"/>
      <c r="BV10" s="7740"/>
      <c r="BW10" s="7740"/>
      <c r="BX10" s="7740"/>
      <c r="BY10" s="7740"/>
      <c r="BZ10" s="7740"/>
      <c r="CA10" s="7740"/>
      <c r="CB10" s="7740"/>
      <c r="CC10" s="7741"/>
    </row>
    <row r="11" spans="2:86" s="1174" customFormat="1" ht="12.75" customHeight="1">
      <c r="B11" s="7746"/>
      <c r="C11" s="7747"/>
      <c r="D11" s="7725"/>
      <c r="E11" s="7725"/>
      <c r="F11" s="7725"/>
      <c r="G11" s="7725"/>
      <c r="H11" s="7725"/>
      <c r="I11" s="7686"/>
      <c r="J11" s="7686"/>
      <c r="K11" s="7686"/>
      <c r="L11" s="7724" t="s">
        <v>1993</v>
      </c>
      <c r="M11" s="7724" t="s">
        <v>1578</v>
      </c>
      <c r="N11" s="7724" t="s">
        <v>1500</v>
      </c>
      <c r="O11" s="7724" t="s">
        <v>164</v>
      </c>
      <c r="P11" s="7724" t="s">
        <v>1994</v>
      </c>
      <c r="Q11" s="7724" t="s">
        <v>1500</v>
      </c>
      <c r="R11" s="7724" t="s">
        <v>1995</v>
      </c>
      <c r="S11" s="7725"/>
      <c r="T11" s="7725"/>
      <c r="U11" s="7734"/>
      <c r="W11" s="7750"/>
      <c r="X11" s="7725"/>
      <c r="Y11" s="7725"/>
      <c r="Z11" s="7752"/>
      <c r="AA11" s="18"/>
      <c r="AB11" s="18"/>
      <c r="AC11" s="18"/>
      <c r="AD11" s="18"/>
      <c r="AE11" s="18"/>
      <c r="AF11" s="18"/>
      <c r="AG11" s="18"/>
      <c r="AH11" s="18"/>
      <c r="AI11" s="7412"/>
      <c r="AJ11" s="7411" t="s">
        <v>1507</v>
      </c>
      <c r="AK11" s="7411" t="s">
        <v>1508</v>
      </c>
      <c r="AL11" s="7412"/>
      <c r="AM11" s="7411" t="s">
        <v>1996</v>
      </c>
      <c r="AN11" s="7411" t="s">
        <v>1997</v>
      </c>
      <c r="AO11" s="7411" t="s">
        <v>1998</v>
      </c>
      <c r="AP11" s="7719"/>
      <c r="AQ11" s="7719"/>
      <c r="AR11" s="7412"/>
      <c r="AS11" s="7411" t="s">
        <v>1509</v>
      </c>
      <c r="AT11" s="7411" t="s">
        <v>1082</v>
      </c>
      <c r="AU11" s="7411" t="s">
        <v>1086</v>
      </c>
      <c r="AV11" s="7411" t="s">
        <v>1084</v>
      </c>
      <c r="AW11" s="7411" t="s">
        <v>1509</v>
      </c>
      <c r="AX11" s="7411" t="s">
        <v>1082</v>
      </c>
      <c r="AY11" s="7411" t="s">
        <v>1086</v>
      </c>
      <c r="AZ11" s="7411" t="s">
        <v>1084</v>
      </c>
      <c r="BA11" s="7412"/>
      <c r="BB11" s="7412"/>
      <c r="BC11" s="1080"/>
      <c r="BD11" s="7416"/>
      <c r="BE11" s="7417"/>
      <c r="BF11" s="7412"/>
      <c r="BG11" s="7412"/>
      <c r="BH11" s="7411" t="s">
        <v>1919</v>
      </c>
      <c r="BI11" s="7411" t="s">
        <v>1920</v>
      </c>
      <c r="BJ11" s="7411" t="s">
        <v>1919</v>
      </c>
      <c r="BK11" s="7411" t="s">
        <v>1920</v>
      </c>
      <c r="BL11" s="3251"/>
      <c r="BM11" s="7721" t="s">
        <v>1501</v>
      </c>
      <c r="BN11" s="7742" t="s">
        <v>1794</v>
      </c>
      <c r="BO11" s="7743"/>
      <c r="BP11" s="7721" t="s">
        <v>1081</v>
      </c>
      <c r="BQ11" s="7721" t="s">
        <v>1999</v>
      </c>
      <c r="BR11" s="7721" t="s">
        <v>1082</v>
      </c>
      <c r="BS11" s="7721" t="s">
        <v>1086</v>
      </c>
      <c r="BT11" s="7721" t="s">
        <v>1084</v>
      </c>
      <c r="BU11" s="1778" t="s">
        <v>1070</v>
      </c>
      <c r="BV11" s="1778"/>
      <c r="BW11" s="1778"/>
      <c r="BX11" s="1778"/>
      <c r="BY11" s="7684" t="s">
        <v>1071</v>
      </c>
      <c r="BZ11" s="7727"/>
      <c r="CA11" s="7418"/>
      <c r="CB11" s="7411" t="s">
        <v>1084</v>
      </c>
      <c r="CC11" s="7721" t="s">
        <v>44</v>
      </c>
      <c r="CE11" s="1175"/>
      <c r="CF11" s="1175"/>
      <c r="CG11" s="1175"/>
      <c r="CH11" s="1175"/>
    </row>
    <row r="12" spans="2:86" s="1174" customFormat="1" ht="12.75" customHeight="1">
      <c r="B12" s="7746"/>
      <c r="C12" s="7747"/>
      <c r="D12" s="7725"/>
      <c r="E12" s="7725"/>
      <c r="F12" s="7725"/>
      <c r="G12" s="7725"/>
      <c r="H12" s="7725"/>
      <c r="I12" s="7686"/>
      <c r="J12" s="7686"/>
      <c r="K12" s="7686"/>
      <c r="L12" s="7725"/>
      <c r="M12" s="7725"/>
      <c r="N12" s="7725"/>
      <c r="O12" s="7725"/>
      <c r="P12" s="7725"/>
      <c r="Q12" s="7725"/>
      <c r="R12" s="7725"/>
      <c r="S12" s="7725"/>
      <c r="T12" s="7725"/>
      <c r="U12" s="7734"/>
      <c r="W12" s="7750"/>
      <c r="X12" s="7725"/>
      <c r="Y12" s="7725"/>
      <c r="Z12" s="7752"/>
      <c r="AA12" s="18"/>
      <c r="AB12" s="18"/>
      <c r="AC12" s="18"/>
      <c r="AD12" s="18"/>
      <c r="AE12" s="18"/>
      <c r="AF12" s="18"/>
      <c r="AG12" s="18"/>
      <c r="AH12" s="18"/>
      <c r="AI12" s="7412"/>
      <c r="AJ12" s="7412"/>
      <c r="AK12" s="7412"/>
      <c r="AL12" s="7412"/>
      <c r="AM12" s="7412"/>
      <c r="AN12" s="7412"/>
      <c r="AO12" s="7412"/>
      <c r="AP12" s="7719"/>
      <c r="AQ12" s="7719"/>
      <c r="AR12" s="7412"/>
      <c r="AS12" s="7412"/>
      <c r="AT12" s="7412"/>
      <c r="AU12" s="7412"/>
      <c r="AV12" s="7412"/>
      <c r="AW12" s="7412"/>
      <c r="AX12" s="7412"/>
      <c r="AY12" s="7412"/>
      <c r="AZ12" s="7412"/>
      <c r="BA12" s="7412"/>
      <c r="BB12" s="7412"/>
      <c r="BC12" s="1080"/>
      <c r="BD12" s="7411" t="s">
        <v>1967</v>
      </c>
      <c r="BE12" s="7411" t="s">
        <v>1968</v>
      </c>
      <c r="BF12" s="7412"/>
      <c r="BG12" s="7412"/>
      <c r="BH12" s="7412"/>
      <c r="BI12" s="7412"/>
      <c r="BJ12" s="7412"/>
      <c r="BK12" s="7412"/>
      <c r="BL12" s="3251"/>
      <c r="BM12" s="7722"/>
      <c r="BN12" s="7721" t="s">
        <v>1507</v>
      </c>
      <c r="BO12" s="7721" t="s">
        <v>1508</v>
      </c>
      <c r="BP12" s="7722"/>
      <c r="BQ12" s="7723"/>
      <c r="BR12" s="7722"/>
      <c r="BS12" s="7722"/>
      <c r="BT12" s="7722"/>
      <c r="BU12" s="7411" t="s">
        <v>1509</v>
      </c>
      <c r="BV12" s="7411" t="s">
        <v>1082</v>
      </c>
      <c r="BW12" s="7411" t="s">
        <v>1086</v>
      </c>
      <c r="BX12" s="7411" t="s">
        <v>1084</v>
      </c>
      <c r="BY12" s="7411" t="s">
        <v>1509</v>
      </c>
      <c r="BZ12" s="7411" t="s">
        <v>1082</v>
      </c>
      <c r="CA12" s="7411" t="s">
        <v>1086</v>
      </c>
      <c r="CB12" s="7412"/>
      <c r="CC12" s="7722"/>
      <c r="CE12" s="1175"/>
      <c r="CF12" s="1175"/>
      <c r="CG12" s="1175"/>
      <c r="CH12" s="1175"/>
    </row>
    <row r="13" spans="2:86" s="1174" customFormat="1" ht="26.45" customHeight="1">
      <c r="B13" s="7746"/>
      <c r="C13" s="7747"/>
      <c r="D13" s="7725"/>
      <c r="E13" s="7725"/>
      <c r="F13" s="7725"/>
      <c r="G13" s="7725"/>
      <c r="H13" s="7725"/>
      <c r="I13" s="7686"/>
      <c r="J13" s="7686"/>
      <c r="K13" s="7686"/>
      <c r="L13" s="7725"/>
      <c r="M13" s="7725"/>
      <c r="N13" s="7725"/>
      <c r="O13" s="7725"/>
      <c r="P13" s="7725"/>
      <c r="Q13" s="7725"/>
      <c r="R13" s="7725"/>
      <c r="S13" s="7725"/>
      <c r="T13" s="7725"/>
      <c r="U13" s="7734"/>
      <c r="W13" s="7750"/>
      <c r="X13" s="7725"/>
      <c r="Y13" s="7725"/>
      <c r="Z13" s="7752"/>
      <c r="AA13" s="18"/>
      <c r="AB13" s="18"/>
      <c r="AC13" s="18"/>
      <c r="AD13" s="18"/>
      <c r="AE13" s="18"/>
      <c r="AF13" s="18"/>
      <c r="AG13" s="18"/>
      <c r="AH13" s="18"/>
      <c r="AI13" s="7412"/>
      <c r="AJ13" s="7412"/>
      <c r="AK13" s="7412"/>
      <c r="AL13" s="7412"/>
      <c r="AM13" s="7412"/>
      <c r="AN13" s="7412"/>
      <c r="AO13" s="7412"/>
      <c r="AP13" s="7719"/>
      <c r="AQ13" s="7719"/>
      <c r="AR13" s="7412"/>
      <c r="AS13" s="7412"/>
      <c r="AT13" s="7412"/>
      <c r="AU13" s="7412"/>
      <c r="AV13" s="7412"/>
      <c r="AW13" s="7412"/>
      <c r="AX13" s="7412"/>
      <c r="AY13" s="7412"/>
      <c r="AZ13" s="7412"/>
      <c r="BA13" s="7412"/>
      <c r="BB13" s="7412"/>
      <c r="BC13" s="1080"/>
      <c r="BD13" s="7412"/>
      <c r="BE13" s="7412"/>
      <c r="BF13" s="7412"/>
      <c r="BG13" s="7412"/>
      <c r="BH13" s="7412"/>
      <c r="BI13" s="7412"/>
      <c r="BJ13" s="7412"/>
      <c r="BK13" s="7412"/>
      <c r="BL13" s="3251"/>
      <c r="BM13" s="7722"/>
      <c r="BN13" s="7722"/>
      <c r="BO13" s="7722"/>
      <c r="BP13" s="7722"/>
      <c r="BQ13" s="7721" t="s">
        <v>1586</v>
      </c>
      <c r="BR13" s="7722"/>
      <c r="BS13" s="7722"/>
      <c r="BT13" s="7722"/>
      <c r="BU13" s="7412"/>
      <c r="BV13" s="7412"/>
      <c r="BW13" s="7412"/>
      <c r="BX13" s="7412"/>
      <c r="BY13" s="7412"/>
      <c r="BZ13" s="7412"/>
      <c r="CA13" s="7412"/>
      <c r="CB13" s="7412"/>
      <c r="CC13" s="7722"/>
      <c r="CE13" s="1175"/>
      <c r="CF13" s="1175"/>
      <c r="CG13" s="1175"/>
      <c r="CH13" s="1175"/>
    </row>
    <row r="14" spans="2:86" s="1174" customFormat="1" ht="15">
      <c r="B14" s="7746"/>
      <c r="C14" s="7747"/>
      <c r="D14" s="7725"/>
      <c r="E14" s="7725"/>
      <c r="F14" s="7725"/>
      <c r="G14" s="7725"/>
      <c r="H14" s="7725"/>
      <c r="I14" s="7686"/>
      <c r="J14" s="7686"/>
      <c r="K14" s="7686"/>
      <c r="L14" s="7725"/>
      <c r="M14" s="7725"/>
      <c r="N14" s="7725"/>
      <c r="O14" s="7725"/>
      <c r="P14" s="7725"/>
      <c r="Q14" s="7725"/>
      <c r="R14" s="7725"/>
      <c r="S14" s="7725"/>
      <c r="T14" s="7725"/>
      <c r="U14" s="7734"/>
      <c r="W14" s="7750"/>
      <c r="X14" s="7725"/>
      <c r="Y14" s="7725"/>
      <c r="Z14" s="7752"/>
      <c r="AA14" s="18"/>
      <c r="AB14" s="18"/>
      <c r="AC14" s="18"/>
      <c r="AD14" s="18"/>
      <c r="AE14" s="18"/>
      <c r="AF14" s="18"/>
      <c r="AG14" s="18"/>
      <c r="AH14" s="18"/>
      <c r="AI14" s="7412"/>
      <c r="AJ14" s="7412"/>
      <c r="AK14" s="7412"/>
      <c r="AL14" s="7412"/>
      <c r="AM14" s="7412"/>
      <c r="AN14" s="7412"/>
      <c r="AO14" s="7412"/>
      <c r="AP14" s="7719"/>
      <c r="AQ14" s="7719"/>
      <c r="AR14" s="7412"/>
      <c r="AS14" s="7412"/>
      <c r="AT14" s="7412"/>
      <c r="AU14" s="7412"/>
      <c r="AV14" s="7412"/>
      <c r="AW14" s="7412"/>
      <c r="AX14" s="7412"/>
      <c r="AY14" s="7412"/>
      <c r="AZ14" s="7412"/>
      <c r="BA14" s="7412"/>
      <c r="BB14" s="7412"/>
      <c r="BC14" s="1080"/>
      <c r="BD14" s="7412"/>
      <c r="BE14" s="7412"/>
      <c r="BF14" s="7412"/>
      <c r="BG14" s="7412"/>
      <c r="BH14" s="7412"/>
      <c r="BI14" s="7412"/>
      <c r="BJ14" s="7412"/>
      <c r="BK14" s="7412"/>
      <c r="BL14" s="3251"/>
      <c r="BM14" s="7722"/>
      <c r="BN14" s="7722"/>
      <c r="BO14" s="7722"/>
      <c r="BP14" s="7722"/>
      <c r="BQ14" s="7722"/>
      <c r="BR14" s="7722"/>
      <c r="BS14" s="7722"/>
      <c r="BT14" s="7722"/>
      <c r="BU14" s="7412"/>
      <c r="BV14" s="7412"/>
      <c r="BW14" s="7412"/>
      <c r="BX14" s="7412"/>
      <c r="BY14" s="7412"/>
      <c r="BZ14" s="7412"/>
      <c r="CA14" s="7412"/>
      <c r="CB14" s="7412"/>
      <c r="CC14" s="7722"/>
      <c r="CE14" s="1175"/>
      <c r="CF14" s="1175"/>
      <c r="CG14" s="1175"/>
      <c r="CH14" s="1175"/>
    </row>
    <row r="15" spans="2:86" s="1174" customFormat="1" ht="15">
      <c r="B15" s="7746"/>
      <c r="C15" s="7747"/>
      <c r="D15" s="7725"/>
      <c r="E15" s="7725"/>
      <c r="F15" s="7725"/>
      <c r="G15" s="7725"/>
      <c r="H15" s="7725"/>
      <c r="I15" s="7686"/>
      <c r="J15" s="7686"/>
      <c r="K15" s="7686"/>
      <c r="L15" s="7725"/>
      <c r="M15" s="7725"/>
      <c r="N15" s="7725"/>
      <c r="O15" s="7725"/>
      <c r="P15" s="7725"/>
      <c r="Q15" s="7725"/>
      <c r="R15" s="7725"/>
      <c r="S15" s="7725"/>
      <c r="T15" s="7725"/>
      <c r="U15" s="7734"/>
      <c r="W15" s="7750"/>
      <c r="X15" s="7725"/>
      <c r="Y15" s="7725"/>
      <c r="Z15" s="7752"/>
      <c r="AA15" s="18"/>
      <c r="AB15" s="18"/>
      <c r="AC15" s="18"/>
      <c r="AD15" s="18"/>
      <c r="AE15" s="18"/>
      <c r="AF15" s="18"/>
      <c r="AG15" s="18"/>
      <c r="AH15" s="18"/>
      <c r="AI15" s="7412"/>
      <c r="AJ15" s="7412"/>
      <c r="AK15" s="7412"/>
      <c r="AL15" s="7412"/>
      <c r="AM15" s="7412"/>
      <c r="AN15" s="7412"/>
      <c r="AO15" s="7412"/>
      <c r="AP15" s="7719"/>
      <c r="AQ15" s="7719"/>
      <c r="AR15" s="7412"/>
      <c r="AS15" s="7412"/>
      <c r="AT15" s="7412"/>
      <c r="AU15" s="7412"/>
      <c r="AV15" s="7412"/>
      <c r="AW15" s="7412"/>
      <c r="AX15" s="7412"/>
      <c r="AY15" s="7412"/>
      <c r="AZ15" s="7412"/>
      <c r="BA15" s="7412"/>
      <c r="BB15" s="7412"/>
      <c r="BC15" s="1080"/>
      <c r="BD15" s="7412"/>
      <c r="BE15" s="7412"/>
      <c r="BF15" s="7412"/>
      <c r="BG15" s="7412"/>
      <c r="BH15" s="7412"/>
      <c r="BI15" s="7412"/>
      <c r="BJ15" s="7412"/>
      <c r="BK15" s="7412"/>
      <c r="BL15" s="3251"/>
      <c r="BM15" s="7722"/>
      <c r="BN15" s="7722"/>
      <c r="BO15" s="7722"/>
      <c r="BP15" s="7722"/>
      <c r="BQ15" s="7722"/>
      <c r="BR15" s="7722"/>
      <c r="BS15" s="7722"/>
      <c r="BT15" s="7722"/>
      <c r="BU15" s="7412"/>
      <c r="BV15" s="7412"/>
      <c r="BW15" s="7412"/>
      <c r="BX15" s="7412"/>
      <c r="BY15" s="7412"/>
      <c r="BZ15" s="7412"/>
      <c r="CA15" s="7412"/>
      <c r="CB15" s="7412"/>
      <c r="CC15" s="7722"/>
      <c r="CE15" s="1175"/>
      <c r="CF15" s="1175"/>
      <c r="CG15" s="1175"/>
      <c r="CH15" s="1175"/>
    </row>
    <row r="16" spans="2:86" s="1174" customFormat="1" ht="15">
      <c r="B16" s="7748"/>
      <c r="C16" s="7749"/>
      <c r="D16" s="7726"/>
      <c r="E16" s="7726"/>
      <c r="F16" s="7726"/>
      <c r="G16" s="7726"/>
      <c r="H16" s="7726"/>
      <c r="I16" s="7687"/>
      <c r="J16" s="7687"/>
      <c r="K16" s="7687"/>
      <c r="L16" s="7754"/>
      <c r="M16" s="7726"/>
      <c r="N16" s="7754"/>
      <c r="O16" s="7726"/>
      <c r="P16" s="7726"/>
      <c r="Q16" s="7726"/>
      <c r="R16" s="7726"/>
      <c r="S16" s="7726"/>
      <c r="T16" s="7726"/>
      <c r="U16" s="7735"/>
      <c r="W16" s="7751"/>
      <c r="X16" s="7726"/>
      <c r="Y16" s="7726"/>
      <c r="Z16" s="7753"/>
      <c r="AA16" s="18"/>
      <c r="AB16" s="18"/>
      <c r="AC16" s="18"/>
      <c r="AD16" s="18"/>
      <c r="AE16" s="18"/>
      <c r="AF16" s="18"/>
      <c r="AG16" s="18"/>
      <c r="AH16" s="18"/>
      <c r="AI16" s="7413"/>
      <c r="AJ16" s="7413"/>
      <c r="AK16" s="7413"/>
      <c r="AL16" s="7413"/>
      <c r="AM16" s="7413"/>
      <c r="AN16" s="7413"/>
      <c r="AO16" s="7413"/>
      <c r="AP16" s="7720"/>
      <c r="AQ16" s="7720"/>
      <c r="AR16" s="7413"/>
      <c r="AS16" s="7413"/>
      <c r="AT16" s="7413"/>
      <c r="AU16" s="7413"/>
      <c r="AV16" s="7413"/>
      <c r="AW16" s="7413"/>
      <c r="AX16" s="7413"/>
      <c r="AY16" s="7413"/>
      <c r="AZ16" s="7413"/>
      <c r="BA16" s="7413"/>
      <c r="BB16" s="7413"/>
      <c r="BC16" s="1080"/>
      <c r="BD16" s="7413"/>
      <c r="BE16" s="7413"/>
      <c r="BF16" s="7413"/>
      <c r="BG16" s="7413"/>
      <c r="BH16" s="7413"/>
      <c r="BI16" s="7413"/>
      <c r="BJ16" s="7413"/>
      <c r="BK16" s="7413"/>
      <c r="BL16" s="3251"/>
      <c r="BM16" s="7723"/>
      <c r="BN16" s="7723"/>
      <c r="BO16" s="7723"/>
      <c r="BP16" s="7723"/>
      <c r="BQ16" s="7723"/>
      <c r="BR16" s="7723"/>
      <c r="BS16" s="7723"/>
      <c r="BT16" s="7723"/>
      <c r="BU16" s="7413"/>
      <c r="BV16" s="7413"/>
      <c r="BW16" s="7413"/>
      <c r="BX16" s="7413"/>
      <c r="BY16" s="7413"/>
      <c r="BZ16" s="7413"/>
      <c r="CA16" s="7413"/>
      <c r="CB16" s="7413"/>
      <c r="CC16" s="7723"/>
      <c r="CE16" s="1175"/>
      <c r="CF16" s="1175"/>
      <c r="CG16" s="1175"/>
      <c r="CH16" s="1175"/>
    </row>
    <row r="17" spans="2:81" ht="12.75" customHeight="1">
      <c r="B17" s="5129"/>
      <c r="C17" s="5130"/>
      <c r="D17" s="5130"/>
      <c r="E17" s="5130"/>
      <c r="F17" s="5130"/>
      <c r="G17" s="5131"/>
      <c r="H17" s="5131"/>
      <c r="I17" s="5131"/>
      <c r="J17" s="5132"/>
      <c r="K17" s="5133"/>
      <c r="L17" s="5133"/>
      <c r="M17" s="5133"/>
      <c r="N17" s="5133"/>
      <c r="O17" s="5134"/>
      <c r="P17" s="5134"/>
      <c r="Q17" s="5134"/>
      <c r="R17" s="5134"/>
      <c r="S17" s="5135"/>
      <c r="T17" s="5135"/>
      <c r="U17" s="4121"/>
      <c r="W17" s="1176"/>
      <c r="X17" s="5133"/>
      <c r="Y17" s="5133"/>
      <c r="Z17" s="5136"/>
      <c r="AI17" s="871"/>
      <c r="AJ17" s="871"/>
      <c r="AK17" s="871"/>
      <c r="AL17" s="871"/>
      <c r="AM17" s="871"/>
      <c r="AN17" s="871"/>
      <c r="AO17" s="871"/>
      <c r="AP17" s="379"/>
      <c r="AQ17" s="379"/>
      <c r="AR17" s="871"/>
      <c r="AS17" s="871"/>
      <c r="AT17" s="871"/>
      <c r="AU17" s="871"/>
      <c r="AV17" s="871"/>
      <c r="AW17" s="871"/>
      <c r="AX17" s="871"/>
      <c r="AY17" s="871"/>
      <c r="AZ17" s="871"/>
      <c r="BA17" s="871"/>
      <c r="BB17" s="871"/>
      <c r="BD17" s="871"/>
      <c r="BE17" s="871"/>
      <c r="BF17" s="871"/>
      <c r="BG17" s="871"/>
      <c r="BH17" s="871"/>
      <c r="BI17" s="871"/>
      <c r="BJ17" s="871"/>
      <c r="BK17" s="871"/>
      <c r="BL17" s="2817"/>
      <c r="BM17" s="2820"/>
      <c r="BN17" s="2820"/>
      <c r="BO17" s="2820"/>
      <c r="BP17" s="2820"/>
      <c r="BQ17" s="2820"/>
      <c r="BR17" s="2820"/>
      <c r="BS17" s="2820"/>
      <c r="BT17" s="2820"/>
      <c r="BU17" s="2820"/>
      <c r="BV17" s="2820"/>
      <c r="BW17" s="2820"/>
      <c r="BX17" s="2820"/>
      <c r="BY17" s="2820"/>
      <c r="BZ17" s="2820"/>
      <c r="CA17" s="2820"/>
      <c r="CB17" s="2820"/>
      <c r="CC17" s="2820"/>
    </row>
    <row r="18" spans="2:81" s="517" customFormat="1" ht="12.75" customHeight="1">
      <c r="B18" s="1148" t="s">
        <v>1646</v>
      </c>
      <c r="C18" s="1177" t="s">
        <v>1118</v>
      </c>
      <c r="D18" s="1177"/>
      <c r="E18" s="1264"/>
      <c r="F18" s="1264"/>
      <c r="G18" s="1264"/>
      <c r="H18" s="1264"/>
      <c r="I18" s="1264"/>
      <c r="J18" s="1265"/>
      <c r="K18" s="1266"/>
      <c r="L18" s="1266"/>
      <c r="M18" s="1266"/>
      <c r="N18" s="1266"/>
      <c r="O18" s="1266"/>
      <c r="P18" s="1266"/>
      <c r="Q18" s="1266"/>
      <c r="R18" s="1266"/>
      <c r="S18" s="1267"/>
      <c r="T18" s="1267"/>
      <c r="U18" s="1268"/>
      <c r="W18" s="1178"/>
      <c r="X18" s="1266"/>
      <c r="Y18" s="1266"/>
      <c r="Z18" s="1269"/>
      <c r="AI18" s="1652"/>
      <c r="AJ18" s="1652"/>
      <c r="AK18" s="1652"/>
      <c r="AL18" s="1652"/>
      <c r="AM18" s="1652"/>
      <c r="AN18" s="1795"/>
      <c r="AO18" s="1795"/>
      <c r="AP18" s="379"/>
      <c r="AQ18" s="379"/>
      <c r="AR18" s="1652"/>
      <c r="AS18" s="1652"/>
      <c r="AT18" s="1652"/>
      <c r="AU18" s="1652"/>
      <c r="AV18" s="1652"/>
      <c r="AW18" s="1652"/>
      <c r="AX18" s="1652"/>
      <c r="AY18" s="1652"/>
      <c r="AZ18" s="1652"/>
      <c r="BA18" s="871"/>
      <c r="BB18" s="871"/>
      <c r="BC18" s="18"/>
      <c r="BD18" s="1652"/>
      <c r="BE18" s="1652"/>
      <c r="BF18" s="1652"/>
      <c r="BG18" s="2262"/>
      <c r="BH18" s="1652"/>
      <c r="BI18" s="2262"/>
      <c r="BJ18" s="1652"/>
      <c r="BK18" s="2262"/>
      <c r="BM18" s="379"/>
      <c r="BN18" s="379"/>
      <c r="BO18" s="379"/>
      <c r="BP18" s="379"/>
      <c r="BQ18" s="379"/>
      <c r="BR18" s="379"/>
      <c r="BS18" s="379"/>
      <c r="BT18" s="379"/>
      <c r="BU18" s="379"/>
      <c r="BV18" s="379"/>
      <c r="BW18" s="379"/>
      <c r="BX18" s="379"/>
      <c r="BY18" s="379"/>
      <c r="BZ18" s="379"/>
      <c r="CA18" s="379"/>
      <c r="CB18" s="379"/>
      <c r="CC18" s="379"/>
    </row>
    <row r="19" spans="2:81" ht="12.75" customHeight="1">
      <c r="B19" s="1179" t="s">
        <v>1513</v>
      </c>
      <c r="C19" s="1025" t="s">
        <v>2000</v>
      </c>
      <c r="D19" s="1100"/>
      <c r="E19" s="1270"/>
      <c r="F19" s="1264"/>
      <c r="G19" s="1270"/>
      <c r="H19" s="1270"/>
      <c r="I19" s="1271"/>
      <c r="J19" s="1272"/>
      <c r="K19" s="1273"/>
      <c r="L19" s="4112"/>
      <c r="M19" s="4112"/>
      <c r="N19" s="4112"/>
      <c r="O19" s="4112"/>
      <c r="P19" s="1273"/>
      <c r="Q19" s="4112"/>
      <c r="R19" s="4122"/>
      <c r="S19" s="4123"/>
      <c r="T19" s="4123"/>
      <c r="U19" s="1274"/>
      <c r="W19" s="1180"/>
      <c r="X19" s="4122"/>
      <c r="Y19" s="4122"/>
      <c r="Z19" s="1275"/>
      <c r="AI19" s="2587"/>
      <c r="AJ19" s="2587"/>
      <c r="AK19" s="2587"/>
      <c r="AL19" s="2587"/>
      <c r="AM19" s="2587"/>
      <c r="AN19" s="2587"/>
      <c r="AO19" s="2587"/>
      <c r="AP19" s="379"/>
      <c r="AQ19" s="2820"/>
      <c r="AR19" s="2587"/>
      <c r="AS19" s="2587"/>
      <c r="AT19" s="2587"/>
      <c r="AU19" s="2587"/>
      <c r="AV19" s="2587"/>
      <c r="AW19" s="2587"/>
      <c r="AX19" s="2587"/>
      <c r="AY19" s="2587"/>
      <c r="AZ19" s="2587"/>
      <c r="BA19" s="2390"/>
      <c r="BB19" s="2390"/>
      <c r="BC19" s="1086"/>
      <c r="BD19" s="2587"/>
      <c r="BE19" s="2587"/>
      <c r="BF19" s="2587"/>
      <c r="BG19" s="3284"/>
      <c r="BH19" s="2587"/>
      <c r="BI19" s="3284"/>
      <c r="BJ19" s="2587"/>
      <c r="BK19" s="3284"/>
      <c r="BM19" s="2820"/>
      <c r="BN19" s="2820"/>
      <c r="BO19" s="2820"/>
      <c r="BP19" s="2820"/>
      <c r="BQ19" s="2820"/>
      <c r="BR19" s="2820"/>
      <c r="BS19" s="2820"/>
      <c r="BT19" s="2820"/>
      <c r="BU19" s="2820"/>
      <c r="BV19" s="2820"/>
      <c r="BW19" s="2820"/>
      <c r="BX19" s="2820"/>
      <c r="BY19" s="2820"/>
      <c r="BZ19" s="2820"/>
      <c r="CA19" s="2820"/>
      <c r="CB19" s="2820"/>
      <c r="CC19" s="2820"/>
    </row>
    <row r="20" spans="2:81" ht="12.75" customHeight="1">
      <c r="B20" s="1181">
        <v>1</v>
      </c>
      <c r="C20" s="1182"/>
      <c r="D20" s="1182"/>
      <c r="E20" s="1276"/>
      <c r="F20" s="1277"/>
      <c r="G20" s="1183"/>
      <c r="H20" s="1183"/>
      <c r="I20" s="1184"/>
      <c r="J20" s="1185"/>
      <c r="K20" s="1112"/>
      <c r="L20" s="1112"/>
      <c r="M20" s="1112"/>
      <c r="N20" s="1112"/>
      <c r="O20" s="1112"/>
      <c r="P20" s="1112"/>
      <c r="Q20" s="1112"/>
      <c r="R20" s="1112"/>
      <c r="S20" s="1186"/>
      <c r="T20" s="1186"/>
      <c r="U20" s="1187"/>
      <c r="W20" s="1111"/>
      <c r="X20" s="1112"/>
      <c r="Y20" s="1112"/>
      <c r="Z20" s="1188"/>
      <c r="AI20" s="1652">
        <f>R20</f>
        <v>0</v>
      </c>
      <c r="AJ20" s="1772"/>
      <c r="AK20" s="1772"/>
      <c r="AL20" s="1652">
        <f>AI20+AJ20-AK20</f>
        <v>0</v>
      </c>
      <c r="AM20" s="2465" t="s">
        <v>2001</v>
      </c>
      <c r="AN20" s="1772"/>
      <c r="AO20" s="1772"/>
      <c r="AP20" s="379">
        <f>IF(AR20&gt;AL20,AR20-AL20,0)</f>
        <v>0</v>
      </c>
      <c r="AQ20" s="379">
        <f>IF(AL20&gt;AR20,AL20-AR20,0)</f>
        <v>0</v>
      </c>
      <c r="AR20" s="1652">
        <f>AN20*AO20-IF(BG20="N",BF20,0)</f>
        <v>0</v>
      </c>
      <c r="AS20" s="1772"/>
      <c r="AT20" s="1652">
        <f>IF(AV20&gt;AL20,AV20-AL20,0)</f>
        <v>0</v>
      </c>
      <c r="AU20" s="1652">
        <f>IF(AL20&gt;AV20,AL20-AV20,0)</f>
        <v>0</v>
      </c>
      <c r="AV20" s="1652">
        <f t="shared" ref="AV20:AV22" si="0">AR20+AS20-IF(BI20="N",BH20,0)</f>
        <v>0</v>
      </c>
      <c r="AW20" s="1772"/>
      <c r="AX20" s="1652">
        <f>IF(AZ20&gt;AL20,AZ20-AL20,0)</f>
        <v>0</v>
      </c>
      <c r="AY20" s="1652">
        <f>IF(AL20&gt;AZ20,AL20-AZ20,0)</f>
        <v>0</v>
      </c>
      <c r="AZ20" s="1652">
        <f t="shared" ref="AZ20:AZ22" si="1">AV20+AW20-IF(BK20="N",BJ20,0)</f>
        <v>0</v>
      </c>
      <c r="BA20" s="1772"/>
      <c r="BB20" s="1772"/>
      <c r="BD20" s="1772">
        <f>F20*0.2</f>
        <v>0</v>
      </c>
      <c r="BE20" s="1772"/>
      <c r="BF20" s="1772">
        <f>IF((AN20*AO20)&gt;MIN(BD20,BE20),(AN20*AO20)-MIN(BD20,BE20),0)</f>
        <v>0</v>
      </c>
      <c r="BG20" s="2465"/>
      <c r="BH20" s="1772">
        <f>IF(AR20+AS20&gt;MIN(BD20,BE20),AR20+AS2-MIN(BD20,BE20),0)</f>
        <v>0</v>
      </c>
      <c r="BI20" s="2465"/>
      <c r="BJ20" s="1772">
        <f>IF(AV20+AW20&gt;MIN(BD20,BE20),AV20+AW20-MIN(BD20,BE20),0)</f>
        <v>0</v>
      </c>
      <c r="BK20" s="2465"/>
      <c r="BM20" s="379">
        <f>W20</f>
        <v>0</v>
      </c>
      <c r="BN20" s="1772"/>
      <c r="BO20" s="1772"/>
      <c r="BP20" s="379">
        <f>BM20+BN20-BO20</f>
        <v>0</v>
      </c>
      <c r="BQ20" s="1772"/>
      <c r="BR20" s="379">
        <f>IF(BT20&gt;BP20,BT20-BP20,0)</f>
        <v>0</v>
      </c>
      <c r="BS20" s="379">
        <f>IF(BP20&gt;BT20,BP20-BT20,0)</f>
        <v>0</v>
      </c>
      <c r="BT20" s="379">
        <f>IF(BQ20="Y",BQ20,0)</f>
        <v>0</v>
      </c>
      <c r="BU20" s="1772"/>
      <c r="BV20" s="379">
        <f>IF(BX20&gt;BP20,BX20-BP20,0)</f>
        <v>0</v>
      </c>
      <c r="BW20" s="379">
        <f>IF(BP20&gt;BX20,BP20-BX20,0)</f>
        <v>0</v>
      </c>
      <c r="BX20" s="379">
        <f>BT20+BU20</f>
        <v>0</v>
      </c>
      <c r="BY20" s="1772"/>
      <c r="BZ20" s="379">
        <f>IF(CB20&gt;BP20,CB20-BP20,0)</f>
        <v>0</v>
      </c>
      <c r="CA20" s="379">
        <f>IF(BP20&gt;CB20,BP20-CB20,0)</f>
        <v>0</v>
      </c>
      <c r="CB20" s="379">
        <f>BX20+BY20</f>
        <v>0</v>
      </c>
      <c r="CC20" s="1772"/>
    </row>
    <row r="21" spans="2:81" ht="12.75" customHeight="1">
      <c r="B21" s="1181">
        <v>2</v>
      </c>
      <c r="C21" s="1182"/>
      <c r="D21" s="1182"/>
      <c r="E21" s="1276"/>
      <c r="F21" s="1277"/>
      <c r="G21" s="1189"/>
      <c r="H21" s="1189"/>
      <c r="I21" s="1190"/>
      <c r="J21" s="1191"/>
      <c r="K21" s="1042"/>
      <c r="L21" s="1042"/>
      <c r="M21" s="1042"/>
      <c r="N21" s="1042"/>
      <c r="O21" s="1042"/>
      <c r="P21" s="1042"/>
      <c r="Q21" s="1042"/>
      <c r="R21" s="1042"/>
      <c r="S21" s="1043"/>
      <c r="T21" s="1043"/>
      <c r="U21" s="1192"/>
      <c r="W21" s="1193"/>
      <c r="X21" s="1042"/>
      <c r="Y21" s="1042"/>
      <c r="Z21" s="1194"/>
      <c r="AI21" s="1652">
        <f>R21</f>
        <v>0</v>
      </c>
      <c r="AJ21" s="1772"/>
      <c r="AK21" s="1772"/>
      <c r="AL21" s="1652">
        <f>AI21+AJ21-AK21</f>
        <v>0</v>
      </c>
      <c r="AM21" s="2465" t="s">
        <v>2001</v>
      </c>
      <c r="AN21" s="1772"/>
      <c r="AO21" s="1772"/>
      <c r="AP21" s="379">
        <f>IF(AR21&gt;AL21,AR21-AL21,0)</f>
        <v>0</v>
      </c>
      <c r="AQ21" s="379">
        <f>IF(AL21&gt;AR21,AL21-AR21,0)</f>
        <v>0</v>
      </c>
      <c r="AR21" s="1652">
        <f>AN21*AO21-IF(BG21="N",BF21,0)</f>
        <v>0</v>
      </c>
      <c r="AS21" s="1772"/>
      <c r="AT21" s="1652">
        <f>IF(AV21&gt;AL21,AV21-AL21,0)</f>
        <v>0</v>
      </c>
      <c r="AU21" s="1652">
        <f>IF(AL21&gt;AV21,AL21-AV21,0)</f>
        <v>0</v>
      </c>
      <c r="AV21" s="1652">
        <f t="shared" si="0"/>
        <v>0</v>
      </c>
      <c r="AW21" s="1772"/>
      <c r="AX21" s="1652">
        <f>IF(AZ21&gt;AL21,AZ21-AL21,0)</f>
        <v>0</v>
      </c>
      <c r="AY21" s="1652">
        <f>IF(AL21&gt;AZ21,AL21-AZ21,0)</f>
        <v>0</v>
      </c>
      <c r="AZ21" s="1652">
        <f t="shared" si="1"/>
        <v>0</v>
      </c>
      <c r="BA21" s="1772"/>
      <c r="BB21" s="1772"/>
      <c r="BD21" s="1772">
        <f>F21*0.2</f>
        <v>0</v>
      </c>
      <c r="BE21" s="1772"/>
      <c r="BF21" s="1772">
        <f t="shared" ref="BF21:BF22" si="2">IF((AN21*AO21)&gt;MIN(BD21,BE21),(AN21*AO21)-MIN(BD21,BE21),0)</f>
        <v>0</v>
      </c>
      <c r="BG21" s="2465"/>
      <c r="BH21" s="1772">
        <f>IF(AR21+AS21&gt;MIN(BD21,BE21),AR21+AS3-MIN(BD21,BE21),0)</f>
        <v>0</v>
      </c>
      <c r="BI21" s="2465"/>
      <c r="BJ21" s="1772">
        <f t="shared" ref="BJ21:BJ22" si="3">IF(AV21+AW21&gt;MIN(BD21,BE21),AV21+AW21-MIN(BD21,BE21),0)</f>
        <v>0</v>
      </c>
      <c r="BK21" s="2465"/>
      <c r="BM21" s="379">
        <f t="shared" ref="BM21:BM22" si="4">W21</f>
        <v>0</v>
      </c>
      <c r="BN21" s="1772"/>
      <c r="BO21" s="1772"/>
      <c r="BP21" s="379">
        <f>BM21+BN21-BO21</f>
        <v>0</v>
      </c>
      <c r="BQ21" s="1772"/>
      <c r="BR21" s="379">
        <f>IF(BT21&gt;BP21,BT21-BP21,0)</f>
        <v>0</v>
      </c>
      <c r="BS21" s="379">
        <f>IF(BP21&gt;BT21,BP21-BT21,0)</f>
        <v>0</v>
      </c>
      <c r="BT21" s="379">
        <f t="shared" ref="BT21:BT22" si="5">IF(BQ21="Y",BQ21,0)</f>
        <v>0</v>
      </c>
      <c r="BU21" s="1772"/>
      <c r="BV21" s="379">
        <f>IF(BX21&gt;BP21,BX21-BP21,0)</f>
        <v>0</v>
      </c>
      <c r="BW21" s="379">
        <f>IF(BP21&gt;BX21,BP21-BX21,0)</f>
        <v>0</v>
      </c>
      <c r="BX21" s="379">
        <f>BT21+BU21</f>
        <v>0</v>
      </c>
      <c r="BY21" s="1772"/>
      <c r="BZ21" s="379">
        <f t="shared" ref="BZ21:BZ22" si="6">IF(CB21&gt;BP21,CB21-BP21,0)</f>
        <v>0</v>
      </c>
      <c r="CA21" s="379">
        <f t="shared" ref="CA21:CA22" si="7">IF(BP21&gt;CB21,BP21-CB21,0)</f>
        <v>0</v>
      </c>
      <c r="CB21" s="379">
        <f t="shared" ref="CB21:CB22" si="8">BX21+BY21</f>
        <v>0</v>
      </c>
      <c r="CC21" s="1772"/>
    </row>
    <row r="22" spans="2:81" ht="12.75" customHeight="1">
      <c r="B22" s="1181">
        <v>3</v>
      </c>
      <c r="C22" s="1182"/>
      <c r="D22" s="1182"/>
      <c r="E22" s="1276"/>
      <c r="F22" s="1277"/>
      <c r="G22" s="1189"/>
      <c r="H22" s="1189"/>
      <c r="I22" s="1190"/>
      <c r="J22" s="1191"/>
      <c r="K22" s="1042"/>
      <c r="L22" s="1042"/>
      <c r="M22" s="1042"/>
      <c r="N22" s="1042"/>
      <c r="O22" s="1042"/>
      <c r="P22" s="1042"/>
      <c r="Q22" s="1042"/>
      <c r="R22" s="1042"/>
      <c r="S22" s="1043"/>
      <c r="T22" s="1043"/>
      <c r="U22" s="1192"/>
      <c r="W22" s="1193"/>
      <c r="X22" s="1042"/>
      <c r="Y22" s="1042"/>
      <c r="Z22" s="1194"/>
      <c r="AI22" s="1652">
        <f>R22</f>
        <v>0</v>
      </c>
      <c r="AJ22" s="1772"/>
      <c r="AK22" s="1772"/>
      <c r="AL22" s="1652">
        <f>AI22+AJ22-AK22</f>
        <v>0</v>
      </c>
      <c r="AM22" s="2465" t="s">
        <v>2001</v>
      </c>
      <c r="AN22" s="1772"/>
      <c r="AO22" s="1772"/>
      <c r="AP22" s="379">
        <f>IF(AR22&gt;AL22,AR22-AL22,0)</f>
        <v>0</v>
      </c>
      <c r="AQ22" s="379">
        <f>IF(AL22&gt;AR22,AL22-AR22,0)</f>
        <v>0</v>
      </c>
      <c r="AR22" s="1652">
        <f t="shared" ref="AR22" si="9">AN22*AO22-IF(BG22="N",BF22,0)</f>
        <v>0</v>
      </c>
      <c r="AS22" s="1772"/>
      <c r="AT22" s="1652">
        <f>IF(AV22&gt;AL22,AV22-AL22,0)</f>
        <v>0</v>
      </c>
      <c r="AU22" s="1652">
        <f>IF(AL22&gt;AV22,AL22-AV22,0)</f>
        <v>0</v>
      </c>
      <c r="AV22" s="1652">
        <f t="shared" si="0"/>
        <v>0</v>
      </c>
      <c r="AW22" s="1772"/>
      <c r="AX22" s="1652">
        <f>IF(AZ22&gt;AL22,AZ22-AL22,0)</f>
        <v>0</v>
      </c>
      <c r="AY22" s="1652">
        <f>IF(AL22&gt;AZ22,AL22-AZ22,0)</f>
        <v>0</v>
      </c>
      <c r="AZ22" s="1652">
        <f t="shared" si="1"/>
        <v>0</v>
      </c>
      <c r="BA22" s="1772"/>
      <c r="BB22" s="1772"/>
      <c r="BD22" s="1772">
        <f>F22*0.2</f>
        <v>0</v>
      </c>
      <c r="BE22" s="1772"/>
      <c r="BF22" s="1772">
        <f t="shared" si="2"/>
        <v>0</v>
      </c>
      <c r="BG22" s="2465"/>
      <c r="BH22" s="1772">
        <f>IF(AR22+AS22&gt;MIN(BD22,BE22),AR22+AS4-MIN(BD22,BE22),0)</f>
        <v>0</v>
      </c>
      <c r="BI22" s="2465"/>
      <c r="BJ22" s="1772">
        <f t="shared" si="3"/>
        <v>0</v>
      </c>
      <c r="BK22" s="2465"/>
      <c r="BM22" s="379">
        <f t="shared" si="4"/>
        <v>0</v>
      </c>
      <c r="BN22" s="1772"/>
      <c r="BO22" s="1772"/>
      <c r="BP22" s="379">
        <f>BM22+BN22-BO22</f>
        <v>0</v>
      </c>
      <c r="BQ22" s="1772"/>
      <c r="BR22" s="379">
        <f>IF(BT22&gt;BP22,BT22-BP22,0)</f>
        <v>0</v>
      </c>
      <c r="BS22" s="379">
        <f>IF(BP22&gt;BT22,BP22-BT22,0)</f>
        <v>0</v>
      </c>
      <c r="BT22" s="379">
        <f t="shared" si="5"/>
        <v>0</v>
      </c>
      <c r="BU22" s="1772"/>
      <c r="BV22" s="379">
        <f>IF(BX22&gt;BP22,BX22-BP22,0)</f>
        <v>0</v>
      </c>
      <c r="BW22" s="379">
        <f>IF(BP22&gt;BX22,BP22-BX22,0)</f>
        <v>0</v>
      </c>
      <c r="BX22" s="379">
        <f>BT22+BU22</f>
        <v>0</v>
      </c>
      <c r="BY22" s="1772"/>
      <c r="BZ22" s="379">
        <f t="shared" si="6"/>
        <v>0</v>
      </c>
      <c r="CA22" s="379">
        <f t="shared" si="7"/>
        <v>0</v>
      </c>
      <c r="CB22" s="379">
        <f t="shared" si="8"/>
        <v>0</v>
      </c>
      <c r="CC22" s="1772"/>
    </row>
    <row r="23" spans="2:81" ht="12.75" customHeight="1">
      <c r="B23" s="1179" t="s">
        <v>1514</v>
      </c>
      <c r="C23" s="1025" t="s">
        <v>2002</v>
      </c>
      <c r="D23" s="1100"/>
      <c r="E23" s="1270"/>
      <c r="F23" s="1264"/>
      <c r="G23" s="1270"/>
      <c r="H23" s="1270"/>
      <c r="I23" s="1271"/>
      <c r="J23" s="1272"/>
      <c r="K23" s="1273"/>
      <c r="L23" s="4112"/>
      <c r="M23" s="4112"/>
      <c r="N23" s="4112"/>
      <c r="O23" s="4112"/>
      <c r="P23" s="1273"/>
      <c r="Q23" s="4112"/>
      <c r="R23" s="4122"/>
      <c r="S23" s="4123"/>
      <c r="T23" s="4123"/>
      <c r="U23" s="1274"/>
      <c r="W23" s="1180"/>
      <c r="X23" s="4122"/>
      <c r="Y23" s="4122"/>
      <c r="Z23" s="1275"/>
      <c r="AI23" s="1652"/>
      <c r="AJ23" s="1652"/>
      <c r="AK23" s="1652"/>
      <c r="AL23" s="1652"/>
      <c r="AM23" s="2262"/>
      <c r="AN23" s="1652"/>
      <c r="AO23" s="1652"/>
      <c r="AP23" s="379"/>
      <c r="AQ23" s="379"/>
      <c r="AR23" s="1652"/>
      <c r="AS23" s="1652"/>
      <c r="AT23" s="1652"/>
      <c r="AU23" s="1652"/>
      <c r="AV23" s="1652"/>
      <c r="AW23" s="1652"/>
      <c r="AX23" s="1652"/>
      <c r="AY23" s="1652"/>
      <c r="AZ23" s="1652"/>
      <c r="BA23" s="1652"/>
      <c r="BB23" s="1652"/>
      <c r="BC23" s="1086"/>
      <c r="BD23" s="1652"/>
      <c r="BE23" s="1652"/>
      <c r="BF23" s="1652"/>
      <c r="BG23" s="2262"/>
      <c r="BH23" s="1652"/>
      <c r="BI23" s="2262"/>
      <c r="BJ23" s="1652"/>
      <c r="BK23" s="2262"/>
      <c r="BM23" s="379"/>
      <c r="BN23" s="1652"/>
      <c r="BO23" s="1652"/>
      <c r="BP23" s="379"/>
      <c r="BQ23" s="1652"/>
      <c r="BR23" s="379"/>
      <c r="BS23" s="379"/>
      <c r="BT23" s="379"/>
      <c r="BU23" s="1652"/>
      <c r="BV23" s="379"/>
      <c r="BW23" s="379"/>
      <c r="BX23" s="379"/>
      <c r="BY23" s="1652"/>
      <c r="BZ23" s="379"/>
      <c r="CA23" s="379"/>
      <c r="CB23" s="379"/>
      <c r="CC23" s="1652"/>
    </row>
    <row r="24" spans="2:81" ht="12.75" customHeight="1">
      <c r="B24" s="1181">
        <v>1</v>
      </c>
      <c r="C24" s="1182"/>
      <c r="D24" s="1182"/>
      <c r="E24" s="1276"/>
      <c r="F24" s="1277"/>
      <c r="G24" s="1183"/>
      <c r="H24" s="1183"/>
      <c r="I24" s="1184"/>
      <c r="J24" s="1185"/>
      <c r="K24" s="1112"/>
      <c r="L24" s="1112"/>
      <c r="M24" s="1112"/>
      <c r="N24" s="1112"/>
      <c r="O24" s="1112"/>
      <c r="P24" s="1112"/>
      <c r="Q24" s="1112"/>
      <c r="R24" s="1112"/>
      <c r="S24" s="1186"/>
      <c r="T24" s="1186"/>
      <c r="U24" s="1187"/>
      <c r="W24" s="1111"/>
      <c r="X24" s="1112"/>
      <c r="Y24" s="1112"/>
      <c r="Z24" s="1188"/>
      <c r="AI24" s="1652">
        <f>R24</f>
        <v>0</v>
      </c>
      <c r="AJ24" s="1772"/>
      <c r="AK24" s="1772"/>
      <c r="AL24" s="1652">
        <f>AI24+AJ24-AK24</f>
        <v>0</v>
      </c>
      <c r="AM24" s="2465" t="s">
        <v>2001</v>
      </c>
      <c r="AN24" s="1772"/>
      <c r="AO24" s="1772"/>
      <c r="AP24" s="379">
        <f>IF(AR24&gt;AL24,AR24-AL24,0)</f>
        <v>0</v>
      </c>
      <c r="AQ24" s="379">
        <f>IF(AL24&gt;AR24,AL24-AR24,0)</f>
        <v>0</v>
      </c>
      <c r="AR24" s="1652">
        <f t="shared" ref="AR24:AR26" si="10">AN24*AO24-IF(BG24="N",BF24,0)</f>
        <v>0</v>
      </c>
      <c r="AS24" s="1772"/>
      <c r="AT24" s="1652">
        <f>IF(AV24&gt;AL24,AV24-AL24,0)</f>
        <v>0</v>
      </c>
      <c r="AU24" s="1652">
        <f>IF(AL24&gt;AV24,AL24-AV24,0)</f>
        <v>0</v>
      </c>
      <c r="AV24" s="1652">
        <f t="shared" ref="AV24:AV26" si="11">AR24+AS24-IF(BI24="N",BH24,0)</f>
        <v>0</v>
      </c>
      <c r="AW24" s="1772"/>
      <c r="AX24" s="1652">
        <f>IF(AZ24&gt;AL24,AZ24-AL24,0)</f>
        <v>0</v>
      </c>
      <c r="AY24" s="1652">
        <f>IF(AL24&gt;AZ24,AL24-AZ24,0)</f>
        <v>0</v>
      </c>
      <c r="AZ24" s="1652">
        <f t="shared" ref="AZ24:AZ26" si="12">AV24+AW24-IF(BK24="N",BJ24,0)</f>
        <v>0</v>
      </c>
      <c r="BA24" s="1772"/>
      <c r="BB24" s="1772"/>
      <c r="BD24" s="1772">
        <f>F24*0.2</f>
        <v>0</v>
      </c>
      <c r="BE24" s="1772"/>
      <c r="BF24" s="1772">
        <f>IF((AN24*AO24)&gt;MIN(BD24,BE24),(AN24*AO24)-MIN(BD24,BE24),0)</f>
        <v>0</v>
      </c>
      <c r="BG24" s="2465"/>
      <c r="BH24" s="1772">
        <f>IF(AR24+AS24&gt;MIN(BD24,BE24),AR24+AS6-MIN(BD24,BE24),0)</f>
        <v>0</v>
      </c>
      <c r="BI24" s="2465"/>
      <c r="BJ24" s="1772">
        <f>IF(AV24+AW24&gt;MIN(BD24,BE24),AV24+AW24-MIN(BD24,BE24),0)</f>
        <v>0</v>
      </c>
      <c r="BK24" s="2465"/>
      <c r="BM24" s="379">
        <f>W24</f>
        <v>0</v>
      </c>
      <c r="BN24" s="1772"/>
      <c r="BO24" s="1772"/>
      <c r="BP24" s="379">
        <f>BM24+BN24-BO24</f>
        <v>0</v>
      </c>
      <c r="BQ24" s="1772"/>
      <c r="BR24" s="379">
        <f>IF(BT24&gt;BP24,BT24-BP24,0)</f>
        <v>0</v>
      </c>
      <c r="BS24" s="379">
        <f>IF(BP24&gt;BT24,BP24-BT24,0)</f>
        <v>0</v>
      </c>
      <c r="BT24" s="379">
        <f t="shared" ref="BT24:BT26" si="13">IF(BQ24="Y",BQ24,0)</f>
        <v>0</v>
      </c>
      <c r="BU24" s="1772"/>
      <c r="BV24" s="379">
        <f t="shared" ref="BV24:BV26" si="14">IF(BX24&gt;BP24,BX24-BP24,0)</f>
        <v>0</v>
      </c>
      <c r="BW24" s="379">
        <f t="shared" ref="BW24:BW26" si="15">IF(BP24&gt;BX24,BP24-BX24,0)</f>
        <v>0</v>
      </c>
      <c r="BX24" s="379">
        <f t="shared" ref="BX24:BX26" si="16">BT24+BU24</f>
        <v>0</v>
      </c>
      <c r="BY24" s="1772"/>
      <c r="BZ24" s="379">
        <f t="shared" ref="BZ24:BZ26" si="17">IF(CB24&gt;BP24,CB24-BP24,0)</f>
        <v>0</v>
      </c>
      <c r="CA24" s="379">
        <f t="shared" ref="CA24:CA26" si="18">IF(BP24&gt;CB24,BP24-CB24,0)</f>
        <v>0</v>
      </c>
      <c r="CB24" s="379">
        <f t="shared" ref="CB24:CB26" si="19">BX24+BY24</f>
        <v>0</v>
      </c>
      <c r="CC24" s="1772"/>
    </row>
    <row r="25" spans="2:81" ht="12.75" customHeight="1">
      <c r="B25" s="1181">
        <v>2</v>
      </c>
      <c r="C25" s="1182"/>
      <c r="D25" s="1182"/>
      <c r="E25" s="1276"/>
      <c r="F25" s="1277"/>
      <c r="G25" s="1189"/>
      <c r="H25" s="1189"/>
      <c r="I25" s="1190"/>
      <c r="J25" s="1191"/>
      <c r="K25" s="1042"/>
      <c r="L25" s="1042"/>
      <c r="M25" s="1042"/>
      <c r="N25" s="1042"/>
      <c r="O25" s="1042"/>
      <c r="P25" s="1042"/>
      <c r="Q25" s="1042"/>
      <c r="R25" s="1042"/>
      <c r="S25" s="1043"/>
      <c r="T25" s="1043"/>
      <c r="U25" s="1192"/>
      <c r="W25" s="1193"/>
      <c r="X25" s="1042"/>
      <c r="Y25" s="1042"/>
      <c r="Z25" s="1194"/>
      <c r="AI25" s="1652">
        <f>R25</f>
        <v>0</v>
      </c>
      <c r="AJ25" s="1772"/>
      <c r="AK25" s="1772"/>
      <c r="AL25" s="1652">
        <f>AI25+AJ25-AK25</f>
        <v>0</v>
      </c>
      <c r="AM25" s="2465" t="s">
        <v>2001</v>
      </c>
      <c r="AN25" s="1772"/>
      <c r="AO25" s="1772"/>
      <c r="AP25" s="379">
        <f>IF(AR25&gt;AL25,AR25-AL25,0)</f>
        <v>0</v>
      </c>
      <c r="AQ25" s="379">
        <f>IF(AL25&gt;AR25,AL25-AR25,0)</f>
        <v>0</v>
      </c>
      <c r="AR25" s="1652">
        <f t="shared" si="10"/>
        <v>0</v>
      </c>
      <c r="AS25" s="1772"/>
      <c r="AT25" s="1652">
        <f>IF(AV25&gt;AL25,AV25-AL25,0)</f>
        <v>0</v>
      </c>
      <c r="AU25" s="1652">
        <f>IF(AL25&gt;AV25,AL25-AV25,0)</f>
        <v>0</v>
      </c>
      <c r="AV25" s="1652">
        <f t="shared" si="11"/>
        <v>0</v>
      </c>
      <c r="AW25" s="1772"/>
      <c r="AX25" s="1652">
        <f>IF(AZ25&gt;AL25,AZ25-AL25,0)</f>
        <v>0</v>
      </c>
      <c r="AY25" s="1652">
        <f>IF(AL25&gt;AZ25,AL25-AZ25,0)</f>
        <v>0</v>
      </c>
      <c r="AZ25" s="1652">
        <f t="shared" si="12"/>
        <v>0</v>
      </c>
      <c r="BA25" s="1772"/>
      <c r="BB25" s="1772"/>
      <c r="BD25" s="1772">
        <f>F25*0.2</f>
        <v>0</v>
      </c>
      <c r="BE25" s="1772"/>
      <c r="BF25" s="1772">
        <f t="shared" ref="BF25:BF26" si="20">IF((AN25*AO25)&gt;MIN(BD25,BE25),(AN25*AO25)-MIN(BD25,BE25),0)</f>
        <v>0</v>
      </c>
      <c r="BG25" s="2465"/>
      <c r="BH25" s="1772">
        <f>IF(AR25+AS25&gt;MIN(BD25,BE25),AR25+AS7-MIN(BD25,BE25),0)</f>
        <v>0</v>
      </c>
      <c r="BI25" s="2465"/>
      <c r="BJ25" s="1772">
        <f t="shared" ref="BJ25:BJ26" si="21">IF(AV25+AW25&gt;MIN(BD25,BE25),AV25+AW25-MIN(BD25,BE25),0)</f>
        <v>0</v>
      </c>
      <c r="BK25" s="2465"/>
      <c r="BM25" s="379">
        <f t="shared" ref="BM25:BM26" si="22">W25</f>
        <v>0</v>
      </c>
      <c r="BN25" s="1772"/>
      <c r="BO25" s="1772"/>
      <c r="BP25" s="379">
        <f>BM25+BN25-BO25</f>
        <v>0</v>
      </c>
      <c r="BQ25" s="1772"/>
      <c r="BR25" s="379">
        <f>IF(BT25&gt;BP25,BT25-BP25,0)</f>
        <v>0</v>
      </c>
      <c r="BS25" s="379">
        <f>IF(BP25&gt;BT25,BP25-BT25,0)</f>
        <v>0</v>
      </c>
      <c r="BT25" s="379">
        <f t="shared" si="13"/>
        <v>0</v>
      </c>
      <c r="BU25" s="1772"/>
      <c r="BV25" s="379">
        <f t="shared" si="14"/>
        <v>0</v>
      </c>
      <c r="BW25" s="379">
        <f t="shared" si="15"/>
        <v>0</v>
      </c>
      <c r="BX25" s="379">
        <f t="shared" si="16"/>
        <v>0</v>
      </c>
      <c r="BY25" s="1772"/>
      <c r="BZ25" s="379">
        <f t="shared" si="17"/>
        <v>0</v>
      </c>
      <c r="CA25" s="379">
        <f t="shared" si="18"/>
        <v>0</v>
      </c>
      <c r="CB25" s="379">
        <f t="shared" si="19"/>
        <v>0</v>
      </c>
      <c r="CC25" s="1772"/>
    </row>
    <row r="26" spans="2:81" ht="12.75" customHeight="1">
      <c r="B26" s="1181">
        <v>3</v>
      </c>
      <c r="C26" s="1182"/>
      <c r="D26" s="1182"/>
      <c r="E26" s="1276"/>
      <c r="F26" s="1277"/>
      <c r="G26" s="1189"/>
      <c r="H26" s="1189"/>
      <c r="I26" s="1190"/>
      <c r="J26" s="1191"/>
      <c r="K26" s="1042"/>
      <c r="L26" s="1042"/>
      <c r="M26" s="1042"/>
      <c r="N26" s="1042"/>
      <c r="O26" s="1042"/>
      <c r="P26" s="1042"/>
      <c r="Q26" s="1042"/>
      <c r="R26" s="1042"/>
      <c r="S26" s="1043"/>
      <c r="T26" s="1043"/>
      <c r="U26" s="1192"/>
      <c r="W26" s="1193"/>
      <c r="X26" s="1042"/>
      <c r="Y26" s="1042"/>
      <c r="Z26" s="1194"/>
      <c r="AI26" s="1652">
        <f>R26</f>
        <v>0</v>
      </c>
      <c r="AJ26" s="1772"/>
      <c r="AK26" s="1772"/>
      <c r="AL26" s="1652">
        <f>AI26+AJ26-AK26</f>
        <v>0</v>
      </c>
      <c r="AM26" s="2465" t="s">
        <v>2001</v>
      </c>
      <c r="AN26" s="1772"/>
      <c r="AO26" s="1772"/>
      <c r="AP26" s="379">
        <f>IF(AR26&gt;AL26,AR26-AL26,0)</f>
        <v>0</v>
      </c>
      <c r="AQ26" s="379">
        <f>IF(AL26&gt;AR26,AL26-AR26,0)</f>
        <v>0</v>
      </c>
      <c r="AR26" s="1652">
        <f t="shared" si="10"/>
        <v>0</v>
      </c>
      <c r="AS26" s="1772"/>
      <c r="AT26" s="1652">
        <f>IF(AV26&gt;AL26,AV26-AL26,0)</f>
        <v>0</v>
      </c>
      <c r="AU26" s="1652">
        <f>IF(AL26&gt;AV26,AL26-AV26,0)</f>
        <v>0</v>
      </c>
      <c r="AV26" s="1652">
        <f t="shared" si="11"/>
        <v>0</v>
      </c>
      <c r="AW26" s="1772"/>
      <c r="AX26" s="1652">
        <f>IF(AZ26&gt;AL26,AZ26-AL26,0)</f>
        <v>0</v>
      </c>
      <c r="AY26" s="1652">
        <f>IF(AL26&gt;AZ26,AL26-AZ26,0)</f>
        <v>0</v>
      </c>
      <c r="AZ26" s="1652">
        <f t="shared" si="12"/>
        <v>0</v>
      </c>
      <c r="BA26" s="1772"/>
      <c r="BB26" s="1772"/>
      <c r="BD26" s="1772">
        <f>F26*0.2</f>
        <v>0</v>
      </c>
      <c r="BE26" s="1772"/>
      <c r="BF26" s="1772">
        <f t="shared" si="20"/>
        <v>0</v>
      </c>
      <c r="BG26" s="2465"/>
      <c r="BH26" s="1772">
        <f>IF(AR26+AS26&gt;MIN(BD26,BE26),AR26+AS8-MIN(BD26,BE26),0)</f>
        <v>0</v>
      </c>
      <c r="BI26" s="2465"/>
      <c r="BJ26" s="1772">
        <f t="shared" si="21"/>
        <v>0</v>
      </c>
      <c r="BK26" s="2465"/>
      <c r="BM26" s="379">
        <f t="shared" si="22"/>
        <v>0</v>
      </c>
      <c r="BN26" s="1772"/>
      <c r="BO26" s="1772"/>
      <c r="BP26" s="379">
        <f>BM26+BN26-BO26</f>
        <v>0</v>
      </c>
      <c r="BQ26" s="1772"/>
      <c r="BR26" s="379">
        <f>IF(BT26&gt;BP26,BT26-BP26,0)</f>
        <v>0</v>
      </c>
      <c r="BS26" s="379">
        <f>IF(BP26&gt;BT26,BP26-BT26,0)</f>
        <v>0</v>
      </c>
      <c r="BT26" s="379">
        <f t="shared" si="13"/>
        <v>0</v>
      </c>
      <c r="BU26" s="1772"/>
      <c r="BV26" s="379">
        <f t="shared" si="14"/>
        <v>0</v>
      </c>
      <c r="BW26" s="379">
        <f t="shared" si="15"/>
        <v>0</v>
      </c>
      <c r="BX26" s="379">
        <f t="shared" si="16"/>
        <v>0</v>
      </c>
      <c r="BY26" s="1772"/>
      <c r="BZ26" s="379">
        <f t="shared" si="17"/>
        <v>0</v>
      </c>
      <c r="CA26" s="379">
        <f t="shared" si="18"/>
        <v>0</v>
      </c>
      <c r="CB26" s="379">
        <f t="shared" si="19"/>
        <v>0</v>
      </c>
      <c r="CC26" s="1772"/>
    </row>
    <row r="27" spans="2:81" ht="12.75" customHeight="1">
      <c r="B27" s="1195"/>
      <c r="C27" s="1196"/>
      <c r="D27" s="1196"/>
      <c r="E27" s="1197"/>
      <c r="F27" s="1264"/>
      <c r="G27" s="1197"/>
      <c r="H27" s="1197"/>
      <c r="I27" s="1198"/>
      <c r="J27" s="1199"/>
      <c r="K27" s="1048"/>
      <c r="L27" s="1147"/>
      <c r="M27" s="1147"/>
      <c r="N27" s="1147"/>
      <c r="O27" s="1147"/>
      <c r="P27" s="1048"/>
      <c r="Q27" s="1147"/>
      <c r="R27" s="1200"/>
      <c r="S27" s="1201"/>
      <c r="T27" s="1201"/>
      <c r="U27" s="1202"/>
      <c r="W27" s="5137"/>
      <c r="X27" s="1200"/>
      <c r="Y27" s="1200"/>
      <c r="Z27" s="1203"/>
      <c r="AI27" s="1652"/>
      <c r="AJ27" s="1652"/>
      <c r="AK27" s="1652"/>
      <c r="AL27" s="1652"/>
      <c r="AM27" s="1652"/>
      <c r="AN27" s="1652"/>
      <c r="AO27" s="1652"/>
      <c r="AP27" s="379"/>
      <c r="AQ27" s="379"/>
      <c r="AR27" s="1652"/>
      <c r="AS27" s="871"/>
      <c r="AT27" s="1652"/>
      <c r="AU27" s="1652"/>
      <c r="AV27" s="1652"/>
      <c r="AW27" s="871"/>
      <c r="AX27" s="1652"/>
      <c r="AY27" s="1652"/>
      <c r="AZ27" s="1652"/>
      <c r="BA27" s="871"/>
      <c r="BB27" s="871"/>
      <c r="BD27" s="1652"/>
      <c r="BE27" s="1652"/>
      <c r="BF27" s="1652"/>
      <c r="BG27" s="2262"/>
      <c r="BH27" s="1652"/>
      <c r="BI27" s="2262"/>
      <c r="BJ27" s="1652"/>
      <c r="BK27" s="2262"/>
      <c r="BM27" s="379"/>
      <c r="BN27" s="379"/>
      <c r="BO27" s="379"/>
      <c r="BP27" s="379"/>
      <c r="BQ27" s="379"/>
      <c r="BR27" s="379"/>
      <c r="BS27" s="379"/>
      <c r="BT27" s="379"/>
      <c r="BU27" s="871"/>
      <c r="BV27" s="379"/>
      <c r="BW27" s="379"/>
      <c r="BX27" s="379"/>
      <c r="BY27" s="871"/>
      <c r="BZ27" s="379"/>
      <c r="CA27" s="379"/>
      <c r="CB27" s="379"/>
      <c r="CC27" s="871"/>
    </row>
    <row r="28" spans="2:81" s="467" customFormat="1" ht="12.75" customHeight="1">
      <c r="B28" s="5138"/>
      <c r="C28" s="5139" t="s">
        <v>2003</v>
      </c>
      <c r="D28" s="5140"/>
      <c r="E28" s="5141"/>
      <c r="F28" s="5141"/>
      <c r="G28" s="5141"/>
      <c r="H28" s="5141"/>
      <c r="I28" s="5141"/>
      <c r="J28" s="5142"/>
      <c r="K28" s="5143"/>
      <c r="L28" s="5143"/>
      <c r="M28" s="5143"/>
      <c r="N28" s="5143"/>
      <c r="O28" s="5144">
        <f>SUBTOTAL(9,O20:O26)</f>
        <v>0</v>
      </c>
      <c r="P28" s="5143"/>
      <c r="Q28" s="5143"/>
      <c r="R28" s="5144">
        <f>SUBTOTAL(9,R20:R26)</f>
        <v>0</v>
      </c>
      <c r="S28" s="5144">
        <f>SUBTOTAL(9,S20:S26)</f>
        <v>0</v>
      </c>
      <c r="T28" s="5144">
        <f>SUBTOTAL(9,T20:T26)</f>
        <v>0</v>
      </c>
      <c r="U28" s="5145"/>
      <c r="W28" s="5146">
        <f>SUBTOTAL(9,W20:W26)</f>
        <v>0</v>
      </c>
      <c r="X28" s="5147">
        <f>SUBTOTAL(9,X20:X26)</f>
        <v>0</v>
      </c>
      <c r="Y28" s="5147">
        <f>SUBTOTAL(9,Y20:Y26)</f>
        <v>0</v>
      </c>
      <c r="Z28" s="5148"/>
      <c r="AI28" s="2619">
        <f>SUBTOTAL(9,AI20:AI27)</f>
        <v>0</v>
      </c>
      <c r="AJ28" s="2619">
        <f>SUBTOTAL(9,AJ20:AJ27)</f>
        <v>0</v>
      </c>
      <c r="AK28" s="2619">
        <f>SUBTOTAL(9,AK20:AK27)</f>
        <v>0</v>
      </c>
      <c r="AL28" s="2619">
        <f>SUBTOTAL(9,AL20:AL27)</f>
        <v>0</v>
      </c>
      <c r="AM28" s="2619"/>
      <c r="AN28" s="2619"/>
      <c r="AO28" s="2619"/>
      <c r="AP28" s="2619">
        <f t="shared" ref="AP28:AZ28" si="23">SUBTOTAL(9,AP20:AP27)</f>
        <v>0</v>
      </c>
      <c r="AQ28" s="2619">
        <f t="shared" si="23"/>
        <v>0</v>
      </c>
      <c r="AR28" s="2619">
        <f t="shared" si="23"/>
        <v>0</v>
      </c>
      <c r="AS28" s="2619">
        <f t="shared" si="23"/>
        <v>0</v>
      </c>
      <c r="AT28" s="2619">
        <f t="shared" si="23"/>
        <v>0</v>
      </c>
      <c r="AU28" s="2619">
        <f t="shared" si="23"/>
        <v>0</v>
      </c>
      <c r="AV28" s="2619">
        <f t="shared" si="23"/>
        <v>0</v>
      </c>
      <c r="AW28" s="2619">
        <f t="shared" si="23"/>
        <v>0</v>
      </c>
      <c r="AX28" s="2619">
        <f t="shared" si="23"/>
        <v>0</v>
      </c>
      <c r="AY28" s="2619">
        <f t="shared" si="23"/>
        <v>0</v>
      </c>
      <c r="AZ28" s="2619">
        <f t="shared" si="23"/>
        <v>0</v>
      </c>
      <c r="BA28" s="3277"/>
      <c r="BB28" s="3277"/>
      <c r="BC28" s="265"/>
      <c r="BD28" s="2619"/>
      <c r="BE28" s="2619"/>
      <c r="BF28" s="2619">
        <f>SUBTOTAL(9,BF20:BF27)</f>
        <v>0</v>
      </c>
      <c r="BG28" s="3285"/>
      <c r="BH28" s="2619">
        <f>SUBTOTAL(9,BH20:BH27)</f>
        <v>0</v>
      </c>
      <c r="BI28" s="3285"/>
      <c r="BJ28" s="2619">
        <f>SUBTOTAL(9,BJ20:BJ27)</f>
        <v>0</v>
      </c>
      <c r="BK28" s="3285"/>
      <c r="BL28" s="18"/>
      <c r="BM28" s="2619">
        <f>SUBTOTAL(9,BM20:BM27)</f>
        <v>0</v>
      </c>
      <c r="BN28" s="2619">
        <f>SUBTOTAL(9,BN20:BN27)</f>
        <v>0</v>
      </c>
      <c r="BO28" s="2619">
        <f>SUBTOTAL(9,BO20:BO27)</f>
        <v>0</v>
      </c>
      <c r="BP28" s="2619">
        <f>SUBTOTAL(9,BP20:BP27)</f>
        <v>0</v>
      </c>
      <c r="BQ28" s="2619"/>
      <c r="BR28" s="2619">
        <f t="shared" ref="BR28:CB28" si="24">SUBTOTAL(9,BR20:BR27)</f>
        <v>0</v>
      </c>
      <c r="BS28" s="2619">
        <f t="shared" si="24"/>
        <v>0</v>
      </c>
      <c r="BT28" s="2619">
        <f t="shared" si="24"/>
        <v>0</v>
      </c>
      <c r="BU28" s="2619">
        <f t="shared" si="24"/>
        <v>0</v>
      </c>
      <c r="BV28" s="2619">
        <f t="shared" si="24"/>
        <v>0</v>
      </c>
      <c r="BW28" s="2619">
        <f t="shared" si="24"/>
        <v>0</v>
      </c>
      <c r="BX28" s="2619">
        <f t="shared" si="24"/>
        <v>0</v>
      </c>
      <c r="BY28" s="2619">
        <f t="shared" si="24"/>
        <v>0</v>
      </c>
      <c r="BZ28" s="2619">
        <f t="shared" si="24"/>
        <v>0</v>
      </c>
      <c r="CA28" s="2619">
        <f t="shared" si="24"/>
        <v>0</v>
      </c>
      <c r="CB28" s="2619">
        <f t="shared" si="24"/>
        <v>0</v>
      </c>
      <c r="CC28" s="2619"/>
    </row>
    <row r="29" spans="2:81" ht="12.75" customHeight="1">
      <c r="B29" s="1204"/>
      <c r="C29" s="421"/>
      <c r="D29" s="421"/>
      <c r="E29" s="4111"/>
      <c r="F29" s="4111"/>
      <c r="G29" s="4111"/>
      <c r="H29" s="4111"/>
      <c r="I29" s="4118"/>
      <c r="J29" s="4124"/>
      <c r="K29" s="4112"/>
      <c r="L29" s="4112"/>
      <c r="M29" s="4112"/>
      <c r="N29" s="4112"/>
      <c r="O29" s="4112"/>
      <c r="P29" s="4112"/>
      <c r="Q29" s="4112"/>
      <c r="R29" s="4122"/>
      <c r="S29" s="4123"/>
      <c r="T29" s="4123"/>
      <c r="U29" s="4125"/>
      <c r="W29" s="1180"/>
      <c r="X29" s="4122"/>
      <c r="Y29" s="4122"/>
      <c r="Z29" s="4113"/>
      <c r="AI29" s="380"/>
      <c r="AJ29" s="380"/>
      <c r="AK29" s="380"/>
      <c r="AL29" s="380"/>
      <c r="AM29" s="380"/>
      <c r="AN29" s="380"/>
      <c r="AO29" s="380"/>
      <c r="AP29" s="380"/>
      <c r="AQ29" s="380"/>
      <c r="AR29" s="380"/>
      <c r="AS29" s="378"/>
      <c r="AT29" s="380"/>
      <c r="AU29" s="380"/>
      <c r="AV29" s="380"/>
      <c r="AW29" s="378"/>
      <c r="AX29" s="380"/>
      <c r="AY29" s="380"/>
      <c r="AZ29" s="380"/>
      <c r="BA29" s="378"/>
      <c r="BB29" s="378"/>
      <c r="BD29" s="379"/>
      <c r="BE29" s="379"/>
      <c r="BF29" s="379"/>
      <c r="BG29" s="1790"/>
      <c r="BH29" s="379"/>
      <c r="BI29" s="1790"/>
      <c r="BJ29" s="379"/>
      <c r="BK29" s="1790"/>
      <c r="BM29" s="379"/>
      <c r="BN29" s="379"/>
      <c r="BO29" s="379"/>
      <c r="BP29" s="379"/>
      <c r="BQ29" s="379"/>
      <c r="BR29" s="379"/>
      <c r="BS29" s="379"/>
      <c r="BT29" s="379"/>
      <c r="BU29" s="1573"/>
      <c r="BV29" s="379"/>
      <c r="BW29" s="379"/>
      <c r="BX29" s="379"/>
      <c r="BY29" s="1573"/>
      <c r="BZ29" s="379"/>
      <c r="CA29" s="379"/>
      <c r="CB29" s="379"/>
      <c r="CC29" s="1573"/>
    </row>
    <row r="30" spans="2:81" ht="12.75" customHeight="1">
      <c r="B30" s="1205"/>
      <c r="C30" s="1100"/>
      <c r="D30" s="1100"/>
      <c r="E30" s="1270"/>
      <c r="F30" s="1270"/>
      <c r="G30" s="1270"/>
      <c r="H30" s="1270"/>
      <c r="I30" s="1271"/>
      <c r="J30" s="1272"/>
      <c r="K30" s="1273"/>
      <c r="L30" s="1273"/>
      <c r="M30" s="1273"/>
      <c r="N30" s="1273"/>
      <c r="O30" s="1273"/>
      <c r="P30" s="1273"/>
      <c r="Q30" s="1273"/>
      <c r="R30" s="1273"/>
      <c r="S30" s="1278"/>
      <c r="T30" s="1278"/>
      <c r="U30" s="1279"/>
      <c r="W30" s="1097"/>
      <c r="X30" s="1273"/>
      <c r="Y30" s="1273"/>
      <c r="Z30" s="1280"/>
      <c r="AI30" s="380"/>
      <c r="AJ30" s="380"/>
      <c r="AK30" s="380"/>
      <c r="AL30" s="380"/>
      <c r="AM30" s="380"/>
      <c r="AN30" s="380"/>
      <c r="AO30" s="380"/>
      <c r="AP30" s="380"/>
      <c r="AQ30" s="380"/>
      <c r="AR30" s="380"/>
      <c r="AS30" s="378"/>
      <c r="AT30" s="380"/>
      <c r="AU30" s="380"/>
      <c r="AV30" s="380"/>
      <c r="AW30" s="378"/>
      <c r="AX30" s="380"/>
      <c r="AY30" s="380"/>
      <c r="AZ30" s="380"/>
      <c r="BA30" s="378"/>
      <c r="BB30" s="378"/>
      <c r="BD30" s="379"/>
      <c r="BE30" s="379"/>
      <c r="BF30" s="379"/>
      <c r="BG30" s="1790"/>
      <c r="BH30" s="379"/>
      <c r="BI30" s="1790"/>
      <c r="BJ30" s="379"/>
      <c r="BK30" s="1790"/>
      <c r="BM30" s="2820"/>
      <c r="BN30" s="2820"/>
      <c r="BO30" s="2820"/>
      <c r="BP30" s="2820"/>
      <c r="BQ30" s="2820"/>
      <c r="BR30" s="2820"/>
      <c r="BS30" s="2820"/>
      <c r="BT30" s="2820"/>
      <c r="BU30" s="3102"/>
      <c r="BV30" s="2820"/>
      <c r="BW30" s="2820"/>
      <c r="BX30" s="2820"/>
      <c r="BY30" s="3102"/>
      <c r="BZ30" s="2820"/>
      <c r="CA30" s="2820"/>
      <c r="CB30" s="2820"/>
      <c r="CC30" s="3102"/>
    </row>
    <row r="31" spans="2:81" s="265" customFormat="1">
      <c r="B31" s="1206" t="s">
        <v>2004</v>
      </c>
      <c r="C31" s="1025"/>
      <c r="D31" s="1207"/>
      <c r="E31" s="1281"/>
      <c r="F31" s="1270"/>
      <c r="G31" s="1282"/>
      <c r="H31" s="1282"/>
      <c r="I31" s="1283"/>
      <c r="J31" s="1284"/>
      <c r="K31" s="1285"/>
      <c r="L31" s="1285"/>
      <c r="M31" s="1285"/>
      <c r="N31" s="1285"/>
      <c r="O31" s="1285"/>
      <c r="P31" s="1285"/>
      <c r="Q31" s="1285"/>
      <c r="R31" s="1285"/>
      <c r="S31" s="1286"/>
      <c r="T31" s="1286"/>
      <c r="U31" s="1279"/>
      <c r="W31" s="1153"/>
      <c r="X31" s="1285"/>
      <c r="Y31" s="1285"/>
      <c r="Z31" s="1280"/>
      <c r="AI31" s="380"/>
      <c r="AJ31" s="380"/>
      <c r="AK31" s="380"/>
      <c r="AL31" s="380"/>
      <c r="AM31" s="380"/>
      <c r="AN31" s="380"/>
      <c r="AO31" s="380"/>
      <c r="AP31" s="380"/>
      <c r="AQ31" s="380"/>
      <c r="AR31" s="380"/>
      <c r="AS31" s="378"/>
      <c r="AT31" s="380"/>
      <c r="AU31" s="380"/>
      <c r="AV31" s="380"/>
      <c r="AW31" s="378"/>
      <c r="AX31" s="380"/>
      <c r="AY31" s="380"/>
      <c r="AZ31" s="380"/>
      <c r="BA31" s="378"/>
      <c r="BB31" s="378"/>
      <c r="BC31" s="18"/>
      <c r="BD31" s="379"/>
      <c r="BE31" s="379"/>
      <c r="BF31" s="379"/>
      <c r="BG31" s="1790"/>
      <c r="BH31" s="379"/>
      <c r="BI31" s="1790"/>
      <c r="BJ31" s="379"/>
      <c r="BK31" s="1790"/>
      <c r="BM31" s="379"/>
      <c r="BN31" s="379"/>
      <c r="BO31" s="379"/>
      <c r="BP31" s="379"/>
      <c r="BQ31" s="379"/>
      <c r="BR31" s="379"/>
      <c r="BS31" s="379"/>
      <c r="BT31" s="379"/>
      <c r="BU31" s="871"/>
      <c r="BV31" s="379"/>
      <c r="BW31" s="379"/>
      <c r="BX31" s="379"/>
      <c r="BY31" s="871"/>
      <c r="BZ31" s="379"/>
      <c r="CA31" s="379"/>
      <c r="CB31" s="379"/>
      <c r="CC31" s="871"/>
    </row>
    <row r="32" spans="2:81" ht="12.75" customHeight="1">
      <c r="B32" s="1179" t="s">
        <v>1513</v>
      </c>
      <c r="C32" s="1025" t="s">
        <v>2005</v>
      </c>
      <c r="D32" s="1100"/>
      <c r="E32" s="1270"/>
      <c r="F32" s="1270"/>
      <c r="G32" s="1270"/>
      <c r="H32" s="1270"/>
      <c r="I32" s="1271"/>
      <c r="J32" s="1272"/>
      <c r="K32" s="1273"/>
      <c r="L32" s="4112"/>
      <c r="M32" s="4112"/>
      <c r="N32" s="4112"/>
      <c r="O32" s="4112"/>
      <c r="P32" s="1273"/>
      <c r="Q32" s="4112"/>
      <c r="R32" s="4122"/>
      <c r="S32" s="4123"/>
      <c r="T32" s="4123"/>
      <c r="U32" s="1274"/>
      <c r="W32" s="1180"/>
      <c r="X32" s="4122"/>
      <c r="Y32" s="4122"/>
      <c r="Z32" s="1275"/>
      <c r="AI32" s="1795"/>
      <c r="AJ32" s="1795"/>
      <c r="AK32" s="1795"/>
      <c r="AL32" s="1795"/>
      <c r="AM32" s="1795"/>
      <c r="AN32" s="1795"/>
      <c r="AO32" s="1795"/>
      <c r="AP32" s="1795"/>
      <c r="AQ32" s="1795"/>
      <c r="AR32" s="1795"/>
      <c r="AS32" s="3234"/>
      <c r="AT32" s="1795"/>
      <c r="AU32" s="1795"/>
      <c r="AV32" s="1795"/>
      <c r="AW32" s="3234"/>
      <c r="AX32" s="1795"/>
      <c r="AY32" s="1795"/>
      <c r="AZ32" s="1795"/>
      <c r="BA32" s="3234"/>
      <c r="BB32" s="3234"/>
      <c r="BC32" s="23"/>
      <c r="BD32" s="1790"/>
      <c r="BE32" s="1790"/>
      <c r="BF32" s="1790"/>
      <c r="BG32" s="1790"/>
      <c r="BH32" s="1790"/>
      <c r="BI32" s="1790"/>
      <c r="BJ32" s="1790"/>
      <c r="BK32" s="1790"/>
      <c r="BM32" s="379"/>
      <c r="BN32" s="379"/>
      <c r="BO32" s="379"/>
      <c r="BP32" s="379"/>
      <c r="BQ32" s="379"/>
      <c r="BR32" s="379"/>
      <c r="BS32" s="379"/>
      <c r="BT32" s="379"/>
      <c r="BU32" s="1573"/>
      <c r="BV32" s="379"/>
      <c r="BW32" s="379"/>
      <c r="BX32" s="379"/>
      <c r="BY32" s="1573"/>
      <c r="BZ32" s="379"/>
      <c r="CA32" s="379"/>
      <c r="CB32" s="379"/>
      <c r="CC32" s="1573"/>
    </row>
    <row r="33" spans="2:81" ht="12.75" customHeight="1">
      <c r="B33" s="1181">
        <v>1</v>
      </c>
      <c r="C33" s="1182"/>
      <c r="D33" s="1182"/>
      <c r="E33" s="1276"/>
      <c r="F33" s="1276"/>
      <c r="G33" s="1183"/>
      <c r="H33" s="1183"/>
      <c r="I33" s="1184"/>
      <c r="J33" s="1185"/>
      <c r="K33" s="1112"/>
      <c r="L33" s="1112"/>
      <c r="M33" s="1112"/>
      <c r="N33" s="1112"/>
      <c r="O33" s="1112"/>
      <c r="P33" s="1112"/>
      <c r="Q33" s="1112"/>
      <c r="R33" s="1112"/>
      <c r="S33" s="1186"/>
      <c r="T33" s="1186"/>
      <c r="U33" s="1187"/>
      <c r="W33" s="1111"/>
      <c r="X33" s="1112"/>
      <c r="Y33" s="1112"/>
      <c r="Z33" s="1188"/>
      <c r="AI33" s="1652">
        <f>R33</f>
        <v>0</v>
      </c>
      <c r="AJ33" s="576"/>
      <c r="AK33" s="576"/>
      <c r="AL33" s="1652">
        <f>AI33+AJ33-AK33</f>
        <v>0</v>
      </c>
      <c r="AM33" s="2465" t="s">
        <v>2001</v>
      </c>
      <c r="AN33" s="576"/>
      <c r="AO33" s="576"/>
      <c r="AP33" s="379">
        <f>IF(AR33&gt;AL33,AR33-AL33,0)</f>
        <v>0</v>
      </c>
      <c r="AQ33" s="379">
        <f>IF(AL33&gt;AR33,AL33-AR33,0)</f>
        <v>0</v>
      </c>
      <c r="AR33" s="1652">
        <f t="shared" ref="AR33:AR35" si="25">AN33*AO33-IF(BG33="N",BF33,0)</f>
        <v>0</v>
      </c>
      <c r="AS33" s="576"/>
      <c r="AT33" s="1652">
        <f>IF(AV33&gt;AL33,AV33-AL33,0)</f>
        <v>0</v>
      </c>
      <c r="AU33" s="1652">
        <f>IF(AL33&gt;AV33,AL33-AV33,0)</f>
        <v>0</v>
      </c>
      <c r="AV33" s="1652">
        <f>AR33+AS33-IF(BI33="N",BH33,0)</f>
        <v>0</v>
      </c>
      <c r="AW33" s="576"/>
      <c r="AX33" s="1652">
        <f>IF(AZ33&gt;AL33,AZ33-AL33,0)</f>
        <v>0</v>
      </c>
      <c r="AY33" s="1652">
        <f>IF(AL33&gt;AZ33,AL33-AZ33,0)</f>
        <v>0</v>
      </c>
      <c r="AZ33" s="1652">
        <f>AV33+AW33-IF(BK33="N",BJ33,0)</f>
        <v>0</v>
      </c>
      <c r="BA33" s="576"/>
      <c r="BB33" s="576"/>
      <c r="BD33" s="1772">
        <f>F33*0.2</f>
        <v>0</v>
      </c>
      <c r="BE33" s="576"/>
      <c r="BF33" s="1772">
        <f>IF((AN33*AO33)&gt;MIN(BD33,BE33),(AN33*AO33)-MIN(BD33,BE33),0)</f>
        <v>0</v>
      </c>
      <c r="BG33" s="1791"/>
      <c r="BH33" s="1772">
        <f>IF(AR33+AS33&gt;MIN(BD33,BE33),AR33+AS15-MIN(BD33,BE33),0)</f>
        <v>0</v>
      </c>
      <c r="BI33" s="1791"/>
      <c r="BJ33" s="1772">
        <f>IF(AV33+AW33&gt;MIN(BD33,BE33),AV33+AW33-MIN(BD33,BE33),0)</f>
        <v>0</v>
      </c>
      <c r="BK33" s="1791"/>
      <c r="BM33" s="379">
        <f>W33</f>
        <v>0</v>
      </c>
      <c r="BN33" s="576"/>
      <c r="BO33" s="576"/>
      <c r="BP33" s="379">
        <f>BM33+BN33-BO33</f>
        <v>0</v>
      </c>
      <c r="BQ33" s="576"/>
      <c r="BR33" s="379">
        <f>IF(BT33&gt;BP33,BT33-BP33,0)</f>
        <v>0</v>
      </c>
      <c r="BS33" s="379">
        <f>IF(BP33&gt;BT33,BP33-BT33,0)</f>
        <v>0</v>
      </c>
      <c r="BT33" s="379">
        <f t="shared" ref="BT33:BT35" si="26">IF(BQ33="Y",BQ33,0)</f>
        <v>0</v>
      </c>
      <c r="BU33" s="576"/>
      <c r="BV33" s="379">
        <f>IF(BX33&gt;BP33,BX33-BP33,0)</f>
        <v>0</v>
      </c>
      <c r="BW33" s="379">
        <f>IF(BP33&gt;BX33,BP33-BX33,0)</f>
        <v>0</v>
      </c>
      <c r="BX33" s="379">
        <f>BT33+BU33</f>
        <v>0</v>
      </c>
      <c r="BY33" s="576"/>
      <c r="BZ33" s="379">
        <f t="shared" ref="BZ33:BZ35" si="27">IF(CB33&gt;BP33,CB33-BP33,0)</f>
        <v>0</v>
      </c>
      <c r="CA33" s="379">
        <f t="shared" ref="CA33:CA35" si="28">IF(BP33&gt;CB33,BP33-CB33,0)</f>
        <v>0</v>
      </c>
      <c r="CB33" s="379">
        <f t="shared" ref="CB33:CB35" si="29">BX33+BY33</f>
        <v>0</v>
      </c>
      <c r="CC33" s="576"/>
    </row>
    <row r="34" spans="2:81" ht="12.75" customHeight="1">
      <c r="B34" s="1181">
        <v>2</v>
      </c>
      <c r="C34" s="1182"/>
      <c r="D34" s="1182"/>
      <c r="E34" s="1276"/>
      <c r="F34" s="1276"/>
      <c r="G34" s="1189"/>
      <c r="H34" s="1189"/>
      <c r="I34" s="1190"/>
      <c r="J34" s="1191"/>
      <c r="K34" s="1042"/>
      <c r="L34" s="1042"/>
      <c r="M34" s="1042"/>
      <c r="N34" s="1042"/>
      <c r="O34" s="1042"/>
      <c r="P34" s="1042"/>
      <c r="Q34" s="1042"/>
      <c r="R34" s="1042"/>
      <c r="S34" s="1043"/>
      <c r="T34" s="1043"/>
      <c r="U34" s="1192"/>
      <c r="W34" s="1193"/>
      <c r="X34" s="1042"/>
      <c r="Y34" s="1042"/>
      <c r="Z34" s="1194"/>
      <c r="AI34" s="1652">
        <f>R34</f>
        <v>0</v>
      </c>
      <c r="AJ34" s="576"/>
      <c r="AK34" s="576"/>
      <c r="AL34" s="1652">
        <f>AI34+AJ34-AK34</f>
        <v>0</v>
      </c>
      <c r="AM34" s="2465" t="s">
        <v>2001</v>
      </c>
      <c r="AN34" s="576"/>
      <c r="AO34" s="576"/>
      <c r="AP34" s="379">
        <f>IF(AR34&gt;AL34,AR34-AL34,0)</f>
        <v>0</v>
      </c>
      <c r="AQ34" s="379">
        <f>IF(AL34&gt;AR34,AL34-AR34,0)</f>
        <v>0</v>
      </c>
      <c r="AR34" s="1652">
        <f t="shared" si="25"/>
        <v>0</v>
      </c>
      <c r="AS34" s="576"/>
      <c r="AT34" s="1652">
        <f>IF(AV34&gt;AL34,AV34-AL34,0)</f>
        <v>0</v>
      </c>
      <c r="AU34" s="1652">
        <f>IF(AL34&gt;AV34,AL34-AV34,0)</f>
        <v>0</v>
      </c>
      <c r="AV34" s="1652">
        <f t="shared" ref="AV34:AV35" si="30">AR34+AS34-IF(BI34="N",BH34,0)</f>
        <v>0</v>
      </c>
      <c r="AW34" s="576"/>
      <c r="AX34" s="1652">
        <f>IF(AZ34&gt;AL34,AZ34-AL34,0)</f>
        <v>0</v>
      </c>
      <c r="AY34" s="1652">
        <f>IF(AL34&gt;AZ34,AL34-AZ34,0)</f>
        <v>0</v>
      </c>
      <c r="AZ34" s="1652">
        <f t="shared" ref="AZ34:AZ35" si="31">AV34+AW34-IF(BK34="N",BJ34,0)</f>
        <v>0</v>
      </c>
      <c r="BA34" s="576"/>
      <c r="BB34" s="576"/>
      <c r="BD34" s="1772">
        <f>F34*0.2</f>
        <v>0</v>
      </c>
      <c r="BE34" s="576"/>
      <c r="BF34" s="1772">
        <f t="shared" ref="BF34:BF35" si="32">IF((AN34*AO34)&gt;MIN(BD34,BE34),(AN34*AO34)-MIN(BD34,BE34),0)</f>
        <v>0</v>
      </c>
      <c r="BG34" s="1791"/>
      <c r="BH34" s="1772">
        <f>IF(AR34+AS34&gt;MIN(BD34,BE34),AR34+AS16-MIN(BD34,BE34),0)</f>
        <v>0</v>
      </c>
      <c r="BI34" s="1791"/>
      <c r="BJ34" s="1772">
        <f t="shared" ref="BJ34:BJ35" si="33">IF(AV34+AW34&gt;MIN(BD34,BE34),AV34+AW34-MIN(BD34,BE34),0)</f>
        <v>0</v>
      </c>
      <c r="BK34" s="1791"/>
      <c r="BM34" s="379">
        <f t="shared" ref="BM34:BM35" si="34">W34</f>
        <v>0</v>
      </c>
      <c r="BN34" s="576"/>
      <c r="BO34" s="576"/>
      <c r="BP34" s="379">
        <f>BM34+BN34-BO34</f>
        <v>0</v>
      </c>
      <c r="BQ34" s="576"/>
      <c r="BR34" s="379">
        <f>IF(BT34&gt;BP34,BT34-BP34,0)</f>
        <v>0</v>
      </c>
      <c r="BS34" s="379">
        <f>IF(BP34&gt;BT34,BP34-BT34,0)</f>
        <v>0</v>
      </c>
      <c r="BT34" s="379">
        <f t="shared" si="26"/>
        <v>0</v>
      </c>
      <c r="BU34" s="576"/>
      <c r="BV34" s="379">
        <f t="shared" ref="BV34:BV35" si="35">IF(BX34&gt;BP34,BX34-BP34,0)</f>
        <v>0</v>
      </c>
      <c r="BW34" s="379">
        <f t="shared" ref="BW34:BW35" si="36">IF(BP34&gt;BX34,BP34-BX34,0)</f>
        <v>0</v>
      </c>
      <c r="BX34" s="379">
        <f t="shared" ref="BX34:BX35" si="37">BT34+BU34</f>
        <v>0</v>
      </c>
      <c r="BY34" s="576"/>
      <c r="BZ34" s="379">
        <f t="shared" si="27"/>
        <v>0</v>
      </c>
      <c r="CA34" s="379">
        <f t="shared" si="28"/>
        <v>0</v>
      </c>
      <c r="CB34" s="379">
        <f t="shared" si="29"/>
        <v>0</v>
      </c>
      <c r="CC34" s="576"/>
    </row>
    <row r="35" spans="2:81" ht="12.75" customHeight="1">
      <c r="B35" s="1181">
        <v>3</v>
      </c>
      <c r="C35" s="1182"/>
      <c r="D35" s="1182"/>
      <c r="E35" s="1276"/>
      <c r="F35" s="1276"/>
      <c r="G35" s="1189"/>
      <c r="H35" s="1189"/>
      <c r="I35" s="1190"/>
      <c r="J35" s="1191"/>
      <c r="K35" s="1042"/>
      <c r="L35" s="1042"/>
      <c r="M35" s="1042"/>
      <c r="N35" s="1042"/>
      <c r="O35" s="1042"/>
      <c r="P35" s="1042"/>
      <c r="Q35" s="1042"/>
      <c r="R35" s="1042"/>
      <c r="S35" s="1043"/>
      <c r="T35" s="1043"/>
      <c r="U35" s="1192"/>
      <c r="W35" s="1193"/>
      <c r="X35" s="1042"/>
      <c r="Y35" s="1042"/>
      <c r="Z35" s="1194"/>
      <c r="AI35" s="1652">
        <f>R35</f>
        <v>0</v>
      </c>
      <c r="AJ35" s="576"/>
      <c r="AK35" s="576"/>
      <c r="AL35" s="1652">
        <f>AI35+AJ35-AK35</f>
        <v>0</v>
      </c>
      <c r="AM35" s="2465"/>
      <c r="AN35" s="576"/>
      <c r="AO35" s="576"/>
      <c r="AP35" s="379">
        <f>IF(AR35&gt;AL35,AR35-AL35,0)</f>
        <v>0</v>
      </c>
      <c r="AQ35" s="379">
        <f>IF(AL35&gt;AR35,AL35-AR35,0)</f>
        <v>0</v>
      </c>
      <c r="AR35" s="1652">
        <f t="shared" si="25"/>
        <v>0</v>
      </c>
      <c r="AS35" s="576"/>
      <c r="AT35" s="1652">
        <f>IF(AV35&gt;AL35,AV35-AL35,0)</f>
        <v>0</v>
      </c>
      <c r="AU35" s="1652">
        <f>IF(AL35&gt;AV35,AL35-AV35,0)</f>
        <v>0</v>
      </c>
      <c r="AV35" s="1652">
        <f t="shared" si="30"/>
        <v>0</v>
      </c>
      <c r="AW35" s="576"/>
      <c r="AX35" s="1652">
        <f>IF(AZ35&gt;AL35,AZ35-AL35,0)</f>
        <v>0</v>
      </c>
      <c r="AY35" s="1652">
        <f>IF(AL35&gt;AZ35,AL35-AZ35,0)</f>
        <v>0</v>
      </c>
      <c r="AZ35" s="1652">
        <f t="shared" si="31"/>
        <v>0</v>
      </c>
      <c r="BA35" s="576"/>
      <c r="BB35" s="576"/>
      <c r="BD35" s="1772">
        <f>F35*0.2</f>
        <v>0</v>
      </c>
      <c r="BE35" s="576"/>
      <c r="BF35" s="1772">
        <f t="shared" si="32"/>
        <v>0</v>
      </c>
      <c r="BG35" s="1791"/>
      <c r="BH35" s="1772">
        <f>IF(AR35+AS35&gt;MIN(BD35,BE35),AR35+AS17-MIN(BD35,BE35),0)</f>
        <v>0</v>
      </c>
      <c r="BI35" s="1791"/>
      <c r="BJ35" s="1772">
        <f t="shared" si="33"/>
        <v>0</v>
      </c>
      <c r="BK35" s="1791"/>
      <c r="BM35" s="379">
        <f t="shared" si="34"/>
        <v>0</v>
      </c>
      <c r="BN35" s="576"/>
      <c r="BO35" s="576"/>
      <c r="BP35" s="379">
        <f>BM35+BN35-BO35</f>
        <v>0</v>
      </c>
      <c r="BQ35" s="576"/>
      <c r="BR35" s="379">
        <f>IF(BT35&gt;BP35,BT35-BP35,0)</f>
        <v>0</v>
      </c>
      <c r="BS35" s="379">
        <f>IF(BP35&gt;BT35,BP35-BT35,0)</f>
        <v>0</v>
      </c>
      <c r="BT35" s="379">
        <f t="shared" si="26"/>
        <v>0</v>
      </c>
      <c r="BU35" s="576"/>
      <c r="BV35" s="379">
        <f t="shared" si="35"/>
        <v>0</v>
      </c>
      <c r="BW35" s="379">
        <f t="shared" si="36"/>
        <v>0</v>
      </c>
      <c r="BX35" s="379">
        <f t="shared" si="37"/>
        <v>0</v>
      </c>
      <c r="BY35" s="576"/>
      <c r="BZ35" s="379">
        <f t="shared" si="27"/>
        <v>0</v>
      </c>
      <c r="CA35" s="379">
        <f t="shared" si="28"/>
        <v>0</v>
      </c>
      <c r="CB35" s="379">
        <f t="shared" si="29"/>
        <v>0</v>
      </c>
      <c r="CC35" s="576"/>
    </row>
    <row r="36" spans="2:81" ht="12.75" customHeight="1">
      <c r="B36" s="1179" t="s">
        <v>1514</v>
      </c>
      <c r="C36" s="1025" t="s">
        <v>2002</v>
      </c>
      <c r="D36" s="1100"/>
      <c r="E36" s="1270"/>
      <c r="F36" s="1270"/>
      <c r="G36" s="1270"/>
      <c r="H36" s="1270"/>
      <c r="I36" s="1271"/>
      <c r="J36" s="1272"/>
      <c r="K36" s="1273"/>
      <c r="L36" s="4112"/>
      <c r="M36" s="4112"/>
      <c r="N36" s="4112"/>
      <c r="O36" s="4112"/>
      <c r="P36" s="1273"/>
      <c r="Q36" s="4112"/>
      <c r="R36" s="4122"/>
      <c r="S36" s="4123"/>
      <c r="T36" s="4123"/>
      <c r="U36" s="1274"/>
      <c r="W36" s="1180"/>
      <c r="X36" s="4122"/>
      <c r="Y36" s="4122"/>
      <c r="Z36" s="1275"/>
      <c r="AI36" s="1652"/>
      <c r="AJ36" s="3286"/>
      <c r="AK36" s="3286"/>
      <c r="AL36" s="1652"/>
      <c r="AM36" s="2262"/>
      <c r="AN36" s="3286"/>
      <c r="AO36" s="3286"/>
      <c r="AP36" s="379"/>
      <c r="AQ36" s="379"/>
      <c r="AR36" s="1652"/>
      <c r="AS36" s="3286"/>
      <c r="AT36" s="1652"/>
      <c r="AU36" s="1652"/>
      <c r="AV36" s="1652"/>
      <c r="AW36" s="3286"/>
      <c r="AX36" s="1652"/>
      <c r="AY36" s="1652"/>
      <c r="AZ36" s="1652"/>
      <c r="BA36" s="3286"/>
      <c r="BB36" s="3286"/>
      <c r="BD36" s="3286"/>
      <c r="BE36" s="3286"/>
      <c r="BF36" s="3286"/>
      <c r="BG36" s="3287"/>
      <c r="BH36" s="3286"/>
      <c r="BI36" s="3287"/>
      <c r="BJ36" s="3286"/>
      <c r="BK36" s="3287"/>
      <c r="BM36" s="379"/>
      <c r="BN36" s="3286"/>
      <c r="BO36" s="3286"/>
      <c r="BP36" s="379"/>
      <c r="BQ36" s="3286"/>
      <c r="BR36" s="379"/>
      <c r="BS36" s="379"/>
      <c r="BT36" s="379"/>
      <c r="BU36" s="3286"/>
      <c r="BV36" s="379"/>
      <c r="BW36" s="379"/>
      <c r="BX36" s="379"/>
      <c r="BY36" s="3286"/>
      <c r="BZ36" s="379"/>
      <c r="CA36" s="379"/>
      <c r="CB36" s="379"/>
      <c r="CC36" s="3286"/>
    </row>
    <row r="37" spans="2:81" ht="12.75" customHeight="1">
      <c r="B37" s="1181">
        <v>1</v>
      </c>
      <c r="C37" s="1182"/>
      <c r="D37" s="1182"/>
      <c r="E37" s="1276"/>
      <c r="F37" s="1276"/>
      <c r="G37" s="1183"/>
      <c r="H37" s="1183"/>
      <c r="I37" s="1184"/>
      <c r="J37" s="1185"/>
      <c r="K37" s="1112"/>
      <c r="L37" s="1112"/>
      <c r="M37" s="1112"/>
      <c r="N37" s="1112"/>
      <c r="O37" s="1112"/>
      <c r="P37" s="1112"/>
      <c r="Q37" s="1112"/>
      <c r="R37" s="1112"/>
      <c r="S37" s="1186"/>
      <c r="T37" s="1186"/>
      <c r="U37" s="1187"/>
      <c r="W37" s="1111"/>
      <c r="X37" s="1112"/>
      <c r="Y37" s="1112"/>
      <c r="Z37" s="1188"/>
      <c r="AI37" s="1652">
        <f>R37</f>
        <v>0</v>
      </c>
      <c r="AJ37" s="576"/>
      <c r="AK37" s="576"/>
      <c r="AL37" s="1652">
        <f>AI37+AJ37-AK37</f>
        <v>0</v>
      </c>
      <c r="AM37" s="2465"/>
      <c r="AN37" s="576"/>
      <c r="AO37" s="576"/>
      <c r="AP37" s="379">
        <f>IF(AR37&gt;AL37,AR37-AL37,0)</f>
        <v>0</v>
      </c>
      <c r="AQ37" s="379">
        <f>IF(AL37&gt;AR37,AL37-AR37,0)</f>
        <v>0</v>
      </c>
      <c r="AR37" s="1652">
        <f t="shared" ref="AR37:AR39" si="38">AN37*AO37-IF(BG37="N",BF37,0)</f>
        <v>0</v>
      </c>
      <c r="AS37" s="576"/>
      <c r="AT37" s="1652">
        <f>IF(AV37&gt;AL37,AV37-AL37,0)</f>
        <v>0</v>
      </c>
      <c r="AU37" s="1652">
        <f>IF(AL37&gt;AV37,AL37-AV37,0)</f>
        <v>0</v>
      </c>
      <c r="AV37" s="1652">
        <f t="shared" ref="AV37:AV39" si="39">AR37+AS37-IF(BI37="N",BH37,0)</f>
        <v>0</v>
      </c>
      <c r="AW37" s="576"/>
      <c r="AX37" s="1652">
        <f>IF(AZ37&gt;AL37,AZ37-AL37,0)</f>
        <v>0</v>
      </c>
      <c r="AY37" s="1652">
        <f>IF(AL37&gt;AZ37,AL37-AZ37,0)</f>
        <v>0</v>
      </c>
      <c r="AZ37" s="1652">
        <f t="shared" ref="AZ37:AZ39" si="40">AV37+AW37-IF(BK37="N",BJ37,0)</f>
        <v>0</v>
      </c>
      <c r="BA37" s="576"/>
      <c r="BB37" s="576"/>
      <c r="BD37" s="1772">
        <f>F37*0.2</f>
        <v>0</v>
      </c>
      <c r="BE37" s="576"/>
      <c r="BF37" s="1772">
        <f>IF((AN37*AO37)&gt;MIN(BD37,BE37),(AN37*AO37)-MIN(BD37,BE37),0)</f>
        <v>0</v>
      </c>
      <c r="BG37" s="1791"/>
      <c r="BH37" s="1772">
        <f>IF(AR37+AS37&gt;MIN(BD37,BE37),AR37+AS19-MIN(BD37,BE37),0)</f>
        <v>0</v>
      </c>
      <c r="BI37" s="1791"/>
      <c r="BJ37" s="1772">
        <f>IF(AV37+AW37&gt;MIN(BD37,BE37),AV37+AW37-MIN(BD37,BE37),0)</f>
        <v>0</v>
      </c>
      <c r="BK37" s="1791"/>
      <c r="BM37" s="379">
        <f>W37</f>
        <v>0</v>
      </c>
      <c r="BN37" s="576"/>
      <c r="BO37" s="576"/>
      <c r="BP37" s="379">
        <f>BM37+BN37-BO37</f>
        <v>0</v>
      </c>
      <c r="BQ37" s="576"/>
      <c r="BR37" s="379">
        <f>IF(BT37&gt;BP37,BT37-BP37,0)</f>
        <v>0</v>
      </c>
      <c r="BS37" s="379">
        <f>IF(BP37&gt;BT37,BP37-BT37,0)</f>
        <v>0</v>
      </c>
      <c r="BT37" s="379">
        <f t="shared" ref="BT37:BT39" si="41">IF(BQ37="Y",BQ37,0)</f>
        <v>0</v>
      </c>
      <c r="BU37" s="576"/>
      <c r="BV37" s="379">
        <f>IF(BX37&gt;BP37,BX37-BP37,0)</f>
        <v>0</v>
      </c>
      <c r="BW37" s="379">
        <f>IF(BP37&gt;BX37,BP37-BX37,0)</f>
        <v>0</v>
      </c>
      <c r="BX37" s="379">
        <f>BT37+BU37</f>
        <v>0</v>
      </c>
      <c r="BY37" s="576"/>
      <c r="BZ37" s="379">
        <f t="shared" ref="BZ37:BZ39" si="42">IF(CB37&gt;BP37,CB37-BP37,0)</f>
        <v>0</v>
      </c>
      <c r="CA37" s="379">
        <f t="shared" ref="CA37:CA39" si="43">IF(BP37&gt;CB37,BP37-CB37,0)</f>
        <v>0</v>
      </c>
      <c r="CB37" s="379">
        <f t="shared" ref="CB37:CB39" si="44">BX37+BY37</f>
        <v>0</v>
      </c>
      <c r="CC37" s="576"/>
    </row>
    <row r="38" spans="2:81" ht="12.75" customHeight="1">
      <c r="B38" s="1181">
        <v>2</v>
      </c>
      <c r="C38" s="1182"/>
      <c r="D38" s="1182"/>
      <c r="E38" s="1276"/>
      <c r="F38" s="1276"/>
      <c r="G38" s="1183"/>
      <c r="H38" s="1183"/>
      <c r="I38" s="1184"/>
      <c r="J38" s="1185"/>
      <c r="K38" s="1112"/>
      <c r="L38" s="1112"/>
      <c r="M38" s="1112"/>
      <c r="N38" s="1112"/>
      <c r="O38" s="1112"/>
      <c r="P38" s="1112"/>
      <c r="Q38" s="1112"/>
      <c r="R38" s="1112"/>
      <c r="S38" s="1186"/>
      <c r="T38" s="1186"/>
      <c r="U38" s="1187"/>
      <c r="W38" s="1111"/>
      <c r="X38" s="1112"/>
      <c r="Y38" s="1112"/>
      <c r="Z38" s="1188"/>
      <c r="AI38" s="1652">
        <f>R38</f>
        <v>0</v>
      </c>
      <c r="AJ38" s="576"/>
      <c r="AK38" s="576"/>
      <c r="AL38" s="1652">
        <f>AI38+AJ38-AK38</f>
        <v>0</v>
      </c>
      <c r="AM38" s="2465"/>
      <c r="AN38" s="576"/>
      <c r="AO38" s="576"/>
      <c r="AP38" s="379">
        <f>IF(AR38&gt;AL38,AR38-AL38,0)</f>
        <v>0</v>
      </c>
      <c r="AQ38" s="379">
        <f>IF(AL38&gt;AR38,AL38-AR38,0)</f>
        <v>0</v>
      </c>
      <c r="AR38" s="1652">
        <f t="shared" si="38"/>
        <v>0</v>
      </c>
      <c r="AS38" s="576"/>
      <c r="AT38" s="1652">
        <f>IF(AV38&gt;AL38,AV38-AL38,0)</f>
        <v>0</v>
      </c>
      <c r="AU38" s="1652">
        <f>IF(AL38&gt;AV38,AL38-AV38,0)</f>
        <v>0</v>
      </c>
      <c r="AV38" s="1652">
        <f t="shared" si="39"/>
        <v>0</v>
      </c>
      <c r="AW38" s="576"/>
      <c r="AX38" s="1652">
        <f>IF(AZ38&gt;AL38,AZ38-AL38,0)</f>
        <v>0</v>
      </c>
      <c r="AY38" s="1652">
        <f>IF(AL38&gt;AZ38,AL38-AZ38,0)</f>
        <v>0</v>
      </c>
      <c r="AZ38" s="1652">
        <f t="shared" si="40"/>
        <v>0</v>
      </c>
      <c r="BA38" s="576"/>
      <c r="BB38" s="576"/>
      <c r="BD38" s="1772">
        <f>F38*0.2</f>
        <v>0</v>
      </c>
      <c r="BE38" s="576"/>
      <c r="BF38" s="1772">
        <f t="shared" ref="BF38:BF39" si="45">IF((AN38*AO38)&gt;MIN(BD38,BE38),(AN38*AO38)-MIN(BD38,BE38),0)</f>
        <v>0</v>
      </c>
      <c r="BG38" s="1791"/>
      <c r="BH38" s="1772">
        <f>IF(AR38+AS38&gt;MIN(BD38,BE38),AR38+AS20-MIN(BD38,BE38),0)</f>
        <v>0</v>
      </c>
      <c r="BI38" s="1791"/>
      <c r="BJ38" s="1772">
        <f t="shared" ref="BJ38:BJ39" si="46">IF(AV38+AW38&gt;MIN(BD38,BE38),AV38+AW38-MIN(BD38,BE38),0)</f>
        <v>0</v>
      </c>
      <c r="BK38" s="1791"/>
      <c r="BM38" s="379">
        <f t="shared" ref="BM38:BM39" si="47">W38</f>
        <v>0</v>
      </c>
      <c r="BN38" s="576"/>
      <c r="BO38" s="576"/>
      <c r="BP38" s="379">
        <f>BM38+BN38-BO38</f>
        <v>0</v>
      </c>
      <c r="BQ38" s="576"/>
      <c r="BR38" s="379">
        <f>IF(BT38&gt;BP38,BT38-BP38,0)</f>
        <v>0</v>
      </c>
      <c r="BS38" s="379">
        <f>IF(BP38&gt;BT38,BP38-BT38,0)</f>
        <v>0</v>
      </c>
      <c r="BT38" s="379">
        <f t="shared" si="41"/>
        <v>0</v>
      </c>
      <c r="BU38" s="576"/>
      <c r="BV38" s="379">
        <f t="shared" ref="BV38:BV39" si="48">IF(BX38&gt;BP38,BX38-BP38,0)</f>
        <v>0</v>
      </c>
      <c r="BW38" s="379">
        <f t="shared" ref="BW38:BW39" si="49">IF(BP38&gt;BX38,BP38-BX38,0)</f>
        <v>0</v>
      </c>
      <c r="BX38" s="379">
        <f t="shared" ref="BX38:BX39" si="50">BT38+BU38</f>
        <v>0</v>
      </c>
      <c r="BY38" s="576"/>
      <c r="BZ38" s="379">
        <f t="shared" si="42"/>
        <v>0</v>
      </c>
      <c r="CA38" s="379">
        <f t="shared" si="43"/>
        <v>0</v>
      </c>
      <c r="CB38" s="379">
        <f t="shared" si="44"/>
        <v>0</v>
      </c>
      <c r="CC38" s="576"/>
    </row>
    <row r="39" spans="2:81" ht="12.75" customHeight="1">
      <c r="B39" s="1181">
        <v>3</v>
      </c>
      <c r="C39" s="1182"/>
      <c r="D39" s="1182"/>
      <c r="E39" s="1276"/>
      <c r="F39" s="1276"/>
      <c r="G39" s="1183"/>
      <c r="H39" s="1183"/>
      <c r="I39" s="1184"/>
      <c r="J39" s="1185"/>
      <c r="K39" s="1112"/>
      <c r="L39" s="1112"/>
      <c r="M39" s="1112"/>
      <c r="N39" s="1112"/>
      <c r="O39" s="1112"/>
      <c r="P39" s="1112"/>
      <c r="Q39" s="1112"/>
      <c r="R39" s="1112"/>
      <c r="S39" s="1186"/>
      <c r="T39" s="1186"/>
      <c r="U39" s="1187"/>
      <c r="W39" s="1111"/>
      <c r="X39" s="1112"/>
      <c r="Y39" s="1112"/>
      <c r="Z39" s="1188"/>
      <c r="AI39" s="1652">
        <f>R39</f>
        <v>0</v>
      </c>
      <c r="AJ39" s="576"/>
      <c r="AK39" s="576"/>
      <c r="AL39" s="1652">
        <f>AI39+AJ39-AK39</f>
        <v>0</v>
      </c>
      <c r="AM39" s="2465"/>
      <c r="AN39" s="576"/>
      <c r="AO39" s="576"/>
      <c r="AP39" s="379">
        <f>IF(AR39&gt;AL39,AR39-AL39,0)</f>
        <v>0</v>
      </c>
      <c r="AQ39" s="379">
        <f>IF(AL39&gt;AR39,AL39-AR39,0)</f>
        <v>0</v>
      </c>
      <c r="AR39" s="1652">
        <f t="shared" si="38"/>
        <v>0</v>
      </c>
      <c r="AS39" s="576"/>
      <c r="AT39" s="1652">
        <f>IF(AV39&gt;AL39,AV39-AL39,0)</f>
        <v>0</v>
      </c>
      <c r="AU39" s="1652">
        <f>IF(AL39&gt;AV39,AL39-AV39,0)</f>
        <v>0</v>
      </c>
      <c r="AV39" s="1652">
        <f t="shared" si="39"/>
        <v>0</v>
      </c>
      <c r="AW39" s="576"/>
      <c r="AX39" s="1652">
        <f>IF(AZ39&gt;AL39,AZ39-AL39,0)</f>
        <v>0</v>
      </c>
      <c r="AY39" s="1652">
        <f>IF(AL39&gt;AZ39,AL39-AZ39,0)</f>
        <v>0</v>
      </c>
      <c r="AZ39" s="1652">
        <f t="shared" si="40"/>
        <v>0</v>
      </c>
      <c r="BA39" s="576"/>
      <c r="BB39" s="576"/>
      <c r="BD39" s="1772">
        <f>F39*0.2</f>
        <v>0</v>
      </c>
      <c r="BE39" s="576"/>
      <c r="BF39" s="1772">
        <f t="shared" si="45"/>
        <v>0</v>
      </c>
      <c r="BG39" s="1791"/>
      <c r="BH39" s="1772">
        <f>IF(AR39+AS39&gt;MIN(BD39,BE39),AR39+AS21-MIN(BD39,BE39),0)</f>
        <v>0</v>
      </c>
      <c r="BI39" s="1791"/>
      <c r="BJ39" s="1772">
        <f t="shared" si="46"/>
        <v>0</v>
      </c>
      <c r="BK39" s="1791"/>
      <c r="BM39" s="379">
        <f t="shared" si="47"/>
        <v>0</v>
      </c>
      <c r="BN39" s="576"/>
      <c r="BO39" s="576"/>
      <c r="BP39" s="379">
        <f>BM39+BN39-BO39</f>
        <v>0</v>
      </c>
      <c r="BQ39" s="576"/>
      <c r="BR39" s="379">
        <f>IF(BT39&gt;BP39,BT39-BP39,0)</f>
        <v>0</v>
      </c>
      <c r="BS39" s="379">
        <f>IF(BP39&gt;BT39,BP39-BT39,0)</f>
        <v>0</v>
      </c>
      <c r="BT39" s="379">
        <f t="shared" si="41"/>
        <v>0</v>
      </c>
      <c r="BU39" s="576"/>
      <c r="BV39" s="379">
        <f t="shared" si="48"/>
        <v>0</v>
      </c>
      <c r="BW39" s="379">
        <f t="shared" si="49"/>
        <v>0</v>
      </c>
      <c r="BX39" s="379">
        <f t="shared" si="50"/>
        <v>0</v>
      </c>
      <c r="BY39" s="576"/>
      <c r="BZ39" s="379">
        <f t="shared" si="42"/>
        <v>0</v>
      </c>
      <c r="CA39" s="379">
        <f t="shared" si="43"/>
        <v>0</v>
      </c>
      <c r="CB39" s="379">
        <f t="shared" si="44"/>
        <v>0</v>
      </c>
      <c r="CC39" s="576"/>
    </row>
    <row r="40" spans="2:81" ht="12.75" customHeight="1">
      <c r="B40" s="1205"/>
      <c r="C40" s="1100"/>
      <c r="D40" s="1100"/>
      <c r="E40" s="1270"/>
      <c r="F40" s="1270"/>
      <c r="G40" s="1208"/>
      <c r="H40" s="1208"/>
      <c r="I40" s="1209"/>
      <c r="J40" s="1210"/>
      <c r="K40" s="1211"/>
      <c r="L40" s="1211"/>
      <c r="M40" s="1211"/>
      <c r="N40" s="1211"/>
      <c r="O40" s="1211"/>
      <c r="P40" s="1211"/>
      <c r="Q40" s="1211"/>
      <c r="R40" s="1211"/>
      <c r="S40" s="1212"/>
      <c r="T40" s="1212"/>
      <c r="U40" s="1213"/>
      <c r="W40" s="1214"/>
      <c r="X40" s="1211"/>
      <c r="Y40" s="1211"/>
      <c r="Z40" s="1215"/>
      <c r="AI40" s="1652"/>
      <c r="AJ40" s="379"/>
      <c r="AK40" s="379"/>
      <c r="AL40" s="1652"/>
      <c r="AM40" s="1652"/>
      <c r="AN40" s="379"/>
      <c r="AO40" s="379"/>
      <c r="AP40" s="379"/>
      <c r="AQ40" s="379"/>
      <c r="AR40" s="1652"/>
      <c r="AS40" s="379"/>
      <c r="AT40" s="1652"/>
      <c r="AU40" s="1652"/>
      <c r="AV40" s="1652"/>
      <c r="AW40" s="379"/>
      <c r="AX40" s="1652"/>
      <c r="AY40" s="1652"/>
      <c r="AZ40" s="1652"/>
      <c r="BA40" s="379"/>
      <c r="BB40" s="379"/>
      <c r="BD40" s="379"/>
      <c r="BE40" s="379"/>
      <c r="BF40" s="379"/>
      <c r="BG40" s="1790"/>
      <c r="BH40" s="379"/>
      <c r="BI40" s="1790"/>
      <c r="BJ40" s="379"/>
      <c r="BK40" s="1790"/>
      <c r="BM40" s="379"/>
      <c r="BN40" s="379"/>
      <c r="BO40" s="379"/>
      <c r="BP40" s="379"/>
      <c r="BQ40" s="379"/>
      <c r="BR40" s="379"/>
      <c r="BS40" s="379"/>
      <c r="BT40" s="379"/>
      <c r="BU40" s="379"/>
      <c r="BV40" s="379"/>
      <c r="BW40" s="379"/>
      <c r="BX40" s="379"/>
      <c r="BY40" s="379"/>
      <c r="BZ40" s="379"/>
      <c r="CA40" s="379"/>
      <c r="CB40" s="379"/>
      <c r="CC40" s="379"/>
    </row>
    <row r="41" spans="2:81" ht="12.75" customHeight="1">
      <c r="B41" s="1216" t="s">
        <v>2006</v>
      </c>
      <c r="C41" s="1196"/>
      <c r="D41" s="1100"/>
      <c r="E41" s="1270"/>
      <c r="F41" s="1270"/>
      <c r="G41" s="1208"/>
      <c r="H41" s="1208"/>
      <c r="I41" s="1209"/>
      <c r="J41" s="1210"/>
      <c r="K41" s="1211"/>
      <c r="L41" s="1211"/>
      <c r="M41" s="1211"/>
      <c r="N41" s="1211"/>
      <c r="O41" s="1211"/>
      <c r="P41" s="1211"/>
      <c r="Q41" s="1211"/>
      <c r="R41" s="1211"/>
      <c r="S41" s="1212"/>
      <c r="T41" s="1212"/>
      <c r="U41" s="1213"/>
      <c r="W41" s="1214"/>
      <c r="X41" s="1211"/>
      <c r="Y41" s="1211"/>
      <c r="Z41" s="1215"/>
      <c r="AI41" s="1652"/>
      <c r="AJ41" s="379"/>
      <c r="AK41" s="379"/>
      <c r="AL41" s="1652"/>
      <c r="AM41" s="379"/>
      <c r="AN41" s="379"/>
      <c r="AO41" s="379"/>
      <c r="AP41" s="379"/>
      <c r="AQ41" s="379"/>
      <c r="AR41" s="1652"/>
      <c r="AS41" s="379"/>
      <c r="AT41" s="1652"/>
      <c r="AU41" s="1652"/>
      <c r="AV41" s="1652"/>
      <c r="AW41" s="379"/>
      <c r="AX41" s="1652"/>
      <c r="AY41" s="1652"/>
      <c r="AZ41" s="1652"/>
      <c r="BA41" s="379"/>
      <c r="BB41" s="379"/>
      <c r="BD41" s="379"/>
      <c r="BE41" s="379"/>
      <c r="BF41" s="379"/>
      <c r="BG41" s="1790"/>
      <c r="BH41" s="379"/>
      <c r="BI41" s="1790"/>
      <c r="BJ41" s="379"/>
      <c r="BK41" s="1790"/>
      <c r="BM41" s="379"/>
      <c r="BN41" s="379"/>
      <c r="BO41" s="379"/>
      <c r="BP41" s="379"/>
      <c r="BQ41" s="379"/>
      <c r="BR41" s="379"/>
      <c r="BS41" s="379"/>
      <c r="BT41" s="379"/>
      <c r="BU41" s="379"/>
      <c r="BV41" s="379"/>
      <c r="BW41" s="379"/>
      <c r="BX41" s="379"/>
      <c r="BY41" s="379"/>
      <c r="BZ41" s="379"/>
      <c r="CA41" s="379"/>
      <c r="CB41" s="379"/>
      <c r="CC41" s="379"/>
    </row>
    <row r="42" spans="2:81" ht="12.75" customHeight="1">
      <c r="B42" s="1179" t="s">
        <v>1513</v>
      </c>
      <c r="C42" s="1025" t="s">
        <v>2005</v>
      </c>
      <c r="D42" s="1196"/>
      <c r="E42" s="1270"/>
      <c r="F42" s="1270"/>
      <c r="G42" s="1208"/>
      <c r="H42" s="1208"/>
      <c r="I42" s="1209"/>
      <c r="J42" s="1210"/>
      <c r="K42" s="1211"/>
      <c r="L42" s="1211"/>
      <c r="M42" s="1211"/>
      <c r="N42" s="1211"/>
      <c r="O42" s="1211"/>
      <c r="P42" s="1211"/>
      <c r="Q42" s="1211"/>
      <c r="R42" s="1211"/>
      <c r="S42" s="1212"/>
      <c r="T42" s="1212"/>
      <c r="U42" s="1213"/>
      <c r="W42" s="1214"/>
      <c r="X42" s="1211"/>
      <c r="Y42" s="1211"/>
      <c r="Z42" s="1215"/>
      <c r="AI42" s="1652"/>
      <c r="AJ42" s="379"/>
      <c r="AK42" s="379"/>
      <c r="AL42" s="1652"/>
      <c r="AM42" s="379"/>
      <c r="AN42" s="379"/>
      <c r="AO42" s="379"/>
      <c r="AP42" s="379"/>
      <c r="AQ42" s="379"/>
      <c r="AR42" s="1652"/>
      <c r="AS42" s="379"/>
      <c r="AT42" s="1652"/>
      <c r="AU42" s="1652"/>
      <c r="AV42" s="1652"/>
      <c r="AW42" s="379"/>
      <c r="AX42" s="1652"/>
      <c r="AY42" s="1652"/>
      <c r="AZ42" s="1652"/>
      <c r="BA42" s="379"/>
      <c r="BB42" s="379"/>
      <c r="BD42" s="379"/>
      <c r="BE42" s="379"/>
      <c r="BF42" s="379"/>
      <c r="BG42" s="1790"/>
      <c r="BH42" s="379"/>
      <c r="BI42" s="1790"/>
      <c r="BJ42" s="379"/>
      <c r="BK42" s="1790"/>
      <c r="BM42" s="379"/>
      <c r="BN42" s="379"/>
      <c r="BO42" s="379"/>
      <c r="BP42" s="379"/>
      <c r="BQ42" s="379"/>
      <c r="BR42" s="379"/>
      <c r="BS42" s="379"/>
      <c r="BT42" s="379"/>
      <c r="BU42" s="379"/>
      <c r="BV42" s="379"/>
      <c r="BW42" s="379"/>
      <c r="BX42" s="379"/>
      <c r="BY42" s="379"/>
      <c r="BZ42" s="379"/>
      <c r="CA42" s="379"/>
      <c r="CB42" s="379"/>
      <c r="CC42" s="379"/>
    </row>
    <row r="43" spans="2:81" ht="12.75" customHeight="1">
      <c r="B43" s="1181">
        <v>1</v>
      </c>
      <c r="C43" s="1182"/>
      <c r="D43" s="1116"/>
      <c r="E43" s="1276"/>
      <c r="F43" s="1276"/>
      <c r="G43" s="1183"/>
      <c r="H43" s="1183"/>
      <c r="I43" s="1184"/>
      <c r="J43" s="1185"/>
      <c r="K43" s="1112"/>
      <c r="L43" s="1112"/>
      <c r="M43" s="1112"/>
      <c r="N43" s="1112"/>
      <c r="O43" s="1112"/>
      <c r="P43" s="1112"/>
      <c r="Q43" s="1112"/>
      <c r="R43" s="1112"/>
      <c r="S43" s="1186"/>
      <c r="T43" s="1186"/>
      <c r="U43" s="1187"/>
      <c r="W43" s="1111"/>
      <c r="X43" s="1112"/>
      <c r="Y43" s="1112"/>
      <c r="Z43" s="1188"/>
      <c r="AI43" s="1652">
        <f>R43</f>
        <v>0</v>
      </c>
      <c r="AJ43" s="576"/>
      <c r="AK43" s="576"/>
      <c r="AL43" s="1652">
        <f>AI43+AJ43-AK43</f>
        <v>0</v>
      </c>
      <c r="AM43" s="2465"/>
      <c r="AN43" s="576"/>
      <c r="AO43" s="576"/>
      <c r="AP43" s="379">
        <f>IF(AR43&gt;AL43,AR43-AL43,0)</f>
        <v>0</v>
      </c>
      <c r="AQ43" s="379">
        <f>IF(AL43&gt;AR43,AL43-AR43,0)</f>
        <v>0</v>
      </c>
      <c r="AR43" s="1652">
        <f t="shared" ref="AR43:AR45" si="51">AN43*AO43-IF(BG43="N",BF43,0)</f>
        <v>0</v>
      </c>
      <c r="AS43" s="576"/>
      <c r="AT43" s="1652">
        <f>IF(AV43&gt;AL43,AV43-AL43,0)</f>
        <v>0</v>
      </c>
      <c r="AU43" s="1652">
        <f>IF(AL43&gt;AV43,AL43-AV43,0)</f>
        <v>0</v>
      </c>
      <c r="AV43" s="1652">
        <f t="shared" ref="AV43:AV45" si="52">AR43+AS43-IF(BI43="N",BH43,0)</f>
        <v>0</v>
      </c>
      <c r="AW43" s="576"/>
      <c r="AX43" s="1652">
        <f>IF(AZ43&gt;AL43,AZ43-AL43,0)</f>
        <v>0</v>
      </c>
      <c r="AY43" s="1652">
        <f>IF(AL43&gt;AZ43,AL43-AZ43,0)</f>
        <v>0</v>
      </c>
      <c r="AZ43" s="1652">
        <f t="shared" ref="AZ43:AZ45" si="53">AV43+AW43-IF(BK43="N",BJ43,0)</f>
        <v>0</v>
      </c>
      <c r="BA43" s="576"/>
      <c r="BB43" s="576"/>
      <c r="BD43" s="1772">
        <f>F43*0.2</f>
        <v>0</v>
      </c>
      <c r="BE43" s="576"/>
      <c r="BF43" s="1772">
        <f>IF((AN43*AO43)&gt;MIN(BD43,BE43),(AN43*AO43)-MIN(BD43,BE43),0)</f>
        <v>0</v>
      </c>
      <c r="BG43" s="1791"/>
      <c r="BH43" s="1772">
        <f>IF(AR43+AS43&gt;MIN(BD43,BE43),AR43+AS25-MIN(BD43,BE43),0)</f>
        <v>0</v>
      </c>
      <c r="BI43" s="1791"/>
      <c r="BJ43" s="1772">
        <f>IF(AV43+AW43&gt;MIN(BD43,BE43),AV43+AW43-MIN(BD43,BE43),0)</f>
        <v>0</v>
      </c>
      <c r="BK43" s="1791"/>
      <c r="BM43" s="379">
        <f>W43</f>
        <v>0</v>
      </c>
      <c r="BN43" s="576"/>
      <c r="BO43" s="576"/>
      <c r="BP43" s="379">
        <f>BM43+BN43-BO43</f>
        <v>0</v>
      </c>
      <c r="BQ43" s="576"/>
      <c r="BR43" s="379">
        <f>IF(BT43&gt;BP43,BT43-BP43,0)</f>
        <v>0</v>
      </c>
      <c r="BS43" s="379">
        <f>IF(BP43&gt;BT43,BP43-BT43,0)</f>
        <v>0</v>
      </c>
      <c r="BT43" s="379">
        <f t="shared" ref="BT43:BT45" si="54">IF(BQ43="Y",BQ43,0)</f>
        <v>0</v>
      </c>
      <c r="BU43" s="576"/>
      <c r="BV43" s="379">
        <f>IF(BX43&gt;BP43,BX43-BP43,0)</f>
        <v>0</v>
      </c>
      <c r="BW43" s="379">
        <f>IF(BP43&gt;BX43,BP43-BX43,0)</f>
        <v>0</v>
      </c>
      <c r="BX43" s="379">
        <f>BT43+BU43</f>
        <v>0</v>
      </c>
      <c r="BY43" s="576"/>
      <c r="BZ43" s="379">
        <f t="shared" ref="BZ43:BZ45" si="55">IF(CB43&gt;BP43,CB43-BP43,0)</f>
        <v>0</v>
      </c>
      <c r="CA43" s="379">
        <f t="shared" ref="CA43:CA45" si="56">IF(BP43&gt;CB43,BP43-CB43,0)</f>
        <v>0</v>
      </c>
      <c r="CB43" s="379">
        <f t="shared" ref="CB43:CB45" si="57">BX43+BY43</f>
        <v>0</v>
      </c>
      <c r="CC43" s="576"/>
    </row>
    <row r="44" spans="2:81" ht="12.75" customHeight="1">
      <c r="B44" s="1181">
        <v>2</v>
      </c>
      <c r="C44" s="1182"/>
      <c r="D44" s="1116"/>
      <c r="E44" s="1276"/>
      <c r="F44" s="1276"/>
      <c r="G44" s="1183"/>
      <c r="H44" s="1183"/>
      <c r="I44" s="1184"/>
      <c r="J44" s="1185"/>
      <c r="K44" s="1112"/>
      <c r="L44" s="1112"/>
      <c r="M44" s="1112"/>
      <c r="N44" s="1112"/>
      <c r="O44" s="1112"/>
      <c r="P44" s="1112"/>
      <c r="Q44" s="1112"/>
      <c r="R44" s="1112"/>
      <c r="S44" s="1186"/>
      <c r="T44" s="1186"/>
      <c r="U44" s="1187"/>
      <c r="W44" s="1111"/>
      <c r="X44" s="1112"/>
      <c r="Y44" s="1112"/>
      <c r="Z44" s="1188"/>
      <c r="AI44" s="1652">
        <f>R44</f>
        <v>0</v>
      </c>
      <c r="AJ44" s="576"/>
      <c r="AK44" s="576"/>
      <c r="AL44" s="1652">
        <f>AI44+AJ44-AK44</f>
        <v>0</v>
      </c>
      <c r="AM44" s="2465"/>
      <c r="AN44" s="576"/>
      <c r="AO44" s="576"/>
      <c r="AP44" s="379">
        <f>IF(AR44&gt;AL44,AR44-AL44,0)</f>
        <v>0</v>
      </c>
      <c r="AQ44" s="379">
        <f>IF(AL44&gt;AR44,AL44-AR44,0)</f>
        <v>0</v>
      </c>
      <c r="AR44" s="1652">
        <f t="shared" si="51"/>
        <v>0</v>
      </c>
      <c r="AS44" s="576"/>
      <c r="AT44" s="1652">
        <f>IF(AV44&gt;AL44,AV44-AL44,0)</f>
        <v>0</v>
      </c>
      <c r="AU44" s="1652">
        <f>IF(AL44&gt;AV44,AL44-AV44,0)</f>
        <v>0</v>
      </c>
      <c r="AV44" s="1652">
        <f t="shared" si="52"/>
        <v>0</v>
      </c>
      <c r="AW44" s="576"/>
      <c r="AX44" s="1652">
        <f>IF(AZ44&gt;AL44,AZ44-AL44,0)</f>
        <v>0</v>
      </c>
      <c r="AY44" s="1652">
        <f>IF(AL44&gt;AZ44,AL44-AZ44,0)</f>
        <v>0</v>
      </c>
      <c r="AZ44" s="1652">
        <f t="shared" si="53"/>
        <v>0</v>
      </c>
      <c r="BA44" s="576"/>
      <c r="BB44" s="576"/>
      <c r="BD44" s="1772">
        <f>F44*0.2</f>
        <v>0</v>
      </c>
      <c r="BE44" s="576"/>
      <c r="BF44" s="1772">
        <f t="shared" ref="BF44:BF45" si="58">IF((AN44*AO44)&gt;MIN(BD44,BE44),(AN44*AO44)-MIN(BD44,BE44),0)</f>
        <v>0</v>
      </c>
      <c r="BG44" s="1791"/>
      <c r="BH44" s="1772">
        <f t="shared" ref="BH44:BH45" si="59">IF(AR44+AS44&gt;MIN(BD44,BE44),AR44+AS26-MIN(BD44,BE44),0)</f>
        <v>0</v>
      </c>
      <c r="BI44" s="1791"/>
      <c r="BJ44" s="1772">
        <f t="shared" ref="BJ44:BJ45" si="60">IF(AV44+AW44&gt;MIN(BD44,BE44),AV44+AW44-MIN(BD44,BE44),0)</f>
        <v>0</v>
      </c>
      <c r="BK44" s="1791"/>
      <c r="BM44" s="379">
        <f t="shared" ref="BM44:BM45" si="61">W44</f>
        <v>0</v>
      </c>
      <c r="BN44" s="576"/>
      <c r="BO44" s="576"/>
      <c r="BP44" s="379">
        <f>BM44+BN44-BO44</f>
        <v>0</v>
      </c>
      <c r="BQ44" s="576"/>
      <c r="BR44" s="379">
        <f>IF(BT44&gt;BP44,BT44-BP44,0)</f>
        <v>0</v>
      </c>
      <c r="BS44" s="379">
        <f>IF(BP44&gt;BT44,BP44-BT44,0)</f>
        <v>0</v>
      </c>
      <c r="BT44" s="379">
        <f t="shared" si="54"/>
        <v>0</v>
      </c>
      <c r="BU44" s="576"/>
      <c r="BV44" s="379">
        <f t="shared" ref="BV44:BV45" si="62">IF(BX44&gt;BP44,BX44-BP44,0)</f>
        <v>0</v>
      </c>
      <c r="BW44" s="379">
        <f t="shared" ref="BW44:BW45" si="63">IF(BP44&gt;BX44,BP44-BX44,0)</f>
        <v>0</v>
      </c>
      <c r="BX44" s="379">
        <f t="shared" ref="BX44:BX45" si="64">BT44+BU44</f>
        <v>0</v>
      </c>
      <c r="BY44" s="576"/>
      <c r="BZ44" s="379">
        <f t="shared" si="55"/>
        <v>0</v>
      </c>
      <c r="CA44" s="379">
        <f t="shared" si="56"/>
        <v>0</v>
      </c>
      <c r="CB44" s="379">
        <f t="shared" si="57"/>
        <v>0</v>
      </c>
      <c r="CC44" s="576"/>
    </row>
    <row r="45" spans="2:81" ht="12.75" customHeight="1">
      <c r="B45" s="1181">
        <v>3</v>
      </c>
      <c r="C45" s="1182"/>
      <c r="D45" s="1116"/>
      <c r="E45" s="1276"/>
      <c r="F45" s="1276"/>
      <c r="G45" s="1183"/>
      <c r="H45" s="1183"/>
      <c r="I45" s="1184"/>
      <c r="J45" s="1185"/>
      <c r="K45" s="1112"/>
      <c r="L45" s="1112"/>
      <c r="M45" s="1112"/>
      <c r="N45" s="1112"/>
      <c r="O45" s="1112"/>
      <c r="P45" s="1112"/>
      <c r="Q45" s="1112"/>
      <c r="R45" s="1112"/>
      <c r="S45" s="1186"/>
      <c r="T45" s="1186"/>
      <c r="U45" s="1187"/>
      <c r="W45" s="1111"/>
      <c r="X45" s="1112"/>
      <c r="Y45" s="1112"/>
      <c r="Z45" s="1188"/>
      <c r="AI45" s="1652">
        <f>R45</f>
        <v>0</v>
      </c>
      <c r="AJ45" s="576"/>
      <c r="AK45" s="576"/>
      <c r="AL45" s="1652">
        <f>AI45+AJ45-AK45</f>
        <v>0</v>
      </c>
      <c r="AM45" s="2465"/>
      <c r="AN45" s="576"/>
      <c r="AO45" s="576"/>
      <c r="AP45" s="379">
        <f>IF(AR45&gt;AL45,AR45-AL45,0)</f>
        <v>0</v>
      </c>
      <c r="AQ45" s="379">
        <f>IF(AL45&gt;AR45,AL45-AR45,0)</f>
        <v>0</v>
      </c>
      <c r="AR45" s="1652">
        <f t="shared" si="51"/>
        <v>0</v>
      </c>
      <c r="AS45" s="576"/>
      <c r="AT45" s="1652">
        <f>IF(AV45&gt;AL45,AV45-AL45,0)</f>
        <v>0</v>
      </c>
      <c r="AU45" s="1652">
        <f>IF(AL45&gt;AV45,AL45-AV45,0)</f>
        <v>0</v>
      </c>
      <c r="AV45" s="1652">
        <f t="shared" si="52"/>
        <v>0</v>
      </c>
      <c r="AW45" s="576"/>
      <c r="AX45" s="1652">
        <f>IF(AZ45&gt;AL45,AZ45-AL45,0)</f>
        <v>0</v>
      </c>
      <c r="AY45" s="1652">
        <f>IF(AL45&gt;AZ45,AL45-AZ45,0)</f>
        <v>0</v>
      </c>
      <c r="AZ45" s="1652">
        <f t="shared" si="53"/>
        <v>0</v>
      </c>
      <c r="BA45" s="576"/>
      <c r="BB45" s="576"/>
      <c r="BD45" s="1772">
        <f>F45*0.2</f>
        <v>0</v>
      </c>
      <c r="BE45" s="576"/>
      <c r="BF45" s="1772">
        <f t="shared" si="58"/>
        <v>0</v>
      </c>
      <c r="BG45" s="1791"/>
      <c r="BH45" s="1772">
        <f t="shared" si="59"/>
        <v>0</v>
      </c>
      <c r="BI45" s="1791"/>
      <c r="BJ45" s="1772">
        <f t="shared" si="60"/>
        <v>0</v>
      </c>
      <c r="BK45" s="1791"/>
      <c r="BM45" s="379">
        <f t="shared" si="61"/>
        <v>0</v>
      </c>
      <c r="BN45" s="576"/>
      <c r="BO45" s="576"/>
      <c r="BP45" s="379">
        <f>BM45+BN45-BO45</f>
        <v>0</v>
      </c>
      <c r="BQ45" s="576"/>
      <c r="BR45" s="379">
        <f>IF(BT45&gt;BP45,BT45-BP45,0)</f>
        <v>0</v>
      </c>
      <c r="BS45" s="379">
        <f>IF(BP45&gt;BT45,BP45-BT45,0)</f>
        <v>0</v>
      </c>
      <c r="BT45" s="379">
        <f t="shared" si="54"/>
        <v>0</v>
      </c>
      <c r="BU45" s="576"/>
      <c r="BV45" s="379">
        <f t="shared" si="62"/>
        <v>0</v>
      </c>
      <c r="BW45" s="379">
        <f t="shared" si="63"/>
        <v>0</v>
      </c>
      <c r="BX45" s="379">
        <f t="shared" si="64"/>
        <v>0</v>
      </c>
      <c r="BY45" s="576"/>
      <c r="BZ45" s="379">
        <f t="shared" si="55"/>
        <v>0</v>
      </c>
      <c r="CA45" s="379">
        <f t="shared" si="56"/>
        <v>0</v>
      </c>
      <c r="CB45" s="379">
        <f t="shared" si="57"/>
        <v>0</v>
      </c>
      <c r="CC45" s="576"/>
    </row>
    <row r="46" spans="2:81" ht="12.75" customHeight="1">
      <c r="B46" s="1179" t="s">
        <v>1514</v>
      </c>
      <c r="C46" s="1025" t="s">
        <v>2002</v>
      </c>
      <c r="D46" s="1196"/>
      <c r="E46" s="1270"/>
      <c r="F46" s="1270"/>
      <c r="G46" s="1208"/>
      <c r="H46" s="1208"/>
      <c r="I46" s="1209"/>
      <c r="J46" s="1210"/>
      <c r="K46" s="1211"/>
      <c r="L46" s="1211"/>
      <c r="M46" s="1211"/>
      <c r="N46" s="1211"/>
      <c r="O46" s="1211"/>
      <c r="P46" s="1211"/>
      <c r="Q46" s="1211"/>
      <c r="R46" s="1211"/>
      <c r="S46" s="1212"/>
      <c r="T46" s="1212"/>
      <c r="U46" s="1213"/>
      <c r="W46" s="1214"/>
      <c r="X46" s="1211"/>
      <c r="Y46" s="1211"/>
      <c r="Z46" s="1215"/>
      <c r="AI46" s="1652"/>
      <c r="AJ46" s="379"/>
      <c r="AK46" s="379"/>
      <c r="AL46" s="1652"/>
      <c r="AM46" s="2262"/>
      <c r="AN46" s="379"/>
      <c r="AO46" s="379"/>
      <c r="AP46" s="379"/>
      <c r="AQ46" s="379"/>
      <c r="AR46" s="1652"/>
      <c r="AS46" s="379"/>
      <c r="AT46" s="1652"/>
      <c r="AU46" s="1652"/>
      <c r="AV46" s="1652"/>
      <c r="AW46" s="379"/>
      <c r="AX46" s="1652"/>
      <c r="AY46" s="1652"/>
      <c r="AZ46" s="1652"/>
      <c r="BA46" s="379"/>
      <c r="BB46" s="379"/>
      <c r="BD46" s="379"/>
      <c r="BE46" s="379"/>
      <c r="BF46" s="379"/>
      <c r="BG46" s="1790"/>
      <c r="BH46" s="379"/>
      <c r="BI46" s="1790"/>
      <c r="BJ46" s="379"/>
      <c r="BK46" s="1790"/>
      <c r="BM46" s="379"/>
      <c r="BN46" s="379"/>
      <c r="BO46" s="379"/>
      <c r="BP46" s="379"/>
      <c r="BQ46" s="379"/>
      <c r="BR46" s="379"/>
      <c r="BS46" s="379"/>
      <c r="BT46" s="379"/>
      <c r="BU46" s="379"/>
      <c r="BV46" s="379"/>
      <c r="BW46" s="379"/>
      <c r="BX46" s="379"/>
      <c r="BY46" s="379"/>
      <c r="BZ46" s="379"/>
      <c r="CA46" s="379"/>
      <c r="CB46" s="379"/>
      <c r="CC46" s="379"/>
    </row>
    <row r="47" spans="2:81" ht="12.75" customHeight="1">
      <c r="B47" s="1181">
        <v>1</v>
      </c>
      <c r="C47" s="1182"/>
      <c r="D47" s="1116"/>
      <c r="E47" s="1276"/>
      <c r="F47" s="1276"/>
      <c r="G47" s="1183"/>
      <c r="H47" s="1183"/>
      <c r="I47" s="1184"/>
      <c r="J47" s="1185"/>
      <c r="K47" s="1112"/>
      <c r="L47" s="1112"/>
      <c r="M47" s="1112"/>
      <c r="N47" s="1112"/>
      <c r="O47" s="1112"/>
      <c r="P47" s="1112"/>
      <c r="Q47" s="1112"/>
      <c r="R47" s="1112"/>
      <c r="S47" s="1186"/>
      <c r="T47" s="1186"/>
      <c r="U47" s="1187"/>
      <c r="W47" s="1111"/>
      <c r="X47" s="1112"/>
      <c r="Y47" s="1112"/>
      <c r="Z47" s="1188"/>
      <c r="AI47" s="1652">
        <f>R47</f>
        <v>0</v>
      </c>
      <c r="AJ47" s="576"/>
      <c r="AK47" s="576"/>
      <c r="AL47" s="1652">
        <f>AI47+AJ47-AK47</f>
        <v>0</v>
      </c>
      <c r="AM47" s="2465"/>
      <c r="AN47" s="576"/>
      <c r="AO47" s="576"/>
      <c r="AP47" s="379">
        <f>IF(AR47&gt;AL47,AR47-AL47,0)</f>
        <v>0</v>
      </c>
      <c r="AQ47" s="379">
        <f>IF(AL47&gt;AR47,AL47-AR47,0)</f>
        <v>0</v>
      </c>
      <c r="AR47" s="1652">
        <f t="shared" ref="AR47:AR49" si="65">AN47*AO47-IF(BG47="N",BF47,0)</f>
        <v>0</v>
      </c>
      <c r="AS47" s="576"/>
      <c r="AT47" s="1652">
        <f>IF(AV47&gt;AL47,AV47-AL47,0)</f>
        <v>0</v>
      </c>
      <c r="AU47" s="1652">
        <f>IF(AL47&gt;AV47,AL47-AV47,0)</f>
        <v>0</v>
      </c>
      <c r="AV47" s="1652">
        <f t="shared" ref="AV47:AV49" si="66">AR47+AS47-IF(BI47="N",BH47,0)</f>
        <v>0</v>
      </c>
      <c r="AW47" s="576"/>
      <c r="AX47" s="1652">
        <f>IF(AZ47&gt;AL47,AZ47-AL47,0)</f>
        <v>0</v>
      </c>
      <c r="AY47" s="1652">
        <f>IF(AL47&gt;AZ47,AL47-AZ47,0)</f>
        <v>0</v>
      </c>
      <c r="AZ47" s="1652">
        <f t="shared" ref="AZ47:AZ49" si="67">AV47+AW47-IF(BK47="N",BJ47,0)</f>
        <v>0</v>
      </c>
      <c r="BA47" s="576"/>
      <c r="BB47" s="576"/>
      <c r="BD47" s="1772">
        <f>F47*0.2</f>
        <v>0</v>
      </c>
      <c r="BE47" s="576"/>
      <c r="BF47" s="1772">
        <f>IF((AN47*AO47)&gt;MIN(BD47,BE47),(AN47*AO47)-MIN(BD47,BE47),0)</f>
        <v>0</v>
      </c>
      <c r="BG47" s="1791"/>
      <c r="BH47" s="1772">
        <f>IF(AR47+AS47&gt;MIN(BD47,BE47),AR47+AS29-MIN(BD47,BE47),0)</f>
        <v>0</v>
      </c>
      <c r="BI47" s="1791"/>
      <c r="BJ47" s="1772">
        <f>IF(AV47+AW47&gt;MIN(BD47,BE47),AV47+AW47-MIN(BD47,BE47),0)</f>
        <v>0</v>
      </c>
      <c r="BK47" s="1791"/>
      <c r="BM47" s="379">
        <f>W47</f>
        <v>0</v>
      </c>
      <c r="BN47" s="576"/>
      <c r="BO47" s="576"/>
      <c r="BP47" s="379">
        <f>BM47+BN47-BO47</f>
        <v>0</v>
      </c>
      <c r="BQ47" s="576"/>
      <c r="BR47" s="379">
        <f>IF(BT47&gt;BP47,BT47-BP47,0)</f>
        <v>0</v>
      </c>
      <c r="BS47" s="379">
        <f>IF(BP47&gt;BT47,BP47-BT47,0)</f>
        <v>0</v>
      </c>
      <c r="BT47" s="379">
        <f t="shared" ref="BT47:BT49" si="68">IF(BQ47="Y",BQ47,0)</f>
        <v>0</v>
      </c>
      <c r="BU47" s="576"/>
      <c r="BV47" s="379">
        <f>IF(BX47&gt;BP47,BX47-BP47,0)</f>
        <v>0</v>
      </c>
      <c r="BW47" s="379">
        <f>IF(BP47&gt;BX47,BP47-BX47,0)</f>
        <v>0</v>
      </c>
      <c r="BX47" s="379">
        <f>BT47+BU47</f>
        <v>0</v>
      </c>
      <c r="BY47" s="576"/>
      <c r="BZ47" s="379">
        <f t="shared" ref="BZ47:BZ49" si="69">IF(CB47&gt;BP47,CB47-BP47,0)</f>
        <v>0</v>
      </c>
      <c r="CA47" s="379">
        <f t="shared" ref="CA47:CA49" si="70">IF(BP47&gt;CB47,BP47-CB47,0)</f>
        <v>0</v>
      </c>
      <c r="CB47" s="379">
        <f t="shared" ref="CB47:CB49" si="71">BX47+BY47</f>
        <v>0</v>
      </c>
      <c r="CC47" s="576"/>
    </row>
    <row r="48" spans="2:81" ht="12.75" customHeight="1">
      <c r="B48" s="1181">
        <v>2</v>
      </c>
      <c r="C48" s="1182"/>
      <c r="D48" s="1116"/>
      <c r="E48" s="1276"/>
      <c r="F48" s="1276"/>
      <c r="G48" s="1183"/>
      <c r="H48" s="1183"/>
      <c r="I48" s="1184"/>
      <c r="J48" s="1185"/>
      <c r="K48" s="1112"/>
      <c r="L48" s="1112"/>
      <c r="M48" s="1112"/>
      <c r="N48" s="1112"/>
      <c r="O48" s="1112"/>
      <c r="P48" s="1112"/>
      <c r="Q48" s="1112"/>
      <c r="R48" s="1112"/>
      <c r="S48" s="1186"/>
      <c r="T48" s="1186"/>
      <c r="U48" s="1187"/>
      <c r="W48" s="1111"/>
      <c r="X48" s="1112"/>
      <c r="Y48" s="1112"/>
      <c r="Z48" s="1188"/>
      <c r="AI48" s="1652">
        <f>R48</f>
        <v>0</v>
      </c>
      <c r="AJ48" s="576"/>
      <c r="AK48" s="576"/>
      <c r="AL48" s="1652">
        <f>AI48+AJ48-AK48</f>
        <v>0</v>
      </c>
      <c r="AM48" s="2465"/>
      <c r="AN48" s="576"/>
      <c r="AO48" s="576"/>
      <c r="AP48" s="379">
        <f>IF(AR48&gt;AL48,AR48-AL48,0)</f>
        <v>0</v>
      </c>
      <c r="AQ48" s="379">
        <f>IF(AL48&gt;AR48,AL48-AR48,0)</f>
        <v>0</v>
      </c>
      <c r="AR48" s="1652">
        <f t="shared" si="65"/>
        <v>0</v>
      </c>
      <c r="AS48" s="576"/>
      <c r="AT48" s="1652">
        <f>IF(AV48&gt;AL48,AV48-AL48,0)</f>
        <v>0</v>
      </c>
      <c r="AU48" s="1652">
        <f>IF(AL48&gt;AV48,AL48-AV48,0)</f>
        <v>0</v>
      </c>
      <c r="AV48" s="1652">
        <f t="shared" si="66"/>
        <v>0</v>
      </c>
      <c r="AW48" s="576"/>
      <c r="AX48" s="1652">
        <f>IF(AZ48&gt;AL48,AZ48-AL48,0)</f>
        <v>0</v>
      </c>
      <c r="AY48" s="1652">
        <f>IF(AL48&gt;AZ48,AL48-AZ48,0)</f>
        <v>0</v>
      </c>
      <c r="AZ48" s="1652">
        <f t="shared" si="67"/>
        <v>0</v>
      </c>
      <c r="BA48" s="576"/>
      <c r="BB48" s="576"/>
      <c r="BD48" s="1772">
        <f>F48*0.2</f>
        <v>0</v>
      </c>
      <c r="BE48" s="576"/>
      <c r="BF48" s="1772">
        <f t="shared" ref="BF48:BF49" si="72">IF((AN48*AO48)&gt;MIN(BD48,BE48),(AN48*AO48)-MIN(BD48,BE48),0)</f>
        <v>0</v>
      </c>
      <c r="BG48" s="1791"/>
      <c r="BH48" s="1772">
        <f t="shared" ref="BH48:BH49" si="73">IF(AR48+AS48&gt;MIN(BD48,BE48),AR48+AS30-MIN(BD48,BE48),0)</f>
        <v>0</v>
      </c>
      <c r="BI48" s="1791"/>
      <c r="BJ48" s="1772">
        <f t="shared" ref="BJ48:BJ49" si="74">IF(AV48+AW48&gt;MIN(BD48,BE48),AV48+AW48-MIN(BD48,BE48),0)</f>
        <v>0</v>
      </c>
      <c r="BK48" s="1791"/>
      <c r="BM48" s="379">
        <f t="shared" ref="BM48:BM49" si="75">W48</f>
        <v>0</v>
      </c>
      <c r="BN48" s="576"/>
      <c r="BO48" s="576"/>
      <c r="BP48" s="379">
        <f>BM48+BN48-BO48</f>
        <v>0</v>
      </c>
      <c r="BQ48" s="576"/>
      <c r="BR48" s="379">
        <f>IF(BT48&gt;BP48,BT48-BP48,0)</f>
        <v>0</v>
      </c>
      <c r="BS48" s="379">
        <f>IF(BP48&gt;BT48,BP48-BT48,0)</f>
        <v>0</v>
      </c>
      <c r="BT48" s="379">
        <f t="shared" si="68"/>
        <v>0</v>
      </c>
      <c r="BU48" s="576"/>
      <c r="BV48" s="379">
        <f t="shared" ref="BV48:BV49" si="76">IF(BX48&gt;BP48,BX48-BP48,0)</f>
        <v>0</v>
      </c>
      <c r="BW48" s="379">
        <f t="shared" ref="BW48:BW49" si="77">IF(BP48&gt;BX48,BP48-BX48,0)</f>
        <v>0</v>
      </c>
      <c r="BX48" s="379">
        <f t="shared" ref="BX48:BX49" si="78">BT48+BU48</f>
        <v>0</v>
      </c>
      <c r="BY48" s="576"/>
      <c r="BZ48" s="379">
        <f t="shared" si="69"/>
        <v>0</v>
      </c>
      <c r="CA48" s="379">
        <f t="shared" si="70"/>
        <v>0</v>
      </c>
      <c r="CB48" s="379">
        <f t="shared" si="71"/>
        <v>0</v>
      </c>
      <c r="CC48" s="576"/>
    </row>
    <row r="49" spans="2:81" ht="12.75" customHeight="1">
      <c r="B49" s="1181">
        <v>3</v>
      </c>
      <c r="C49" s="1182"/>
      <c r="D49" s="1116"/>
      <c r="E49" s="1276"/>
      <c r="F49" s="1217"/>
      <c r="G49" s="1183"/>
      <c r="H49" s="1183"/>
      <c r="I49" s="1184"/>
      <c r="J49" s="1185"/>
      <c r="K49" s="1112"/>
      <c r="L49" s="1112"/>
      <c r="M49" s="1112"/>
      <c r="N49" s="1112"/>
      <c r="O49" s="1112"/>
      <c r="P49" s="1112"/>
      <c r="Q49" s="1112"/>
      <c r="R49" s="1112"/>
      <c r="S49" s="1186"/>
      <c r="T49" s="1186"/>
      <c r="U49" s="1187"/>
      <c r="W49" s="1111"/>
      <c r="X49" s="1112"/>
      <c r="Y49" s="1112"/>
      <c r="Z49" s="1188"/>
      <c r="AI49" s="1652">
        <f>R49</f>
        <v>0</v>
      </c>
      <c r="AJ49" s="576"/>
      <c r="AK49" s="576"/>
      <c r="AL49" s="1652">
        <f>AI49+AJ49-AK49</f>
        <v>0</v>
      </c>
      <c r="AM49" s="2465"/>
      <c r="AN49" s="576"/>
      <c r="AO49" s="576"/>
      <c r="AP49" s="379">
        <f>IF(AR49&gt;AL49,AR49-AL49,0)</f>
        <v>0</v>
      </c>
      <c r="AQ49" s="379">
        <f>IF(AL49&gt;AR49,AL49-AR49,0)</f>
        <v>0</v>
      </c>
      <c r="AR49" s="1652">
        <f t="shared" si="65"/>
        <v>0</v>
      </c>
      <c r="AS49" s="576"/>
      <c r="AT49" s="1652">
        <f>IF(AV49&gt;AL49,AV49-AL49,0)</f>
        <v>0</v>
      </c>
      <c r="AU49" s="1652">
        <f>IF(AL49&gt;AV49,AL49-AV49,0)</f>
        <v>0</v>
      </c>
      <c r="AV49" s="1652">
        <f t="shared" si="66"/>
        <v>0</v>
      </c>
      <c r="AW49" s="576"/>
      <c r="AX49" s="1652">
        <f>IF(AZ49&gt;AL49,AZ49-AL49,0)</f>
        <v>0</v>
      </c>
      <c r="AY49" s="1652">
        <f>IF(AL49&gt;AZ49,AL49-AZ49,0)</f>
        <v>0</v>
      </c>
      <c r="AZ49" s="1652">
        <f t="shared" si="67"/>
        <v>0</v>
      </c>
      <c r="BA49" s="576"/>
      <c r="BB49" s="576"/>
      <c r="BD49" s="1772">
        <f>F49*0.2</f>
        <v>0</v>
      </c>
      <c r="BE49" s="576"/>
      <c r="BF49" s="1772">
        <f t="shared" si="72"/>
        <v>0</v>
      </c>
      <c r="BG49" s="1791"/>
      <c r="BH49" s="1772">
        <f t="shared" si="73"/>
        <v>0</v>
      </c>
      <c r="BI49" s="1791"/>
      <c r="BJ49" s="1772">
        <f t="shared" si="74"/>
        <v>0</v>
      </c>
      <c r="BK49" s="1791"/>
      <c r="BM49" s="379">
        <f t="shared" si="75"/>
        <v>0</v>
      </c>
      <c r="BN49" s="576"/>
      <c r="BO49" s="576"/>
      <c r="BP49" s="379">
        <f>BM49+BN49-BO49</f>
        <v>0</v>
      </c>
      <c r="BQ49" s="576"/>
      <c r="BR49" s="379">
        <f>IF(BT49&gt;BP49,BT49-BP49,0)</f>
        <v>0</v>
      </c>
      <c r="BS49" s="379">
        <f>IF(BP49&gt;BT49,BP49-BT49,0)</f>
        <v>0</v>
      </c>
      <c r="BT49" s="379">
        <f t="shared" si="68"/>
        <v>0</v>
      </c>
      <c r="BU49" s="576"/>
      <c r="BV49" s="379">
        <f t="shared" si="76"/>
        <v>0</v>
      </c>
      <c r="BW49" s="379">
        <f t="shared" si="77"/>
        <v>0</v>
      </c>
      <c r="BX49" s="379">
        <f t="shared" si="78"/>
        <v>0</v>
      </c>
      <c r="BY49" s="576"/>
      <c r="BZ49" s="379">
        <f t="shared" si="69"/>
        <v>0</v>
      </c>
      <c r="CA49" s="379">
        <f t="shared" si="70"/>
        <v>0</v>
      </c>
      <c r="CB49" s="379">
        <f t="shared" si="71"/>
        <v>0</v>
      </c>
      <c r="CC49" s="576"/>
    </row>
    <row r="50" spans="2:81" ht="12.75" customHeight="1">
      <c r="B50" s="4810"/>
      <c r="C50" s="1031"/>
      <c r="D50" s="1196"/>
      <c r="E50" s="1197"/>
      <c r="F50" s="1197"/>
      <c r="G50" s="1208"/>
      <c r="H50" s="1208"/>
      <c r="I50" s="1209"/>
      <c r="J50" s="1210"/>
      <c r="K50" s="1211"/>
      <c r="L50" s="1211"/>
      <c r="M50" s="1211"/>
      <c r="N50" s="1211"/>
      <c r="O50" s="1211"/>
      <c r="P50" s="1211"/>
      <c r="Q50" s="1211"/>
      <c r="R50" s="1211"/>
      <c r="S50" s="1212"/>
      <c r="T50" s="1212"/>
      <c r="U50" s="1213"/>
      <c r="W50" s="1214"/>
      <c r="X50" s="1211"/>
      <c r="Y50" s="1211"/>
      <c r="Z50" s="1215"/>
      <c r="AI50" s="1652"/>
      <c r="AJ50" s="1652"/>
      <c r="AK50" s="1652"/>
      <c r="AL50" s="1652"/>
      <c r="AM50" s="1652"/>
      <c r="AN50" s="1652"/>
      <c r="AO50" s="1652"/>
      <c r="AP50" s="379"/>
      <c r="AQ50" s="379"/>
      <c r="AR50" s="1652"/>
      <c r="AS50" s="871"/>
      <c r="AT50" s="1652"/>
      <c r="AU50" s="1652"/>
      <c r="AV50" s="1652"/>
      <c r="AW50" s="871"/>
      <c r="AX50" s="1652"/>
      <c r="AY50" s="1652"/>
      <c r="AZ50" s="1652"/>
      <c r="BA50" s="871"/>
      <c r="BB50" s="871"/>
      <c r="BD50" s="1652"/>
      <c r="BE50" s="1652"/>
      <c r="BF50" s="1652"/>
      <c r="BG50" s="2262"/>
      <c r="BH50" s="1652"/>
      <c r="BI50" s="2262"/>
      <c r="BJ50" s="1652"/>
      <c r="BK50" s="2262"/>
      <c r="BM50" s="379"/>
      <c r="BN50" s="379"/>
      <c r="BO50" s="379"/>
      <c r="BP50" s="379"/>
      <c r="BQ50" s="379"/>
      <c r="BR50" s="379"/>
      <c r="BS50" s="379"/>
      <c r="BT50" s="379"/>
      <c r="BU50" s="1573"/>
      <c r="BV50" s="379"/>
      <c r="BW50" s="379"/>
      <c r="BX50" s="379"/>
      <c r="BY50" s="1573"/>
      <c r="BZ50" s="379"/>
      <c r="CA50" s="379"/>
      <c r="CB50" s="379"/>
      <c r="CC50" s="1573"/>
    </row>
    <row r="51" spans="2:81" s="467" customFormat="1" ht="12.75" customHeight="1">
      <c r="B51" s="5149"/>
      <c r="C51" s="5150" t="s">
        <v>2007</v>
      </c>
      <c r="D51" s="5151"/>
      <c r="E51" s="5152"/>
      <c r="F51" s="5152"/>
      <c r="G51" s="5152"/>
      <c r="H51" s="5152"/>
      <c r="I51" s="5152"/>
      <c r="J51" s="5153"/>
      <c r="K51" s="5154"/>
      <c r="L51" s="5154"/>
      <c r="M51" s="5154"/>
      <c r="N51" s="5155"/>
      <c r="O51" s="5156">
        <f>SUBTOTAL(9,O33:O49)</f>
        <v>0</v>
      </c>
      <c r="P51" s="5154"/>
      <c r="Q51" s="5154"/>
      <c r="R51" s="5156">
        <f>SUBTOTAL(9,R33:R49)</f>
        <v>0</v>
      </c>
      <c r="S51" s="5156">
        <f>SUBTOTAL(9,S33:S49)</f>
        <v>0</v>
      </c>
      <c r="T51" s="5156">
        <f>SUBTOTAL(9,T33:T49)</f>
        <v>0</v>
      </c>
      <c r="U51" s="5157"/>
      <c r="W51" s="5158">
        <f>SUBTOTAL(9,W33:W49)</f>
        <v>0</v>
      </c>
      <c r="X51" s="5159">
        <f>SUBTOTAL(9,X33:X49)</f>
        <v>0</v>
      </c>
      <c r="Y51" s="5159">
        <f>SUBTOTAL(9,Y33:Y49)</f>
        <v>0</v>
      </c>
      <c r="Z51" s="5160"/>
      <c r="AI51" s="2619">
        <f>SUBTOTAL(9,AI29:AI50)</f>
        <v>0</v>
      </c>
      <c r="AJ51" s="2619">
        <f>SUBTOTAL(9,AJ29:AJ50)</f>
        <v>0</v>
      </c>
      <c r="AK51" s="2619">
        <f>SUBTOTAL(9,AK29:AK50)</f>
        <v>0</v>
      </c>
      <c r="AL51" s="2619">
        <f>SUBTOTAL(9,AL29:AL50)</f>
        <v>0</v>
      </c>
      <c r="AM51" s="2619"/>
      <c r="AN51" s="2619"/>
      <c r="AO51" s="2619"/>
      <c r="AP51" s="2619">
        <f t="shared" ref="AP51:AZ51" si="79">SUBTOTAL(9,AP29:AP50)</f>
        <v>0</v>
      </c>
      <c r="AQ51" s="2619">
        <f t="shared" si="79"/>
        <v>0</v>
      </c>
      <c r="AR51" s="2619">
        <f t="shared" si="79"/>
        <v>0</v>
      </c>
      <c r="AS51" s="2619">
        <f t="shared" si="79"/>
        <v>0</v>
      </c>
      <c r="AT51" s="2619">
        <f t="shared" si="79"/>
        <v>0</v>
      </c>
      <c r="AU51" s="2619">
        <f>SUBTOTAL(9,AU29:AU50)</f>
        <v>0</v>
      </c>
      <c r="AV51" s="2619">
        <f t="shared" si="79"/>
        <v>0</v>
      </c>
      <c r="AW51" s="2619">
        <f t="shared" si="79"/>
        <v>0</v>
      </c>
      <c r="AX51" s="2619">
        <f t="shared" si="79"/>
        <v>0</v>
      </c>
      <c r="AY51" s="2619">
        <f t="shared" si="79"/>
        <v>0</v>
      </c>
      <c r="AZ51" s="2619">
        <f t="shared" si="79"/>
        <v>0</v>
      </c>
      <c r="BA51" s="3277"/>
      <c r="BB51" s="3277"/>
      <c r="BC51" s="3288"/>
      <c r="BD51" s="2619"/>
      <c r="BE51" s="2619"/>
      <c r="BG51" s="3285"/>
      <c r="BH51" s="2619">
        <f>SUBTOTAL(9,BF29:BF50)</f>
        <v>0</v>
      </c>
      <c r="BI51" s="3285"/>
      <c r="BJ51" s="2619"/>
      <c r="BK51" s="3285"/>
      <c r="BL51" s="18"/>
      <c r="BM51" s="3289">
        <f>SUBTOTAL(9,BM29:BM50)</f>
        <v>0</v>
      </c>
      <c r="BN51" s="3289">
        <f>SUBTOTAL(9,BN29:BN50)</f>
        <v>0</v>
      </c>
      <c r="BO51" s="3289">
        <f>SUBTOTAL(9,BO29:BO50)</f>
        <v>0</v>
      </c>
      <c r="BP51" s="3289">
        <f>SUBTOTAL(9,BP29:BP50)</f>
        <v>0</v>
      </c>
      <c r="BQ51" s="3289"/>
      <c r="BR51" s="3289">
        <f t="shared" ref="BR51:CB51" si="80">SUBTOTAL(9,BR29:BR50)</f>
        <v>0</v>
      </c>
      <c r="BS51" s="3289">
        <f t="shared" si="80"/>
        <v>0</v>
      </c>
      <c r="BT51" s="3289">
        <f t="shared" si="80"/>
        <v>0</v>
      </c>
      <c r="BU51" s="2619">
        <f t="shared" si="80"/>
        <v>0</v>
      </c>
      <c r="BV51" s="3289">
        <f t="shared" si="80"/>
        <v>0</v>
      </c>
      <c r="BW51" s="3289">
        <f t="shared" si="80"/>
        <v>0</v>
      </c>
      <c r="BX51" s="3289">
        <f t="shared" si="80"/>
        <v>0</v>
      </c>
      <c r="BY51" s="2619">
        <f t="shared" si="80"/>
        <v>0</v>
      </c>
      <c r="BZ51" s="3289">
        <f t="shared" si="80"/>
        <v>0</v>
      </c>
      <c r="CA51" s="3289">
        <f t="shared" si="80"/>
        <v>0</v>
      </c>
      <c r="CB51" s="3289">
        <f t="shared" si="80"/>
        <v>0</v>
      </c>
      <c r="CC51" s="2619"/>
    </row>
    <row r="52" spans="2:81" ht="12.75" customHeight="1">
      <c r="B52" s="5161"/>
      <c r="C52" s="5162"/>
      <c r="D52" s="4265"/>
      <c r="E52" s="4266"/>
      <c r="F52" s="4266"/>
      <c r="G52" s="4266"/>
      <c r="H52" s="4266"/>
      <c r="I52" s="5163"/>
      <c r="J52" s="5164"/>
      <c r="K52" s="1218"/>
      <c r="L52" s="1218"/>
      <c r="M52" s="1147"/>
      <c r="N52" s="1147"/>
      <c r="O52" s="1147"/>
      <c r="P52" s="1147"/>
      <c r="Q52" s="1147"/>
      <c r="R52" s="1147"/>
      <c r="S52" s="1219"/>
      <c r="T52" s="1219"/>
      <c r="U52" s="1220"/>
      <c r="W52" s="5165"/>
      <c r="X52" s="4816"/>
      <c r="Y52" s="4816"/>
      <c r="Z52" s="4817"/>
      <c r="AA52" s="467"/>
      <c r="AB52" s="467"/>
      <c r="AC52" s="467"/>
      <c r="AD52" s="467"/>
      <c r="AE52" s="467"/>
      <c r="AF52" s="467"/>
      <c r="AG52" s="467"/>
      <c r="AH52" s="467"/>
      <c r="AI52" s="2148"/>
      <c r="AJ52" s="2148"/>
      <c r="AK52" s="2148"/>
      <c r="AL52" s="2148"/>
      <c r="AM52" s="2148"/>
      <c r="AN52" s="2148"/>
      <c r="AO52" s="2148"/>
      <c r="AP52" s="1571"/>
      <c r="AQ52" s="1571"/>
      <c r="AR52" s="2148"/>
      <c r="AS52" s="2148"/>
      <c r="AT52" s="2148"/>
      <c r="AU52" s="2148"/>
      <c r="AV52" s="2148"/>
      <c r="AW52" s="2148"/>
      <c r="AX52" s="2148"/>
      <c r="AY52" s="2148"/>
      <c r="AZ52" s="2148"/>
      <c r="BA52" s="871"/>
      <c r="BB52" s="871"/>
      <c r="BD52" s="871"/>
      <c r="BE52" s="871"/>
      <c r="BF52" s="871"/>
      <c r="BG52" s="1470"/>
      <c r="BH52" s="871"/>
      <c r="BI52" s="1470"/>
      <c r="BJ52" s="871"/>
      <c r="BK52" s="1470"/>
      <c r="BM52" s="2820"/>
      <c r="BN52" s="2820"/>
      <c r="BO52" s="2820"/>
      <c r="BP52" s="2820"/>
      <c r="BQ52" s="3290"/>
      <c r="BR52" s="2820"/>
      <c r="BS52" s="2820"/>
      <c r="BT52" s="2820"/>
      <c r="BU52" s="2820"/>
      <c r="BV52" s="2820"/>
      <c r="BW52" s="2820"/>
      <c r="BX52" s="2820"/>
      <c r="BY52" s="2820"/>
      <c r="BZ52" s="2820"/>
      <c r="CA52" s="2820"/>
      <c r="CB52" s="2820"/>
      <c r="CC52" s="2820"/>
    </row>
    <row r="53" spans="2:81" ht="12.75" customHeight="1">
      <c r="B53" s="5166" t="s">
        <v>2008</v>
      </c>
      <c r="C53" s="5117"/>
      <c r="D53" s="5077"/>
      <c r="E53" s="5077"/>
      <c r="F53" s="5077"/>
      <c r="G53" s="5117"/>
      <c r="H53" s="5117"/>
      <c r="I53" s="5117"/>
      <c r="J53" s="5117"/>
      <c r="K53" s="5167"/>
      <c r="L53" s="5168"/>
      <c r="M53" s="5168"/>
      <c r="N53" s="5169"/>
      <c r="O53" s="5170">
        <f>SUBTOTAL(9,O20:O51)</f>
        <v>0</v>
      </c>
      <c r="P53" s="5171"/>
      <c r="Q53" s="5171"/>
      <c r="R53" s="5170">
        <f>SUBTOTAL(9,R20:R51)</f>
        <v>0</v>
      </c>
      <c r="S53" s="5170">
        <f>SUBTOTAL(9,S20:S51)</f>
        <v>0</v>
      </c>
      <c r="T53" s="5170">
        <f>SUBTOTAL(9,T20:T51)</f>
        <v>0</v>
      </c>
      <c r="U53" s="5172"/>
      <c r="V53" s="4955"/>
      <c r="W53" s="5173">
        <f>SUBTOTAL(9,W20:W51)</f>
        <v>0</v>
      </c>
      <c r="X53" s="5171">
        <f>SUBTOTAL(9,X20:X51)</f>
        <v>0</v>
      </c>
      <c r="Y53" s="5171">
        <f>SUBTOTAL(9,Y20:Y51)</f>
        <v>0</v>
      </c>
      <c r="Z53" s="5172"/>
      <c r="AA53" s="467"/>
      <c r="AB53" s="467"/>
      <c r="AC53" s="467"/>
      <c r="AD53" s="467"/>
      <c r="AE53" s="467"/>
      <c r="AF53" s="467"/>
      <c r="AG53" s="467"/>
      <c r="AH53" s="467"/>
      <c r="AI53" s="3063">
        <f>SUBTOTAL(9,AI17:AI52)</f>
        <v>0</v>
      </c>
      <c r="AJ53" s="3063">
        <f>SUBTOTAL(9,AJ17:AJ52)</f>
        <v>0</v>
      </c>
      <c r="AK53" s="3063">
        <f>SUBTOTAL(9,AK17:AK52)</f>
        <v>0</v>
      </c>
      <c r="AL53" s="3063">
        <f>SUBTOTAL(9,AL17:AL52)</f>
        <v>0</v>
      </c>
      <c r="AM53" s="3291"/>
      <c r="AN53" s="3291"/>
      <c r="AO53" s="3291"/>
      <c r="AP53" s="3063">
        <f t="shared" ref="AP53:AZ53" si="81">SUBTOTAL(9,AP17:AP52)</f>
        <v>0</v>
      </c>
      <c r="AQ53" s="3063">
        <f t="shared" si="81"/>
        <v>0</v>
      </c>
      <c r="AR53" s="3063">
        <f t="shared" si="81"/>
        <v>0</v>
      </c>
      <c r="AS53" s="3063">
        <f t="shared" si="81"/>
        <v>0</v>
      </c>
      <c r="AT53" s="3063">
        <f t="shared" si="81"/>
        <v>0</v>
      </c>
      <c r="AU53" s="3063">
        <f t="shared" si="81"/>
        <v>0</v>
      </c>
      <c r="AV53" s="3063">
        <f t="shared" si="81"/>
        <v>0</v>
      </c>
      <c r="AW53" s="3063">
        <f t="shared" si="81"/>
        <v>0</v>
      </c>
      <c r="AX53" s="3063">
        <f t="shared" si="81"/>
        <v>0</v>
      </c>
      <c r="AY53" s="3063">
        <f t="shared" si="81"/>
        <v>0</v>
      </c>
      <c r="AZ53" s="3063">
        <f t="shared" si="81"/>
        <v>0</v>
      </c>
      <c r="BA53" s="3292"/>
      <c r="BB53" s="3292"/>
      <c r="BC53" s="265"/>
      <c r="BD53" s="3291"/>
      <c r="BE53" s="3291"/>
      <c r="BF53" s="3063">
        <f>SUBTOTAL(9,BF17:BF52)</f>
        <v>0</v>
      </c>
      <c r="BG53" s="3293"/>
      <c r="BH53" s="3063">
        <f>SUBTOTAL(9,BH17:BH52)</f>
        <v>0</v>
      </c>
      <c r="BI53" s="3294"/>
      <c r="BJ53" s="3063">
        <f>SUBTOTAL(9,BJ17:BJ52)</f>
        <v>0</v>
      </c>
      <c r="BK53" s="3294"/>
      <c r="BM53" s="3063">
        <f>SUBTOTAL(9,BM17:BM52)</f>
        <v>0</v>
      </c>
      <c r="BN53" s="3063">
        <f>SUBTOTAL(9,BN17:BN52)</f>
        <v>0</v>
      </c>
      <c r="BO53" s="3063">
        <f>SUBTOTAL(9,BO17:BO52)</f>
        <v>0</v>
      </c>
      <c r="BP53" s="3295">
        <f>SUBTOTAL(9,BP17:BP52)</f>
        <v>0</v>
      </c>
      <c r="BQ53" s="3291"/>
      <c r="BR53" s="3296">
        <f t="shared" ref="BR53:CB53" si="82">SUBTOTAL(9,BR17:BR52)</f>
        <v>0</v>
      </c>
      <c r="BS53" s="3063">
        <f t="shared" si="82"/>
        <v>0</v>
      </c>
      <c r="BT53" s="3063">
        <f t="shared" si="82"/>
        <v>0</v>
      </c>
      <c r="BU53" s="3063">
        <f t="shared" si="82"/>
        <v>0</v>
      </c>
      <c r="BV53" s="3063">
        <f t="shared" si="82"/>
        <v>0</v>
      </c>
      <c r="BW53" s="3063">
        <f t="shared" si="82"/>
        <v>0</v>
      </c>
      <c r="BX53" s="3063">
        <f t="shared" si="82"/>
        <v>0</v>
      </c>
      <c r="BY53" s="3063">
        <f t="shared" si="82"/>
        <v>0</v>
      </c>
      <c r="BZ53" s="3063">
        <f t="shared" si="82"/>
        <v>0</v>
      </c>
      <c r="CA53" s="3063">
        <f t="shared" si="82"/>
        <v>0</v>
      </c>
      <c r="CB53" s="3063">
        <f t="shared" si="82"/>
        <v>0</v>
      </c>
      <c r="CC53" s="3063"/>
    </row>
    <row r="54" spans="2:81" ht="12.75" customHeight="1">
      <c r="C54" s="26"/>
      <c r="D54" s="26"/>
      <c r="E54" s="26"/>
      <c r="F54" s="26"/>
      <c r="G54" s="26"/>
      <c r="K54" s="1092"/>
      <c r="L54" s="1092"/>
      <c r="M54" s="1092"/>
      <c r="N54" s="1092"/>
      <c r="P54" s="272"/>
      <c r="Q54" s="353" t="s">
        <v>1263</v>
      </c>
      <c r="R54" s="356">
        <f>R53-(SFP!G61+SFP!G68)</f>
        <v>0</v>
      </c>
      <c r="AA54" s="467"/>
      <c r="AB54" s="467"/>
      <c r="AC54" s="467"/>
      <c r="AD54" s="467"/>
      <c r="AE54" s="467"/>
      <c r="AF54" s="467"/>
      <c r="AG54" s="467"/>
      <c r="AH54" s="467"/>
      <c r="BG54" s="23"/>
      <c r="BI54" s="23"/>
      <c r="BK54" s="23"/>
    </row>
    <row r="55" spans="2:81" ht="12.75" customHeight="1">
      <c r="B55" s="7300" t="s">
        <v>1565</v>
      </c>
      <c r="C55" s="7300"/>
      <c r="D55" s="346"/>
      <c r="E55" s="346"/>
      <c r="F55" s="346"/>
      <c r="G55" s="26"/>
      <c r="K55" s="1092"/>
      <c r="L55" s="1092"/>
      <c r="M55" s="1092"/>
      <c r="N55" s="1092"/>
      <c r="P55" s="272"/>
      <c r="Q55" s="272"/>
      <c r="AA55" s="467"/>
      <c r="AB55" s="467"/>
      <c r="AC55" s="467"/>
      <c r="AD55" s="467"/>
      <c r="AE55" s="467"/>
      <c r="AF55" s="467"/>
      <c r="AG55" s="467"/>
      <c r="AH55" s="467"/>
      <c r="AI55" s="7757" t="s">
        <v>2009</v>
      </c>
      <c r="AJ55" s="7758"/>
      <c r="AK55" s="7758"/>
      <c r="AL55" s="7758"/>
      <c r="AM55" s="7758"/>
      <c r="AN55" s="7759"/>
      <c r="BG55" s="23"/>
      <c r="BI55" s="23"/>
      <c r="BK55" s="23"/>
    </row>
    <row r="56" spans="2:81" ht="24" customHeight="1">
      <c r="B56" s="540">
        <v>1</v>
      </c>
      <c r="C56" s="1160" t="s">
        <v>1566</v>
      </c>
      <c r="D56" s="346"/>
      <c r="E56" s="346"/>
      <c r="F56" s="346"/>
      <c r="G56" s="26"/>
      <c r="K56" s="1092"/>
      <c r="L56" s="1092"/>
      <c r="M56" s="1092"/>
      <c r="N56" s="1092"/>
      <c r="P56" s="272"/>
      <c r="Q56" s="272"/>
      <c r="AA56" s="24"/>
      <c r="AB56" s="24"/>
      <c r="AC56" s="24"/>
      <c r="AD56" s="24"/>
      <c r="AE56" s="24"/>
      <c r="AF56" s="24"/>
      <c r="AG56" s="24"/>
      <c r="AH56" s="24"/>
      <c r="AI56" s="7414" t="s">
        <v>1949</v>
      </c>
      <c r="AJ56" s="7415"/>
      <c r="AK56" s="7411" t="s">
        <v>2010</v>
      </c>
      <c r="AL56" s="7411" t="s">
        <v>2011</v>
      </c>
      <c r="AM56" s="7411" t="s">
        <v>2012</v>
      </c>
      <c r="AN56" s="7769" t="s">
        <v>2013</v>
      </c>
      <c r="BG56" s="23"/>
      <c r="BI56" s="23"/>
      <c r="BK56" s="23"/>
    </row>
    <row r="57" spans="2:81" ht="12.75" customHeight="1">
      <c r="B57" s="18">
        <v>2</v>
      </c>
      <c r="C57" s="18" t="s">
        <v>2014</v>
      </c>
      <c r="D57" s="274"/>
      <c r="E57" s="274"/>
      <c r="F57" s="274"/>
      <c r="K57" s="1092"/>
      <c r="L57" s="1092"/>
      <c r="M57" s="1092"/>
      <c r="N57" s="1092"/>
      <c r="P57" s="272"/>
      <c r="Q57" s="272"/>
      <c r="AA57" s="24"/>
      <c r="AB57" s="24"/>
      <c r="AC57" s="24"/>
      <c r="AD57" s="24"/>
      <c r="AE57" s="24"/>
      <c r="AF57" s="24"/>
      <c r="AG57" s="24"/>
      <c r="AH57" s="24"/>
      <c r="AI57" s="7416"/>
      <c r="AJ57" s="7417"/>
      <c r="AK57" s="7413"/>
      <c r="AL57" s="7413"/>
      <c r="AM57" s="7413"/>
      <c r="AN57" s="7770"/>
      <c r="BI57" s="23"/>
      <c r="BK57" s="23"/>
    </row>
    <row r="58" spans="2:81" ht="12.75" customHeight="1">
      <c r="B58" s="1093">
        <v>3</v>
      </c>
      <c r="C58" s="24" t="s">
        <v>2015</v>
      </c>
      <c r="D58" s="1221"/>
      <c r="E58" s="1221"/>
      <c r="F58" s="1221"/>
      <c r="G58" s="1221"/>
      <c r="H58" s="1221"/>
      <c r="I58" s="1221"/>
      <c r="J58" s="1221"/>
      <c r="K58" s="1221"/>
      <c r="L58" s="1221"/>
      <c r="M58" s="1221"/>
      <c r="N58" s="1221"/>
      <c r="O58" s="1221"/>
      <c r="P58" s="1221"/>
      <c r="Q58" s="1221"/>
      <c r="R58" s="1221"/>
      <c r="S58" s="1221"/>
      <c r="T58" s="1221"/>
      <c r="U58" s="1221"/>
      <c r="V58" s="1222"/>
      <c r="AI58" s="2875"/>
      <c r="AJ58" s="2876"/>
      <c r="AK58" s="2390"/>
      <c r="AL58" s="2390"/>
      <c r="AM58" s="2390"/>
      <c r="AN58" s="2390"/>
      <c r="BI58" s="23"/>
      <c r="BK58" s="23"/>
    </row>
    <row r="59" spans="2:81" ht="12.75" customHeight="1">
      <c r="P59" s="25"/>
      <c r="Q59" s="25"/>
      <c r="AI59" s="2875"/>
      <c r="AJ59" s="2876"/>
      <c r="AK59" s="1959"/>
      <c r="AL59" s="1959"/>
      <c r="AM59" s="1959"/>
      <c r="AN59" s="2390"/>
      <c r="BI59" s="23"/>
      <c r="BK59" s="23"/>
    </row>
    <row r="60" spans="2:81" ht="12.75" customHeight="1">
      <c r="P60" s="25"/>
      <c r="Q60" s="25"/>
      <c r="AI60" s="2875"/>
      <c r="AJ60" s="2876"/>
      <c r="AK60" s="871"/>
      <c r="AL60" s="871"/>
      <c r="AM60" s="871"/>
      <c r="AN60" s="2390"/>
      <c r="BI60" s="23"/>
      <c r="BK60" s="23"/>
    </row>
    <row r="62" spans="2:81" ht="12.75" customHeight="1">
      <c r="AI62" s="7762" t="s">
        <v>1602</v>
      </c>
      <c r="AJ62" s="7763"/>
      <c r="AK62" s="7763"/>
      <c r="AL62" s="7764"/>
    </row>
    <row r="63" spans="2:81" ht="12.75" customHeight="1">
      <c r="AI63" s="7765" t="s">
        <v>1603</v>
      </c>
      <c r="AJ63" s="7766"/>
      <c r="AK63" s="2874" t="s">
        <v>1604</v>
      </c>
      <c r="AL63" s="2874" t="s">
        <v>1605</v>
      </c>
    </row>
    <row r="64" spans="2:81" ht="12.75" customHeight="1">
      <c r="AI64" s="3065" t="s">
        <v>1937</v>
      </c>
      <c r="AJ64" s="3066"/>
      <c r="AK64" s="871"/>
      <c r="AL64" s="871"/>
    </row>
    <row r="65" spans="35:38" ht="12.75" customHeight="1">
      <c r="AI65" s="3103" t="s">
        <v>1938</v>
      </c>
      <c r="AJ65" s="3104"/>
      <c r="AK65" s="1803"/>
      <c r="AL65" s="1803"/>
    </row>
    <row r="66" spans="35:38" ht="12.75" customHeight="1">
      <c r="AI66" s="3297" t="s">
        <v>1939</v>
      </c>
      <c r="AJ66" s="3104"/>
      <c r="AK66" s="1803">
        <f>SUMIF($H:$H,"Common-Listed",$AZ:$AZ)+SUMIF($H:$H,"Common-Listed",$CB:$CB)</f>
        <v>0</v>
      </c>
      <c r="AL66" s="1803">
        <f>SUMIF($H:$H,"Common-Listed",$AY:$AY)+SUMIF($H:$H,"Common-Listed",$CA:$CA)</f>
        <v>0</v>
      </c>
    </row>
    <row r="67" spans="35:38" ht="12.75" customHeight="1">
      <c r="AI67" s="3297" t="s">
        <v>1940</v>
      </c>
      <c r="AJ67" s="3104"/>
      <c r="AK67" s="1803">
        <f>SUMIF($H:$H,"Common-Unlisted",$AZ:$AZ)+SUMIF($H:$H,"Common-Unlisted",$CB:$CB)</f>
        <v>0</v>
      </c>
      <c r="AL67" s="1803">
        <f>SUMIF($H:$H,"Common-Unlisted",$AY:$AY)+SUMIF($H:$H,"Common-Unlisted",$CA:$CA)</f>
        <v>0</v>
      </c>
    </row>
    <row r="68" spans="35:38" ht="12.75" customHeight="1">
      <c r="AI68" s="3103" t="s">
        <v>1941</v>
      </c>
      <c r="AJ68" s="3104"/>
      <c r="AK68" s="1803"/>
      <c r="AL68" s="1803"/>
    </row>
    <row r="69" spans="35:38" ht="12.75" customHeight="1">
      <c r="AI69" s="3297" t="s">
        <v>1939</v>
      </c>
      <c r="AJ69" s="3104"/>
      <c r="AK69" s="1803">
        <f>SUMIF($H:$H,"Preferred-Listed",$AZ:$AZ)+SUMIF($H:$H,"Preferred-Listed",$CB:$CB)</f>
        <v>0</v>
      </c>
      <c r="AL69" s="1803">
        <f>SUMIF($H:$H,"Preferred-Listed",$AY:$AY)+SUMIF($H:$H,"Preferred-Listed",$CA:$CA)</f>
        <v>0</v>
      </c>
    </row>
    <row r="70" spans="35:38" ht="12.75" customHeight="1">
      <c r="AI70" s="3297" t="s">
        <v>1940</v>
      </c>
      <c r="AJ70" s="3104"/>
      <c r="AK70" s="1803">
        <f>SUMIF($H:$H,"Preferred-Unlisted",$AZ:$AZ)+SUMIF($H:$H,"Preferred-Unlisted",$CB:$CB)</f>
        <v>0</v>
      </c>
      <c r="AL70" s="1803">
        <f>SUMIF($H:$H,"Preferred-Unlisted",$AY:$AY)+SUMIF($H:$H,"Preferred-Unlisted",$CA:$CA)</f>
        <v>0</v>
      </c>
    </row>
    <row r="71" spans="35:38" ht="12.75" customHeight="1">
      <c r="AI71" s="7767" t="s">
        <v>164</v>
      </c>
      <c r="AJ71" s="7768"/>
      <c r="AK71" s="1806">
        <f>SUM(AK65:AK70)</f>
        <v>0</v>
      </c>
      <c r="AL71" s="1806">
        <f>SUM(AL65:AL70)</f>
        <v>0</v>
      </c>
    </row>
    <row r="73" spans="35:38" ht="12.75" customHeight="1">
      <c r="AI73" s="7713" t="s">
        <v>1863</v>
      </c>
      <c r="AJ73" s="7715"/>
      <c r="AK73" s="7713" t="s">
        <v>52</v>
      </c>
      <c r="AL73" s="7715"/>
    </row>
    <row r="74" spans="35:38" ht="12.75" customHeight="1">
      <c r="AI74" s="7755" t="s">
        <v>1981</v>
      </c>
      <c r="AJ74" s="7756"/>
      <c r="AK74" s="7704" t="s">
        <v>1554</v>
      </c>
      <c r="AL74" s="7706"/>
    </row>
    <row r="75" spans="35:38" ht="12.75" customHeight="1">
      <c r="AI75" s="7755" t="s">
        <v>2016</v>
      </c>
      <c r="AJ75" s="7756"/>
      <c r="AK75" s="7707"/>
      <c r="AL75" s="7709"/>
    </row>
    <row r="76" spans="35:38" ht="12.75" customHeight="1">
      <c r="AI76" s="7755" t="s">
        <v>1983</v>
      </c>
      <c r="AJ76" s="7756"/>
      <c r="AK76" s="7710"/>
      <c r="AL76" s="7712"/>
    </row>
    <row r="77" spans="35:38" ht="12.75" customHeight="1">
      <c r="AI77" s="7755" t="s">
        <v>2017</v>
      </c>
      <c r="AJ77" s="7756"/>
      <c r="AK77" s="7760" t="s">
        <v>1962</v>
      </c>
      <c r="AL77" s="7761"/>
    </row>
    <row r="78" spans="35:38" ht="12.75" customHeight="1">
      <c r="AI78" s="7755" t="s">
        <v>1984</v>
      </c>
      <c r="AJ78" s="7756"/>
      <c r="AK78" s="7701" t="s">
        <v>1985</v>
      </c>
      <c r="AL78" s="7703"/>
    </row>
    <row r="79" spans="35:38" ht="12.75" customHeight="1">
      <c r="AI79" s="7755" t="s">
        <v>1986</v>
      </c>
      <c r="AJ79" s="7756"/>
      <c r="AK79" s="7701" t="s">
        <v>1987</v>
      </c>
      <c r="AL79" s="7703"/>
    </row>
  </sheetData>
  <sheetProtection algorithmName="SHA-512" hashValue="MoI7N/VINMz1uhPb3lDukQJFkmCW+fiVw4aciVgcItFnkslpDRTHYWU0+Fi83GzF8XFGafwjk92rq/IgdJro3w==" saltValue="hK55iU7t8J40Xbe9ULG+7Q==" spinCount="100000" sheet="1" scenarios="1" formatRows="0" insertColumns="0" insertRows="0"/>
  <mergeCells count="103">
    <mergeCell ref="AI79:AJ79"/>
    <mergeCell ref="AI78:AJ78"/>
    <mergeCell ref="AI77:AJ77"/>
    <mergeCell ref="AI76:AJ76"/>
    <mergeCell ref="AI75:AJ75"/>
    <mergeCell ref="AI10:AI16"/>
    <mergeCell ref="AL10:AL16"/>
    <mergeCell ref="AI55:AN55"/>
    <mergeCell ref="AK77:AL77"/>
    <mergeCell ref="AL56:AL57"/>
    <mergeCell ref="AK56:AK57"/>
    <mergeCell ref="AI74:AJ74"/>
    <mergeCell ref="AK74:AL76"/>
    <mergeCell ref="AI56:AJ57"/>
    <mergeCell ref="AN11:AN16"/>
    <mergeCell ref="AK73:AL73"/>
    <mergeCell ref="AI73:AJ73"/>
    <mergeCell ref="AI62:AL62"/>
    <mergeCell ref="AI63:AJ63"/>
    <mergeCell ref="AI71:AJ71"/>
    <mergeCell ref="AK79:AL79"/>
    <mergeCell ref="AK78:AL78"/>
    <mergeCell ref="AN56:AN57"/>
    <mergeCell ref="AM56:AM57"/>
    <mergeCell ref="B55:C55"/>
    <mergeCell ref="B9:C16"/>
    <mergeCell ref="H9:H16"/>
    <mergeCell ref="G9:G16"/>
    <mergeCell ref="I9:I16"/>
    <mergeCell ref="J9:J16"/>
    <mergeCell ref="D9:D16"/>
    <mergeCell ref="F9:F16"/>
    <mergeCell ref="AO11:AO16"/>
    <mergeCell ref="AK11:AK16"/>
    <mergeCell ref="AJ11:AJ16"/>
    <mergeCell ref="AJ10:AK10"/>
    <mergeCell ref="Q11:Q16"/>
    <mergeCell ref="W10:W16"/>
    <mergeCell ref="X10:X16"/>
    <mergeCell ref="Y10:Y16"/>
    <mergeCell ref="Z10:Z16"/>
    <mergeCell ref="T9:T16"/>
    <mergeCell ref="AI9:BA9"/>
    <mergeCell ref="S9:S16"/>
    <mergeCell ref="L11:L16"/>
    <mergeCell ref="N11:N16"/>
    <mergeCell ref="O11:O16"/>
    <mergeCell ref="AS11:AS16"/>
    <mergeCell ref="CC11:CC16"/>
    <mergeCell ref="E9:E16"/>
    <mergeCell ref="K9:K16"/>
    <mergeCell ref="AV11:AV16"/>
    <mergeCell ref="BD9:BK9"/>
    <mergeCell ref="BF10:BF16"/>
    <mergeCell ref="AZ11:AZ16"/>
    <mergeCell ref="BG10:BG16"/>
    <mergeCell ref="BH10:BI10"/>
    <mergeCell ref="BJ10:BK10"/>
    <mergeCell ref="BH11:BH16"/>
    <mergeCell ref="BI11:BI16"/>
    <mergeCell ref="U9:U16"/>
    <mergeCell ref="P11:P16"/>
    <mergeCell ref="R11:R16"/>
    <mergeCell ref="CB11:CB16"/>
    <mergeCell ref="BM9:CC9"/>
    <mergeCell ref="BM10:CC10"/>
    <mergeCell ref="BN11:BO11"/>
    <mergeCell ref="AR10:AR16"/>
    <mergeCell ref="BB10:BB16"/>
    <mergeCell ref="CA12:CA16"/>
    <mergeCell ref="AP10:AP16"/>
    <mergeCell ref="AU11:AU16"/>
    <mergeCell ref="M11:M16"/>
    <mergeCell ref="AM10:AN10"/>
    <mergeCell ref="BZ12:BZ16"/>
    <mergeCell ref="BY12:BY16"/>
    <mergeCell ref="BX12:BX16"/>
    <mergeCell ref="BY11:CA11"/>
    <mergeCell ref="BR11:BR16"/>
    <mergeCell ref="BS11:BS16"/>
    <mergeCell ref="BT11:BT16"/>
    <mergeCell ref="AA2:AA5"/>
    <mergeCell ref="BU12:BU16"/>
    <mergeCell ref="BV12:BV16"/>
    <mergeCell ref="BW12:BW16"/>
    <mergeCell ref="BD10:BE11"/>
    <mergeCell ref="AQ10:AQ16"/>
    <mergeCell ref="AY11:AY16"/>
    <mergeCell ref="AX11:AX16"/>
    <mergeCell ref="AW11:AW16"/>
    <mergeCell ref="BD12:BD16"/>
    <mergeCell ref="BE12:BE16"/>
    <mergeCell ref="BN12:BN16"/>
    <mergeCell ref="BM11:BM16"/>
    <mergeCell ref="BK11:BK16"/>
    <mergeCell ref="BJ11:BJ16"/>
    <mergeCell ref="BA10:BA16"/>
    <mergeCell ref="AM11:AM16"/>
    <mergeCell ref="AT11:AT16"/>
    <mergeCell ref="BQ11:BQ12"/>
    <mergeCell ref="BQ13:BQ16"/>
    <mergeCell ref="BP11:BP16"/>
    <mergeCell ref="BO12:BO16"/>
  </mergeCells>
  <conditionalFormatting sqref="R54">
    <cfRule type="cellIs" dxfId="103" priority="1" operator="notEqual">
      <formula>0</formula>
    </cfRule>
  </conditionalFormatting>
  <dataValidations count="5">
    <dataValidation type="list" allowBlank="1" showInputMessage="1" showErrorMessage="1" sqref="F49 E33:E35 E37:E39 E43:E45 E47:E49 E24:E26 E19:E22" xr:uid="{C6C22DD4-5160-421A-B667-B89EB631DEA1}">
      <formula1>"Domestic, Foreign"</formula1>
    </dataValidation>
    <dataValidation type="list" allowBlank="1" showInputMessage="1" showErrorMessage="1" sqref="BI51 BI47:BI49 AM24:AM26 AM33:AM35 AM37:AM39 BG51 BK51 BG24:BG26 BI24:BI26 BK24:BK26 BK28 BI28 BG28 BG33:BG35 BK33:BK35 BI33:BI35 BI37:BI39 BG37:BG39 BK37:BK39 BK43:BK45 BI43:BI45 BG43:BG45 BG47:BG49 BK47:BK49 AM43:AM45 AM47:AM49 BG20:BG22 BI20:BI22 BK20:BK22 AM20:AM22" xr:uid="{1B9A2612-67DF-4E76-9089-1B89EE044AAB}">
      <formula1>"Y,N,n/a"</formula1>
    </dataValidation>
    <dataValidation type="list" allowBlank="1" showInputMessage="1" showErrorMessage="1" sqref="H19 H51:H52" xr:uid="{10FC2D05-235D-44C1-AF26-1BAD0F6D4A11}">
      <formula1>"Listed, Unlisted"</formula1>
    </dataValidation>
    <dataValidation type="list" allowBlank="1" showInputMessage="1" showErrorMessage="1" sqref="I19:I52" xr:uid="{D60481AF-7C76-4EA0-BBBD-9020056E3153}">
      <formula1>"Y,N"</formula1>
    </dataValidation>
    <dataValidation type="list" allowBlank="1" showInputMessage="1" showErrorMessage="1" sqref="H20:H50" xr:uid="{9C0042EB-508F-411B-8002-0AD687222D50}">
      <formula1>"Common-Listed, Common-Unlisted,Preferred-Listed,Preferred-Unlisted"</formula1>
    </dataValidation>
  </dataValidations>
  <hyperlinks>
    <hyperlink ref="AI76" r:id="rId1" display="https://www.insurance.gov.ph/wp-content/uploads/2022/05/CL2022_23.pdf" xr:uid="{6C341423-6366-4B01-A5A1-524A472363E5}"/>
    <hyperlink ref="AI79" r:id="rId2" display="https://www.insurance.gov.ph/amended-insurance-code-r-a-10607/" xr:uid="{3562522C-14C7-41A6-BA02-83B3F772BDF5}"/>
    <hyperlink ref="AI78" r:id="rId3" display="https://www.insurance.gov.ph/wp-content/uploads/2022/02/CL2021_53.pdf" xr:uid="{530B0A2F-0041-4C9C-8022-78BA4584A360}"/>
    <hyperlink ref="AI74" r:id="rId4" display="https://www.insurance.gov.ph/amended-insurance-code-r-a-10607/" xr:uid="{32400CE5-1810-42E5-B389-9E230D050DD8}"/>
    <hyperlink ref="AI75" r:id="rId5" display="https://www.insurance.gov.ph/amended-insurance-code-r-a-10607/" xr:uid="{EF505883-3E37-4828-9285-D01DDA92A057}"/>
    <hyperlink ref="AI77" r:id="rId6" display="https://www.insurance.gov.ph/amended-insurance-code-r-a-10607/" xr:uid="{1DD46155-2D7F-4925-BC95-D6EC0150CA6B}"/>
    <hyperlink ref="AB2" location="Content!A1" display="Content" xr:uid="{7737F203-91C6-4B7F-B237-B4CB8861068A}"/>
    <hyperlink ref="AB3" location="'SFP - Asset'!A1" display="SFP-Asset" xr:uid="{C58F7EC4-38F8-4241-BFD2-81E5F83A5886}"/>
    <hyperlink ref="AB4" location="'SFP - Liab, NW '!A1" display="SFP-Liab and NW" xr:uid="{B92C6249-61DB-4616-90B2-FA1687104CFC}"/>
    <hyperlink ref="AB5" location="SCI!A1" display="SCI" xr:uid="{4EB94AF9-71A7-476A-8975-08CFDADA4ECC}"/>
  </hyperlinks>
  <printOptions horizontalCentered="1"/>
  <pageMargins left="0.2" right="0.2" top="1.25" bottom="0.75" header="0.3" footer="0.3"/>
  <pageSetup paperSize="5" scale="27" fitToHeight="0" orientation="portrait" r:id="rId7"/>
  <legacyDrawing r:id="rId8"/>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FFCCCC"/>
    <pageSetUpPr fitToPage="1"/>
  </sheetPr>
  <dimension ref="B2:BW103"/>
  <sheetViews>
    <sheetView showGridLines="0" zoomScale="85" zoomScaleNormal="85" workbookViewId="0">
      <selection activeCell="G5" sqref="G5"/>
    </sheetView>
  </sheetViews>
  <sheetFormatPr defaultColWidth="9.140625" defaultRowHeight="12.75" customHeight="1" outlineLevelCol="1"/>
  <cols>
    <col min="1" max="1" width="1.85546875" style="18" customWidth="1"/>
    <col min="2" max="2" width="7.7109375" style="23" customWidth="1"/>
    <col min="3" max="3" width="49.85546875" style="18" customWidth="1"/>
    <col min="4" max="6" width="25.7109375" style="18" customWidth="1"/>
    <col min="7" max="7" width="12.7109375" style="18" customWidth="1"/>
    <col min="8" max="9" width="15.7109375" style="18" customWidth="1"/>
    <col min="10" max="10" width="15.7109375" style="1083" customWidth="1"/>
    <col min="11" max="11" width="12.7109375" style="1083" customWidth="1"/>
    <col min="12" max="12" width="20.7109375" style="1083" customWidth="1"/>
    <col min="13" max="13" width="12.7109375" style="1083" customWidth="1"/>
    <col min="14" max="14" width="20.7109375" style="1083" customWidth="1"/>
    <col min="15" max="15" width="20.7109375" style="1084" customWidth="1"/>
    <col min="16" max="16" width="12.7109375" style="1084" customWidth="1"/>
    <col min="17" max="19" width="20.7109375" style="1084" customWidth="1"/>
    <col min="20" max="20" width="30.7109375" style="1085" customWidth="1"/>
    <col min="21" max="21" width="3.7109375" style="18" customWidth="1"/>
    <col min="22" max="24" width="20.7109375" style="18" customWidth="1"/>
    <col min="25" max="25" width="30.7109375" style="18" customWidth="1"/>
    <col min="26" max="26" width="2.28515625" style="18" customWidth="1"/>
    <col min="27" max="27" width="18.7109375" style="18" customWidth="1"/>
    <col min="28" max="28" width="9.140625" style="18" customWidth="1"/>
    <col min="29" max="31" width="9.140625" style="540" customWidth="1"/>
    <col min="32" max="32" width="9.140625" style="52" customWidth="1"/>
    <col min="33" max="33" width="9.140625" style="52" hidden="1" customWidth="1"/>
    <col min="34" max="34" width="20.28515625" style="52" hidden="1" customWidth="1"/>
    <col min="35" max="45" width="20.7109375" style="1" hidden="1" customWidth="1"/>
    <col min="46" max="53" width="20.7109375" style="1" hidden="1" customWidth="1" outlineLevel="1"/>
    <col min="54" max="54" width="30.7109375" style="1" hidden="1" customWidth="1" collapsed="1"/>
    <col min="55" max="55" width="30.7109375" style="1" hidden="1" customWidth="1"/>
    <col min="56" max="56" width="3.7109375" style="1" hidden="1" customWidth="1"/>
    <col min="57" max="57" width="20.140625" style="1" hidden="1" customWidth="1"/>
    <col min="58" max="64" width="20.7109375" style="1" hidden="1" customWidth="1"/>
    <col min="65" max="72" width="20.7109375" style="1" hidden="1" customWidth="1" outlineLevel="1"/>
    <col min="73" max="73" width="30.7109375" style="1" hidden="1" customWidth="1" collapsed="1"/>
    <col min="74" max="74" width="0" style="1" hidden="1" customWidth="1"/>
    <col min="75" max="75" width="9.140625" style="1"/>
    <col min="76" max="16384" width="9.140625" style="18"/>
  </cols>
  <sheetData>
    <row r="2" spans="2:75" s="1086" customFormat="1" ht="15.2" customHeight="1">
      <c r="B2" s="1005" t="s">
        <v>2018</v>
      </c>
      <c r="G2" s="266"/>
      <c r="J2" s="1087"/>
      <c r="K2" s="1087"/>
      <c r="L2" s="1087"/>
      <c r="M2" s="1087"/>
      <c r="N2" s="1087"/>
      <c r="O2" s="1088"/>
      <c r="P2" s="1088"/>
      <c r="Q2" s="1088"/>
      <c r="R2" s="1088"/>
      <c r="S2" s="1088"/>
      <c r="T2" s="1089"/>
      <c r="Z2" s="7777" t="s">
        <v>1486</v>
      </c>
      <c r="AA2" s="5174" t="s">
        <v>1067</v>
      </c>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1"/>
      <c r="BF2" s="1"/>
      <c r="BG2" s="1"/>
      <c r="BH2" s="1"/>
      <c r="BI2" s="1"/>
      <c r="BJ2" s="1"/>
      <c r="BK2" s="1"/>
      <c r="BL2" s="1"/>
      <c r="BM2" s="1"/>
      <c r="BN2" s="1"/>
      <c r="BO2" s="1"/>
      <c r="BP2" s="1"/>
      <c r="BQ2" s="1"/>
      <c r="BR2" s="1"/>
      <c r="BS2" s="1"/>
      <c r="BT2" s="1"/>
      <c r="BU2" s="1"/>
      <c r="BV2" s="20"/>
      <c r="BW2" s="20"/>
    </row>
    <row r="3" spans="2:75" s="1086" customFormat="1" ht="15.2" customHeight="1">
      <c r="B3" s="1005" t="s">
        <v>7</v>
      </c>
      <c r="D3" s="4787">
        <f>'Com Prof'!D2</f>
        <v>0</v>
      </c>
      <c r="E3" s="4788"/>
      <c r="F3" s="4788"/>
      <c r="G3" s="265"/>
      <c r="H3" s="517"/>
      <c r="I3" s="517"/>
      <c r="J3" s="517"/>
      <c r="K3" s="517"/>
      <c r="L3" s="517"/>
      <c r="M3" s="517"/>
      <c r="N3" s="517"/>
      <c r="O3" s="517"/>
      <c r="P3" s="517"/>
      <c r="Q3" s="517"/>
      <c r="R3" s="517"/>
      <c r="S3" s="517"/>
      <c r="T3" s="517"/>
      <c r="U3" s="517"/>
      <c r="V3" s="517"/>
      <c r="W3" s="517"/>
      <c r="X3" s="517"/>
      <c r="Y3" s="517"/>
      <c r="Z3" s="7342"/>
      <c r="AA3" s="550" t="s">
        <v>1487</v>
      </c>
      <c r="AB3" s="517"/>
      <c r="AF3" s="20"/>
      <c r="AG3" s="20"/>
      <c r="AH3" s="20"/>
      <c r="AI3" s="29"/>
      <c r="AJ3" s="29"/>
      <c r="AK3" s="29"/>
      <c r="AL3" s="29"/>
      <c r="AM3" s="29"/>
      <c r="AN3" s="29"/>
      <c r="AO3" s="29"/>
      <c r="AP3" s="20"/>
      <c r="AQ3" s="20"/>
      <c r="AR3" s="20"/>
      <c r="AS3" s="20"/>
      <c r="AT3" s="20"/>
      <c r="AU3" s="20"/>
      <c r="AV3" s="20"/>
      <c r="AW3" s="20"/>
      <c r="AX3" s="20"/>
      <c r="AY3" s="20"/>
      <c r="AZ3" s="20"/>
      <c r="BA3" s="20"/>
      <c r="BB3" s="20"/>
      <c r="BC3" s="20"/>
      <c r="BD3" s="20"/>
      <c r="BE3" s="1"/>
      <c r="BF3" s="1"/>
      <c r="BG3" s="1"/>
      <c r="BH3" s="1"/>
      <c r="BI3" s="1"/>
      <c r="BJ3" s="1"/>
      <c r="BK3" s="1"/>
      <c r="BL3" s="1"/>
      <c r="BM3" s="1"/>
      <c r="BN3" s="1"/>
      <c r="BO3" s="1"/>
      <c r="BP3" s="1"/>
      <c r="BQ3" s="1"/>
      <c r="BR3" s="1"/>
      <c r="BS3" s="1"/>
      <c r="BT3" s="1"/>
      <c r="BU3" s="1"/>
      <c r="BV3" s="20"/>
      <c r="BW3" s="20"/>
    </row>
    <row r="4" spans="2:75" s="1086" customFormat="1" ht="15.2" customHeight="1">
      <c r="B4" s="1005" t="s">
        <v>757</v>
      </c>
      <c r="D4" s="5175">
        <f>'Com Prof'!D3</f>
        <v>45657</v>
      </c>
      <c r="E4" s="5176"/>
      <c r="F4" s="5176"/>
      <c r="G4" s="1080"/>
      <c r="H4" s="1080"/>
      <c r="I4" s="1080"/>
      <c r="J4" s="1080"/>
      <c r="K4" s="1080"/>
      <c r="L4" s="1080"/>
      <c r="M4" s="1080"/>
      <c r="N4" s="1080"/>
      <c r="O4" s="1080"/>
      <c r="P4" s="1080"/>
      <c r="Q4" s="1080"/>
      <c r="R4" s="1080"/>
      <c r="S4" s="1080"/>
      <c r="T4" s="1080"/>
      <c r="V4" s="517"/>
      <c r="W4" s="517"/>
      <c r="X4" s="517"/>
      <c r="Y4" s="517"/>
      <c r="Z4" s="7342"/>
      <c r="AA4" s="550" t="s">
        <v>1488</v>
      </c>
      <c r="AB4" s="517"/>
      <c r="AF4" s="20"/>
      <c r="AG4" s="20"/>
      <c r="AH4" s="20"/>
      <c r="AI4" s="29"/>
      <c r="AJ4" s="29"/>
      <c r="AK4" s="29"/>
      <c r="AL4" s="29"/>
      <c r="AM4" s="29"/>
      <c r="AN4" s="29"/>
      <c r="AO4" s="29"/>
      <c r="AP4" s="20"/>
      <c r="AQ4" s="20"/>
      <c r="AR4" s="20"/>
      <c r="AS4" s="20"/>
      <c r="AT4" s="20"/>
      <c r="AU4" s="20"/>
      <c r="AV4" s="20"/>
      <c r="AW4" s="20"/>
      <c r="AX4" s="20"/>
      <c r="AY4" s="20"/>
      <c r="AZ4" s="20"/>
      <c r="BA4" s="20"/>
      <c r="BB4" s="20"/>
      <c r="BC4" s="20"/>
      <c r="BD4" s="20"/>
      <c r="BE4" s="1"/>
      <c r="BF4" s="1"/>
      <c r="BG4" s="1"/>
      <c r="BH4" s="1"/>
      <c r="BI4" s="1"/>
      <c r="BJ4" s="1"/>
      <c r="BK4" s="1"/>
      <c r="BL4" s="1"/>
      <c r="BM4" s="1"/>
      <c r="BN4" s="1"/>
      <c r="BO4" s="1"/>
      <c r="BP4" s="1"/>
      <c r="BQ4" s="1"/>
      <c r="BR4" s="1"/>
      <c r="BS4" s="1"/>
      <c r="BT4" s="1"/>
      <c r="BU4" s="1"/>
      <c r="BV4" s="20"/>
      <c r="BW4" s="20"/>
    </row>
    <row r="5" spans="2:75" s="1086" customFormat="1">
      <c r="B5" s="1090"/>
      <c r="C5" s="1090"/>
      <c r="D5" s="1090"/>
      <c r="E5" s="1090"/>
      <c r="F5" s="1090"/>
      <c r="G5" s="1090"/>
      <c r="H5" s="1090"/>
      <c r="I5" s="1090"/>
      <c r="J5" s="1090"/>
      <c r="K5" s="1090"/>
      <c r="L5" s="1090"/>
      <c r="M5" s="1090"/>
      <c r="N5" s="1090"/>
      <c r="O5" s="1090"/>
      <c r="P5" s="1090"/>
      <c r="Q5" s="1090"/>
      <c r="R5" s="1090"/>
      <c r="S5" s="1090"/>
      <c r="T5" s="1090"/>
      <c r="U5" s="1090"/>
      <c r="V5" s="517"/>
      <c r="W5" s="517"/>
      <c r="X5" s="517"/>
      <c r="Y5" s="517"/>
      <c r="Z5" s="7343"/>
      <c r="AA5" s="551" t="s">
        <v>258</v>
      </c>
      <c r="AB5" s="517"/>
      <c r="AF5" s="20"/>
      <c r="AG5" s="20"/>
      <c r="AH5" s="20"/>
      <c r="AI5" s="29"/>
      <c r="AJ5" s="29"/>
      <c r="AK5" s="29"/>
      <c r="AL5" s="29"/>
      <c r="AM5" s="29"/>
      <c r="AN5" s="29"/>
      <c r="AO5" s="20"/>
      <c r="AP5" s="20"/>
      <c r="AQ5" s="20"/>
      <c r="AR5" s="20"/>
      <c r="AS5" s="20"/>
      <c r="AT5" s="20"/>
      <c r="AU5" s="20"/>
      <c r="AV5" s="20"/>
      <c r="AW5" s="20"/>
      <c r="AX5" s="20"/>
      <c r="AY5" s="20"/>
      <c r="AZ5" s="20"/>
      <c r="BA5" s="20"/>
      <c r="BB5" s="20"/>
      <c r="BC5" s="20"/>
      <c r="BD5" s="20"/>
      <c r="BE5" s="1"/>
      <c r="BF5" s="1"/>
      <c r="BG5" s="1"/>
      <c r="BH5" s="1"/>
      <c r="BI5" s="1"/>
      <c r="BJ5" s="1"/>
      <c r="BK5" s="1"/>
      <c r="BL5" s="1"/>
      <c r="BM5" s="1"/>
      <c r="BN5" s="1"/>
      <c r="BO5" s="1"/>
      <c r="BP5" s="1"/>
      <c r="BQ5" s="1"/>
      <c r="BR5" s="1"/>
      <c r="BS5" s="1"/>
      <c r="BT5" s="1"/>
      <c r="BU5" s="1"/>
      <c r="BV5" s="20"/>
      <c r="BW5" s="20"/>
    </row>
    <row r="6" spans="2:75" ht="14.1" customHeight="1">
      <c r="J6" s="23"/>
      <c r="K6" s="23"/>
      <c r="L6" s="23"/>
      <c r="M6" s="23"/>
      <c r="N6" s="23"/>
      <c r="O6" s="1091"/>
      <c r="P6" s="1091"/>
      <c r="Q6" s="1091"/>
      <c r="R6" s="1091"/>
      <c r="S6" s="1091"/>
      <c r="T6" s="1092"/>
      <c r="AC6" s="18"/>
      <c r="AD6" s="18"/>
      <c r="AE6" s="18"/>
      <c r="AF6" s="1"/>
      <c r="AG6" s="1"/>
      <c r="AH6" s="1"/>
    </row>
    <row r="7" spans="2:75" ht="14.1" customHeight="1">
      <c r="J7" s="23"/>
      <c r="K7" s="23"/>
      <c r="L7" s="23"/>
      <c r="M7" s="23"/>
      <c r="N7" s="23"/>
      <c r="O7" s="1091"/>
      <c r="P7" s="1091"/>
      <c r="Q7" s="1091"/>
      <c r="R7" s="1091"/>
      <c r="S7" s="1091"/>
      <c r="T7" s="1092"/>
      <c r="AC7" s="18"/>
      <c r="AD7" s="18"/>
      <c r="AE7" s="18"/>
      <c r="AF7" s="1"/>
      <c r="AG7" s="1"/>
      <c r="AH7" s="1"/>
    </row>
    <row r="8" spans="2:75" ht="14.1" customHeight="1">
      <c r="J8" s="23"/>
      <c r="K8" s="23"/>
      <c r="L8" s="23"/>
      <c r="M8" s="23"/>
      <c r="N8" s="23"/>
      <c r="O8" s="1091"/>
      <c r="P8" s="1091"/>
      <c r="Q8" s="1091"/>
      <c r="R8" s="1091"/>
      <c r="S8" s="1091"/>
      <c r="T8" s="1092"/>
    </row>
    <row r="9" spans="2:75" s="1086" customFormat="1" ht="15.6" customHeight="1" thickBot="1">
      <c r="B9" s="7791" t="s">
        <v>52</v>
      </c>
      <c r="C9" s="7792"/>
      <c r="D9" s="7795" t="s">
        <v>1489</v>
      </c>
      <c r="E9" s="7795" t="s">
        <v>1949</v>
      </c>
      <c r="F9" s="7795" t="s">
        <v>2019</v>
      </c>
      <c r="G9" s="7781" t="s">
        <v>1572</v>
      </c>
      <c r="H9" s="7781" t="s">
        <v>2020</v>
      </c>
      <c r="I9" s="7781" t="s">
        <v>2021</v>
      </c>
      <c r="J9" s="7783" t="s">
        <v>2022</v>
      </c>
      <c r="K9" s="7788" t="s">
        <v>2023</v>
      </c>
      <c r="L9" s="5177" t="s">
        <v>1957</v>
      </c>
      <c r="M9" s="5177"/>
      <c r="N9" s="5177"/>
      <c r="O9" s="5177" t="s">
        <v>2024</v>
      </c>
      <c r="P9" s="5177"/>
      <c r="Q9" s="5177"/>
      <c r="R9" s="7783" t="s">
        <v>1086</v>
      </c>
      <c r="S9" s="7783" t="s">
        <v>1084</v>
      </c>
      <c r="T9" s="7785" t="s">
        <v>1497</v>
      </c>
      <c r="U9" s="1093"/>
      <c r="V9" s="5178" t="s">
        <v>78</v>
      </c>
      <c r="W9" s="5178"/>
      <c r="X9" s="5178"/>
      <c r="Y9" s="5179"/>
      <c r="Z9" s="1093"/>
      <c r="AF9" s="20"/>
      <c r="AG9" s="20"/>
      <c r="AH9" s="7802" t="s">
        <v>1068</v>
      </c>
      <c r="AI9" s="7803"/>
      <c r="AJ9" s="7803"/>
      <c r="AK9" s="7803"/>
      <c r="AL9" s="7803"/>
      <c r="AM9" s="7803"/>
      <c r="AN9" s="7803"/>
      <c r="AO9" s="7803"/>
      <c r="AP9" s="7803"/>
      <c r="AQ9" s="7803"/>
      <c r="AR9" s="7803"/>
      <c r="AS9" s="7803"/>
      <c r="AT9" s="7803"/>
      <c r="AU9" s="7803"/>
      <c r="AV9" s="7803"/>
      <c r="AW9" s="7803"/>
      <c r="AX9" s="7803"/>
      <c r="AY9" s="7803"/>
      <c r="AZ9" s="7803"/>
      <c r="BA9" s="7803"/>
      <c r="BB9" s="7804"/>
      <c r="BC9" s="3143"/>
      <c r="BD9" s="20"/>
      <c r="BE9" s="7805" t="s">
        <v>1068</v>
      </c>
      <c r="BF9" s="7805"/>
      <c r="BG9" s="7805"/>
      <c r="BH9" s="7805"/>
      <c r="BI9" s="7805"/>
      <c r="BJ9" s="7805"/>
      <c r="BK9" s="7805"/>
      <c r="BL9" s="7805"/>
      <c r="BM9" s="7805"/>
      <c r="BN9" s="7805"/>
      <c r="BO9" s="7805"/>
      <c r="BP9" s="7805"/>
      <c r="BQ9" s="7805"/>
      <c r="BR9" s="7805"/>
      <c r="BS9" s="7805"/>
      <c r="BT9" s="7805"/>
      <c r="BU9" s="7805"/>
      <c r="BV9" s="20"/>
      <c r="BW9" s="20"/>
    </row>
    <row r="10" spans="2:75" s="1086" customFormat="1" ht="15.6" customHeight="1" thickBot="1">
      <c r="B10" s="7793"/>
      <c r="C10" s="7794"/>
      <c r="D10" s="7796"/>
      <c r="E10" s="7796"/>
      <c r="F10" s="7796"/>
      <c r="G10" s="7782"/>
      <c r="H10" s="7782"/>
      <c r="I10" s="7782"/>
      <c r="J10" s="7784"/>
      <c r="K10" s="7789"/>
      <c r="L10" s="7697" t="s">
        <v>2025</v>
      </c>
      <c r="M10" s="7697" t="s">
        <v>1500</v>
      </c>
      <c r="N10" s="7697" t="s">
        <v>2026</v>
      </c>
      <c r="O10" s="7790" t="s">
        <v>2027</v>
      </c>
      <c r="P10" s="7787" t="s">
        <v>1500</v>
      </c>
      <c r="Q10" s="7787" t="s">
        <v>1995</v>
      </c>
      <c r="R10" s="7784"/>
      <c r="S10" s="7784"/>
      <c r="T10" s="7786"/>
      <c r="U10" s="1093"/>
      <c r="V10" s="7797" t="s">
        <v>1583</v>
      </c>
      <c r="W10" s="7451" t="s">
        <v>1086</v>
      </c>
      <c r="X10" s="7451" t="s">
        <v>1084</v>
      </c>
      <c r="Y10" s="7800" t="s">
        <v>1497</v>
      </c>
      <c r="Z10" s="1093"/>
      <c r="AF10" s="20"/>
      <c r="AG10" s="20"/>
      <c r="AH10" s="7771" t="s">
        <v>1501</v>
      </c>
      <c r="AI10" s="7771" t="s">
        <v>1502</v>
      </c>
      <c r="AJ10" s="7771"/>
      <c r="AK10" s="7771" t="s">
        <v>1081</v>
      </c>
      <c r="AL10" s="7771" t="s">
        <v>1503</v>
      </c>
      <c r="AM10" s="7771"/>
      <c r="AN10" s="7771"/>
      <c r="AO10" s="7771"/>
      <c r="AP10" s="3144" t="s">
        <v>1962</v>
      </c>
      <c r="AQ10" s="7771" t="s">
        <v>1082</v>
      </c>
      <c r="AR10" s="7771" t="s">
        <v>1086</v>
      </c>
      <c r="AS10" s="7771" t="s">
        <v>1084</v>
      </c>
      <c r="AT10" s="1830" t="s">
        <v>1070</v>
      </c>
      <c r="AU10" s="1830"/>
      <c r="AV10" s="1830"/>
      <c r="AW10" s="1830"/>
      <c r="AX10" s="1830" t="s">
        <v>1071</v>
      </c>
      <c r="AY10" s="1830"/>
      <c r="AZ10" s="1830"/>
      <c r="BA10" s="1830"/>
      <c r="BB10" s="7771" t="s">
        <v>44</v>
      </c>
      <c r="BC10" s="7771" t="s">
        <v>1505</v>
      </c>
      <c r="BD10" s="20"/>
      <c r="BE10" s="7806" t="s">
        <v>1964</v>
      </c>
      <c r="BF10" s="7806"/>
      <c r="BG10" s="7806"/>
      <c r="BH10" s="7806"/>
      <c r="BI10" s="7806"/>
      <c r="BJ10" s="7806"/>
      <c r="BK10" s="7806"/>
      <c r="BL10" s="7806"/>
      <c r="BM10" s="7806"/>
      <c r="BN10" s="7806"/>
      <c r="BO10" s="7806"/>
      <c r="BP10" s="7806"/>
      <c r="BQ10" s="7806"/>
      <c r="BR10" s="7806"/>
      <c r="BS10" s="7806"/>
      <c r="BT10" s="7806"/>
      <c r="BU10" s="7806"/>
      <c r="BV10" s="20"/>
      <c r="BW10" s="20"/>
    </row>
    <row r="11" spans="2:75" s="1086" customFormat="1" ht="15.6" customHeight="1" thickBot="1">
      <c r="B11" s="7793"/>
      <c r="C11" s="7794"/>
      <c r="D11" s="7796"/>
      <c r="E11" s="7796"/>
      <c r="F11" s="7796"/>
      <c r="G11" s="7782"/>
      <c r="H11" s="7782"/>
      <c r="I11" s="7782"/>
      <c r="J11" s="7784"/>
      <c r="K11" s="7789"/>
      <c r="L11" s="7697"/>
      <c r="M11" s="7697"/>
      <c r="N11" s="7697"/>
      <c r="O11" s="7790"/>
      <c r="P11" s="7787"/>
      <c r="Q11" s="7787"/>
      <c r="R11" s="7784"/>
      <c r="S11" s="7784"/>
      <c r="T11" s="7786"/>
      <c r="U11" s="1093"/>
      <c r="V11" s="7797"/>
      <c r="W11" s="7451"/>
      <c r="X11" s="7451"/>
      <c r="Y11" s="7800"/>
      <c r="Z11" s="1093"/>
      <c r="AF11" s="20"/>
      <c r="AG11" s="20"/>
      <c r="AH11" s="7771"/>
      <c r="AI11" s="7771" t="s">
        <v>1079</v>
      </c>
      <c r="AJ11" s="7771" t="s">
        <v>1080</v>
      </c>
      <c r="AK11" s="7771"/>
      <c r="AL11" s="7771" t="s">
        <v>2028</v>
      </c>
      <c r="AM11" s="7778" t="s">
        <v>2029</v>
      </c>
      <c r="AN11" s="7771" t="s">
        <v>1965</v>
      </c>
      <c r="AO11" s="7771" t="s">
        <v>1510</v>
      </c>
      <c r="AP11" s="7771" t="s">
        <v>2030</v>
      </c>
      <c r="AQ11" s="7771"/>
      <c r="AR11" s="7771"/>
      <c r="AS11" s="7771"/>
      <c r="AT11" s="7778" t="s">
        <v>1509</v>
      </c>
      <c r="AU11" s="7778" t="s">
        <v>1082</v>
      </c>
      <c r="AV11" s="7778" t="s">
        <v>1086</v>
      </c>
      <c r="AW11" s="7778" t="s">
        <v>1084</v>
      </c>
      <c r="AX11" s="7778" t="s">
        <v>1509</v>
      </c>
      <c r="AY11" s="7778" t="s">
        <v>1082</v>
      </c>
      <c r="AZ11" s="7778" t="s">
        <v>1086</v>
      </c>
      <c r="BA11" s="7778" t="s">
        <v>1084</v>
      </c>
      <c r="BB11" s="7771"/>
      <c r="BC11" s="7771"/>
      <c r="BD11" s="20"/>
      <c r="BE11" s="7807" t="s">
        <v>1501</v>
      </c>
      <c r="BF11" s="7807" t="s">
        <v>1794</v>
      </c>
      <c r="BG11" s="7807"/>
      <c r="BH11" s="7807" t="s">
        <v>1081</v>
      </c>
      <c r="BI11" s="7807" t="s">
        <v>1999</v>
      </c>
      <c r="BJ11" s="7807" t="s">
        <v>1082</v>
      </c>
      <c r="BK11" s="7807" t="s">
        <v>1086</v>
      </c>
      <c r="BL11" s="7807" t="s">
        <v>1084</v>
      </c>
      <c r="BM11" s="1830" t="s">
        <v>1070</v>
      </c>
      <c r="BN11" s="1830"/>
      <c r="BO11" s="1830"/>
      <c r="BP11" s="1830"/>
      <c r="BQ11" s="1830" t="s">
        <v>1071</v>
      </c>
      <c r="BR11" s="1830"/>
      <c r="BS11" s="1830"/>
      <c r="BT11" s="1830"/>
      <c r="BU11" s="7807" t="s">
        <v>44</v>
      </c>
      <c r="BV11" s="20"/>
      <c r="BW11" s="20"/>
    </row>
    <row r="12" spans="2:75" s="1086" customFormat="1" ht="15.6" customHeight="1" thickBot="1">
      <c r="B12" s="7793"/>
      <c r="C12" s="7794"/>
      <c r="D12" s="7796"/>
      <c r="E12" s="7796"/>
      <c r="F12" s="7796"/>
      <c r="G12" s="7782"/>
      <c r="H12" s="7782"/>
      <c r="I12" s="7782"/>
      <c r="J12" s="7784"/>
      <c r="K12" s="7789"/>
      <c r="L12" s="7697"/>
      <c r="M12" s="7697"/>
      <c r="N12" s="7697"/>
      <c r="O12" s="7790"/>
      <c r="P12" s="7787"/>
      <c r="Q12" s="7787"/>
      <c r="R12" s="7784"/>
      <c r="S12" s="7784"/>
      <c r="T12" s="7786"/>
      <c r="U12" s="1093"/>
      <c r="V12" s="7797"/>
      <c r="W12" s="7451"/>
      <c r="X12" s="7451"/>
      <c r="Y12" s="7800"/>
      <c r="Z12" s="1093"/>
      <c r="AF12" s="20"/>
      <c r="AG12" s="20"/>
      <c r="AH12" s="7771"/>
      <c r="AI12" s="7771"/>
      <c r="AJ12" s="7771"/>
      <c r="AK12" s="7771"/>
      <c r="AL12" s="7771"/>
      <c r="AM12" s="7779"/>
      <c r="AN12" s="7771"/>
      <c r="AO12" s="7771"/>
      <c r="AP12" s="7771"/>
      <c r="AQ12" s="7771"/>
      <c r="AR12" s="7771"/>
      <c r="AS12" s="7771"/>
      <c r="AT12" s="7779"/>
      <c r="AU12" s="7779"/>
      <c r="AV12" s="7779"/>
      <c r="AW12" s="7779"/>
      <c r="AX12" s="7779"/>
      <c r="AY12" s="7779"/>
      <c r="AZ12" s="7779"/>
      <c r="BA12" s="7779"/>
      <c r="BB12" s="7771"/>
      <c r="BC12" s="7771"/>
      <c r="BD12" s="20"/>
      <c r="BE12" s="7807"/>
      <c r="BF12" s="7807" t="s">
        <v>1507</v>
      </c>
      <c r="BG12" s="7807" t="s">
        <v>1508</v>
      </c>
      <c r="BH12" s="7807"/>
      <c r="BI12" s="7807"/>
      <c r="BJ12" s="7807"/>
      <c r="BK12" s="7807"/>
      <c r="BL12" s="7807"/>
      <c r="BM12" s="7305" t="s">
        <v>1509</v>
      </c>
      <c r="BN12" s="7305" t="s">
        <v>1082</v>
      </c>
      <c r="BO12" s="7305" t="s">
        <v>1086</v>
      </c>
      <c r="BP12" s="7305" t="s">
        <v>1084</v>
      </c>
      <c r="BQ12" s="7305" t="s">
        <v>1509</v>
      </c>
      <c r="BR12" s="7305" t="s">
        <v>1082</v>
      </c>
      <c r="BS12" s="7305" t="s">
        <v>1086</v>
      </c>
      <c r="BT12" s="7305" t="s">
        <v>1084</v>
      </c>
      <c r="BU12" s="7807"/>
      <c r="BV12" s="20"/>
      <c r="BW12" s="20"/>
    </row>
    <row r="13" spans="2:75" s="1086" customFormat="1" ht="15.6" customHeight="1" thickBot="1">
      <c r="B13" s="7793"/>
      <c r="C13" s="7794"/>
      <c r="D13" s="7796"/>
      <c r="E13" s="7796"/>
      <c r="F13" s="7796"/>
      <c r="G13" s="7782"/>
      <c r="H13" s="7782"/>
      <c r="I13" s="7782"/>
      <c r="J13" s="7784"/>
      <c r="K13" s="7789"/>
      <c r="L13" s="7697"/>
      <c r="M13" s="7697"/>
      <c r="N13" s="7697"/>
      <c r="O13" s="7790"/>
      <c r="P13" s="7787"/>
      <c r="Q13" s="7787"/>
      <c r="R13" s="7784"/>
      <c r="S13" s="7784"/>
      <c r="T13" s="7786"/>
      <c r="U13" s="1093"/>
      <c r="V13" s="7797"/>
      <c r="W13" s="7451"/>
      <c r="X13" s="7451"/>
      <c r="Y13" s="7800"/>
      <c r="Z13" s="1093"/>
      <c r="AF13" s="20"/>
      <c r="AG13" s="20"/>
      <c r="AH13" s="7771"/>
      <c r="AI13" s="7771"/>
      <c r="AJ13" s="7771"/>
      <c r="AK13" s="7771"/>
      <c r="AL13" s="7771"/>
      <c r="AM13" s="7779"/>
      <c r="AN13" s="7771"/>
      <c r="AO13" s="7771"/>
      <c r="AP13" s="7771"/>
      <c r="AQ13" s="7771"/>
      <c r="AR13" s="7771"/>
      <c r="AS13" s="7771"/>
      <c r="AT13" s="7779"/>
      <c r="AU13" s="7779"/>
      <c r="AV13" s="7779"/>
      <c r="AW13" s="7779"/>
      <c r="AX13" s="7779"/>
      <c r="AY13" s="7779"/>
      <c r="AZ13" s="7779"/>
      <c r="BA13" s="7779"/>
      <c r="BB13" s="7771"/>
      <c r="BC13" s="7771"/>
      <c r="BD13" s="20"/>
      <c r="BE13" s="7807"/>
      <c r="BF13" s="7807"/>
      <c r="BG13" s="7807"/>
      <c r="BH13" s="7807"/>
      <c r="BI13" s="7807" t="s">
        <v>1586</v>
      </c>
      <c r="BJ13" s="7807"/>
      <c r="BK13" s="7807"/>
      <c r="BL13" s="7807"/>
      <c r="BM13" s="7305"/>
      <c r="BN13" s="7305"/>
      <c r="BO13" s="7305"/>
      <c r="BP13" s="7305"/>
      <c r="BQ13" s="7305"/>
      <c r="BR13" s="7305"/>
      <c r="BS13" s="7305"/>
      <c r="BT13" s="7305"/>
      <c r="BU13" s="7807"/>
      <c r="BV13" s="20"/>
      <c r="BW13" s="20"/>
    </row>
    <row r="14" spans="2:75" s="1086" customFormat="1" ht="15.6" customHeight="1" thickBot="1">
      <c r="B14" s="7793"/>
      <c r="C14" s="7794"/>
      <c r="D14" s="7796"/>
      <c r="E14" s="7796"/>
      <c r="F14" s="7796"/>
      <c r="G14" s="7782"/>
      <c r="H14" s="7782"/>
      <c r="I14" s="7782"/>
      <c r="J14" s="7784"/>
      <c r="K14" s="7789"/>
      <c r="L14" s="7697"/>
      <c r="M14" s="7697"/>
      <c r="N14" s="7697"/>
      <c r="O14" s="7790"/>
      <c r="P14" s="7787"/>
      <c r="Q14" s="7787"/>
      <c r="R14" s="7784"/>
      <c r="S14" s="7784"/>
      <c r="T14" s="7786"/>
      <c r="U14" s="1093"/>
      <c r="V14" s="7797"/>
      <c r="W14" s="7451"/>
      <c r="X14" s="7451"/>
      <c r="Y14" s="7800"/>
      <c r="Z14" s="1093"/>
      <c r="AF14" s="20"/>
      <c r="AG14" s="20"/>
      <c r="AH14" s="7771"/>
      <c r="AI14" s="7771"/>
      <c r="AJ14" s="7771"/>
      <c r="AK14" s="7771"/>
      <c r="AL14" s="7771"/>
      <c r="AM14" s="7779"/>
      <c r="AN14" s="7771"/>
      <c r="AO14" s="7771"/>
      <c r="AP14" s="7771"/>
      <c r="AQ14" s="7771"/>
      <c r="AR14" s="7771"/>
      <c r="AS14" s="7771"/>
      <c r="AT14" s="7779"/>
      <c r="AU14" s="7779"/>
      <c r="AV14" s="7779"/>
      <c r="AW14" s="7779"/>
      <c r="AX14" s="7779"/>
      <c r="AY14" s="7779"/>
      <c r="AZ14" s="7779"/>
      <c r="BA14" s="7779"/>
      <c r="BB14" s="7771"/>
      <c r="BC14" s="7771"/>
      <c r="BD14" s="20"/>
      <c r="BE14" s="7807"/>
      <c r="BF14" s="7807"/>
      <c r="BG14" s="7807"/>
      <c r="BH14" s="7807"/>
      <c r="BI14" s="7807"/>
      <c r="BJ14" s="7807"/>
      <c r="BK14" s="7807"/>
      <c r="BL14" s="7807"/>
      <c r="BM14" s="7305"/>
      <c r="BN14" s="7305"/>
      <c r="BO14" s="7305"/>
      <c r="BP14" s="7305"/>
      <c r="BQ14" s="7305"/>
      <c r="BR14" s="7305"/>
      <c r="BS14" s="7305"/>
      <c r="BT14" s="7305"/>
      <c r="BU14" s="7807"/>
      <c r="BV14" s="20"/>
      <c r="BW14" s="20"/>
    </row>
    <row r="15" spans="2:75" s="1086" customFormat="1" ht="15.6" customHeight="1" thickBot="1">
      <c r="B15" s="7793"/>
      <c r="C15" s="7794"/>
      <c r="D15" s="7796"/>
      <c r="E15" s="7796"/>
      <c r="F15" s="7796"/>
      <c r="G15" s="7782"/>
      <c r="H15" s="7782"/>
      <c r="I15" s="7782"/>
      <c r="J15" s="7784"/>
      <c r="K15" s="7789"/>
      <c r="L15" s="7697"/>
      <c r="M15" s="7697"/>
      <c r="N15" s="7697"/>
      <c r="O15" s="7790"/>
      <c r="P15" s="7787"/>
      <c r="Q15" s="7787"/>
      <c r="R15" s="7784"/>
      <c r="S15" s="7784"/>
      <c r="T15" s="7786"/>
      <c r="U15" s="1093"/>
      <c r="V15" s="7797"/>
      <c r="W15" s="7451"/>
      <c r="X15" s="7451"/>
      <c r="Y15" s="7800"/>
      <c r="Z15" s="1093"/>
      <c r="AF15" s="20"/>
      <c r="AG15" s="20"/>
      <c r="AH15" s="7771"/>
      <c r="AI15" s="7771"/>
      <c r="AJ15" s="7771"/>
      <c r="AK15" s="7771"/>
      <c r="AL15" s="7771"/>
      <c r="AM15" s="7779"/>
      <c r="AN15" s="7771"/>
      <c r="AO15" s="7771"/>
      <c r="AP15" s="7771"/>
      <c r="AQ15" s="7771"/>
      <c r="AR15" s="7771"/>
      <c r="AS15" s="7771"/>
      <c r="AT15" s="7779"/>
      <c r="AU15" s="7779"/>
      <c r="AV15" s="7779"/>
      <c r="AW15" s="7779"/>
      <c r="AX15" s="7779"/>
      <c r="AY15" s="7779"/>
      <c r="AZ15" s="7779"/>
      <c r="BA15" s="7779"/>
      <c r="BB15" s="7771"/>
      <c r="BC15" s="7771"/>
      <c r="BD15" s="20"/>
      <c r="BE15" s="7807"/>
      <c r="BF15" s="7807"/>
      <c r="BG15" s="7807"/>
      <c r="BH15" s="7807"/>
      <c r="BI15" s="7807"/>
      <c r="BJ15" s="7807"/>
      <c r="BK15" s="7807"/>
      <c r="BL15" s="7807"/>
      <c r="BM15" s="7305"/>
      <c r="BN15" s="7305"/>
      <c r="BO15" s="7305"/>
      <c r="BP15" s="7305"/>
      <c r="BQ15" s="7305"/>
      <c r="BR15" s="7305"/>
      <c r="BS15" s="7305"/>
      <c r="BT15" s="7305"/>
      <c r="BU15" s="7807"/>
      <c r="BV15" s="20"/>
      <c r="BW15" s="20"/>
    </row>
    <row r="16" spans="2:75" s="1086" customFormat="1" ht="15.6" customHeight="1" thickBot="1">
      <c r="B16" s="7793"/>
      <c r="C16" s="7794"/>
      <c r="D16" s="7796"/>
      <c r="E16" s="7796"/>
      <c r="F16" s="7796"/>
      <c r="G16" s="7782"/>
      <c r="H16" s="7782"/>
      <c r="I16" s="7782"/>
      <c r="J16" s="7784"/>
      <c r="K16" s="7789"/>
      <c r="L16" s="7697"/>
      <c r="M16" s="7697"/>
      <c r="N16" s="7697"/>
      <c r="O16" s="7790"/>
      <c r="P16" s="7787"/>
      <c r="Q16" s="7787"/>
      <c r="R16" s="7784"/>
      <c r="S16" s="7784"/>
      <c r="T16" s="7786"/>
      <c r="U16" s="1093"/>
      <c r="V16" s="7797"/>
      <c r="W16" s="7451"/>
      <c r="X16" s="7451"/>
      <c r="Y16" s="7800"/>
      <c r="Z16" s="1093"/>
      <c r="AF16" s="20"/>
      <c r="AG16" s="20"/>
      <c r="AH16" s="7771"/>
      <c r="AI16" s="7771"/>
      <c r="AJ16" s="7771"/>
      <c r="AK16" s="7771"/>
      <c r="AL16" s="7771"/>
      <c r="AM16" s="7779"/>
      <c r="AN16" s="7771"/>
      <c r="AO16" s="7771"/>
      <c r="AP16" s="7771"/>
      <c r="AQ16" s="7771"/>
      <c r="AR16" s="7771"/>
      <c r="AS16" s="7771"/>
      <c r="AT16" s="7779"/>
      <c r="AU16" s="7779"/>
      <c r="AV16" s="7779"/>
      <c r="AW16" s="7779"/>
      <c r="AX16" s="7779"/>
      <c r="AY16" s="7779"/>
      <c r="AZ16" s="7779"/>
      <c r="BA16" s="7779"/>
      <c r="BB16" s="7771"/>
      <c r="BC16" s="7771"/>
      <c r="BD16" s="20"/>
      <c r="BE16" s="7807"/>
      <c r="BF16" s="7807"/>
      <c r="BG16" s="7807"/>
      <c r="BH16" s="7807"/>
      <c r="BI16" s="7807"/>
      <c r="BJ16" s="7807"/>
      <c r="BK16" s="7807"/>
      <c r="BL16" s="7807"/>
      <c r="BM16" s="7305"/>
      <c r="BN16" s="7305"/>
      <c r="BO16" s="7305"/>
      <c r="BP16" s="7305"/>
      <c r="BQ16" s="7305"/>
      <c r="BR16" s="7305"/>
      <c r="BS16" s="7305"/>
      <c r="BT16" s="7305"/>
      <c r="BU16" s="7807"/>
      <c r="BV16" s="20"/>
      <c r="BW16" s="20"/>
    </row>
    <row r="17" spans="2:75" s="1086" customFormat="1" ht="15.6" customHeight="1" thickBot="1">
      <c r="B17" s="7793"/>
      <c r="C17" s="7794"/>
      <c r="D17" s="7796"/>
      <c r="E17" s="7796"/>
      <c r="F17" s="7796"/>
      <c r="G17" s="7782"/>
      <c r="H17" s="7782"/>
      <c r="I17" s="7782"/>
      <c r="J17" s="7784"/>
      <c r="K17" s="7789"/>
      <c r="L17" s="7697"/>
      <c r="M17" s="7697"/>
      <c r="N17" s="7697"/>
      <c r="O17" s="7790"/>
      <c r="P17" s="7787"/>
      <c r="Q17" s="7787"/>
      <c r="R17" s="7784"/>
      <c r="S17" s="7784"/>
      <c r="T17" s="7786"/>
      <c r="U17" s="1093"/>
      <c r="V17" s="7798"/>
      <c r="W17" s="7799"/>
      <c r="X17" s="7799"/>
      <c r="Y17" s="7801"/>
      <c r="Z17" s="1093"/>
      <c r="AF17" s="20"/>
      <c r="AG17" s="20"/>
      <c r="AH17" s="7771"/>
      <c r="AI17" s="7771"/>
      <c r="AJ17" s="7771"/>
      <c r="AK17" s="7771"/>
      <c r="AL17" s="7771"/>
      <c r="AM17" s="7780"/>
      <c r="AN17" s="7771"/>
      <c r="AO17" s="7771"/>
      <c r="AP17" s="7771"/>
      <c r="AQ17" s="7771"/>
      <c r="AR17" s="7771"/>
      <c r="AS17" s="7771"/>
      <c r="AT17" s="7780"/>
      <c r="AU17" s="7780"/>
      <c r="AV17" s="7780"/>
      <c r="AW17" s="7780"/>
      <c r="AX17" s="7780"/>
      <c r="AY17" s="7780"/>
      <c r="AZ17" s="7780"/>
      <c r="BA17" s="7780"/>
      <c r="BB17" s="7771"/>
      <c r="BC17" s="7771"/>
      <c r="BD17" s="20"/>
      <c r="BE17" s="7807"/>
      <c r="BF17" s="7807"/>
      <c r="BG17" s="7807"/>
      <c r="BH17" s="7807"/>
      <c r="BI17" s="7807"/>
      <c r="BJ17" s="7807"/>
      <c r="BK17" s="7807"/>
      <c r="BL17" s="7807"/>
      <c r="BM17" s="7305"/>
      <c r="BN17" s="7305"/>
      <c r="BO17" s="7305"/>
      <c r="BP17" s="7305"/>
      <c r="BQ17" s="7305"/>
      <c r="BR17" s="7305"/>
      <c r="BS17" s="7305"/>
      <c r="BT17" s="7305"/>
      <c r="BU17" s="7807"/>
      <c r="BV17" s="20"/>
      <c r="BW17" s="20"/>
    </row>
    <row r="18" spans="2:75" ht="12.75" customHeight="1">
      <c r="B18" s="5180"/>
      <c r="C18" s="5181"/>
      <c r="D18" s="5182"/>
      <c r="E18" s="5182"/>
      <c r="F18" s="5182"/>
      <c r="G18" s="5183"/>
      <c r="H18" s="5183"/>
      <c r="I18" s="5183"/>
      <c r="J18" s="5184"/>
      <c r="K18" s="5185"/>
      <c r="L18" s="5186"/>
      <c r="M18" s="5186"/>
      <c r="N18" s="5186"/>
      <c r="O18" s="5187"/>
      <c r="P18" s="5188"/>
      <c r="Q18" s="5189"/>
      <c r="R18" s="5187"/>
      <c r="S18" s="5187"/>
      <c r="T18" s="5190"/>
      <c r="V18" s="1094"/>
      <c r="W18" s="4112"/>
      <c r="X18" s="4112"/>
      <c r="Y18" s="4126"/>
      <c r="AH18" s="1474"/>
      <c r="AI18" s="1474"/>
      <c r="AJ18" s="1474"/>
      <c r="AK18" s="1474"/>
      <c r="AL18" s="1474"/>
      <c r="AM18" s="1474"/>
      <c r="AN18" s="1474"/>
      <c r="AO18" s="1474"/>
      <c r="AP18" s="1474"/>
      <c r="AQ18" s="1474"/>
      <c r="AR18" s="1474"/>
      <c r="AS18" s="1474"/>
      <c r="AT18" s="1474"/>
      <c r="AU18" s="1474"/>
      <c r="AV18" s="1474"/>
      <c r="AW18" s="1474"/>
      <c r="AX18" s="1474"/>
      <c r="AY18" s="1474"/>
      <c r="AZ18" s="1474"/>
      <c r="BA18" s="1474"/>
      <c r="BB18" s="1474"/>
      <c r="BC18" s="1474"/>
      <c r="BE18" s="1167"/>
      <c r="BF18" s="1167"/>
      <c r="BG18" s="1167"/>
      <c r="BH18" s="1167"/>
      <c r="BI18" s="1167"/>
      <c r="BJ18" s="1167"/>
      <c r="BK18" s="1167"/>
      <c r="BL18" s="1167"/>
      <c r="BM18" s="1167"/>
      <c r="BN18" s="1167"/>
      <c r="BO18" s="1167"/>
      <c r="BP18" s="1167"/>
      <c r="BQ18" s="1167"/>
      <c r="BR18" s="1167"/>
      <c r="BS18" s="1167"/>
      <c r="BT18" s="1167"/>
      <c r="BU18" s="1474"/>
    </row>
    <row r="19" spans="2:75" ht="12.75" customHeight="1">
      <c r="B19" s="1095" t="s">
        <v>1591</v>
      </c>
      <c r="C19" s="1096" t="s">
        <v>1112</v>
      </c>
      <c r="D19" s="1025"/>
      <c r="E19" s="1025"/>
      <c r="F19" s="1025"/>
      <c r="G19" s="1282"/>
      <c r="H19" s="1282"/>
      <c r="I19" s="1282"/>
      <c r="J19" s="1287"/>
      <c r="K19" s="1271"/>
      <c r="L19" s="1288"/>
      <c r="M19" s="1288"/>
      <c r="N19" s="1288"/>
      <c r="O19" s="1273"/>
      <c r="P19" s="1289"/>
      <c r="Q19" s="1290"/>
      <c r="R19" s="1273"/>
      <c r="S19" s="1273"/>
      <c r="T19" s="1291"/>
      <c r="V19" s="1097"/>
      <c r="W19" s="1273"/>
      <c r="X19" s="1273"/>
      <c r="Y19" s="1291"/>
      <c r="AH19" s="1655"/>
      <c r="AI19" s="1655"/>
      <c r="AJ19" s="1655"/>
      <c r="AK19" s="1655"/>
      <c r="AL19" s="1655"/>
      <c r="AM19" s="1655"/>
      <c r="AN19" s="1655"/>
      <c r="AO19" s="1161"/>
      <c r="AP19" s="1161"/>
      <c r="AQ19" s="1655"/>
      <c r="AR19" s="1655"/>
      <c r="AS19" s="1655"/>
      <c r="AT19" s="1655"/>
      <c r="AU19" s="1655"/>
      <c r="AV19" s="1655"/>
      <c r="AW19" s="1655"/>
      <c r="AX19" s="1655"/>
      <c r="AY19" s="1655"/>
      <c r="AZ19" s="1655"/>
      <c r="BA19" s="1655"/>
      <c r="BB19" s="1474"/>
      <c r="BC19" s="1474"/>
      <c r="BE19" s="1165"/>
      <c r="BF19" s="1165"/>
      <c r="BG19" s="1165"/>
      <c r="BH19" s="1165"/>
      <c r="BI19" s="1165"/>
      <c r="BJ19" s="1165"/>
      <c r="BK19" s="1165"/>
      <c r="BL19" s="1165"/>
      <c r="BM19" s="1165"/>
      <c r="BN19" s="1165"/>
      <c r="BO19" s="1165"/>
      <c r="BP19" s="1165"/>
      <c r="BQ19" s="1165"/>
      <c r="BR19" s="1165"/>
      <c r="BS19" s="1165"/>
      <c r="BT19" s="1165"/>
      <c r="BU19" s="1474"/>
    </row>
    <row r="20" spans="2:75" ht="12.75" customHeight="1">
      <c r="B20" s="1098"/>
      <c r="C20" s="1099"/>
      <c r="D20" s="1100"/>
      <c r="E20" s="1100"/>
      <c r="F20" s="1100"/>
      <c r="G20" s="1270"/>
      <c r="H20" s="1270"/>
      <c r="I20" s="1270"/>
      <c r="J20" s="1287"/>
      <c r="K20" s="1271"/>
      <c r="L20" s="1288"/>
      <c r="M20" s="1288"/>
      <c r="N20" s="1288"/>
      <c r="O20" s="1273"/>
      <c r="P20" s="1289"/>
      <c r="Q20" s="1290"/>
      <c r="R20" s="1273"/>
      <c r="S20" s="1273"/>
      <c r="T20" s="1291"/>
      <c r="V20" s="1097"/>
      <c r="W20" s="1273"/>
      <c r="X20" s="1273"/>
      <c r="Y20" s="1291"/>
      <c r="AH20" s="2633"/>
      <c r="AI20" s="2633"/>
      <c r="AJ20" s="2633"/>
      <c r="AK20" s="2633"/>
      <c r="AL20" s="2633"/>
      <c r="AM20" s="2633"/>
      <c r="AN20" s="2633"/>
      <c r="AO20" s="2633"/>
      <c r="AP20" s="2633"/>
      <c r="AQ20" s="2633"/>
      <c r="AR20" s="2633"/>
      <c r="AS20" s="2633"/>
      <c r="AT20" s="2633"/>
      <c r="AU20" s="2633"/>
      <c r="AV20" s="2633"/>
      <c r="AW20" s="2633"/>
      <c r="AX20" s="2633"/>
      <c r="AY20" s="2633"/>
      <c r="AZ20" s="2633"/>
      <c r="BA20" s="2633"/>
      <c r="BB20" s="2395"/>
      <c r="BC20" s="2395"/>
      <c r="BE20" s="1167"/>
      <c r="BF20" s="1167"/>
      <c r="BG20" s="1167"/>
      <c r="BH20" s="1167"/>
      <c r="BI20" s="1167"/>
      <c r="BJ20" s="1167"/>
      <c r="BK20" s="1167"/>
      <c r="BL20" s="1167"/>
      <c r="BM20" s="1167"/>
      <c r="BN20" s="1167"/>
      <c r="BO20" s="1167"/>
      <c r="BP20" s="1167"/>
      <c r="BQ20" s="1167"/>
      <c r="BR20" s="1167"/>
      <c r="BS20" s="1167"/>
      <c r="BT20" s="1167"/>
      <c r="BU20" s="1474"/>
    </row>
    <row r="21" spans="2:75" ht="12.75" customHeight="1">
      <c r="B21" s="1023" t="s">
        <v>1513</v>
      </c>
      <c r="C21" s="1096" t="s">
        <v>2031</v>
      </c>
      <c r="D21" s="1100"/>
      <c r="E21" s="1100"/>
      <c r="F21" s="1100"/>
      <c r="G21" s="1270"/>
      <c r="H21" s="1270"/>
      <c r="I21" s="1270"/>
      <c r="J21" s="1287"/>
      <c r="K21" s="1271"/>
      <c r="L21" s="1288"/>
      <c r="M21" s="1288"/>
      <c r="N21" s="1288"/>
      <c r="O21" s="1292"/>
      <c r="P21" s="1293"/>
      <c r="Q21" s="1290"/>
      <c r="R21" s="1292"/>
      <c r="S21" s="1292"/>
      <c r="T21" s="1294"/>
      <c r="V21" s="1097"/>
      <c r="W21" s="1273"/>
      <c r="X21" s="1273"/>
      <c r="Y21" s="1294"/>
      <c r="AH21" s="1655"/>
      <c r="AI21" s="1655"/>
      <c r="AJ21" s="1655"/>
      <c r="AK21" s="1655"/>
      <c r="AL21" s="1655"/>
      <c r="AM21" s="1655"/>
      <c r="AN21" s="1655"/>
      <c r="AO21" s="1655"/>
      <c r="AP21" s="1655"/>
      <c r="AQ21" s="1655"/>
      <c r="AR21" s="1655"/>
      <c r="AS21" s="1655"/>
      <c r="AT21" s="1655"/>
      <c r="AU21" s="1655"/>
      <c r="AV21" s="1655"/>
      <c r="AW21" s="1655"/>
      <c r="AX21" s="1655"/>
      <c r="AY21" s="1655"/>
      <c r="AZ21" s="1655"/>
      <c r="BA21" s="1655"/>
      <c r="BB21" s="1474"/>
      <c r="BC21" s="1474"/>
      <c r="BE21" s="1165"/>
      <c r="BF21" s="1165"/>
      <c r="BG21" s="1165"/>
      <c r="BH21" s="1165"/>
      <c r="BI21" s="1165"/>
      <c r="BJ21" s="1165"/>
      <c r="BK21" s="1165"/>
      <c r="BL21" s="1165"/>
      <c r="BM21" s="1165"/>
      <c r="BN21" s="1165"/>
      <c r="BO21" s="1165"/>
      <c r="BP21" s="1165"/>
      <c r="BQ21" s="1165"/>
      <c r="BR21" s="1165"/>
      <c r="BS21" s="1165"/>
      <c r="BT21" s="1165"/>
      <c r="BU21" s="1165"/>
    </row>
    <row r="22" spans="2:75" ht="12.75" customHeight="1">
      <c r="B22" s="1101">
        <v>1</v>
      </c>
      <c r="C22" s="1102"/>
      <c r="D22" s="1103"/>
      <c r="E22" s="1103"/>
      <c r="F22" s="1103"/>
      <c r="G22" s="1104"/>
      <c r="H22" s="1105"/>
      <c r="I22" s="1105"/>
      <c r="J22" s="1106"/>
      <c r="K22" s="1107"/>
      <c r="L22" s="1108"/>
      <c r="M22" s="1108"/>
      <c r="N22" s="1108"/>
      <c r="O22" s="1108"/>
      <c r="P22" s="1106"/>
      <c r="Q22" s="1109"/>
      <c r="R22" s="1108"/>
      <c r="S22" s="1108"/>
      <c r="T22" s="1110"/>
      <c r="V22" s="1111"/>
      <c r="W22" s="1112"/>
      <c r="X22" s="1112"/>
      <c r="Y22" s="1110"/>
      <c r="AH22" s="1655">
        <f>Q22</f>
        <v>0</v>
      </c>
      <c r="AI22" s="1812"/>
      <c r="AJ22" s="1812"/>
      <c r="AK22" s="1655">
        <f>AH22+AI22-AJ22</f>
        <v>0</v>
      </c>
      <c r="AL22" s="1812"/>
      <c r="AM22" s="3145"/>
      <c r="AN22" s="1812"/>
      <c r="AO22" s="1812"/>
      <c r="AP22" s="1812"/>
      <c r="AQ22" s="1655">
        <f>IF(AS22&gt;AK22,AS22-AK22,0)</f>
        <v>0</v>
      </c>
      <c r="AR22" s="1655">
        <f>IF(AK22&gt;AS22,AK22-AS22,0)</f>
        <v>0</v>
      </c>
      <c r="AS22" s="1655">
        <f>IF(AND(AL22="Y",AO22="Y",AN22="n/a"),MIN(AK22,AP22),IF(AND(AL22="Y",AO22="Y",AN22="Y"),MIN(AK22,AP22),0))</f>
        <v>0</v>
      </c>
      <c r="AT22" s="1812"/>
      <c r="AU22" s="1655">
        <f>IF(AW22&gt;AK22,AW22-AK22,0)</f>
        <v>0</v>
      </c>
      <c r="AV22" s="1655">
        <f>IF(AK22&gt;AW22,AK22-AV22,0)</f>
        <v>0</v>
      </c>
      <c r="AW22" s="1655">
        <f>AS22+AT22</f>
        <v>0</v>
      </c>
      <c r="AX22" s="1812"/>
      <c r="AY22" s="1655">
        <f>IF(BA22&gt;AK22,BA22-AK22,0)</f>
        <v>0</v>
      </c>
      <c r="AZ22" s="1655">
        <f>IF(AK22&gt;BA22,AK22-BA22,0)</f>
        <v>0</v>
      </c>
      <c r="BA22" s="1655">
        <f>AW22+AX22</f>
        <v>0</v>
      </c>
      <c r="BB22" s="1812"/>
      <c r="BC22" s="1812"/>
      <c r="BE22" s="1165">
        <f>V22</f>
        <v>0</v>
      </c>
      <c r="BF22" s="1812"/>
      <c r="BG22" s="1812"/>
      <c r="BH22" s="1165">
        <f>BE22+BF22-BG22</f>
        <v>0</v>
      </c>
      <c r="BI22" s="1812"/>
      <c r="BJ22" s="1165">
        <f>IF(BL22&gt;BH22,BL22-BH22,0)</f>
        <v>0</v>
      </c>
      <c r="BK22" s="1165">
        <f>IF(BH22&gt;BL22,BH22-BL22,0)</f>
        <v>0</v>
      </c>
      <c r="BL22" s="1165">
        <f>IF(BI22="Y",BH22,0)</f>
        <v>0</v>
      </c>
      <c r="BM22" s="1812"/>
      <c r="BN22" s="1165">
        <f>IF(BP22&gt;BH22,BP22-BH22,0)</f>
        <v>0</v>
      </c>
      <c r="BO22" s="1165">
        <f>IF(BH22&gt;BP22,BH22-BP22,0)</f>
        <v>0</v>
      </c>
      <c r="BP22" s="1165">
        <f>BL22+BM22</f>
        <v>0</v>
      </c>
      <c r="BQ22" s="1812"/>
      <c r="BR22" s="1165">
        <f t="shared" ref="BR22:BR23" si="0">IF(BT22&gt;BH22,BT22-BH22,0)</f>
        <v>0</v>
      </c>
      <c r="BS22" s="1165">
        <f t="shared" ref="BS22:BS23" si="1">IF(BH22&gt;BT22,BH22-BT22,0)</f>
        <v>0</v>
      </c>
      <c r="BT22" s="1165">
        <f t="shared" ref="BT22:BT23" si="2">BP22+BQ22</f>
        <v>0</v>
      </c>
      <c r="BU22" s="1812"/>
    </row>
    <row r="23" spans="2:75" ht="12.75" customHeight="1">
      <c r="B23" s="1113">
        <v>2</v>
      </c>
      <c r="C23" s="1114"/>
      <c r="D23" s="1115"/>
      <c r="E23" s="1115"/>
      <c r="F23" s="1115"/>
      <c r="G23" s="1116"/>
      <c r="H23" s="1117"/>
      <c r="I23" s="1117"/>
      <c r="J23" s="1118"/>
      <c r="K23" s="1119"/>
      <c r="L23" s="1120"/>
      <c r="M23" s="1120"/>
      <c r="N23" s="1120"/>
      <c r="O23" s="1120"/>
      <c r="P23" s="1118"/>
      <c r="Q23" s="1121"/>
      <c r="R23" s="1120"/>
      <c r="S23" s="1120"/>
      <c r="T23" s="1122"/>
      <c r="V23" s="1123"/>
      <c r="W23" s="1124"/>
      <c r="X23" s="1124"/>
      <c r="Y23" s="1122"/>
      <c r="AH23" s="1655">
        <f>Q23</f>
        <v>0</v>
      </c>
      <c r="AI23" s="1162"/>
      <c r="AJ23" s="1162"/>
      <c r="AK23" s="1655">
        <f>AH23+AI23-AJ23</f>
        <v>0</v>
      </c>
      <c r="AL23" s="1162"/>
      <c r="AM23" s="1229"/>
      <c r="AN23" s="1162"/>
      <c r="AO23" s="1162"/>
      <c r="AP23" s="1162"/>
      <c r="AQ23" s="1655">
        <f>IF(AS23&gt;AK23,AS23-AK23,0)</f>
        <v>0</v>
      </c>
      <c r="AR23" s="1655">
        <f>IF(AK23&gt;AS23,AK23-AS23,0)</f>
        <v>0</v>
      </c>
      <c r="AS23" s="1655">
        <f>IF(AND(AL23="Y",AO23="Y",AN23="n/a"),MIN(AK23,AP23),IF(AND(AL23="Y",AO23="Y",AN23="Y"),MIN(AK23,AP23),0))</f>
        <v>0</v>
      </c>
      <c r="AT23" s="1162"/>
      <c r="AU23" s="1655">
        <f>IF(AW23&gt;AK23,AW23-AK23,0)</f>
        <v>0</v>
      </c>
      <c r="AV23" s="1655">
        <f>IF(AK23&gt;AW23,AK23-AV23,0)</f>
        <v>0</v>
      </c>
      <c r="AW23" s="1655">
        <f>AS23+AT23</f>
        <v>0</v>
      </c>
      <c r="AX23" s="1162"/>
      <c r="AY23" s="1655">
        <f>IF(BA23&gt;AK23,BA23-AK23,0)</f>
        <v>0</v>
      </c>
      <c r="AZ23" s="1655">
        <f>IF(AK23&gt;BA23,AK23-BA23,0)</f>
        <v>0</v>
      </c>
      <c r="BA23" s="1655">
        <f>AW23+AX23</f>
        <v>0</v>
      </c>
      <c r="BB23" s="1162"/>
      <c r="BC23" s="1162"/>
      <c r="BE23" s="1165">
        <f>V23</f>
        <v>0</v>
      </c>
      <c r="BF23" s="1812"/>
      <c r="BG23" s="1812"/>
      <c r="BH23" s="1165">
        <f>BE23+BF23-BG23</f>
        <v>0</v>
      </c>
      <c r="BI23" s="1812"/>
      <c r="BJ23" s="1165">
        <f>IF(BL23&gt;BH23,BL23-BH23,0)</f>
        <v>0</v>
      </c>
      <c r="BK23" s="1165">
        <f>IF(BH23&gt;BL23,BH23-BL23,0)</f>
        <v>0</v>
      </c>
      <c r="BL23" s="1165">
        <f>IF(BI23="Y",BH23,0)</f>
        <v>0</v>
      </c>
      <c r="BM23" s="1812"/>
      <c r="BN23" s="1165">
        <f>IF(BP23&gt;BH23,BP23-BH23,0)</f>
        <v>0</v>
      </c>
      <c r="BO23" s="1165">
        <f>IF(BH23&gt;BP23,BH23-BP23,0)</f>
        <v>0</v>
      </c>
      <c r="BP23" s="1165">
        <f>BL23+BM23</f>
        <v>0</v>
      </c>
      <c r="BQ23" s="1812"/>
      <c r="BR23" s="1165">
        <f t="shared" si="0"/>
        <v>0</v>
      </c>
      <c r="BS23" s="1165">
        <f t="shared" si="1"/>
        <v>0</v>
      </c>
      <c r="BT23" s="1165">
        <f t="shared" si="2"/>
        <v>0</v>
      </c>
      <c r="BU23" s="1812"/>
    </row>
    <row r="24" spans="2:75" s="265" customFormat="1" ht="12.75" customHeight="1">
      <c r="B24" s="5191"/>
      <c r="C24" s="5192" t="s">
        <v>1594</v>
      </c>
      <c r="D24" s="5193"/>
      <c r="E24" s="5193"/>
      <c r="F24" s="5193"/>
      <c r="G24" s="5194"/>
      <c r="H24" s="5195"/>
      <c r="I24" s="5195"/>
      <c r="J24" s="5196"/>
      <c r="K24" s="5197"/>
      <c r="L24" s="5198"/>
      <c r="M24" s="5198"/>
      <c r="N24" s="5199"/>
      <c r="O24" s="5198"/>
      <c r="P24" s="5196"/>
      <c r="Q24" s="5200">
        <f>SUBTOTAL(9,Q22:Q23)</f>
        <v>0</v>
      </c>
      <c r="R24" s="5201">
        <f>SUBTOTAL(9,R22:R23)</f>
        <v>0</v>
      </c>
      <c r="S24" s="5201">
        <f>SUBTOTAL(9,S22:S23)</f>
        <v>0</v>
      </c>
      <c r="T24" s="5202"/>
      <c r="V24" s="5203">
        <f>SUBTOTAL(9,V22:V23)</f>
        <v>0</v>
      </c>
      <c r="W24" s="5204">
        <f>SUBTOTAL(9,W22:W23)</f>
        <v>0</v>
      </c>
      <c r="X24" s="5204">
        <f>SUBTOTAL(9,X22:X23)</f>
        <v>0</v>
      </c>
      <c r="Y24" s="5205"/>
      <c r="AF24" s="3"/>
      <c r="AG24" s="3"/>
      <c r="AH24" s="1163">
        <f>SUBTOTAL(9,AH22:AH23)</f>
        <v>0</v>
      </c>
      <c r="AI24" s="1163">
        <f t="shared" ref="AI24:AK24" si="3">SUBTOTAL(9,AI22:AI23)</f>
        <v>0</v>
      </c>
      <c r="AJ24" s="1163">
        <f t="shared" si="3"/>
        <v>0</v>
      </c>
      <c r="AK24" s="1163">
        <f t="shared" si="3"/>
        <v>0</v>
      </c>
      <c r="AL24" s="1163"/>
      <c r="AM24" s="1163"/>
      <c r="AN24" s="1163"/>
      <c r="AO24" s="1163"/>
      <c r="AP24" s="1163">
        <f t="shared" ref="AP24:BA24" si="4">SUBTOTAL(9,AP22:AP23)</f>
        <v>0</v>
      </c>
      <c r="AQ24" s="1163">
        <f t="shared" si="4"/>
        <v>0</v>
      </c>
      <c r="AR24" s="1163">
        <f t="shared" si="4"/>
        <v>0</v>
      </c>
      <c r="AS24" s="1163">
        <f t="shared" si="4"/>
        <v>0</v>
      </c>
      <c r="AT24" s="1163">
        <f t="shared" si="4"/>
        <v>0</v>
      </c>
      <c r="AU24" s="1163">
        <f t="shared" si="4"/>
        <v>0</v>
      </c>
      <c r="AV24" s="1163">
        <f t="shared" si="4"/>
        <v>0</v>
      </c>
      <c r="AW24" s="1163">
        <f t="shared" si="4"/>
        <v>0</v>
      </c>
      <c r="AX24" s="1163">
        <f t="shared" si="4"/>
        <v>0</v>
      </c>
      <c r="AY24" s="1163">
        <f t="shared" si="4"/>
        <v>0</v>
      </c>
      <c r="AZ24" s="1163">
        <f t="shared" si="4"/>
        <v>0</v>
      </c>
      <c r="BA24" s="1163">
        <f t="shared" si="4"/>
        <v>0</v>
      </c>
      <c r="BB24" s="1163"/>
      <c r="BC24" s="1163"/>
      <c r="BD24" s="3"/>
      <c r="BE24" s="1163">
        <f>SUBTOTAL(9,BE21:BE23)</f>
        <v>0</v>
      </c>
      <c r="BF24" s="1163">
        <f t="shared" ref="BF24:BH24" si="5">SUBTOTAL(9,BF21:BF23)</f>
        <v>0</v>
      </c>
      <c r="BG24" s="1163">
        <f t="shared" si="5"/>
        <v>0</v>
      </c>
      <c r="BH24" s="1163">
        <f t="shared" si="5"/>
        <v>0</v>
      </c>
      <c r="BI24" s="1163"/>
      <c r="BJ24" s="1163">
        <f t="shared" ref="BJ24:BT24" si="6">SUBTOTAL(9,BJ21:BJ23)</f>
        <v>0</v>
      </c>
      <c r="BK24" s="1163">
        <f t="shared" si="6"/>
        <v>0</v>
      </c>
      <c r="BL24" s="1163">
        <f t="shared" si="6"/>
        <v>0</v>
      </c>
      <c r="BM24" s="1163">
        <f t="shared" si="6"/>
        <v>0</v>
      </c>
      <c r="BN24" s="1163">
        <f t="shared" si="6"/>
        <v>0</v>
      </c>
      <c r="BO24" s="1163">
        <f t="shared" si="6"/>
        <v>0</v>
      </c>
      <c r="BP24" s="1163">
        <f t="shared" si="6"/>
        <v>0</v>
      </c>
      <c r="BQ24" s="1163">
        <f t="shared" si="6"/>
        <v>0</v>
      </c>
      <c r="BR24" s="1163">
        <f t="shared" si="6"/>
        <v>0</v>
      </c>
      <c r="BS24" s="1163">
        <f t="shared" si="6"/>
        <v>0</v>
      </c>
      <c r="BT24" s="1163">
        <f t="shared" si="6"/>
        <v>0</v>
      </c>
      <c r="BU24" s="3146"/>
      <c r="BV24" s="3"/>
      <c r="BW24" s="3"/>
    </row>
    <row r="25" spans="2:75" ht="12.75" customHeight="1">
      <c r="B25" s="1125"/>
      <c r="C25" s="1126"/>
      <c r="D25" s="1127"/>
      <c r="E25" s="1127"/>
      <c r="F25" s="1127"/>
      <c r="G25" s="4111"/>
      <c r="H25" s="4127"/>
      <c r="I25" s="4127"/>
      <c r="J25" s="4128"/>
      <c r="K25" s="4118"/>
      <c r="L25" s="4129"/>
      <c r="M25" s="4129"/>
      <c r="N25" s="4130"/>
      <c r="O25" s="4112"/>
      <c r="P25" s="4131"/>
      <c r="Q25" s="4132"/>
      <c r="R25" s="4112"/>
      <c r="S25" s="4112"/>
      <c r="T25" s="4126"/>
      <c r="V25" s="1094"/>
      <c r="W25" s="4112"/>
      <c r="X25" s="4112"/>
      <c r="Y25" s="4126"/>
      <c r="AH25" s="1164"/>
      <c r="AI25" s="1164"/>
      <c r="AJ25" s="1164"/>
      <c r="AK25" s="1164"/>
      <c r="AL25" s="1164"/>
      <c r="AM25" s="1164"/>
      <c r="AN25" s="1164"/>
      <c r="AO25" s="1164"/>
      <c r="AP25" s="1164"/>
      <c r="AQ25" s="1164"/>
      <c r="AR25" s="1164"/>
      <c r="AS25" s="1164"/>
      <c r="AT25" s="1164"/>
      <c r="AU25" s="1164"/>
      <c r="AV25" s="1164"/>
      <c r="AW25" s="1164"/>
      <c r="AX25" s="1164"/>
      <c r="AY25" s="1164"/>
      <c r="AZ25" s="1164"/>
      <c r="BA25" s="1164"/>
      <c r="BB25" s="1165"/>
      <c r="BC25" s="1165"/>
      <c r="BE25" s="1165"/>
      <c r="BF25" s="1655"/>
      <c r="BG25" s="1655"/>
      <c r="BH25" s="1165"/>
      <c r="BI25" s="1655"/>
      <c r="BJ25" s="1165"/>
      <c r="BK25" s="1165"/>
      <c r="BL25" s="1165"/>
      <c r="BM25" s="1655"/>
      <c r="BN25" s="1165"/>
      <c r="BO25" s="1165"/>
      <c r="BP25" s="1165"/>
      <c r="BQ25" s="1655"/>
      <c r="BR25" s="1165"/>
      <c r="BS25" s="1165"/>
      <c r="BT25" s="1165"/>
      <c r="BU25" s="1655"/>
    </row>
    <row r="26" spans="2:75" ht="12.75" customHeight="1">
      <c r="B26" s="1023" t="s">
        <v>2032</v>
      </c>
      <c r="C26" s="1096" t="s">
        <v>2033</v>
      </c>
      <c r="D26" s="1100"/>
      <c r="E26" s="1100"/>
      <c r="F26" s="1100"/>
      <c r="G26" s="1270"/>
      <c r="H26" s="1270"/>
      <c r="I26" s="1270"/>
      <c r="J26" s="1287"/>
      <c r="K26" s="1271"/>
      <c r="L26" s="1288"/>
      <c r="M26" s="1288"/>
      <c r="N26" s="1295"/>
      <c r="O26" s="1273"/>
      <c r="P26" s="1289"/>
      <c r="Q26" s="1290"/>
      <c r="R26" s="1273"/>
      <c r="S26" s="1273"/>
      <c r="T26" s="1291"/>
      <c r="V26" s="1097"/>
      <c r="W26" s="1273"/>
      <c r="X26" s="1273"/>
      <c r="Y26" s="1291"/>
      <c r="AH26" s="1166"/>
      <c r="AI26" s="1166"/>
      <c r="AJ26" s="1166"/>
      <c r="AK26" s="1166"/>
      <c r="AL26" s="1166"/>
      <c r="AM26" s="1166"/>
      <c r="AN26" s="1166"/>
      <c r="AO26" s="1166"/>
      <c r="AP26" s="1166"/>
      <c r="AQ26" s="1166"/>
      <c r="AR26" s="1166"/>
      <c r="AS26" s="1166"/>
      <c r="AT26" s="1166"/>
      <c r="AU26" s="1166"/>
      <c r="AV26" s="1166"/>
      <c r="AW26" s="1166"/>
      <c r="AX26" s="1166"/>
      <c r="AY26" s="1166"/>
      <c r="AZ26" s="1166"/>
      <c r="BA26" s="1166"/>
      <c r="BB26" s="1167"/>
      <c r="BC26" s="1167"/>
      <c r="BE26" s="1165"/>
      <c r="BF26" s="1655"/>
      <c r="BG26" s="1655"/>
      <c r="BH26" s="1165"/>
      <c r="BI26" s="1655"/>
      <c r="BJ26" s="1165"/>
      <c r="BK26" s="1165"/>
      <c r="BL26" s="1165"/>
      <c r="BM26" s="1655"/>
      <c r="BN26" s="1165"/>
      <c r="BO26" s="1165"/>
      <c r="BP26" s="1165"/>
      <c r="BQ26" s="1655"/>
      <c r="BR26" s="1165"/>
      <c r="BS26" s="1165"/>
      <c r="BT26" s="1165"/>
      <c r="BU26" s="1655"/>
    </row>
    <row r="27" spans="2:75" ht="12.75" customHeight="1">
      <c r="B27" s="1101">
        <v>1</v>
      </c>
      <c r="C27" s="1102"/>
      <c r="D27" s="1103"/>
      <c r="E27" s="1103"/>
      <c r="F27" s="1103"/>
      <c r="G27" s="1104"/>
      <c r="H27" s="1105"/>
      <c r="I27" s="1105"/>
      <c r="J27" s="1106"/>
      <c r="K27" s="1107"/>
      <c r="L27" s="1108"/>
      <c r="M27" s="1108"/>
      <c r="N27" s="1128"/>
      <c r="O27" s="1108"/>
      <c r="P27" s="1106"/>
      <c r="Q27" s="1109"/>
      <c r="R27" s="1108"/>
      <c r="S27" s="1108"/>
      <c r="T27" s="1110"/>
      <c r="V27" s="1111"/>
      <c r="W27" s="1112"/>
      <c r="X27" s="1112"/>
      <c r="Y27" s="1110"/>
      <c r="AH27" s="1655">
        <f t="shared" ref="AH27:AH28" si="7">Q27</f>
        <v>0</v>
      </c>
      <c r="AI27" s="1812"/>
      <c r="AJ27" s="1812"/>
      <c r="AK27" s="1655">
        <f>AH27+AI27-AJ27</f>
        <v>0</v>
      </c>
      <c r="AL27" s="1812"/>
      <c r="AM27" s="3145"/>
      <c r="AN27" s="1812"/>
      <c r="AO27" s="1812"/>
      <c r="AP27" s="1812"/>
      <c r="AQ27" s="1655">
        <f t="shared" ref="AQ27:AQ28" si="8">IF(AS27&gt;AK27,AS27-AK27,0)</f>
        <v>0</v>
      </c>
      <c r="AR27" s="1655">
        <f t="shared" ref="AR27:AR28" si="9">IF(AK27&gt;AS27,AK27-AS27,0)</f>
        <v>0</v>
      </c>
      <c r="AS27" s="1655">
        <f t="shared" ref="AS27:AS28" si="10">IF(AND(AL27="Y",AO27="Y",AN27="n/a"),MIN(AK27,AP27),IF(AND(AL27="Y",AO27="Y",AN27="Y"),MIN(AK27,AP27),0))</f>
        <v>0</v>
      </c>
      <c r="AT27" s="1812"/>
      <c r="AU27" s="1655">
        <f t="shared" ref="AU27:AU28" si="11">IF(AW27&gt;AK27,AW27-AK27,0)</f>
        <v>0</v>
      </c>
      <c r="AV27" s="1655">
        <f t="shared" ref="AV27:AV28" si="12">IF(AK27&gt;AW27,AK27-AV27,0)</f>
        <v>0</v>
      </c>
      <c r="AW27" s="1655">
        <f>AS27+AT27</f>
        <v>0</v>
      </c>
      <c r="AX27" s="1812"/>
      <c r="AY27" s="1655">
        <f>IF(BA27&gt;AK27,BA27-AK27,0)</f>
        <v>0</v>
      </c>
      <c r="AZ27" s="1655">
        <f>IF(AK27&gt;BA27,AK27-BA27,0)</f>
        <v>0</v>
      </c>
      <c r="BA27" s="1655">
        <f>AW27+AX27</f>
        <v>0</v>
      </c>
      <c r="BB27" s="1812"/>
      <c r="BC27" s="1812"/>
      <c r="BE27" s="1165">
        <f>V27</f>
        <v>0</v>
      </c>
      <c r="BF27" s="1812"/>
      <c r="BG27" s="1812"/>
      <c r="BH27" s="1165">
        <f>BE27+BF27-BG27</f>
        <v>0</v>
      </c>
      <c r="BI27" s="1812"/>
      <c r="BJ27" s="1165">
        <f t="shared" ref="BJ27:BJ28" si="13">IF(BL27&gt;BH27,BL27-BH27,0)</f>
        <v>0</v>
      </c>
      <c r="BK27" s="1165">
        <f t="shared" ref="BK27:BK28" si="14">IF(BH27&gt;BL27,BH27-BL27,0)</f>
        <v>0</v>
      </c>
      <c r="BL27" s="1165">
        <f t="shared" ref="BL27:BL28" si="15">IF(BI27="Y",BH27,0)</f>
        <v>0</v>
      </c>
      <c r="BM27" s="1812"/>
      <c r="BN27" s="1165">
        <f t="shared" ref="BN27" si="16">IF(BP27&gt;BH27,BP27-BH27,0)</f>
        <v>0</v>
      </c>
      <c r="BO27" s="1165">
        <f t="shared" ref="BO27" si="17">IF(BH27&gt;BP27,BH27-BP27,0)</f>
        <v>0</v>
      </c>
      <c r="BP27" s="1165">
        <f t="shared" ref="BP27" si="18">BL27+BM27</f>
        <v>0</v>
      </c>
      <c r="BQ27" s="1812"/>
      <c r="BR27" s="1165">
        <f t="shared" ref="BR27" si="19">IF(BT27&gt;BH27,BT27-BH27,0)</f>
        <v>0</v>
      </c>
      <c r="BS27" s="1165">
        <f t="shared" ref="BS27" si="20">IF(BH27&gt;BT27,BH27-BT27,0)</f>
        <v>0</v>
      </c>
      <c r="BT27" s="1165">
        <f t="shared" ref="BT27" si="21">BP27+BQ27</f>
        <v>0</v>
      </c>
      <c r="BU27" s="1812"/>
    </row>
    <row r="28" spans="2:75" ht="12.75" customHeight="1">
      <c r="B28" s="1113">
        <v>2</v>
      </c>
      <c r="C28" s="1114"/>
      <c r="D28" s="1115"/>
      <c r="E28" s="1115"/>
      <c r="F28" s="1115"/>
      <c r="G28" s="1116"/>
      <c r="H28" s="1117"/>
      <c r="I28" s="1117"/>
      <c r="J28" s="1118"/>
      <c r="K28" s="1119"/>
      <c r="L28" s="1120"/>
      <c r="M28" s="1120"/>
      <c r="N28" s="1129"/>
      <c r="O28" s="1120"/>
      <c r="P28" s="1118"/>
      <c r="Q28" s="1121"/>
      <c r="R28" s="1120"/>
      <c r="S28" s="1120"/>
      <c r="T28" s="1122"/>
      <c r="V28" s="1123"/>
      <c r="W28" s="1124"/>
      <c r="X28" s="1124"/>
      <c r="Y28" s="1122"/>
      <c r="AH28" s="1655">
        <f t="shared" si="7"/>
        <v>0</v>
      </c>
      <c r="AI28" s="1812"/>
      <c r="AJ28" s="1812"/>
      <c r="AK28" s="1655">
        <f>AH28+AI28-AJ28</f>
        <v>0</v>
      </c>
      <c r="AL28" s="1812"/>
      <c r="AM28" s="3145"/>
      <c r="AN28" s="1812"/>
      <c r="AO28" s="1812"/>
      <c r="AP28" s="1812"/>
      <c r="AQ28" s="1655">
        <f t="shared" si="8"/>
        <v>0</v>
      </c>
      <c r="AR28" s="1655">
        <f t="shared" si="9"/>
        <v>0</v>
      </c>
      <c r="AS28" s="1655">
        <f t="shared" si="10"/>
        <v>0</v>
      </c>
      <c r="AT28" s="1812"/>
      <c r="AU28" s="1655">
        <f t="shared" si="11"/>
        <v>0</v>
      </c>
      <c r="AV28" s="1655">
        <f t="shared" si="12"/>
        <v>0</v>
      </c>
      <c r="AW28" s="1655">
        <f>AS28+AT28</f>
        <v>0</v>
      </c>
      <c r="AX28" s="1812"/>
      <c r="AY28" s="1655">
        <f>IF(BA28&gt;AK28,BA28-AK28,0)</f>
        <v>0</v>
      </c>
      <c r="AZ28" s="1655">
        <f>IF(AK28&gt;BA28,AK28-BA28,0)</f>
        <v>0</v>
      </c>
      <c r="BA28" s="1655">
        <f>AW28+AX28</f>
        <v>0</v>
      </c>
      <c r="BB28" s="1812"/>
      <c r="BC28" s="1812"/>
      <c r="BE28" s="1165">
        <f>V28</f>
        <v>0</v>
      </c>
      <c r="BF28" s="1812"/>
      <c r="BG28" s="1812"/>
      <c r="BH28" s="1165">
        <f>BE28+BF28-BG28</f>
        <v>0</v>
      </c>
      <c r="BI28" s="1812"/>
      <c r="BJ28" s="1165">
        <f t="shared" si="13"/>
        <v>0</v>
      </c>
      <c r="BK28" s="1165">
        <f t="shared" si="14"/>
        <v>0</v>
      </c>
      <c r="BL28" s="1165">
        <f t="shared" si="15"/>
        <v>0</v>
      </c>
      <c r="BM28" s="1812"/>
      <c r="BN28" s="1165">
        <f t="shared" ref="BN28" si="22">IF(BP28&gt;BH28,BP28-BH28,0)</f>
        <v>0</v>
      </c>
      <c r="BO28" s="1165">
        <f t="shared" ref="BO28" si="23">IF(BH28&gt;BP28,BH28-BP28,0)</f>
        <v>0</v>
      </c>
      <c r="BP28" s="1165">
        <f t="shared" ref="BP28" si="24">BL28+BM28</f>
        <v>0</v>
      </c>
      <c r="BQ28" s="1812"/>
      <c r="BR28" s="1165">
        <f t="shared" ref="BR28" si="25">IF(BT28&gt;BH28,BT28-BH28,0)</f>
        <v>0</v>
      </c>
      <c r="BS28" s="1165">
        <f t="shared" ref="BS28" si="26">IF(BH28&gt;BT28,BH28-BT28,0)</f>
        <v>0</v>
      </c>
      <c r="BT28" s="1165">
        <f t="shared" ref="BT28" si="27">BP28+BQ28</f>
        <v>0</v>
      </c>
      <c r="BU28" s="1812"/>
    </row>
    <row r="29" spans="2:75" ht="12.75" customHeight="1">
      <c r="B29" s="5206"/>
      <c r="C29" s="5192" t="s">
        <v>1594</v>
      </c>
      <c r="D29" s="5193"/>
      <c r="E29" s="5193"/>
      <c r="F29" s="5193"/>
      <c r="G29" s="5194"/>
      <c r="H29" s="5195"/>
      <c r="I29" s="5195"/>
      <c r="J29" s="5196"/>
      <c r="K29" s="5197"/>
      <c r="L29" s="5198"/>
      <c r="M29" s="5198"/>
      <c r="N29" s="5198"/>
      <c r="O29" s="5198"/>
      <c r="P29" s="5196"/>
      <c r="Q29" s="5200">
        <f>SUBTOTAL(9,Q27:Q28)</f>
        <v>0</v>
      </c>
      <c r="R29" s="5201">
        <f>SUBTOTAL(9,R27:R28)</f>
        <v>0</v>
      </c>
      <c r="S29" s="5201">
        <f>SUBTOTAL(9,S27:S28)</f>
        <v>0</v>
      </c>
      <c r="T29" s="5202"/>
      <c r="U29" s="265"/>
      <c r="V29" s="5203">
        <f>SUBTOTAL(9,V27:V28)</f>
        <v>0</v>
      </c>
      <c r="W29" s="5204">
        <f>SUBTOTAL(9,W27:W28)</f>
        <v>0</v>
      </c>
      <c r="X29" s="5204">
        <f>SUBTOTAL(9,X27:X28)</f>
        <v>0</v>
      </c>
      <c r="Y29" s="5205"/>
      <c r="AH29" s="1163">
        <f>SUBTOTAL(9,AH27:AH28)</f>
        <v>0</v>
      </c>
      <c r="AI29" s="1163">
        <f t="shared" ref="AI29" si="28">SUBTOTAL(9,AI27:AI28)</f>
        <v>0</v>
      </c>
      <c r="AJ29" s="1163">
        <f t="shared" ref="AJ29" si="29">SUBTOTAL(9,AJ27:AJ28)</f>
        <v>0</v>
      </c>
      <c r="AK29" s="1163">
        <f t="shared" ref="AK29" si="30">SUBTOTAL(9,AK27:AK28)</f>
        <v>0</v>
      </c>
      <c r="AL29" s="1163"/>
      <c r="AM29" s="1163"/>
      <c r="AN29" s="1163"/>
      <c r="AO29" s="1163"/>
      <c r="AP29" s="1163">
        <f t="shared" ref="AP29" si="31">SUBTOTAL(9,AP27:AP28)</f>
        <v>0</v>
      </c>
      <c r="AQ29" s="1163">
        <f t="shared" ref="AQ29" si="32">SUBTOTAL(9,AQ27:AQ28)</f>
        <v>0</v>
      </c>
      <c r="AR29" s="1163">
        <f t="shared" ref="AR29" si="33">SUBTOTAL(9,AR27:AR28)</f>
        <v>0</v>
      </c>
      <c r="AS29" s="1163">
        <f t="shared" ref="AS29" si="34">SUBTOTAL(9,AS27:AS28)</f>
        <v>0</v>
      </c>
      <c r="AT29" s="1163">
        <f t="shared" ref="AT29" si="35">SUBTOTAL(9,AT27:AT28)</f>
        <v>0</v>
      </c>
      <c r="AU29" s="1163">
        <f t="shared" ref="AU29" si="36">SUBTOTAL(9,AU27:AU28)</f>
        <v>0</v>
      </c>
      <c r="AV29" s="1163">
        <f t="shared" ref="AV29" si="37">SUBTOTAL(9,AV27:AV28)</f>
        <v>0</v>
      </c>
      <c r="AW29" s="1163">
        <f t="shared" ref="AW29" si="38">SUBTOTAL(9,AW27:AW28)</f>
        <v>0</v>
      </c>
      <c r="AX29" s="1163">
        <f t="shared" ref="AX29" si="39">SUBTOTAL(9,AX27:AX28)</f>
        <v>0</v>
      </c>
      <c r="AY29" s="1163">
        <f t="shared" ref="AY29" si="40">SUBTOTAL(9,AY27:AY28)</f>
        <v>0</v>
      </c>
      <c r="AZ29" s="1163">
        <f t="shared" ref="AZ29" si="41">SUBTOTAL(9,AZ27:AZ28)</f>
        <v>0</v>
      </c>
      <c r="BA29" s="1163">
        <f t="shared" ref="BA29" si="42">SUBTOTAL(9,BA27:BA28)</f>
        <v>0</v>
      </c>
      <c r="BB29" s="1163"/>
      <c r="BC29" s="1163"/>
      <c r="BE29" s="1163">
        <f>SUBTOTAL(9,BE27:BE28)</f>
        <v>0</v>
      </c>
      <c r="BF29" s="1163">
        <f t="shared" ref="BF29:BH29" si="43">SUBTOTAL(9,BF27:BF28)</f>
        <v>0</v>
      </c>
      <c r="BG29" s="1163">
        <f t="shared" si="43"/>
        <v>0</v>
      </c>
      <c r="BH29" s="1163">
        <f t="shared" si="43"/>
        <v>0</v>
      </c>
      <c r="BI29" s="1163"/>
      <c r="BJ29" s="1163">
        <f t="shared" ref="BJ29:BT29" si="44">SUBTOTAL(9,BJ27:BJ28)</f>
        <v>0</v>
      </c>
      <c r="BK29" s="1163">
        <f t="shared" si="44"/>
        <v>0</v>
      </c>
      <c r="BL29" s="1163">
        <f t="shared" si="44"/>
        <v>0</v>
      </c>
      <c r="BM29" s="1163">
        <f t="shared" si="44"/>
        <v>0</v>
      </c>
      <c r="BN29" s="1163">
        <f t="shared" si="44"/>
        <v>0</v>
      </c>
      <c r="BO29" s="1163">
        <f t="shared" si="44"/>
        <v>0</v>
      </c>
      <c r="BP29" s="1163">
        <f t="shared" si="44"/>
        <v>0</v>
      </c>
      <c r="BQ29" s="1163">
        <f t="shared" si="44"/>
        <v>0</v>
      </c>
      <c r="BR29" s="1163">
        <f t="shared" si="44"/>
        <v>0</v>
      </c>
      <c r="BS29" s="1163">
        <f t="shared" si="44"/>
        <v>0</v>
      </c>
      <c r="BT29" s="1163">
        <f t="shared" si="44"/>
        <v>0</v>
      </c>
      <c r="BU29" s="3146"/>
    </row>
    <row r="30" spans="2:75" ht="12.75" customHeight="1">
      <c r="B30" s="1125"/>
      <c r="C30" s="1130"/>
      <c r="D30" s="421"/>
      <c r="E30" s="421"/>
      <c r="F30" s="421"/>
      <c r="G30" s="4111"/>
      <c r="H30" s="4111"/>
      <c r="I30" s="4111"/>
      <c r="J30" s="4128"/>
      <c r="K30" s="4118"/>
      <c r="L30" s="4129"/>
      <c r="M30" s="4129"/>
      <c r="N30" s="4130"/>
      <c r="O30" s="4112"/>
      <c r="P30" s="4131"/>
      <c r="Q30" s="4132"/>
      <c r="R30" s="4130"/>
      <c r="S30" s="4130"/>
      <c r="T30" s="4126"/>
      <c r="V30" s="1094"/>
      <c r="W30" s="4112"/>
      <c r="X30" s="4112"/>
      <c r="Y30" s="4126"/>
      <c r="AH30" s="1164"/>
      <c r="AI30" s="1164"/>
      <c r="AJ30" s="1164"/>
      <c r="AK30" s="1164"/>
      <c r="AL30" s="1164"/>
      <c r="AM30" s="1164"/>
      <c r="AN30" s="1164"/>
      <c r="AO30" s="1164"/>
      <c r="AP30" s="1164"/>
      <c r="AQ30" s="1164"/>
      <c r="AR30" s="1164"/>
      <c r="AS30" s="1164"/>
      <c r="AT30" s="1164"/>
      <c r="AU30" s="1164"/>
      <c r="AV30" s="1164"/>
      <c r="AW30" s="1164"/>
      <c r="AX30" s="1164"/>
      <c r="AY30" s="1164"/>
      <c r="AZ30" s="1164"/>
      <c r="BA30" s="1164"/>
      <c r="BB30" s="1165"/>
      <c r="BC30" s="1165"/>
      <c r="BE30" s="1165"/>
      <c r="BF30" s="1165"/>
      <c r="BG30" s="1165"/>
      <c r="BH30" s="1165"/>
      <c r="BI30" s="1165"/>
      <c r="BJ30" s="1165"/>
      <c r="BK30" s="1165"/>
      <c r="BL30" s="1165"/>
      <c r="BM30" s="1227"/>
      <c r="BN30" s="1165"/>
      <c r="BO30" s="1165"/>
      <c r="BP30" s="1165"/>
      <c r="BQ30" s="1227"/>
      <c r="BR30" s="1165"/>
      <c r="BS30" s="1165"/>
      <c r="BT30" s="1165"/>
      <c r="BU30" s="1227"/>
    </row>
    <row r="31" spans="2:75" ht="12.75" customHeight="1">
      <c r="B31" s="1023" t="s">
        <v>1520</v>
      </c>
      <c r="C31" s="1096" t="s">
        <v>2034</v>
      </c>
      <c r="D31" s="1100"/>
      <c r="E31" s="1100"/>
      <c r="F31" s="1100"/>
      <c r="G31" s="1270"/>
      <c r="H31" s="1270"/>
      <c r="I31" s="1270"/>
      <c r="J31" s="1287"/>
      <c r="K31" s="1271"/>
      <c r="L31" s="1288"/>
      <c r="M31" s="1288"/>
      <c r="N31" s="1295"/>
      <c r="O31" s="1273"/>
      <c r="P31" s="1289"/>
      <c r="Q31" s="1290"/>
      <c r="R31" s="1295"/>
      <c r="S31" s="1295"/>
      <c r="T31" s="1291"/>
      <c r="V31" s="1097"/>
      <c r="W31" s="1273"/>
      <c r="X31" s="1273"/>
      <c r="Y31" s="1291"/>
      <c r="AH31" s="1164"/>
      <c r="AI31" s="1164"/>
      <c r="AJ31" s="1164"/>
      <c r="AK31" s="1164"/>
      <c r="AL31" s="1164"/>
      <c r="AM31" s="1164"/>
      <c r="AN31" s="1164"/>
      <c r="AO31" s="1164"/>
      <c r="AP31" s="1164"/>
      <c r="AQ31" s="1164"/>
      <c r="AR31" s="1164"/>
      <c r="AS31" s="1164"/>
      <c r="AT31" s="1164"/>
      <c r="AU31" s="1164"/>
      <c r="AV31" s="1164"/>
      <c r="AW31" s="1164"/>
      <c r="AX31" s="1164"/>
      <c r="AY31" s="1164"/>
      <c r="AZ31" s="1164"/>
      <c r="BA31" s="1164"/>
      <c r="BB31" s="1165"/>
      <c r="BC31" s="1165"/>
      <c r="BE31" s="1167"/>
      <c r="BF31" s="1167"/>
      <c r="BG31" s="1167"/>
      <c r="BH31" s="1167"/>
      <c r="BI31" s="1167"/>
      <c r="BJ31" s="1167"/>
      <c r="BK31" s="1167"/>
      <c r="BL31" s="1167"/>
      <c r="BM31" s="1228"/>
      <c r="BN31" s="1167"/>
      <c r="BO31" s="1167"/>
      <c r="BP31" s="1167"/>
      <c r="BQ31" s="1228"/>
      <c r="BR31" s="1167"/>
      <c r="BS31" s="1167"/>
      <c r="BT31" s="1167"/>
      <c r="BU31" s="1228"/>
    </row>
    <row r="32" spans="2:75" ht="12.75" customHeight="1">
      <c r="B32" s="1101">
        <v>1</v>
      </c>
      <c r="C32" s="1102"/>
      <c r="D32" s="1103"/>
      <c r="E32" s="1103"/>
      <c r="F32" s="1103"/>
      <c r="G32" s="1104"/>
      <c r="H32" s="1270"/>
      <c r="I32" s="1197"/>
      <c r="J32" s="1106"/>
      <c r="K32" s="1107"/>
      <c r="L32" s="1108"/>
      <c r="M32" s="1108"/>
      <c r="N32" s="1128"/>
      <c r="O32" s="1108"/>
      <c r="P32" s="1106"/>
      <c r="Q32" s="1109"/>
      <c r="R32" s="1128"/>
      <c r="S32" s="1128"/>
      <c r="T32" s="1110"/>
      <c r="V32" s="1111"/>
      <c r="W32" s="1112"/>
      <c r="X32" s="1112"/>
      <c r="Y32" s="1110"/>
      <c r="AH32" s="1655">
        <f t="shared" ref="AH32:AH33" si="45">Q32</f>
        <v>0</v>
      </c>
      <c r="AI32" s="1162"/>
      <c r="AJ32" s="1162"/>
      <c r="AK32" s="1655">
        <f>AH32+AI32-AJ32</f>
        <v>0</v>
      </c>
      <c r="AL32" s="1162"/>
      <c r="AM32" s="1229"/>
      <c r="AN32" s="1162"/>
      <c r="AO32" s="1162"/>
      <c r="AP32" s="1162"/>
      <c r="AQ32" s="1655">
        <f t="shared" ref="AQ32:AQ33" si="46">IF(AS32&gt;AK32,AS32-AK32,0)</f>
        <v>0</v>
      </c>
      <c r="AR32" s="1655">
        <f t="shared" ref="AR32:AR33" si="47">IF(AK32&gt;AS32,AK32-AS32,0)</f>
        <v>0</v>
      </c>
      <c r="AS32" s="1655">
        <f t="shared" ref="AS32:AS33" si="48">IF(AND(AL32="Y",AO32="Y",AN32="n/a"),MIN(AK32,AP32),IF(AND(AL32="Y",AO32="Y",AN32="Y"),MIN(AK32,AP32),0))</f>
        <v>0</v>
      </c>
      <c r="AT32" s="1162"/>
      <c r="AU32" s="1655">
        <f t="shared" ref="AU32:AU33" si="49">IF(AW32&gt;AK32,AW32-AK32,0)</f>
        <v>0</v>
      </c>
      <c r="AV32" s="1655">
        <f t="shared" ref="AV32:AV33" si="50">IF(AK32&gt;AW32,AK32-AV32,0)</f>
        <v>0</v>
      </c>
      <c r="AW32" s="1655">
        <f>AS32+AT32</f>
        <v>0</v>
      </c>
      <c r="AX32" s="1162"/>
      <c r="AY32" s="1655">
        <f>IF(BA32&gt;AK32,BA32-AK32,0)</f>
        <v>0</v>
      </c>
      <c r="AZ32" s="1655">
        <f>IF(AK32&gt;BA32,AK32-BA32,0)</f>
        <v>0</v>
      </c>
      <c r="BA32" s="1655">
        <f>AW32+AX32</f>
        <v>0</v>
      </c>
      <c r="BB32" s="1162"/>
      <c r="BC32" s="1162"/>
      <c r="BE32" s="1165">
        <f>V32</f>
        <v>0</v>
      </c>
      <c r="BF32" s="1812"/>
      <c r="BG32" s="1812"/>
      <c r="BH32" s="1165">
        <f>BE32+BF32-BG32</f>
        <v>0</v>
      </c>
      <c r="BI32" s="1812"/>
      <c r="BJ32" s="1165">
        <f>IF(BL32&gt;BH32,BL32-BH32,0)</f>
        <v>0</v>
      </c>
      <c r="BK32" s="1165">
        <f>IF(BH32&gt;BL32,BH32-BL32,0)</f>
        <v>0</v>
      </c>
      <c r="BL32" s="1165">
        <f>IF(BI32="Y",BH32,0)</f>
        <v>0</v>
      </c>
      <c r="BM32" s="1812"/>
      <c r="BN32" s="1165">
        <f t="shared" ref="BN32:BN33" si="51">IF(BP32&gt;BH32,BP32-BH32,0)</f>
        <v>0</v>
      </c>
      <c r="BO32" s="1165">
        <f t="shared" ref="BO32:BO33" si="52">IF(BH32&gt;BP32,BH32-BP32,0)</f>
        <v>0</v>
      </c>
      <c r="BP32" s="1165">
        <f t="shared" ref="BP32:BP33" si="53">BL32+BM32</f>
        <v>0</v>
      </c>
      <c r="BQ32" s="1812"/>
      <c r="BR32" s="1165">
        <f t="shared" ref="BR32:BR33" si="54">IF(BT32&gt;BH32,BT32-BH32,0)</f>
        <v>0</v>
      </c>
      <c r="BS32" s="1165">
        <f t="shared" ref="BS32:BS33" si="55">IF(BH32&gt;BT32,BH32-BT32,0)</f>
        <v>0</v>
      </c>
      <c r="BT32" s="1165">
        <f t="shared" ref="BT32:BT33" si="56">BP32+BQ32</f>
        <v>0</v>
      </c>
      <c r="BU32" s="1812"/>
    </row>
    <row r="33" spans="2:75" ht="12.75" customHeight="1">
      <c r="B33" s="1113">
        <v>2</v>
      </c>
      <c r="C33" s="1114"/>
      <c r="D33" s="1115"/>
      <c r="E33" s="1115"/>
      <c r="F33" s="1115"/>
      <c r="G33" s="1116"/>
      <c r="H33" s="1117"/>
      <c r="I33" s="1117"/>
      <c r="J33" s="1118"/>
      <c r="K33" s="1119"/>
      <c r="L33" s="1120"/>
      <c r="M33" s="1120"/>
      <c r="N33" s="1129"/>
      <c r="O33" s="1120"/>
      <c r="P33" s="1118"/>
      <c r="Q33" s="1121"/>
      <c r="R33" s="1129"/>
      <c r="S33" s="1129"/>
      <c r="T33" s="1122"/>
      <c r="V33" s="1123"/>
      <c r="W33" s="1124"/>
      <c r="X33" s="1124"/>
      <c r="Y33" s="1122"/>
      <c r="AH33" s="1655">
        <f t="shared" si="45"/>
        <v>0</v>
      </c>
      <c r="AI33" s="1168"/>
      <c r="AJ33" s="1168"/>
      <c r="AK33" s="1655">
        <f>AH33+AI33-AJ33</f>
        <v>0</v>
      </c>
      <c r="AL33" s="1168"/>
      <c r="AM33" s="1230"/>
      <c r="AN33" s="1168"/>
      <c r="AO33" s="1168"/>
      <c r="AP33" s="1168"/>
      <c r="AQ33" s="1655">
        <f t="shared" si="46"/>
        <v>0</v>
      </c>
      <c r="AR33" s="1655">
        <f t="shared" si="47"/>
        <v>0</v>
      </c>
      <c r="AS33" s="1655">
        <f t="shared" si="48"/>
        <v>0</v>
      </c>
      <c r="AT33" s="1168"/>
      <c r="AU33" s="1655">
        <f t="shared" si="49"/>
        <v>0</v>
      </c>
      <c r="AV33" s="1655">
        <f t="shared" si="50"/>
        <v>0</v>
      </c>
      <c r="AW33" s="1655">
        <f>AS33+AT33</f>
        <v>0</v>
      </c>
      <c r="AX33" s="1168"/>
      <c r="AY33" s="1655">
        <f>IF(BA33&gt;AK33,BA33-AK33,0)</f>
        <v>0</v>
      </c>
      <c r="AZ33" s="1655">
        <f>IF(AK33&gt;BA33,AK33-BA33,0)</f>
        <v>0</v>
      </c>
      <c r="BA33" s="1655">
        <f>AW33+AX33</f>
        <v>0</v>
      </c>
      <c r="BB33" s="1168"/>
      <c r="BC33" s="1168"/>
      <c r="BE33" s="1165">
        <f>V33</f>
        <v>0</v>
      </c>
      <c r="BF33" s="1812"/>
      <c r="BG33" s="1812"/>
      <c r="BH33" s="1165">
        <f>BE33+BF33-BG33</f>
        <v>0</v>
      </c>
      <c r="BI33" s="1812"/>
      <c r="BJ33" s="1165">
        <f>IF(BL33&gt;BH33,BL33-BH33,0)</f>
        <v>0</v>
      </c>
      <c r="BK33" s="1165">
        <f>IF(BH33&gt;BL33,BH33-BL33,0)</f>
        <v>0</v>
      </c>
      <c r="BL33" s="1165">
        <f>IF(BI33="Y",BH33,0)</f>
        <v>0</v>
      </c>
      <c r="BM33" s="1812"/>
      <c r="BN33" s="1165">
        <f t="shared" si="51"/>
        <v>0</v>
      </c>
      <c r="BO33" s="1165">
        <f t="shared" si="52"/>
        <v>0</v>
      </c>
      <c r="BP33" s="1165">
        <f t="shared" si="53"/>
        <v>0</v>
      </c>
      <c r="BQ33" s="1812"/>
      <c r="BR33" s="1165">
        <f t="shared" si="54"/>
        <v>0</v>
      </c>
      <c r="BS33" s="1165">
        <f t="shared" si="55"/>
        <v>0</v>
      </c>
      <c r="BT33" s="1165">
        <f t="shared" si="56"/>
        <v>0</v>
      </c>
      <c r="BU33" s="1812"/>
    </row>
    <row r="34" spans="2:75" ht="12.75" customHeight="1">
      <c r="B34" s="5206"/>
      <c r="C34" s="5192" t="s">
        <v>1594</v>
      </c>
      <c r="D34" s="5193"/>
      <c r="E34" s="5193"/>
      <c r="F34" s="5193"/>
      <c r="G34" s="5194"/>
      <c r="H34" s="5195"/>
      <c r="I34" s="5195"/>
      <c r="J34" s="5196"/>
      <c r="K34" s="5197"/>
      <c r="L34" s="5198"/>
      <c r="M34" s="5198"/>
      <c r="N34" s="5198"/>
      <c r="O34" s="5198"/>
      <c r="P34" s="5196"/>
      <c r="Q34" s="5200">
        <f>SUBTOTAL(9,Q32:Q33)</f>
        <v>0</v>
      </c>
      <c r="R34" s="5201">
        <f>SUBTOTAL(9,R32:R33)</f>
        <v>0</v>
      </c>
      <c r="S34" s="5201">
        <f>SUBTOTAL(9,S32:S33)</f>
        <v>0</v>
      </c>
      <c r="T34" s="5202"/>
      <c r="U34" s="265"/>
      <c r="V34" s="5203">
        <f>SUBTOTAL(9,V32:V33)</f>
        <v>0</v>
      </c>
      <c r="W34" s="5204">
        <f>SUBTOTAL(9,W32:W33)</f>
        <v>0</v>
      </c>
      <c r="X34" s="5204">
        <f>SUBTOTAL(9,X32:X33)</f>
        <v>0</v>
      </c>
      <c r="Y34" s="5205"/>
      <c r="AH34" s="1163">
        <f>SUBTOTAL(9,AH32:AH33)</f>
        <v>0</v>
      </c>
      <c r="AI34" s="1163">
        <f t="shared" ref="AI34" si="57">SUBTOTAL(9,AI32:AI33)</f>
        <v>0</v>
      </c>
      <c r="AJ34" s="1163">
        <f t="shared" ref="AJ34" si="58">SUBTOTAL(9,AJ32:AJ33)</f>
        <v>0</v>
      </c>
      <c r="AK34" s="1163">
        <f t="shared" ref="AK34" si="59">SUBTOTAL(9,AK32:AK33)</f>
        <v>0</v>
      </c>
      <c r="AL34" s="1163"/>
      <c r="AM34" s="1163"/>
      <c r="AN34" s="1163"/>
      <c r="AO34" s="1163"/>
      <c r="AP34" s="1163">
        <f t="shared" ref="AP34" si="60">SUBTOTAL(9,AP32:AP33)</f>
        <v>0</v>
      </c>
      <c r="AQ34" s="1163">
        <f t="shared" ref="AQ34" si="61">SUBTOTAL(9,AQ32:AQ33)</f>
        <v>0</v>
      </c>
      <c r="AR34" s="1163">
        <f t="shared" ref="AR34" si="62">SUBTOTAL(9,AR32:AR33)</f>
        <v>0</v>
      </c>
      <c r="AS34" s="1163">
        <f t="shared" ref="AS34" si="63">SUBTOTAL(9,AS32:AS33)</f>
        <v>0</v>
      </c>
      <c r="AT34" s="1163">
        <f t="shared" ref="AT34" si="64">SUBTOTAL(9,AT32:AT33)</f>
        <v>0</v>
      </c>
      <c r="AU34" s="1163">
        <f t="shared" ref="AU34" si="65">SUBTOTAL(9,AU32:AU33)</f>
        <v>0</v>
      </c>
      <c r="AV34" s="1163">
        <f t="shared" ref="AV34" si="66">SUBTOTAL(9,AV32:AV33)</f>
        <v>0</v>
      </c>
      <c r="AW34" s="1163">
        <f t="shared" ref="AW34" si="67">SUBTOTAL(9,AW32:AW33)</f>
        <v>0</v>
      </c>
      <c r="AX34" s="1163">
        <f t="shared" ref="AX34" si="68">SUBTOTAL(9,AX32:AX33)</f>
        <v>0</v>
      </c>
      <c r="AY34" s="1163">
        <f t="shared" ref="AY34" si="69">SUBTOTAL(9,AY32:AY33)</f>
        <v>0</v>
      </c>
      <c r="AZ34" s="1163">
        <f t="shared" ref="AZ34" si="70">SUBTOTAL(9,AZ32:AZ33)</f>
        <v>0</v>
      </c>
      <c r="BA34" s="1163">
        <f t="shared" ref="BA34" si="71">SUBTOTAL(9,BA32:BA33)</f>
        <v>0</v>
      </c>
      <c r="BB34" s="1163"/>
      <c r="BC34" s="1163"/>
      <c r="BE34" s="1163">
        <f>SUBTOTAL(9,BE26:BE33)</f>
        <v>0</v>
      </c>
      <c r="BF34" s="1163">
        <f>SUBTOTAL(9,BF26:BF33)</f>
        <v>0</v>
      </c>
      <c r="BG34" s="1163">
        <f>SUBTOTAL(9,BG26:BG33)</f>
        <v>0</v>
      </c>
      <c r="BH34" s="1163">
        <f>SUBTOTAL(9,BH26:BH33)</f>
        <v>0</v>
      </c>
      <c r="BI34" s="1163"/>
      <c r="BJ34" s="1163">
        <f t="shared" ref="BJ34" si="72">SUBTOTAL(9,BJ26:BJ33)</f>
        <v>0</v>
      </c>
      <c r="BK34" s="1163">
        <f t="shared" ref="BK34" si="73">SUBTOTAL(9,BK26:BK33)</f>
        <v>0</v>
      </c>
      <c r="BL34" s="1163">
        <f t="shared" ref="BL34" si="74">SUBTOTAL(9,BL26:BL33)</f>
        <v>0</v>
      </c>
      <c r="BM34" s="1163">
        <f t="shared" ref="BM34" si="75">SUBTOTAL(9,BM26:BM33)</f>
        <v>0</v>
      </c>
      <c r="BN34" s="1163">
        <f t="shared" ref="BN34" si="76">SUBTOTAL(9,BN26:BN33)</f>
        <v>0</v>
      </c>
      <c r="BO34" s="1163">
        <f t="shared" ref="BO34" si="77">SUBTOTAL(9,BO26:BO33)</f>
        <v>0</v>
      </c>
      <c r="BP34" s="1163">
        <f t="shared" ref="BP34" si="78">SUBTOTAL(9,BP26:BP33)</f>
        <v>0</v>
      </c>
      <c r="BQ34" s="1163">
        <f t="shared" ref="BQ34" si="79">SUBTOTAL(9,BQ26:BQ33)</f>
        <v>0</v>
      </c>
      <c r="BR34" s="1163">
        <f t="shared" ref="BR34" si="80">SUBTOTAL(9,BR26:BR33)</f>
        <v>0</v>
      </c>
      <c r="BS34" s="1163">
        <f t="shared" ref="BS34" si="81">SUBTOTAL(9,BS26:BS33)</f>
        <v>0</v>
      </c>
      <c r="BT34" s="1163">
        <f t="shared" ref="BT34" si="82">SUBTOTAL(9,BT26:BT33)</f>
        <v>0</v>
      </c>
      <c r="BU34" s="3146"/>
    </row>
    <row r="35" spans="2:75" ht="12.75" customHeight="1">
      <c r="B35" s="1125"/>
      <c r="C35" s="1130"/>
      <c r="D35" s="421"/>
      <c r="E35" s="421"/>
      <c r="F35" s="421"/>
      <c r="G35" s="4111"/>
      <c r="H35" s="4111"/>
      <c r="I35" s="4111"/>
      <c r="J35" s="4128"/>
      <c r="K35" s="4118"/>
      <c r="L35" s="4129"/>
      <c r="M35" s="4129"/>
      <c r="N35" s="4130"/>
      <c r="O35" s="4112"/>
      <c r="P35" s="4131"/>
      <c r="Q35" s="4132"/>
      <c r="R35" s="4130"/>
      <c r="S35" s="4130"/>
      <c r="T35" s="4126"/>
      <c r="V35" s="1094"/>
      <c r="W35" s="4112"/>
      <c r="X35" s="4112"/>
      <c r="Y35" s="4126"/>
      <c r="AH35" s="1655"/>
      <c r="AI35" s="1655"/>
      <c r="AJ35" s="1655"/>
      <c r="AK35" s="1655"/>
      <c r="AL35" s="1655"/>
      <c r="AM35" s="1655"/>
      <c r="AN35" s="1655"/>
      <c r="AO35" s="1655"/>
      <c r="AP35" s="1655"/>
      <c r="AQ35" s="1655"/>
      <c r="AR35" s="1655"/>
      <c r="AS35" s="1655"/>
      <c r="AT35" s="1655"/>
      <c r="AU35" s="1655"/>
      <c r="AV35" s="1655"/>
      <c r="AW35" s="1655"/>
      <c r="AX35" s="1655"/>
      <c r="AY35" s="1655"/>
      <c r="AZ35" s="1655"/>
      <c r="BA35" s="1655"/>
      <c r="BB35" s="1655"/>
      <c r="BC35" s="1655"/>
      <c r="BE35" s="1165"/>
      <c r="BF35" s="1165"/>
      <c r="BG35" s="1165"/>
      <c r="BH35" s="1165"/>
      <c r="BI35" s="1165"/>
      <c r="BJ35" s="1165"/>
      <c r="BK35" s="1165"/>
      <c r="BL35" s="1165"/>
      <c r="BM35" s="1165"/>
      <c r="BN35" s="1165"/>
      <c r="BO35" s="1165"/>
      <c r="BP35" s="1165"/>
      <c r="BQ35" s="1165"/>
      <c r="BR35" s="1165"/>
      <c r="BS35" s="1165"/>
      <c r="BT35" s="1165"/>
      <c r="BU35" s="1227"/>
    </row>
    <row r="36" spans="2:75" ht="12.75" customHeight="1">
      <c r="B36" s="1023" t="s">
        <v>1525</v>
      </c>
      <c r="C36" s="1096" t="s">
        <v>1124</v>
      </c>
      <c r="D36" s="1100"/>
      <c r="E36" s="1100"/>
      <c r="F36" s="1100"/>
      <c r="G36" s="1270"/>
      <c r="H36" s="1270"/>
      <c r="I36" s="1270"/>
      <c r="J36" s="1287"/>
      <c r="K36" s="1271"/>
      <c r="L36" s="1288"/>
      <c r="M36" s="1288"/>
      <c r="N36" s="1295"/>
      <c r="O36" s="1273"/>
      <c r="P36" s="1289"/>
      <c r="Q36" s="1290"/>
      <c r="R36" s="1295"/>
      <c r="S36" s="1295"/>
      <c r="T36" s="1291"/>
      <c r="V36" s="1097"/>
      <c r="W36" s="1273"/>
      <c r="X36" s="1273"/>
      <c r="Y36" s="1291"/>
      <c r="AH36" s="1655"/>
      <c r="AI36" s="1655"/>
      <c r="AJ36" s="1655"/>
      <c r="AK36" s="1655"/>
      <c r="AL36" s="1655"/>
      <c r="AM36" s="1655"/>
      <c r="AN36" s="1655"/>
      <c r="AO36" s="1655"/>
      <c r="AP36" s="1655"/>
      <c r="AQ36" s="1655"/>
      <c r="AR36" s="1655"/>
      <c r="AS36" s="1655"/>
      <c r="AT36" s="1655"/>
      <c r="AU36" s="1655"/>
      <c r="AV36" s="1655"/>
      <c r="AW36" s="1655"/>
      <c r="AX36" s="1655"/>
      <c r="AY36" s="1655"/>
      <c r="AZ36" s="1655"/>
      <c r="BA36" s="1655"/>
      <c r="BB36" s="1655"/>
      <c r="BC36" s="1655"/>
      <c r="BE36" s="1165"/>
      <c r="BF36" s="1165"/>
      <c r="BG36" s="1165"/>
      <c r="BH36" s="1165"/>
      <c r="BI36" s="1165"/>
      <c r="BJ36" s="1165"/>
      <c r="BK36" s="1165"/>
      <c r="BL36" s="1165"/>
      <c r="BM36" s="1165"/>
      <c r="BN36" s="1165"/>
      <c r="BO36" s="1165"/>
      <c r="BP36" s="1165"/>
      <c r="BQ36" s="1165"/>
      <c r="BR36" s="1165"/>
      <c r="BS36" s="1165"/>
      <c r="BT36" s="1165"/>
      <c r="BU36" s="1227"/>
    </row>
    <row r="37" spans="2:75" ht="12.75" customHeight="1">
      <c r="B37" s="1131"/>
      <c r="C37" s="1099"/>
      <c r="D37" s="1100"/>
      <c r="E37" s="1100"/>
      <c r="F37" s="1100"/>
      <c r="G37" s="1270"/>
      <c r="H37" s="1270"/>
      <c r="I37" s="1270"/>
      <c r="J37" s="1287"/>
      <c r="K37" s="1271"/>
      <c r="L37" s="1288"/>
      <c r="M37" s="1288"/>
      <c r="N37" s="1295"/>
      <c r="O37" s="1273"/>
      <c r="P37" s="1289"/>
      <c r="Q37" s="1290"/>
      <c r="R37" s="1295"/>
      <c r="S37" s="1295"/>
      <c r="T37" s="1291"/>
      <c r="V37" s="1097"/>
      <c r="W37" s="1273"/>
      <c r="X37" s="1273"/>
      <c r="Y37" s="1291"/>
      <c r="AH37" s="1655"/>
      <c r="AI37" s="1655"/>
      <c r="AJ37" s="1655"/>
      <c r="AK37" s="1655"/>
      <c r="AL37" s="1655"/>
      <c r="AM37" s="1655"/>
      <c r="AN37" s="1655"/>
      <c r="AO37" s="1655"/>
      <c r="AP37" s="1655"/>
      <c r="AQ37" s="1655"/>
      <c r="AR37" s="1655"/>
      <c r="AS37" s="1655"/>
      <c r="AT37" s="1655"/>
      <c r="AU37" s="1655"/>
      <c r="AV37" s="1655"/>
      <c r="AW37" s="1655"/>
      <c r="AX37" s="1655"/>
      <c r="AY37" s="1655"/>
      <c r="AZ37" s="1655"/>
      <c r="BA37" s="1655"/>
      <c r="BB37" s="1655"/>
      <c r="BC37" s="1655"/>
      <c r="BE37" s="1165"/>
      <c r="BF37" s="1165"/>
      <c r="BG37" s="1165"/>
      <c r="BH37" s="1165"/>
      <c r="BI37" s="1165"/>
      <c r="BJ37" s="1165"/>
      <c r="BK37" s="1165"/>
      <c r="BL37" s="1165"/>
      <c r="BM37" s="1227"/>
      <c r="BN37" s="1165"/>
      <c r="BO37" s="1165"/>
      <c r="BP37" s="1165"/>
      <c r="BQ37" s="1227"/>
      <c r="BR37" s="1165"/>
      <c r="BS37" s="1165"/>
      <c r="BT37" s="1165"/>
      <c r="BU37" s="1227"/>
    </row>
    <row r="38" spans="2:75" ht="12.75" customHeight="1">
      <c r="B38" s="1132" t="s">
        <v>2035</v>
      </c>
      <c r="C38" s="1096" t="s">
        <v>2036</v>
      </c>
      <c r="D38" s="1100"/>
      <c r="E38" s="1100"/>
      <c r="F38" s="1100"/>
      <c r="G38" s="1270"/>
      <c r="H38" s="1270"/>
      <c r="I38" s="1270"/>
      <c r="J38" s="1287"/>
      <c r="K38" s="1271"/>
      <c r="L38" s="1288"/>
      <c r="M38" s="1288"/>
      <c r="N38" s="1288"/>
      <c r="O38" s="1273"/>
      <c r="P38" s="1289"/>
      <c r="Q38" s="1290"/>
      <c r="R38" s="1295"/>
      <c r="S38" s="1295"/>
      <c r="T38" s="1291"/>
      <c r="V38" s="1097"/>
      <c r="W38" s="1273"/>
      <c r="X38" s="1273"/>
      <c r="Y38" s="1291"/>
      <c r="AH38" s="1655"/>
      <c r="AI38" s="1655"/>
      <c r="AJ38" s="1655"/>
      <c r="AK38" s="1655"/>
      <c r="AL38" s="1655"/>
      <c r="AM38" s="1655"/>
      <c r="AN38" s="1655"/>
      <c r="AO38" s="1655"/>
      <c r="AP38" s="1655"/>
      <c r="AQ38" s="1655"/>
      <c r="AR38" s="1655"/>
      <c r="AS38" s="1655"/>
      <c r="AT38" s="1655"/>
      <c r="AU38" s="1655"/>
      <c r="AV38" s="1655"/>
      <c r="AW38" s="1655"/>
      <c r="AX38" s="1655"/>
      <c r="AY38" s="1655"/>
      <c r="AZ38" s="1655"/>
      <c r="BA38" s="1655"/>
      <c r="BB38" s="1655"/>
      <c r="BC38" s="1655"/>
      <c r="BE38" s="1167"/>
      <c r="BF38" s="1167"/>
      <c r="BG38" s="1167"/>
      <c r="BH38" s="1167"/>
      <c r="BI38" s="1167"/>
      <c r="BJ38" s="1167"/>
      <c r="BK38" s="1167"/>
      <c r="BL38" s="1167"/>
      <c r="BM38" s="1228"/>
      <c r="BN38" s="1167"/>
      <c r="BO38" s="1167"/>
      <c r="BP38" s="1167"/>
      <c r="BQ38" s="1228"/>
      <c r="BR38" s="1167"/>
      <c r="BS38" s="1167"/>
      <c r="BT38" s="1167"/>
      <c r="BU38" s="1227"/>
    </row>
    <row r="39" spans="2:75" ht="12.75" customHeight="1">
      <c r="B39" s="1101">
        <v>1</v>
      </c>
      <c r="C39" s="1102"/>
      <c r="D39" s="1103"/>
      <c r="E39" s="1103"/>
      <c r="F39" s="1103"/>
      <c r="G39" s="1104"/>
      <c r="H39" s="1105"/>
      <c r="I39" s="1105"/>
      <c r="J39" s="1106"/>
      <c r="K39" s="1107"/>
      <c r="L39" s="1108"/>
      <c r="M39" s="1108"/>
      <c r="N39" s="1108"/>
      <c r="O39" s="1108"/>
      <c r="P39" s="1106"/>
      <c r="Q39" s="1109"/>
      <c r="R39" s="1128"/>
      <c r="S39" s="1128"/>
      <c r="T39" s="1110"/>
      <c r="V39" s="1111"/>
      <c r="W39" s="1112"/>
      <c r="X39" s="1112"/>
      <c r="Y39" s="1110"/>
      <c r="AH39" s="1655">
        <f t="shared" ref="AH39:AH40" si="83">Q39</f>
        <v>0</v>
      </c>
      <c r="AI39" s="1812"/>
      <c r="AJ39" s="1812"/>
      <c r="AK39" s="1655">
        <f>AH39+AI39-AJ39</f>
        <v>0</v>
      </c>
      <c r="AL39" s="3145"/>
      <c r="AM39" s="1655"/>
      <c r="AN39" s="1812"/>
      <c r="AO39" s="1812"/>
      <c r="AP39" s="1812"/>
      <c r="AQ39" s="1655">
        <f t="shared" ref="AQ39:AQ40" si="84">IF(AS39&gt;AK39,AS39-AK39,0)</f>
        <v>0</v>
      </c>
      <c r="AR39" s="1655">
        <f t="shared" ref="AR39:AR40" si="85">IF(AK39&gt;AS39,AK39-AS39,0)</f>
        <v>0</v>
      </c>
      <c r="AS39" s="1655">
        <f>IF(AND(AN39="Y",AM39="Y",AO39="Y"),MIN(AK39,AP39),IF(AND(AM39="Y",AN39="n/a",AO39="Y"),MIN(AK39,AP39),0))</f>
        <v>0</v>
      </c>
      <c r="AT39" s="1812"/>
      <c r="AU39" s="1655">
        <f t="shared" ref="AU39:AU40" si="86">IF(AW39&gt;AK39,AW39-AK39,0)</f>
        <v>0</v>
      </c>
      <c r="AV39" s="1655">
        <f t="shared" ref="AV39:AV40" si="87">IF(AK39&gt;AW39,AK39-AV39,0)</f>
        <v>0</v>
      </c>
      <c r="AW39" s="1655">
        <f>AS39+AT39</f>
        <v>0</v>
      </c>
      <c r="AX39" s="1812"/>
      <c r="AY39" s="1655">
        <f>IF(BA39&gt;AK39,BA39-AK39,0)</f>
        <v>0</v>
      </c>
      <c r="AZ39" s="1655">
        <f>IF(AK39&gt;BA39,AK39-BA39,0)</f>
        <v>0</v>
      </c>
      <c r="BA39" s="1655">
        <f>AW39+AX39</f>
        <v>0</v>
      </c>
      <c r="BB39" s="1812"/>
      <c r="BC39" s="1812"/>
      <c r="BE39" s="1165">
        <f>V39</f>
        <v>0</v>
      </c>
      <c r="BF39" s="1812"/>
      <c r="BG39" s="1812"/>
      <c r="BH39" s="1165">
        <f>BE39+BF39-BG39</f>
        <v>0</v>
      </c>
      <c r="BI39" s="1812"/>
      <c r="BJ39" s="1165">
        <f>IF(BL39&gt;BH39,BL39-BH39,0)</f>
        <v>0</v>
      </c>
      <c r="BK39" s="1165">
        <f>IF(BH39&gt;BL39,BH39-BL39,0)</f>
        <v>0</v>
      </c>
      <c r="BL39" s="1165">
        <f>IF(BI39="Y",BH39,0)</f>
        <v>0</v>
      </c>
      <c r="BM39" s="1812"/>
      <c r="BN39" s="1165">
        <f t="shared" ref="BN39:BN40" si="88">IF(BP39&gt;BH39,BP39-BH39,0)</f>
        <v>0</v>
      </c>
      <c r="BO39" s="1165">
        <f t="shared" ref="BO39:BO40" si="89">IF(BH39&gt;BP39,BH39-BP39,0)</f>
        <v>0</v>
      </c>
      <c r="BP39" s="1165">
        <f t="shared" ref="BP39:BP40" si="90">BL39+BM39</f>
        <v>0</v>
      </c>
      <c r="BQ39" s="1812"/>
      <c r="BR39" s="1165">
        <f t="shared" ref="BR39:BR40" si="91">IF(BT39&gt;BH39,BT39-BH39,0)</f>
        <v>0</v>
      </c>
      <c r="BS39" s="1165">
        <f t="shared" ref="BS39:BS40" si="92">IF(BH39&gt;BT39,BH39-BT39,0)</f>
        <v>0</v>
      </c>
      <c r="BT39" s="1165">
        <f t="shared" ref="BT39:BT40" si="93">BP39+BQ39</f>
        <v>0</v>
      </c>
      <c r="BU39" s="1812"/>
    </row>
    <row r="40" spans="2:75" ht="12.75" customHeight="1">
      <c r="B40" s="1113">
        <v>2</v>
      </c>
      <c r="C40" s="1114"/>
      <c r="D40" s="1115"/>
      <c r="E40" s="1115"/>
      <c r="F40" s="1115"/>
      <c r="G40" s="1116"/>
      <c r="H40" s="1117"/>
      <c r="I40" s="1117"/>
      <c r="J40" s="1118"/>
      <c r="K40" s="1119"/>
      <c r="L40" s="1120"/>
      <c r="M40" s="1120"/>
      <c r="N40" s="1120"/>
      <c r="O40" s="1120"/>
      <c r="P40" s="1118"/>
      <c r="Q40" s="1121"/>
      <c r="R40" s="1129"/>
      <c r="S40" s="1129"/>
      <c r="T40" s="1122"/>
      <c r="V40" s="1123"/>
      <c r="W40" s="1124"/>
      <c r="X40" s="1124"/>
      <c r="Y40" s="1122"/>
      <c r="AH40" s="1655">
        <f t="shared" si="83"/>
        <v>0</v>
      </c>
      <c r="AI40" s="1812"/>
      <c r="AJ40" s="1812"/>
      <c r="AK40" s="1655">
        <f>AH40+AI40-AJ40</f>
        <v>0</v>
      </c>
      <c r="AL40" s="3145"/>
      <c r="AM40" s="1655"/>
      <c r="AN40" s="1812"/>
      <c r="AO40" s="1812"/>
      <c r="AP40" s="1812"/>
      <c r="AQ40" s="1655">
        <f t="shared" si="84"/>
        <v>0</v>
      </c>
      <c r="AR40" s="1655">
        <f t="shared" si="85"/>
        <v>0</v>
      </c>
      <c r="AS40" s="1655">
        <f>IF(AND(AN40="Y",AM40="Y",AO40="Y"),MIN(AK40,AP40),IF(AND(AM40="Y",AN40="n/a",AO40="Y"),MIN(AK40,AP40),0))</f>
        <v>0</v>
      </c>
      <c r="AT40" s="1812"/>
      <c r="AU40" s="1655">
        <f t="shared" si="86"/>
        <v>0</v>
      </c>
      <c r="AV40" s="1655">
        <f t="shared" si="87"/>
        <v>0</v>
      </c>
      <c r="AW40" s="1655">
        <f>AS40+AT40</f>
        <v>0</v>
      </c>
      <c r="AX40" s="1812"/>
      <c r="AY40" s="1655">
        <f>IF(BA40&gt;AK40,BA40-AK40,0)</f>
        <v>0</v>
      </c>
      <c r="AZ40" s="1655">
        <f>IF(AK40&gt;BA40,AK40-BA40,0)</f>
        <v>0</v>
      </c>
      <c r="BA40" s="1655">
        <f>AW40+AX40</f>
        <v>0</v>
      </c>
      <c r="BB40" s="1812"/>
      <c r="BC40" s="1812"/>
      <c r="BE40" s="1165">
        <f>V40</f>
        <v>0</v>
      </c>
      <c r="BF40" s="1812"/>
      <c r="BG40" s="1812"/>
      <c r="BH40" s="1165">
        <f>BE40+BF40-BG40</f>
        <v>0</v>
      </c>
      <c r="BI40" s="1812"/>
      <c r="BJ40" s="1165">
        <f>IF(BL40&gt;BH40,BL40-BH40,0)</f>
        <v>0</v>
      </c>
      <c r="BK40" s="1165">
        <f>IF(BH40&gt;BL40,BH40-BL40,0)</f>
        <v>0</v>
      </c>
      <c r="BL40" s="1165">
        <f>IF(BI40="Y",BH40,0)</f>
        <v>0</v>
      </c>
      <c r="BM40" s="1812"/>
      <c r="BN40" s="1165">
        <f t="shared" si="88"/>
        <v>0</v>
      </c>
      <c r="BO40" s="1165">
        <f t="shared" si="89"/>
        <v>0</v>
      </c>
      <c r="BP40" s="1165">
        <f t="shared" si="90"/>
        <v>0</v>
      </c>
      <c r="BQ40" s="1812"/>
      <c r="BR40" s="1165">
        <f t="shared" si="91"/>
        <v>0</v>
      </c>
      <c r="BS40" s="1165">
        <f t="shared" si="92"/>
        <v>0</v>
      </c>
      <c r="BT40" s="1165">
        <f t="shared" si="93"/>
        <v>0</v>
      </c>
      <c r="BU40" s="1812"/>
    </row>
    <row r="41" spans="2:75" ht="12.75" customHeight="1">
      <c r="B41" s="5207"/>
      <c r="C41" s="5192" t="s">
        <v>1594</v>
      </c>
      <c r="D41" s="5193"/>
      <c r="E41" s="5193"/>
      <c r="F41" s="5193"/>
      <c r="G41" s="5194"/>
      <c r="H41" s="5195"/>
      <c r="I41" s="5195"/>
      <c r="J41" s="5196"/>
      <c r="K41" s="5197"/>
      <c r="L41" s="5198"/>
      <c r="M41" s="5198"/>
      <c r="N41" s="5199"/>
      <c r="O41" s="5208"/>
      <c r="P41" s="5209"/>
      <c r="Q41" s="5210">
        <f>SUBTOTAL(9,Q39:Q40)</f>
        <v>0</v>
      </c>
      <c r="R41" s="5211">
        <f>SUBTOTAL(9,R39:R40)</f>
        <v>0</v>
      </c>
      <c r="S41" s="5211">
        <f>SUBTOTAL(9,S39:S40)</f>
        <v>0</v>
      </c>
      <c r="T41" s="5202"/>
      <c r="U41" s="265"/>
      <c r="V41" s="5203">
        <f>SUBTOTAL(9,V39:V40)</f>
        <v>0</v>
      </c>
      <c r="W41" s="5204">
        <f>SUBTOTAL(9,W39:W40)</f>
        <v>0</v>
      </c>
      <c r="X41" s="5204">
        <f>SUBTOTAL(9,X39:X40)</f>
        <v>0</v>
      </c>
      <c r="Y41" s="5205"/>
      <c r="AH41" s="1163">
        <f>SUBTOTAL(9,AH39:AH40)</f>
        <v>0</v>
      </c>
      <c r="AI41" s="1163">
        <f t="shared" ref="AI41" si="94">SUBTOTAL(9,AI39:AI40)</f>
        <v>0</v>
      </c>
      <c r="AJ41" s="1163">
        <f t="shared" ref="AJ41" si="95">SUBTOTAL(9,AJ39:AJ40)</f>
        <v>0</v>
      </c>
      <c r="AK41" s="1163">
        <f t="shared" ref="AK41" si="96">SUBTOTAL(9,AK39:AK40)</f>
        <v>0</v>
      </c>
      <c r="AL41" s="1163"/>
      <c r="AM41" s="1163"/>
      <c r="AN41" s="1163"/>
      <c r="AO41" s="1163"/>
      <c r="AP41" s="1163">
        <f t="shared" ref="AP41" si="97">SUBTOTAL(9,AP39:AP40)</f>
        <v>0</v>
      </c>
      <c r="AQ41" s="1163">
        <f t="shared" ref="AQ41" si="98">SUBTOTAL(9,AQ39:AQ40)</f>
        <v>0</v>
      </c>
      <c r="AR41" s="1163">
        <f t="shared" ref="AR41" si="99">SUBTOTAL(9,AR39:AR40)</f>
        <v>0</v>
      </c>
      <c r="AS41" s="1163">
        <f t="shared" ref="AS41" si="100">SUBTOTAL(9,AS39:AS40)</f>
        <v>0</v>
      </c>
      <c r="AT41" s="1163">
        <f t="shared" ref="AT41" si="101">SUBTOTAL(9,AT39:AT40)</f>
        <v>0</v>
      </c>
      <c r="AU41" s="1163">
        <f t="shared" ref="AU41" si="102">SUBTOTAL(9,AU39:AU40)</f>
        <v>0</v>
      </c>
      <c r="AV41" s="1163">
        <f t="shared" ref="AV41" si="103">SUBTOTAL(9,AV39:AV40)</f>
        <v>0</v>
      </c>
      <c r="AW41" s="1163">
        <f t="shared" ref="AW41" si="104">SUBTOTAL(9,AW39:AW40)</f>
        <v>0</v>
      </c>
      <c r="AX41" s="1163">
        <f t="shared" ref="AX41" si="105">SUBTOTAL(9,AX39:AX40)</f>
        <v>0</v>
      </c>
      <c r="AY41" s="1163">
        <f t="shared" ref="AY41" si="106">SUBTOTAL(9,AY39:AY40)</f>
        <v>0</v>
      </c>
      <c r="AZ41" s="1163">
        <f t="shared" ref="AZ41" si="107">SUBTOTAL(9,AZ39:AZ40)</f>
        <v>0</v>
      </c>
      <c r="BA41" s="1163">
        <f t="shared" ref="BA41" si="108">SUBTOTAL(9,BA39:BA40)</f>
        <v>0</v>
      </c>
      <c r="BB41" s="1163"/>
      <c r="BC41" s="1163"/>
      <c r="BE41" s="1163">
        <f>SUBTOTAL(9,BE33:BE40)</f>
        <v>0</v>
      </c>
      <c r="BF41" s="1163">
        <f>SUBTOTAL(9,BF33:BF40)</f>
        <v>0</v>
      </c>
      <c r="BG41" s="1163">
        <f>SUBTOTAL(9,BG33:BG40)</f>
        <v>0</v>
      </c>
      <c r="BH41" s="1163">
        <f>SUBTOTAL(9,BH33:BH40)</f>
        <v>0</v>
      </c>
      <c r="BI41" s="1163"/>
      <c r="BJ41" s="1163">
        <f t="shared" ref="BJ41" si="109">SUBTOTAL(9,BJ33:BJ40)</f>
        <v>0</v>
      </c>
      <c r="BK41" s="1163">
        <f t="shared" ref="BK41" si="110">SUBTOTAL(9,BK33:BK40)</f>
        <v>0</v>
      </c>
      <c r="BL41" s="1163">
        <f t="shared" ref="BL41" si="111">SUBTOTAL(9,BL33:BL40)</f>
        <v>0</v>
      </c>
      <c r="BM41" s="1163">
        <f t="shared" ref="BM41" si="112">SUBTOTAL(9,BM33:BM40)</f>
        <v>0</v>
      </c>
      <c r="BN41" s="1163">
        <f t="shared" ref="BN41" si="113">SUBTOTAL(9,BN33:BN40)</f>
        <v>0</v>
      </c>
      <c r="BO41" s="1163">
        <f t="shared" ref="BO41" si="114">SUBTOTAL(9,BO33:BO40)</f>
        <v>0</v>
      </c>
      <c r="BP41" s="1163">
        <f t="shared" ref="BP41" si="115">SUBTOTAL(9,BP33:BP40)</f>
        <v>0</v>
      </c>
      <c r="BQ41" s="1163">
        <f t="shared" ref="BQ41" si="116">SUBTOTAL(9,BQ33:BQ40)</f>
        <v>0</v>
      </c>
      <c r="BR41" s="1163">
        <f t="shared" ref="BR41" si="117">SUBTOTAL(9,BR33:BR40)</f>
        <v>0</v>
      </c>
      <c r="BS41" s="1163">
        <f t="shared" ref="BS41" si="118">SUBTOTAL(9,BS33:BS40)</f>
        <v>0</v>
      </c>
      <c r="BT41" s="1163">
        <f t="shared" ref="BT41" si="119">SUBTOTAL(9,BT33:BT40)</f>
        <v>0</v>
      </c>
      <c r="BU41" s="3146"/>
    </row>
    <row r="42" spans="2:75" ht="12.75" customHeight="1">
      <c r="B42" s="1133"/>
      <c r="C42" s="1134"/>
      <c r="D42" s="1135"/>
      <c r="E42" s="1135"/>
      <c r="F42" s="1135"/>
      <c r="G42" s="4111"/>
      <c r="H42" s="4133"/>
      <c r="I42" s="4133"/>
      <c r="J42" s="4134"/>
      <c r="K42" s="4135"/>
      <c r="L42" s="4136"/>
      <c r="M42" s="4136"/>
      <c r="N42" s="4137"/>
      <c r="O42" s="4136"/>
      <c r="P42" s="4134"/>
      <c r="Q42" s="4138"/>
      <c r="R42" s="4137"/>
      <c r="S42" s="4137"/>
      <c r="T42" s="4139"/>
      <c r="V42" s="1136"/>
      <c r="W42" s="4136"/>
      <c r="X42" s="4136"/>
      <c r="Y42" s="4139"/>
      <c r="AH42" s="1655"/>
      <c r="AI42" s="1655"/>
      <c r="AJ42" s="1655"/>
      <c r="AK42" s="1655"/>
      <c r="AL42" s="1655"/>
      <c r="AM42" s="1655"/>
      <c r="AN42" s="1655"/>
      <c r="AO42" s="1655"/>
      <c r="AP42" s="1655"/>
      <c r="AQ42" s="1655"/>
      <c r="AR42" s="1655"/>
      <c r="AS42" s="1655"/>
      <c r="AT42" s="1655"/>
      <c r="AU42" s="1655"/>
      <c r="AV42" s="1655"/>
      <c r="AW42" s="1655"/>
      <c r="AX42" s="1655"/>
      <c r="AY42" s="1655"/>
      <c r="AZ42" s="1655"/>
      <c r="BA42" s="1655"/>
      <c r="BB42" s="1655"/>
      <c r="BC42" s="1655"/>
      <c r="BE42" s="1165"/>
      <c r="BF42" s="1165"/>
      <c r="BG42" s="1165"/>
      <c r="BH42" s="1165"/>
      <c r="BI42" s="1165"/>
      <c r="BJ42" s="1165"/>
      <c r="BK42" s="1165"/>
      <c r="BL42" s="1165"/>
      <c r="BM42" s="1165"/>
      <c r="BN42" s="1165"/>
      <c r="BO42" s="1165"/>
      <c r="BP42" s="1165"/>
      <c r="BQ42" s="1165"/>
      <c r="BR42" s="1165"/>
      <c r="BS42" s="1165"/>
      <c r="BT42" s="1165"/>
      <c r="BU42" s="1227"/>
    </row>
    <row r="43" spans="2:75" ht="12.75" customHeight="1">
      <c r="B43" s="1132" t="s">
        <v>2037</v>
      </c>
      <c r="C43" s="1096" t="s">
        <v>243</v>
      </c>
      <c r="D43" s="1100"/>
      <c r="E43" s="1100"/>
      <c r="F43" s="1100"/>
      <c r="G43" s="1270"/>
      <c r="H43" s="1270"/>
      <c r="I43" s="1270"/>
      <c r="J43" s="1287"/>
      <c r="K43" s="1271"/>
      <c r="L43" s="1288"/>
      <c r="M43" s="1288"/>
      <c r="N43" s="1295"/>
      <c r="O43" s="1273"/>
      <c r="P43" s="1289"/>
      <c r="Q43" s="1290"/>
      <c r="R43" s="1295"/>
      <c r="S43" s="1295"/>
      <c r="T43" s="1291"/>
      <c r="V43" s="1097"/>
      <c r="W43" s="1273"/>
      <c r="X43" s="1273"/>
      <c r="Y43" s="1291"/>
      <c r="AH43" s="1655"/>
      <c r="AI43" s="1655"/>
      <c r="AJ43" s="1655"/>
      <c r="AK43" s="1655"/>
      <c r="AL43" s="1655"/>
      <c r="AM43" s="1655"/>
      <c r="AN43" s="1655"/>
      <c r="AO43" s="1655"/>
      <c r="AP43" s="1655"/>
      <c r="AQ43" s="1655"/>
      <c r="AR43" s="1655"/>
      <c r="AS43" s="1655"/>
      <c r="AT43" s="1655"/>
      <c r="AU43" s="1655"/>
      <c r="AV43" s="1655"/>
      <c r="AW43" s="1655"/>
      <c r="AX43" s="1655"/>
      <c r="AY43" s="1655"/>
      <c r="AZ43" s="1655"/>
      <c r="BA43" s="1655"/>
      <c r="BB43" s="1655"/>
      <c r="BC43" s="1655"/>
      <c r="BE43" s="1165"/>
      <c r="BF43" s="1165"/>
      <c r="BG43" s="1165"/>
      <c r="BH43" s="1165"/>
      <c r="BI43" s="1165"/>
      <c r="BJ43" s="1165"/>
      <c r="BK43" s="1165"/>
      <c r="BL43" s="1165"/>
      <c r="BM43" s="1165"/>
      <c r="BN43" s="1165"/>
      <c r="BO43" s="1165"/>
      <c r="BP43" s="1165"/>
      <c r="BQ43" s="1165"/>
      <c r="BR43" s="1165"/>
      <c r="BS43" s="1165"/>
      <c r="BT43" s="1165"/>
      <c r="BU43" s="1227"/>
    </row>
    <row r="44" spans="2:75" ht="12.75" customHeight="1">
      <c r="B44" s="1101">
        <v>1</v>
      </c>
      <c r="C44" s="1102"/>
      <c r="D44" s="1103"/>
      <c r="E44" s="1103"/>
      <c r="F44" s="1103"/>
      <c r="G44" s="1104"/>
      <c r="H44" s="1105"/>
      <c r="I44" s="1105"/>
      <c r="J44" s="1106"/>
      <c r="K44" s="1107"/>
      <c r="L44" s="1108"/>
      <c r="M44" s="1108"/>
      <c r="N44" s="1128"/>
      <c r="O44" s="1108"/>
      <c r="P44" s="1106"/>
      <c r="Q44" s="1109"/>
      <c r="R44" s="1128"/>
      <c r="S44" s="1128"/>
      <c r="T44" s="1110"/>
      <c r="V44" s="1111"/>
      <c r="W44" s="1112"/>
      <c r="X44" s="1112"/>
      <c r="Y44" s="1110"/>
      <c r="AH44" s="1655">
        <f t="shared" ref="AH44:AH45" si="120">Q44</f>
        <v>0</v>
      </c>
      <c r="AI44" s="1812"/>
      <c r="AJ44" s="1812"/>
      <c r="AK44" s="1655">
        <f>AH44+AI44-AJ44</f>
        <v>0</v>
      </c>
      <c r="AL44" s="3145"/>
      <c r="AM44" s="1655"/>
      <c r="AN44" s="1812"/>
      <c r="AO44" s="1812"/>
      <c r="AP44" s="1812"/>
      <c r="AQ44" s="1655">
        <f t="shared" ref="AQ44:AQ45" si="121">IF(AS44&gt;AK44,AS44-AK44,0)</f>
        <v>0</v>
      </c>
      <c r="AR44" s="1655">
        <f t="shared" ref="AR44:AR45" si="122">IF(AK44&gt;AS44,AK44-AS44,0)</f>
        <v>0</v>
      </c>
      <c r="AS44" s="1812"/>
      <c r="AT44" s="1812"/>
      <c r="AU44" s="1655">
        <f t="shared" ref="AU44:AU45" si="123">IF(AW44&gt;AK44,AW44-AK44,0)</f>
        <v>0</v>
      </c>
      <c r="AV44" s="1655">
        <f t="shared" ref="AV44:AV45" si="124">IF(AK44&gt;AW44,AK44-AV44,0)</f>
        <v>0</v>
      </c>
      <c r="AW44" s="1655">
        <f>AS44+AT44</f>
        <v>0</v>
      </c>
      <c r="AX44" s="1812"/>
      <c r="AY44" s="1655">
        <f>IF(BA44&gt;AK44,BA44-AK44,0)</f>
        <v>0</v>
      </c>
      <c r="AZ44" s="1655">
        <f>IF(AK44&gt;BA44,AK44-BA44,0)</f>
        <v>0</v>
      </c>
      <c r="BA44" s="1655">
        <f>AW44+AX44</f>
        <v>0</v>
      </c>
      <c r="BB44" s="1812"/>
      <c r="BC44" s="1812"/>
      <c r="BE44" s="1165">
        <f>V44</f>
        <v>0</v>
      </c>
      <c r="BF44" s="1162"/>
      <c r="BG44" s="1162"/>
      <c r="BH44" s="1165">
        <f>BE44+BF44-BG44</f>
        <v>0</v>
      </c>
      <c r="BI44" s="1162"/>
      <c r="BJ44" s="1165">
        <f>IF(BL44&gt;BH44,BL44-BH44,0)</f>
        <v>0</v>
      </c>
      <c r="BK44" s="1165">
        <f>IF(BH44&gt;BL44,BH44-BL44,0)</f>
        <v>0</v>
      </c>
      <c r="BL44" s="1165">
        <f>IF(BI44="Y",BH44,0)</f>
        <v>0</v>
      </c>
      <c r="BM44" s="1162"/>
      <c r="BN44" s="1165">
        <f>IF(BP44&gt;BH44,BP44-BH44,0)</f>
        <v>0</v>
      </c>
      <c r="BO44" s="1165">
        <f>IF(BH44&gt;BP44,BH44-BP44,0)</f>
        <v>0</v>
      </c>
      <c r="BP44" s="1165">
        <f>BL44+BM44</f>
        <v>0</v>
      </c>
      <c r="BQ44" s="1162"/>
      <c r="BR44" s="1165">
        <f t="shared" ref="BR44:BR45" si="125">IF(BT44&gt;BH44,BT44-BH44,0)</f>
        <v>0</v>
      </c>
      <c r="BS44" s="1165">
        <f t="shared" ref="BS44:BS45" si="126">IF(BH44&gt;BT44,BH44-BT44,0)</f>
        <v>0</v>
      </c>
      <c r="BT44" s="1165">
        <f t="shared" ref="BT44:BT45" si="127">BP44+BQ44</f>
        <v>0</v>
      </c>
      <c r="BU44" s="1812"/>
    </row>
    <row r="45" spans="2:75" ht="12.75" customHeight="1">
      <c r="B45" s="1113">
        <v>2</v>
      </c>
      <c r="C45" s="1114"/>
      <c r="D45" s="1115"/>
      <c r="E45" s="1115"/>
      <c r="F45" s="1115"/>
      <c r="G45" s="1116"/>
      <c r="H45" s="1117"/>
      <c r="I45" s="1117"/>
      <c r="J45" s="1118"/>
      <c r="K45" s="1119"/>
      <c r="L45" s="1120"/>
      <c r="M45" s="1120"/>
      <c r="N45" s="1129"/>
      <c r="O45" s="1120"/>
      <c r="P45" s="1118"/>
      <c r="Q45" s="1121"/>
      <c r="R45" s="1129"/>
      <c r="S45" s="1129"/>
      <c r="T45" s="1122"/>
      <c r="V45" s="1123"/>
      <c r="W45" s="1124"/>
      <c r="X45" s="1124"/>
      <c r="Y45" s="1122"/>
      <c r="AH45" s="1655">
        <f t="shared" si="120"/>
        <v>0</v>
      </c>
      <c r="AI45" s="1812"/>
      <c r="AJ45" s="1812"/>
      <c r="AK45" s="1655">
        <f>AH45+AI45-AJ45</f>
        <v>0</v>
      </c>
      <c r="AL45" s="3145"/>
      <c r="AM45" s="1655"/>
      <c r="AN45" s="1812"/>
      <c r="AO45" s="1812"/>
      <c r="AP45" s="1812"/>
      <c r="AQ45" s="1655">
        <f t="shared" si="121"/>
        <v>0</v>
      </c>
      <c r="AR45" s="1655">
        <f t="shared" si="122"/>
        <v>0</v>
      </c>
      <c r="AS45" s="1812"/>
      <c r="AT45" s="1812"/>
      <c r="AU45" s="1655">
        <f t="shared" si="123"/>
        <v>0</v>
      </c>
      <c r="AV45" s="1655">
        <f t="shared" si="124"/>
        <v>0</v>
      </c>
      <c r="AW45" s="1655">
        <f>AS45+AT45</f>
        <v>0</v>
      </c>
      <c r="AX45" s="1812"/>
      <c r="AY45" s="1655">
        <f>IF(BA45&gt;AK45,BA45-AK45,0)</f>
        <v>0</v>
      </c>
      <c r="AZ45" s="1655">
        <f>IF(AK45&gt;BA45,AK45-BA45,0)</f>
        <v>0</v>
      </c>
      <c r="BA45" s="1655">
        <f>AW45+AX45</f>
        <v>0</v>
      </c>
      <c r="BB45" s="1812"/>
      <c r="BC45" s="1812"/>
      <c r="BE45" s="1165">
        <f>V45</f>
        <v>0</v>
      </c>
      <c r="BF45" s="1162"/>
      <c r="BG45" s="1162"/>
      <c r="BH45" s="1165">
        <f>BE45+BF45-BG45</f>
        <v>0</v>
      </c>
      <c r="BI45" s="1162"/>
      <c r="BJ45" s="1165">
        <f>IF(BL45&gt;BH45,BL45-BH45,0)</f>
        <v>0</v>
      </c>
      <c r="BK45" s="1165">
        <f>IF(BH45&gt;BL45,BH45-BL45,0)</f>
        <v>0</v>
      </c>
      <c r="BL45" s="1165">
        <f>IF(BI45="Y",BH45,0)</f>
        <v>0</v>
      </c>
      <c r="BM45" s="1162"/>
      <c r="BN45" s="1165">
        <f t="shared" ref="BN45" si="128">IF(BP45&gt;BH45,BP45-BH45,0)</f>
        <v>0</v>
      </c>
      <c r="BO45" s="1165">
        <f t="shared" ref="BO45" si="129">IF(BH45&gt;BP45,BH45-BP45,0)</f>
        <v>0</v>
      </c>
      <c r="BP45" s="1165">
        <f t="shared" ref="BP45" si="130">BL45+BM45</f>
        <v>0</v>
      </c>
      <c r="BQ45" s="1162"/>
      <c r="BR45" s="1165">
        <f t="shared" si="125"/>
        <v>0</v>
      </c>
      <c r="BS45" s="1165">
        <f t="shared" si="126"/>
        <v>0</v>
      </c>
      <c r="BT45" s="1165">
        <f t="shared" si="127"/>
        <v>0</v>
      </c>
      <c r="BU45" s="1812"/>
    </row>
    <row r="46" spans="2:75" ht="12.75" customHeight="1">
      <c r="B46" s="5212"/>
      <c r="C46" s="5192" t="s">
        <v>1594</v>
      </c>
      <c r="D46" s="5193"/>
      <c r="E46" s="5193"/>
      <c r="F46" s="5193"/>
      <c r="G46" s="5194"/>
      <c r="H46" s="5195"/>
      <c r="I46" s="5195"/>
      <c r="J46" s="5196"/>
      <c r="K46" s="5197"/>
      <c r="L46" s="5198"/>
      <c r="M46" s="5198"/>
      <c r="N46" s="5199"/>
      <c r="O46" s="5208"/>
      <c r="P46" s="5209"/>
      <c r="Q46" s="5210">
        <f>SUBTOTAL(9,Q44:Q45)</f>
        <v>0</v>
      </c>
      <c r="R46" s="5211">
        <f>SUBTOTAL(9,R44:R45)</f>
        <v>0</v>
      </c>
      <c r="S46" s="5211">
        <f>SUBTOTAL(9,S44:S45)</f>
        <v>0</v>
      </c>
      <c r="T46" s="5202"/>
      <c r="U46" s="265"/>
      <c r="V46" s="5203">
        <f>SUBTOTAL(9,V44:V45)</f>
        <v>0</v>
      </c>
      <c r="W46" s="5204">
        <f>SUBTOTAL(9,W44:W45)</f>
        <v>0</v>
      </c>
      <c r="X46" s="5204">
        <f>SUBTOTAL(9,X44:X45)</f>
        <v>0</v>
      </c>
      <c r="Y46" s="5205"/>
      <c r="AH46" s="1163">
        <f>SUBTOTAL(9,AH44:AH45)</f>
        <v>0</v>
      </c>
      <c r="AI46" s="1163">
        <f t="shared" ref="AI46" si="131">SUBTOTAL(9,AI44:AI45)</f>
        <v>0</v>
      </c>
      <c r="AJ46" s="1163">
        <f t="shared" ref="AJ46" si="132">SUBTOTAL(9,AJ44:AJ45)</f>
        <v>0</v>
      </c>
      <c r="AK46" s="1163">
        <f t="shared" ref="AK46" si="133">SUBTOTAL(9,AK44:AK45)</f>
        <v>0</v>
      </c>
      <c r="AL46" s="1163"/>
      <c r="AM46" s="1163"/>
      <c r="AN46" s="1163"/>
      <c r="AO46" s="1163"/>
      <c r="AP46" s="1163">
        <f t="shared" ref="AP46" si="134">SUBTOTAL(9,AP44:AP45)</f>
        <v>0</v>
      </c>
      <c r="AQ46" s="1163">
        <f t="shared" ref="AQ46" si="135">SUBTOTAL(9,AQ44:AQ45)</f>
        <v>0</v>
      </c>
      <c r="AR46" s="1163">
        <f t="shared" ref="AR46" si="136">SUBTOTAL(9,AR44:AR45)</f>
        <v>0</v>
      </c>
      <c r="AS46" s="1163">
        <f t="shared" ref="AS46" si="137">SUBTOTAL(9,AS44:AS45)</f>
        <v>0</v>
      </c>
      <c r="AT46" s="1163">
        <f t="shared" ref="AT46" si="138">SUBTOTAL(9,AT44:AT45)</f>
        <v>0</v>
      </c>
      <c r="AU46" s="1163">
        <f t="shared" ref="AU46" si="139">SUBTOTAL(9,AU44:AU45)</f>
        <v>0</v>
      </c>
      <c r="AV46" s="1163">
        <f t="shared" ref="AV46" si="140">SUBTOTAL(9,AV44:AV45)</f>
        <v>0</v>
      </c>
      <c r="AW46" s="1163">
        <f t="shared" ref="AW46" si="141">SUBTOTAL(9,AW44:AW45)</f>
        <v>0</v>
      </c>
      <c r="AX46" s="1163">
        <f t="shared" ref="AX46" si="142">SUBTOTAL(9,AX44:AX45)</f>
        <v>0</v>
      </c>
      <c r="AY46" s="1163">
        <f t="shared" ref="AY46" si="143">SUBTOTAL(9,AY44:AY45)</f>
        <v>0</v>
      </c>
      <c r="AZ46" s="1163">
        <f t="shared" ref="AZ46" si="144">SUBTOTAL(9,AZ44:AZ45)</f>
        <v>0</v>
      </c>
      <c r="BA46" s="1163">
        <f t="shared" ref="BA46" si="145">SUBTOTAL(9,BA44:BA45)</f>
        <v>0</v>
      </c>
      <c r="BB46" s="1163"/>
      <c r="BC46" s="1163"/>
      <c r="BE46" s="1163">
        <f>SUBTOTAL(9,BE38:BE45)</f>
        <v>0</v>
      </c>
      <c r="BF46" s="1163">
        <f>SUBTOTAL(9,BF38:BF45)</f>
        <v>0</v>
      </c>
      <c r="BG46" s="1163">
        <f>SUBTOTAL(9,BG38:BG45)</f>
        <v>0</v>
      </c>
      <c r="BH46" s="1163">
        <f>SUBTOTAL(9,BH38:BH45)</f>
        <v>0</v>
      </c>
      <c r="BI46" s="1163"/>
      <c r="BJ46" s="1163">
        <f t="shared" ref="BJ46" si="146">SUBTOTAL(9,BJ38:BJ45)</f>
        <v>0</v>
      </c>
      <c r="BK46" s="1163">
        <f t="shared" ref="BK46" si="147">SUBTOTAL(9,BK38:BK45)</f>
        <v>0</v>
      </c>
      <c r="BL46" s="1163">
        <f t="shared" ref="BL46" si="148">SUBTOTAL(9,BL38:BL45)</f>
        <v>0</v>
      </c>
      <c r="BM46" s="1163">
        <f t="shared" ref="BM46" si="149">SUBTOTAL(9,BM38:BM45)</f>
        <v>0</v>
      </c>
      <c r="BN46" s="1163">
        <f t="shared" ref="BN46" si="150">SUBTOTAL(9,BN38:BN45)</f>
        <v>0</v>
      </c>
      <c r="BO46" s="1163">
        <f t="shared" ref="BO46" si="151">SUBTOTAL(9,BO38:BO45)</f>
        <v>0</v>
      </c>
      <c r="BP46" s="1163">
        <f t="shared" ref="BP46" si="152">SUBTOTAL(9,BP38:BP45)</f>
        <v>0</v>
      </c>
      <c r="BQ46" s="1163">
        <f t="shared" ref="BQ46" si="153">SUBTOTAL(9,BQ38:BQ45)</f>
        <v>0</v>
      </c>
      <c r="BR46" s="1163">
        <f t="shared" ref="BR46" si="154">SUBTOTAL(9,BR38:BR45)</f>
        <v>0</v>
      </c>
      <c r="BS46" s="1163">
        <f t="shared" ref="BS46" si="155">SUBTOTAL(9,BS38:BS45)</f>
        <v>0</v>
      </c>
      <c r="BT46" s="1163">
        <f t="shared" ref="BT46" si="156">SUBTOTAL(9,BT38:BT45)</f>
        <v>0</v>
      </c>
      <c r="BU46" s="3146"/>
    </row>
    <row r="47" spans="2:75" ht="12.75" customHeight="1">
      <c r="B47" s="5213"/>
      <c r="C47" s="1137"/>
      <c r="D47" s="1138"/>
      <c r="E47" s="1138"/>
      <c r="F47" s="1138"/>
      <c r="G47" s="1139"/>
      <c r="H47" s="1140"/>
      <c r="I47" s="1140"/>
      <c r="J47" s="1141"/>
      <c r="K47" s="1142"/>
      <c r="L47" s="1143"/>
      <c r="M47" s="1143"/>
      <c r="N47" s="1144"/>
      <c r="O47" s="1143"/>
      <c r="P47" s="1141"/>
      <c r="Q47" s="1145"/>
      <c r="R47" s="1144"/>
      <c r="S47" s="1144"/>
      <c r="T47" s="1146"/>
      <c r="V47" s="5102"/>
      <c r="W47" s="1143"/>
      <c r="X47" s="1143"/>
      <c r="Y47" s="1146"/>
      <c r="AH47" s="1655"/>
      <c r="AI47" s="1655"/>
      <c r="AJ47" s="1655"/>
      <c r="AK47" s="1655"/>
      <c r="AL47" s="1655"/>
      <c r="AM47" s="1655"/>
      <c r="AN47" s="1655"/>
      <c r="AO47" s="1655"/>
      <c r="AP47" s="1655"/>
      <c r="AQ47" s="1655"/>
      <c r="AR47" s="1655"/>
      <c r="AS47" s="1655"/>
      <c r="AT47" s="1655"/>
      <c r="AU47" s="1655"/>
      <c r="AV47" s="1655"/>
      <c r="AW47" s="1655"/>
      <c r="AX47" s="1655"/>
      <c r="AY47" s="1655"/>
      <c r="AZ47" s="1655"/>
      <c r="BA47" s="1655"/>
      <c r="BB47" s="1655"/>
      <c r="BC47" s="1655"/>
      <c r="BE47" s="1165"/>
      <c r="BF47" s="1165"/>
      <c r="BG47" s="1165"/>
      <c r="BH47" s="1165"/>
      <c r="BI47" s="1165"/>
      <c r="BJ47" s="1165"/>
      <c r="BK47" s="1165"/>
      <c r="BL47" s="1165"/>
      <c r="BM47" s="1165"/>
      <c r="BN47" s="1165"/>
      <c r="BO47" s="1165"/>
      <c r="BP47" s="1165"/>
      <c r="BQ47" s="1165"/>
      <c r="BR47" s="1165"/>
      <c r="BS47" s="1165"/>
      <c r="BT47" s="1165"/>
      <c r="BU47" s="1227"/>
    </row>
    <row r="48" spans="2:75" s="265" customFormat="1" ht="12.75" customHeight="1">
      <c r="B48" s="5214"/>
      <c r="C48" s="5192" t="s">
        <v>2038</v>
      </c>
      <c r="D48" s="5193"/>
      <c r="E48" s="5193"/>
      <c r="F48" s="5193"/>
      <c r="G48" s="5194"/>
      <c r="H48" s="5195"/>
      <c r="I48" s="5195"/>
      <c r="J48" s="5196"/>
      <c r="K48" s="5197"/>
      <c r="L48" s="5198"/>
      <c r="M48" s="5198"/>
      <c r="N48" s="5198"/>
      <c r="O48" s="5198"/>
      <c r="P48" s="5196"/>
      <c r="Q48" s="5200">
        <f>SUBTOTAL(9,Q39:Q46)</f>
        <v>0</v>
      </c>
      <c r="R48" s="5201">
        <f>SUBTOTAL(9,R39:R46)</f>
        <v>0</v>
      </c>
      <c r="S48" s="5201">
        <f>SUBTOTAL(9,S39:S46)</f>
        <v>0</v>
      </c>
      <c r="T48" s="5202"/>
      <c r="V48" s="5203">
        <f>SUBTOTAL(9,V39:V46)</f>
        <v>0</v>
      </c>
      <c r="W48" s="5204">
        <f>SUBTOTAL(9,W39:W46)</f>
        <v>0</v>
      </c>
      <c r="X48" s="5204">
        <f>SUBTOTAL(9,X39:X46)</f>
        <v>0</v>
      </c>
      <c r="Y48" s="5205"/>
      <c r="AF48" s="3"/>
      <c r="AG48" s="3"/>
      <c r="AH48" s="1169">
        <f>SUBTOTAL(9,AH38:AH46)</f>
        <v>0</v>
      </c>
      <c r="AI48" s="1169">
        <f t="shared" ref="AI48:BA48" si="157">SUBTOTAL(9,AI38:AI46)</f>
        <v>0</v>
      </c>
      <c r="AJ48" s="1169">
        <f t="shared" si="157"/>
        <v>0</v>
      </c>
      <c r="AK48" s="1169">
        <f t="shared" si="157"/>
        <v>0</v>
      </c>
      <c r="AL48" s="1169"/>
      <c r="AM48" s="1169"/>
      <c r="AN48" s="1169"/>
      <c r="AO48" s="1169"/>
      <c r="AP48" s="1169">
        <f t="shared" si="157"/>
        <v>0</v>
      </c>
      <c r="AQ48" s="1169">
        <f t="shared" si="157"/>
        <v>0</v>
      </c>
      <c r="AR48" s="1169">
        <f t="shared" si="157"/>
        <v>0</v>
      </c>
      <c r="AS48" s="1169">
        <f t="shared" si="157"/>
        <v>0</v>
      </c>
      <c r="AT48" s="1169">
        <f t="shared" si="157"/>
        <v>0</v>
      </c>
      <c r="AU48" s="1169">
        <f t="shared" si="157"/>
        <v>0</v>
      </c>
      <c r="AV48" s="1169">
        <f t="shared" si="157"/>
        <v>0</v>
      </c>
      <c r="AW48" s="1169">
        <f t="shared" si="157"/>
        <v>0</v>
      </c>
      <c r="AX48" s="1169">
        <f t="shared" si="157"/>
        <v>0</v>
      </c>
      <c r="AY48" s="1169">
        <f t="shared" si="157"/>
        <v>0</v>
      </c>
      <c r="AZ48" s="1169">
        <f t="shared" si="157"/>
        <v>0</v>
      </c>
      <c r="BA48" s="1169">
        <f t="shared" si="157"/>
        <v>0</v>
      </c>
      <c r="BB48" s="1169"/>
      <c r="BC48" s="1169"/>
      <c r="BD48" s="1"/>
      <c r="BE48" s="1169">
        <f>SUBTOTAL(9,BE38:BE46)</f>
        <v>0</v>
      </c>
      <c r="BF48" s="1169">
        <f t="shared" ref="BF48:BH48" si="158">SUBTOTAL(9,BF38:BF46)</f>
        <v>0</v>
      </c>
      <c r="BG48" s="1169">
        <f t="shared" si="158"/>
        <v>0</v>
      </c>
      <c r="BH48" s="1169">
        <f t="shared" si="158"/>
        <v>0</v>
      </c>
      <c r="BI48" s="1169"/>
      <c r="BJ48" s="1169">
        <f t="shared" ref="BJ48:BT48" si="159">SUBTOTAL(9,BJ38:BJ46)</f>
        <v>0</v>
      </c>
      <c r="BK48" s="1169">
        <f t="shared" si="159"/>
        <v>0</v>
      </c>
      <c r="BL48" s="1169">
        <f t="shared" si="159"/>
        <v>0</v>
      </c>
      <c r="BM48" s="1169">
        <f t="shared" si="159"/>
        <v>0</v>
      </c>
      <c r="BN48" s="1169">
        <f t="shared" si="159"/>
        <v>0</v>
      </c>
      <c r="BO48" s="1169">
        <f t="shared" si="159"/>
        <v>0</v>
      </c>
      <c r="BP48" s="1169">
        <f t="shared" si="159"/>
        <v>0</v>
      </c>
      <c r="BQ48" s="1169">
        <f t="shared" si="159"/>
        <v>0</v>
      </c>
      <c r="BR48" s="1169">
        <f t="shared" si="159"/>
        <v>0</v>
      </c>
      <c r="BS48" s="1169">
        <f t="shared" si="159"/>
        <v>0</v>
      </c>
      <c r="BT48" s="1169">
        <f t="shared" si="159"/>
        <v>0</v>
      </c>
      <c r="BU48" s="1169"/>
      <c r="BV48" s="3"/>
      <c r="BW48" s="3"/>
    </row>
    <row r="49" spans="2:75" ht="12.75" customHeight="1">
      <c r="B49" s="359"/>
      <c r="C49" s="1130"/>
      <c r="D49" s="421"/>
      <c r="E49" s="421"/>
      <c r="F49" s="421"/>
      <c r="G49" s="4111"/>
      <c r="H49" s="4111"/>
      <c r="I49" s="4111"/>
      <c r="J49" s="4128"/>
      <c r="K49" s="4118"/>
      <c r="L49" s="4129"/>
      <c r="M49" s="4129"/>
      <c r="N49" s="4112"/>
      <c r="O49" s="4112"/>
      <c r="P49" s="4131"/>
      <c r="Q49" s="4132"/>
      <c r="R49" s="4130"/>
      <c r="S49" s="4130"/>
      <c r="T49" s="4126"/>
      <c r="V49" s="1094"/>
      <c r="W49" s="4112"/>
      <c r="X49" s="4112"/>
      <c r="Y49" s="4126"/>
      <c r="AH49" s="1655"/>
      <c r="AI49" s="1655"/>
      <c r="AJ49" s="1655"/>
      <c r="AK49" s="1655"/>
      <c r="AL49" s="1655"/>
      <c r="AM49" s="1655"/>
      <c r="AN49" s="1655"/>
      <c r="AO49" s="1655"/>
      <c r="AP49" s="1655"/>
      <c r="AQ49" s="1655"/>
      <c r="AR49" s="1655"/>
      <c r="AS49" s="1655"/>
      <c r="AT49" s="1655"/>
      <c r="AU49" s="1655"/>
      <c r="AV49" s="1655"/>
      <c r="AW49" s="1655"/>
      <c r="AX49" s="1655"/>
      <c r="AY49" s="1655"/>
      <c r="AZ49" s="1655"/>
      <c r="BA49" s="1655"/>
      <c r="BB49" s="1655"/>
      <c r="BC49" s="1655"/>
      <c r="BE49" s="1165"/>
      <c r="BF49" s="1165"/>
      <c r="BG49" s="1165"/>
      <c r="BH49" s="1165"/>
      <c r="BI49" s="1165"/>
      <c r="BJ49" s="1165"/>
      <c r="BK49" s="1165"/>
      <c r="BL49" s="1165"/>
      <c r="BM49" s="1165"/>
      <c r="BN49" s="1165"/>
      <c r="BO49" s="1165"/>
      <c r="BP49" s="1165"/>
      <c r="BQ49" s="1165"/>
      <c r="BR49" s="1165"/>
      <c r="BS49" s="1165"/>
      <c r="BT49" s="1165"/>
      <c r="BU49" s="1227"/>
    </row>
    <row r="50" spans="2:75" s="1086" customFormat="1" ht="25.5">
      <c r="B50" s="1148" t="s">
        <v>1908</v>
      </c>
      <c r="C50" s="1149" t="s">
        <v>1909</v>
      </c>
      <c r="D50" s="1150"/>
      <c r="E50" s="1150"/>
      <c r="F50" s="1150"/>
      <c r="G50" s="1270"/>
      <c r="H50" s="1296"/>
      <c r="I50" s="1296"/>
      <c r="J50" s="1297"/>
      <c r="K50" s="1298"/>
      <c r="L50" s="1299"/>
      <c r="M50" s="1299"/>
      <c r="N50" s="1300"/>
      <c r="O50" s="1300"/>
      <c r="P50" s="1301"/>
      <c r="Q50" s="1302"/>
      <c r="R50" s="1303"/>
      <c r="S50" s="1303"/>
      <c r="T50" s="1304"/>
      <c r="V50" s="1151"/>
      <c r="W50" s="1300"/>
      <c r="X50" s="1300"/>
      <c r="Y50" s="1304"/>
      <c r="AF50" s="20"/>
      <c r="AG50" s="20"/>
      <c r="AH50" s="1655"/>
      <c r="AI50" s="1655"/>
      <c r="AJ50" s="1655"/>
      <c r="AK50" s="1655"/>
      <c r="AL50" s="1655"/>
      <c r="AM50" s="1655"/>
      <c r="AN50" s="1655"/>
      <c r="AO50" s="1655"/>
      <c r="AP50" s="1655"/>
      <c r="AQ50" s="1655"/>
      <c r="AR50" s="1655"/>
      <c r="AS50" s="1655"/>
      <c r="AT50" s="1655"/>
      <c r="AU50" s="1655"/>
      <c r="AV50" s="1655"/>
      <c r="AW50" s="1655"/>
      <c r="AX50" s="1655"/>
      <c r="AY50" s="1655"/>
      <c r="AZ50" s="1655"/>
      <c r="BA50" s="1655"/>
      <c r="BB50" s="1655"/>
      <c r="BC50" s="1655"/>
      <c r="BD50" s="1"/>
      <c r="BE50" s="1165"/>
      <c r="BF50" s="1165"/>
      <c r="BG50" s="1165"/>
      <c r="BH50" s="1165"/>
      <c r="BI50" s="1165"/>
      <c r="BJ50" s="1165"/>
      <c r="BK50" s="1165"/>
      <c r="BL50" s="1165"/>
      <c r="BM50" s="1165"/>
      <c r="BN50" s="1165"/>
      <c r="BO50" s="1165"/>
      <c r="BP50" s="1165"/>
      <c r="BQ50" s="1165"/>
      <c r="BR50" s="1165"/>
      <c r="BS50" s="1165"/>
      <c r="BT50" s="1165"/>
      <c r="BU50" s="1227"/>
      <c r="BV50" s="20"/>
      <c r="BW50" s="20"/>
    </row>
    <row r="51" spans="2:75" ht="12.75" customHeight="1">
      <c r="B51" s="1098"/>
      <c r="C51" s="1099"/>
      <c r="D51" s="1100"/>
      <c r="E51" s="1100"/>
      <c r="F51" s="1100"/>
      <c r="G51" s="1270"/>
      <c r="H51" s="1270"/>
      <c r="I51" s="1270"/>
      <c r="J51" s="1287"/>
      <c r="K51" s="1271"/>
      <c r="L51" s="1288"/>
      <c r="M51" s="1288"/>
      <c r="N51" s="1273"/>
      <c r="O51" s="1273"/>
      <c r="P51" s="1289"/>
      <c r="Q51" s="1290"/>
      <c r="R51" s="1295"/>
      <c r="S51" s="1295"/>
      <c r="T51" s="1291"/>
      <c r="V51" s="1097"/>
      <c r="W51" s="1273"/>
      <c r="X51" s="1273"/>
      <c r="Y51" s="1291"/>
      <c r="AH51" s="1655"/>
      <c r="AI51" s="1655"/>
      <c r="AJ51" s="1655"/>
      <c r="AK51" s="1655"/>
      <c r="AL51" s="1655"/>
      <c r="AM51" s="1655"/>
      <c r="AN51" s="1655"/>
      <c r="AO51" s="1655"/>
      <c r="AP51" s="1655"/>
      <c r="AQ51" s="1655"/>
      <c r="AR51" s="1655"/>
      <c r="AS51" s="1655"/>
      <c r="AT51" s="1655"/>
      <c r="AU51" s="1655"/>
      <c r="AV51" s="1655"/>
      <c r="AW51" s="1655"/>
      <c r="AX51" s="1655"/>
      <c r="AY51" s="1655"/>
      <c r="AZ51" s="1655"/>
      <c r="BA51" s="1655"/>
      <c r="BB51" s="1655"/>
      <c r="BC51" s="1655"/>
      <c r="BE51" s="1165"/>
      <c r="BF51" s="1165"/>
      <c r="BG51" s="1165"/>
      <c r="BH51" s="1165"/>
      <c r="BI51" s="1165"/>
      <c r="BJ51" s="1165"/>
      <c r="BK51" s="1165"/>
      <c r="BL51" s="1165"/>
      <c r="BM51" s="1227"/>
      <c r="BN51" s="1165"/>
      <c r="BO51" s="1165"/>
      <c r="BP51" s="1165"/>
      <c r="BQ51" s="1227"/>
      <c r="BR51" s="1165"/>
      <c r="BS51" s="1165"/>
      <c r="BT51" s="1165"/>
      <c r="BU51" s="1227"/>
    </row>
    <row r="52" spans="2:75" ht="12.75" customHeight="1">
      <c r="B52" s="1023" t="s">
        <v>1513</v>
      </c>
      <c r="C52" s="1096" t="s">
        <v>2031</v>
      </c>
      <c r="D52" s="1100"/>
      <c r="E52" s="1100"/>
      <c r="F52" s="1100"/>
      <c r="G52" s="1270"/>
      <c r="H52" s="1270"/>
      <c r="I52" s="1270"/>
      <c r="J52" s="1287"/>
      <c r="K52" s="1271"/>
      <c r="L52" s="1288"/>
      <c r="M52" s="1288"/>
      <c r="N52" s="1292"/>
      <c r="O52" s="1292"/>
      <c r="P52" s="1293"/>
      <c r="Q52" s="1290"/>
      <c r="R52" s="1295"/>
      <c r="S52" s="1295"/>
      <c r="T52" s="1294"/>
      <c r="V52" s="1097"/>
      <c r="W52" s="1273"/>
      <c r="X52" s="1273"/>
      <c r="Y52" s="1294"/>
      <c r="AH52" s="1655"/>
      <c r="AI52" s="1655"/>
      <c r="AJ52" s="1655"/>
      <c r="AK52" s="1655"/>
      <c r="AL52" s="1655"/>
      <c r="AM52" s="1655"/>
      <c r="AN52" s="1655"/>
      <c r="AO52" s="1655"/>
      <c r="AP52" s="1655"/>
      <c r="AQ52" s="1655"/>
      <c r="AR52" s="1655"/>
      <c r="AS52" s="1655"/>
      <c r="AT52" s="1655"/>
      <c r="AU52" s="1655"/>
      <c r="AV52" s="1655"/>
      <c r="AW52" s="1655"/>
      <c r="AX52" s="1655"/>
      <c r="AY52" s="1655"/>
      <c r="AZ52" s="1655"/>
      <c r="BA52" s="1655"/>
      <c r="BB52" s="1655"/>
      <c r="BC52" s="1655"/>
      <c r="BE52" s="1167"/>
      <c r="BF52" s="1167"/>
      <c r="BG52" s="1167"/>
      <c r="BH52" s="1167"/>
      <c r="BI52" s="1167"/>
      <c r="BJ52" s="1167"/>
      <c r="BK52" s="1167"/>
      <c r="BL52" s="1167"/>
      <c r="BM52" s="1228"/>
      <c r="BN52" s="1167"/>
      <c r="BO52" s="1167"/>
      <c r="BP52" s="1167"/>
      <c r="BQ52" s="1228"/>
      <c r="BR52" s="1167"/>
      <c r="BS52" s="1167"/>
      <c r="BT52" s="1167"/>
      <c r="BU52" s="1227"/>
    </row>
    <row r="53" spans="2:75" ht="12.75" customHeight="1">
      <c r="B53" s="1101">
        <v>1</v>
      </c>
      <c r="C53" s="1102"/>
      <c r="D53" s="1103"/>
      <c r="E53" s="1103"/>
      <c r="F53" s="1103"/>
      <c r="G53" s="1104"/>
      <c r="H53" s="1105"/>
      <c r="I53" s="1105"/>
      <c r="J53" s="1106"/>
      <c r="K53" s="1107"/>
      <c r="L53" s="1108"/>
      <c r="M53" s="1108"/>
      <c r="N53" s="1108"/>
      <c r="O53" s="1108"/>
      <c r="P53" s="1106"/>
      <c r="Q53" s="1109"/>
      <c r="R53" s="1128"/>
      <c r="S53" s="1128"/>
      <c r="T53" s="1110"/>
      <c r="V53" s="1111"/>
      <c r="W53" s="1112"/>
      <c r="X53" s="1112"/>
      <c r="Y53" s="1110"/>
      <c r="AH53" s="1655">
        <f t="shared" ref="AH53:AH54" si="160">Q53</f>
        <v>0</v>
      </c>
      <c r="AI53" s="1812"/>
      <c r="AJ53" s="1812"/>
      <c r="AK53" s="1655">
        <f>AH53+AI53-AJ53</f>
        <v>0</v>
      </c>
      <c r="AL53" s="3145"/>
      <c r="AM53" s="1812"/>
      <c r="AN53" s="1812"/>
      <c r="AO53" s="1812"/>
      <c r="AP53" s="1812"/>
      <c r="AQ53" s="1655">
        <f t="shared" ref="AQ53:AQ54" si="161">IF(AS53&gt;AK53,AS53-AK53,0)</f>
        <v>0</v>
      </c>
      <c r="AR53" s="1655">
        <f t="shared" ref="AR53:AR54" si="162">IF(AK53&gt;AS53,AK53-AS53,0)</f>
        <v>0</v>
      </c>
      <c r="AS53" s="1655">
        <f t="shared" ref="AS53:AS54" si="163">IF(AND(AL53="Y",AO53="Y",AN53="n/a"),MIN(AK53,AP53),IF(AND(AL53="Y",AO53="Y",AN53="Y"),MIN(AK53,AP53),0))</f>
        <v>0</v>
      </c>
      <c r="AT53" s="1812"/>
      <c r="AU53" s="1655">
        <f>IF(AW53&gt;AK53,AW53-AK53,0)</f>
        <v>0</v>
      </c>
      <c r="AV53" s="1655">
        <f>IF(AK53&gt;AW53,AK53-AV53,0)</f>
        <v>0</v>
      </c>
      <c r="AW53" s="1655">
        <f>AS53+AT53</f>
        <v>0</v>
      </c>
      <c r="AX53" s="1812"/>
      <c r="AY53" s="1655">
        <f>IF(BA53&gt;AK53,BA53-AK53,0)</f>
        <v>0</v>
      </c>
      <c r="AZ53" s="1655">
        <f>IF(AK53&gt;BA53,AK53-BA53,0)</f>
        <v>0</v>
      </c>
      <c r="BA53" s="1655">
        <f>AW53+AX53</f>
        <v>0</v>
      </c>
      <c r="BB53" s="1812"/>
      <c r="BC53" s="1812"/>
      <c r="BE53" s="1165">
        <f>V53</f>
        <v>0</v>
      </c>
      <c r="BF53" s="1812"/>
      <c r="BG53" s="1812"/>
      <c r="BH53" s="1165">
        <f>BE53+BF53-BG53</f>
        <v>0</v>
      </c>
      <c r="BI53" s="1812"/>
      <c r="BJ53" s="1165">
        <f>IF(BL53&gt;BH53,BL53-BH53,0)</f>
        <v>0</v>
      </c>
      <c r="BK53" s="1165">
        <f>IF(BH53&gt;BL53,BH53-BL53,0)</f>
        <v>0</v>
      </c>
      <c r="BL53" s="1165">
        <f>IF(BI53="Y",BH53,0)</f>
        <v>0</v>
      </c>
      <c r="BM53" s="1812"/>
      <c r="BN53" s="1165">
        <f t="shared" ref="BN53:BN54" si="164">IF(BP53&gt;BH53,BP53-BH53,0)</f>
        <v>0</v>
      </c>
      <c r="BO53" s="1165">
        <f t="shared" ref="BO53:BO54" si="165">IF(BH53&gt;BP53,BH53-BP53,0)</f>
        <v>0</v>
      </c>
      <c r="BP53" s="1165">
        <f t="shared" ref="BP53:BP54" si="166">BL53+BM53</f>
        <v>0</v>
      </c>
      <c r="BQ53" s="1812"/>
      <c r="BR53" s="1165">
        <f t="shared" ref="BR53:BR54" si="167">IF(BT53&gt;BH53,BT53-BH53,0)</f>
        <v>0</v>
      </c>
      <c r="BS53" s="1165">
        <f t="shared" ref="BS53:BS54" si="168">IF(BH53&gt;BT53,BH53-BT53,0)</f>
        <v>0</v>
      </c>
      <c r="BT53" s="1165">
        <f t="shared" ref="BT53:BT54" si="169">BP53+BQ53</f>
        <v>0</v>
      </c>
      <c r="BU53" s="1812"/>
    </row>
    <row r="54" spans="2:75" ht="12.75" customHeight="1">
      <c r="B54" s="1113">
        <v>2</v>
      </c>
      <c r="C54" s="1114"/>
      <c r="D54" s="1115"/>
      <c r="E54" s="1115"/>
      <c r="F54" s="1115"/>
      <c r="G54" s="1116"/>
      <c r="H54" s="1117"/>
      <c r="I54" s="1117"/>
      <c r="J54" s="1118"/>
      <c r="K54" s="1119"/>
      <c r="L54" s="1120"/>
      <c r="M54" s="1120"/>
      <c r="N54" s="1120"/>
      <c r="O54" s="1120"/>
      <c r="P54" s="1118"/>
      <c r="Q54" s="1121"/>
      <c r="R54" s="1129"/>
      <c r="S54" s="1129"/>
      <c r="T54" s="1122"/>
      <c r="V54" s="1123"/>
      <c r="W54" s="1124"/>
      <c r="X54" s="1124"/>
      <c r="Y54" s="1122"/>
      <c r="AH54" s="1655">
        <f t="shared" si="160"/>
        <v>0</v>
      </c>
      <c r="AI54" s="1812"/>
      <c r="AJ54" s="1812"/>
      <c r="AK54" s="1655">
        <f>AH54+AI54-AJ54</f>
        <v>0</v>
      </c>
      <c r="AL54" s="3145"/>
      <c r="AM54" s="1812"/>
      <c r="AN54" s="1812"/>
      <c r="AO54" s="1812"/>
      <c r="AP54" s="1812"/>
      <c r="AQ54" s="1655">
        <f t="shared" si="161"/>
        <v>0</v>
      </c>
      <c r="AR54" s="1655">
        <f t="shared" si="162"/>
        <v>0</v>
      </c>
      <c r="AS54" s="1655">
        <f t="shared" si="163"/>
        <v>0</v>
      </c>
      <c r="AT54" s="1812"/>
      <c r="AU54" s="1655">
        <f>IF(AW54&gt;AK54,AW54-AK54,0)</f>
        <v>0</v>
      </c>
      <c r="AV54" s="1655">
        <f>IF(AK54&gt;AW54,AK54-AV54,0)</f>
        <v>0</v>
      </c>
      <c r="AW54" s="1655">
        <f>AS54+AT54</f>
        <v>0</v>
      </c>
      <c r="AX54" s="1812"/>
      <c r="AY54" s="1655">
        <f>IF(BA54&gt;AK54,BA54-AK54,0)</f>
        <v>0</v>
      </c>
      <c r="AZ54" s="1655">
        <f>IF(AK54&gt;BA54,AK54-BA54,0)</f>
        <v>0</v>
      </c>
      <c r="BA54" s="1655">
        <f>AW54+AX54</f>
        <v>0</v>
      </c>
      <c r="BB54" s="1812"/>
      <c r="BC54" s="1812"/>
      <c r="BE54" s="1165">
        <f>V54</f>
        <v>0</v>
      </c>
      <c r="BF54" s="1812"/>
      <c r="BG54" s="1812"/>
      <c r="BH54" s="1165">
        <f>BE54+BF54-BG54</f>
        <v>0</v>
      </c>
      <c r="BI54" s="1812"/>
      <c r="BJ54" s="1165">
        <f>IF(BL54&gt;BH54,BL54-BH54,0)</f>
        <v>0</v>
      </c>
      <c r="BK54" s="1165">
        <f>IF(BH54&gt;BL54,BH54-BL54,0)</f>
        <v>0</v>
      </c>
      <c r="BL54" s="1165">
        <f>IF(BI54="Y",BH54,0)</f>
        <v>0</v>
      </c>
      <c r="BM54" s="1812"/>
      <c r="BN54" s="1165">
        <f t="shared" si="164"/>
        <v>0</v>
      </c>
      <c r="BO54" s="1165">
        <f t="shared" si="165"/>
        <v>0</v>
      </c>
      <c r="BP54" s="1165">
        <f t="shared" si="166"/>
        <v>0</v>
      </c>
      <c r="BQ54" s="1812"/>
      <c r="BR54" s="1165">
        <f t="shared" si="167"/>
        <v>0</v>
      </c>
      <c r="BS54" s="1165">
        <f t="shared" si="168"/>
        <v>0</v>
      </c>
      <c r="BT54" s="1165">
        <f t="shared" si="169"/>
        <v>0</v>
      </c>
      <c r="BU54" s="1812"/>
    </row>
    <row r="55" spans="2:75" ht="12.75" customHeight="1">
      <c r="B55" s="5191"/>
      <c r="C55" s="5192" t="s">
        <v>1594</v>
      </c>
      <c r="D55" s="5193"/>
      <c r="E55" s="5193"/>
      <c r="F55" s="5193"/>
      <c r="G55" s="5194"/>
      <c r="H55" s="5195"/>
      <c r="I55" s="5195"/>
      <c r="J55" s="5196"/>
      <c r="K55" s="5197"/>
      <c r="L55" s="5198"/>
      <c r="M55" s="5198"/>
      <c r="N55" s="5198"/>
      <c r="O55" s="5198"/>
      <c r="P55" s="5196"/>
      <c r="Q55" s="5200">
        <f>SUBTOTAL(9,Q53:Q54)</f>
        <v>0</v>
      </c>
      <c r="R55" s="5201">
        <f>SUBTOTAL(9,R53:R54)</f>
        <v>0</v>
      </c>
      <c r="S55" s="5201">
        <f>SUBTOTAL(9,S53:S54)</f>
        <v>0</v>
      </c>
      <c r="T55" s="5202"/>
      <c r="U55" s="265"/>
      <c r="V55" s="5215">
        <f>SUBTOTAL(9,V53:V54)</f>
        <v>0</v>
      </c>
      <c r="W55" s="5201">
        <f>SUBTOTAL(9,W53:W54)</f>
        <v>0</v>
      </c>
      <c r="X55" s="5201">
        <f>SUBTOTAL(9,X53:X54)</f>
        <v>0</v>
      </c>
      <c r="Y55" s="5205"/>
      <c r="AH55" s="1163">
        <f>SUBTOTAL(9,AH53:AH54)</f>
        <v>0</v>
      </c>
      <c r="AI55" s="1163">
        <f t="shared" ref="AI55:AJ55" si="170">SUBTOTAL(9,AI53:AI54)</f>
        <v>0</v>
      </c>
      <c r="AJ55" s="1163">
        <f t="shared" si="170"/>
        <v>0</v>
      </c>
      <c r="AK55" s="1163">
        <f>SUBTOTAL(9,AK53:AK54)</f>
        <v>0</v>
      </c>
      <c r="AL55" s="1163"/>
      <c r="AM55" s="1163"/>
      <c r="AN55" s="1163"/>
      <c r="AO55" s="1163"/>
      <c r="AP55" s="1163">
        <f t="shared" ref="AP55:BA55" si="171">SUBTOTAL(9,AP53:AP54)</f>
        <v>0</v>
      </c>
      <c r="AQ55" s="1163">
        <f t="shared" si="171"/>
        <v>0</v>
      </c>
      <c r="AR55" s="1163">
        <f t="shared" si="171"/>
        <v>0</v>
      </c>
      <c r="AS55" s="1163">
        <f t="shared" si="171"/>
        <v>0</v>
      </c>
      <c r="AT55" s="1163">
        <f t="shared" si="171"/>
        <v>0</v>
      </c>
      <c r="AU55" s="1163">
        <f t="shared" si="171"/>
        <v>0</v>
      </c>
      <c r="AV55" s="1163">
        <f t="shared" si="171"/>
        <v>0</v>
      </c>
      <c r="AW55" s="1163">
        <f t="shared" si="171"/>
        <v>0</v>
      </c>
      <c r="AX55" s="1163">
        <f t="shared" si="171"/>
        <v>0</v>
      </c>
      <c r="AY55" s="1163">
        <f t="shared" si="171"/>
        <v>0</v>
      </c>
      <c r="AZ55" s="1163">
        <f t="shared" si="171"/>
        <v>0</v>
      </c>
      <c r="BA55" s="1163">
        <f t="shared" si="171"/>
        <v>0</v>
      </c>
      <c r="BB55" s="1163"/>
      <c r="BC55" s="1163"/>
      <c r="BE55" s="1163">
        <f>SUBTOTAL(9,BE47:BE54)</f>
        <v>0</v>
      </c>
      <c r="BF55" s="1163">
        <f>SUBTOTAL(9,BF47:BF54)</f>
        <v>0</v>
      </c>
      <c r="BG55" s="1163">
        <f>SUBTOTAL(9,BG47:BG54)</f>
        <v>0</v>
      </c>
      <c r="BH55" s="1163">
        <f>SUBTOTAL(9,BH47:BH54)</f>
        <v>0</v>
      </c>
      <c r="BI55" s="1163"/>
      <c r="BJ55" s="1163">
        <f t="shared" ref="BJ55" si="172">SUBTOTAL(9,BJ47:BJ54)</f>
        <v>0</v>
      </c>
      <c r="BK55" s="1163">
        <f t="shared" ref="BK55" si="173">SUBTOTAL(9,BK47:BK54)</f>
        <v>0</v>
      </c>
      <c r="BL55" s="1163">
        <f t="shared" ref="BL55" si="174">SUBTOTAL(9,BL47:BL54)</f>
        <v>0</v>
      </c>
      <c r="BM55" s="1163">
        <f t="shared" ref="BM55" si="175">SUBTOTAL(9,BM47:BM54)</f>
        <v>0</v>
      </c>
      <c r="BN55" s="1163">
        <f t="shared" ref="BN55" si="176">SUBTOTAL(9,BN47:BN54)</f>
        <v>0</v>
      </c>
      <c r="BO55" s="1163">
        <f t="shared" ref="BO55" si="177">SUBTOTAL(9,BO47:BO54)</f>
        <v>0</v>
      </c>
      <c r="BP55" s="1163">
        <f t="shared" ref="BP55" si="178">SUBTOTAL(9,BP47:BP54)</f>
        <v>0</v>
      </c>
      <c r="BQ55" s="1163">
        <f t="shared" ref="BQ55" si="179">SUBTOTAL(9,BQ47:BQ54)</f>
        <v>0</v>
      </c>
      <c r="BR55" s="1163">
        <f t="shared" ref="BR55" si="180">SUBTOTAL(9,BR47:BR54)</f>
        <v>0</v>
      </c>
      <c r="BS55" s="1163">
        <f t="shared" ref="BS55" si="181">SUBTOTAL(9,BS47:BS54)</f>
        <v>0</v>
      </c>
      <c r="BT55" s="1163">
        <f t="shared" ref="BT55" si="182">SUBTOTAL(9,BT47:BT54)</f>
        <v>0</v>
      </c>
      <c r="BU55" s="3146"/>
    </row>
    <row r="56" spans="2:75" ht="12.75" customHeight="1">
      <c r="B56" s="1125"/>
      <c r="C56" s="1126"/>
      <c r="D56" s="1127"/>
      <c r="E56" s="1127"/>
      <c r="F56" s="1127"/>
      <c r="G56" s="4111"/>
      <c r="H56" s="4127"/>
      <c r="I56" s="4127"/>
      <c r="J56" s="4128"/>
      <c r="K56" s="4118"/>
      <c r="L56" s="4129"/>
      <c r="M56" s="4129"/>
      <c r="N56" s="4130"/>
      <c r="O56" s="4112"/>
      <c r="P56" s="4131"/>
      <c r="Q56" s="4132"/>
      <c r="R56" s="4130"/>
      <c r="S56" s="4130"/>
      <c r="T56" s="4126"/>
      <c r="V56" s="1097"/>
      <c r="W56" s="1273"/>
      <c r="X56" s="1273"/>
      <c r="Y56" s="1291"/>
      <c r="AH56" s="1655"/>
      <c r="AI56" s="1655"/>
      <c r="AJ56" s="1655"/>
      <c r="AK56" s="1655"/>
      <c r="AL56" s="1655"/>
      <c r="AM56" s="1655"/>
      <c r="AN56" s="1655"/>
      <c r="AO56" s="1655"/>
      <c r="AP56" s="1655"/>
      <c r="AQ56" s="1655"/>
      <c r="AR56" s="1655"/>
      <c r="AS56" s="1655"/>
      <c r="AT56" s="1655"/>
      <c r="AU56" s="1655"/>
      <c r="AV56" s="1655"/>
      <c r="AW56" s="1655"/>
      <c r="AX56" s="1655"/>
      <c r="AY56" s="1655"/>
      <c r="AZ56" s="1655"/>
      <c r="BA56" s="1655"/>
      <c r="BB56" s="1655"/>
      <c r="BC56" s="1655"/>
      <c r="BE56" s="1165"/>
      <c r="BF56" s="1165"/>
      <c r="BG56" s="1165"/>
      <c r="BH56" s="1165"/>
      <c r="BI56" s="1165"/>
      <c r="BJ56" s="1165"/>
      <c r="BK56" s="1165"/>
      <c r="BL56" s="1165"/>
      <c r="BM56" s="1165"/>
      <c r="BN56" s="1165"/>
      <c r="BO56" s="1165"/>
      <c r="BP56" s="1165"/>
      <c r="BQ56" s="1165"/>
      <c r="BR56" s="1165"/>
      <c r="BS56" s="1165"/>
      <c r="BT56" s="1165"/>
      <c r="BU56" s="1227"/>
    </row>
    <row r="57" spans="2:75" ht="12.75" customHeight="1">
      <c r="B57" s="1023" t="s">
        <v>2032</v>
      </c>
      <c r="C57" s="1096" t="s">
        <v>2039</v>
      </c>
      <c r="D57" s="1100"/>
      <c r="E57" s="1100"/>
      <c r="F57" s="1100"/>
      <c r="G57" s="1270"/>
      <c r="H57" s="1270"/>
      <c r="I57" s="1270"/>
      <c r="J57" s="1287"/>
      <c r="K57" s="1271"/>
      <c r="L57" s="1288"/>
      <c r="M57" s="1288"/>
      <c r="N57" s="1295"/>
      <c r="O57" s="1273"/>
      <c r="P57" s="1289"/>
      <c r="Q57" s="1290"/>
      <c r="R57" s="1295"/>
      <c r="S57" s="1295"/>
      <c r="T57" s="1291"/>
      <c r="V57" s="1097"/>
      <c r="W57" s="1273"/>
      <c r="X57" s="1273"/>
      <c r="Y57" s="1291"/>
      <c r="AH57" s="1655"/>
      <c r="AI57" s="1655"/>
      <c r="AJ57" s="1655"/>
      <c r="AK57" s="1655"/>
      <c r="AL57" s="1655"/>
      <c r="AM57" s="1655"/>
      <c r="AN57" s="1655"/>
      <c r="AO57" s="1655"/>
      <c r="AP57" s="1655"/>
      <c r="AQ57" s="1655"/>
      <c r="AR57" s="1655"/>
      <c r="AS57" s="1655"/>
      <c r="AT57" s="1655"/>
      <c r="AU57" s="1655"/>
      <c r="AV57" s="1655"/>
      <c r="AW57" s="1655"/>
      <c r="AX57" s="1655"/>
      <c r="AY57" s="1655"/>
      <c r="AZ57" s="1655"/>
      <c r="BA57" s="1655"/>
      <c r="BB57" s="1655"/>
      <c r="BC57" s="1655"/>
      <c r="BE57" s="1165"/>
      <c r="BF57" s="1165"/>
      <c r="BG57" s="1165"/>
      <c r="BH57" s="1165"/>
      <c r="BI57" s="1165"/>
      <c r="BJ57" s="1165"/>
      <c r="BK57" s="1165"/>
      <c r="BL57" s="1165"/>
      <c r="BM57" s="1165"/>
      <c r="BN57" s="1165"/>
      <c r="BO57" s="1165"/>
      <c r="BP57" s="1165"/>
      <c r="BQ57" s="1165"/>
      <c r="BR57" s="1165"/>
      <c r="BS57" s="1165"/>
      <c r="BT57" s="1165"/>
      <c r="BU57" s="1227"/>
    </row>
    <row r="58" spans="2:75" ht="12.75" customHeight="1">
      <c r="B58" s="1101">
        <v>1</v>
      </c>
      <c r="C58" s="1102"/>
      <c r="D58" s="1103"/>
      <c r="E58" s="1103"/>
      <c r="F58" s="1103"/>
      <c r="G58" s="1104"/>
      <c r="H58" s="1105"/>
      <c r="I58" s="1105"/>
      <c r="J58" s="1106"/>
      <c r="K58" s="1107"/>
      <c r="L58" s="1108"/>
      <c r="M58" s="1108"/>
      <c r="N58" s="1128"/>
      <c r="O58" s="1108"/>
      <c r="P58" s="1106"/>
      <c r="Q58" s="1109"/>
      <c r="R58" s="1128"/>
      <c r="S58" s="1128"/>
      <c r="T58" s="1110"/>
      <c r="V58" s="1111"/>
      <c r="W58" s="1112"/>
      <c r="X58" s="1112"/>
      <c r="Y58" s="1110"/>
      <c r="AH58" s="1655">
        <f t="shared" ref="AH58:AH59" si="183">Q58</f>
        <v>0</v>
      </c>
      <c r="AI58" s="1812"/>
      <c r="AJ58" s="1812"/>
      <c r="AK58" s="1655">
        <f>AH58+AI58-AJ58</f>
        <v>0</v>
      </c>
      <c r="AL58" s="3145"/>
      <c r="AM58" s="1812"/>
      <c r="AN58" s="1812"/>
      <c r="AO58" s="1812"/>
      <c r="AP58" s="1812"/>
      <c r="AQ58" s="1655">
        <f t="shared" ref="AQ58:AQ59" si="184">IF(AS58&gt;AK58,AS58-AK58,0)</f>
        <v>0</v>
      </c>
      <c r="AR58" s="1655">
        <f t="shared" ref="AR58:AR59" si="185">IF(AK58&gt;AS58,AK58-AS58,0)</f>
        <v>0</v>
      </c>
      <c r="AS58" s="1655">
        <f t="shared" ref="AS58:AS59" si="186">IF(AND(AL58="Y",AO58="Y",AN58="n/a"),MIN(AK58,AP58),IF(AND(AL58="Y",AO58="Y",AN58="Y"),MIN(AK58,AP58),0))</f>
        <v>0</v>
      </c>
      <c r="AT58" s="1812"/>
      <c r="AU58" s="1655">
        <f>IF(AW58&gt;AK58,AW58-AK58,0)</f>
        <v>0</v>
      </c>
      <c r="AV58" s="1655">
        <f>IF(AK58&gt;AW58,AK58-AV58,0)</f>
        <v>0</v>
      </c>
      <c r="AW58" s="1655">
        <f>AS58+AT58</f>
        <v>0</v>
      </c>
      <c r="AX58" s="1812"/>
      <c r="AY58" s="1655">
        <f>IF(BA58&gt;AK58,BA58-AK58,0)</f>
        <v>0</v>
      </c>
      <c r="AZ58" s="1655">
        <f>IF(AK58&gt;BA58,AK58-BA58,0)</f>
        <v>0</v>
      </c>
      <c r="BA58" s="1655">
        <f>AW58+AX58</f>
        <v>0</v>
      </c>
      <c r="BB58" s="1812"/>
      <c r="BC58" s="1812"/>
      <c r="BE58" s="1165">
        <f>V58</f>
        <v>0</v>
      </c>
      <c r="BF58" s="1162"/>
      <c r="BG58" s="1162"/>
      <c r="BH58" s="1165">
        <f>BE58+BF58-BG58</f>
        <v>0</v>
      </c>
      <c r="BI58" s="1162"/>
      <c r="BJ58" s="1165">
        <f>IF(BL58&gt;BH58,BL58-BH58,0)</f>
        <v>0</v>
      </c>
      <c r="BK58" s="1165">
        <f>IF(BH58&gt;BL58,BH58-BL58,0)</f>
        <v>0</v>
      </c>
      <c r="BL58" s="1165">
        <f>IF(BI58="Y",BH58,0)</f>
        <v>0</v>
      </c>
      <c r="BM58" s="1162"/>
      <c r="BN58" s="1165">
        <f>IF(BP58&gt;BH58,BP58-BH58,0)</f>
        <v>0</v>
      </c>
      <c r="BO58" s="1165">
        <f>IF(BH58&gt;BP58,BH58-BP58,0)</f>
        <v>0</v>
      </c>
      <c r="BP58" s="1165">
        <f>BL58+BM58</f>
        <v>0</v>
      </c>
      <c r="BQ58" s="1162"/>
      <c r="BR58" s="1165">
        <f t="shared" ref="BR58:BR59" si="187">IF(BT58&gt;BH58,BT58-BH58,0)</f>
        <v>0</v>
      </c>
      <c r="BS58" s="1165">
        <f t="shared" ref="BS58:BS59" si="188">IF(BH58&gt;BT58,BH58-BT58,0)</f>
        <v>0</v>
      </c>
      <c r="BT58" s="1165">
        <f t="shared" ref="BT58:BT59" si="189">BP58+BQ58</f>
        <v>0</v>
      </c>
      <c r="BU58" s="1227"/>
    </row>
    <row r="59" spans="2:75" ht="12.75" customHeight="1">
      <c r="B59" s="1113">
        <v>2</v>
      </c>
      <c r="C59" s="1114"/>
      <c r="D59" s="1115"/>
      <c r="E59" s="1115"/>
      <c r="F59" s="1115"/>
      <c r="G59" s="1116"/>
      <c r="H59" s="1117"/>
      <c r="I59" s="1117"/>
      <c r="J59" s="1118"/>
      <c r="K59" s="1119"/>
      <c r="L59" s="1120"/>
      <c r="M59" s="1120"/>
      <c r="N59" s="1120"/>
      <c r="O59" s="1120"/>
      <c r="P59" s="1118"/>
      <c r="Q59" s="1121"/>
      <c r="R59" s="1129"/>
      <c r="S59" s="1129"/>
      <c r="T59" s="1122"/>
      <c r="V59" s="1123"/>
      <c r="W59" s="1124"/>
      <c r="X59" s="1124"/>
      <c r="Y59" s="1122"/>
      <c r="AH59" s="1655">
        <f t="shared" si="183"/>
        <v>0</v>
      </c>
      <c r="AI59" s="1812"/>
      <c r="AJ59" s="1812"/>
      <c r="AK59" s="1655">
        <f>AH59+AI59-AJ59</f>
        <v>0</v>
      </c>
      <c r="AL59" s="3145"/>
      <c r="AM59" s="1812"/>
      <c r="AN59" s="1812"/>
      <c r="AO59" s="1812"/>
      <c r="AP59" s="1812"/>
      <c r="AQ59" s="1655">
        <f t="shared" si="184"/>
        <v>0</v>
      </c>
      <c r="AR59" s="1655">
        <f t="shared" si="185"/>
        <v>0</v>
      </c>
      <c r="AS59" s="1655">
        <f t="shared" si="186"/>
        <v>0</v>
      </c>
      <c r="AT59" s="1812"/>
      <c r="AU59" s="1655">
        <f>IF(AW59&gt;AK59,AW59-AK59,0)</f>
        <v>0</v>
      </c>
      <c r="AV59" s="1655">
        <f>IF(AK59&gt;AW59,AK59-AV59,0)</f>
        <v>0</v>
      </c>
      <c r="AW59" s="1655">
        <f>AS59+AT59</f>
        <v>0</v>
      </c>
      <c r="AX59" s="1812"/>
      <c r="AY59" s="1655">
        <f>IF(BA59&gt;AK59,BA59-AK59,0)</f>
        <v>0</v>
      </c>
      <c r="AZ59" s="1655">
        <f>IF(AK59&gt;BA59,AK59-BA59,0)</f>
        <v>0</v>
      </c>
      <c r="BA59" s="1655">
        <f>AW59+AX59</f>
        <v>0</v>
      </c>
      <c r="BB59" s="1812"/>
      <c r="BC59" s="1812"/>
      <c r="BE59" s="1165">
        <f>V59</f>
        <v>0</v>
      </c>
      <c r="BF59" s="1162"/>
      <c r="BG59" s="1162"/>
      <c r="BH59" s="1165">
        <f>BE59+BF59-BG59</f>
        <v>0</v>
      </c>
      <c r="BI59" s="1162"/>
      <c r="BJ59" s="1165">
        <f>IF(BL59&gt;BH59,BL59-BH59,0)</f>
        <v>0</v>
      </c>
      <c r="BK59" s="1165">
        <f>IF(BH59&gt;BL59,BH59-BL59,0)</f>
        <v>0</v>
      </c>
      <c r="BL59" s="1165">
        <f>IF(BI59="Y",BH59,0)</f>
        <v>0</v>
      </c>
      <c r="BM59" s="1162"/>
      <c r="BN59" s="1165">
        <f t="shared" ref="BN59" si="190">IF(BP59&gt;BH59,BP59-BH59,0)</f>
        <v>0</v>
      </c>
      <c r="BO59" s="1165">
        <f t="shared" ref="BO59" si="191">IF(BH59&gt;BP59,BH59-BP59,0)</f>
        <v>0</v>
      </c>
      <c r="BP59" s="1165">
        <f t="shared" ref="BP59" si="192">BL59+BM59</f>
        <v>0</v>
      </c>
      <c r="BQ59" s="1162"/>
      <c r="BR59" s="1165">
        <f t="shared" si="187"/>
        <v>0</v>
      </c>
      <c r="BS59" s="1165">
        <f t="shared" si="188"/>
        <v>0</v>
      </c>
      <c r="BT59" s="1165">
        <f t="shared" si="189"/>
        <v>0</v>
      </c>
      <c r="BU59" s="1227"/>
    </row>
    <row r="60" spans="2:75" ht="12.75" customHeight="1">
      <c r="B60" s="5206"/>
      <c r="C60" s="5192" t="s">
        <v>1594</v>
      </c>
      <c r="D60" s="5193"/>
      <c r="E60" s="5193"/>
      <c r="F60" s="5193"/>
      <c r="G60" s="5194"/>
      <c r="H60" s="5195"/>
      <c r="I60" s="5195"/>
      <c r="J60" s="5196"/>
      <c r="K60" s="5197"/>
      <c r="L60" s="5198"/>
      <c r="M60" s="5198"/>
      <c r="N60" s="5198"/>
      <c r="O60" s="5198"/>
      <c r="P60" s="5196"/>
      <c r="Q60" s="5200">
        <f>SUBTOTAL(9,Q58:Q59)</f>
        <v>0</v>
      </c>
      <c r="R60" s="5201">
        <f>SUBTOTAL(9,R58:R59)</f>
        <v>0</v>
      </c>
      <c r="S60" s="5201">
        <f>SUBTOTAL(9,S58:S59)</f>
        <v>0</v>
      </c>
      <c r="T60" s="5202"/>
      <c r="U60" s="265"/>
      <c r="V60" s="5215">
        <f>SUBTOTAL(9,V58:V59)</f>
        <v>0</v>
      </c>
      <c r="W60" s="5201">
        <f>SUBTOTAL(9,W58:W59)</f>
        <v>0</v>
      </c>
      <c r="X60" s="5201">
        <f>SUBTOTAL(9,X58:X59)</f>
        <v>0</v>
      </c>
      <c r="Y60" s="5205"/>
      <c r="AH60" s="1163">
        <f>SUBTOTAL(9,AH58:AH59)</f>
        <v>0</v>
      </c>
      <c r="AI60" s="1163">
        <f t="shared" ref="AI60" si="193">SUBTOTAL(9,AI58:AI59)</f>
        <v>0</v>
      </c>
      <c r="AJ60" s="1163">
        <f t="shared" ref="AJ60" si="194">SUBTOTAL(9,AJ58:AJ59)</f>
        <v>0</v>
      </c>
      <c r="AK60" s="1163">
        <f>SUBTOTAL(9,AK58:AK59)</f>
        <v>0</v>
      </c>
      <c r="AL60" s="1163"/>
      <c r="AM60" s="1163"/>
      <c r="AN60" s="1163"/>
      <c r="AO60" s="1163"/>
      <c r="AP60" s="1163">
        <f t="shared" ref="AP60" si="195">SUBTOTAL(9,AP58:AP59)</f>
        <v>0</v>
      </c>
      <c r="AQ60" s="1163">
        <f t="shared" ref="AQ60" si="196">SUBTOTAL(9,AQ58:AQ59)</f>
        <v>0</v>
      </c>
      <c r="AR60" s="1163">
        <f t="shared" ref="AR60" si="197">SUBTOTAL(9,AR58:AR59)</f>
        <v>0</v>
      </c>
      <c r="AS60" s="1163">
        <f t="shared" ref="AS60" si="198">SUBTOTAL(9,AS58:AS59)</f>
        <v>0</v>
      </c>
      <c r="AT60" s="1163">
        <f t="shared" ref="AT60" si="199">SUBTOTAL(9,AT58:AT59)</f>
        <v>0</v>
      </c>
      <c r="AU60" s="1163">
        <f t="shared" ref="AU60" si="200">SUBTOTAL(9,AU58:AU59)</f>
        <v>0</v>
      </c>
      <c r="AV60" s="1163">
        <f t="shared" ref="AV60" si="201">SUBTOTAL(9,AV58:AV59)</f>
        <v>0</v>
      </c>
      <c r="AW60" s="1163">
        <f t="shared" ref="AW60" si="202">SUBTOTAL(9,AW58:AW59)</f>
        <v>0</v>
      </c>
      <c r="AX60" s="1163">
        <f t="shared" ref="AX60" si="203">SUBTOTAL(9,AX58:AX59)</f>
        <v>0</v>
      </c>
      <c r="AY60" s="1163">
        <f t="shared" ref="AY60" si="204">SUBTOTAL(9,AY58:AY59)</f>
        <v>0</v>
      </c>
      <c r="AZ60" s="1163">
        <f t="shared" ref="AZ60" si="205">SUBTOTAL(9,AZ58:AZ59)</f>
        <v>0</v>
      </c>
      <c r="BA60" s="1163">
        <f t="shared" ref="BA60" si="206">SUBTOTAL(9,BA58:BA59)</f>
        <v>0</v>
      </c>
      <c r="BB60" s="1163"/>
      <c r="BC60" s="1163"/>
      <c r="BE60" s="1163">
        <f>SUBTOTAL(9,BE52:BE59)</f>
        <v>0</v>
      </c>
      <c r="BF60" s="1163">
        <f>SUBTOTAL(9,BF52:BF59)</f>
        <v>0</v>
      </c>
      <c r="BG60" s="1163">
        <f>SUBTOTAL(9,BG52:BG59)</f>
        <v>0</v>
      </c>
      <c r="BH60" s="1163">
        <f>SUBTOTAL(9,BH52:BH59)</f>
        <v>0</v>
      </c>
      <c r="BI60" s="1163"/>
      <c r="BJ60" s="1163">
        <f t="shared" ref="BJ60" si="207">SUBTOTAL(9,BJ52:BJ59)</f>
        <v>0</v>
      </c>
      <c r="BK60" s="1163">
        <f t="shared" ref="BK60" si="208">SUBTOTAL(9,BK52:BK59)</f>
        <v>0</v>
      </c>
      <c r="BL60" s="1163">
        <f t="shared" ref="BL60" si="209">SUBTOTAL(9,BL52:BL59)</f>
        <v>0</v>
      </c>
      <c r="BM60" s="1163">
        <f t="shared" ref="BM60" si="210">SUBTOTAL(9,BM52:BM59)</f>
        <v>0</v>
      </c>
      <c r="BN60" s="1163">
        <f t="shared" ref="BN60" si="211">SUBTOTAL(9,BN52:BN59)</f>
        <v>0</v>
      </c>
      <c r="BO60" s="1163">
        <f t="shared" ref="BO60" si="212">SUBTOTAL(9,BO52:BO59)</f>
        <v>0</v>
      </c>
      <c r="BP60" s="1163">
        <f t="shared" ref="BP60" si="213">SUBTOTAL(9,BP52:BP59)</f>
        <v>0</v>
      </c>
      <c r="BQ60" s="1163">
        <f t="shared" ref="BQ60" si="214">SUBTOTAL(9,BQ52:BQ59)</f>
        <v>0</v>
      </c>
      <c r="BR60" s="1163">
        <f t="shared" ref="BR60" si="215">SUBTOTAL(9,BR52:BR59)</f>
        <v>0</v>
      </c>
      <c r="BS60" s="1163">
        <f t="shared" ref="BS60" si="216">SUBTOTAL(9,BS52:BS59)</f>
        <v>0</v>
      </c>
      <c r="BT60" s="1163">
        <f t="shared" ref="BT60" si="217">SUBTOTAL(9,BT52:BT59)</f>
        <v>0</v>
      </c>
      <c r="BU60" s="3146"/>
    </row>
    <row r="61" spans="2:75" ht="12.75" customHeight="1">
      <c r="B61" s="1125"/>
      <c r="C61" s="1130"/>
      <c r="D61" s="421"/>
      <c r="E61" s="421"/>
      <c r="F61" s="421"/>
      <c r="G61" s="4111"/>
      <c r="H61" s="4111"/>
      <c r="I61" s="4111"/>
      <c r="J61" s="4128"/>
      <c r="K61" s="4118"/>
      <c r="L61" s="4129"/>
      <c r="M61" s="4129"/>
      <c r="N61" s="4112"/>
      <c r="O61" s="4112"/>
      <c r="P61" s="4131"/>
      <c r="Q61" s="4132"/>
      <c r="R61" s="4130"/>
      <c r="S61" s="4130"/>
      <c r="T61" s="4126"/>
      <c r="V61" s="1097"/>
      <c r="W61" s="1273"/>
      <c r="X61" s="1273"/>
      <c r="Y61" s="1291"/>
      <c r="AH61" s="1655"/>
      <c r="AI61" s="1655"/>
      <c r="AJ61" s="1655"/>
      <c r="AK61" s="1655"/>
      <c r="AL61" s="1655"/>
      <c r="AM61" s="1655"/>
      <c r="AN61" s="1655"/>
      <c r="AO61" s="1655"/>
      <c r="AP61" s="1655"/>
      <c r="AQ61" s="1655"/>
      <c r="AR61" s="1655"/>
      <c r="AS61" s="1655"/>
      <c r="AT61" s="1655"/>
      <c r="AU61" s="1655"/>
      <c r="AV61" s="1655"/>
      <c r="AW61" s="1655"/>
      <c r="AX61" s="1655"/>
      <c r="AY61" s="1655"/>
      <c r="AZ61" s="1655"/>
      <c r="BA61" s="1655"/>
      <c r="BB61" s="1655"/>
      <c r="BC61" s="1655"/>
      <c r="BE61" s="1165"/>
      <c r="BF61" s="1165"/>
      <c r="BG61" s="1165"/>
      <c r="BH61" s="1165"/>
      <c r="BI61" s="1165"/>
      <c r="BJ61" s="1165"/>
      <c r="BK61" s="1165"/>
      <c r="BL61" s="1165"/>
      <c r="BM61" s="1165"/>
      <c r="BN61" s="1165"/>
      <c r="BO61" s="1165"/>
      <c r="BP61" s="1165"/>
      <c r="BQ61" s="1165"/>
      <c r="BR61" s="1165"/>
      <c r="BS61" s="1165"/>
      <c r="BT61" s="1165"/>
      <c r="BU61" s="1227"/>
    </row>
    <row r="62" spans="2:75" ht="12.75" customHeight="1">
      <c r="B62" s="1023" t="s">
        <v>1520</v>
      </c>
      <c r="C62" s="1096" t="s">
        <v>2034</v>
      </c>
      <c r="D62" s="1100"/>
      <c r="E62" s="1100"/>
      <c r="F62" s="1100"/>
      <c r="G62" s="1270"/>
      <c r="H62" s="1270"/>
      <c r="I62" s="1270"/>
      <c r="J62" s="1287"/>
      <c r="K62" s="1271"/>
      <c r="L62" s="1288"/>
      <c r="M62" s="1288"/>
      <c r="N62" s="1273"/>
      <c r="O62" s="1273"/>
      <c r="P62" s="1289"/>
      <c r="Q62" s="1290"/>
      <c r="R62" s="1295"/>
      <c r="S62" s="1295"/>
      <c r="T62" s="1291"/>
      <c r="V62" s="1097"/>
      <c r="W62" s="1273"/>
      <c r="X62" s="1273"/>
      <c r="Y62" s="1291"/>
      <c r="AH62" s="1655"/>
      <c r="AI62" s="1655"/>
      <c r="AJ62" s="1655"/>
      <c r="AK62" s="1655"/>
      <c r="AL62" s="1655"/>
      <c r="AM62" s="1655"/>
      <c r="AN62" s="1655"/>
      <c r="AO62" s="1655"/>
      <c r="AP62" s="1655"/>
      <c r="AQ62" s="1655"/>
      <c r="AR62" s="1655"/>
      <c r="AS62" s="1655"/>
      <c r="AT62" s="1655"/>
      <c r="AU62" s="1655"/>
      <c r="AV62" s="1655"/>
      <c r="AW62" s="1655"/>
      <c r="AX62" s="1655"/>
      <c r="AY62" s="1655"/>
      <c r="AZ62" s="1655"/>
      <c r="BA62" s="1655"/>
      <c r="BB62" s="1655"/>
      <c r="BC62" s="1655"/>
      <c r="BE62" s="1165"/>
      <c r="BF62" s="1165"/>
      <c r="BG62" s="1165"/>
      <c r="BH62" s="1165"/>
      <c r="BI62" s="1165"/>
      <c r="BJ62" s="1165"/>
      <c r="BK62" s="1165"/>
      <c r="BL62" s="1165"/>
      <c r="BM62" s="1165"/>
      <c r="BN62" s="1165"/>
      <c r="BO62" s="1165"/>
      <c r="BP62" s="1165"/>
      <c r="BQ62" s="1165"/>
      <c r="BR62" s="1165"/>
      <c r="BS62" s="1165"/>
      <c r="BT62" s="1165"/>
      <c r="BU62" s="1227"/>
    </row>
    <row r="63" spans="2:75" ht="12.75" customHeight="1">
      <c r="B63" s="1101">
        <v>1</v>
      </c>
      <c r="C63" s="1102"/>
      <c r="D63" s="1103"/>
      <c r="E63" s="1103"/>
      <c r="F63" s="1103"/>
      <c r="G63" s="1104"/>
      <c r="H63" s="1105"/>
      <c r="I63" s="1105"/>
      <c r="J63" s="1106"/>
      <c r="K63" s="1107"/>
      <c r="L63" s="1108"/>
      <c r="M63" s="1108"/>
      <c r="N63" s="1108"/>
      <c r="O63" s="1108"/>
      <c r="P63" s="1106"/>
      <c r="Q63" s="1109"/>
      <c r="R63" s="1128"/>
      <c r="S63" s="1128"/>
      <c r="T63" s="1110"/>
      <c r="V63" s="1111"/>
      <c r="W63" s="1112"/>
      <c r="X63" s="1112"/>
      <c r="Y63" s="1110"/>
      <c r="AH63" s="1655">
        <f t="shared" ref="AH63:AH64" si="218">Q63</f>
        <v>0</v>
      </c>
      <c r="AI63" s="1812"/>
      <c r="AJ63" s="1812"/>
      <c r="AK63" s="1655">
        <f>AH63+AI63-AJ63</f>
        <v>0</v>
      </c>
      <c r="AL63" s="3145"/>
      <c r="AM63" s="1812"/>
      <c r="AN63" s="1812"/>
      <c r="AO63" s="1812"/>
      <c r="AP63" s="1812"/>
      <c r="AQ63" s="1655">
        <f t="shared" ref="AQ63:AQ64" si="219">IF(AS63&gt;AK63,AS63-AK63,0)</f>
        <v>0</v>
      </c>
      <c r="AR63" s="1655">
        <f t="shared" ref="AR63:AR64" si="220">IF(AK63&gt;AS63,AK63-AS63,0)</f>
        <v>0</v>
      </c>
      <c r="AS63" s="1655">
        <f t="shared" ref="AS63:AS64" si="221">IF(AND(AL63="Y",AO63="Y",AN63="n/a"),MIN(AK63,AP63),IF(AND(AL63="Y",AO63="Y",AN63="Y"),MIN(AK63,AP63),0))</f>
        <v>0</v>
      </c>
      <c r="AT63" s="1812"/>
      <c r="AU63" s="1655">
        <f>IF(AW63&gt;AK63,AW63-AK63,0)</f>
        <v>0</v>
      </c>
      <c r="AV63" s="1655">
        <f>IF(AK63&gt;AW63,AK63-AV63,0)</f>
        <v>0</v>
      </c>
      <c r="AW63" s="1655">
        <f>AS63+AT63</f>
        <v>0</v>
      </c>
      <c r="AX63" s="1812"/>
      <c r="AY63" s="1655">
        <f>IF(BA63&gt;AK63,BA63-AK63,0)</f>
        <v>0</v>
      </c>
      <c r="AZ63" s="1655">
        <f>IF(AK63&gt;BA63,AK63-BA63,0)</f>
        <v>0</v>
      </c>
      <c r="BA63" s="1655">
        <f>AW63+AX63</f>
        <v>0</v>
      </c>
      <c r="BB63" s="1812"/>
      <c r="BC63" s="1812"/>
      <c r="BE63" s="1165">
        <f>V63</f>
        <v>0</v>
      </c>
      <c r="BF63" s="1162"/>
      <c r="BG63" s="1162"/>
      <c r="BH63" s="1165">
        <f>BE63+BF63-BG63</f>
        <v>0</v>
      </c>
      <c r="BI63" s="1162"/>
      <c r="BJ63" s="1165">
        <f>IF(BL63&gt;BH63,BL63-BH63,0)</f>
        <v>0</v>
      </c>
      <c r="BK63" s="1165">
        <f>IF(BH63&gt;BL63,BH63-BL63,0)</f>
        <v>0</v>
      </c>
      <c r="BL63" s="1165">
        <f>IF(BI63="Y",BH63,0)</f>
        <v>0</v>
      </c>
      <c r="BM63" s="1162"/>
      <c r="BN63" s="1165">
        <f>IF(BP63&gt;BH63,BP63-BH63,0)</f>
        <v>0</v>
      </c>
      <c r="BO63" s="1165">
        <f>IF(BH63&gt;BP63,BH63-BP63,0)</f>
        <v>0</v>
      </c>
      <c r="BP63" s="1165">
        <f>BL63+BM63</f>
        <v>0</v>
      </c>
      <c r="BQ63" s="1162"/>
      <c r="BR63" s="1165">
        <f t="shared" ref="BR63:BR64" si="222">IF(BT63&gt;BH63,BT63-BH63,0)</f>
        <v>0</v>
      </c>
      <c r="BS63" s="1165">
        <f t="shared" ref="BS63:BS64" si="223">IF(BH63&gt;BT63,BH63-BT63,0)</f>
        <v>0</v>
      </c>
      <c r="BT63" s="1165">
        <f t="shared" ref="BT63:BT64" si="224">BP63+BQ63</f>
        <v>0</v>
      </c>
      <c r="BU63" s="1227"/>
    </row>
    <row r="64" spans="2:75" ht="12.75" customHeight="1">
      <c r="B64" s="1113">
        <v>2</v>
      </c>
      <c r="C64" s="1114"/>
      <c r="D64" s="1115"/>
      <c r="E64" s="1115"/>
      <c r="F64" s="1115"/>
      <c r="G64" s="1116"/>
      <c r="H64" s="1117"/>
      <c r="I64" s="1117"/>
      <c r="J64" s="1118"/>
      <c r="K64" s="1119"/>
      <c r="L64" s="1120"/>
      <c r="M64" s="1120"/>
      <c r="N64" s="1120"/>
      <c r="O64" s="1120"/>
      <c r="P64" s="1118"/>
      <c r="Q64" s="1121"/>
      <c r="R64" s="1129"/>
      <c r="S64" s="1129"/>
      <c r="T64" s="1122"/>
      <c r="V64" s="1123"/>
      <c r="W64" s="1124"/>
      <c r="X64" s="1124"/>
      <c r="Y64" s="1122"/>
      <c r="AH64" s="1655">
        <f t="shared" si="218"/>
        <v>0</v>
      </c>
      <c r="AI64" s="1812"/>
      <c r="AJ64" s="1812"/>
      <c r="AK64" s="1655">
        <f>AH64+AI64-AJ64</f>
        <v>0</v>
      </c>
      <c r="AL64" s="3145"/>
      <c r="AM64" s="1812"/>
      <c r="AN64" s="1812"/>
      <c r="AO64" s="1812"/>
      <c r="AP64" s="1812"/>
      <c r="AQ64" s="1655">
        <f t="shared" si="219"/>
        <v>0</v>
      </c>
      <c r="AR64" s="1655">
        <f t="shared" si="220"/>
        <v>0</v>
      </c>
      <c r="AS64" s="1655">
        <f t="shared" si="221"/>
        <v>0</v>
      </c>
      <c r="AT64" s="1812"/>
      <c r="AU64" s="1655">
        <f>IF(AW64&gt;AK64,AW64-AK64,0)</f>
        <v>0</v>
      </c>
      <c r="AV64" s="1655">
        <f>IF(AK64&gt;AW64,AK64-AV64,0)</f>
        <v>0</v>
      </c>
      <c r="AW64" s="1655">
        <f>AS64+AT64</f>
        <v>0</v>
      </c>
      <c r="AX64" s="1812"/>
      <c r="AY64" s="1655">
        <f>IF(BA64&gt;AK64,BA64-AK64,0)</f>
        <v>0</v>
      </c>
      <c r="AZ64" s="1655">
        <f>IF(AK64&gt;BA64,AK64-BA64,0)</f>
        <v>0</v>
      </c>
      <c r="BA64" s="1655">
        <f>AW64+AX64</f>
        <v>0</v>
      </c>
      <c r="BB64" s="1812"/>
      <c r="BC64" s="1812"/>
      <c r="BE64" s="1165">
        <f>V64</f>
        <v>0</v>
      </c>
      <c r="BF64" s="1162"/>
      <c r="BG64" s="1162"/>
      <c r="BH64" s="1165">
        <f>BE64+BF64-BG64</f>
        <v>0</v>
      </c>
      <c r="BI64" s="1162"/>
      <c r="BJ64" s="1165">
        <f>IF(BL64&gt;BH64,BL64-BH64,0)</f>
        <v>0</v>
      </c>
      <c r="BK64" s="1165">
        <f>IF(BH64&gt;BL64,BH64-BL64,0)</f>
        <v>0</v>
      </c>
      <c r="BL64" s="1165">
        <f>IF(BI64="Y",BH64,0)</f>
        <v>0</v>
      </c>
      <c r="BM64" s="1162"/>
      <c r="BN64" s="1165">
        <f t="shared" ref="BN64" si="225">IF(BP64&gt;BH64,BP64-BH64,0)</f>
        <v>0</v>
      </c>
      <c r="BO64" s="1165">
        <f t="shared" ref="BO64" si="226">IF(BH64&gt;BP64,BH64-BP64,0)</f>
        <v>0</v>
      </c>
      <c r="BP64" s="1165">
        <f t="shared" ref="BP64" si="227">BL64+BM64</f>
        <v>0</v>
      </c>
      <c r="BQ64" s="1162"/>
      <c r="BR64" s="1165">
        <f t="shared" si="222"/>
        <v>0</v>
      </c>
      <c r="BS64" s="1165">
        <f t="shared" si="223"/>
        <v>0</v>
      </c>
      <c r="BT64" s="1165">
        <f t="shared" si="224"/>
        <v>0</v>
      </c>
      <c r="BU64" s="1227"/>
    </row>
    <row r="65" spans="2:75" ht="12.75" customHeight="1">
      <c r="B65" s="5206"/>
      <c r="C65" s="5192" t="s">
        <v>1594</v>
      </c>
      <c r="D65" s="5193"/>
      <c r="E65" s="5193"/>
      <c r="F65" s="5193"/>
      <c r="G65" s="5194"/>
      <c r="H65" s="5195"/>
      <c r="I65" s="5195"/>
      <c r="J65" s="5196"/>
      <c r="K65" s="5197"/>
      <c r="L65" s="5198"/>
      <c r="M65" s="5198"/>
      <c r="N65" s="5198"/>
      <c r="O65" s="5198"/>
      <c r="P65" s="5196"/>
      <c r="Q65" s="5200">
        <f>SUBTOTAL(9,Q63:Q64)</f>
        <v>0</v>
      </c>
      <c r="R65" s="5201">
        <f>SUBTOTAL(9,R63:R64)</f>
        <v>0</v>
      </c>
      <c r="S65" s="5201">
        <f>SUBTOTAL(9,S63:S64)</f>
        <v>0</v>
      </c>
      <c r="T65" s="5202"/>
      <c r="U65" s="265"/>
      <c r="V65" s="5215">
        <f>SUBTOTAL(9,V63:V64)</f>
        <v>0</v>
      </c>
      <c r="W65" s="5201">
        <f>SUBTOTAL(9,W63:W64)</f>
        <v>0</v>
      </c>
      <c r="X65" s="5201">
        <f>SUBTOTAL(9,X63:X64)</f>
        <v>0</v>
      </c>
      <c r="Y65" s="5205"/>
      <c r="AH65" s="1163">
        <f>SUBTOTAL(9,AH63:AH64)</f>
        <v>0</v>
      </c>
      <c r="AI65" s="1163">
        <f>SUBTOTAL(9,AI63:AI64)</f>
        <v>0</v>
      </c>
      <c r="AJ65" s="1163">
        <f>SUBTOTAL(9,AJ63:AJ64)</f>
        <v>0</v>
      </c>
      <c r="AK65" s="1163">
        <f>SUBTOTAL(9,AK63:AK64)</f>
        <v>0</v>
      </c>
      <c r="AL65" s="1163"/>
      <c r="AM65" s="1163"/>
      <c r="AN65" s="1163"/>
      <c r="AO65" s="1163"/>
      <c r="AP65" s="1163">
        <f t="shared" ref="AP65:BA65" si="228">SUBTOTAL(9,AP63:AP64)</f>
        <v>0</v>
      </c>
      <c r="AQ65" s="1163">
        <f t="shared" si="228"/>
        <v>0</v>
      </c>
      <c r="AR65" s="1163">
        <f t="shared" si="228"/>
        <v>0</v>
      </c>
      <c r="AS65" s="1163">
        <f t="shared" si="228"/>
        <v>0</v>
      </c>
      <c r="AT65" s="1163">
        <f t="shared" si="228"/>
        <v>0</v>
      </c>
      <c r="AU65" s="1163">
        <f t="shared" si="228"/>
        <v>0</v>
      </c>
      <c r="AV65" s="1163">
        <f t="shared" si="228"/>
        <v>0</v>
      </c>
      <c r="AW65" s="1163">
        <f t="shared" si="228"/>
        <v>0</v>
      </c>
      <c r="AX65" s="1163">
        <f t="shared" si="228"/>
        <v>0</v>
      </c>
      <c r="AY65" s="1163">
        <f t="shared" si="228"/>
        <v>0</v>
      </c>
      <c r="AZ65" s="1163">
        <f t="shared" si="228"/>
        <v>0</v>
      </c>
      <c r="BA65" s="1163">
        <f t="shared" si="228"/>
        <v>0</v>
      </c>
      <c r="BB65" s="1163"/>
      <c r="BC65" s="1163"/>
      <c r="BE65" s="1163">
        <f>SUBTOTAL(9,BE57:BE64)</f>
        <v>0</v>
      </c>
      <c r="BF65" s="1163">
        <f>SUBTOTAL(9,BF57:BF64)</f>
        <v>0</v>
      </c>
      <c r="BG65" s="1163">
        <f>SUBTOTAL(9,BG57:BG64)</f>
        <v>0</v>
      </c>
      <c r="BH65" s="1163">
        <f>SUBTOTAL(9,BH57:BH64)</f>
        <v>0</v>
      </c>
      <c r="BI65" s="1163"/>
      <c r="BJ65" s="1163">
        <f t="shared" ref="BJ65" si="229">SUBTOTAL(9,BJ57:BJ64)</f>
        <v>0</v>
      </c>
      <c r="BK65" s="1163">
        <f t="shared" ref="BK65" si="230">SUBTOTAL(9,BK57:BK64)</f>
        <v>0</v>
      </c>
      <c r="BL65" s="1163">
        <f t="shared" ref="BL65" si="231">SUBTOTAL(9,BL57:BL64)</f>
        <v>0</v>
      </c>
      <c r="BM65" s="1163">
        <f t="shared" ref="BM65" si="232">SUBTOTAL(9,BM57:BM64)</f>
        <v>0</v>
      </c>
      <c r="BN65" s="1163">
        <f t="shared" ref="BN65" si="233">SUBTOTAL(9,BN57:BN64)</f>
        <v>0</v>
      </c>
      <c r="BO65" s="1163">
        <f t="shared" ref="BO65" si="234">SUBTOTAL(9,BO57:BO64)</f>
        <v>0</v>
      </c>
      <c r="BP65" s="1163">
        <f t="shared" ref="BP65" si="235">SUBTOTAL(9,BP57:BP64)</f>
        <v>0</v>
      </c>
      <c r="BQ65" s="1163">
        <f t="shared" ref="BQ65" si="236">SUBTOTAL(9,BQ57:BQ64)</f>
        <v>0</v>
      </c>
      <c r="BR65" s="1163">
        <f t="shared" ref="BR65" si="237">SUBTOTAL(9,BR57:BR64)</f>
        <v>0</v>
      </c>
      <c r="BS65" s="1163">
        <f t="shared" ref="BS65" si="238">SUBTOTAL(9,BS57:BS64)</f>
        <v>0</v>
      </c>
      <c r="BT65" s="1163">
        <f t="shared" ref="BT65" si="239">SUBTOTAL(9,BT57:BT64)</f>
        <v>0</v>
      </c>
      <c r="BU65" s="3146"/>
    </row>
    <row r="66" spans="2:75" ht="12.75" customHeight="1">
      <c r="B66" s="1125"/>
      <c r="C66" s="1130"/>
      <c r="D66" s="421"/>
      <c r="E66" s="421"/>
      <c r="F66" s="421"/>
      <c r="G66" s="4111"/>
      <c r="H66" s="4111"/>
      <c r="I66" s="4111"/>
      <c r="J66" s="4128"/>
      <c r="K66" s="4118"/>
      <c r="L66" s="4129"/>
      <c r="M66" s="4129"/>
      <c r="N66" s="4112"/>
      <c r="O66" s="4112"/>
      <c r="P66" s="4131"/>
      <c r="Q66" s="4132"/>
      <c r="R66" s="4130"/>
      <c r="S66" s="4130"/>
      <c r="T66" s="4126"/>
      <c r="V66" s="1097"/>
      <c r="W66" s="1273"/>
      <c r="X66" s="1273"/>
      <c r="Y66" s="1291"/>
      <c r="AA66" s="1152"/>
      <c r="AH66" s="1655"/>
      <c r="AI66" s="1655"/>
      <c r="AJ66" s="1655"/>
      <c r="AK66" s="1655"/>
      <c r="AL66" s="1655"/>
      <c r="AM66" s="1655"/>
      <c r="AN66" s="1655"/>
      <c r="AO66" s="1655"/>
      <c r="AP66" s="1655"/>
      <c r="AQ66" s="1655"/>
      <c r="AR66" s="1655"/>
      <c r="AS66" s="1655"/>
      <c r="AT66" s="1655"/>
      <c r="AU66" s="1655"/>
      <c r="AV66" s="1655"/>
      <c r="AW66" s="1655"/>
      <c r="AX66" s="1655"/>
      <c r="AY66" s="1655"/>
      <c r="AZ66" s="1655"/>
      <c r="BA66" s="1655"/>
      <c r="BB66" s="1655"/>
      <c r="BC66" s="1655"/>
      <c r="BE66" s="1165"/>
      <c r="BF66" s="1165"/>
      <c r="BG66" s="1165"/>
      <c r="BH66" s="1165"/>
      <c r="BI66" s="1165"/>
      <c r="BJ66" s="1165"/>
      <c r="BK66" s="1165"/>
      <c r="BL66" s="1165"/>
      <c r="BM66" s="1165"/>
      <c r="BN66" s="1165"/>
      <c r="BO66" s="1165"/>
      <c r="BP66" s="1165"/>
      <c r="BQ66" s="1165"/>
      <c r="BR66" s="1165"/>
      <c r="BS66" s="1165"/>
      <c r="BT66" s="1165"/>
      <c r="BU66" s="1227"/>
    </row>
    <row r="67" spans="2:75" ht="12.75" customHeight="1">
      <c r="B67" s="1023" t="s">
        <v>1525</v>
      </c>
      <c r="C67" s="1096" t="s">
        <v>1124</v>
      </c>
      <c r="D67" s="1100"/>
      <c r="E67" s="1100"/>
      <c r="F67" s="1100"/>
      <c r="G67" s="1270"/>
      <c r="H67" s="1270"/>
      <c r="I67" s="1270"/>
      <c r="J67" s="1287"/>
      <c r="K67" s="1271"/>
      <c r="L67" s="1288"/>
      <c r="M67" s="1288"/>
      <c r="N67" s="1273"/>
      <c r="O67" s="1273"/>
      <c r="P67" s="1289"/>
      <c r="Q67" s="1290"/>
      <c r="R67" s="1295"/>
      <c r="S67" s="1295"/>
      <c r="T67" s="1291"/>
      <c r="V67" s="1097"/>
      <c r="W67" s="1273"/>
      <c r="X67" s="1273"/>
      <c r="Y67" s="1291"/>
      <c r="AH67" s="1655"/>
      <c r="AI67" s="1655"/>
      <c r="AJ67" s="1655"/>
      <c r="AK67" s="1655"/>
      <c r="AL67" s="1655"/>
      <c r="AM67" s="1655"/>
      <c r="AN67" s="1655"/>
      <c r="AO67" s="1655"/>
      <c r="AP67" s="1655"/>
      <c r="AQ67" s="1655"/>
      <c r="AR67" s="1655"/>
      <c r="AS67" s="1655"/>
      <c r="AT67" s="1655"/>
      <c r="AU67" s="1655"/>
      <c r="AV67" s="1655"/>
      <c r="AW67" s="1655"/>
      <c r="AX67" s="1655"/>
      <c r="AY67" s="1655"/>
      <c r="AZ67" s="1655"/>
      <c r="BA67" s="1655"/>
      <c r="BB67" s="1655"/>
      <c r="BC67" s="1655"/>
      <c r="BE67" s="1165"/>
      <c r="BF67" s="1165"/>
      <c r="BG67" s="1165"/>
      <c r="BH67" s="1165"/>
      <c r="BI67" s="1165"/>
      <c r="BJ67" s="1165"/>
      <c r="BK67" s="1165"/>
      <c r="BL67" s="1165"/>
      <c r="BM67" s="1165"/>
      <c r="BN67" s="1165"/>
      <c r="BO67" s="1165"/>
      <c r="BP67" s="1165"/>
      <c r="BQ67" s="1165"/>
      <c r="BR67" s="1165"/>
      <c r="BS67" s="1165"/>
      <c r="BT67" s="1165"/>
      <c r="BU67" s="1227"/>
    </row>
    <row r="68" spans="2:75" ht="12.75" customHeight="1">
      <c r="B68" s="1131"/>
      <c r="C68" s="1099"/>
      <c r="D68" s="1100"/>
      <c r="E68" s="1100"/>
      <c r="F68" s="1100"/>
      <c r="G68" s="1270"/>
      <c r="H68" s="1270"/>
      <c r="I68" s="1270"/>
      <c r="J68" s="1287"/>
      <c r="K68" s="1271"/>
      <c r="L68" s="1288"/>
      <c r="M68" s="1288"/>
      <c r="N68" s="1273"/>
      <c r="O68" s="1273"/>
      <c r="P68" s="1289"/>
      <c r="Q68" s="1290"/>
      <c r="R68" s="1295"/>
      <c r="S68" s="1295"/>
      <c r="T68" s="1291"/>
      <c r="V68" s="1097"/>
      <c r="W68" s="1273"/>
      <c r="X68" s="1273"/>
      <c r="Y68" s="1291"/>
      <c r="AH68" s="1655"/>
      <c r="AI68" s="1655"/>
      <c r="AJ68" s="1655"/>
      <c r="AK68" s="1655"/>
      <c r="AL68" s="1655"/>
      <c r="AM68" s="1655"/>
      <c r="AN68" s="1655"/>
      <c r="AO68" s="1655"/>
      <c r="AP68" s="1655"/>
      <c r="AQ68" s="1655"/>
      <c r="AR68" s="1655"/>
      <c r="AS68" s="1655"/>
      <c r="AT68" s="1655"/>
      <c r="AU68" s="1655"/>
      <c r="AV68" s="1655"/>
      <c r="AW68" s="1655"/>
      <c r="AX68" s="1655"/>
      <c r="AY68" s="1655"/>
      <c r="AZ68" s="1655"/>
      <c r="BA68" s="1655"/>
      <c r="BB68" s="1655"/>
      <c r="BC68" s="1655"/>
      <c r="BE68" s="1165"/>
      <c r="BF68" s="1165"/>
      <c r="BG68" s="1165"/>
      <c r="BH68" s="1165"/>
      <c r="BI68" s="1165"/>
      <c r="BJ68" s="1165"/>
      <c r="BK68" s="1165"/>
      <c r="BL68" s="1165"/>
      <c r="BM68" s="1227"/>
      <c r="BN68" s="1165"/>
      <c r="BO68" s="1165"/>
      <c r="BP68" s="1165"/>
      <c r="BQ68" s="1227"/>
      <c r="BR68" s="1165"/>
      <c r="BS68" s="1165"/>
      <c r="BT68" s="1165"/>
      <c r="BU68" s="1227"/>
    </row>
    <row r="69" spans="2:75" ht="12.75" customHeight="1">
      <c r="B69" s="1132" t="s">
        <v>2040</v>
      </c>
      <c r="C69" s="1096" t="s">
        <v>2041</v>
      </c>
      <c r="D69" s="1100"/>
      <c r="E69" s="1100"/>
      <c r="F69" s="1100"/>
      <c r="G69" s="1270"/>
      <c r="H69" s="1270"/>
      <c r="I69" s="1270"/>
      <c r="J69" s="1287"/>
      <c r="K69" s="1271"/>
      <c r="L69" s="1288"/>
      <c r="M69" s="1288"/>
      <c r="N69" s="1273"/>
      <c r="O69" s="1273"/>
      <c r="P69" s="1289"/>
      <c r="Q69" s="1290"/>
      <c r="R69" s="1295"/>
      <c r="S69" s="1295"/>
      <c r="T69" s="1291"/>
      <c r="V69" s="1097"/>
      <c r="W69" s="1273"/>
      <c r="X69" s="1273"/>
      <c r="Y69" s="1291"/>
      <c r="AH69" s="1655"/>
      <c r="AI69" s="1655"/>
      <c r="AJ69" s="1655"/>
      <c r="AK69" s="1655"/>
      <c r="AL69" s="1655"/>
      <c r="AM69" s="1655"/>
      <c r="AN69" s="1655"/>
      <c r="AO69" s="1655"/>
      <c r="AP69" s="1655"/>
      <c r="AQ69" s="1655"/>
      <c r="AR69" s="1655"/>
      <c r="AS69" s="1655"/>
      <c r="AT69" s="1655"/>
      <c r="AU69" s="1655"/>
      <c r="AV69" s="1655"/>
      <c r="AW69" s="1655"/>
      <c r="AX69" s="1655"/>
      <c r="AY69" s="1655"/>
      <c r="AZ69" s="1655"/>
      <c r="BA69" s="1655"/>
      <c r="BB69" s="1655"/>
      <c r="BC69" s="1655"/>
      <c r="BE69" s="1167"/>
      <c r="BF69" s="1167"/>
      <c r="BG69" s="1167"/>
      <c r="BH69" s="1167"/>
      <c r="BI69" s="1167"/>
      <c r="BJ69" s="1167"/>
      <c r="BK69" s="1167"/>
      <c r="BL69" s="1167"/>
      <c r="BM69" s="1228"/>
      <c r="BN69" s="1167"/>
      <c r="BO69" s="1167"/>
      <c r="BP69" s="1167"/>
      <c r="BQ69" s="1228"/>
      <c r="BR69" s="1167"/>
      <c r="BS69" s="1167"/>
      <c r="BT69" s="1167"/>
      <c r="BU69" s="1227"/>
    </row>
    <row r="70" spans="2:75" ht="12.75" customHeight="1">
      <c r="B70" s="1101">
        <v>1</v>
      </c>
      <c r="C70" s="1102"/>
      <c r="D70" s="1103"/>
      <c r="E70" s="1103"/>
      <c r="F70" s="1103"/>
      <c r="G70" s="1104"/>
      <c r="H70" s="1105"/>
      <c r="I70" s="1105"/>
      <c r="J70" s="1106"/>
      <c r="K70" s="1107"/>
      <c r="L70" s="1108"/>
      <c r="M70" s="1108"/>
      <c r="N70" s="1108"/>
      <c r="O70" s="1108"/>
      <c r="P70" s="1106"/>
      <c r="Q70" s="1109"/>
      <c r="R70" s="1128"/>
      <c r="S70" s="1128"/>
      <c r="T70" s="1110"/>
      <c r="V70" s="1111"/>
      <c r="W70" s="1112"/>
      <c r="X70" s="1112"/>
      <c r="Y70" s="1110"/>
      <c r="AH70" s="1655">
        <f t="shared" ref="AH70:AH71" si="240">Q70</f>
        <v>0</v>
      </c>
      <c r="AI70" s="1812"/>
      <c r="AJ70" s="1812"/>
      <c r="AK70" s="1655">
        <f>AH70+AI70-AJ70</f>
        <v>0</v>
      </c>
      <c r="AL70" s="3145"/>
      <c r="AM70" s="1655"/>
      <c r="AN70" s="1812"/>
      <c r="AO70" s="1812"/>
      <c r="AP70" s="1812"/>
      <c r="AQ70" s="1655">
        <f t="shared" ref="AQ70:AQ71" si="241">IF(AS70&gt;AK70,AS70-AK70,0)</f>
        <v>0</v>
      </c>
      <c r="AR70" s="1655">
        <f t="shared" ref="AR70:AR71" si="242">IF(AK70&gt;AS70,AK70-AS70,0)</f>
        <v>0</v>
      </c>
      <c r="AS70" s="1655">
        <f>IF(AND(AN70="Y",AM70="Y",AO70="Y"),MIN(AK70,AP70),IF(AND(AM70="Y",AN70="n/a",AO70="Y"),MIN(AK70,AP70),0))</f>
        <v>0</v>
      </c>
      <c r="AT70" s="1812"/>
      <c r="AU70" s="1655">
        <f>IF(AW70&gt;AK70,AW70-AK70,0)</f>
        <v>0</v>
      </c>
      <c r="AV70" s="1655">
        <f>IF(AK70&gt;AW70,AK70-AV70,0)</f>
        <v>0</v>
      </c>
      <c r="AW70" s="1655">
        <f>AS70+AT70</f>
        <v>0</v>
      </c>
      <c r="AX70" s="1812"/>
      <c r="AY70" s="1655">
        <f>IF(BA70&gt;AK70,BA70-AK70,0)</f>
        <v>0</v>
      </c>
      <c r="AZ70" s="1655">
        <f>IF(AK70&gt;BA70,AK70-BA70,0)</f>
        <v>0</v>
      </c>
      <c r="BA70" s="1655">
        <f>AW70+AX70</f>
        <v>0</v>
      </c>
      <c r="BB70" s="1812"/>
      <c r="BC70" s="1812"/>
      <c r="BE70" s="1165">
        <f>V70</f>
        <v>0</v>
      </c>
      <c r="BF70" s="1812"/>
      <c r="BG70" s="1812"/>
      <c r="BH70" s="1165">
        <f>BE70+BF70-BG70</f>
        <v>0</v>
      </c>
      <c r="BI70" s="1812"/>
      <c r="BJ70" s="1165">
        <f>IF(BL70&gt;BH70,BL70-BH70,0)</f>
        <v>0</v>
      </c>
      <c r="BK70" s="1165">
        <f>IF(BH70&gt;BL70,BH70-BL70,0)</f>
        <v>0</v>
      </c>
      <c r="BL70" s="1165">
        <f>IF(BI70="Y",BH70,0)</f>
        <v>0</v>
      </c>
      <c r="BM70" s="1812"/>
      <c r="BN70" s="1165">
        <f t="shared" ref="BN70:BN71" si="243">IF(BP70&gt;BH70,BP70-BH70,0)</f>
        <v>0</v>
      </c>
      <c r="BO70" s="1165">
        <f t="shared" ref="BO70:BO71" si="244">IF(BH70&gt;BP70,BH70-BP70,0)</f>
        <v>0</v>
      </c>
      <c r="BP70" s="1165">
        <f t="shared" ref="BP70:BP71" si="245">BL70+BM70</f>
        <v>0</v>
      </c>
      <c r="BQ70" s="1812"/>
      <c r="BR70" s="1165">
        <f t="shared" ref="BR70:BR71" si="246">IF(BT70&gt;BH70,BT70-BH70,0)</f>
        <v>0</v>
      </c>
      <c r="BS70" s="1165">
        <f t="shared" ref="BS70:BS71" si="247">IF(BH70&gt;BT70,BH70-BT70,0)</f>
        <v>0</v>
      </c>
      <c r="BT70" s="1165">
        <f t="shared" ref="BT70:BT71" si="248">BP70+BQ70</f>
        <v>0</v>
      </c>
      <c r="BU70" s="1227"/>
    </row>
    <row r="71" spans="2:75" ht="12.75" customHeight="1">
      <c r="B71" s="1113">
        <v>2</v>
      </c>
      <c r="C71" s="1114"/>
      <c r="D71" s="1115"/>
      <c r="E71" s="1115"/>
      <c r="F71" s="1115"/>
      <c r="G71" s="1116"/>
      <c r="H71" s="1117"/>
      <c r="I71" s="1117"/>
      <c r="J71" s="1118"/>
      <c r="K71" s="1119"/>
      <c r="L71" s="1120"/>
      <c r="M71" s="1120"/>
      <c r="N71" s="1120"/>
      <c r="O71" s="1120"/>
      <c r="P71" s="1118"/>
      <c r="Q71" s="1121"/>
      <c r="R71" s="1129"/>
      <c r="S71" s="1129"/>
      <c r="T71" s="1122"/>
      <c r="V71" s="1123"/>
      <c r="W71" s="1124"/>
      <c r="X71" s="1124"/>
      <c r="Y71" s="1122"/>
      <c r="AH71" s="1655">
        <f t="shared" si="240"/>
        <v>0</v>
      </c>
      <c r="AI71" s="1812"/>
      <c r="AJ71" s="1812"/>
      <c r="AK71" s="1655">
        <f>AH71+AI71-AJ71</f>
        <v>0</v>
      </c>
      <c r="AL71" s="3145"/>
      <c r="AM71" s="1655"/>
      <c r="AN71" s="1812"/>
      <c r="AO71" s="1812"/>
      <c r="AP71" s="1812"/>
      <c r="AQ71" s="1655">
        <f t="shared" si="241"/>
        <v>0</v>
      </c>
      <c r="AR71" s="1655">
        <f t="shared" si="242"/>
        <v>0</v>
      </c>
      <c r="AS71" s="1655">
        <f>IF(AND(AN71="Y",AM71="Y",AO71="Y"),MIN(AK71,AP71),IF(AND(AM71="Y",AN71="n/a",AO71="Y"),MIN(AK71,AP71),0))</f>
        <v>0</v>
      </c>
      <c r="AT71" s="1812"/>
      <c r="AU71" s="1655">
        <f>IF(AW71&gt;AK71,AW71-AK71,0)</f>
        <v>0</v>
      </c>
      <c r="AV71" s="1655">
        <f>IF(AK71&gt;AW71,AK71-AV71,0)</f>
        <v>0</v>
      </c>
      <c r="AW71" s="1655">
        <f>AS71+AT71</f>
        <v>0</v>
      </c>
      <c r="AX71" s="1812"/>
      <c r="AY71" s="1655">
        <f>IF(BA71&gt;AK71,BA71-AK71,0)</f>
        <v>0</v>
      </c>
      <c r="AZ71" s="1655">
        <f>IF(AK71&gt;BA71,AK71-BA71,0)</f>
        <v>0</v>
      </c>
      <c r="BA71" s="1655">
        <f>AW71+AX71</f>
        <v>0</v>
      </c>
      <c r="BB71" s="1812"/>
      <c r="BC71" s="1812"/>
      <c r="BE71" s="1165">
        <f>V71</f>
        <v>0</v>
      </c>
      <c r="BF71" s="1812"/>
      <c r="BG71" s="1812"/>
      <c r="BH71" s="1165">
        <f>BE71+BF71-BG71</f>
        <v>0</v>
      </c>
      <c r="BI71" s="1812"/>
      <c r="BJ71" s="1165">
        <f>IF(BL71&gt;BH71,BL71-BH71,0)</f>
        <v>0</v>
      </c>
      <c r="BK71" s="1165">
        <f>IF(BH71&gt;BL71,BH71-BL71,0)</f>
        <v>0</v>
      </c>
      <c r="BL71" s="1165">
        <f>IF(BI71="Y",BH71,0)</f>
        <v>0</v>
      </c>
      <c r="BM71" s="1812"/>
      <c r="BN71" s="1165">
        <f t="shared" si="243"/>
        <v>0</v>
      </c>
      <c r="BO71" s="1165">
        <f t="shared" si="244"/>
        <v>0</v>
      </c>
      <c r="BP71" s="1165">
        <f t="shared" si="245"/>
        <v>0</v>
      </c>
      <c r="BQ71" s="1812"/>
      <c r="BR71" s="1165">
        <f t="shared" si="246"/>
        <v>0</v>
      </c>
      <c r="BS71" s="1165">
        <f t="shared" si="247"/>
        <v>0</v>
      </c>
      <c r="BT71" s="1165">
        <f t="shared" si="248"/>
        <v>0</v>
      </c>
      <c r="BU71" s="1227"/>
    </row>
    <row r="72" spans="2:75" ht="12.75" customHeight="1">
      <c r="B72" s="5207"/>
      <c r="C72" s="5192" t="s">
        <v>1594</v>
      </c>
      <c r="D72" s="5193"/>
      <c r="E72" s="5193"/>
      <c r="F72" s="5193"/>
      <c r="G72" s="5194"/>
      <c r="H72" s="5195"/>
      <c r="I72" s="5195"/>
      <c r="J72" s="5196"/>
      <c r="K72" s="5197"/>
      <c r="L72" s="5198"/>
      <c r="M72" s="5198"/>
      <c r="N72" s="5198"/>
      <c r="O72" s="5198"/>
      <c r="P72" s="5196"/>
      <c r="Q72" s="5200">
        <f>SUBTOTAL(9,Q70:Q71)</f>
        <v>0</v>
      </c>
      <c r="R72" s="5201">
        <f>SUBTOTAL(9,R70:R71)</f>
        <v>0</v>
      </c>
      <c r="S72" s="5201">
        <f>SUBTOTAL(9,S70:S71)</f>
        <v>0</v>
      </c>
      <c r="T72" s="5202"/>
      <c r="U72" s="265"/>
      <c r="V72" s="5215">
        <f>SUBTOTAL(9,V70:V71)</f>
        <v>0</v>
      </c>
      <c r="W72" s="5201">
        <f>SUBTOTAL(9,W70:W71)</f>
        <v>0</v>
      </c>
      <c r="X72" s="5201">
        <f>SUBTOTAL(9,X70:X71)</f>
        <v>0</v>
      </c>
      <c r="Y72" s="5205"/>
      <c r="AH72" s="1163">
        <f>SUBTOTAL(9,AH70:AH71)</f>
        <v>0</v>
      </c>
      <c r="AI72" s="1163">
        <f>SUBTOTAL(9,AI70:AI71)</f>
        <v>0</v>
      </c>
      <c r="AJ72" s="1163">
        <f>SUBTOTAL(9,AJ70:AJ71)</f>
        <v>0</v>
      </c>
      <c r="AK72" s="1163">
        <f>SUBTOTAL(9,AK70:AK71)</f>
        <v>0</v>
      </c>
      <c r="AL72" s="1163"/>
      <c r="AM72" s="1163"/>
      <c r="AN72" s="1163"/>
      <c r="AO72" s="1163"/>
      <c r="AP72" s="1163">
        <f t="shared" ref="AP72:BA72" si="249">SUBTOTAL(9,AP70:AP71)</f>
        <v>0</v>
      </c>
      <c r="AQ72" s="1163">
        <f t="shared" si="249"/>
        <v>0</v>
      </c>
      <c r="AR72" s="1163">
        <f t="shared" si="249"/>
        <v>0</v>
      </c>
      <c r="AS72" s="1163">
        <f t="shared" si="249"/>
        <v>0</v>
      </c>
      <c r="AT72" s="1163">
        <f t="shared" si="249"/>
        <v>0</v>
      </c>
      <c r="AU72" s="1163">
        <f t="shared" si="249"/>
        <v>0</v>
      </c>
      <c r="AV72" s="1163">
        <f t="shared" si="249"/>
        <v>0</v>
      </c>
      <c r="AW72" s="1163">
        <f t="shared" si="249"/>
        <v>0</v>
      </c>
      <c r="AX72" s="1163">
        <f t="shared" si="249"/>
        <v>0</v>
      </c>
      <c r="AY72" s="1163">
        <f t="shared" si="249"/>
        <v>0</v>
      </c>
      <c r="AZ72" s="1163">
        <f t="shared" si="249"/>
        <v>0</v>
      </c>
      <c r="BA72" s="1163">
        <f t="shared" si="249"/>
        <v>0</v>
      </c>
      <c r="BB72" s="1163"/>
      <c r="BC72" s="1163"/>
      <c r="BE72" s="1163">
        <f>SUBTOTAL(9,BE64:BE71)</f>
        <v>0</v>
      </c>
      <c r="BF72" s="1163">
        <f>SUBTOTAL(9,BF64:BF71)</f>
        <v>0</v>
      </c>
      <c r="BG72" s="1163">
        <f>SUBTOTAL(9,BG64:BG71)</f>
        <v>0</v>
      </c>
      <c r="BH72" s="1163">
        <f>SUBTOTAL(9,BH64:BH71)</f>
        <v>0</v>
      </c>
      <c r="BI72" s="1163"/>
      <c r="BJ72" s="1163">
        <f t="shared" ref="BJ72" si="250">SUBTOTAL(9,BJ64:BJ71)</f>
        <v>0</v>
      </c>
      <c r="BK72" s="1163">
        <f t="shared" ref="BK72" si="251">SUBTOTAL(9,BK64:BK71)</f>
        <v>0</v>
      </c>
      <c r="BL72" s="1163">
        <f t="shared" ref="BL72" si="252">SUBTOTAL(9,BL64:BL71)</f>
        <v>0</v>
      </c>
      <c r="BM72" s="1163">
        <f t="shared" ref="BM72" si="253">SUBTOTAL(9,BM64:BM71)</f>
        <v>0</v>
      </c>
      <c r="BN72" s="1163">
        <f t="shared" ref="BN72" si="254">SUBTOTAL(9,BN64:BN71)</f>
        <v>0</v>
      </c>
      <c r="BO72" s="1163">
        <f t="shared" ref="BO72" si="255">SUBTOTAL(9,BO64:BO71)</f>
        <v>0</v>
      </c>
      <c r="BP72" s="1163">
        <f t="shared" ref="BP72" si="256">SUBTOTAL(9,BP64:BP71)</f>
        <v>0</v>
      </c>
      <c r="BQ72" s="1163">
        <f t="shared" ref="BQ72" si="257">SUBTOTAL(9,BQ64:BQ71)</f>
        <v>0</v>
      </c>
      <c r="BR72" s="1163">
        <f t="shared" ref="BR72" si="258">SUBTOTAL(9,BR64:BR71)</f>
        <v>0</v>
      </c>
      <c r="BS72" s="1163">
        <f t="shared" ref="BS72" si="259">SUBTOTAL(9,BS64:BS71)</f>
        <v>0</v>
      </c>
      <c r="BT72" s="1163">
        <f t="shared" ref="BT72" si="260">SUBTOTAL(9,BT64:BT71)</f>
        <v>0</v>
      </c>
      <c r="BU72" s="3146"/>
    </row>
    <row r="73" spans="2:75" ht="12.75" customHeight="1">
      <c r="B73" s="1133"/>
      <c r="C73" s="1134"/>
      <c r="D73" s="1135"/>
      <c r="E73" s="1135"/>
      <c r="F73" s="1135"/>
      <c r="G73" s="4111"/>
      <c r="H73" s="4133"/>
      <c r="I73" s="4133"/>
      <c r="J73" s="4134"/>
      <c r="K73" s="4135"/>
      <c r="L73" s="4136"/>
      <c r="M73" s="4136"/>
      <c r="N73" s="4136"/>
      <c r="O73" s="4136"/>
      <c r="P73" s="4134"/>
      <c r="Q73" s="4138"/>
      <c r="R73" s="4137"/>
      <c r="S73" s="4137"/>
      <c r="T73" s="4139"/>
      <c r="V73" s="1153"/>
      <c r="W73" s="1285"/>
      <c r="X73" s="1285"/>
      <c r="Y73" s="1305"/>
      <c r="AH73" s="1655"/>
      <c r="AI73" s="1655"/>
      <c r="AJ73" s="1655"/>
      <c r="AK73" s="1655"/>
      <c r="AL73" s="1655"/>
      <c r="AM73" s="1655"/>
      <c r="AN73" s="1655"/>
      <c r="AO73" s="1655"/>
      <c r="AP73" s="1655"/>
      <c r="AQ73" s="1655"/>
      <c r="AR73" s="1655"/>
      <c r="AS73" s="1655"/>
      <c r="AT73" s="1655"/>
      <c r="AU73" s="1655"/>
      <c r="AV73" s="1655"/>
      <c r="AW73" s="1655"/>
      <c r="AX73" s="1655"/>
      <c r="AY73" s="1655"/>
      <c r="AZ73" s="1655"/>
      <c r="BA73" s="1655"/>
      <c r="BB73" s="1655"/>
      <c r="BC73" s="1655"/>
      <c r="BE73" s="1165"/>
      <c r="BF73" s="1165"/>
      <c r="BG73" s="1165"/>
      <c r="BH73" s="1165"/>
      <c r="BI73" s="1165"/>
      <c r="BJ73" s="1165"/>
      <c r="BK73" s="1165"/>
      <c r="BL73" s="1165"/>
      <c r="BM73" s="1165"/>
      <c r="BN73" s="1165"/>
      <c r="BO73" s="1165"/>
      <c r="BP73" s="1165"/>
      <c r="BQ73" s="1165"/>
      <c r="BR73" s="1165"/>
      <c r="BS73" s="1165"/>
      <c r="BT73" s="1165"/>
      <c r="BU73" s="1227"/>
    </row>
    <row r="74" spans="2:75" ht="12.75" customHeight="1">
      <c r="B74" s="1132" t="s">
        <v>2037</v>
      </c>
      <c r="C74" s="1096" t="s">
        <v>243</v>
      </c>
      <c r="D74" s="1100"/>
      <c r="E74" s="1100"/>
      <c r="F74" s="1100"/>
      <c r="G74" s="1270"/>
      <c r="H74" s="1270"/>
      <c r="I74" s="1270"/>
      <c r="J74" s="1287"/>
      <c r="K74" s="1271"/>
      <c r="L74" s="1288"/>
      <c r="M74" s="1288"/>
      <c r="N74" s="1273"/>
      <c r="O74" s="1273"/>
      <c r="P74" s="1289"/>
      <c r="Q74" s="1290"/>
      <c r="R74" s="1295"/>
      <c r="S74" s="1295"/>
      <c r="T74" s="1291"/>
      <c r="V74" s="1097"/>
      <c r="W74" s="1273"/>
      <c r="X74" s="1273"/>
      <c r="Y74" s="1291"/>
      <c r="AH74" s="1655"/>
      <c r="AI74" s="1655"/>
      <c r="AJ74" s="1655"/>
      <c r="AK74" s="1655"/>
      <c r="AL74" s="1655"/>
      <c r="AM74" s="1655"/>
      <c r="AN74" s="1655"/>
      <c r="AO74" s="1655"/>
      <c r="AP74" s="1655"/>
      <c r="AQ74" s="1655"/>
      <c r="AR74" s="1655"/>
      <c r="AS74" s="1655"/>
      <c r="AT74" s="1655"/>
      <c r="AU74" s="1655"/>
      <c r="AV74" s="1655"/>
      <c r="AW74" s="1655"/>
      <c r="AX74" s="1655"/>
      <c r="AY74" s="1655"/>
      <c r="AZ74" s="1655"/>
      <c r="BA74" s="1655"/>
      <c r="BB74" s="1655"/>
      <c r="BC74" s="1655"/>
      <c r="BE74" s="1165"/>
      <c r="BF74" s="1165"/>
      <c r="BG74" s="1165"/>
      <c r="BH74" s="1165"/>
      <c r="BI74" s="1165"/>
      <c r="BJ74" s="1165"/>
      <c r="BK74" s="1165"/>
      <c r="BL74" s="1165"/>
      <c r="BM74" s="1165"/>
      <c r="BN74" s="1165"/>
      <c r="BO74" s="1165"/>
      <c r="BP74" s="1165"/>
      <c r="BQ74" s="1165"/>
      <c r="BR74" s="1165"/>
      <c r="BS74" s="1165"/>
      <c r="BT74" s="1165"/>
      <c r="BU74" s="1227"/>
    </row>
    <row r="75" spans="2:75" ht="12.75" customHeight="1">
      <c r="B75" s="1101">
        <v>1</v>
      </c>
      <c r="C75" s="1102"/>
      <c r="D75" s="1103"/>
      <c r="E75" s="1103"/>
      <c r="F75" s="1103"/>
      <c r="G75" s="1104"/>
      <c r="H75" s="1105"/>
      <c r="I75" s="1105"/>
      <c r="J75" s="1106"/>
      <c r="K75" s="1107"/>
      <c r="L75" s="1108"/>
      <c r="M75" s="1108"/>
      <c r="N75" s="1108"/>
      <c r="O75" s="1108"/>
      <c r="P75" s="1106"/>
      <c r="Q75" s="1109"/>
      <c r="R75" s="1128"/>
      <c r="S75" s="1128"/>
      <c r="T75" s="1110"/>
      <c r="V75" s="1111"/>
      <c r="W75" s="1112"/>
      <c r="X75" s="1112"/>
      <c r="Y75" s="1110"/>
      <c r="AH75" s="1655">
        <f t="shared" ref="AH75:AH76" si="261">Q75</f>
        <v>0</v>
      </c>
      <c r="AI75" s="1812"/>
      <c r="AJ75" s="1812"/>
      <c r="AK75" s="1655">
        <f>AH75+AI75-AJ75</f>
        <v>0</v>
      </c>
      <c r="AL75" s="3145"/>
      <c r="AM75" s="1655"/>
      <c r="AN75" s="1812"/>
      <c r="AO75" s="1812"/>
      <c r="AP75" s="1812"/>
      <c r="AQ75" s="1655">
        <f t="shared" ref="AQ75:AQ76" si="262">IF(AS75&gt;AK75,AS75-AK75,0)</f>
        <v>0</v>
      </c>
      <c r="AR75" s="1655">
        <f t="shared" ref="AR75:AR76" si="263">IF(AK75&gt;AS75,AK75-AS75,0)</f>
        <v>0</v>
      </c>
      <c r="AS75" s="1812"/>
      <c r="AT75" s="1812"/>
      <c r="AU75" s="1655">
        <f>IF(AW75&gt;AK75,AW75-AK75,0)</f>
        <v>0</v>
      </c>
      <c r="AV75" s="1655">
        <f>IF(AK75&gt;AW75,AK75-AV75,0)</f>
        <v>0</v>
      </c>
      <c r="AW75" s="1655">
        <f>AS75+AT75</f>
        <v>0</v>
      </c>
      <c r="AX75" s="1812"/>
      <c r="AY75" s="1655">
        <f>IF(BA75&gt;AK75,BA75-AK75,0)</f>
        <v>0</v>
      </c>
      <c r="AZ75" s="1655">
        <f>IF(AK75&gt;BA75,AK75-BA75,0)</f>
        <v>0</v>
      </c>
      <c r="BA75" s="1655">
        <f>AW75+AX75</f>
        <v>0</v>
      </c>
      <c r="BB75" s="1812"/>
      <c r="BC75" s="1812"/>
      <c r="BE75" s="1165">
        <f>V75</f>
        <v>0</v>
      </c>
      <c r="BF75" s="1162"/>
      <c r="BG75" s="1162"/>
      <c r="BH75" s="1165">
        <f>BE75+BF75-BG75</f>
        <v>0</v>
      </c>
      <c r="BI75" s="1162"/>
      <c r="BJ75" s="1165">
        <f>IF(BL75&gt;BH75,BL75-BH75,0)</f>
        <v>0</v>
      </c>
      <c r="BK75" s="1165">
        <f>IF(BH75&gt;BL75,BH75-BL75,0)</f>
        <v>0</v>
      </c>
      <c r="BL75" s="1165">
        <f>IF(BI75="Y",BH75,0)</f>
        <v>0</v>
      </c>
      <c r="BM75" s="1162"/>
      <c r="BN75" s="1165">
        <f>IF(BP75&gt;BH75,BP75-BH75,0)</f>
        <v>0</v>
      </c>
      <c r="BO75" s="1165">
        <f>IF(BH75&gt;BP75,BH75-BP75,0)</f>
        <v>0</v>
      </c>
      <c r="BP75" s="1165">
        <f>BL75+BM75</f>
        <v>0</v>
      </c>
      <c r="BQ75" s="1162"/>
      <c r="BR75" s="1165">
        <f t="shared" ref="BR75:BR76" si="264">IF(BT75&gt;BH75,BT75-BH75,0)</f>
        <v>0</v>
      </c>
      <c r="BS75" s="1165">
        <f t="shared" ref="BS75:BS76" si="265">IF(BH75&gt;BT75,BH75-BT75,0)</f>
        <v>0</v>
      </c>
      <c r="BT75" s="1165">
        <f t="shared" ref="BT75:BT76" si="266">BP75+BQ75</f>
        <v>0</v>
      </c>
      <c r="BU75" s="1227"/>
    </row>
    <row r="76" spans="2:75" ht="12.75" customHeight="1">
      <c r="B76" s="1113">
        <v>2</v>
      </c>
      <c r="C76" s="1114"/>
      <c r="D76" s="1115"/>
      <c r="E76" s="1115"/>
      <c r="F76" s="1115"/>
      <c r="G76" s="1116"/>
      <c r="H76" s="1117"/>
      <c r="I76" s="1117"/>
      <c r="J76" s="1118"/>
      <c r="K76" s="1119"/>
      <c r="L76" s="1120"/>
      <c r="M76" s="1120"/>
      <c r="N76" s="1120"/>
      <c r="O76" s="1120"/>
      <c r="P76" s="1118"/>
      <c r="Q76" s="1121"/>
      <c r="R76" s="1129"/>
      <c r="S76" s="1129"/>
      <c r="T76" s="1122"/>
      <c r="V76" s="1123"/>
      <c r="W76" s="1124"/>
      <c r="X76" s="1124"/>
      <c r="Y76" s="1122"/>
      <c r="AH76" s="1655">
        <f t="shared" si="261"/>
        <v>0</v>
      </c>
      <c r="AI76" s="1812"/>
      <c r="AJ76" s="1812"/>
      <c r="AK76" s="1655">
        <f>AH76+AI76-AJ76</f>
        <v>0</v>
      </c>
      <c r="AL76" s="3145"/>
      <c r="AM76" s="1655"/>
      <c r="AN76" s="1812"/>
      <c r="AO76" s="1812"/>
      <c r="AP76" s="1812"/>
      <c r="AQ76" s="1655">
        <f t="shared" si="262"/>
        <v>0</v>
      </c>
      <c r="AR76" s="1655">
        <f t="shared" si="263"/>
        <v>0</v>
      </c>
      <c r="AS76" s="1812"/>
      <c r="AT76" s="1812"/>
      <c r="AU76" s="1655">
        <f>IF(AW76&gt;AK76,AW76-AK76,0)</f>
        <v>0</v>
      </c>
      <c r="AV76" s="1655">
        <f>IF(AK76&gt;AW76,AK76-AV76,0)</f>
        <v>0</v>
      </c>
      <c r="AW76" s="1655">
        <f>AS76+AT76</f>
        <v>0</v>
      </c>
      <c r="AX76" s="1812"/>
      <c r="AY76" s="1655">
        <f>IF(BA76&gt;AK76,BA76-AK76,0)</f>
        <v>0</v>
      </c>
      <c r="AZ76" s="1655">
        <f>IF(AK76&gt;BA76,AK76-BA76,0)</f>
        <v>0</v>
      </c>
      <c r="BA76" s="1655">
        <f>AW76+AX76</f>
        <v>0</v>
      </c>
      <c r="BB76" s="1812"/>
      <c r="BC76" s="1812"/>
      <c r="BE76" s="1165">
        <f>V76</f>
        <v>0</v>
      </c>
      <c r="BF76" s="1162"/>
      <c r="BG76" s="1162"/>
      <c r="BH76" s="1165">
        <f>BE76+BF76-BG76</f>
        <v>0</v>
      </c>
      <c r="BI76" s="1162"/>
      <c r="BJ76" s="1165">
        <f>IF(BL76&gt;BH76,BL76-BH76,0)</f>
        <v>0</v>
      </c>
      <c r="BK76" s="1165">
        <f>IF(BH76&gt;BL76,BH76-BL76,0)</f>
        <v>0</v>
      </c>
      <c r="BL76" s="1165">
        <f>IF(BI76="Y",BH76,0)</f>
        <v>0</v>
      </c>
      <c r="BM76" s="1162"/>
      <c r="BN76" s="1165">
        <f t="shared" ref="BN76" si="267">IF(BP76&gt;BH76,BP76-BH76,0)</f>
        <v>0</v>
      </c>
      <c r="BO76" s="1165">
        <f t="shared" ref="BO76" si="268">IF(BH76&gt;BP76,BH76-BP76,0)</f>
        <v>0</v>
      </c>
      <c r="BP76" s="1165">
        <f t="shared" ref="BP76" si="269">BL76+BM76</f>
        <v>0</v>
      </c>
      <c r="BQ76" s="1162"/>
      <c r="BR76" s="1165">
        <f t="shared" si="264"/>
        <v>0</v>
      </c>
      <c r="BS76" s="1165">
        <f t="shared" si="265"/>
        <v>0</v>
      </c>
      <c r="BT76" s="1165">
        <f t="shared" si="266"/>
        <v>0</v>
      </c>
      <c r="BU76" s="1227"/>
    </row>
    <row r="77" spans="2:75" ht="12.75" customHeight="1">
      <c r="B77" s="5212"/>
      <c r="C77" s="5192" t="s">
        <v>1594</v>
      </c>
      <c r="D77" s="5193"/>
      <c r="E77" s="5193"/>
      <c r="F77" s="5193"/>
      <c r="G77" s="5194"/>
      <c r="H77" s="5195"/>
      <c r="I77" s="5195"/>
      <c r="J77" s="5196"/>
      <c r="K77" s="5197"/>
      <c r="L77" s="5198"/>
      <c r="M77" s="5198"/>
      <c r="N77" s="5198"/>
      <c r="O77" s="5198"/>
      <c r="P77" s="5196"/>
      <c r="Q77" s="5200">
        <f>SUBTOTAL(9,Q75:Q76)</f>
        <v>0</v>
      </c>
      <c r="R77" s="5201">
        <f>SUBTOTAL(9,R75:R76)</f>
        <v>0</v>
      </c>
      <c r="S77" s="5201">
        <f>SUBTOTAL(9,S75:S76)</f>
        <v>0</v>
      </c>
      <c r="T77" s="5202"/>
      <c r="U77" s="265"/>
      <c r="V77" s="5215">
        <f>SUBTOTAL(9,V75:V76)</f>
        <v>0</v>
      </c>
      <c r="W77" s="5201">
        <f>SUBTOTAL(9,W75:W76)</f>
        <v>0</v>
      </c>
      <c r="X77" s="5201">
        <f>SUBTOTAL(9,X75:X76)</f>
        <v>0</v>
      </c>
      <c r="Y77" s="5205"/>
      <c r="AH77" s="1163">
        <f>SUBTOTAL(9,AH75:AH76)</f>
        <v>0</v>
      </c>
      <c r="AI77" s="1163">
        <f>SUBTOTAL(9,AI75:AI76)</f>
        <v>0</v>
      </c>
      <c r="AJ77" s="1163">
        <f>SUBTOTAL(9,AJ75:AJ76)</f>
        <v>0</v>
      </c>
      <c r="AK77" s="1163">
        <f t="shared" ref="AK77" si="270">SUBTOTAL(9,AK75:AK76)</f>
        <v>0</v>
      </c>
      <c r="AL77" s="1163"/>
      <c r="AM77" s="1163"/>
      <c r="AN77" s="1163"/>
      <c r="AO77" s="1163"/>
      <c r="AP77" s="1163">
        <f t="shared" ref="AP77:BA77" si="271">SUBTOTAL(9,AP75:AP76)</f>
        <v>0</v>
      </c>
      <c r="AQ77" s="1163">
        <f t="shared" si="271"/>
        <v>0</v>
      </c>
      <c r="AR77" s="1163">
        <f t="shared" si="271"/>
        <v>0</v>
      </c>
      <c r="AS77" s="1163">
        <f t="shared" si="271"/>
        <v>0</v>
      </c>
      <c r="AT77" s="1163">
        <f t="shared" si="271"/>
        <v>0</v>
      </c>
      <c r="AU77" s="1163">
        <f t="shared" si="271"/>
        <v>0</v>
      </c>
      <c r="AV77" s="1163">
        <f t="shared" si="271"/>
        <v>0</v>
      </c>
      <c r="AW77" s="1163">
        <f t="shared" si="271"/>
        <v>0</v>
      </c>
      <c r="AX77" s="1163">
        <f t="shared" si="271"/>
        <v>0</v>
      </c>
      <c r="AY77" s="1163">
        <f t="shared" si="271"/>
        <v>0</v>
      </c>
      <c r="AZ77" s="1163">
        <f t="shared" si="271"/>
        <v>0</v>
      </c>
      <c r="BA77" s="1163">
        <f t="shared" si="271"/>
        <v>0</v>
      </c>
      <c r="BB77" s="1163"/>
      <c r="BC77" s="1163"/>
      <c r="BE77" s="1163">
        <f>SUBTOTAL(9,BE69:BE76)</f>
        <v>0</v>
      </c>
      <c r="BF77" s="1163">
        <f>SUBTOTAL(9,BF69:BF76)</f>
        <v>0</v>
      </c>
      <c r="BG77" s="1163">
        <f>SUBTOTAL(9,BG69:BG76)</f>
        <v>0</v>
      </c>
      <c r="BH77" s="1163">
        <f>SUBTOTAL(9,BH69:BH76)</f>
        <v>0</v>
      </c>
      <c r="BI77" s="1163"/>
      <c r="BJ77" s="1163">
        <f t="shared" ref="BJ77" si="272">SUBTOTAL(9,BJ69:BJ76)</f>
        <v>0</v>
      </c>
      <c r="BK77" s="1163">
        <f t="shared" ref="BK77" si="273">SUBTOTAL(9,BK69:BK76)</f>
        <v>0</v>
      </c>
      <c r="BL77" s="1163">
        <f t="shared" ref="BL77" si="274">SUBTOTAL(9,BL69:BL76)</f>
        <v>0</v>
      </c>
      <c r="BM77" s="1163">
        <f t="shared" ref="BM77" si="275">SUBTOTAL(9,BM69:BM76)</f>
        <v>0</v>
      </c>
      <c r="BN77" s="1163">
        <f t="shared" ref="BN77" si="276">SUBTOTAL(9,BN69:BN76)</f>
        <v>0</v>
      </c>
      <c r="BO77" s="1163">
        <f t="shared" ref="BO77" si="277">SUBTOTAL(9,BO69:BO76)</f>
        <v>0</v>
      </c>
      <c r="BP77" s="1163">
        <f t="shared" ref="BP77" si="278">SUBTOTAL(9,BP69:BP76)</f>
        <v>0</v>
      </c>
      <c r="BQ77" s="1163">
        <f t="shared" ref="BQ77" si="279">SUBTOTAL(9,BQ69:BQ76)</f>
        <v>0</v>
      </c>
      <c r="BR77" s="1163">
        <f t="shared" ref="BR77" si="280">SUBTOTAL(9,BR69:BR76)</f>
        <v>0</v>
      </c>
      <c r="BS77" s="1163">
        <f t="shared" ref="BS77" si="281">SUBTOTAL(9,BS69:BS76)</f>
        <v>0</v>
      </c>
      <c r="BT77" s="1163">
        <f t="shared" ref="BT77" si="282">SUBTOTAL(9,BT69:BT76)</f>
        <v>0</v>
      </c>
      <c r="BU77" s="3146"/>
    </row>
    <row r="78" spans="2:75" ht="12.75" customHeight="1">
      <c r="B78" s="5213"/>
      <c r="C78" s="1137"/>
      <c r="D78" s="1138"/>
      <c r="E78" s="1138"/>
      <c r="F78" s="1138"/>
      <c r="G78" s="1139"/>
      <c r="H78" s="1140"/>
      <c r="I78" s="1326"/>
      <c r="J78" s="1154"/>
      <c r="K78" s="1155"/>
      <c r="L78" s="1143"/>
      <c r="M78" s="1143"/>
      <c r="N78" s="1143"/>
      <c r="O78" s="1143"/>
      <c r="P78" s="1141"/>
      <c r="Q78" s="1145"/>
      <c r="R78" s="1144"/>
      <c r="S78" s="1144"/>
      <c r="T78" s="1146"/>
      <c r="V78" s="1153"/>
      <c r="W78" s="1285"/>
      <c r="X78" s="1285"/>
      <c r="Y78" s="1305"/>
      <c r="AH78" s="1655"/>
      <c r="AI78" s="1655"/>
      <c r="AJ78" s="1655"/>
      <c r="AK78" s="1655"/>
      <c r="AL78" s="1655"/>
      <c r="AM78" s="1655"/>
      <c r="AN78" s="1655"/>
      <c r="AO78" s="1655"/>
      <c r="AP78" s="1655"/>
      <c r="AQ78" s="1655"/>
      <c r="AR78" s="1655"/>
      <c r="AS78" s="1655"/>
      <c r="AT78" s="1655"/>
      <c r="AU78" s="1655"/>
      <c r="AV78" s="1655"/>
      <c r="AW78" s="1655"/>
      <c r="AX78" s="1655"/>
      <c r="AY78" s="1655"/>
      <c r="AZ78" s="1655"/>
      <c r="BA78" s="1655"/>
      <c r="BB78" s="1655"/>
      <c r="BC78" s="1655"/>
      <c r="BE78" s="1165"/>
      <c r="BF78" s="1165"/>
      <c r="BG78" s="1165"/>
      <c r="BH78" s="1165"/>
      <c r="BI78" s="1165"/>
      <c r="BJ78" s="1165"/>
      <c r="BK78" s="1165"/>
      <c r="BL78" s="1165"/>
      <c r="BM78" s="1227"/>
      <c r="BN78" s="1165"/>
      <c r="BO78" s="1165"/>
      <c r="BP78" s="1165"/>
      <c r="BQ78" s="1227"/>
      <c r="BR78" s="1165"/>
      <c r="BS78" s="1165"/>
      <c r="BT78" s="1165"/>
      <c r="BU78" s="1227"/>
    </row>
    <row r="79" spans="2:75" s="265" customFormat="1" ht="12.75" customHeight="1">
      <c r="B79" s="5214"/>
      <c r="C79" s="5192" t="s">
        <v>2038</v>
      </c>
      <c r="D79" s="5193"/>
      <c r="E79" s="5193"/>
      <c r="F79" s="5193"/>
      <c r="G79" s="5216"/>
      <c r="H79" s="5192"/>
      <c r="I79" s="5192"/>
      <c r="J79" s="5217"/>
      <c r="K79" s="5218"/>
      <c r="L79" s="5219"/>
      <c r="M79" s="5220"/>
      <c r="N79" s="5198"/>
      <c r="O79" s="5198"/>
      <c r="P79" s="5196"/>
      <c r="Q79" s="5221">
        <f>SUBTOTAL(9,Q69:Q77)</f>
        <v>0</v>
      </c>
      <c r="R79" s="5221">
        <f t="shared" ref="R79:S79" si="283">SUBTOTAL(9,R69:R77)</f>
        <v>0</v>
      </c>
      <c r="S79" s="5221">
        <f t="shared" si="283"/>
        <v>0</v>
      </c>
      <c r="T79" s="5202"/>
      <c r="V79" s="5221">
        <f t="shared" ref="V79:X79" si="284">SUBTOTAL(9,V69:V77)</f>
        <v>0</v>
      </c>
      <c r="W79" s="5221">
        <f t="shared" si="284"/>
        <v>0</v>
      </c>
      <c r="X79" s="5221">
        <f t="shared" si="284"/>
        <v>0</v>
      </c>
      <c r="Y79" s="5205"/>
      <c r="AF79" s="3"/>
      <c r="AG79" s="3"/>
      <c r="AH79" s="1169">
        <f>SUBTOTAL(9,AH67:AH78)</f>
        <v>0</v>
      </c>
      <c r="AI79" s="1169">
        <f>SUBTOTAL(9,AI67:AI78)</f>
        <v>0</v>
      </c>
      <c r="AJ79" s="1169">
        <f>SUBTOTAL(9,AJ67:AJ78)</f>
        <v>0</v>
      </c>
      <c r="AK79" s="1169">
        <f>SUBTOTAL(9,AK67:AK78)</f>
        <v>0</v>
      </c>
      <c r="AL79" s="1169"/>
      <c r="AM79" s="1169"/>
      <c r="AN79" s="1169"/>
      <c r="AO79" s="1169"/>
      <c r="AP79" s="1169">
        <f t="shared" ref="AP79:BA79" si="285">SUBTOTAL(9,AP67:AP78)</f>
        <v>0</v>
      </c>
      <c r="AQ79" s="1169">
        <f t="shared" si="285"/>
        <v>0</v>
      </c>
      <c r="AR79" s="1169">
        <f t="shared" si="285"/>
        <v>0</v>
      </c>
      <c r="AS79" s="1169">
        <f t="shared" si="285"/>
        <v>0</v>
      </c>
      <c r="AT79" s="1169">
        <f t="shared" si="285"/>
        <v>0</v>
      </c>
      <c r="AU79" s="1169">
        <f t="shared" si="285"/>
        <v>0</v>
      </c>
      <c r="AV79" s="1169">
        <f t="shared" si="285"/>
        <v>0</v>
      </c>
      <c r="AW79" s="1169">
        <f t="shared" si="285"/>
        <v>0</v>
      </c>
      <c r="AX79" s="1169">
        <f t="shared" si="285"/>
        <v>0</v>
      </c>
      <c r="AY79" s="1169">
        <f t="shared" si="285"/>
        <v>0</v>
      </c>
      <c r="AZ79" s="1169">
        <f t="shared" si="285"/>
        <v>0</v>
      </c>
      <c r="BA79" s="1169">
        <f t="shared" si="285"/>
        <v>0</v>
      </c>
      <c r="BB79" s="1169"/>
      <c r="BC79" s="1169"/>
      <c r="BD79" s="1"/>
      <c r="BE79" s="1169">
        <f>SUBTOTAL(9,BE69:BE77)</f>
        <v>0</v>
      </c>
      <c r="BF79" s="1169">
        <f t="shared" ref="BF79:BH79" si="286">SUBTOTAL(9,BF69:BF77)</f>
        <v>0</v>
      </c>
      <c r="BG79" s="1169">
        <f t="shared" si="286"/>
        <v>0</v>
      </c>
      <c r="BH79" s="1169">
        <f t="shared" si="286"/>
        <v>0</v>
      </c>
      <c r="BI79" s="1169"/>
      <c r="BJ79" s="1169">
        <f t="shared" ref="BJ79:BT79" si="287">SUBTOTAL(9,BJ69:BJ77)</f>
        <v>0</v>
      </c>
      <c r="BK79" s="1169">
        <f t="shared" si="287"/>
        <v>0</v>
      </c>
      <c r="BL79" s="1169">
        <f t="shared" si="287"/>
        <v>0</v>
      </c>
      <c r="BM79" s="1169">
        <f t="shared" si="287"/>
        <v>0</v>
      </c>
      <c r="BN79" s="1169">
        <f t="shared" si="287"/>
        <v>0</v>
      </c>
      <c r="BO79" s="1169">
        <f t="shared" si="287"/>
        <v>0</v>
      </c>
      <c r="BP79" s="1169">
        <f t="shared" si="287"/>
        <v>0</v>
      </c>
      <c r="BQ79" s="1169">
        <f t="shared" si="287"/>
        <v>0</v>
      </c>
      <c r="BR79" s="1169">
        <f t="shared" si="287"/>
        <v>0</v>
      </c>
      <c r="BS79" s="1169">
        <f t="shared" si="287"/>
        <v>0</v>
      </c>
      <c r="BT79" s="1169">
        <f t="shared" si="287"/>
        <v>0</v>
      </c>
      <c r="BU79" s="1169"/>
      <c r="BV79" s="3"/>
      <c r="BW79" s="3"/>
    </row>
    <row r="80" spans="2:75" ht="12.75" customHeight="1">
      <c r="B80" s="5222"/>
      <c r="C80" s="5223"/>
      <c r="D80" s="5224"/>
      <c r="E80" s="5224"/>
      <c r="F80" s="5224"/>
      <c r="G80" s="5225"/>
      <c r="H80" s="5223"/>
      <c r="I80" s="5223"/>
      <c r="J80" s="5226"/>
      <c r="K80" s="5227"/>
      <c r="L80" s="5228"/>
      <c r="M80" s="5229"/>
      <c r="N80" s="5230"/>
      <c r="O80" s="5230"/>
      <c r="P80" s="5231"/>
      <c r="Q80" s="5232"/>
      <c r="R80" s="5233"/>
      <c r="S80" s="5233"/>
      <c r="T80" s="5234"/>
      <c r="V80" s="1171"/>
      <c r="W80" s="1172"/>
      <c r="X80" s="1172"/>
      <c r="Y80" s="1173"/>
      <c r="AH80" s="2322"/>
      <c r="AI80" s="2322"/>
      <c r="AJ80" s="2322"/>
      <c r="AK80" s="2322"/>
      <c r="AL80" s="2322"/>
      <c r="AM80" s="2322"/>
      <c r="AN80" s="2322"/>
      <c r="AO80" s="2322"/>
      <c r="AP80" s="2322"/>
      <c r="AQ80" s="2322"/>
      <c r="AR80" s="2322"/>
      <c r="AS80" s="2322"/>
      <c r="AT80" s="2322"/>
      <c r="AU80" s="2322"/>
      <c r="AV80" s="2322"/>
      <c r="AW80" s="2322"/>
      <c r="AX80" s="2322"/>
      <c r="AY80" s="2322"/>
      <c r="AZ80" s="2322"/>
      <c r="BA80" s="2322"/>
      <c r="BB80" s="2322"/>
      <c r="BC80" s="2322"/>
      <c r="BE80" s="1165"/>
      <c r="BF80" s="1165"/>
      <c r="BG80" s="1165"/>
      <c r="BH80" s="1165"/>
      <c r="BI80" s="1165"/>
      <c r="BJ80" s="1165"/>
      <c r="BK80" s="1165"/>
      <c r="BL80" s="1165"/>
      <c r="BM80" s="1227"/>
      <c r="BN80" s="1165"/>
      <c r="BO80" s="1165"/>
      <c r="BP80" s="1165"/>
      <c r="BQ80" s="1227"/>
      <c r="BR80" s="1165"/>
      <c r="BS80" s="1165"/>
      <c r="BT80" s="1165"/>
      <c r="BU80" s="1227"/>
    </row>
    <row r="81" spans="2:75" s="265" customFormat="1" ht="12.75" customHeight="1">
      <c r="B81" s="5116" t="s">
        <v>2042</v>
      </c>
      <c r="C81" s="5077"/>
      <c r="D81" s="5235"/>
      <c r="E81" s="5236"/>
      <c r="F81" s="5236"/>
      <c r="G81" s="5237"/>
      <c r="H81" s="5236"/>
      <c r="I81" s="5236"/>
      <c r="J81" s="5238"/>
      <c r="K81" s="5239"/>
      <c r="L81" s="5240"/>
      <c r="M81" s="5241"/>
      <c r="N81" s="5242"/>
      <c r="O81" s="5243"/>
      <c r="P81" s="5244"/>
      <c r="Q81" s="5245">
        <f>SUBTOTAL(9,Q19:Q80)</f>
        <v>0</v>
      </c>
      <c r="R81" s="5245">
        <f>SUBTOTAL(9,R19:R80)</f>
        <v>0</v>
      </c>
      <c r="S81" s="5245">
        <f>SUBTOTAL(9,S19:S80)</f>
        <v>0</v>
      </c>
      <c r="T81" s="5246"/>
      <c r="V81" s="1170">
        <f>SUBTOTAL(9,V22:V80)</f>
        <v>0</v>
      </c>
      <c r="W81" s="5245">
        <f>SUBTOTAL(9,W19:W80)</f>
        <v>0</v>
      </c>
      <c r="X81" s="5245">
        <f>SUBTOTAL(9,X19:X80)</f>
        <v>0</v>
      </c>
      <c r="Y81" s="5247"/>
      <c r="AF81" s="3"/>
      <c r="AG81" s="3"/>
      <c r="AH81" s="1815">
        <f>SUBTOTAL(9,AH18:AH79)</f>
        <v>0</v>
      </c>
      <c r="AI81" s="1815">
        <f t="shared" ref="AI81:AK81" si="288">SUBTOTAL(9,AI18:AI79)</f>
        <v>0</v>
      </c>
      <c r="AJ81" s="1815">
        <f t="shared" si="288"/>
        <v>0</v>
      </c>
      <c r="AK81" s="1815">
        <f t="shared" si="288"/>
        <v>0</v>
      </c>
      <c r="AL81" s="1816"/>
      <c r="AM81" s="1816"/>
      <c r="AN81" s="1816"/>
      <c r="AO81" s="1816"/>
      <c r="AP81" s="1815">
        <f t="shared" ref="AP81:BA81" si="289">SUBTOTAL(9,AP18:AP79)</f>
        <v>0</v>
      </c>
      <c r="AQ81" s="1815">
        <f t="shared" si="289"/>
        <v>0</v>
      </c>
      <c r="AR81" s="1815">
        <f t="shared" si="289"/>
        <v>0</v>
      </c>
      <c r="AS81" s="1815">
        <f t="shared" si="289"/>
        <v>0</v>
      </c>
      <c r="AT81" s="1815">
        <f t="shared" si="289"/>
        <v>0</v>
      </c>
      <c r="AU81" s="1815">
        <f t="shared" si="289"/>
        <v>0</v>
      </c>
      <c r="AV81" s="1815">
        <f t="shared" si="289"/>
        <v>0</v>
      </c>
      <c r="AW81" s="1815">
        <f t="shared" si="289"/>
        <v>0</v>
      </c>
      <c r="AX81" s="1815">
        <f t="shared" si="289"/>
        <v>0</v>
      </c>
      <c r="AY81" s="1815">
        <f t="shared" si="289"/>
        <v>0</v>
      </c>
      <c r="AZ81" s="1815">
        <f t="shared" si="289"/>
        <v>0</v>
      </c>
      <c r="BA81" s="1815">
        <f t="shared" si="289"/>
        <v>0</v>
      </c>
      <c r="BB81" s="1816"/>
      <c r="BC81" s="1816"/>
      <c r="BD81" s="3"/>
      <c r="BE81" s="1554">
        <f>SUBTOTAL(9,BE19:BE80)</f>
        <v>0</v>
      </c>
      <c r="BF81" s="1554">
        <f t="shared" ref="BF81:BH81" si="290">SUBTOTAL(9,BF19:BF80)</f>
        <v>0</v>
      </c>
      <c r="BG81" s="1554">
        <f t="shared" si="290"/>
        <v>0</v>
      </c>
      <c r="BH81" s="1554">
        <f t="shared" si="290"/>
        <v>0</v>
      </c>
      <c r="BI81" s="3035"/>
      <c r="BJ81" s="1554">
        <f t="shared" ref="BJ81" si="291">SUBTOTAL(9,BJ19:BJ80)</f>
        <v>0</v>
      </c>
      <c r="BK81" s="1554">
        <f t="shared" ref="BK81" si="292">SUBTOTAL(9,BK19:BK80)</f>
        <v>0</v>
      </c>
      <c r="BL81" s="1554">
        <f t="shared" ref="BL81" si="293">SUBTOTAL(9,BL19:BL80)</f>
        <v>0</v>
      </c>
      <c r="BM81" s="1554">
        <f t="shared" ref="BM81" si="294">SUBTOTAL(9,BM19:BM80)</f>
        <v>0</v>
      </c>
      <c r="BN81" s="1554">
        <f t="shared" ref="BN81" si="295">SUBTOTAL(9,BN19:BN80)</f>
        <v>0</v>
      </c>
      <c r="BO81" s="1554">
        <f t="shared" ref="BO81" si="296">SUBTOTAL(9,BO19:BO80)</f>
        <v>0</v>
      </c>
      <c r="BP81" s="1554">
        <f t="shared" ref="BP81" si="297">SUBTOTAL(9,BP19:BP80)</f>
        <v>0</v>
      </c>
      <c r="BQ81" s="1554">
        <f t="shared" ref="BQ81" si="298">SUBTOTAL(9,BQ19:BQ80)</f>
        <v>0</v>
      </c>
      <c r="BR81" s="1554">
        <f t="shared" ref="BR81" si="299">SUBTOTAL(9,BR19:BR80)</f>
        <v>0</v>
      </c>
      <c r="BS81" s="1554">
        <f t="shared" ref="BS81" si="300">SUBTOTAL(9,BS19:BS80)</f>
        <v>0</v>
      </c>
      <c r="BT81" s="1554">
        <f t="shared" ref="BT81" si="301">SUBTOTAL(9,BT19:BT80)</f>
        <v>0</v>
      </c>
      <c r="BU81" s="1816"/>
      <c r="BV81" s="3"/>
      <c r="BW81" s="3"/>
    </row>
    <row r="82" spans="2:75" ht="12.75" customHeight="1">
      <c r="B82" s="18"/>
      <c r="F82" s="265"/>
      <c r="G82" s="265"/>
      <c r="H82" s="265"/>
      <c r="I82" s="265"/>
      <c r="J82" s="1156"/>
      <c r="K82" s="1156"/>
      <c r="L82" s="1156"/>
      <c r="M82" s="1156"/>
      <c r="N82" s="1156"/>
      <c r="O82" s="1156"/>
      <c r="P82" s="1157" t="s">
        <v>1263</v>
      </c>
      <c r="Q82" s="1158">
        <f>Q81-(SFP!G62+SFP!G63+SFP!G64+SFP!G69+SFP!H70+SFP!H71)</f>
        <v>0</v>
      </c>
      <c r="R82" s="310"/>
      <c r="S82" s="310"/>
      <c r="T82" s="310"/>
      <c r="U82" s="310"/>
      <c r="V82" s="310"/>
      <c r="W82" s="310"/>
      <c r="X82" s="310"/>
      <c r="Y82" s="264"/>
      <c r="AN82" s="3147"/>
      <c r="AO82" s="3147"/>
      <c r="AP82" s="3147"/>
      <c r="AQ82" s="3147"/>
      <c r="AR82" s="3147"/>
      <c r="AS82" s="3147"/>
      <c r="AT82" s="3147"/>
      <c r="AU82" s="3147"/>
      <c r="AV82" s="3147"/>
      <c r="AW82" s="3147"/>
      <c r="AX82" s="3147"/>
      <c r="AY82" s="3147"/>
      <c r="AZ82" s="3147"/>
      <c r="BA82" s="3147"/>
      <c r="BB82" s="3147"/>
      <c r="BC82" s="3147"/>
      <c r="BD82" s="3147"/>
      <c r="BE82" s="3147"/>
    </row>
    <row r="83" spans="2:75" ht="12.75" customHeight="1">
      <c r="B83" s="346" t="s">
        <v>1565</v>
      </c>
      <c r="E83" s="26"/>
      <c r="F83" s="26"/>
      <c r="G83" s="26"/>
      <c r="H83" s="26"/>
      <c r="I83" s="26"/>
      <c r="O83" s="1091"/>
      <c r="P83" s="1091"/>
      <c r="Q83" s="1091"/>
      <c r="R83" s="1091"/>
      <c r="S83" s="1091"/>
      <c r="T83" s="1092"/>
      <c r="AH83" s="7774" t="s">
        <v>1602</v>
      </c>
      <c r="AI83" s="7775"/>
      <c r="AJ83" s="7775"/>
      <c r="AK83" s="7776"/>
      <c r="AN83" s="3147"/>
      <c r="AO83" s="3147"/>
      <c r="AP83" s="3147"/>
      <c r="AQ83" s="3147"/>
      <c r="AR83" s="3147"/>
      <c r="AS83" s="3147"/>
      <c r="AT83" s="3147"/>
      <c r="AU83" s="3147"/>
      <c r="AV83" s="3147"/>
      <c r="AW83" s="3147"/>
      <c r="AX83" s="3147"/>
      <c r="AY83" s="3147"/>
      <c r="AZ83" s="3147"/>
      <c r="BA83" s="3147"/>
      <c r="BB83" s="3147"/>
      <c r="BC83" s="3147"/>
      <c r="BD83" s="3147"/>
      <c r="BE83" s="3147"/>
    </row>
    <row r="84" spans="2:75" ht="12.75" customHeight="1">
      <c r="B84" s="1159">
        <v>1</v>
      </c>
      <c r="C84" s="1160" t="s">
        <v>1566</v>
      </c>
      <c r="E84" s="26"/>
      <c r="F84" s="26"/>
      <c r="G84" s="26"/>
      <c r="H84" s="26"/>
      <c r="I84" s="26"/>
      <c r="O84" s="1091"/>
      <c r="P84" s="1091"/>
      <c r="Q84" s="1091"/>
      <c r="R84" s="1091"/>
      <c r="S84" s="1091"/>
      <c r="T84" s="1092"/>
      <c r="AH84" s="1425" t="s">
        <v>1603</v>
      </c>
      <c r="AI84" s="1427"/>
      <c r="AJ84" s="1426" t="s">
        <v>1604</v>
      </c>
      <c r="AK84" s="1426" t="s">
        <v>1605</v>
      </c>
      <c r="AN84" s="3147"/>
      <c r="AO84" s="3147"/>
      <c r="AP84" s="3147"/>
      <c r="AQ84" s="3147"/>
      <c r="AR84" s="3147"/>
      <c r="AS84" s="3147"/>
      <c r="AT84" s="3147"/>
      <c r="AU84" s="3147"/>
      <c r="AV84" s="3147"/>
      <c r="AW84" s="3147"/>
      <c r="AX84" s="3147"/>
      <c r="AY84" s="3147"/>
      <c r="AZ84" s="3147"/>
      <c r="BA84" s="3147"/>
      <c r="BB84" s="3147"/>
      <c r="BC84" s="3147"/>
      <c r="BD84" s="3147"/>
      <c r="BE84" s="3147"/>
    </row>
    <row r="85" spans="2:75" ht="12.75" customHeight="1">
      <c r="B85" s="23">
        <v>2</v>
      </c>
      <c r="C85" s="24" t="s">
        <v>2015</v>
      </c>
      <c r="AH85" s="3112" t="s">
        <v>1942</v>
      </c>
      <c r="AI85" s="3113"/>
      <c r="AJ85" s="1474"/>
      <c r="AK85" s="1474"/>
      <c r="AN85" s="3147"/>
      <c r="AO85" s="3147"/>
      <c r="AP85" s="3147"/>
      <c r="AQ85" s="3147"/>
      <c r="AR85" s="3147"/>
      <c r="AS85" s="3147"/>
      <c r="AT85" s="3147"/>
      <c r="AU85" s="3147"/>
      <c r="AV85" s="3147"/>
      <c r="AW85" s="3147"/>
      <c r="AX85" s="3147"/>
      <c r="AY85" s="3147"/>
      <c r="AZ85" s="3147"/>
      <c r="BA85" s="3147"/>
      <c r="BB85" s="3147"/>
      <c r="BC85" s="3147"/>
      <c r="BD85" s="3147"/>
      <c r="BE85" s="3147"/>
    </row>
    <row r="86" spans="2:75" ht="12.75" customHeight="1">
      <c r="B86" s="1093"/>
      <c r="AH86" s="3148" t="s">
        <v>1943</v>
      </c>
      <c r="AI86" s="3149"/>
      <c r="AJ86" s="1844"/>
      <c r="AK86" s="1844"/>
      <c r="AN86" s="3147"/>
      <c r="AO86" s="3147"/>
      <c r="AP86" s="3147"/>
      <c r="AQ86" s="3147"/>
      <c r="AR86" s="3147"/>
      <c r="AS86" s="3147"/>
      <c r="AT86" s="3147"/>
      <c r="AU86" s="3147"/>
      <c r="AV86" s="3147"/>
      <c r="AW86" s="3147"/>
      <c r="AX86" s="3147"/>
      <c r="AY86" s="3147"/>
      <c r="AZ86" s="3147"/>
      <c r="BA86" s="3147"/>
      <c r="BB86" s="3147"/>
      <c r="BC86" s="3147"/>
      <c r="BD86" s="3147"/>
      <c r="BE86" s="3147"/>
    </row>
    <row r="87" spans="2:75" ht="12.75" customHeight="1">
      <c r="B87" s="18"/>
      <c r="AH87" s="3148" t="s">
        <v>1928</v>
      </c>
      <c r="AI87" s="3149"/>
      <c r="AJ87" s="1844">
        <f>SUMIF($F:$F,"Government Securities - Local Currency",$BA:$BA)+SUMIF($F:$F,"Government Securities - Local Currency",$BT:$BT)</f>
        <v>0</v>
      </c>
      <c r="AK87" s="1844">
        <f>SUMIF($F:$F,"Government Securities - Local Currency",$AZ:$AZ)+SUMIF($F:$F,"Government Securities - Local Currency",$BS:$BS)</f>
        <v>0</v>
      </c>
      <c r="AN87" s="3147"/>
      <c r="AO87" s="3147"/>
      <c r="AP87" s="3147"/>
      <c r="AQ87" s="3147"/>
      <c r="AR87" s="3147"/>
      <c r="AS87" s="3147"/>
      <c r="AT87" s="3147"/>
      <c r="AU87" s="3147"/>
      <c r="AV87" s="3147"/>
      <c r="AW87" s="3147"/>
      <c r="AX87" s="3147"/>
      <c r="AY87" s="3147"/>
      <c r="AZ87" s="3147"/>
      <c r="BA87" s="3147"/>
      <c r="BB87" s="3147"/>
      <c r="BC87" s="3147"/>
      <c r="BD87" s="3147"/>
      <c r="BE87" s="3147"/>
    </row>
    <row r="88" spans="2:75" ht="12.75" customHeight="1">
      <c r="B88" s="18"/>
      <c r="AH88" s="3148" t="s">
        <v>1929</v>
      </c>
      <c r="AI88" s="3149"/>
      <c r="AJ88" s="1844">
        <f>SUMIF($F:$F,"Government Securities - Foreign Currency",$BA:$BA)+SUMIF($F:$F,"Government Securities - Foreign Currency",$BT:$BT)</f>
        <v>0</v>
      </c>
      <c r="AK88" s="1844">
        <f>SUMIF($F:$F,"Government Securities - Foreign Currency",$AZ:$AZ)+SUMIF($F:$F,"Government Securities - Foreign Currency",$BS:$BS)</f>
        <v>0</v>
      </c>
      <c r="AN88" s="3147"/>
      <c r="AO88" s="3147"/>
      <c r="AP88" s="3147"/>
      <c r="AQ88" s="3147"/>
      <c r="AR88" s="3147"/>
      <c r="AS88" s="3147"/>
      <c r="AT88" s="3147"/>
      <c r="AU88" s="3147"/>
      <c r="AV88" s="3147"/>
      <c r="AW88" s="3147"/>
      <c r="AX88" s="3147"/>
      <c r="AY88" s="3147"/>
      <c r="AZ88" s="3147"/>
      <c r="BA88" s="3147"/>
      <c r="BB88" s="3147"/>
      <c r="BC88" s="3147"/>
      <c r="BD88" s="3147"/>
      <c r="BE88" s="3147"/>
    </row>
    <row r="89" spans="2:75" ht="12.75" customHeight="1">
      <c r="AH89" s="3148" t="s">
        <v>227</v>
      </c>
      <c r="AI89" s="3149"/>
      <c r="AJ89" s="1844" cm="1">
        <f t="array" ref="AJ89">SUMIF($F:$F,AH89,$BA:$BA)+SUMIF($F:$F,AF89\,$BT:$BT)</f>
        <v>0</v>
      </c>
      <c r="AK89" s="1844">
        <f>SUMIF($F:$F,AH89,$AZ:$AZ)+SUMIF($F:$F,AH89,$BS:$BS)</f>
        <v>0</v>
      </c>
      <c r="AN89" s="3147"/>
      <c r="AO89" s="3147"/>
      <c r="AP89" s="3147"/>
      <c r="AQ89" s="3147"/>
      <c r="AR89" s="3147"/>
      <c r="AS89" s="3147"/>
      <c r="AT89" s="3147"/>
      <c r="AU89" s="3147"/>
      <c r="AV89" s="3147"/>
      <c r="AW89" s="3147"/>
      <c r="AX89" s="3147"/>
      <c r="AY89" s="3147"/>
      <c r="AZ89" s="3147"/>
      <c r="BA89" s="3147"/>
      <c r="BB89" s="3147"/>
      <c r="BC89" s="3147"/>
      <c r="BD89" s="3147"/>
      <c r="BE89" s="3147"/>
    </row>
    <row r="90" spans="2:75" ht="12.75" customHeight="1">
      <c r="AH90" s="3148" t="s">
        <v>1944</v>
      </c>
      <c r="AI90" s="3149"/>
      <c r="AJ90" s="1844"/>
      <c r="AK90" s="1844"/>
      <c r="AN90" s="3147"/>
      <c r="AO90" s="3147"/>
      <c r="AP90" s="3147"/>
      <c r="AQ90" s="3147"/>
      <c r="AR90" s="3147"/>
      <c r="AS90" s="3147"/>
      <c r="AT90" s="3147"/>
      <c r="AU90" s="3147"/>
      <c r="AV90" s="3147"/>
      <c r="AW90" s="3147"/>
      <c r="AX90" s="3147"/>
      <c r="AY90" s="3147"/>
      <c r="AZ90" s="3147"/>
      <c r="BA90" s="3147"/>
      <c r="BB90" s="3147"/>
      <c r="BC90" s="3147"/>
      <c r="BD90" s="3147"/>
      <c r="BE90" s="3147"/>
    </row>
    <row r="91" spans="2:75" ht="12.75" customHeight="1">
      <c r="AH91" s="3148" t="s">
        <v>1945</v>
      </c>
      <c r="AI91" s="3149"/>
      <c r="AJ91" s="1844">
        <f>SUMIF($F:$F,"Debt Securities - investment grade",$BA:$BA)+SUMIF($F:$F,"Debt Securities - investment grade",$BT:$BT)</f>
        <v>0</v>
      </c>
      <c r="AK91" s="1844">
        <f>SUMIF($F:$F,"Debt Securities - investment grade",$AZ:$AZ)+SUMIF($F:$F,"Debt Securities - investment grade",$BS:$BS)</f>
        <v>0</v>
      </c>
      <c r="AN91" s="3147"/>
      <c r="AO91" s="3147"/>
      <c r="AP91" s="3147"/>
      <c r="AQ91" s="3147"/>
      <c r="AR91" s="3147"/>
      <c r="AS91" s="3147"/>
      <c r="AT91" s="3147"/>
      <c r="AU91" s="3147"/>
      <c r="AV91" s="3147"/>
      <c r="AW91" s="3147"/>
      <c r="AX91" s="3147"/>
      <c r="AY91" s="3147"/>
      <c r="AZ91" s="3147"/>
      <c r="BA91" s="3147"/>
      <c r="BB91" s="3147"/>
      <c r="BC91" s="3147"/>
      <c r="BD91" s="3147"/>
      <c r="BE91" s="3147"/>
    </row>
    <row r="92" spans="2:75" ht="12.75" customHeight="1">
      <c r="AH92" s="3148" t="s">
        <v>1946</v>
      </c>
      <c r="AI92" s="3149"/>
      <c r="AJ92" s="1844">
        <f>SUMIF($F:$F,"Debt Securities - below investment grade",$BA:$BA)+SUMIF($F:$F,"Debt Securities - below investment grade",$BT:$BT)</f>
        <v>0</v>
      </c>
      <c r="AK92" s="1844">
        <f>SUMIF($F:$F,"Debt Securities - below investment grade",$AZ:$AZ)+SUMIF($F:$F,"Debt Securities - below investment grade",$BS:$BS)</f>
        <v>0</v>
      </c>
      <c r="AN92" s="3147"/>
      <c r="AO92" s="3147"/>
      <c r="AP92" s="3147"/>
      <c r="AQ92" s="3147"/>
      <c r="AR92" s="3147"/>
      <c r="AS92" s="3147"/>
      <c r="AT92" s="3147"/>
      <c r="AU92" s="3147"/>
      <c r="AV92" s="3147"/>
      <c r="AW92" s="3147"/>
      <c r="AX92" s="3147"/>
      <c r="AY92" s="3147"/>
      <c r="AZ92" s="3147"/>
      <c r="BA92" s="3147"/>
      <c r="BB92" s="3147"/>
      <c r="BC92" s="3147"/>
      <c r="BD92" s="3147"/>
      <c r="BE92" s="3147"/>
    </row>
    <row r="93" spans="2:75" ht="12.75" customHeight="1">
      <c r="AH93" s="3148" t="s">
        <v>230</v>
      </c>
      <c r="AI93" s="3149"/>
      <c r="AJ93" s="1844">
        <f>SUMIF($F:$F,AH93,$BA:$BA)+SUMIF($F:$F,AH93,$BT:$BT)</f>
        <v>0</v>
      </c>
      <c r="AK93" s="1844">
        <f>SUMIF($F:$F,AH93,$AZ:$AZ)+SUMIF($F:$F,AH93,$BS:$BS)</f>
        <v>0</v>
      </c>
      <c r="AN93" s="3147"/>
      <c r="AO93" s="3147"/>
      <c r="AP93" s="3147"/>
      <c r="AQ93" s="3147"/>
      <c r="AR93" s="3147"/>
      <c r="AS93" s="3147"/>
      <c r="AT93" s="3147"/>
      <c r="AU93" s="3147"/>
      <c r="AV93" s="3147"/>
      <c r="AW93" s="3147"/>
      <c r="AX93" s="3147"/>
      <c r="AY93" s="3147"/>
      <c r="AZ93" s="3147"/>
      <c r="BA93" s="3147"/>
      <c r="BB93" s="3147"/>
      <c r="BC93" s="3147"/>
      <c r="BD93" s="3147"/>
      <c r="BE93" s="3147"/>
    </row>
    <row r="94" spans="2:75" ht="12.75" customHeight="1">
      <c r="AH94" s="3112" t="s">
        <v>231</v>
      </c>
      <c r="AI94" s="3113"/>
      <c r="AJ94" s="1844">
        <f>SUMIF($F:$F,AH94,$BA:$BA)+SUMIF($F:$F,AH94,$BT:$BT)</f>
        <v>0</v>
      </c>
      <c r="AK94" s="1844">
        <f>SUMIF($F:$F,AH94,$AZ:$AZ)+SUMIF($F:$F,AH94,$BS:$BS)</f>
        <v>0</v>
      </c>
      <c r="AN94" s="3147"/>
      <c r="AO94" s="3147"/>
      <c r="AP94" s="3147"/>
      <c r="AQ94" s="3147"/>
      <c r="AR94" s="3147"/>
      <c r="AS94" s="3147"/>
      <c r="AT94" s="3147"/>
      <c r="AU94" s="3147"/>
      <c r="AV94" s="3147"/>
      <c r="AW94" s="3147"/>
      <c r="AX94" s="3147"/>
      <c r="AY94" s="3147"/>
      <c r="AZ94" s="3147"/>
      <c r="BA94" s="3147"/>
      <c r="BB94" s="3147"/>
      <c r="BC94" s="3147"/>
      <c r="BD94" s="3147"/>
      <c r="BE94" s="3147"/>
    </row>
    <row r="95" spans="2:75" ht="12.75" customHeight="1">
      <c r="AH95" s="3112" t="s">
        <v>232</v>
      </c>
      <c r="AI95" s="3113"/>
      <c r="AJ95" s="1844">
        <f>SUMIF($F:$F,AH95,$BA:$BA)+SUMIF($F:$F,AH95,$BT:$BT)</f>
        <v>0</v>
      </c>
      <c r="AK95" s="1844">
        <f>SUMIF($F:$F,AH95,$AZ:$AZ)+SUMIF($F:$F,AH95,$BS:$BS)</f>
        <v>0</v>
      </c>
      <c r="AN95" s="3147"/>
      <c r="AO95" s="3147"/>
      <c r="AP95" s="3147"/>
      <c r="AQ95" s="3147"/>
      <c r="AR95" s="3147"/>
      <c r="AS95" s="3147"/>
      <c r="AT95" s="3147"/>
      <c r="AU95" s="3147"/>
      <c r="AV95" s="3147"/>
      <c r="AW95" s="3147"/>
      <c r="AX95" s="3147"/>
      <c r="AY95" s="3147"/>
      <c r="AZ95" s="3147"/>
      <c r="BA95" s="3147"/>
      <c r="BB95" s="3147"/>
      <c r="BC95" s="3147"/>
      <c r="BD95" s="3147"/>
      <c r="BE95" s="3147"/>
    </row>
    <row r="96" spans="2:75" ht="12.75" customHeight="1">
      <c r="AH96" s="2371" t="s">
        <v>164</v>
      </c>
      <c r="AI96" s="2372"/>
      <c r="AJ96" s="1847">
        <f>SUM(AJ86:AJ93)</f>
        <v>0</v>
      </c>
      <c r="AK96" s="1847">
        <f>SUM(AK86:AK93)</f>
        <v>0</v>
      </c>
      <c r="AN96" s="3147"/>
      <c r="AO96" s="3147"/>
      <c r="AP96" s="3147"/>
      <c r="AQ96" s="3147"/>
      <c r="AR96" s="3147"/>
      <c r="AS96" s="3147"/>
      <c r="AT96" s="3147"/>
      <c r="AU96" s="3147"/>
      <c r="AV96" s="3147"/>
      <c r="AW96" s="3147"/>
      <c r="AX96" s="3147"/>
      <c r="AY96" s="3147"/>
      <c r="AZ96" s="3147"/>
      <c r="BA96" s="3147"/>
      <c r="BB96" s="3147"/>
      <c r="BC96" s="3147"/>
      <c r="BD96" s="3147"/>
      <c r="BE96" s="3147"/>
    </row>
    <row r="98" spans="34:37" ht="12.75" customHeight="1">
      <c r="AH98" s="3150" t="s">
        <v>1863</v>
      </c>
      <c r="AI98" s="3151"/>
      <c r="AJ98" s="3150" t="s">
        <v>52</v>
      </c>
      <c r="AK98" s="3151"/>
    </row>
    <row r="99" spans="34:37" ht="12.75" customHeight="1">
      <c r="AH99" s="1235" t="s">
        <v>2043</v>
      </c>
      <c r="AI99" s="1236"/>
      <c r="AJ99" s="2450" t="s">
        <v>1554</v>
      </c>
      <c r="AK99" s="2451"/>
    </row>
    <row r="100" spans="34:37" ht="12.75" customHeight="1">
      <c r="AH100" s="1235" t="s">
        <v>1983</v>
      </c>
      <c r="AI100" s="1236"/>
      <c r="AJ100" s="2452"/>
      <c r="AK100" s="2453"/>
    </row>
    <row r="101" spans="34:37" ht="12.75" customHeight="1">
      <c r="AH101" s="1235" t="s">
        <v>2044</v>
      </c>
      <c r="AI101" s="1236"/>
      <c r="AJ101" s="1660" t="s">
        <v>2045</v>
      </c>
      <c r="AK101" s="1662"/>
    </row>
    <row r="102" spans="34:37" ht="12.75" customHeight="1">
      <c r="AH102" s="1235" t="s">
        <v>2046</v>
      </c>
      <c r="AI102" s="1236"/>
      <c r="AJ102" s="1660" t="s">
        <v>2047</v>
      </c>
      <c r="AK102" s="1662"/>
    </row>
    <row r="103" spans="34:37" ht="12.75" customHeight="1">
      <c r="AH103" s="1235" t="s">
        <v>1984</v>
      </c>
      <c r="AI103" s="1236"/>
      <c r="AJ103" s="7772" t="s">
        <v>1985</v>
      </c>
      <c r="AK103" s="7773"/>
    </row>
  </sheetData>
  <sheetProtection algorithmName="SHA-512" hashValue="yEd99OCyi/w4RRAX5aw7NTpeWdJrdGigTeoZyqzR2+CT5eO9p86BxarlEwQsBiPTUyeUMvkNoyxH6Ixzw5Hh5Q==" saltValue="0GTfKquP9Ys9yJb6B2SCgg==" spinCount="100000" sheet="1" scenarios="1" formatRows="0" insertColumns="0" insertRows="0"/>
  <mergeCells count="71">
    <mergeCell ref="BQ12:BQ17"/>
    <mergeCell ref="BR12:BR17"/>
    <mergeCell ref="BS12:BS17"/>
    <mergeCell ref="BT12:BT17"/>
    <mergeCell ref="BI13:BI17"/>
    <mergeCell ref="BE9:BU9"/>
    <mergeCell ref="BE10:BU10"/>
    <mergeCell ref="BE11:BE17"/>
    <mergeCell ref="BF11:BG11"/>
    <mergeCell ref="BH11:BH17"/>
    <mergeCell ref="BI11:BI12"/>
    <mergeCell ref="BJ11:BJ17"/>
    <mergeCell ref="BK11:BK17"/>
    <mergeCell ref="BL11:BL17"/>
    <mergeCell ref="BU11:BU17"/>
    <mergeCell ref="BF12:BF17"/>
    <mergeCell ref="BG12:BG17"/>
    <mergeCell ref="BM12:BM17"/>
    <mergeCell ref="BN12:BN17"/>
    <mergeCell ref="BO12:BO17"/>
    <mergeCell ref="BP12:BP17"/>
    <mergeCell ref="V10:V17"/>
    <mergeCell ref="W10:W17"/>
    <mergeCell ref="X10:X17"/>
    <mergeCell ref="Y10:Y17"/>
    <mergeCell ref="AH9:BB9"/>
    <mergeCell ref="AM11:AM17"/>
    <mergeCell ref="AX11:AX17"/>
    <mergeCell ref="AU11:AU17"/>
    <mergeCell ref="AV11:AV17"/>
    <mergeCell ref="AW11:AW17"/>
    <mergeCell ref="AT11:AT17"/>
    <mergeCell ref="AH10:AH17"/>
    <mergeCell ref="AI10:AJ10"/>
    <mergeCell ref="AJ11:AJ17"/>
    <mergeCell ref="AI11:AI17"/>
    <mergeCell ref="AK10:AK17"/>
    <mergeCell ref="B9:C17"/>
    <mergeCell ref="D9:D17"/>
    <mergeCell ref="E9:E17"/>
    <mergeCell ref="F9:F17"/>
    <mergeCell ref="G9:G17"/>
    <mergeCell ref="H9:H17"/>
    <mergeCell ref="S9:S17"/>
    <mergeCell ref="T9:T17"/>
    <mergeCell ref="J9:J17"/>
    <mergeCell ref="P10:P17"/>
    <mergeCell ref="Q10:Q17"/>
    <mergeCell ref="R9:R17"/>
    <mergeCell ref="K9:K17"/>
    <mergeCell ref="L10:L17"/>
    <mergeCell ref="M10:M17"/>
    <mergeCell ref="N10:N17"/>
    <mergeCell ref="O10:O17"/>
    <mergeCell ref="I9:I17"/>
    <mergeCell ref="BC10:BC17"/>
    <mergeCell ref="AJ103:AK103"/>
    <mergeCell ref="AH83:AK83"/>
    <mergeCell ref="Z2:Z5"/>
    <mergeCell ref="AP11:AP17"/>
    <mergeCell ref="BB10:BB17"/>
    <mergeCell ref="AS10:AS17"/>
    <mergeCell ref="AR10:AR17"/>
    <mergeCell ref="AQ10:AQ17"/>
    <mergeCell ref="AL10:AO10"/>
    <mergeCell ref="AO11:AO17"/>
    <mergeCell ref="AN11:AN17"/>
    <mergeCell ref="AL11:AL17"/>
    <mergeCell ref="BA11:BA17"/>
    <mergeCell ref="AZ11:AZ17"/>
    <mergeCell ref="AY11:AY17"/>
  </mergeCells>
  <conditionalFormatting sqref="Q82">
    <cfRule type="cellIs" dxfId="102" priority="1" operator="notEqual">
      <formula>0</formula>
    </cfRule>
  </conditionalFormatting>
  <dataValidations count="2">
    <dataValidation type="list" allowBlank="1" showInputMessage="1" showErrorMessage="1" sqref="G22:G79 AO22:AO23 AO27:AO28 AO32:AO33 AO38:AO40 AO44:AO45 AO53:AO54 AO58:AO59 AO62:AO64 AO70:AO71 AO75:AO76" xr:uid="{6EAF6CA7-ECFD-4902-A470-DF9D131CE3D5}">
      <formula1>"Y,N"</formula1>
    </dataValidation>
    <dataValidation type="list" allowBlank="1" showInputMessage="1" showErrorMessage="1" sqref="AN21:AN79" xr:uid="{1B51F3A2-9CA0-4461-9015-AFB44BF372F1}">
      <formula1>"Y,N,n/a"</formula1>
    </dataValidation>
  </dataValidations>
  <hyperlinks>
    <hyperlink ref="AH100" r:id="rId1" display="https://www.insurance.gov.ph/wp-content/uploads/2022/05/CL2022_23.pdf" xr:uid="{B024F47E-4933-4866-BC95-3714834A0ACF}"/>
    <hyperlink ref="AH103" r:id="rId2" display="https://www.insurance.gov.ph/wp-content/uploads/2022/02/CL2021_53.pdf" xr:uid="{F6F5E042-628E-4992-A0BA-A10ECC7CAB19}"/>
    <hyperlink ref="AH99" r:id="rId3" display="https://www.insurance.gov.ph/amended-insurance-code-r-a-10607/" xr:uid="{3B67773B-2A5D-4EDF-8683-F0D7C305A252}"/>
    <hyperlink ref="AA2" location="Content!A1" display="Content" xr:uid="{B9B6B672-B1B8-4F26-B114-4E05BCCB409F}"/>
    <hyperlink ref="AA3" location="'SFP - Asset'!A1" display="SFP-Asset" xr:uid="{4836A402-CF2E-4B1A-BC7F-7D9132B19512}"/>
    <hyperlink ref="AA4" location="'SFP - Liab, NW '!A1" display="SFP-Liab and NW" xr:uid="{9B5C1E7F-6F53-4BFA-9067-6C0088F61914}"/>
    <hyperlink ref="AA5" location="SCI!A1" display="SCI" xr:uid="{F2BBF5C1-683D-4E05-AC53-C586C7479C26}"/>
    <hyperlink ref="AH101" r:id="rId4" display="https://www.insurance.gov.ph/wp-content/uploads/2022/11/CL2014_50.pdf" xr:uid="{002E1F6A-F2A5-4959-B2F8-A6AC9DB19E33}"/>
  </hyperlinks>
  <printOptions horizontalCentered="1"/>
  <pageMargins left="0.2" right="0.2" top="1.25" bottom="0.75" header="0.3" footer="0.3"/>
  <pageSetup paperSize="5" scale="26" fitToHeight="0" orientation="portrait" r:id="rId5"/>
  <ignoredErrors>
    <ignoredError sqref="Q24:S55 Q60:S72 Q77:S81 V24:X34 V41:X48 V55:X65 V72:X78 V80:X8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A64D4125-B94D-4029-9A26-B9379B6A53D6}">
          <x14:formula1>
            <xm:f>'Dropdown List'!$A$21:$A$28</xm:f>
          </x14:formula1>
          <xm:sqref>F19:F81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9">
    <tabColor rgb="FFFFCCCC"/>
    <pageSetUpPr fitToPage="1"/>
  </sheetPr>
  <dimension ref="B2:AX34"/>
  <sheetViews>
    <sheetView showGridLines="0" topLeftCell="T1" zoomScale="85" zoomScaleNormal="85" workbookViewId="0">
      <selection activeCell="T17" sqref="T17"/>
    </sheetView>
  </sheetViews>
  <sheetFormatPr defaultColWidth="9.140625" defaultRowHeight="12.75" customHeight="1" outlineLevelCol="1"/>
  <cols>
    <col min="1" max="1" width="1.85546875" style="18" customWidth="1"/>
    <col min="2" max="2" width="3.7109375" style="18" customWidth="1"/>
    <col min="3" max="4" width="30.7109375" style="18" customWidth="1"/>
    <col min="5" max="5" width="25.7109375" style="18" customWidth="1"/>
    <col min="6" max="6" width="12.7109375" style="18" customWidth="1"/>
    <col min="7" max="7" width="15.7109375" style="18" customWidth="1"/>
    <col min="8" max="8" width="25.7109375" style="18" customWidth="1"/>
    <col min="9" max="9" width="20.7109375" style="18" customWidth="1"/>
    <col min="10" max="10" width="15.7109375" style="1083" customWidth="1"/>
    <col min="11" max="11" width="15.7109375" style="1084" customWidth="1"/>
    <col min="12" max="12" width="20.7109375" style="1084" customWidth="1"/>
    <col min="13" max="14" width="20.7109375" style="1085" customWidth="1"/>
    <col min="15" max="15" width="30.7109375" style="1085" customWidth="1"/>
    <col min="16" max="16" width="3.7109375" style="25" customWidth="1"/>
    <col min="17" max="19" width="20.7109375" style="18" customWidth="1"/>
    <col min="20" max="20" width="30.7109375" style="18" customWidth="1"/>
    <col min="21" max="21" width="2.28515625" style="2976" customWidth="1"/>
    <col min="22" max="22" width="18.7109375" style="18" customWidth="1"/>
    <col min="23" max="26" width="9.140625" style="18"/>
    <col min="27" max="27" width="9.140625" style="1"/>
    <col min="28" max="28" width="9.140625" style="1" hidden="1" customWidth="1"/>
    <col min="29" max="38" width="18.7109375" style="1" hidden="1" customWidth="1"/>
    <col min="39" max="46" width="18.7109375" style="1" hidden="1" customWidth="1" outlineLevel="1"/>
    <col min="47" max="47" width="35.7109375" style="1" hidden="1" customWidth="1" collapsed="1"/>
    <col min="48" max="48" width="35.7109375" style="1" hidden="1" customWidth="1"/>
    <col min="49" max="49" width="9.140625" style="1" hidden="1" customWidth="1"/>
    <col min="50" max="50" width="9.140625" style="1"/>
    <col min="51" max="16384" width="9.140625" style="18"/>
  </cols>
  <sheetData>
    <row r="2" spans="2:50" ht="14.1" customHeight="1">
      <c r="B2" s="1005" t="s">
        <v>2048</v>
      </c>
      <c r="G2" s="266"/>
      <c r="J2" s="23"/>
      <c r="K2" s="1091"/>
      <c r="L2" s="1091"/>
      <c r="M2" s="1092"/>
      <c r="N2" s="1092"/>
      <c r="O2" s="1092"/>
      <c r="P2" s="272"/>
      <c r="U2" s="7814" t="s">
        <v>1486</v>
      </c>
      <c r="V2" s="5248" t="s">
        <v>1067</v>
      </c>
    </row>
    <row r="3" spans="2:50" ht="14.1" customHeight="1">
      <c r="B3" s="1005" t="s">
        <v>7</v>
      </c>
      <c r="C3" s="1086"/>
      <c r="D3" s="4787">
        <f>'Com Prof'!D2</f>
        <v>0</v>
      </c>
      <c r="E3" s="4788"/>
      <c r="F3" s="4788"/>
      <c r="G3" s="265"/>
      <c r="H3" s="265"/>
      <c r="I3" s="265"/>
      <c r="J3" s="265"/>
      <c r="K3" s="265"/>
      <c r="L3" s="265"/>
      <c r="M3" s="265"/>
      <c r="N3" s="265"/>
      <c r="O3" s="265"/>
      <c r="P3" s="265"/>
      <c r="Q3" s="265"/>
      <c r="R3" s="265"/>
      <c r="S3" s="265"/>
      <c r="T3" s="265"/>
      <c r="U3" s="7342"/>
      <c r="V3" s="550" t="s">
        <v>1487</v>
      </c>
      <c r="W3" s="265"/>
    </row>
    <row r="4" spans="2:50" ht="14.1" customHeight="1">
      <c r="B4" s="1005" t="s">
        <v>757</v>
      </c>
      <c r="C4" s="1086"/>
      <c r="D4" s="5249">
        <f>'Com Prof'!D3</f>
        <v>45657</v>
      </c>
      <c r="E4" s="5250"/>
      <c r="F4" s="5250"/>
      <c r="G4" s="264"/>
      <c r="H4" s="264"/>
      <c r="I4" s="264"/>
      <c r="J4" s="264"/>
      <c r="K4" s="264"/>
      <c r="L4" s="264"/>
      <c r="M4" s="264"/>
      <c r="N4" s="264"/>
      <c r="O4" s="264"/>
      <c r="P4" s="264"/>
      <c r="Q4" s="265"/>
      <c r="R4" s="265"/>
      <c r="S4" s="265"/>
      <c r="T4" s="265"/>
      <c r="U4" s="7342"/>
      <c r="V4" s="550" t="s">
        <v>1488</v>
      </c>
      <c r="W4" s="265"/>
    </row>
    <row r="5" spans="2:50" ht="14.1" customHeight="1">
      <c r="B5" s="1487"/>
      <c r="C5" s="1487"/>
      <c r="D5" s="1487"/>
      <c r="E5" s="1487"/>
      <c r="F5" s="1487"/>
      <c r="G5" s="1487"/>
      <c r="H5" s="1487"/>
      <c r="I5" s="1487"/>
      <c r="J5" s="1487"/>
      <c r="K5" s="1487"/>
      <c r="L5" s="1487"/>
      <c r="M5" s="1487"/>
      <c r="N5" s="1487"/>
      <c r="O5" s="1487"/>
      <c r="P5" s="3038"/>
      <c r="Q5" s="265"/>
      <c r="R5" s="265"/>
      <c r="S5" s="265"/>
      <c r="T5" s="265"/>
      <c r="U5" s="7343"/>
      <c r="V5" s="551" t="s">
        <v>258</v>
      </c>
    </row>
    <row r="6" spans="2:50" ht="14.1" customHeight="1">
      <c r="J6" s="23"/>
      <c r="K6" s="1091"/>
      <c r="L6" s="1091"/>
      <c r="M6" s="1092"/>
      <c r="N6" s="1092"/>
      <c r="O6" s="1092"/>
      <c r="P6" s="272"/>
    </row>
    <row r="7" spans="2:50" ht="14.1" customHeight="1">
      <c r="J7" s="23"/>
      <c r="K7" s="1091"/>
      <c r="L7" s="1091"/>
      <c r="M7" s="1092"/>
      <c r="N7" s="1092"/>
      <c r="O7" s="1092"/>
      <c r="P7" s="272"/>
    </row>
    <row r="8" spans="2:50">
      <c r="J8" s="23"/>
      <c r="K8" s="1091"/>
      <c r="L8" s="1091"/>
      <c r="M8" s="1092"/>
      <c r="N8" s="1092"/>
      <c r="O8" s="1092"/>
      <c r="P8" s="272"/>
    </row>
    <row r="9" spans="2:50" s="517" customFormat="1" ht="12.75" customHeight="1">
      <c r="B9" s="7818" t="s">
        <v>1923</v>
      </c>
      <c r="C9" s="7819"/>
      <c r="D9" s="7835" t="s">
        <v>1489</v>
      </c>
      <c r="E9" s="7837" t="s">
        <v>2049</v>
      </c>
      <c r="F9" s="7837" t="s">
        <v>1572</v>
      </c>
      <c r="G9" s="7837" t="s">
        <v>2050</v>
      </c>
      <c r="H9" s="7837" t="s">
        <v>2051</v>
      </c>
      <c r="I9" s="7835" t="s">
        <v>2052</v>
      </c>
      <c r="J9" s="5251" t="s">
        <v>1616</v>
      </c>
      <c r="K9" s="5251"/>
      <c r="L9" s="7832" t="s">
        <v>2053</v>
      </c>
      <c r="M9" s="7832" t="s">
        <v>1086</v>
      </c>
      <c r="N9" s="7832" t="s">
        <v>1084</v>
      </c>
      <c r="O9" s="7815" t="s">
        <v>1497</v>
      </c>
      <c r="Q9" s="5252" t="s">
        <v>78</v>
      </c>
      <c r="R9" s="5253"/>
      <c r="S9" s="5253"/>
      <c r="T9" s="5254"/>
      <c r="U9" s="2980"/>
      <c r="AA9" s="29"/>
      <c r="AB9" s="29"/>
      <c r="AC9" s="7805" t="s">
        <v>1068</v>
      </c>
      <c r="AD9" s="7805"/>
      <c r="AE9" s="7805"/>
      <c r="AF9" s="7805"/>
      <c r="AG9" s="7805"/>
      <c r="AH9" s="7805"/>
      <c r="AI9" s="7805"/>
      <c r="AJ9" s="7805"/>
      <c r="AK9" s="7805"/>
      <c r="AL9" s="7805"/>
      <c r="AM9" s="7805"/>
      <c r="AN9" s="7805"/>
      <c r="AO9" s="7805"/>
      <c r="AP9" s="7805"/>
      <c r="AQ9" s="7805"/>
      <c r="AR9" s="7805"/>
      <c r="AS9" s="7805"/>
      <c r="AT9" s="7805"/>
      <c r="AU9" s="7805"/>
      <c r="AV9" s="1"/>
      <c r="AW9" s="29"/>
      <c r="AX9" s="29"/>
    </row>
    <row r="10" spans="2:50" s="517" customFormat="1" ht="12.75" customHeight="1">
      <c r="B10" s="7820"/>
      <c r="C10" s="7695"/>
      <c r="D10" s="7689"/>
      <c r="E10" s="7686"/>
      <c r="F10" s="7686"/>
      <c r="G10" s="7686"/>
      <c r="H10" s="7686"/>
      <c r="I10" s="7689"/>
      <c r="J10" s="7839" t="s">
        <v>2054</v>
      </c>
      <c r="K10" s="7839" t="s">
        <v>1620</v>
      </c>
      <c r="L10" s="7833"/>
      <c r="M10" s="7833"/>
      <c r="N10" s="7833"/>
      <c r="O10" s="7816"/>
      <c r="Q10" s="7829" t="s">
        <v>2055</v>
      </c>
      <c r="R10" s="7826" t="s">
        <v>1086</v>
      </c>
      <c r="S10" s="7826" t="s">
        <v>1084</v>
      </c>
      <c r="T10" s="7823" t="s">
        <v>1497</v>
      </c>
      <c r="U10" s="2980"/>
      <c r="AA10" s="29"/>
      <c r="AB10" s="29"/>
      <c r="AC10" s="7305" t="s">
        <v>1501</v>
      </c>
      <c r="AD10" s="7305" t="s">
        <v>1502</v>
      </c>
      <c r="AE10" s="7305"/>
      <c r="AF10" s="7305" t="s">
        <v>1081</v>
      </c>
      <c r="AG10" s="7305" t="s">
        <v>1503</v>
      </c>
      <c r="AH10" s="7305"/>
      <c r="AI10" s="1548" t="s">
        <v>1962</v>
      </c>
      <c r="AJ10" s="7305" t="s">
        <v>1082</v>
      </c>
      <c r="AK10" s="7305" t="s">
        <v>1086</v>
      </c>
      <c r="AL10" s="7305" t="s">
        <v>1084</v>
      </c>
      <c r="AM10" s="1830" t="s">
        <v>1070</v>
      </c>
      <c r="AN10" s="1830"/>
      <c r="AO10" s="1830"/>
      <c r="AP10" s="1830"/>
      <c r="AQ10" s="1830" t="s">
        <v>1071</v>
      </c>
      <c r="AR10" s="1830"/>
      <c r="AS10" s="1830"/>
      <c r="AT10" s="1830"/>
      <c r="AU10" s="7305" t="s">
        <v>44</v>
      </c>
      <c r="AV10" s="7842" t="s">
        <v>1505</v>
      </c>
      <c r="AW10" s="29"/>
      <c r="AX10" s="29"/>
    </row>
    <row r="11" spans="2:50" s="517" customFormat="1" ht="12.75" customHeight="1">
      <c r="B11" s="7820"/>
      <c r="C11" s="7695"/>
      <c r="D11" s="7689"/>
      <c r="E11" s="7686"/>
      <c r="F11" s="7686"/>
      <c r="G11" s="7686"/>
      <c r="H11" s="7686"/>
      <c r="I11" s="7689"/>
      <c r="J11" s="7840"/>
      <c r="K11" s="7840"/>
      <c r="L11" s="7833"/>
      <c r="M11" s="7833"/>
      <c r="N11" s="7833"/>
      <c r="O11" s="7816"/>
      <c r="Q11" s="7830"/>
      <c r="R11" s="7827"/>
      <c r="S11" s="7827"/>
      <c r="T11" s="7824"/>
      <c r="U11" s="2980"/>
      <c r="AA11" s="29"/>
      <c r="AB11" s="29"/>
      <c r="AC11" s="7305"/>
      <c r="AD11" s="7305" t="s">
        <v>1507</v>
      </c>
      <c r="AE11" s="7305" t="s">
        <v>1508</v>
      </c>
      <c r="AF11" s="7305"/>
      <c r="AG11" s="7305" t="s">
        <v>2056</v>
      </c>
      <c r="AH11" s="7305" t="s">
        <v>1510</v>
      </c>
      <c r="AI11" s="7305" t="s">
        <v>2030</v>
      </c>
      <c r="AJ11" s="7305"/>
      <c r="AK11" s="7305"/>
      <c r="AL11" s="7305"/>
      <c r="AM11" s="7305" t="s">
        <v>1509</v>
      </c>
      <c r="AN11" s="7305" t="s">
        <v>1082</v>
      </c>
      <c r="AO11" s="7305" t="s">
        <v>1086</v>
      </c>
      <c r="AP11" s="7305" t="s">
        <v>1084</v>
      </c>
      <c r="AQ11" s="7305" t="s">
        <v>1509</v>
      </c>
      <c r="AR11" s="7305" t="s">
        <v>1082</v>
      </c>
      <c r="AS11" s="7305" t="s">
        <v>1086</v>
      </c>
      <c r="AT11" s="7305" t="s">
        <v>1084</v>
      </c>
      <c r="AU11" s="7305"/>
      <c r="AV11" s="7842"/>
      <c r="AW11" s="29"/>
      <c r="AX11" s="29"/>
    </row>
    <row r="12" spans="2:50" s="517" customFormat="1" ht="12.75" customHeight="1" thickBot="1">
      <c r="B12" s="7821"/>
      <c r="C12" s="7822"/>
      <c r="D12" s="7836"/>
      <c r="E12" s="7838"/>
      <c r="F12" s="7838"/>
      <c r="G12" s="7838"/>
      <c r="H12" s="7838"/>
      <c r="I12" s="7836"/>
      <c r="J12" s="7841"/>
      <c r="K12" s="7841"/>
      <c r="L12" s="7834"/>
      <c r="M12" s="7834"/>
      <c r="N12" s="7834"/>
      <c r="O12" s="7817"/>
      <c r="Q12" s="7831"/>
      <c r="R12" s="7828"/>
      <c r="S12" s="7828"/>
      <c r="T12" s="7825"/>
      <c r="U12" s="2980"/>
      <c r="AA12" s="29"/>
      <c r="AB12" s="29"/>
      <c r="AC12" s="7305"/>
      <c r="AD12" s="7305"/>
      <c r="AE12" s="7305"/>
      <c r="AF12" s="7305"/>
      <c r="AG12" s="7305"/>
      <c r="AH12" s="7305"/>
      <c r="AI12" s="7305"/>
      <c r="AJ12" s="7305"/>
      <c r="AK12" s="7305"/>
      <c r="AL12" s="7305"/>
      <c r="AM12" s="7305"/>
      <c r="AN12" s="7305"/>
      <c r="AO12" s="7305"/>
      <c r="AP12" s="7305"/>
      <c r="AQ12" s="7305"/>
      <c r="AR12" s="7305"/>
      <c r="AS12" s="7305"/>
      <c r="AT12" s="7305"/>
      <c r="AU12" s="7305"/>
      <c r="AV12" s="7842"/>
      <c r="AW12" s="29"/>
      <c r="AX12" s="29"/>
    </row>
    <row r="13" spans="2:50" ht="12.75" customHeight="1">
      <c r="B13" s="5255" t="s">
        <v>193</v>
      </c>
      <c r="C13" s="5256"/>
      <c r="D13" s="5256"/>
      <c r="E13" s="5257"/>
      <c r="F13" s="5257"/>
      <c r="G13" s="5258"/>
      <c r="H13" s="5257"/>
      <c r="I13" s="5259"/>
      <c r="J13" s="5260"/>
      <c r="K13" s="5260"/>
      <c r="L13" s="5261"/>
      <c r="M13" s="5261"/>
      <c r="N13" s="5261"/>
      <c r="O13" s="5262"/>
      <c r="Q13" s="5263"/>
      <c r="R13" s="5261"/>
      <c r="S13" s="5261"/>
      <c r="T13" s="5264"/>
      <c r="AC13" s="1474"/>
      <c r="AD13" s="1474"/>
      <c r="AE13" s="1474"/>
      <c r="AF13" s="1474"/>
      <c r="AG13" s="1474"/>
      <c r="AH13" s="1474"/>
      <c r="AI13" s="1474"/>
      <c r="AJ13" s="1474"/>
      <c r="AK13" s="1474"/>
      <c r="AL13" s="1474"/>
      <c r="AM13" s="1474"/>
      <c r="AN13" s="1474"/>
      <c r="AO13" s="1474"/>
      <c r="AP13" s="1474"/>
      <c r="AQ13" s="1474"/>
      <c r="AR13" s="1474"/>
      <c r="AS13" s="1474"/>
      <c r="AT13" s="1474"/>
      <c r="AU13" s="1474"/>
      <c r="AV13" s="2318"/>
    </row>
    <row r="14" spans="2:50" ht="12.75" customHeight="1">
      <c r="B14" s="1635"/>
      <c r="C14" s="1783" t="s">
        <v>2057</v>
      </c>
      <c r="D14" s="1783"/>
      <c r="E14" s="1784"/>
      <c r="F14" s="1784"/>
      <c r="G14" s="3039"/>
      <c r="H14" s="1784"/>
      <c r="I14" s="1288"/>
      <c r="J14" s="3040"/>
      <c r="K14" s="3040"/>
      <c r="L14" s="2464"/>
      <c r="M14" s="2464"/>
      <c r="N14" s="2464"/>
      <c r="O14" s="3041"/>
      <c r="Q14" s="3042"/>
      <c r="R14" s="2464"/>
      <c r="S14" s="2464"/>
      <c r="T14" s="1291"/>
      <c r="AC14" s="1655"/>
      <c r="AD14" s="1655"/>
      <c r="AE14" s="1655"/>
      <c r="AF14" s="1655"/>
      <c r="AG14" s="1655"/>
      <c r="AH14" s="1655"/>
      <c r="AI14" s="1161"/>
      <c r="AJ14" s="1655"/>
      <c r="AK14" s="1655"/>
      <c r="AL14" s="1655"/>
      <c r="AM14" s="1655"/>
      <c r="AN14" s="1655"/>
      <c r="AO14" s="1655"/>
      <c r="AP14" s="1655"/>
      <c r="AQ14" s="1655"/>
      <c r="AR14" s="1655"/>
      <c r="AS14" s="1655"/>
      <c r="AT14" s="1655"/>
      <c r="AU14" s="1655"/>
      <c r="AV14" s="2319"/>
    </row>
    <row r="15" spans="2:50" ht="12.75" customHeight="1">
      <c r="B15" s="1761">
        <v>1</v>
      </c>
      <c r="C15" s="3043"/>
      <c r="D15" s="3043"/>
      <c r="E15" s="1042"/>
      <c r="F15" s="1042"/>
      <c r="G15" s="3044"/>
      <c r="H15" s="3045"/>
      <c r="I15" s="3046"/>
      <c r="J15" s="3047"/>
      <c r="K15" s="3047"/>
      <c r="L15" s="1871"/>
      <c r="M15" s="1871"/>
      <c r="N15" s="1871"/>
      <c r="O15" s="1763"/>
      <c r="Q15" s="3048"/>
      <c r="R15" s="3049"/>
      <c r="S15" s="3049"/>
      <c r="T15" s="1899"/>
      <c r="AC15" s="2633">
        <f t="shared" ref="AC15:AC21" si="0">L15</f>
        <v>0</v>
      </c>
      <c r="AD15" s="2511"/>
      <c r="AE15" s="2511"/>
      <c r="AF15" s="2633">
        <f t="shared" ref="AF15:AF21" si="1">AC15+AD15-AE15</f>
        <v>0</v>
      </c>
      <c r="AG15" s="2511"/>
      <c r="AH15" s="2511"/>
      <c r="AI15" s="2325">
        <f t="shared" ref="AI15:AI21" si="2">AF15</f>
        <v>0</v>
      </c>
      <c r="AJ15" s="2633">
        <f>IF(AL15&gt;AF15,AL15-AF15,0)</f>
        <v>0</v>
      </c>
      <c r="AK15" s="2633">
        <f>IF(AF15&gt;AL15,AF15-AL15,0)</f>
        <v>0</v>
      </c>
      <c r="AL15" s="2633">
        <f t="shared" ref="AL15:AL21" si="3">IF(AND(AG15="Y",AH15="Y"),AI15,0)</f>
        <v>0</v>
      </c>
      <c r="AM15" s="2511"/>
      <c r="AN15" s="2633">
        <f>IF(AP15&gt;AF15,AP15-AF15,0)</f>
        <v>0</v>
      </c>
      <c r="AO15" s="2633">
        <f t="shared" ref="AO15:AO21" si="4">IF(AF15&gt;AP15,AF15-AP15,0)</f>
        <v>0</v>
      </c>
      <c r="AP15" s="2633">
        <f>AL15+AM15</f>
        <v>0</v>
      </c>
      <c r="AQ15" s="2511"/>
      <c r="AR15" s="2633">
        <f t="shared" ref="AR15:AR21" si="5">IF(AT15&gt;AF15,AT15-AF15,0)</f>
        <v>0</v>
      </c>
      <c r="AS15" s="2633">
        <f t="shared" ref="AS15:AS21" si="6">IF(AF15&gt;AT15,AF15-AT15,0)</f>
        <v>0</v>
      </c>
      <c r="AT15" s="2633">
        <f t="shared" ref="AT15:AT21" si="7">AP15+AQ15</f>
        <v>0</v>
      </c>
      <c r="AU15" s="2511"/>
      <c r="AV15" s="3107"/>
    </row>
    <row r="16" spans="2:50" ht="12.75" customHeight="1">
      <c r="B16" s="1761">
        <v>2</v>
      </c>
      <c r="C16" s="3050"/>
      <c r="D16" s="3050"/>
      <c r="E16" s="1042"/>
      <c r="F16" s="1042"/>
      <c r="G16" s="3051"/>
      <c r="H16" s="3052"/>
      <c r="I16" s="3053"/>
      <c r="J16" s="3054"/>
      <c r="K16" s="3054"/>
      <c r="L16" s="1872"/>
      <c r="M16" s="1872"/>
      <c r="N16" s="1872"/>
      <c r="O16" s="3055"/>
      <c r="Q16" s="3056"/>
      <c r="R16" s="3057"/>
      <c r="S16" s="3057"/>
      <c r="T16" s="1901"/>
      <c r="AC16" s="2633">
        <f t="shared" si="0"/>
        <v>0</v>
      </c>
      <c r="AD16" s="2511"/>
      <c r="AE16" s="2511"/>
      <c r="AF16" s="2633">
        <f t="shared" si="1"/>
        <v>0</v>
      </c>
      <c r="AG16" s="2511"/>
      <c r="AH16" s="2511"/>
      <c r="AI16" s="2325">
        <f t="shared" si="2"/>
        <v>0</v>
      </c>
      <c r="AJ16" s="2633">
        <f t="shared" ref="AJ16:AJ21" si="8">IF(AL16&gt;AF16,AL16-AF16,0)</f>
        <v>0</v>
      </c>
      <c r="AK16" s="2633">
        <f t="shared" ref="AK16:AK21" si="9">IF(AF16&gt;AL16,AF16-AL16,0)</f>
        <v>0</v>
      </c>
      <c r="AL16" s="2633">
        <f t="shared" si="3"/>
        <v>0</v>
      </c>
      <c r="AM16" s="2511"/>
      <c r="AN16" s="2633">
        <f>IF(AP16&gt;AF16,AP16-AF16,0)</f>
        <v>0</v>
      </c>
      <c r="AO16" s="2633">
        <f>IF(AF16&gt;AP16,AF16-AP16,0)</f>
        <v>0</v>
      </c>
      <c r="AP16" s="2633">
        <f t="shared" ref="AP16:AP21" si="10">AL16+AM16</f>
        <v>0</v>
      </c>
      <c r="AQ16" s="2511"/>
      <c r="AR16" s="2633">
        <f t="shared" si="5"/>
        <v>0</v>
      </c>
      <c r="AS16" s="2633">
        <f t="shared" si="6"/>
        <v>0</v>
      </c>
      <c r="AT16" s="2633">
        <f t="shared" si="7"/>
        <v>0</v>
      </c>
      <c r="AU16" s="2511"/>
      <c r="AV16" s="3107"/>
    </row>
    <row r="17" spans="2:48" ht="12.75" customHeight="1">
      <c r="B17" s="1761">
        <v>3</v>
      </c>
      <c r="C17" s="3050"/>
      <c r="D17" s="3050"/>
      <c r="E17" s="1042"/>
      <c r="F17" s="1042"/>
      <c r="G17" s="3051"/>
      <c r="H17" s="3052"/>
      <c r="I17" s="3053"/>
      <c r="J17" s="3054"/>
      <c r="K17" s="3054"/>
      <c r="L17" s="1872"/>
      <c r="M17" s="1872"/>
      <c r="N17" s="1872"/>
      <c r="O17" s="3055"/>
      <c r="Q17" s="3056"/>
      <c r="R17" s="3057"/>
      <c r="S17" s="3057"/>
      <c r="T17" s="1901"/>
      <c r="AC17" s="2633">
        <f t="shared" si="0"/>
        <v>0</v>
      </c>
      <c r="AD17" s="2511"/>
      <c r="AE17" s="2511"/>
      <c r="AF17" s="2633">
        <f t="shared" si="1"/>
        <v>0</v>
      </c>
      <c r="AG17" s="2511"/>
      <c r="AH17" s="2511"/>
      <c r="AI17" s="2325">
        <f t="shared" si="2"/>
        <v>0</v>
      </c>
      <c r="AJ17" s="2633">
        <f t="shared" si="8"/>
        <v>0</v>
      </c>
      <c r="AK17" s="2633">
        <f t="shared" si="9"/>
        <v>0</v>
      </c>
      <c r="AL17" s="2633">
        <f t="shared" si="3"/>
        <v>0</v>
      </c>
      <c r="AM17" s="2511"/>
      <c r="AN17" s="2633">
        <f t="shared" ref="AN17:AN21" si="11">IF(AP17&gt;AF17,AP17-AF17,0)</f>
        <v>0</v>
      </c>
      <c r="AO17" s="2633">
        <f t="shared" si="4"/>
        <v>0</v>
      </c>
      <c r="AP17" s="2633">
        <f t="shared" si="10"/>
        <v>0</v>
      </c>
      <c r="AQ17" s="2511"/>
      <c r="AR17" s="2633">
        <f t="shared" si="5"/>
        <v>0</v>
      </c>
      <c r="AS17" s="2633">
        <f t="shared" si="6"/>
        <v>0</v>
      </c>
      <c r="AT17" s="2633">
        <f t="shared" si="7"/>
        <v>0</v>
      </c>
      <c r="AU17" s="2511"/>
      <c r="AV17" s="3107"/>
    </row>
    <row r="18" spans="2:48" ht="12.75" customHeight="1">
      <c r="B18" s="1761">
        <v>4</v>
      </c>
      <c r="C18" s="3050"/>
      <c r="D18" s="3050"/>
      <c r="E18" s="1042"/>
      <c r="F18" s="1042"/>
      <c r="G18" s="3051"/>
      <c r="H18" s="3052"/>
      <c r="I18" s="3053"/>
      <c r="J18" s="3054"/>
      <c r="K18" s="3054"/>
      <c r="L18" s="1872"/>
      <c r="M18" s="1872"/>
      <c r="N18" s="1872"/>
      <c r="O18" s="3055"/>
      <c r="Q18" s="3056"/>
      <c r="R18" s="3057"/>
      <c r="S18" s="3057"/>
      <c r="T18" s="1901"/>
      <c r="V18" s="540"/>
      <c r="AC18" s="2633">
        <f t="shared" si="0"/>
        <v>0</v>
      </c>
      <c r="AD18" s="2511"/>
      <c r="AE18" s="2511"/>
      <c r="AF18" s="2633">
        <f t="shared" si="1"/>
        <v>0</v>
      </c>
      <c r="AG18" s="2511"/>
      <c r="AH18" s="2511"/>
      <c r="AI18" s="2325">
        <f t="shared" si="2"/>
        <v>0</v>
      </c>
      <c r="AJ18" s="2633">
        <f t="shared" si="8"/>
        <v>0</v>
      </c>
      <c r="AK18" s="2633">
        <f t="shared" si="9"/>
        <v>0</v>
      </c>
      <c r="AL18" s="2633">
        <f t="shared" si="3"/>
        <v>0</v>
      </c>
      <c r="AM18" s="2511"/>
      <c r="AN18" s="2633">
        <f t="shared" si="11"/>
        <v>0</v>
      </c>
      <c r="AO18" s="2633">
        <f t="shared" si="4"/>
        <v>0</v>
      </c>
      <c r="AP18" s="2633">
        <f t="shared" si="10"/>
        <v>0</v>
      </c>
      <c r="AQ18" s="2511"/>
      <c r="AR18" s="2633">
        <f t="shared" si="5"/>
        <v>0</v>
      </c>
      <c r="AS18" s="2633">
        <f t="shared" si="6"/>
        <v>0</v>
      </c>
      <c r="AT18" s="2633">
        <f t="shared" si="7"/>
        <v>0</v>
      </c>
      <c r="AU18" s="2511"/>
      <c r="AV18" s="3107"/>
    </row>
    <row r="19" spans="2:48" ht="12.75" customHeight="1">
      <c r="B19" s="1761">
        <v>5</v>
      </c>
      <c r="C19" s="3050"/>
      <c r="D19" s="3050"/>
      <c r="E19" s="1042"/>
      <c r="F19" s="1042"/>
      <c r="G19" s="3051"/>
      <c r="H19" s="3052"/>
      <c r="I19" s="3053"/>
      <c r="J19" s="3054"/>
      <c r="K19" s="3054"/>
      <c r="L19" s="1872"/>
      <c r="M19" s="1872"/>
      <c r="N19" s="1872"/>
      <c r="O19" s="3055"/>
      <c r="Q19" s="3056"/>
      <c r="R19" s="3057"/>
      <c r="S19" s="3057"/>
      <c r="T19" s="1901"/>
      <c r="AC19" s="2633">
        <f t="shared" si="0"/>
        <v>0</v>
      </c>
      <c r="AD19" s="2511"/>
      <c r="AE19" s="2511"/>
      <c r="AF19" s="2633">
        <f t="shared" si="1"/>
        <v>0</v>
      </c>
      <c r="AG19" s="2511"/>
      <c r="AH19" s="2511"/>
      <c r="AI19" s="2325">
        <f t="shared" si="2"/>
        <v>0</v>
      </c>
      <c r="AJ19" s="2633">
        <f t="shared" si="8"/>
        <v>0</v>
      </c>
      <c r="AK19" s="2633">
        <f t="shared" si="9"/>
        <v>0</v>
      </c>
      <c r="AL19" s="2633">
        <f t="shared" si="3"/>
        <v>0</v>
      </c>
      <c r="AM19" s="2511"/>
      <c r="AN19" s="2633">
        <f t="shared" si="11"/>
        <v>0</v>
      </c>
      <c r="AO19" s="2633">
        <f t="shared" si="4"/>
        <v>0</v>
      </c>
      <c r="AP19" s="2633">
        <f t="shared" si="10"/>
        <v>0</v>
      </c>
      <c r="AQ19" s="2511"/>
      <c r="AR19" s="2633">
        <f t="shared" si="5"/>
        <v>0</v>
      </c>
      <c r="AS19" s="2633">
        <f t="shared" si="6"/>
        <v>0</v>
      </c>
      <c r="AT19" s="2633">
        <f t="shared" si="7"/>
        <v>0</v>
      </c>
      <c r="AU19" s="2511"/>
      <c r="AV19" s="3107"/>
    </row>
    <row r="20" spans="2:48" ht="12.75" customHeight="1">
      <c r="B20" s="1761">
        <v>6</v>
      </c>
      <c r="C20" s="3050"/>
      <c r="D20" s="3050"/>
      <c r="E20" s="1042"/>
      <c r="F20" s="1042"/>
      <c r="G20" s="3051"/>
      <c r="H20" s="3052"/>
      <c r="I20" s="3053"/>
      <c r="J20" s="3054"/>
      <c r="K20" s="3054"/>
      <c r="L20" s="1872"/>
      <c r="M20" s="1872"/>
      <c r="N20" s="1872"/>
      <c r="O20" s="3055"/>
      <c r="Q20" s="3056"/>
      <c r="R20" s="3057"/>
      <c r="S20" s="3057"/>
      <c r="T20" s="1901"/>
      <c r="AC20" s="2633">
        <f t="shared" si="0"/>
        <v>0</v>
      </c>
      <c r="AD20" s="2511"/>
      <c r="AE20" s="2511"/>
      <c r="AF20" s="2633">
        <f t="shared" si="1"/>
        <v>0</v>
      </c>
      <c r="AG20" s="2511"/>
      <c r="AH20" s="2511"/>
      <c r="AI20" s="2325">
        <f t="shared" si="2"/>
        <v>0</v>
      </c>
      <c r="AJ20" s="2633">
        <f t="shared" si="8"/>
        <v>0</v>
      </c>
      <c r="AK20" s="2633">
        <f t="shared" si="9"/>
        <v>0</v>
      </c>
      <c r="AL20" s="2633">
        <f t="shared" si="3"/>
        <v>0</v>
      </c>
      <c r="AM20" s="2511"/>
      <c r="AN20" s="2633">
        <f t="shared" si="11"/>
        <v>0</v>
      </c>
      <c r="AO20" s="2633">
        <f t="shared" si="4"/>
        <v>0</v>
      </c>
      <c r="AP20" s="2633">
        <f t="shared" si="10"/>
        <v>0</v>
      </c>
      <c r="AQ20" s="2511"/>
      <c r="AR20" s="2633">
        <f t="shared" si="5"/>
        <v>0</v>
      </c>
      <c r="AS20" s="2633">
        <f t="shared" si="6"/>
        <v>0</v>
      </c>
      <c r="AT20" s="2633">
        <f t="shared" si="7"/>
        <v>0</v>
      </c>
      <c r="AU20" s="2511"/>
      <c r="AV20" s="3107"/>
    </row>
    <row r="21" spans="2:48" ht="12.75" customHeight="1">
      <c r="B21" s="1761">
        <v>7</v>
      </c>
      <c r="C21" s="3050"/>
      <c r="D21" s="3050"/>
      <c r="E21" s="1042"/>
      <c r="F21" s="1042"/>
      <c r="G21" s="3051"/>
      <c r="H21" s="3052"/>
      <c r="I21" s="3053"/>
      <c r="J21" s="3054"/>
      <c r="K21" s="3054"/>
      <c r="L21" s="1872"/>
      <c r="M21" s="1872"/>
      <c r="N21" s="1872"/>
      <c r="O21" s="3055"/>
      <c r="Q21" s="3056"/>
      <c r="R21" s="3057"/>
      <c r="S21" s="3057"/>
      <c r="T21" s="1901"/>
      <c r="AC21" s="2633">
        <f t="shared" si="0"/>
        <v>0</v>
      </c>
      <c r="AD21" s="2511"/>
      <c r="AE21" s="2511"/>
      <c r="AF21" s="2633">
        <f t="shared" si="1"/>
        <v>0</v>
      </c>
      <c r="AG21" s="2511"/>
      <c r="AH21" s="2511"/>
      <c r="AI21" s="2325">
        <f t="shared" si="2"/>
        <v>0</v>
      </c>
      <c r="AJ21" s="2633">
        <f t="shared" si="8"/>
        <v>0</v>
      </c>
      <c r="AK21" s="2633">
        <f t="shared" si="9"/>
        <v>0</v>
      </c>
      <c r="AL21" s="2633">
        <f t="shared" si="3"/>
        <v>0</v>
      </c>
      <c r="AM21" s="2511"/>
      <c r="AN21" s="2633">
        <f t="shared" si="11"/>
        <v>0</v>
      </c>
      <c r="AO21" s="2633">
        <f t="shared" si="4"/>
        <v>0</v>
      </c>
      <c r="AP21" s="2633">
        <f t="shared" si="10"/>
        <v>0</v>
      </c>
      <c r="AQ21" s="2511"/>
      <c r="AR21" s="2633">
        <f t="shared" si="5"/>
        <v>0</v>
      </c>
      <c r="AS21" s="2633">
        <f t="shared" si="6"/>
        <v>0</v>
      </c>
      <c r="AT21" s="2633">
        <f t="shared" si="7"/>
        <v>0</v>
      </c>
      <c r="AU21" s="2511"/>
      <c r="AV21" s="3107"/>
    </row>
    <row r="22" spans="2:48" ht="12.75" customHeight="1">
      <c r="B22" s="1635"/>
      <c r="C22" s="2023"/>
      <c r="D22" s="2023"/>
      <c r="E22" s="4116"/>
      <c r="F22" s="4116"/>
      <c r="G22" s="4140"/>
      <c r="H22" s="4116"/>
      <c r="I22" s="4129"/>
      <c r="J22" s="4141"/>
      <c r="K22" s="4141"/>
      <c r="L22" s="4142"/>
      <c r="M22" s="4142"/>
      <c r="N22" s="4142"/>
      <c r="O22" s="4143"/>
      <c r="Q22" s="1781"/>
      <c r="R22" s="4142"/>
      <c r="S22" s="4142"/>
      <c r="T22" s="4126"/>
      <c r="AC22" s="1655"/>
      <c r="AD22" s="1655"/>
      <c r="AE22" s="1655"/>
      <c r="AF22" s="1655"/>
      <c r="AG22" s="1655"/>
      <c r="AH22" s="1655"/>
      <c r="AI22" s="1655"/>
      <c r="AJ22" s="1655"/>
      <c r="AK22" s="1655"/>
      <c r="AL22" s="1655"/>
      <c r="AM22" s="1655"/>
      <c r="AN22" s="1655"/>
      <c r="AO22" s="1655"/>
      <c r="AP22" s="1655"/>
      <c r="AQ22" s="1655"/>
      <c r="AR22" s="1655"/>
      <c r="AS22" s="1655"/>
      <c r="AT22" s="1655"/>
      <c r="AU22" s="1655"/>
      <c r="AV22" s="2319"/>
    </row>
    <row r="23" spans="2:48" ht="12.75" customHeight="1">
      <c r="B23" s="1651"/>
      <c r="C23" s="3058"/>
      <c r="D23" s="3058"/>
      <c r="E23" s="5265"/>
      <c r="F23" s="5265"/>
      <c r="G23" s="5266"/>
      <c r="H23" s="5265"/>
      <c r="I23" s="5267"/>
      <c r="J23" s="5268"/>
      <c r="K23" s="5268"/>
      <c r="L23" s="5269"/>
      <c r="M23" s="5269"/>
      <c r="N23" s="5269"/>
      <c r="O23" s="5270"/>
      <c r="Q23" s="3059"/>
      <c r="R23" s="3060"/>
      <c r="S23" s="3060"/>
      <c r="T23" s="3061"/>
      <c r="AC23" s="3108"/>
      <c r="AD23" s="3108"/>
      <c r="AE23" s="3108"/>
      <c r="AF23" s="3108"/>
      <c r="AG23" s="1655"/>
      <c r="AH23" s="1655"/>
      <c r="AI23" s="1655"/>
      <c r="AJ23" s="1655"/>
      <c r="AK23" s="1655"/>
      <c r="AL23" s="1655"/>
      <c r="AM23" s="1655"/>
      <c r="AN23" s="1655"/>
      <c r="AO23" s="1655"/>
      <c r="AP23" s="1655"/>
      <c r="AQ23" s="1655"/>
      <c r="AR23" s="1655"/>
      <c r="AS23" s="1655"/>
      <c r="AT23" s="1655"/>
      <c r="AU23" s="1655"/>
      <c r="AV23" s="2319"/>
    </row>
    <row r="24" spans="2:48" ht="14.1" customHeight="1">
      <c r="B24" s="5271" t="s">
        <v>2058</v>
      </c>
      <c r="C24" s="5272"/>
      <c r="D24" s="5273"/>
      <c r="E24" s="5272"/>
      <c r="F24" s="5272"/>
      <c r="G24" s="5274"/>
      <c r="H24" s="5275"/>
      <c r="I24" s="5276">
        <f>SUBTOTAL(9,I15:I21)</f>
        <v>0</v>
      </c>
      <c r="J24" s="5277"/>
      <c r="K24" s="5278"/>
      <c r="L24" s="5279">
        <f>SUBTOTAL(9,L15:L21)</f>
        <v>0</v>
      </c>
      <c r="M24" s="5279">
        <f>SUBTOTAL(9,M15:M21)</f>
        <v>0</v>
      </c>
      <c r="N24" s="5279">
        <f>SUBTOTAL(9,N15:N21)</f>
        <v>0</v>
      </c>
      <c r="O24" s="5280"/>
      <c r="Q24" s="5281">
        <f>SUBTOTAL(9,Q15:Q21)</f>
        <v>0</v>
      </c>
      <c r="R24" s="5282">
        <f>SUBTOTAL(9,R15:R21)</f>
        <v>0</v>
      </c>
      <c r="S24" s="5282">
        <f>SUBTOTAL(9,S15:S21)</f>
        <v>0</v>
      </c>
      <c r="T24" s="5283"/>
      <c r="AC24" s="1225">
        <f>SUBTOTAL(9,AC15:AC22)</f>
        <v>0</v>
      </c>
      <c r="AD24" s="1225">
        <f>SUBTOTAL(9,AD15:AD22)</f>
        <v>0</v>
      </c>
      <c r="AE24" s="1225">
        <f>SUBTOTAL(9,AE15:AE22)</f>
        <v>0</v>
      </c>
      <c r="AF24" s="1225">
        <f>SUBTOTAL(9,AF15:AF22)</f>
        <v>0</v>
      </c>
      <c r="AG24" s="3109"/>
      <c r="AH24" s="3110"/>
      <c r="AI24" s="1225">
        <f t="shared" ref="AI24:AT24" si="12">SUBTOTAL(9,AI15:AI22)</f>
        <v>0</v>
      </c>
      <c r="AJ24" s="1225">
        <f t="shared" si="12"/>
        <v>0</v>
      </c>
      <c r="AK24" s="1225">
        <f t="shared" si="12"/>
        <v>0</v>
      </c>
      <c r="AL24" s="1225">
        <f t="shared" si="12"/>
        <v>0</v>
      </c>
      <c r="AM24" s="1225">
        <f t="shared" si="12"/>
        <v>0</v>
      </c>
      <c r="AN24" s="1225">
        <f t="shared" si="12"/>
        <v>0</v>
      </c>
      <c r="AO24" s="1225">
        <f t="shared" si="12"/>
        <v>0</v>
      </c>
      <c r="AP24" s="1225">
        <f t="shared" si="12"/>
        <v>0</v>
      </c>
      <c r="AQ24" s="1225">
        <f t="shared" si="12"/>
        <v>0</v>
      </c>
      <c r="AR24" s="1225">
        <f t="shared" si="12"/>
        <v>0</v>
      </c>
      <c r="AS24" s="1225">
        <f t="shared" si="12"/>
        <v>0</v>
      </c>
      <c r="AT24" s="1225">
        <f t="shared" si="12"/>
        <v>0</v>
      </c>
      <c r="AU24" s="1225"/>
      <c r="AV24" s="3111"/>
    </row>
    <row r="25" spans="2:48" ht="12.75" customHeight="1">
      <c r="K25" s="3064" t="s">
        <v>1263</v>
      </c>
      <c r="L25" s="1084">
        <f>L24-SFP!G72</f>
        <v>0</v>
      </c>
      <c r="AC25" s="2785"/>
      <c r="AD25" s="2785"/>
      <c r="AE25" s="2785"/>
      <c r="AF25" s="2785"/>
      <c r="AG25" s="2785"/>
      <c r="AH25" s="2785"/>
      <c r="AI25" s="2785"/>
      <c r="AJ25" s="2785"/>
      <c r="AK25" s="2785"/>
      <c r="AL25" s="2785"/>
      <c r="AM25" s="2785"/>
      <c r="AN25" s="2785"/>
      <c r="AO25" s="2785"/>
      <c r="AP25" s="2785"/>
      <c r="AQ25" s="2785"/>
      <c r="AR25" s="2785"/>
      <c r="AS25" s="2785"/>
      <c r="AT25" s="2785"/>
    </row>
    <row r="26" spans="2:48" ht="12.75" customHeight="1">
      <c r="AC26" s="7774" t="s">
        <v>1602</v>
      </c>
      <c r="AD26" s="7775"/>
      <c r="AE26" s="7775"/>
      <c r="AF26" s="7776"/>
      <c r="AH26" s="43"/>
      <c r="AI26" s="43"/>
      <c r="AJ26" s="43"/>
      <c r="AK26" s="43"/>
      <c r="AL26" s="43"/>
      <c r="AM26" s="43"/>
      <c r="AN26" s="43"/>
      <c r="AO26" s="43"/>
      <c r="AP26" s="43"/>
      <c r="AQ26" s="43"/>
      <c r="AR26" s="43"/>
      <c r="AS26" s="43"/>
      <c r="AT26" s="43"/>
    </row>
    <row r="27" spans="2:48" ht="12.75" customHeight="1">
      <c r="AC27" s="1425" t="s">
        <v>1603</v>
      </c>
      <c r="AD27" s="1427"/>
      <c r="AE27" s="1426" t="s">
        <v>1604</v>
      </c>
      <c r="AF27" s="1426" t="s">
        <v>1605</v>
      </c>
      <c r="AH27" s="43"/>
      <c r="AI27" s="43"/>
      <c r="AJ27" s="43"/>
      <c r="AK27" s="43"/>
      <c r="AL27" s="43"/>
      <c r="AM27" s="43"/>
      <c r="AN27" s="43"/>
      <c r="AO27" s="43"/>
      <c r="AP27" s="43"/>
      <c r="AQ27" s="43"/>
      <c r="AR27" s="43"/>
      <c r="AS27" s="43"/>
      <c r="AT27" s="43"/>
    </row>
    <row r="28" spans="2:48" ht="12.75" customHeight="1">
      <c r="AC28" s="3112" t="s">
        <v>2059</v>
      </c>
      <c r="AD28" s="3113"/>
      <c r="AE28" s="1655">
        <f>AT24</f>
        <v>0</v>
      </c>
      <c r="AF28" s="1655">
        <f>AS24</f>
        <v>0</v>
      </c>
      <c r="AI28" s="43"/>
      <c r="AJ28" s="43"/>
      <c r="AK28" s="43"/>
      <c r="AL28" s="43"/>
      <c r="AM28" s="43"/>
      <c r="AN28" s="43"/>
      <c r="AO28" s="43"/>
      <c r="AP28" s="43"/>
      <c r="AQ28" s="43"/>
      <c r="AR28" s="43"/>
      <c r="AS28" s="43"/>
      <c r="AT28" s="43"/>
    </row>
    <row r="29" spans="2:48" ht="12.75" customHeight="1">
      <c r="AC29" s="2371" t="s">
        <v>164</v>
      </c>
      <c r="AD29" s="2372"/>
      <c r="AE29" s="1847">
        <v>0</v>
      </c>
      <c r="AF29" s="1847">
        <v>0</v>
      </c>
      <c r="AI29" s="43"/>
      <c r="AJ29" s="43"/>
      <c r="AK29" s="43"/>
      <c r="AL29" s="43"/>
      <c r="AM29" s="43"/>
      <c r="AN29" s="43"/>
      <c r="AO29" s="43"/>
      <c r="AP29" s="43"/>
      <c r="AQ29" s="43"/>
      <c r="AR29" s="43"/>
      <c r="AS29" s="43"/>
      <c r="AT29" s="43"/>
    </row>
    <row r="30" spans="2:48" ht="12.75" customHeight="1">
      <c r="AI30" s="43"/>
      <c r="AJ30" s="43"/>
      <c r="AK30" s="43"/>
      <c r="AL30" s="43"/>
      <c r="AM30" s="43"/>
      <c r="AN30" s="43"/>
      <c r="AO30" s="43"/>
      <c r="AP30" s="43"/>
      <c r="AQ30" s="43"/>
      <c r="AR30" s="43"/>
      <c r="AS30" s="43"/>
      <c r="AT30" s="43"/>
    </row>
    <row r="31" spans="2:48" ht="12.75" customHeight="1">
      <c r="AC31" s="7538" t="s">
        <v>1548</v>
      </c>
      <c r="AD31" s="7540"/>
      <c r="AE31" s="7538" t="s">
        <v>52</v>
      </c>
      <c r="AF31" s="7539"/>
      <c r="AG31" s="7540"/>
      <c r="AI31" s="43"/>
      <c r="AJ31" s="43"/>
      <c r="AK31" s="43"/>
      <c r="AL31" s="43"/>
      <c r="AM31" s="43"/>
      <c r="AN31" s="43"/>
      <c r="AO31" s="43"/>
      <c r="AP31" s="43"/>
      <c r="AQ31" s="43"/>
      <c r="AR31" s="43"/>
      <c r="AS31" s="43"/>
      <c r="AT31" s="43"/>
    </row>
    <row r="32" spans="2:48" ht="12.75" customHeight="1">
      <c r="AC32" s="7808" t="s">
        <v>2060</v>
      </c>
      <c r="AD32" s="7809"/>
      <c r="AE32" s="1660" t="s">
        <v>1554</v>
      </c>
      <c r="AF32" s="1661"/>
      <c r="AG32" s="1662"/>
      <c r="AI32" s="43"/>
      <c r="AJ32" s="43"/>
      <c r="AK32" s="43"/>
      <c r="AL32" s="43"/>
      <c r="AM32" s="43"/>
      <c r="AN32" s="43"/>
      <c r="AO32" s="43"/>
      <c r="AP32" s="43"/>
      <c r="AQ32" s="43"/>
      <c r="AR32" s="43"/>
      <c r="AS32" s="43"/>
      <c r="AT32" s="43"/>
    </row>
    <row r="33" spans="29:33" ht="12.75" customHeight="1">
      <c r="AC33" s="7810"/>
      <c r="AD33" s="7811"/>
      <c r="AE33" s="1660" t="s">
        <v>1985</v>
      </c>
      <c r="AF33" s="1661"/>
      <c r="AG33" s="1662"/>
    </row>
    <row r="34" spans="29:33" ht="12.75" customHeight="1">
      <c r="AC34" s="7812"/>
      <c r="AD34" s="7813"/>
      <c r="AE34" s="1660" t="s">
        <v>1987</v>
      </c>
      <c r="AF34" s="1661"/>
      <c r="AG34" s="1662"/>
    </row>
  </sheetData>
  <sheetProtection algorithmName="SHA-512" hashValue="5UUMAkXqV4VnJ2SgG7OMvA6FJDRGPhge9HvaKk1X2qmESKppCGaD3qbLfEdlz0J6Wq0lhOQxEXZT3WlLF+v4rg==" saltValue="A8PfPmcRAfIgj1zMrjlH8w==" spinCount="100000" sheet="1" scenarios="1" formatRows="0" insertColumns="0" insertRows="0"/>
  <mergeCells count="45">
    <mergeCell ref="AV10:AV12"/>
    <mergeCell ref="AG10:AH10"/>
    <mergeCell ref="AH11:AH12"/>
    <mergeCell ref="E9:E12"/>
    <mergeCell ref="I9:I12"/>
    <mergeCell ref="D9:D12"/>
    <mergeCell ref="L9:L12"/>
    <mergeCell ref="M9:M12"/>
    <mergeCell ref="F9:F12"/>
    <mergeCell ref="K10:K12"/>
    <mergeCell ref="J10:J12"/>
    <mergeCell ref="G9:G12"/>
    <mergeCell ref="H9:H12"/>
    <mergeCell ref="U2:U5"/>
    <mergeCell ref="AT11:AT12"/>
    <mergeCell ref="O9:O12"/>
    <mergeCell ref="B9:C12"/>
    <mergeCell ref="T10:T12"/>
    <mergeCell ref="S10:S12"/>
    <mergeCell ref="R10:R12"/>
    <mergeCell ref="Q10:Q12"/>
    <mergeCell ref="AC9:AU9"/>
    <mergeCell ref="AL10:AL12"/>
    <mergeCell ref="AE11:AE12"/>
    <mergeCell ref="AD10:AE10"/>
    <mergeCell ref="AF10:AF12"/>
    <mergeCell ref="AG11:AG12"/>
    <mergeCell ref="AD11:AD12"/>
    <mergeCell ref="N9:N12"/>
    <mergeCell ref="AC32:AD34"/>
    <mergeCell ref="AC26:AF26"/>
    <mergeCell ref="AC31:AD31"/>
    <mergeCell ref="AE31:AG31"/>
    <mergeCell ref="AU10:AU12"/>
    <mergeCell ref="AS11:AS12"/>
    <mergeCell ref="AM11:AM12"/>
    <mergeCell ref="AN11:AN12"/>
    <mergeCell ref="AO11:AO12"/>
    <mergeCell ref="AP11:AP12"/>
    <mergeCell ref="AQ11:AQ12"/>
    <mergeCell ref="AR11:AR12"/>
    <mergeCell ref="AC10:AC12"/>
    <mergeCell ref="AI11:AI12"/>
    <mergeCell ref="AJ10:AJ12"/>
    <mergeCell ref="AK10:AK12"/>
  </mergeCells>
  <dataValidations count="2">
    <dataValidation type="list" allowBlank="1" showInputMessage="1" showErrorMessage="1" sqref="E15:E21" xr:uid="{D104C795-435D-4D45-953D-428B1F8716F6}">
      <formula1>"AAA to AA-, A+ to A- , BBB+ to BBB-, BB+ to B-, CCC or worse, Unrated - In good standing, Unrated - Others"</formula1>
    </dataValidation>
    <dataValidation type="list" allowBlank="1" showInputMessage="1" showErrorMessage="1" sqref="F15:F21 AG15:AH21" xr:uid="{03B6DD9C-3BA5-42CE-A8E3-BA587EE28E9B}">
      <formula1>"Y,N"</formula1>
    </dataValidation>
  </dataValidations>
  <hyperlinks>
    <hyperlink ref="V2" location="Content!A1" display="Content" xr:uid="{40F48374-A023-4A65-9F23-D6231EE4A936}"/>
    <hyperlink ref="V3" location="'SFP - Asset'!A1" display="SFP-Asset" xr:uid="{89BFF4BA-0D90-4FCB-A078-320E3C553709}"/>
    <hyperlink ref="V4" location="'SFP - Liab, NW '!A1" display="SFP-Liab and NW" xr:uid="{5F029A5B-0833-43F6-889A-97075E969D49}"/>
    <hyperlink ref="V5" location="SCI!A1" display="SCI" xr:uid="{F50CB2CC-A959-4478-B988-8118FA4ED632}"/>
  </hyperlinks>
  <printOptions horizontalCentered="1"/>
  <pageMargins left="0.2" right="0.2" top="1.25" bottom="0.75" header="0.3" footer="0.3"/>
  <pageSetup paperSize="5" scale="3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ACFD3-4F86-4623-A15D-1EC898F25856}">
  <sheetPr>
    <tabColor theme="8" tint="0.59999389629810485"/>
  </sheetPr>
  <dimension ref="B2:R75"/>
  <sheetViews>
    <sheetView showGridLines="0" zoomScaleNormal="100" zoomScaleSheetLayoutView="90" workbookViewId="0">
      <pane xSplit="4" ySplit="6" topLeftCell="L7" activePane="bottomRight" state="frozen"/>
      <selection pane="topRight" activeCell="E1" sqref="E1"/>
      <selection pane="bottomLeft" activeCell="A7" sqref="A7"/>
      <selection pane="bottomRight" activeCell="S7" sqref="S7"/>
    </sheetView>
  </sheetViews>
  <sheetFormatPr defaultRowHeight="15"/>
  <cols>
    <col min="1" max="1" width="1.140625" customWidth="1"/>
    <col min="2" max="2" width="2.42578125" customWidth="1"/>
    <col min="3" max="3" width="3.28515625" customWidth="1"/>
    <col min="4" max="4" width="47" customWidth="1"/>
    <col min="5" max="5" width="3.7109375" customWidth="1"/>
    <col min="6" max="6" width="19" style="910" bestFit="1" customWidth="1"/>
    <col min="7" max="7" width="3.7109375" customWidth="1"/>
    <col min="8" max="8" width="23" style="910" bestFit="1" customWidth="1"/>
    <col min="9" max="9" width="4.140625" customWidth="1"/>
    <col min="10" max="10" width="3.7109375" customWidth="1"/>
    <col min="11" max="11" width="19" style="910" bestFit="1" customWidth="1"/>
    <col min="12" max="12" width="3.7109375" customWidth="1"/>
    <col min="13" max="13" width="23" style="910" bestFit="1" customWidth="1"/>
    <col min="14" max="14" width="4.140625" customWidth="1"/>
    <col min="15" max="15" width="3.7109375" customWidth="1"/>
    <col min="16" max="16" width="17.5703125" style="910" bestFit="1" customWidth="1"/>
    <col min="17" max="17" width="3.7109375" customWidth="1"/>
    <col min="18" max="18" width="22" style="910" bestFit="1" customWidth="1"/>
  </cols>
  <sheetData>
    <row r="2" spans="2:18">
      <c r="B2" s="6928">
        <f>'Com Prof'!D2</f>
        <v>0</v>
      </c>
      <c r="C2" s="6928"/>
      <c r="D2" s="6928"/>
      <c r="E2" s="6928"/>
      <c r="F2" s="6928"/>
      <c r="G2" s="6928"/>
      <c r="H2" s="6928"/>
      <c r="I2" s="6928"/>
      <c r="J2" s="6928"/>
      <c r="K2" s="6928"/>
      <c r="L2" s="6928"/>
      <c r="M2" s="6929"/>
      <c r="N2" s="6928"/>
      <c r="O2" s="6928"/>
      <c r="P2" s="6929"/>
      <c r="Q2" s="6928"/>
      <c r="R2" s="6929"/>
    </row>
    <row r="3" spans="2:18" ht="15" customHeight="1">
      <c r="B3" s="6930" t="s">
        <v>147</v>
      </c>
      <c r="C3" s="6930"/>
      <c r="D3" s="6930"/>
      <c r="E3" s="6930"/>
      <c r="F3" s="6930"/>
      <c r="G3" s="6930"/>
      <c r="H3" s="6930"/>
      <c r="I3" s="6930"/>
      <c r="J3" s="6930"/>
      <c r="K3" s="6930"/>
      <c r="L3" s="6930"/>
      <c r="M3" s="6929"/>
      <c r="N3" s="6930"/>
      <c r="O3" s="6930"/>
      <c r="P3" s="6929"/>
      <c r="Q3" s="6930"/>
      <c r="R3" s="6929"/>
    </row>
    <row r="4" spans="2:18">
      <c r="B4" s="6931">
        <f>'Com Prof'!D3</f>
        <v>45657</v>
      </c>
      <c r="C4" s="6931"/>
      <c r="D4" s="6931"/>
      <c r="E4" s="6931"/>
      <c r="F4" s="6931"/>
      <c r="G4" s="6931"/>
      <c r="H4" s="6931"/>
      <c r="I4" s="6931"/>
      <c r="J4" s="6931"/>
      <c r="K4" s="6931"/>
      <c r="L4" s="6931"/>
      <c r="M4" s="6932"/>
      <c r="N4" s="6931"/>
      <c r="O4" s="6931"/>
      <c r="P4" s="6932"/>
      <c r="Q4" s="6931"/>
      <c r="R4" s="6932"/>
    </row>
    <row r="5" spans="2:18">
      <c r="B5" s="919"/>
      <c r="C5" s="920"/>
      <c r="D5" s="919"/>
      <c r="E5" s="919"/>
      <c r="F5" s="966"/>
      <c r="G5" s="921"/>
      <c r="H5" s="906"/>
      <c r="I5" s="921"/>
      <c r="J5" s="917"/>
      <c r="K5" s="966"/>
      <c r="L5" s="917"/>
      <c r="M5" s="966"/>
      <c r="N5" s="917"/>
      <c r="O5" s="917"/>
      <c r="P5" s="966"/>
      <c r="Q5" s="917"/>
      <c r="R5" s="966"/>
    </row>
    <row r="6" spans="2:18" ht="15.75" thickBot="1">
      <c r="B6" s="919"/>
      <c r="C6" s="920"/>
      <c r="D6" s="919"/>
      <c r="E6" s="6933" t="s">
        <v>148</v>
      </c>
      <c r="F6" s="6933"/>
      <c r="G6" s="6933"/>
      <c r="H6" s="6933"/>
      <c r="I6" s="921"/>
      <c r="J6" s="6933" t="s">
        <v>149</v>
      </c>
      <c r="K6" s="6933"/>
      <c r="L6" s="6933"/>
      <c r="M6" s="6934"/>
      <c r="N6" s="947"/>
      <c r="O6" s="6935" t="s">
        <v>150</v>
      </c>
      <c r="P6" s="6936"/>
      <c r="Q6" s="6935"/>
      <c r="R6" s="6936"/>
    </row>
    <row r="7" spans="2:18">
      <c r="B7" s="922" t="s">
        <v>151</v>
      </c>
      <c r="C7" s="920"/>
      <c r="D7" s="919"/>
      <c r="E7" s="919"/>
      <c r="F7" s="966"/>
      <c r="G7" s="919"/>
      <c r="H7" s="966"/>
      <c r="I7" s="919"/>
      <c r="J7" s="919"/>
      <c r="K7" s="966"/>
      <c r="L7" s="919"/>
      <c r="M7" s="966"/>
      <c r="N7" s="919"/>
      <c r="O7" s="919"/>
      <c r="P7" s="966"/>
      <c r="Q7" s="919"/>
      <c r="R7" s="966"/>
    </row>
    <row r="8" spans="2:18">
      <c r="B8" s="923"/>
      <c r="C8" s="920"/>
      <c r="D8" s="919"/>
      <c r="E8" s="1"/>
      <c r="F8" s="2"/>
      <c r="G8" s="5"/>
      <c r="H8" s="2"/>
      <c r="I8" s="5"/>
      <c r="J8" s="1"/>
      <c r="K8" s="2"/>
      <c r="L8" s="1"/>
      <c r="M8" s="2"/>
      <c r="N8" s="924"/>
      <c r="O8" s="1"/>
      <c r="P8" s="976"/>
      <c r="Q8" s="1"/>
      <c r="R8" s="976"/>
    </row>
    <row r="9" spans="2:18">
      <c r="B9" s="925">
        <v>1</v>
      </c>
      <c r="C9" s="926" t="s">
        <v>152</v>
      </c>
      <c r="D9" s="927"/>
      <c r="E9" s="927"/>
      <c r="F9" s="300"/>
      <c r="G9" s="927"/>
      <c r="H9" s="967"/>
      <c r="I9" s="927"/>
      <c r="J9" s="927"/>
      <c r="K9" s="300"/>
      <c r="L9" s="927"/>
      <c r="M9" s="967"/>
      <c r="N9" s="918"/>
      <c r="O9" s="927"/>
      <c r="P9" s="976"/>
      <c r="Q9" s="927"/>
      <c r="R9" s="976"/>
    </row>
    <row r="10" spans="2:18">
      <c r="B10" s="928"/>
      <c r="C10" s="928" t="s">
        <v>153</v>
      </c>
      <c r="D10" s="928"/>
      <c r="E10" s="928"/>
      <c r="F10" s="2"/>
      <c r="G10" s="896" t="s">
        <v>64</v>
      </c>
      <c r="H10" s="968">
        <f>SFP!Z238</f>
        <v>0</v>
      </c>
      <c r="I10" s="929"/>
      <c r="J10" s="928"/>
      <c r="K10" s="2"/>
      <c r="L10" s="896" t="s">
        <v>64</v>
      </c>
      <c r="M10" s="968">
        <f>SFP!AD238</f>
        <v>0</v>
      </c>
      <c r="N10" s="919"/>
      <c r="O10" s="928"/>
      <c r="P10" s="966"/>
      <c r="Q10" s="896" t="s">
        <v>64</v>
      </c>
      <c r="R10" s="966">
        <f>SFP!AH238</f>
        <v>0</v>
      </c>
    </row>
    <row r="11" spans="2:18">
      <c r="B11" s="1"/>
      <c r="C11" s="925" t="s">
        <v>154</v>
      </c>
      <c r="D11" s="930"/>
      <c r="E11" s="930"/>
      <c r="F11" s="974"/>
      <c r="G11" s="5"/>
      <c r="H11" s="6940">
        <v>250000000</v>
      </c>
      <c r="I11" s="931"/>
      <c r="J11" s="930"/>
      <c r="K11" s="974"/>
      <c r="L11" s="5"/>
      <c r="M11" s="6940">
        <v>250000000</v>
      </c>
      <c r="N11" s="919"/>
      <c r="O11" s="930"/>
      <c r="P11" s="966"/>
      <c r="Q11" s="5"/>
      <c r="R11" s="6940">
        <v>250000000</v>
      </c>
    </row>
    <row r="12" spans="2:18" ht="15.75" thickBot="1">
      <c r="B12" s="1"/>
      <c r="C12" s="925"/>
      <c r="D12" s="925" t="s">
        <v>155</v>
      </c>
      <c r="E12" s="930"/>
      <c r="F12" s="974"/>
      <c r="G12" s="5"/>
      <c r="H12" s="6941"/>
      <c r="I12" s="931"/>
      <c r="J12" s="930"/>
      <c r="K12" s="974"/>
      <c r="L12" s="5"/>
      <c r="M12" s="6941"/>
      <c r="N12" s="919"/>
      <c r="O12" s="930"/>
      <c r="P12" s="966"/>
      <c r="Q12" s="5"/>
      <c r="R12" s="6941"/>
    </row>
    <row r="13" spans="2:18" ht="15.75" thickBot="1">
      <c r="B13" s="1"/>
      <c r="C13" s="932" t="s">
        <v>156</v>
      </c>
      <c r="D13" s="1"/>
      <c r="E13" s="1"/>
      <c r="F13" s="2"/>
      <c r="G13" s="896" t="s">
        <v>64</v>
      </c>
      <c r="H13" s="4486">
        <f>+H10-H11</f>
        <v>-250000000</v>
      </c>
      <c r="I13" s="5"/>
      <c r="J13" s="1"/>
      <c r="K13" s="2"/>
      <c r="L13" s="896" t="s">
        <v>64</v>
      </c>
      <c r="M13" s="4486">
        <f>+M10-M11</f>
        <v>-250000000</v>
      </c>
      <c r="N13" s="919"/>
      <c r="O13" s="1"/>
      <c r="P13" s="966"/>
      <c r="Q13" s="896" t="s">
        <v>64</v>
      </c>
      <c r="R13" s="4487">
        <f>+R10-R11</f>
        <v>-250000000</v>
      </c>
    </row>
    <row r="14" spans="2:18" ht="15.75" thickTop="1">
      <c r="B14" s="1"/>
      <c r="C14" s="20"/>
      <c r="D14" s="1"/>
      <c r="E14" s="1"/>
      <c r="F14" s="2"/>
      <c r="G14" s="5"/>
      <c r="H14" s="909"/>
      <c r="I14" s="5"/>
      <c r="J14" s="1"/>
      <c r="K14" s="2"/>
      <c r="L14" s="5"/>
      <c r="M14" s="909"/>
      <c r="N14" s="927"/>
      <c r="O14" s="1"/>
      <c r="P14" s="300"/>
      <c r="Q14" s="5"/>
      <c r="R14" s="300"/>
    </row>
    <row r="15" spans="2:18">
      <c r="B15" s="1">
        <v>2</v>
      </c>
      <c r="C15" s="926" t="s">
        <v>157</v>
      </c>
      <c r="D15" s="927"/>
      <c r="E15" s="927"/>
      <c r="F15" s="300"/>
      <c r="G15" s="927"/>
      <c r="H15" s="967"/>
      <c r="I15" s="927"/>
      <c r="J15" s="927"/>
      <c r="K15" s="300"/>
      <c r="L15" s="927"/>
      <c r="M15" s="967"/>
      <c r="N15" s="927"/>
      <c r="O15" s="927"/>
      <c r="P15" s="300"/>
      <c r="Q15" s="927"/>
      <c r="R15" s="300"/>
    </row>
    <row r="16" spans="2:18">
      <c r="B16" s="1"/>
      <c r="C16" s="20" t="s">
        <v>158</v>
      </c>
      <c r="D16" s="1"/>
      <c r="E16" s="6927"/>
      <c r="F16" s="6927"/>
      <c r="G16" s="192" t="s">
        <v>64</v>
      </c>
      <c r="H16" s="969">
        <f>SFP!W173</f>
        <v>0</v>
      </c>
      <c r="I16" s="927"/>
      <c r="J16" s="6927"/>
      <c r="K16" s="6927"/>
      <c r="L16" s="192" t="s">
        <v>64</v>
      </c>
      <c r="M16" s="969">
        <f>H16</f>
        <v>0</v>
      </c>
      <c r="N16" s="927"/>
      <c r="O16" s="192"/>
      <c r="P16" s="300"/>
      <c r="Q16" s="192" t="s">
        <v>64</v>
      </c>
      <c r="R16" s="300">
        <f>M16</f>
        <v>0</v>
      </c>
    </row>
    <row r="17" spans="2:18">
      <c r="B17" s="1"/>
      <c r="C17" s="20" t="s">
        <v>159</v>
      </c>
      <c r="D17" s="1"/>
      <c r="E17" s="6927"/>
      <c r="F17" s="6927"/>
      <c r="G17" s="6927"/>
      <c r="H17" s="6927"/>
      <c r="I17" s="927"/>
      <c r="J17" s="6927"/>
      <c r="K17" s="6927"/>
      <c r="L17" s="6927"/>
      <c r="M17" s="6937"/>
      <c r="N17" s="927"/>
      <c r="O17" s="927"/>
      <c r="P17" s="300"/>
      <c r="Q17" s="927"/>
      <c r="R17" s="300"/>
    </row>
    <row r="18" spans="2:18">
      <c r="B18" s="1"/>
      <c r="C18" s="20"/>
      <c r="D18" s="1" t="s">
        <v>160</v>
      </c>
      <c r="E18" s="192" t="s">
        <v>64</v>
      </c>
      <c r="F18" s="969">
        <f>'NLA, NAA, NLL'!D73</f>
        <v>0</v>
      </c>
      <c r="G18" s="6927"/>
      <c r="H18" s="6927"/>
      <c r="I18" s="927"/>
      <c r="J18" s="192" t="s">
        <v>64</v>
      </c>
      <c r="K18" s="969">
        <f>F18</f>
        <v>0</v>
      </c>
      <c r="L18" s="6927"/>
      <c r="M18" s="6937"/>
      <c r="N18" s="927"/>
      <c r="O18" s="192" t="s">
        <v>64</v>
      </c>
      <c r="P18" s="300">
        <f>F18</f>
        <v>0</v>
      </c>
      <c r="Q18" s="927"/>
      <c r="R18" s="300"/>
    </row>
    <row r="19" spans="2:18">
      <c r="B19" s="1"/>
      <c r="C19" s="20"/>
      <c r="D19" s="1" t="s">
        <v>161</v>
      </c>
      <c r="E19" s="1"/>
      <c r="F19" s="909">
        <v>0</v>
      </c>
      <c r="G19" s="6927"/>
      <c r="H19" s="6927"/>
      <c r="I19" s="927"/>
      <c r="J19" s="1"/>
      <c r="K19" s="969">
        <f>F19</f>
        <v>0</v>
      </c>
      <c r="L19" s="6927"/>
      <c r="M19" s="6937"/>
      <c r="N19" s="927"/>
      <c r="O19" s="1"/>
      <c r="P19" s="300">
        <f>K19</f>
        <v>0</v>
      </c>
      <c r="Q19" s="927"/>
      <c r="R19" s="300"/>
    </row>
    <row r="20" spans="2:18">
      <c r="B20" s="1"/>
      <c r="C20" s="20"/>
      <c r="D20" s="1" t="s">
        <v>162</v>
      </c>
      <c r="E20" s="1"/>
      <c r="F20" s="909">
        <v>0</v>
      </c>
      <c r="G20" s="6927"/>
      <c r="H20" s="6927"/>
      <c r="I20" s="927"/>
      <c r="J20" s="1"/>
      <c r="K20" s="909">
        <f>SFP!AA173</f>
        <v>0</v>
      </c>
      <c r="L20" s="6927"/>
      <c r="M20" s="6937"/>
      <c r="N20" s="927"/>
      <c r="O20" s="1"/>
      <c r="P20" s="131">
        <f>K20</f>
        <v>0</v>
      </c>
      <c r="Q20" s="927"/>
      <c r="R20" s="300"/>
    </row>
    <row r="21" spans="2:18">
      <c r="B21" s="1"/>
      <c r="C21" s="20"/>
      <c r="D21" s="1" t="s">
        <v>163</v>
      </c>
      <c r="E21" s="1"/>
      <c r="F21" s="1348">
        <v>0</v>
      </c>
      <c r="G21" s="1"/>
      <c r="H21" s="2"/>
      <c r="I21" s="927"/>
      <c r="J21" s="1"/>
      <c r="K21" s="1348">
        <v>0</v>
      </c>
      <c r="L21" s="1"/>
      <c r="M21" s="2"/>
      <c r="N21" s="927"/>
      <c r="O21" s="1"/>
      <c r="P21" s="1349">
        <f>SFP!AE173</f>
        <v>0</v>
      </c>
      <c r="Q21" s="927"/>
      <c r="R21" s="300"/>
    </row>
    <row r="22" spans="2:18">
      <c r="B22" s="1"/>
      <c r="C22" s="934"/>
      <c r="D22" s="1" t="s">
        <v>164</v>
      </c>
      <c r="E22" s="6927"/>
      <c r="F22" s="6927"/>
      <c r="G22" s="1"/>
      <c r="H22" s="1348">
        <f>SUM(F18:F21)</f>
        <v>0</v>
      </c>
      <c r="I22" s="927"/>
      <c r="J22" s="6927"/>
      <c r="K22" s="6927"/>
      <c r="L22" s="1"/>
      <c r="M22" s="1348">
        <f>SUM(K18:K21)</f>
        <v>0</v>
      </c>
      <c r="N22" s="927"/>
      <c r="O22" s="1"/>
      <c r="P22" s="300"/>
      <c r="Q22" s="1"/>
      <c r="R22" s="1349">
        <f>SUM(P18:P21)</f>
        <v>0</v>
      </c>
    </row>
    <row r="23" spans="2:18">
      <c r="B23" s="1"/>
      <c r="C23" s="29" t="s">
        <v>165</v>
      </c>
      <c r="D23" s="1"/>
      <c r="E23" s="6927"/>
      <c r="F23" s="6927"/>
      <c r="G23" s="192" t="s">
        <v>64</v>
      </c>
      <c r="H23" s="4488">
        <f>+H16-H22</f>
        <v>0</v>
      </c>
      <c r="I23" s="927"/>
      <c r="J23" s="6927"/>
      <c r="K23" s="6927"/>
      <c r="L23" s="192" t="s">
        <v>64</v>
      </c>
      <c r="M23" s="4488">
        <f>+M16-M22</f>
        <v>0</v>
      </c>
      <c r="N23" s="927"/>
      <c r="O23" s="1"/>
      <c r="P23" s="300"/>
      <c r="Q23" s="192" t="s">
        <v>64</v>
      </c>
      <c r="R23" s="4488">
        <f>+R16-R22</f>
        <v>0</v>
      </c>
    </row>
    <row r="24" spans="2:18">
      <c r="B24" s="1"/>
      <c r="C24" s="20"/>
      <c r="D24" s="1"/>
      <c r="E24" s="6927"/>
      <c r="F24" s="6927"/>
      <c r="G24" s="6927"/>
      <c r="H24" s="6927"/>
      <c r="I24" s="927"/>
      <c r="J24" s="6927"/>
      <c r="K24" s="6927"/>
      <c r="L24" s="6927"/>
      <c r="M24" s="6937"/>
      <c r="N24" s="927"/>
      <c r="O24" s="927"/>
      <c r="P24" s="300"/>
      <c r="Q24" s="927"/>
      <c r="R24" s="300"/>
    </row>
    <row r="25" spans="2:18">
      <c r="B25" s="1"/>
      <c r="C25" s="20" t="s">
        <v>166</v>
      </c>
      <c r="D25" s="1"/>
      <c r="E25" s="6927"/>
      <c r="F25" s="6927"/>
      <c r="G25" s="192" t="s">
        <v>64</v>
      </c>
      <c r="H25" s="1348">
        <f>SFP!W234</f>
        <v>0</v>
      </c>
      <c r="I25" s="927"/>
      <c r="J25" s="6927"/>
      <c r="K25" s="6927"/>
      <c r="L25" s="1"/>
      <c r="M25" s="1348">
        <f>H25</f>
        <v>0</v>
      </c>
      <c r="N25" s="927"/>
      <c r="O25" s="1"/>
      <c r="P25" s="300"/>
      <c r="Q25" s="192" t="s">
        <v>64</v>
      </c>
      <c r="R25" s="1349">
        <f>M25</f>
        <v>0</v>
      </c>
    </row>
    <row r="26" spans="2:18">
      <c r="B26" s="1"/>
      <c r="C26" s="20" t="s">
        <v>167</v>
      </c>
      <c r="D26" s="1"/>
      <c r="E26" s="6927"/>
      <c r="F26" s="6927"/>
      <c r="G26" s="6927"/>
      <c r="H26" s="6927"/>
      <c r="I26" s="927"/>
      <c r="J26" s="6927"/>
      <c r="K26" s="6927"/>
      <c r="L26" s="6927"/>
      <c r="M26" s="6937"/>
      <c r="N26" s="927"/>
      <c r="O26" s="927"/>
      <c r="P26" s="300"/>
      <c r="Q26" s="927"/>
      <c r="R26" s="300"/>
    </row>
    <row r="27" spans="2:18">
      <c r="B27" s="1"/>
      <c r="C27" s="20"/>
      <c r="D27" s="1" t="s">
        <v>160</v>
      </c>
      <c r="E27" s="192" t="s">
        <v>64</v>
      </c>
      <c r="F27" s="969">
        <f>'NLA, NAA, NLL'!D101</f>
        <v>0</v>
      </c>
      <c r="G27" s="6927"/>
      <c r="H27" s="6927"/>
      <c r="I27" s="927"/>
      <c r="J27" s="192" t="s">
        <v>64</v>
      </c>
      <c r="K27" s="969">
        <f>F27</f>
        <v>0</v>
      </c>
      <c r="L27" s="6927"/>
      <c r="M27" s="6937"/>
      <c r="N27" s="927"/>
      <c r="O27" s="192" t="s">
        <v>64</v>
      </c>
      <c r="P27" s="300">
        <f>K27</f>
        <v>0</v>
      </c>
      <c r="Q27" s="927"/>
      <c r="R27" s="300"/>
    </row>
    <row r="28" spans="2:18">
      <c r="B28" s="1"/>
      <c r="C28" s="20"/>
      <c r="D28" s="1" t="s">
        <v>168</v>
      </c>
      <c r="E28" s="1"/>
      <c r="F28" s="909">
        <f>SFP!X234</f>
        <v>0</v>
      </c>
      <c r="G28" s="6927"/>
      <c r="H28" s="6927"/>
      <c r="I28" s="927"/>
      <c r="J28" s="1"/>
      <c r="K28" s="969">
        <f>F28</f>
        <v>0</v>
      </c>
      <c r="L28" s="6927"/>
      <c r="M28" s="6937"/>
      <c r="N28" s="927"/>
      <c r="O28" s="1"/>
      <c r="P28" s="300">
        <f>K28</f>
        <v>0</v>
      </c>
      <c r="Q28" s="927"/>
      <c r="R28" s="300"/>
    </row>
    <row r="29" spans="2:18">
      <c r="B29" s="1"/>
      <c r="C29" s="20"/>
      <c r="D29" s="1" t="s">
        <v>162</v>
      </c>
      <c r="E29" s="1"/>
      <c r="F29" s="909">
        <v>0</v>
      </c>
      <c r="G29" s="6927"/>
      <c r="H29" s="6927"/>
      <c r="I29" s="927"/>
      <c r="J29" s="1"/>
      <c r="K29" s="909">
        <f>SFP!AA234</f>
        <v>0</v>
      </c>
      <c r="L29" s="6927"/>
      <c r="M29" s="6937"/>
      <c r="N29" s="927"/>
      <c r="O29" s="1"/>
      <c r="P29" s="300">
        <f>K29</f>
        <v>0</v>
      </c>
      <c r="Q29" s="927"/>
      <c r="R29" s="300"/>
    </row>
    <row r="30" spans="2:18">
      <c r="B30" s="1"/>
      <c r="C30" s="20"/>
      <c r="D30" s="1" t="s">
        <v>163</v>
      </c>
      <c r="E30" s="1"/>
      <c r="F30" s="1348">
        <v>0</v>
      </c>
      <c r="G30" s="6927"/>
      <c r="H30" s="6927"/>
      <c r="I30" s="927"/>
      <c r="J30" s="1"/>
      <c r="K30" s="1348">
        <v>0</v>
      </c>
      <c r="L30" s="6927"/>
      <c r="M30" s="6937"/>
      <c r="N30" s="927"/>
      <c r="O30" s="1"/>
      <c r="P30" s="1349">
        <f>SFP!AE234</f>
        <v>0</v>
      </c>
      <c r="Q30" s="927"/>
      <c r="R30" s="300"/>
    </row>
    <row r="31" spans="2:18">
      <c r="B31" s="1"/>
      <c r="C31" s="934"/>
      <c r="D31" s="1" t="s">
        <v>164</v>
      </c>
      <c r="E31" s="6927"/>
      <c r="F31" s="6927"/>
      <c r="H31" s="1348">
        <f>SUM(F27:F30)</f>
        <v>0</v>
      </c>
      <c r="I31" s="927"/>
      <c r="J31" s="6927"/>
      <c r="K31" s="6927"/>
      <c r="L31" s="1"/>
      <c r="M31" s="1348">
        <f>SUM(K27:K30)</f>
        <v>0</v>
      </c>
      <c r="N31" s="927"/>
      <c r="O31" s="1"/>
      <c r="P31" s="300"/>
      <c r="Q31" s="1"/>
      <c r="R31" s="1349">
        <f>SUM(P27:P30)</f>
        <v>0</v>
      </c>
    </row>
    <row r="32" spans="2:18">
      <c r="B32" s="1"/>
      <c r="C32" s="29" t="s">
        <v>169</v>
      </c>
      <c r="D32" s="1"/>
      <c r="E32" s="6927"/>
      <c r="F32" s="6927"/>
      <c r="G32" s="35" t="s">
        <v>64</v>
      </c>
      <c r="H32" s="4488">
        <f>H25+H31</f>
        <v>0</v>
      </c>
      <c r="I32" s="927"/>
      <c r="J32" s="6927"/>
      <c r="K32" s="6927"/>
      <c r="L32" s="35" t="s">
        <v>64</v>
      </c>
      <c r="M32" s="4488">
        <f>M25+M31</f>
        <v>0</v>
      </c>
      <c r="N32" s="927"/>
      <c r="O32" s="1"/>
      <c r="P32" s="300"/>
      <c r="Q32" s="35" t="s">
        <v>64</v>
      </c>
      <c r="R32" s="4489">
        <f>R25+R31</f>
        <v>0</v>
      </c>
    </row>
    <row r="33" spans="2:18">
      <c r="B33" s="1"/>
      <c r="C33" s="926"/>
      <c r="D33" s="927"/>
      <c r="E33" s="927"/>
      <c r="F33" s="300"/>
      <c r="G33" s="927"/>
      <c r="H33" s="967"/>
      <c r="I33" s="927"/>
      <c r="J33" s="927"/>
      <c r="K33" s="300"/>
      <c r="L33" s="927"/>
      <c r="M33" s="967"/>
      <c r="N33" s="927"/>
      <c r="O33" s="927"/>
      <c r="P33" s="300"/>
      <c r="Q33" s="927"/>
      <c r="R33" s="300"/>
    </row>
    <row r="34" spans="2:18">
      <c r="B34" s="1"/>
      <c r="C34" s="935" t="s">
        <v>170</v>
      </c>
      <c r="D34" s="927"/>
      <c r="E34" s="927"/>
      <c r="F34" s="300"/>
      <c r="G34" s="896" t="s">
        <v>64</v>
      </c>
      <c r="H34" s="968">
        <f>H23-H32</f>
        <v>0</v>
      </c>
      <c r="I34" s="927"/>
      <c r="J34" s="927"/>
      <c r="K34" s="300"/>
      <c r="L34" s="896" t="s">
        <v>64</v>
      </c>
      <c r="M34" s="968">
        <f>M23-M32</f>
        <v>0</v>
      </c>
      <c r="N34" s="374"/>
      <c r="O34" s="927"/>
      <c r="P34" s="300"/>
      <c r="Q34" s="896" t="s">
        <v>64</v>
      </c>
      <c r="R34" s="968">
        <f>R23-R32</f>
        <v>0</v>
      </c>
    </row>
    <row r="35" spans="2:18" s="980" customFormat="1">
      <c r="B35" s="20"/>
      <c r="C35" s="978" t="s">
        <v>171</v>
      </c>
      <c r="D35" s="979"/>
      <c r="E35" s="979"/>
      <c r="F35" s="975"/>
      <c r="G35" s="933"/>
      <c r="H35" s="6942">
        <v>1300000000</v>
      </c>
      <c r="I35" s="936"/>
      <c r="J35" s="979"/>
      <c r="K35" s="975"/>
      <c r="L35" s="933"/>
      <c r="M35" s="6942">
        <v>1300000000</v>
      </c>
      <c r="N35" s="35"/>
      <c r="O35" s="979"/>
      <c r="P35" s="907"/>
      <c r="Q35" s="933"/>
      <c r="R35" s="6944">
        <f>M35</f>
        <v>1300000000</v>
      </c>
    </row>
    <row r="36" spans="2:18" s="980" customFormat="1" ht="15.75" thickBot="1">
      <c r="B36" s="20"/>
      <c r="C36" s="978"/>
      <c r="D36" s="978" t="s">
        <v>172</v>
      </c>
      <c r="E36" s="979"/>
      <c r="F36" s="975"/>
      <c r="G36" s="933"/>
      <c r="H36" s="6943"/>
      <c r="I36" s="936"/>
      <c r="J36" s="979"/>
      <c r="K36" s="975"/>
      <c r="L36" s="933"/>
      <c r="M36" s="6943"/>
      <c r="N36" s="35"/>
      <c r="O36" s="979"/>
      <c r="P36" s="907"/>
      <c r="Q36" s="933"/>
      <c r="R36" s="6945"/>
    </row>
    <row r="37" spans="2:18" ht="15.75" thickBot="1">
      <c r="B37" s="1"/>
      <c r="C37" s="932" t="s">
        <v>156</v>
      </c>
      <c r="D37" s="1"/>
      <c r="E37" s="1"/>
      <c r="F37" s="2"/>
      <c r="G37" s="896" t="s">
        <v>64</v>
      </c>
      <c r="H37" s="4490">
        <f>H34-H35</f>
        <v>-1300000000</v>
      </c>
      <c r="I37" s="5"/>
      <c r="J37" s="1"/>
      <c r="K37" s="2"/>
      <c r="L37" s="896" t="s">
        <v>64</v>
      </c>
      <c r="M37" s="4490">
        <f>M34-M35</f>
        <v>-1300000000</v>
      </c>
      <c r="N37" s="1"/>
      <c r="O37" s="1"/>
      <c r="P37" s="2"/>
      <c r="Q37" s="896" t="s">
        <v>64</v>
      </c>
      <c r="R37" s="1241">
        <f>R34-R35</f>
        <v>-1300000000</v>
      </c>
    </row>
    <row r="38" spans="2:18" ht="15.75" thickTop="1">
      <c r="B38" s="1"/>
      <c r="C38" s="29" t="s">
        <v>173</v>
      </c>
      <c r="D38" s="1"/>
      <c r="E38" s="1"/>
      <c r="F38" s="2"/>
      <c r="G38" s="5"/>
      <c r="H38" s="970"/>
      <c r="I38" s="5"/>
      <c r="J38" s="1"/>
      <c r="K38" s="2"/>
      <c r="L38" s="5"/>
      <c r="M38" s="970"/>
      <c r="N38" s="1"/>
      <c r="O38" s="1"/>
      <c r="P38" s="2"/>
      <c r="Q38" s="5"/>
      <c r="R38" s="2"/>
    </row>
    <row r="39" spans="2:18">
      <c r="B39" s="1"/>
      <c r="C39" s="20" t="s">
        <v>174</v>
      </c>
      <c r="D39" s="1"/>
      <c r="E39" s="1"/>
      <c r="F39" s="2"/>
      <c r="G39" s="5"/>
      <c r="H39" s="970">
        <v>0</v>
      </c>
      <c r="I39" s="5"/>
      <c r="J39" s="1"/>
      <c r="K39" s="2"/>
      <c r="L39" s="5"/>
      <c r="M39" s="970">
        <v>0</v>
      </c>
      <c r="N39" s="1"/>
      <c r="O39" s="1"/>
      <c r="P39" s="2"/>
      <c r="Q39" s="5"/>
      <c r="R39" s="906">
        <v>0</v>
      </c>
    </row>
    <row r="40" spans="2:18" ht="15.75" thickBot="1">
      <c r="B40" s="1"/>
      <c r="C40" s="20" t="s">
        <v>175</v>
      </c>
      <c r="D40" s="937"/>
      <c r="E40" s="118"/>
      <c r="F40" s="975"/>
      <c r="G40" s="5"/>
      <c r="H40" s="971">
        <v>0</v>
      </c>
      <c r="I40" s="5"/>
      <c r="J40" s="118"/>
      <c r="K40" s="975"/>
      <c r="L40" s="5"/>
      <c r="M40" s="971">
        <v>0</v>
      </c>
      <c r="N40" s="1"/>
      <c r="O40" s="118"/>
      <c r="P40" s="2"/>
      <c r="Q40" s="5"/>
      <c r="R40" s="906">
        <v>0</v>
      </c>
    </row>
    <row r="41" spans="2:18" ht="15.75" thickBot="1">
      <c r="B41" s="1"/>
      <c r="C41" s="195" t="s">
        <v>176</v>
      </c>
      <c r="D41" s="938"/>
      <c r="E41" s="9"/>
      <c r="F41" s="974"/>
      <c r="G41" s="5"/>
      <c r="H41" s="4490">
        <f>SUM(H37:H40)</f>
        <v>-1300000000</v>
      </c>
      <c r="I41" s="5"/>
      <c r="J41" s="9"/>
      <c r="K41" s="974"/>
      <c r="L41" s="5"/>
      <c r="M41" s="4490">
        <f>SUM(M37:M40)</f>
        <v>-1300000000</v>
      </c>
      <c r="N41" s="1"/>
      <c r="O41" s="9"/>
      <c r="P41" s="2"/>
      <c r="Q41" s="5"/>
      <c r="R41" s="4491">
        <f>SUM(R37:R40)</f>
        <v>-1300000000</v>
      </c>
    </row>
    <row r="42" spans="2:18" ht="15.75" thickTop="1">
      <c r="B42" s="1"/>
      <c r="C42" s="20"/>
      <c r="D42" s="1"/>
      <c r="E42" s="1"/>
      <c r="F42" s="2"/>
      <c r="G42" s="5"/>
      <c r="H42" s="970"/>
      <c r="I42" s="5"/>
      <c r="J42" s="1"/>
      <c r="K42" s="2"/>
      <c r="L42" s="5"/>
      <c r="M42" s="970"/>
      <c r="N42" s="1"/>
      <c r="O42" s="1"/>
      <c r="P42" s="2"/>
      <c r="Q42" s="5"/>
      <c r="R42" s="2"/>
    </row>
    <row r="43" spans="2:18">
      <c r="B43" s="1">
        <v>3</v>
      </c>
      <c r="C43" s="934" t="s">
        <v>177</v>
      </c>
      <c r="D43" s="1"/>
      <c r="E43" s="1"/>
      <c r="F43" s="2"/>
      <c r="G43" s="5"/>
      <c r="H43" s="909"/>
      <c r="I43" s="5"/>
      <c r="J43" s="1"/>
      <c r="K43" s="2"/>
      <c r="L43" s="5"/>
      <c r="M43" s="909"/>
      <c r="N43" s="1"/>
      <c r="O43" s="1"/>
      <c r="P43" s="2"/>
      <c r="Q43" s="5"/>
      <c r="R43" s="2"/>
    </row>
    <row r="44" spans="2:18">
      <c r="B44" s="1"/>
      <c r="C44" s="20" t="s">
        <v>178</v>
      </c>
      <c r="D44" s="1"/>
      <c r="E44" s="1"/>
      <c r="F44" s="2"/>
      <c r="G44" s="896" t="s">
        <v>64</v>
      </c>
      <c r="H44" s="967">
        <f>SUM(F45:F56)</f>
        <v>0</v>
      </c>
      <c r="I44" s="5"/>
      <c r="J44" s="1"/>
      <c r="K44" s="2"/>
      <c r="L44" s="896" t="s">
        <v>64</v>
      </c>
      <c r="M44" s="967">
        <f>SUM(K45:K56)</f>
        <v>0</v>
      </c>
      <c r="N44" s="1"/>
      <c r="O44" s="1"/>
      <c r="P44" s="2"/>
      <c r="Q44" s="896" t="s">
        <v>64</v>
      </c>
      <c r="R44" s="967">
        <f>SUM(P45:P56)</f>
        <v>0</v>
      </c>
    </row>
    <row r="45" spans="2:18">
      <c r="B45" s="1"/>
      <c r="C45" s="20"/>
      <c r="D45" s="1" t="s">
        <v>120</v>
      </c>
      <c r="E45" s="892" t="s">
        <v>64</v>
      </c>
      <c r="F45" s="981"/>
      <c r="G45" s="5"/>
      <c r="H45" s="967"/>
      <c r="I45" s="896"/>
      <c r="J45" s="892" t="s">
        <v>64</v>
      </c>
      <c r="K45" s="981"/>
      <c r="L45" s="5"/>
      <c r="M45" s="967"/>
      <c r="N45" s="1"/>
      <c r="O45" s="892" t="s">
        <v>64</v>
      </c>
      <c r="P45" s="484"/>
      <c r="Q45" s="5"/>
      <c r="R45" s="2"/>
    </row>
    <row r="46" spans="2:18">
      <c r="B46" s="1"/>
      <c r="C46" s="20"/>
      <c r="D46" s="1" t="s">
        <v>121</v>
      </c>
      <c r="E46" s="1"/>
      <c r="F46" s="981"/>
      <c r="G46" s="5"/>
      <c r="H46" s="967"/>
      <c r="I46" s="5"/>
      <c r="J46" s="1"/>
      <c r="K46" s="981"/>
      <c r="L46" s="5"/>
      <c r="M46" s="967"/>
      <c r="N46" s="1"/>
      <c r="O46" s="1"/>
      <c r="P46" s="484"/>
      <c r="Q46" s="5"/>
      <c r="R46" s="2"/>
    </row>
    <row r="47" spans="2:18">
      <c r="B47" s="1"/>
      <c r="C47" s="20"/>
      <c r="D47" s="1" t="s">
        <v>179</v>
      </c>
      <c r="E47" s="1"/>
      <c r="F47" s="981"/>
      <c r="G47" s="5"/>
      <c r="H47" s="967"/>
      <c r="I47" s="5"/>
      <c r="J47" s="1"/>
      <c r="K47" s="981"/>
      <c r="L47" s="5"/>
      <c r="M47" s="967"/>
      <c r="N47" s="1"/>
      <c r="O47" s="1"/>
      <c r="P47" s="484"/>
      <c r="Q47" s="5"/>
      <c r="R47" s="2"/>
    </row>
    <row r="48" spans="2:18">
      <c r="B48" s="1"/>
      <c r="C48" s="20"/>
      <c r="D48" s="1" t="s">
        <v>122</v>
      </c>
      <c r="E48" s="1"/>
      <c r="F48" s="981"/>
      <c r="G48" s="5"/>
      <c r="H48" s="967"/>
      <c r="I48" s="5"/>
      <c r="J48" s="1"/>
      <c r="K48" s="981"/>
      <c r="L48" s="5"/>
      <c r="M48" s="967"/>
      <c r="N48" s="1"/>
      <c r="O48" s="1"/>
      <c r="P48" s="484"/>
      <c r="Q48" s="5"/>
      <c r="R48" s="2"/>
    </row>
    <row r="49" spans="2:18">
      <c r="B49" s="1"/>
      <c r="C49" s="20"/>
      <c r="D49" s="1" t="s">
        <v>180</v>
      </c>
      <c r="E49" s="1"/>
      <c r="F49" s="981"/>
      <c r="G49" s="5"/>
      <c r="H49" s="967"/>
      <c r="I49" s="5"/>
      <c r="J49" s="1"/>
      <c r="K49" s="981"/>
      <c r="L49" s="5"/>
      <c r="M49" s="967"/>
      <c r="N49" s="1"/>
      <c r="O49" s="1"/>
      <c r="P49" s="484"/>
      <c r="Q49" s="5"/>
      <c r="R49" s="2"/>
    </row>
    <row r="50" spans="2:18">
      <c r="B50" s="1"/>
      <c r="C50" s="20"/>
      <c r="D50" s="1" t="s">
        <v>181</v>
      </c>
      <c r="E50" s="1"/>
      <c r="F50" s="981"/>
      <c r="G50" s="5"/>
      <c r="H50" s="967"/>
      <c r="I50" s="5"/>
      <c r="J50" s="1"/>
      <c r="K50" s="981"/>
      <c r="L50" s="5"/>
      <c r="M50" s="967"/>
      <c r="N50" s="1"/>
      <c r="O50" s="1"/>
      <c r="P50" s="484"/>
      <c r="Q50" s="5"/>
      <c r="R50" s="2"/>
    </row>
    <row r="51" spans="2:18">
      <c r="B51" s="1"/>
      <c r="C51" s="20"/>
      <c r="D51" s="1" t="s">
        <v>126</v>
      </c>
      <c r="E51" s="1"/>
      <c r="F51" s="981"/>
      <c r="G51" s="5"/>
      <c r="H51" s="967"/>
      <c r="I51" s="5"/>
      <c r="J51" s="1"/>
      <c r="K51" s="981"/>
      <c r="L51" s="5"/>
      <c r="M51" s="967"/>
      <c r="N51" s="1"/>
      <c r="O51" s="1"/>
      <c r="P51" s="484"/>
      <c r="Q51" s="5"/>
      <c r="R51" s="2"/>
    </row>
    <row r="52" spans="2:18">
      <c r="B52" s="1"/>
      <c r="C52" s="20"/>
      <c r="D52" s="1" t="s">
        <v>182</v>
      </c>
      <c r="E52" s="1"/>
      <c r="F52" s="981"/>
      <c r="G52" s="5"/>
      <c r="H52" s="967"/>
      <c r="I52" s="5"/>
      <c r="J52" s="1"/>
      <c r="K52" s="981"/>
      <c r="L52" s="5"/>
      <c r="M52" s="967"/>
      <c r="N52" s="1"/>
      <c r="O52" s="1"/>
      <c r="P52" s="484"/>
      <c r="Q52" s="5"/>
      <c r="R52" s="2"/>
    </row>
    <row r="53" spans="2:18">
      <c r="B53" s="1"/>
      <c r="C53" s="20"/>
      <c r="D53" s="1" t="s">
        <v>127</v>
      </c>
      <c r="E53" s="1"/>
      <c r="F53" s="981"/>
      <c r="G53" s="5"/>
      <c r="H53" s="967"/>
      <c r="I53" s="5"/>
      <c r="J53" s="1"/>
      <c r="K53" s="981"/>
      <c r="L53" s="5"/>
      <c r="M53" s="967"/>
      <c r="N53" s="1"/>
      <c r="O53" s="1"/>
      <c r="P53" s="484"/>
      <c r="Q53" s="5"/>
      <c r="R53" s="2"/>
    </row>
    <row r="54" spans="2:18">
      <c r="B54" s="1"/>
      <c r="C54" s="20"/>
      <c r="D54" s="1" t="s">
        <v>183</v>
      </c>
      <c r="E54" s="1"/>
      <c r="F54" s="981"/>
      <c r="G54" s="5"/>
      <c r="H54" s="967"/>
      <c r="I54" s="5"/>
      <c r="J54" s="1"/>
      <c r="K54" s="981"/>
      <c r="L54" s="5"/>
      <c r="M54" s="967"/>
      <c r="N54" s="1"/>
      <c r="O54" s="1"/>
      <c r="P54" s="484"/>
      <c r="Q54" s="5"/>
      <c r="R54" s="2"/>
    </row>
    <row r="55" spans="2:18">
      <c r="B55" s="1"/>
      <c r="C55" s="20"/>
      <c r="D55" s="1" t="s">
        <v>128</v>
      </c>
      <c r="E55" s="1"/>
      <c r="F55" s="981"/>
      <c r="G55" s="5"/>
      <c r="H55" s="967"/>
      <c r="I55" s="5"/>
      <c r="J55" s="1"/>
      <c r="K55" s="981"/>
      <c r="L55" s="5"/>
      <c r="M55" s="967"/>
      <c r="N55" s="1"/>
      <c r="O55" s="1"/>
      <c r="P55" s="484"/>
      <c r="Q55" s="5"/>
      <c r="R55" s="2"/>
    </row>
    <row r="56" spans="2:18">
      <c r="B56" s="1"/>
      <c r="C56" s="20"/>
      <c r="D56" s="1" t="s">
        <v>184</v>
      </c>
      <c r="E56" s="1"/>
      <c r="F56" s="981"/>
      <c r="G56" s="5"/>
      <c r="H56" s="967"/>
      <c r="I56" s="5"/>
      <c r="J56" s="1"/>
      <c r="K56" s="981"/>
      <c r="L56" s="5"/>
      <c r="M56" s="967"/>
      <c r="N56" s="1"/>
      <c r="O56" s="1"/>
      <c r="P56" s="484"/>
      <c r="Q56" s="5"/>
      <c r="R56" s="2"/>
    </row>
    <row r="57" spans="2:18">
      <c r="B57" s="1"/>
      <c r="C57" s="20" t="s">
        <v>185</v>
      </c>
      <c r="D57" s="1"/>
      <c r="E57" s="1"/>
      <c r="F57" s="2"/>
      <c r="G57" s="5"/>
      <c r="H57" s="967">
        <f>SUM(F58:F65)</f>
        <v>0</v>
      </c>
      <c r="I57" s="5"/>
      <c r="J57" s="1"/>
      <c r="K57" s="2"/>
      <c r="L57" s="5"/>
      <c r="M57" s="967">
        <f>SUM(K58:K65)</f>
        <v>0</v>
      </c>
      <c r="N57" s="1"/>
      <c r="O57" s="1"/>
      <c r="P57" s="2"/>
      <c r="Q57" s="5"/>
      <c r="R57" s="967">
        <f>SUM(P58:P65)</f>
        <v>0</v>
      </c>
    </row>
    <row r="58" spans="2:18" ht="25.5">
      <c r="B58" s="647"/>
      <c r="C58" s="647"/>
      <c r="D58" s="118" t="s">
        <v>135</v>
      </c>
      <c r="E58" s="939" t="s">
        <v>64</v>
      </c>
      <c r="F58" s="983"/>
      <c r="G58" s="940"/>
      <c r="H58" s="972"/>
      <c r="I58" s="941"/>
      <c r="J58" s="939" t="s">
        <v>64</v>
      </c>
      <c r="K58" s="983"/>
      <c r="L58" s="940"/>
      <c r="M58" s="972"/>
      <c r="N58" s="647"/>
      <c r="O58" s="939" t="s">
        <v>64</v>
      </c>
      <c r="P58" s="984"/>
      <c r="Q58" s="940"/>
      <c r="R58" s="969"/>
    </row>
    <row r="59" spans="2:18" ht="25.5">
      <c r="B59" s="647"/>
      <c r="C59" s="647"/>
      <c r="D59" s="118" t="s">
        <v>136</v>
      </c>
      <c r="E59" s="939"/>
      <c r="F59" s="983"/>
      <c r="G59" s="940"/>
      <c r="H59" s="972"/>
      <c r="I59" s="941"/>
      <c r="J59" s="939"/>
      <c r="K59" s="983"/>
      <c r="L59" s="940"/>
      <c r="M59" s="972"/>
      <c r="N59" s="647"/>
      <c r="O59" s="939"/>
      <c r="P59" s="984"/>
      <c r="Q59" s="940"/>
      <c r="R59" s="969"/>
    </row>
    <row r="60" spans="2:18" ht="25.5">
      <c r="B60" s="647"/>
      <c r="C60" s="647"/>
      <c r="D60" s="118" t="s">
        <v>186</v>
      </c>
      <c r="E60" s="939"/>
      <c r="F60" s="983"/>
      <c r="G60" s="940"/>
      <c r="H60" s="972"/>
      <c r="I60" s="941"/>
      <c r="J60" s="939"/>
      <c r="K60" s="983"/>
      <c r="L60" s="940"/>
      <c r="M60" s="972"/>
      <c r="N60" s="647"/>
      <c r="O60" s="939"/>
      <c r="P60" s="984"/>
      <c r="Q60" s="940"/>
      <c r="R60" s="969"/>
    </row>
    <row r="61" spans="2:18">
      <c r="B61" s="647"/>
      <c r="C61" s="647"/>
      <c r="D61" s="118" t="s">
        <v>187</v>
      </c>
      <c r="E61" s="939"/>
      <c r="F61" s="983"/>
      <c r="G61" s="940"/>
      <c r="H61" s="972"/>
      <c r="I61" s="941"/>
      <c r="J61" s="939"/>
      <c r="K61" s="983"/>
      <c r="L61" s="940"/>
      <c r="M61" s="972"/>
      <c r="N61" s="647"/>
      <c r="O61" s="939"/>
      <c r="P61" s="984"/>
      <c r="Q61" s="940"/>
      <c r="R61" s="969"/>
    </row>
    <row r="62" spans="2:18" ht="25.5">
      <c r="B62" s="647"/>
      <c r="C62" s="647"/>
      <c r="D62" s="118" t="s">
        <v>188</v>
      </c>
      <c r="E62" s="939"/>
      <c r="F62" s="983"/>
      <c r="G62" s="940"/>
      <c r="H62" s="972"/>
      <c r="I62" s="941"/>
      <c r="J62" s="939"/>
      <c r="K62" s="983"/>
      <c r="L62" s="940"/>
      <c r="M62" s="972"/>
      <c r="N62" s="647"/>
      <c r="O62" s="939"/>
      <c r="P62" s="984"/>
      <c r="Q62" s="940"/>
      <c r="R62" s="969"/>
    </row>
    <row r="63" spans="2:18">
      <c r="B63" s="647"/>
      <c r="C63" s="647"/>
      <c r="D63" s="118" t="s">
        <v>189</v>
      </c>
      <c r="E63" s="939"/>
      <c r="F63" s="983"/>
      <c r="G63" s="940"/>
      <c r="H63" s="972"/>
      <c r="I63" s="941"/>
      <c r="J63" s="939"/>
      <c r="K63" s="983"/>
      <c r="L63" s="940"/>
      <c r="M63" s="972"/>
      <c r="N63" s="647"/>
      <c r="O63" s="939"/>
      <c r="P63" s="984"/>
      <c r="Q63" s="940"/>
      <c r="R63" s="969"/>
    </row>
    <row r="64" spans="2:18">
      <c r="B64" s="647"/>
      <c r="C64" s="647"/>
      <c r="D64" s="118" t="s">
        <v>190</v>
      </c>
      <c r="E64" s="939"/>
      <c r="F64" s="983"/>
      <c r="G64" s="940"/>
      <c r="H64" s="972"/>
      <c r="I64" s="941"/>
      <c r="J64" s="939"/>
      <c r="K64" s="983"/>
      <c r="L64" s="940"/>
      <c r="M64" s="972"/>
      <c r="N64" s="647"/>
      <c r="O64" s="939"/>
      <c r="P64" s="984"/>
      <c r="Q64" s="940"/>
      <c r="R64" s="969"/>
    </row>
    <row r="65" spans="2:18">
      <c r="B65" s="647"/>
      <c r="C65" s="647"/>
      <c r="D65" s="118" t="s">
        <v>191</v>
      </c>
      <c r="E65" s="939"/>
      <c r="F65" s="1350"/>
      <c r="G65" s="940"/>
      <c r="H65" s="972"/>
      <c r="I65" s="940"/>
      <c r="J65" s="939"/>
      <c r="K65" s="1350"/>
      <c r="L65" s="940"/>
      <c r="M65" s="972"/>
      <c r="N65" s="647"/>
      <c r="O65" s="939"/>
      <c r="P65" s="1351"/>
      <c r="Q65" s="940"/>
      <c r="R65" s="1352"/>
    </row>
    <row r="66" spans="2:18">
      <c r="B66" s="1"/>
      <c r="C66" s="20" t="s">
        <v>164</v>
      </c>
      <c r="D66" s="1"/>
      <c r="E66" s="1"/>
      <c r="F66" s="2"/>
      <c r="G66" s="896" t="s">
        <v>64</v>
      </c>
      <c r="H66" s="4492">
        <f>H44+H57</f>
        <v>0</v>
      </c>
      <c r="I66" s="5"/>
      <c r="J66" s="1"/>
      <c r="K66" s="2"/>
      <c r="L66" s="896" t="s">
        <v>64</v>
      </c>
      <c r="M66" s="4492">
        <f>M44+M57</f>
        <v>0</v>
      </c>
      <c r="N66" s="1"/>
      <c r="O66" s="1"/>
      <c r="P66" s="2"/>
      <c r="Q66" s="896" t="s">
        <v>64</v>
      </c>
      <c r="R66" s="4492">
        <f>R44+R57</f>
        <v>0</v>
      </c>
    </row>
    <row r="67" spans="2:18">
      <c r="B67" s="1"/>
      <c r="C67" s="20" t="s">
        <v>192</v>
      </c>
      <c r="D67" s="1"/>
      <c r="E67" s="1"/>
      <c r="F67" s="2" t="s">
        <v>193</v>
      </c>
      <c r="G67" s="5"/>
      <c r="H67" s="981"/>
      <c r="I67" s="5"/>
      <c r="J67" s="1"/>
      <c r="K67" s="2" t="s">
        <v>193</v>
      </c>
      <c r="L67" s="5"/>
      <c r="M67" s="981"/>
      <c r="N67" s="1"/>
      <c r="O67" s="1"/>
      <c r="P67" s="2"/>
      <c r="Q67" s="5"/>
      <c r="R67" s="981"/>
    </row>
    <row r="68" spans="2:18" ht="15.75" thickBot="1">
      <c r="B68" s="1"/>
      <c r="C68" s="20" t="s">
        <v>194</v>
      </c>
      <c r="D68" s="1"/>
      <c r="E68" s="1"/>
      <c r="F68" s="2"/>
      <c r="G68" s="896" t="s">
        <v>64</v>
      </c>
      <c r="H68" s="973">
        <f>H66-H67</f>
        <v>0</v>
      </c>
      <c r="I68" s="5"/>
      <c r="J68" s="1"/>
      <c r="K68" s="2"/>
      <c r="L68" s="896" t="s">
        <v>64</v>
      </c>
      <c r="M68" s="973">
        <f>M66-M67</f>
        <v>0</v>
      </c>
      <c r="N68" s="1"/>
      <c r="O68" s="1"/>
      <c r="P68" s="2"/>
      <c r="Q68" s="896" t="s">
        <v>64</v>
      </c>
      <c r="R68" s="977">
        <f>R66-R67</f>
        <v>0</v>
      </c>
    </row>
    <row r="69" spans="2:18" ht="15.75" thickTop="1">
      <c r="B69" s="1"/>
      <c r="C69" s="20"/>
      <c r="D69" s="1"/>
      <c r="E69" s="1"/>
      <c r="F69" s="2"/>
      <c r="G69" s="5"/>
      <c r="H69" s="967"/>
      <c r="I69" s="5"/>
      <c r="J69" s="1"/>
      <c r="K69" s="2"/>
      <c r="L69" s="5"/>
      <c r="M69" s="967"/>
      <c r="N69" s="1"/>
      <c r="O69" s="1"/>
      <c r="P69" s="2"/>
      <c r="Q69" s="5"/>
      <c r="R69" s="2"/>
    </row>
    <row r="70" spans="2:18" ht="15.75" thickBot="1">
      <c r="B70" s="1"/>
      <c r="C70" s="20" t="s">
        <v>195</v>
      </c>
      <c r="D70" s="1"/>
      <c r="E70" s="1"/>
      <c r="F70" s="2"/>
      <c r="G70" s="896" t="s">
        <v>64</v>
      </c>
      <c r="H70" s="1242"/>
      <c r="I70" s="5"/>
      <c r="J70" s="1"/>
      <c r="K70" s="2"/>
      <c r="L70" s="896" t="s">
        <v>64</v>
      </c>
      <c r="M70" s="1242"/>
      <c r="N70" s="1"/>
      <c r="O70" s="1"/>
      <c r="P70" s="2"/>
      <c r="Q70" s="896" t="s">
        <v>64</v>
      </c>
      <c r="R70" s="1242"/>
    </row>
    <row r="71" spans="2:18" ht="15.75" thickTop="1">
      <c r="B71" s="1"/>
      <c r="C71" s="20"/>
      <c r="D71" s="1"/>
      <c r="E71" s="1"/>
      <c r="F71" s="2"/>
      <c r="G71" s="5"/>
      <c r="H71" s="909"/>
      <c r="I71" s="5"/>
      <c r="J71" s="1"/>
      <c r="K71" s="2"/>
      <c r="L71" s="5"/>
      <c r="M71" s="909"/>
      <c r="N71" s="1"/>
      <c r="O71" s="1"/>
      <c r="P71" s="2"/>
      <c r="Q71" s="5"/>
      <c r="R71" s="2"/>
    </row>
    <row r="72" spans="2:18">
      <c r="B72" s="1"/>
      <c r="C72" s="29" t="s">
        <v>196</v>
      </c>
      <c r="D72" s="3"/>
      <c r="E72" s="3"/>
      <c r="F72" s="17"/>
      <c r="G72" s="285"/>
      <c r="H72" s="985" t="str">
        <f>IFERROR(H68/H70,"")</f>
        <v/>
      </c>
      <c r="I72" s="988"/>
      <c r="J72" s="988"/>
      <c r="K72" s="988"/>
      <c r="L72" s="988"/>
      <c r="M72" s="985" t="str">
        <f>IFERROR(M68/M70,"")</f>
        <v/>
      </c>
      <c r="N72" s="987"/>
      <c r="O72" s="988"/>
      <c r="P72" s="987"/>
      <c r="Q72" s="988"/>
      <c r="R72" s="985" t="str">
        <f>IFERROR(R68/R70,"")</f>
        <v/>
      </c>
    </row>
    <row r="73" spans="2:18">
      <c r="B73" s="1"/>
      <c r="C73" s="1" t="s">
        <v>197</v>
      </c>
      <c r="D73" s="9"/>
      <c r="E73" s="9"/>
      <c r="F73" s="974"/>
      <c r="G73" s="5"/>
      <c r="H73" s="6938">
        <v>1.25</v>
      </c>
      <c r="I73" s="985"/>
      <c r="J73" s="986"/>
      <c r="K73" s="986"/>
      <c r="L73" s="987"/>
      <c r="M73" s="6938">
        <v>1.25</v>
      </c>
      <c r="N73" s="987"/>
      <c r="O73" s="986"/>
      <c r="P73" s="987"/>
      <c r="Q73" s="987"/>
      <c r="R73" s="6938">
        <v>1.25</v>
      </c>
    </row>
    <row r="74" spans="2:18" ht="15.75" thickBot="1">
      <c r="B74" s="1"/>
      <c r="C74" s="1"/>
      <c r="D74" s="1" t="s">
        <v>198</v>
      </c>
      <c r="E74" s="9"/>
      <c r="F74" s="974"/>
      <c r="G74" s="5"/>
      <c r="H74" s="6939"/>
      <c r="I74" s="942"/>
      <c r="J74" s="9"/>
      <c r="K74" s="974"/>
      <c r="L74" s="5"/>
      <c r="M74" s="6939"/>
      <c r="N74" s="1"/>
      <c r="O74" s="9"/>
      <c r="P74" s="2"/>
      <c r="Q74" s="5"/>
      <c r="R74" s="6939"/>
    </row>
    <row r="75" spans="2:18" ht="15.75" thickBot="1">
      <c r="B75" s="1"/>
      <c r="C75" s="932" t="s">
        <v>156</v>
      </c>
      <c r="D75" s="1"/>
      <c r="E75" s="1"/>
      <c r="F75" s="2"/>
      <c r="G75" s="5"/>
      <c r="H75" s="4493" t="str">
        <f>IFERROR(+H72-H73,"")</f>
        <v/>
      </c>
      <c r="I75" s="5"/>
      <c r="J75" s="1"/>
      <c r="K75" s="2"/>
      <c r="L75" s="5"/>
      <c r="M75" s="4493" t="str">
        <f>IFERROR(+M72-M73,"")</f>
        <v/>
      </c>
      <c r="N75" s="1"/>
      <c r="O75" s="1"/>
      <c r="P75" s="2"/>
      <c r="Q75" s="5"/>
      <c r="R75" s="4493" t="str">
        <f>IFERROR(+R72-R73,"")</f>
        <v/>
      </c>
    </row>
  </sheetData>
  <mergeCells count="53">
    <mergeCell ref="H73:H74"/>
    <mergeCell ref="M73:M74"/>
    <mergeCell ref="R73:R74"/>
    <mergeCell ref="H11:H12"/>
    <mergeCell ref="M11:M12"/>
    <mergeCell ref="R11:R12"/>
    <mergeCell ref="H35:H36"/>
    <mergeCell ref="M35:M36"/>
    <mergeCell ref="R35:R36"/>
    <mergeCell ref="L30:M30"/>
    <mergeCell ref="L27:M27"/>
    <mergeCell ref="L28:M28"/>
    <mergeCell ref="L29:M29"/>
    <mergeCell ref="L26:M26"/>
    <mergeCell ref="E25:F25"/>
    <mergeCell ref="J25:K25"/>
    <mergeCell ref="E26:F26"/>
    <mergeCell ref="G26:H26"/>
    <mergeCell ref="J26:K26"/>
    <mergeCell ref="E31:F31"/>
    <mergeCell ref="J31:K31"/>
    <mergeCell ref="E32:F32"/>
    <mergeCell ref="J32:K32"/>
    <mergeCell ref="G27:H27"/>
    <mergeCell ref="G28:H28"/>
    <mergeCell ref="G29:H29"/>
    <mergeCell ref="G30:H30"/>
    <mergeCell ref="E24:F24"/>
    <mergeCell ref="G24:H24"/>
    <mergeCell ref="J24:K24"/>
    <mergeCell ref="L24:M24"/>
    <mergeCell ref="G19:H19"/>
    <mergeCell ref="L19:M19"/>
    <mergeCell ref="G20:H20"/>
    <mergeCell ref="L20:M20"/>
    <mergeCell ref="E22:F22"/>
    <mergeCell ref="J22:K22"/>
    <mergeCell ref="E23:F23"/>
    <mergeCell ref="J23:K23"/>
    <mergeCell ref="E17:F17"/>
    <mergeCell ref="G17:H17"/>
    <mergeCell ref="J17:K17"/>
    <mergeCell ref="L17:M17"/>
    <mergeCell ref="G18:H18"/>
    <mergeCell ref="L18:M18"/>
    <mergeCell ref="E16:F16"/>
    <mergeCell ref="J16:K16"/>
    <mergeCell ref="B2:R2"/>
    <mergeCell ref="B3:R3"/>
    <mergeCell ref="B4:R4"/>
    <mergeCell ref="E6:H6"/>
    <mergeCell ref="J6:M6"/>
    <mergeCell ref="O6:R6"/>
  </mergeCells>
  <conditionalFormatting sqref="R35 N35:N36 P35:P36">
    <cfRule type="cellIs" dxfId="129" priority="1" operator="equal">
      <formula>"COMPLIANT"</formula>
    </cfRule>
    <cfRule type="cellIs" dxfId="128" priority="2" operator="equal">
      <formula>"impaired"</formula>
    </cfRule>
  </conditionalFormatting>
  <pageMargins left="0.7" right="0.7" top="0.75" bottom="0.75" header="0.3" footer="0.3"/>
  <pageSetup paperSize="9" scale="42"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tabColor rgb="FFFFCCCC"/>
    <pageSetUpPr fitToPage="1"/>
  </sheetPr>
  <dimension ref="B2:CF37"/>
  <sheetViews>
    <sheetView showGridLines="0" topLeftCell="CF7" zoomScaleNormal="100" workbookViewId="0">
      <selection activeCell="BQ30" sqref="BQ30"/>
    </sheetView>
  </sheetViews>
  <sheetFormatPr defaultColWidth="9.140625" defaultRowHeight="12.75" customHeight="1" outlineLevelCol="2"/>
  <cols>
    <col min="1" max="1" width="1.85546875" style="18" customWidth="1"/>
    <col min="2" max="2" width="3.7109375" style="18" customWidth="1"/>
    <col min="3" max="3" width="30.7109375" style="18" customWidth="1"/>
    <col min="4" max="4" width="25.7109375" style="18" customWidth="1"/>
    <col min="5" max="5" width="15.7109375" style="18" customWidth="1"/>
    <col min="6" max="8" width="20.7109375" style="18" customWidth="1"/>
    <col min="9" max="9" width="12.7109375" style="18" customWidth="1"/>
    <col min="10" max="13" width="15.7109375" style="18" customWidth="1"/>
    <col min="14" max="21" width="20.7109375" style="18" customWidth="1"/>
    <col min="22" max="22" width="30.7109375" style="18" customWidth="1"/>
    <col min="23" max="23" width="3.7109375" style="540" customWidth="1"/>
    <col min="24" max="26" width="20.7109375" style="18" customWidth="1"/>
    <col min="27" max="27" width="30.7109375" style="18" customWidth="1"/>
    <col min="28" max="28" width="2.140625" style="2976" customWidth="1"/>
    <col min="29" max="29" width="18.7109375" style="18" customWidth="1"/>
    <col min="30" max="33" width="9.140625" style="18" customWidth="1"/>
    <col min="34" max="34" width="9.140625" style="1" customWidth="1"/>
    <col min="35" max="35" width="9.140625" style="1" hidden="1" customWidth="1"/>
    <col min="36" max="45" width="18.7109375" style="1" hidden="1" customWidth="1"/>
    <col min="46" max="53" width="18.7109375" style="1" hidden="1" customWidth="1" outlineLevel="1"/>
    <col min="54" max="54" width="35.7109375" style="1" hidden="1" customWidth="1" collapsed="1"/>
    <col min="55" max="55" width="35.7109375" style="1" hidden="1" customWidth="1"/>
    <col min="56" max="56" width="3.7109375" style="1" hidden="1" customWidth="1"/>
    <col min="57" max="64" width="18.7109375" style="1" hidden="1" customWidth="1"/>
    <col min="65" max="65" width="3.7109375" style="1" hidden="1" customWidth="1"/>
    <col min="66" max="73" width="18.7109375" style="1" hidden="1" customWidth="1"/>
    <col min="74" max="77" width="18.7109375" style="1" hidden="1" customWidth="1" outlineLevel="1"/>
    <col min="78" max="81" width="18.7109375" style="1" hidden="1" customWidth="1" outlineLevel="2"/>
    <col min="82" max="82" width="35.7109375" style="1" hidden="1" customWidth="1" collapsed="1"/>
    <col min="83" max="83" width="0" style="1" hidden="1" customWidth="1"/>
    <col min="84" max="84" width="9.140625" style="1"/>
    <col min="85" max="16384" width="9.140625" style="18"/>
  </cols>
  <sheetData>
    <row r="2" spans="2:84" ht="15.2" customHeight="1">
      <c r="B2" s="1005" t="s">
        <v>2061</v>
      </c>
      <c r="G2" s="2902"/>
      <c r="H2" s="2902"/>
      <c r="I2" s="2902"/>
      <c r="AB2" s="7814" t="s">
        <v>1486</v>
      </c>
      <c r="AC2" s="5284" t="s">
        <v>1067</v>
      </c>
    </row>
    <row r="3" spans="2:84" ht="15.2" customHeight="1">
      <c r="B3" s="1005" t="s">
        <v>7</v>
      </c>
      <c r="C3" s="1086"/>
      <c r="D3" s="5285">
        <f>'Com Prof'!D2</f>
        <v>0</v>
      </c>
      <c r="E3" s="5286"/>
      <c r="F3" s="5286"/>
      <c r="G3" s="2902"/>
      <c r="H3" s="2902"/>
      <c r="I3" s="2902"/>
      <c r="J3" s="265"/>
      <c r="K3" s="265"/>
      <c r="L3" s="265"/>
      <c r="M3" s="265"/>
      <c r="N3" s="265"/>
      <c r="O3" s="265"/>
      <c r="P3" s="265"/>
      <c r="Q3" s="265"/>
      <c r="R3" s="265"/>
      <c r="S3" s="265"/>
      <c r="T3" s="265"/>
      <c r="U3" s="265"/>
      <c r="V3" s="265"/>
      <c r="AB3" s="7342"/>
      <c r="AC3" s="550" t="s">
        <v>1487</v>
      </c>
    </row>
    <row r="4" spans="2:84" ht="15.2" customHeight="1">
      <c r="B4" s="1005" t="s">
        <v>757</v>
      </c>
      <c r="C4" s="1086"/>
      <c r="D4" s="5249">
        <f>'Com Prof'!D3</f>
        <v>45657</v>
      </c>
      <c r="E4" s="5250"/>
      <c r="F4" s="5250"/>
      <c r="G4" s="264"/>
      <c r="H4" s="264"/>
      <c r="I4" s="264"/>
      <c r="J4" s="264"/>
      <c r="K4" s="264"/>
      <c r="L4" s="264"/>
      <c r="M4" s="264"/>
      <c r="N4" s="264"/>
      <c r="O4" s="264"/>
      <c r="P4" s="264"/>
      <c r="Q4" s="264"/>
      <c r="R4" s="264"/>
      <c r="S4" s="264"/>
      <c r="T4" s="264"/>
      <c r="U4" s="264"/>
      <c r="V4" s="264"/>
      <c r="X4" s="264"/>
      <c r="AB4" s="7342"/>
      <c r="AC4" s="550" t="s">
        <v>1488</v>
      </c>
    </row>
    <row r="5" spans="2:84" ht="15.2" customHeight="1">
      <c r="B5" s="593"/>
      <c r="C5" s="593"/>
      <c r="D5" s="593"/>
      <c r="E5" s="593"/>
      <c r="F5" s="593"/>
      <c r="G5" s="593"/>
      <c r="H5" s="593"/>
      <c r="I5" s="593"/>
      <c r="J5" s="593"/>
      <c r="K5" s="593"/>
      <c r="L5" s="593"/>
      <c r="M5" s="593"/>
      <c r="N5" s="593"/>
      <c r="O5" s="593"/>
      <c r="P5" s="593"/>
      <c r="Q5" s="593"/>
      <c r="R5" s="593"/>
      <c r="S5" s="593"/>
      <c r="T5" s="593"/>
      <c r="U5" s="593"/>
      <c r="V5" s="593"/>
      <c r="AB5" s="7843"/>
      <c r="AC5" s="551" t="s">
        <v>258</v>
      </c>
    </row>
    <row r="6" spans="2:84" ht="14.1" customHeight="1"/>
    <row r="7" spans="2:84" ht="14.1" customHeight="1"/>
    <row r="8" spans="2:84" ht="14.1" customHeight="1"/>
    <row r="9" spans="2:84" s="23" customFormat="1" ht="12.75" customHeight="1">
      <c r="B9" s="7851" t="s">
        <v>52</v>
      </c>
      <c r="C9" s="7852"/>
      <c r="D9" s="7845" t="s">
        <v>1489</v>
      </c>
      <c r="E9" s="7845" t="s">
        <v>1948</v>
      </c>
      <c r="F9" s="7845" t="s">
        <v>1951</v>
      </c>
      <c r="G9" s="7845" t="s">
        <v>1950</v>
      </c>
      <c r="H9" s="7855" t="s">
        <v>2049</v>
      </c>
      <c r="I9" s="7855" t="s">
        <v>1572</v>
      </c>
      <c r="J9" s="7855" t="s">
        <v>2020</v>
      </c>
      <c r="K9" s="5287" t="s">
        <v>1616</v>
      </c>
      <c r="L9" s="5287"/>
      <c r="M9" s="5287"/>
      <c r="N9" s="5288" t="s">
        <v>1953</v>
      </c>
      <c r="O9" s="4033"/>
      <c r="P9" s="7848" t="s">
        <v>2062</v>
      </c>
      <c r="Q9" s="7845" t="s">
        <v>2063</v>
      </c>
      <c r="R9" s="7845" t="s">
        <v>1640</v>
      </c>
      <c r="S9" s="7845" t="s">
        <v>2064</v>
      </c>
      <c r="T9" s="7857" t="s">
        <v>1086</v>
      </c>
      <c r="U9" s="7857" t="s">
        <v>1084</v>
      </c>
      <c r="V9" s="7864" t="s">
        <v>1497</v>
      </c>
      <c r="W9" s="540"/>
      <c r="X9" s="5252" t="s">
        <v>78</v>
      </c>
      <c r="Y9" s="5253"/>
      <c r="Z9" s="5253"/>
      <c r="AA9" s="5254"/>
      <c r="AB9" s="2976"/>
      <c r="AH9" s="4"/>
      <c r="AI9" s="4"/>
      <c r="AJ9" s="7805" t="s">
        <v>1068</v>
      </c>
      <c r="AK9" s="7805"/>
      <c r="AL9" s="7805"/>
      <c r="AM9" s="7805"/>
      <c r="AN9" s="7805"/>
      <c r="AO9" s="7805"/>
      <c r="AP9" s="7805"/>
      <c r="AQ9" s="7805"/>
      <c r="AR9" s="7805"/>
      <c r="AS9" s="7805"/>
      <c r="AT9" s="7805"/>
      <c r="AU9" s="7805"/>
      <c r="AV9" s="7805"/>
      <c r="AW9" s="7805"/>
      <c r="AX9" s="7805"/>
      <c r="AY9" s="7805"/>
      <c r="AZ9" s="7805"/>
      <c r="BA9" s="7805"/>
      <c r="BB9" s="7805"/>
      <c r="BC9" s="3021"/>
      <c r="BD9" s="1"/>
      <c r="BE9" s="7844" t="s">
        <v>1956</v>
      </c>
      <c r="BF9" s="7844"/>
      <c r="BG9" s="7844"/>
      <c r="BH9" s="7844"/>
      <c r="BI9" s="7844"/>
      <c r="BJ9" s="7844"/>
      <c r="BK9" s="7844"/>
      <c r="BL9" s="7844"/>
      <c r="BM9" s="3022"/>
      <c r="BN9" s="7868" t="s">
        <v>1068</v>
      </c>
      <c r="BO9" s="7869"/>
      <c r="BP9" s="7869"/>
      <c r="BQ9" s="7869"/>
      <c r="BR9" s="7869"/>
      <c r="BS9" s="7869"/>
      <c r="BT9" s="7869"/>
      <c r="BU9" s="7869"/>
      <c r="BV9" s="7869"/>
      <c r="BW9" s="7869"/>
      <c r="BX9" s="7869"/>
      <c r="BY9" s="7869"/>
      <c r="BZ9" s="7869"/>
      <c r="CA9" s="7869"/>
      <c r="CB9" s="7869"/>
      <c r="CC9" s="7869"/>
      <c r="CD9" s="7870"/>
      <c r="CE9" s="4"/>
      <c r="CF9" s="4"/>
    </row>
    <row r="10" spans="2:84" s="23" customFormat="1" ht="12.75" customHeight="1">
      <c r="B10" s="7853"/>
      <c r="C10" s="7854"/>
      <c r="D10" s="7689"/>
      <c r="E10" s="7689"/>
      <c r="F10" s="7689"/>
      <c r="G10" s="7689"/>
      <c r="H10" s="7686"/>
      <c r="I10" s="7686"/>
      <c r="J10" s="7859"/>
      <c r="K10" s="5289"/>
      <c r="L10" s="5290"/>
      <c r="M10" s="5291"/>
      <c r="N10" s="5289"/>
      <c r="O10" s="5291"/>
      <c r="P10" s="7849"/>
      <c r="Q10" s="7689"/>
      <c r="R10" s="7689"/>
      <c r="S10" s="7689"/>
      <c r="T10" s="7833"/>
      <c r="U10" s="7833"/>
      <c r="V10" s="7865"/>
      <c r="W10" s="540"/>
      <c r="X10" s="7846" t="s">
        <v>2055</v>
      </c>
      <c r="Y10" s="7862" t="s">
        <v>1086</v>
      </c>
      <c r="Z10" s="7862" t="s">
        <v>1084</v>
      </c>
      <c r="AA10" s="7860" t="s">
        <v>1497</v>
      </c>
      <c r="AB10" s="2976"/>
      <c r="AH10" s="4"/>
      <c r="AI10" s="4"/>
      <c r="AJ10" s="7305" t="s">
        <v>1501</v>
      </c>
      <c r="AK10" s="7305" t="s">
        <v>1502</v>
      </c>
      <c r="AL10" s="7305"/>
      <c r="AM10" s="7305" t="s">
        <v>1081</v>
      </c>
      <c r="AN10" s="7305" t="s">
        <v>1503</v>
      </c>
      <c r="AO10" s="7305"/>
      <c r="AP10" s="1548" t="s">
        <v>1962</v>
      </c>
      <c r="AQ10" s="7305" t="s">
        <v>1082</v>
      </c>
      <c r="AR10" s="7305" t="s">
        <v>1086</v>
      </c>
      <c r="AS10" s="7305" t="s">
        <v>1084</v>
      </c>
      <c r="AT10" s="1830" t="s">
        <v>1070</v>
      </c>
      <c r="AU10" s="1830"/>
      <c r="AV10" s="1830"/>
      <c r="AW10" s="1830"/>
      <c r="AX10" s="1830" t="s">
        <v>1071</v>
      </c>
      <c r="AY10" s="1830"/>
      <c r="AZ10" s="1830"/>
      <c r="BA10" s="1830"/>
      <c r="BB10" s="7305" t="s">
        <v>44</v>
      </c>
      <c r="BC10" s="7336" t="s">
        <v>2065</v>
      </c>
      <c r="BD10" s="1"/>
      <c r="BE10" s="7305" t="s">
        <v>1963</v>
      </c>
      <c r="BF10" s="7305"/>
      <c r="BG10" s="7305" t="s">
        <v>1919</v>
      </c>
      <c r="BH10" s="7305" t="s">
        <v>1920</v>
      </c>
      <c r="BI10" s="7340" t="s">
        <v>1070</v>
      </c>
      <c r="BJ10" s="7364"/>
      <c r="BK10" s="7340" t="s">
        <v>1071</v>
      </c>
      <c r="BL10" s="7364"/>
      <c r="BM10" s="4"/>
      <c r="BN10" s="7871" t="s">
        <v>1964</v>
      </c>
      <c r="BO10" s="7806"/>
      <c r="BP10" s="7806"/>
      <c r="BQ10" s="7806"/>
      <c r="BR10" s="7806"/>
      <c r="BS10" s="7806"/>
      <c r="BT10" s="7806"/>
      <c r="BU10" s="7806"/>
      <c r="BV10" s="7806"/>
      <c r="BW10" s="7806"/>
      <c r="BX10" s="7806"/>
      <c r="BY10" s="7806"/>
      <c r="BZ10" s="7806"/>
      <c r="CA10" s="7806"/>
      <c r="CB10" s="7806"/>
      <c r="CC10" s="7806"/>
      <c r="CD10" s="7872"/>
      <c r="CE10" s="4"/>
      <c r="CF10" s="4"/>
    </row>
    <row r="11" spans="2:84" s="23" customFormat="1" ht="12.75" customHeight="1">
      <c r="B11" s="7853"/>
      <c r="C11" s="7854"/>
      <c r="D11" s="7689"/>
      <c r="E11" s="7689"/>
      <c r="F11" s="7689"/>
      <c r="G11" s="7689"/>
      <c r="H11" s="7686"/>
      <c r="I11" s="7686"/>
      <c r="J11" s="7686"/>
      <c r="K11" s="7856" t="s">
        <v>1957</v>
      </c>
      <c r="L11" s="7822" t="s">
        <v>1958</v>
      </c>
      <c r="M11" s="7822" t="s">
        <v>1620</v>
      </c>
      <c r="N11" s="7849" t="s">
        <v>1959</v>
      </c>
      <c r="O11" s="7849" t="s">
        <v>2066</v>
      </c>
      <c r="P11" s="7849"/>
      <c r="Q11" s="7689"/>
      <c r="R11" s="7689"/>
      <c r="S11" s="7689"/>
      <c r="T11" s="7833"/>
      <c r="U11" s="7833"/>
      <c r="V11" s="7865"/>
      <c r="W11" s="540"/>
      <c r="X11" s="7846"/>
      <c r="Y11" s="7862"/>
      <c r="Z11" s="7862"/>
      <c r="AA11" s="7860"/>
      <c r="AB11" s="2976"/>
      <c r="AH11" s="4"/>
      <c r="AI11" s="4"/>
      <c r="AJ11" s="7305"/>
      <c r="AK11" s="7305" t="s">
        <v>1507</v>
      </c>
      <c r="AL11" s="7305" t="s">
        <v>1508</v>
      </c>
      <c r="AM11" s="7305"/>
      <c r="AN11" s="7305" t="s">
        <v>1996</v>
      </c>
      <c r="AO11" s="7305" t="s">
        <v>1510</v>
      </c>
      <c r="AP11" s="7305" t="s">
        <v>2067</v>
      </c>
      <c r="AQ11" s="7305"/>
      <c r="AR11" s="7305"/>
      <c r="AS11" s="7305"/>
      <c r="AT11" s="7305" t="s">
        <v>1509</v>
      </c>
      <c r="AU11" s="7305" t="s">
        <v>1082</v>
      </c>
      <c r="AV11" s="7305" t="s">
        <v>1086</v>
      </c>
      <c r="AW11" s="7305" t="s">
        <v>1084</v>
      </c>
      <c r="AX11" s="7305" t="s">
        <v>1509</v>
      </c>
      <c r="AY11" s="7305" t="s">
        <v>1082</v>
      </c>
      <c r="AZ11" s="7305" t="s">
        <v>1086</v>
      </c>
      <c r="BA11" s="7305" t="s">
        <v>1084</v>
      </c>
      <c r="BB11" s="7305"/>
      <c r="BC11" s="7337"/>
      <c r="BD11" s="1"/>
      <c r="BE11" s="7305" t="s">
        <v>1967</v>
      </c>
      <c r="BF11" s="7305" t="s">
        <v>1968</v>
      </c>
      <c r="BG11" s="7305"/>
      <c r="BH11" s="7305"/>
      <c r="BI11" s="7336" t="s">
        <v>1919</v>
      </c>
      <c r="BJ11" s="7336" t="s">
        <v>2068</v>
      </c>
      <c r="BK11" s="7336" t="s">
        <v>1919</v>
      </c>
      <c r="BL11" s="7336" t="s">
        <v>2068</v>
      </c>
      <c r="BM11" s="4"/>
      <c r="BN11" s="7873" t="s">
        <v>1501</v>
      </c>
      <c r="BO11" s="7807" t="s">
        <v>1794</v>
      </c>
      <c r="BP11" s="7807"/>
      <c r="BQ11" s="7807" t="s">
        <v>1081</v>
      </c>
      <c r="BR11" s="7807" t="s">
        <v>1503</v>
      </c>
      <c r="BS11" s="7807" t="s">
        <v>1082</v>
      </c>
      <c r="BT11" s="7807" t="s">
        <v>1086</v>
      </c>
      <c r="BU11" s="7807" t="s">
        <v>1084</v>
      </c>
      <c r="BV11" s="7807" t="s">
        <v>1070</v>
      </c>
      <c r="BW11" s="7807"/>
      <c r="BX11" s="7807"/>
      <c r="BY11" s="7807"/>
      <c r="BZ11" s="7807" t="s">
        <v>1071</v>
      </c>
      <c r="CA11" s="7807"/>
      <c r="CB11" s="7807"/>
      <c r="CC11" s="7807"/>
      <c r="CD11" s="7874" t="s">
        <v>44</v>
      </c>
      <c r="CE11" s="4"/>
      <c r="CF11" s="4"/>
    </row>
    <row r="12" spans="2:84" s="23" customFormat="1" ht="12.75" customHeight="1">
      <c r="B12" s="7853"/>
      <c r="C12" s="7854"/>
      <c r="D12" s="7689"/>
      <c r="E12" s="7689"/>
      <c r="F12" s="7689"/>
      <c r="G12" s="7689"/>
      <c r="H12" s="7686"/>
      <c r="I12" s="7686"/>
      <c r="J12" s="7686"/>
      <c r="K12" s="7856"/>
      <c r="L12" s="7856"/>
      <c r="M12" s="7856"/>
      <c r="N12" s="7849"/>
      <c r="O12" s="7849"/>
      <c r="P12" s="7849"/>
      <c r="Q12" s="7689"/>
      <c r="R12" s="7689"/>
      <c r="S12" s="7689"/>
      <c r="T12" s="7833"/>
      <c r="U12" s="7833"/>
      <c r="V12" s="7865"/>
      <c r="W12" s="540"/>
      <c r="X12" s="7846"/>
      <c r="Y12" s="7862"/>
      <c r="Z12" s="7862"/>
      <c r="AA12" s="7860"/>
      <c r="AB12" s="2976"/>
      <c r="AH12" s="4"/>
      <c r="AI12" s="4"/>
      <c r="AJ12" s="7305"/>
      <c r="AK12" s="7305"/>
      <c r="AL12" s="7305"/>
      <c r="AM12" s="7305"/>
      <c r="AN12" s="7305"/>
      <c r="AO12" s="7305"/>
      <c r="AP12" s="7305"/>
      <c r="AQ12" s="7305"/>
      <c r="AR12" s="7305"/>
      <c r="AS12" s="7305"/>
      <c r="AT12" s="7305"/>
      <c r="AU12" s="7305"/>
      <c r="AV12" s="7305"/>
      <c r="AW12" s="7305"/>
      <c r="AX12" s="7305"/>
      <c r="AY12" s="7305"/>
      <c r="AZ12" s="7305"/>
      <c r="BA12" s="7305"/>
      <c r="BB12" s="7305"/>
      <c r="BC12" s="7337"/>
      <c r="BD12" s="1"/>
      <c r="BE12" s="7305"/>
      <c r="BF12" s="7305"/>
      <c r="BG12" s="7305"/>
      <c r="BH12" s="7305"/>
      <c r="BI12" s="7337"/>
      <c r="BJ12" s="7337"/>
      <c r="BK12" s="7337"/>
      <c r="BL12" s="7337"/>
      <c r="BM12" s="4"/>
      <c r="BN12" s="7873"/>
      <c r="BO12" s="7807" t="s">
        <v>1507</v>
      </c>
      <c r="BP12" s="7807" t="s">
        <v>1508</v>
      </c>
      <c r="BQ12" s="7807"/>
      <c r="BR12" s="7807"/>
      <c r="BS12" s="7807"/>
      <c r="BT12" s="7807"/>
      <c r="BU12" s="7807"/>
      <c r="BV12" s="7807" t="s">
        <v>1509</v>
      </c>
      <c r="BW12" s="7807" t="s">
        <v>2069</v>
      </c>
      <c r="BX12" s="7807" t="s">
        <v>1086</v>
      </c>
      <c r="BY12" s="7807" t="s">
        <v>1084</v>
      </c>
      <c r="BZ12" s="7807" t="s">
        <v>1509</v>
      </c>
      <c r="CA12" s="7807" t="s">
        <v>2069</v>
      </c>
      <c r="CB12" s="7807" t="s">
        <v>1086</v>
      </c>
      <c r="CC12" s="7807" t="s">
        <v>1084</v>
      </c>
      <c r="CD12" s="7874"/>
      <c r="CE12" s="4"/>
      <c r="CF12" s="4"/>
    </row>
    <row r="13" spans="2:84" s="23" customFormat="1" ht="12.75" customHeight="1">
      <c r="B13" s="7853"/>
      <c r="C13" s="7854"/>
      <c r="D13" s="7689"/>
      <c r="E13" s="7689"/>
      <c r="F13" s="7689"/>
      <c r="G13" s="7689"/>
      <c r="H13" s="7686"/>
      <c r="I13" s="7686"/>
      <c r="J13" s="7686"/>
      <c r="K13" s="7856"/>
      <c r="L13" s="7856"/>
      <c r="M13" s="7856"/>
      <c r="N13" s="7849"/>
      <c r="O13" s="7849"/>
      <c r="P13" s="7849"/>
      <c r="Q13" s="7689"/>
      <c r="R13" s="7689"/>
      <c r="S13" s="7689"/>
      <c r="T13" s="7833"/>
      <c r="U13" s="7833"/>
      <c r="V13" s="7865"/>
      <c r="W13" s="540"/>
      <c r="X13" s="7846"/>
      <c r="Y13" s="7862"/>
      <c r="Z13" s="7862"/>
      <c r="AA13" s="7860"/>
      <c r="AB13" s="2976"/>
      <c r="AH13" s="4"/>
      <c r="AI13" s="4"/>
      <c r="AJ13" s="7305"/>
      <c r="AK13" s="7305"/>
      <c r="AL13" s="7305"/>
      <c r="AM13" s="7305"/>
      <c r="AN13" s="7305"/>
      <c r="AO13" s="7305"/>
      <c r="AP13" s="7305"/>
      <c r="AQ13" s="7305"/>
      <c r="AR13" s="7305"/>
      <c r="AS13" s="7305"/>
      <c r="AT13" s="7305"/>
      <c r="AU13" s="7305"/>
      <c r="AV13" s="7305"/>
      <c r="AW13" s="7305"/>
      <c r="AX13" s="7305"/>
      <c r="AY13" s="7305"/>
      <c r="AZ13" s="7305"/>
      <c r="BA13" s="7305"/>
      <c r="BB13" s="7305"/>
      <c r="BC13" s="7337"/>
      <c r="BD13" s="1"/>
      <c r="BE13" s="7305"/>
      <c r="BF13" s="7305"/>
      <c r="BG13" s="7305"/>
      <c r="BH13" s="7305"/>
      <c r="BI13" s="7337"/>
      <c r="BJ13" s="7337"/>
      <c r="BK13" s="7337"/>
      <c r="BL13" s="7337"/>
      <c r="BM13" s="4"/>
      <c r="BN13" s="7873"/>
      <c r="BO13" s="7807"/>
      <c r="BP13" s="7807"/>
      <c r="BQ13" s="7807"/>
      <c r="BR13" s="7807" t="s">
        <v>1586</v>
      </c>
      <c r="BS13" s="7807"/>
      <c r="BT13" s="7807"/>
      <c r="BU13" s="7807"/>
      <c r="BV13" s="7807"/>
      <c r="BW13" s="7807"/>
      <c r="BX13" s="7807"/>
      <c r="BY13" s="7807"/>
      <c r="BZ13" s="7807"/>
      <c r="CA13" s="7807"/>
      <c r="CB13" s="7807"/>
      <c r="CC13" s="7807"/>
      <c r="CD13" s="7874"/>
      <c r="CE13" s="4"/>
      <c r="CF13" s="4"/>
    </row>
    <row r="14" spans="2:84" s="23" customFormat="1" ht="12.75" customHeight="1">
      <c r="B14" s="7853"/>
      <c r="C14" s="7854"/>
      <c r="D14" s="7689"/>
      <c r="E14" s="7689"/>
      <c r="F14" s="7689"/>
      <c r="G14" s="7689"/>
      <c r="H14" s="7686"/>
      <c r="I14" s="7686"/>
      <c r="J14" s="7686"/>
      <c r="K14" s="7856"/>
      <c r="L14" s="7856"/>
      <c r="M14" s="7856"/>
      <c r="N14" s="7849"/>
      <c r="O14" s="7849"/>
      <c r="P14" s="7849"/>
      <c r="Q14" s="7689"/>
      <c r="R14" s="7689"/>
      <c r="S14" s="7689"/>
      <c r="T14" s="7833"/>
      <c r="U14" s="7833"/>
      <c r="V14" s="7865"/>
      <c r="W14" s="540"/>
      <c r="X14" s="7846"/>
      <c r="Y14" s="7862"/>
      <c r="Z14" s="7862"/>
      <c r="AA14" s="7860"/>
      <c r="AB14" s="2976"/>
      <c r="AH14" s="4"/>
      <c r="AI14" s="4"/>
      <c r="AJ14" s="7305"/>
      <c r="AK14" s="7305"/>
      <c r="AL14" s="7305"/>
      <c r="AM14" s="7305"/>
      <c r="AN14" s="7305"/>
      <c r="AO14" s="7305"/>
      <c r="AP14" s="7305"/>
      <c r="AQ14" s="7305"/>
      <c r="AR14" s="7305"/>
      <c r="AS14" s="7305"/>
      <c r="AT14" s="7305"/>
      <c r="AU14" s="7305"/>
      <c r="AV14" s="7305"/>
      <c r="AW14" s="7305"/>
      <c r="AX14" s="7305"/>
      <c r="AY14" s="7305"/>
      <c r="AZ14" s="7305"/>
      <c r="BA14" s="7305"/>
      <c r="BB14" s="7305"/>
      <c r="BC14" s="7337"/>
      <c r="BD14" s="1"/>
      <c r="BE14" s="7305"/>
      <c r="BF14" s="7305"/>
      <c r="BG14" s="7305"/>
      <c r="BH14" s="7305"/>
      <c r="BI14" s="7337"/>
      <c r="BJ14" s="7337"/>
      <c r="BK14" s="7337"/>
      <c r="BL14" s="7337"/>
      <c r="BM14" s="4"/>
      <c r="BN14" s="7873"/>
      <c r="BO14" s="7807"/>
      <c r="BP14" s="7807"/>
      <c r="BQ14" s="7807"/>
      <c r="BR14" s="7807"/>
      <c r="BS14" s="7807"/>
      <c r="BT14" s="7807"/>
      <c r="BU14" s="7807"/>
      <c r="BV14" s="7807"/>
      <c r="BW14" s="7807"/>
      <c r="BX14" s="7807"/>
      <c r="BY14" s="7807"/>
      <c r="BZ14" s="7807"/>
      <c r="CA14" s="7807"/>
      <c r="CB14" s="7807"/>
      <c r="CC14" s="7807"/>
      <c r="CD14" s="7874"/>
      <c r="CE14" s="4"/>
      <c r="CF14" s="4"/>
    </row>
    <row r="15" spans="2:84" s="23" customFormat="1" ht="12.75" customHeight="1">
      <c r="B15" s="7853"/>
      <c r="C15" s="7854"/>
      <c r="D15" s="7689"/>
      <c r="E15" s="7689"/>
      <c r="F15" s="7689"/>
      <c r="G15" s="7689"/>
      <c r="H15" s="7686"/>
      <c r="I15" s="7686"/>
      <c r="J15" s="7686"/>
      <c r="K15" s="7856"/>
      <c r="L15" s="7856"/>
      <c r="M15" s="7856"/>
      <c r="N15" s="7849"/>
      <c r="O15" s="7849"/>
      <c r="P15" s="7849"/>
      <c r="Q15" s="7689"/>
      <c r="R15" s="7689"/>
      <c r="S15" s="7689"/>
      <c r="T15" s="7833"/>
      <c r="U15" s="7833"/>
      <c r="V15" s="7865"/>
      <c r="W15" s="540"/>
      <c r="X15" s="7846"/>
      <c r="Y15" s="7862"/>
      <c r="Z15" s="7862"/>
      <c r="AA15" s="7860"/>
      <c r="AB15" s="2976"/>
      <c r="AH15" s="4"/>
      <c r="AI15" s="4"/>
      <c r="AJ15" s="7305"/>
      <c r="AK15" s="7305"/>
      <c r="AL15" s="7305"/>
      <c r="AM15" s="7305"/>
      <c r="AN15" s="7305"/>
      <c r="AO15" s="7305"/>
      <c r="AP15" s="7305"/>
      <c r="AQ15" s="7305"/>
      <c r="AR15" s="7305"/>
      <c r="AS15" s="7305"/>
      <c r="AT15" s="7305"/>
      <c r="AU15" s="7305"/>
      <c r="AV15" s="7305"/>
      <c r="AW15" s="7305"/>
      <c r="AX15" s="7305"/>
      <c r="AY15" s="7305"/>
      <c r="AZ15" s="7305"/>
      <c r="BA15" s="7305"/>
      <c r="BB15" s="7305"/>
      <c r="BC15" s="7337"/>
      <c r="BD15" s="1"/>
      <c r="BE15" s="7305"/>
      <c r="BF15" s="7305"/>
      <c r="BG15" s="7305"/>
      <c r="BH15" s="7305"/>
      <c r="BI15" s="7337"/>
      <c r="BJ15" s="7337"/>
      <c r="BK15" s="7337"/>
      <c r="BL15" s="7337"/>
      <c r="BM15" s="4"/>
      <c r="BN15" s="7873"/>
      <c r="BO15" s="7807"/>
      <c r="BP15" s="7807"/>
      <c r="BQ15" s="7807"/>
      <c r="BR15" s="7807"/>
      <c r="BS15" s="7807"/>
      <c r="BT15" s="7807"/>
      <c r="BU15" s="7807"/>
      <c r="BV15" s="7807"/>
      <c r="BW15" s="7807"/>
      <c r="BX15" s="7807"/>
      <c r="BY15" s="7807"/>
      <c r="BZ15" s="7807"/>
      <c r="CA15" s="7807"/>
      <c r="CB15" s="7807"/>
      <c r="CC15" s="7807"/>
      <c r="CD15" s="7874"/>
      <c r="CE15" s="4"/>
      <c r="CF15" s="4"/>
    </row>
    <row r="16" spans="2:84" s="23" customFormat="1" ht="12.75" customHeight="1">
      <c r="B16" s="7853"/>
      <c r="C16" s="7854"/>
      <c r="D16" s="7689"/>
      <c r="E16" s="7689"/>
      <c r="F16" s="7689"/>
      <c r="G16" s="7689"/>
      <c r="H16" s="7686"/>
      <c r="I16" s="7686"/>
      <c r="J16" s="7686"/>
      <c r="K16" s="7856"/>
      <c r="L16" s="7856"/>
      <c r="M16" s="7856"/>
      <c r="N16" s="7849"/>
      <c r="O16" s="7849"/>
      <c r="P16" s="7849"/>
      <c r="Q16" s="7689"/>
      <c r="R16" s="7689"/>
      <c r="S16" s="7689"/>
      <c r="T16" s="7833"/>
      <c r="U16" s="7833"/>
      <c r="V16" s="7865"/>
      <c r="W16" s="540"/>
      <c r="X16" s="7846"/>
      <c r="Y16" s="7862"/>
      <c r="Z16" s="7862"/>
      <c r="AA16" s="7860"/>
      <c r="AB16" s="2976"/>
      <c r="AH16" s="4"/>
      <c r="AI16" s="4"/>
      <c r="AJ16" s="7305"/>
      <c r="AK16" s="7305"/>
      <c r="AL16" s="7305"/>
      <c r="AM16" s="7305"/>
      <c r="AN16" s="7305"/>
      <c r="AO16" s="7305"/>
      <c r="AP16" s="7305"/>
      <c r="AQ16" s="7305"/>
      <c r="AR16" s="7305"/>
      <c r="AS16" s="7305"/>
      <c r="AT16" s="7305"/>
      <c r="AU16" s="7305"/>
      <c r="AV16" s="7305"/>
      <c r="AW16" s="7305"/>
      <c r="AX16" s="7305"/>
      <c r="AY16" s="7305"/>
      <c r="AZ16" s="7305"/>
      <c r="BA16" s="7305"/>
      <c r="BB16" s="7305"/>
      <c r="BC16" s="7337"/>
      <c r="BD16" s="1"/>
      <c r="BE16" s="7305"/>
      <c r="BF16" s="7305"/>
      <c r="BG16" s="7305"/>
      <c r="BH16" s="7305"/>
      <c r="BI16" s="7337"/>
      <c r="BJ16" s="7337"/>
      <c r="BK16" s="7337"/>
      <c r="BL16" s="7337"/>
      <c r="BM16" s="4"/>
      <c r="BN16" s="7873"/>
      <c r="BO16" s="7807"/>
      <c r="BP16" s="7807"/>
      <c r="BQ16" s="7807"/>
      <c r="BR16" s="7807"/>
      <c r="BS16" s="7807"/>
      <c r="BT16" s="7807"/>
      <c r="BU16" s="7807"/>
      <c r="BV16" s="7807"/>
      <c r="BW16" s="7807"/>
      <c r="BX16" s="7807"/>
      <c r="BY16" s="7807"/>
      <c r="BZ16" s="7807"/>
      <c r="CA16" s="7807"/>
      <c r="CB16" s="7807"/>
      <c r="CC16" s="7807"/>
      <c r="CD16" s="7874"/>
      <c r="CE16" s="4"/>
      <c r="CF16" s="4"/>
    </row>
    <row r="17" spans="2:84" s="23" customFormat="1" ht="12.75" customHeight="1">
      <c r="B17" s="7853"/>
      <c r="C17" s="7854"/>
      <c r="D17" s="7689"/>
      <c r="E17" s="7689"/>
      <c r="F17" s="7689"/>
      <c r="G17" s="7689"/>
      <c r="H17" s="7686"/>
      <c r="I17" s="7686"/>
      <c r="J17" s="7686"/>
      <c r="K17" s="7856"/>
      <c r="L17" s="7856"/>
      <c r="M17" s="7856"/>
      <c r="N17" s="7849"/>
      <c r="O17" s="7849"/>
      <c r="P17" s="7849"/>
      <c r="Q17" s="7689"/>
      <c r="R17" s="7689"/>
      <c r="S17" s="7689"/>
      <c r="T17" s="7833"/>
      <c r="U17" s="7833"/>
      <c r="V17" s="7865"/>
      <c r="W17" s="540"/>
      <c r="X17" s="7846"/>
      <c r="Y17" s="7862"/>
      <c r="Z17" s="7862"/>
      <c r="AA17" s="7860"/>
      <c r="AB17" s="2976"/>
      <c r="AH17" s="4"/>
      <c r="AI17" s="4"/>
      <c r="AJ17" s="7305"/>
      <c r="AK17" s="7305"/>
      <c r="AL17" s="7305"/>
      <c r="AM17" s="7305"/>
      <c r="AN17" s="7305"/>
      <c r="AO17" s="7305"/>
      <c r="AP17" s="7305"/>
      <c r="AQ17" s="7305"/>
      <c r="AR17" s="7305"/>
      <c r="AS17" s="7305"/>
      <c r="AT17" s="7305"/>
      <c r="AU17" s="7305"/>
      <c r="AV17" s="7305"/>
      <c r="AW17" s="7305"/>
      <c r="AX17" s="7305"/>
      <c r="AY17" s="7305"/>
      <c r="AZ17" s="7305"/>
      <c r="BA17" s="7305"/>
      <c r="BB17" s="7305"/>
      <c r="BC17" s="7337"/>
      <c r="BD17" s="1"/>
      <c r="BE17" s="7305"/>
      <c r="BF17" s="7305"/>
      <c r="BG17" s="7305"/>
      <c r="BH17" s="7305"/>
      <c r="BI17" s="7337"/>
      <c r="BJ17" s="7337"/>
      <c r="BK17" s="7337"/>
      <c r="BL17" s="7337"/>
      <c r="BM17" s="4"/>
      <c r="BN17" s="7873"/>
      <c r="BO17" s="7807"/>
      <c r="BP17" s="7807"/>
      <c r="BQ17" s="7807"/>
      <c r="BR17" s="7807"/>
      <c r="BS17" s="7807"/>
      <c r="BT17" s="7807"/>
      <c r="BU17" s="7807"/>
      <c r="BV17" s="7807"/>
      <c r="BW17" s="7807"/>
      <c r="BX17" s="7807"/>
      <c r="BY17" s="7807"/>
      <c r="BZ17" s="7807"/>
      <c r="CA17" s="7807"/>
      <c r="CB17" s="7807"/>
      <c r="CC17" s="7807"/>
      <c r="CD17" s="7874"/>
      <c r="CE17" s="4"/>
      <c r="CF17" s="4"/>
    </row>
    <row r="18" spans="2:84" s="23" customFormat="1" ht="12.75" customHeight="1">
      <c r="B18" s="7853"/>
      <c r="C18" s="7854"/>
      <c r="D18" s="7836"/>
      <c r="E18" s="7850"/>
      <c r="F18" s="7836"/>
      <c r="G18" s="7850"/>
      <c r="H18" s="7838"/>
      <c r="I18" s="7838"/>
      <c r="J18" s="7838"/>
      <c r="K18" s="7856"/>
      <c r="L18" s="7856"/>
      <c r="M18" s="7856"/>
      <c r="N18" s="7849"/>
      <c r="O18" s="7849"/>
      <c r="P18" s="7849"/>
      <c r="Q18" s="7836"/>
      <c r="R18" s="7836"/>
      <c r="S18" s="7836"/>
      <c r="T18" s="7858"/>
      <c r="U18" s="7858"/>
      <c r="V18" s="7866"/>
      <c r="W18" s="540"/>
      <c r="X18" s="7847"/>
      <c r="Y18" s="7863"/>
      <c r="Z18" s="7863"/>
      <c r="AA18" s="7861"/>
      <c r="AB18" s="2976"/>
      <c r="AH18" s="4"/>
      <c r="AI18" s="4"/>
      <c r="AJ18" s="7305"/>
      <c r="AK18" s="7305"/>
      <c r="AL18" s="7305"/>
      <c r="AM18" s="7305"/>
      <c r="AN18" s="7305"/>
      <c r="AO18" s="7305"/>
      <c r="AP18" s="7305"/>
      <c r="AQ18" s="7305"/>
      <c r="AR18" s="7305"/>
      <c r="AS18" s="7305"/>
      <c r="AT18" s="7305"/>
      <c r="AU18" s="7305"/>
      <c r="AV18" s="7305"/>
      <c r="AW18" s="7305"/>
      <c r="AX18" s="7305"/>
      <c r="AY18" s="7305"/>
      <c r="AZ18" s="7305"/>
      <c r="BA18" s="7305"/>
      <c r="BB18" s="7305"/>
      <c r="BC18" s="7338"/>
      <c r="BD18" s="1"/>
      <c r="BE18" s="7305"/>
      <c r="BF18" s="7305"/>
      <c r="BG18" s="7305"/>
      <c r="BH18" s="7305"/>
      <c r="BI18" s="7338"/>
      <c r="BJ18" s="7338"/>
      <c r="BK18" s="7338"/>
      <c r="BL18" s="7338"/>
      <c r="BM18" s="4"/>
      <c r="BN18" s="7873"/>
      <c r="BO18" s="7807"/>
      <c r="BP18" s="7807"/>
      <c r="BQ18" s="7807"/>
      <c r="BR18" s="7807"/>
      <c r="BS18" s="7807"/>
      <c r="BT18" s="7807"/>
      <c r="BU18" s="7807"/>
      <c r="BV18" s="7807"/>
      <c r="BW18" s="7807"/>
      <c r="BX18" s="7807"/>
      <c r="BY18" s="7807"/>
      <c r="BZ18" s="7807"/>
      <c r="CA18" s="7807"/>
      <c r="CB18" s="7807"/>
      <c r="CC18" s="7807"/>
      <c r="CD18" s="7874"/>
      <c r="CE18" s="4"/>
      <c r="CF18" s="4"/>
    </row>
    <row r="19" spans="2:84" ht="12.75" customHeight="1">
      <c r="B19" s="5292"/>
      <c r="C19" s="5256"/>
      <c r="D19" s="5256"/>
      <c r="E19" s="5256"/>
      <c r="F19" s="5256"/>
      <c r="G19" s="5256"/>
      <c r="H19" s="5257"/>
      <c r="I19" s="5257"/>
      <c r="J19" s="5257"/>
      <c r="K19" s="5258"/>
      <c r="L19" s="5258"/>
      <c r="M19" s="5258"/>
      <c r="N19" s="5293"/>
      <c r="O19" s="5293"/>
      <c r="P19" s="5293"/>
      <c r="Q19" s="5293"/>
      <c r="R19" s="5293"/>
      <c r="S19" s="5293"/>
      <c r="T19" s="5293"/>
      <c r="U19" s="5293"/>
      <c r="V19" s="5294"/>
      <c r="X19" s="5295"/>
      <c r="Y19" s="4114"/>
      <c r="Z19" s="4114"/>
      <c r="AA19" s="4113"/>
      <c r="AJ19" s="2633"/>
      <c r="AK19" s="2633"/>
      <c r="AL19" s="2633"/>
      <c r="AM19" s="2633"/>
      <c r="AN19" s="2633"/>
      <c r="AO19" s="2633"/>
      <c r="AP19" s="2633"/>
      <c r="AQ19" s="2633"/>
      <c r="AR19" s="2633"/>
      <c r="AS19" s="2633"/>
      <c r="AT19" s="2633"/>
      <c r="AU19" s="2633"/>
      <c r="AV19" s="2633"/>
      <c r="AW19" s="2633"/>
      <c r="AX19" s="2633"/>
      <c r="AY19" s="2633"/>
      <c r="AZ19" s="2633"/>
      <c r="BA19" s="2633"/>
      <c r="BB19" s="2395"/>
      <c r="BC19" s="2395"/>
      <c r="BE19" s="2633"/>
      <c r="BF19" s="2633"/>
      <c r="BG19" s="2633"/>
      <c r="BH19" s="2633"/>
      <c r="BI19" s="2633"/>
      <c r="BJ19" s="2633"/>
      <c r="BK19" s="2633"/>
      <c r="BL19" s="2633"/>
      <c r="BN19" s="3023"/>
      <c r="BO19" s="1165"/>
      <c r="BP19" s="1165"/>
      <c r="BQ19" s="1165"/>
      <c r="BR19" s="1165"/>
      <c r="BS19" s="1165"/>
      <c r="BT19" s="1165"/>
      <c r="BU19" s="1165"/>
      <c r="BV19" s="1165"/>
      <c r="BW19" s="1165"/>
      <c r="BX19" s="1165"/>
      <c r="BY19" s="1165"/>
      <c r="BZ19" s="1165"/>
      <c r="CA19" s="1165"/>
      <c r="CB19" s="1165"/>
      <c r="CC19" s="1165"/>
      <c r="CD19" s="3024"/>
    </row>
    <row r="20" spans="2:84" s="517" customFormat="1" ht="12.75" customHeight="1">
      <c r="B20" s="1206" t="s">
        <v>2070</v>
      </c>
      <c r="C20" s="1177" t="s">
        <v>1793</v>
      </c>
      <c r="D20" s="1177"/>
      <c r="E20" s="2678"/>
      <c r="F20" s="1177"/>
      <c r="G20" s="1177"/>
      <c r="H20" s="1264"/>
      <c r="I20" s="1264"/>
      <c r="J20" s="1264"/>
      <c r="K20" s="2979"/>
      <c r="L20" s="2979"/>
      <c r="M20" s="2979"/>
      <c r="N20" s="1266"/>
      <c r="O20" s="1266"/>
      <c r="P20" s="1266"/>
      <c r="Q20" s="1266"/>
      <c r="R20" s="1266"/>
      <c r="S20" s="1266"/>
      <c r="T20" s="1266"/>
      <c r="U20" s="1266"/>
      <c r="V20" s="1269"/>
      <c r="W20" s="540"/>
      <c r="X20" s="1178"/>
      <c r="Y20" s="1266"/>
      <c r="Z20" s="1266"/>
      <c r="AA20" s="1269"/>
      <c r="AB20" s="2980"/>
      <c r="AH20" s="29"/>
      <c r="AI20" s="29"/>
      <c r="AJ20" s="1655"/>
      <c r="AK20" s="1655"/>
      <c r="AL20" s="1655"/>
      <c r="AM20" s="1655"/>
      <c r="AN20" s="1655"/>
      <c r="AO20" s="1655"/>
      <c r="AP20" s="1655"/>
      <c r="AQ20" s="1655"/>
      <c r="AR20" s="1655"/>
      <c r="AS20" s="1655"/>
      <c r="AT20" s="1655"/>
      <c r="AU20" s="1655"/>
      <c r="AV20" s="1655"/>
      <c r="AW20" s="1655"/>
      <c r="AX20" s="1655"/>
      <c r="AY20" s="1655"/>
      <c r="AZ20" s="1655"/>
      <c r="BA20" s="1655"/>
      <c r="BB20" s="1474"/>
      <c r="BC20" s="1474"/>
      <c r="BD20" s="1"/>
      <c r="BE20" s="2633"/>
      <c r="BF20" s="2633"/>
      <c r="BG20" s="2633"/>
      <c r="BH20" s="2633"/>
      <c r="BI20" s="2633"/>
      <c r="BJ20" s="2633"/>
      <c r="BK20" s="2633"/>
      <c r="BL20" s="2633"/>
      <c r="BM20" s="29"/>
      <c r="BN20" s="3023"/>
      <c r="BO20" s="1165"/>
      <c r="BP20" s="1165"/>
      <c r="BQ20" s="1165"/>
      <c r="BR20" s="1165"/>
      <c r="BS20" s="1165"/>
      <c r="BT20" s="1165"/>
      <c r="BU20" s="1165"/>
      <c r="BV20" s="1165"/>
      <c r="BW20" s="1165"/>
      <c r="BX20" s="1165"/>
      <c r="BY20" s="1165"/>
      <c r="BZ20" s="1165"/>
      <c r="CA20" s="1165"/>
      <c r="CB20" s="1165"/>
      <c r="CC20" s="1165"/>
      <c r="CD20" s="3024"/>
      <c r="CE20" s="29"/>
      <c r="CF20" s="29"/>
    </row>
    <row r="21" spans="2:84" ht="12.75" customHeight="1">
      <c r="B21" s="1205">
        <v>1</v>
      </c>
      <c r="C21" s="1104"/>
      <c r="D21" s="1104"/>
      <c r="E21" s="1462"/>
      <c r="F21" s="1104"/>
      <c r="G21" s="1104"/>
      <c r="H21" s="2840"/>
      <c r="I21" s="1042"/>
      <c r="J21" s="1183"/>
      <c r="K21" s="1787"/>
      <c r="L21" s="1787"/>
      <c r="M21" s="1787"/>
      <c r="N21" s="1112"/>
      <c r="O21" s="1112"/>
      <c r="P21" s="1112"/>
      <c r="Q21" s="1112"/>
      <c r="R21" s="1112"/>
      <c r="S21" s="1112"/>
      <c r="T21" s="1112"/>
      <c r="U21" s="1112"/>
      <c r="V21" s="1188"/>
      <c r="X21" s="1111"/>
      <c r="Y21" s="1112"/>
      <c r="Z21" s="1112"/>
      <c r="AA21" s="1188"/>
      <c r="AJ21" s="1655">
        <f>S21</f>
        <v>0</v>
      </c>
      <c r="AK21" s="1162"/>
      <c r="AL21" s="1162"/>
      <c r="AM21" s="1655">
        <f>AJ21+AK21-AL21</f>
        <v>0</v>
      </c>
      <c r="AN21" s="3025"/>
      <c r="AO21" s="3025"/>
      <c r="AP21" s="1162"/>
      <c r="AQ21" s="1655">
        <f>IF(AND(AP21&gt;AM21,AS21&gt;0),AP21-AM21,0)</f>
        <v>0</v>
      </c>
      <c r="AR21" s="1655">
        <f>IF(AM21&gt;AS21,AM21-AS21,0)</f>
        <v>0</v>
      </c>
      <c r="AS21" s="1655">
        <f>IF(AND(AN21="Y",AO21="Y"),AP21,IF(AND(AN21="n/a",AO21="Y"),AP21,0))</f>
        <v>0</v>
      </c>
      <c r="AT21" s="1162"/>
      <c r="AU21" s="1655">
        <f>IF(AW21&gt;AM21,AW21-AM21,0)</f>
        <v>0</v>
      </c>
      <c r="AV21" s="1655">
        <f>IF(AM21&gt;AW21,AM21-AW21,0)</f>
        <v>0</v>
      </c>
      <c r="AW21" s="1655">
        <f>AS21+AT21</f>
        <v>0</v>
      </c>
      <c r="AX21" s="1162"/>
      <c r="AY21" s="1655">
        <f>IF(BA21&gt;AM21,BA21-AM21,0)</f>
        <v>0</v>
      </c>
      <c r="AZ21" s="1655">
        <f>IF(AM21&gt;BA21,AM21-BA21,0)</f>
        <v>0</v>
      </c>
      <c r="BA21" s="1655">
        <f>AW21+AX21</f>
        <v>0</v>
      </c>
      <c r="BB21" s="1474"/>
      <c r="BC21" s="1474"/>
      <c r="BE21" s="3026"/>
      <c r="BF21" s="3026"/>
      <c r="BG21" s="3026"/>
      <c r="BH21" s="3026"/>
      <c r="BI21" s="3026"/>
      <c r="BJ21" s="3026"/>
      <c r="BK21" s="3026"/>
      <c r="BL21" s="3026"/>
      <c r="BN21" s="3023">
        <f>X21</f>
        <v>0</v>
      </c>
      <c r="BO21" s="1162"/>
      <c r="BP21" s="1162"/>
      <c r="BQ21" s="1165">
        <f>BN21+BO21-BP21</f>
        <v>0</v>
      </c>
      <c r="BR21" s="1162"/>
      <c r="BS21" s="1165">
        <f>IF(BU21&gt;BQ21,BU21-BQ21,0)</f>
        <v>0</v>
      </c>
      <c r="BT21" s="1165">
        <f>IF(BQ21&gt;BU21,BQ210-BU21,0)</f>
        <v>0</v>
      </c>
      <c r="BU21" s="1165">
        <f>IF(BR21="Y",BQ21,0)</f>
        <v>0</v>
      </c>
      <c r="BV21" s="1162"/>
      <c r="BW21" s="1164">
        <f>IF(BY21&gt;BQ21,BY21-BW21,0)</f>
        <v>0</v>
      </c>
      <c r="BX21" s="1164">
        <f>IF(BQ21&gt;BY21,BQ21-BY21,0)</f>
        <v>0</v>
      </c>
      <c r="BY21" s="1165">
        <f>BU21+BV21</f>
        <v>0</v>
      </c>
      <c r="BZ21" s="1162"/>
      <c r="CA21" s="1164">
        <f>IF(CC21&gt;BQ21,CC21-BQ21,0)</f>
        <v>0</v>
      </c>
      <c r="CB21" s="1164">
        <f>IF(BQ21&gt;CC21,BQ21-CC21,0)</f>
        <v>0</v>
      </c>
      <c r="CC21" s="1165">
        <f>BY21+BZ21</f>
        <v>0</v>
      </c>
      <c r="CD21" s="1162"/>
    </row>
    <row r="22" spans="2:84" ht="12.75" customHeight="1">
      <c r="B22" s="1205">
        <v>2</v>
      </c>
      <c r="C22" s="1462"/>
      <c r="D22" s="1462"/>
      <c r="E22" s="1462"/>
      <c r="F22" s="1462"/>
      <c r="G22" s="2838"/>
      <c r="H22" s="2840"/>
      <c r="I22" s="1042"/>
      <c r="J22" s="1189"/>
      <c r="K22" s="1792"/>
      <c r="L22" s="1792"/>
      <c r="M22" s="1792"/>
      <c r="N22" s="1042"/>
      <c r="O22" s="1042"/>
      <c r="P22" s="1042"/>
      <c r="Q22" s="1042"/>
      <c r="R22" s="1042"/>
      <c r="S22" s="1042"/>
      <c r="T22" s="1042"/>
      <c r="U22" s="1042"/>
      <c r="V22" s="1194"/>
      <c r="X22" s="1193"/>
      <c r="Y22" s="1042"/>
      <c r="Z22" s="1042"/>
      <c r="AA22" s="1194"/>
      <c r="AJ22" s="1655">
        <f>S22</f>
        <v>0</v>
      </c>
      <c r="AK22" s="1162"/>
      <c r="AL22" s="1162"/>
      <c r="AM22" s="1655">
        <f>AJ22+AK22-AL22</f>
        <v>0</v>
      </c>
      <c r="AN22" s="3025"/>
      <c r="AO22" s="3025"/>
      <c r="AP22" s="1162"/>
      <c r="AQ22" s="1655">
        <f>IF(AND(AP22&gt;AM22,AS22&gt;0),AP22-AM22,0)</f>
        <v>0</v>
      </c>
      <c r="AR22" s="1655">
        <f>IF(AM22&gt;AS22,AM22-AS22,0)</f>
        <v>0</v>
      </c>
      <c r="AS22" s="1655">
        <f t="shared" ref="AS22:AS23" si="0">IF(AND(AN22="Y",AO22="Y"),AP22,IF(AND(AN22="n/a",AO22="Y"),AP22,0))</f>
        <v>0</v>
      </c>
      <c r="AT22" s="1162"/>
      <c r="AU22" s="1655">
        <f t="shared" ref="AU22:AU23" si="1">IF(AW22&gt;AM22,AW22-AM22,0)</f>
        <v>0</v>
      </c>
      <c r="AV22" s="1655">
        <f>IF(AM22&gt;AW22,AM22-AW22,0)</f>
        <v>0</v>
      </c>
      <c r="AW22" s="1655">
        <f>AS22+AT22</f>
        <v>0</v>
      </c>
      <c r="AX22" s="1162"/>
      <c r="AY22" s="1655">
        <f t="shared" ref="AY22:AY23" si="2">IF(BA22&gt;AM22,BA22-AM22,0)</f>
        <v>0</v>
      </c>
      <c r="AZ22" s="1655">
        <f>IF(AM22&gt;BA22,AM22-BA22,0)</f>
        <v>0</v>
      </c>
      <c r="BA22" s="1655">
        <f>AW22+AX22</f>
        <v>0</v>
      </c>
      <c r="BB22" s="1474"/>
      <c r="BC22" s="1474"/>
      <c r="BE22" s="3026"/>
      <c r="BF22" s="3026"/>
      <c r="BG22" s="3026"/>
      <c r="BH22" s="3026"/>
      <c r="BI22" s="3026"/>
      <c r="BJ22" s="3026"/>
      <c r="BK22" s="3026"/>
      <c r="BL22" s="3026"/>
      <c r="BN22" s="3023">
        <f>X22</f>
        <v>0</v>
      </c>
      <c r="BO22" s="1162"/>
      <c r="BP22" s="1162"/>
      <c r="BQ22" s="1165">
        <f>BN22+BO22-BP22</f>
        <v>0</v>
      </c>
      <c r="BR22" s="1162"/>
      <c r="BS22" s="1165">
        <f t="shared" ref="BS22:BS23" si="3">IF(BU22&gt;BQ22,BU22-BQ22,0)</f>
        <v>0</v>
      </c>
      <c r="BT22" s="1165">
        <f t="shared" ref="BT22:BT23" si="4">IF(BQ22&gt;BU22,BQ211-BU22,0)</f>
        <v>0</v>
      </c>
      <c r="BU22" s="1165">
        <f t="shared" ref="BU22:BU23" si="5">IF(BR22="Y",BQ22,0)</f>
        <v>0</v>
      </c>
      <c r="BV22" s="1162"/>
      <c r="BW22" s="1164">
        <f>IF(BY22&gt;BQ22,BY22-BW22,0)</f>
        <v>0</v>
      </c>
      <c r="BX22" s="1164">
        <f>IF(BQ22&gt;BY22,BQ22-BY22,0)</f>
        <v>0</v>
      </c>
      <c r="BY22" s="1165">
        <f>BU22+BV22</f>
        <v>0</v>
      </c>
      <c r="BZ22" s="1162"/>
      <c r="CA22" s="1164">
        <f>IF(CC22&gt;BQ22,CC22-BQ22,0)</f>
        <v>0</v>
      </c>
      <c r="CB22" s="1164">
        <f>IF(BQ22&gt;CC22,BQ22-CC22,0)</f>
        <v>0</v>
      </c>
      <c r="CC22" s="1165">
        <f>BY22+BZ22</f>
        <v>0</v>
      </c>
      <c r="CD22" s="1162"/>
    </row>
    <row r="23" spans="2:84" ht="12.75" customHeight="1">
      <c r="B23" s="1195">
        <v>3</v>
      </c>
      <c r="C23" s="2076"/>
      <c r="D23" s="2076"/>
      <c r="E23" s="2076"/>
      <c r="F23" s="2076"/>
      <c r="G23" s="1480"/>
      <c r="H23" s="2840"/>
      <c r="I23" s="1124"/>
      <c r="J23" s="2077"/>
      <c r="K23" s="2981"/>
      <c r="L23" s="2981"/>
      <c r="M23" s="2981"/>
      <c r="N23" s="1124"/>
      <c r="O23" s="1042"/>
      <c r="P23" s="1042"/>
      <c r="Q23" s="1042"/>
      <c r="R23" s="1042"/>
      <c r="S23" s="1042"/>
      <c r="T23" s="1042"/>
      <c r="U23" s="1042"/>
      <c r="V23" s="1465"/>
      <c r="X23" s="1123"/>
      <c r="Y23" s="1124"/>
      <c r="Z23" s="1124"/>
      <c r="AA23" s="2982"/>
      <c r="AJ23" s="1655">
        <f>S23</f>
        <v>0</v>
      </c>
      <c r="AK23" s="1162"/>
      <c r="AL23" s="1162"/>
      <c r="AM23" s="1655">
        <f>AJ23+AK23-AL23</f>
        <v>0</v>
      </c>
      <c r="AN23" s="3025"/>
      <c r="AO23" s="3025"/>
      <c r="AP23" s="1162"/>
      <c r="AQ23" s="1655">
        <f>IF(AND(AP23&gt;AM23,AS23&gt;0),AP23-AM23,0)</f>
        <v>0</v>
      </c>
      <c r="AR23" s="1655">
        <f>IF(AM23&gt;AS23,AM23-AS23,0)</f>
        <v>0</v>
      </c>
      <c r="AS23" s="1655">
        <f t="shared" si="0"/>
        <v>0</v>
      </c>
      <c r="AT23" s="1162"/>
      <c r="AU23" s="1655">
        <f t="shared" si="1"/>
        <v>0</v>
      </c>
      <c r="AV23" s="1655">
        <f>IF(AM23&gt;AW23,AM23-AW23,0)</f>
        <v>0</v>
      </c>
      <c r="AW23" s="1655">
        <f>AS23+AT23</f>
        <v>0</v>
      </c>
      <c r="AX23" s="1162"/>
      <c r="AY23" s="1655">
        <f t="shared" si="2"/>
        <v>0</v>
      </c>
      <c r="AZ23" s="1655">
        <f>IF(AM23&gt;BA23,AM23-BA23,0)</f>
        <v>0</v>
      </c>
      <c r="BA23" s="1655">
        <f>AW23+AX23</f>
        <v>0</v>
      </c>
      <c r="BB23" s="1474"/>
      <c r="BC23" s="1474"/>
      <c r="BE23" s="3026"/>
      <c r="BF23" s="3026"/>
      <c r="BG23" s="3026"/>
      <c r="BH23" s="3026"/>
      <c r="BI23" s="3026"/>
      <c r="BJ23" s="3026"/>
      <c r="BK23" s="3026"/>
      <c r="BL23" s="3026"/>
      <c r="BN23" s="3023">
        <f>X23</f>
        <v>0</v>
      </c>
      <c r="BO23" s="1162"/>
      <c r="BP23" s="1162"/>
      <c r="BQ23" s="1165">
        <f>BN23+BO23-BP23</f>
        <v>0</v>
      </c>
      <c r="BR23" s="1162"/>
      <c r="BS23" s="1165">
        <f t="shared" si="3"/>
        <v>0</v>
      </c>
      <c r="BT23" s="1165">
        <f t="shared" si="4"/>
        <v>0</v>
      </c>
      <c r="BU23" s="1165">
        <f t="shared" si="5"/>
        <v>0</v>
      </c>
      <c r="BV23" s="1162"/>
      <c r="BW23" s="1164">
        <f>IF(BY23&gt;BQ23,BY23-BW23,0)</f>
        <v>0</v>
      </c>
      <c r="BX23" s="1164">
        <f>IF(BQ23&gt;BY23,BQ23-BY23,0)</f>
        <v>0</v>
      </c>
      <c r="BY23" s="1165">
        <f>BU23+BV23</f>
        <v>0</v>
      </c>
      <c r="BZ23" s="1162"/>
      <c r="CA23" s="1164">
        <f>IF(CC23&gt;BQ23,CC23-BQ23,0)</f>
        <v>0</v>
      </c>
      <c r="CB23" s="1164">
        <f>IF(BQ23&gt;CC23,BQ23-CC23,0)</f>
        <v>0</v>
      </c>
      <c r="CC23" s="1165">
        <f>BY23+BZ23</f>
        <v>0</v>
      </c>
      <c r="CD23" s="1162"/>
    </row>
    <row r="24" spans="2:84" s="265" customFormat="1" ht="12.75" customHeight="1">
      <c r="B24" s="5296"/>
      <c r="C24" s="5297" t="s">
        <v>1594</v>
      </c>
      <c r="D24" s="5297"/>
      <c r="E24" s="5297"/>
      <c r="F24" s="5297"/>
      <c r="G24" s="5297"/>
      <c r="H24" s="5298"/>
      <c r="I24" s="5298"/>
      <c r="J24" s="5298"/>
      <c r="K24" s="5299"/>
      <c r="L24" s="5299"/>
      <c r="M24" s="5299"/>
      <c r="N24" s="5300"/>
      <c r="O24" s="5301">
        <f t="shared" ref="O24:U24" si="6">SUBTOTAL(9,O21:O23)</f>
        <v>0</v>
      </c>
      <c r="P24" s="5301">
        <f t="shared" si="6"/>
        <v>0</v>
      </c>
      <c r="Q24" s="5301">
        <f t="shared" si="6"/>
        <v>0</v>
      </c>
      <c r="R24" s="5301">
        <f t="shared" si="6"/>
        <v>0</v>
      </c>
      <c r="S24" s="5301">
        <f t="shared" si="6"/>
        <v>0</v>
      </c>
      <c r="T24" s="5301">
        <f t="shared" si="6"/>
        <v>0</v>
      </c>
      <c r="U24" s="5301">
        <f t="shared" si="6"/>
        <v>0</v>
      </c>
      <c r="V24" s="5302"/>
      <c r="W24" s="540"/>
      <c r="X24" s="5303">
        <f>SUBTOTAL(9,X21:X23)</f>
        <v>0</v>
      </c>
      <c r="Y24" s="5304">
        <f>SUBTOTAL(9,Y21:Y23)</f>
        <v>0</v>
      </c>
      <c r="Z24" s="5304">
        <f>SUBTOTAL(9,Z21:Z23)</f>
        <v>0</v>
      </c>
      <c r="AA24" s="5305"/>
      <c r="AB24" s="2983"/>
      <c r="AH24" s="3"/>
      <c r="AI24" s="3"/>
      <c r="AJ24" s="3027">
        <f>SUBTOTAL(9,AJ21:AJ23)</f>
        <v>0</v>
      </c>
      <c r="AK24" s="3027">
        <f>SUBTOTAL(9,AK21:AK23)</f>
        <v>0</v>
      </c>
      <c r="AL24" s="3027">
        <f>SUBTOTAL(9,AL21:AL23)</f>
        <v>0</v>
      </c>
      <c r="AM24" s="3027">
        <f>SUBTOTAL(9,AM21:AM23)</f>
        <v>0</v>
      </c>
      <c r="AN24" s="3027"/>
      <c r="AO24" s="3027"/>
      <c r="AP24" s="3027">
        <f t="shared" ref="AP24:BA24" si="7">SUBTOTAL(9,AP21:AP23)</f>
        <v>0</v>
      </c>
      <c r="AQ24" s="3027">
        <f t="shared" si="7"/>
        <v>0</v>
      </c>
      <c r="AR24" s="3027">
        <f t="shared" si="7"/>
        <v>0</v>
      </c>
      <c r="AS24" s="3027">
        <f t="shared" si="7"/>
        <v>0</v>
      </c>
      <c r="AT24" s="3027">
        <f t="shared" si="7"/>
        <v>0</v>
      </c>
      <c r="AU24" s="3027">
        <f t="shared" si="7"/>
        <v>0</v>
      </c>
      <c r="AV24" s="3027">
        <f t="shared" si="7"/>
        <v>0</v>
      </c>
      <c r="AW24" s="3027">
        <f t="shared" si="7"/>
        <v>0</v>
      </c>
      <c r="AX24" s="3027">
        <f t="shared" si="7"/>
        <v>0</v>
      </c>
      <c r="AY24" s="3027">
        <f t="shared" si="7"/>
        <v>0</v>
      </c>
      <c r="AZ24" s="3027">
        <f t="shared" si="7"/>
        <v>0</v>
      </c>
      <c r="BA24" s="3027">
        <f t="shared" si="7"/>
        <v>0</v>
      </c>
      <c r="BB24" s="3028"/>
      <c r="BC24" s="3028"/>
      <c r="BD24" s="1"/>
      <c r="BE24" s="3029"/>
      <c r="BF24" s="3029"/>
      <c r="BG24" s="3029">
        <v>0</v>
      </c>
      <c r="BH24" s="3029"/>
      <c r="BI24" s="3029"/>
      <c r="BJ24" s="3029"/>
      <c r="BK24" s="3029"/>
      <c r="BL24" s="3029"/>
      <c r="BM24" s="3"/>
      <c r="BN24" s="3030">
        <f>SUBTOTAL(9,BN21:BN23)</f>
        <v>0</v>
      </c>
      <c r="BO24" s="1163">
        <f>SUBTOTAL(9,BO21:BO23)</f>
        <v>0</v>
      </c>
      <c r="BP24" s="1163">
        <f>SUBTOTAL(9,BP21:BP23)</f>
        <v>0</v>
      </c>
      <c r="BQ24" s="1163">
        <f>SUBTOTAL(9,BQ21:BQ23)</f>
        <v>0</v>
      </c>
      <c r="BR24" s="1163"/>
      <c r="BS24" s="1163">
        <f t="shared" ref="BS24:CC24" si="8">SUBTOTAL(9,BS21:BS23)</f>
        <v>0</v>
      </c>
      <c r="BT24" s="1163">
        <f t="shared" si="8"/>
        <v>0</v>
      </c>
      <c r="BU24" s="1163">
        <f t="shared" si="8"/>
        <v>0</v>
      </c>
      <c r="BV24" s="1163">
        <f t="shared" si="8"/>
        <v>0</v>
      </c>
      <c r="BW24" s="1163">
        <f t="shared" si="8"/>
        <v>0</v>
      </c>
      <c r="BX24" s="1163">
        <f t="shared" si="8"/>
        <v>0</v>
      </c>
      <c r="BY24" s="1163">
        <f t="shared" si="8"/>
        <v>0</v>
      </c>
      <c r="BZ24" s="1163">
        <f t="shared" si="8"/>
        <v>0</v>
      </c>
      <c r="CA24" s="1163">
        <f t="shared" si="8"/>
        <v>0</v>
      </c>
      <c r="CB24" s="1163">
        <f t="shared" si="8"/>
        <v>0</v>
      </c>
      <c r="CC24" s="1163">
        <f t="shared" si="8"/>
        <v>0</v>
      </c>
      <c r="CD24" s="1163"/>
      <c r="CE24" s="3"/>
      <c r="CF24" s="3"/>
    </row>
    <row r="25" spans="2:84" ht="12.75" customHeight="1">
      <c r="B25" s="2427"/>
      <c r="C25" s="350"/>
      <c r="D25" s="350"/>
      <c r="E25" s="350"/>
      <c r="F25" s="350"/>
      <c r="G25" s="350"/>
      <c r="H25" s="4144"/>
      <c r="I25" s="4145"/>
      <c r="J25" s="4145"/>
      <c r="K25" s="4146"/>
      <c r="L25" s="4146"/>
      <c r="M25" s="4146"/>
      <c r="N25" s="4112"/>
      <c r="O25" s="1273"/>
      <c r="P25" s="1273"/>
      <c r="Q25" s="1273"/>
      <c r="R25" s="1273"/>
      <c r="S25" s="1273"/>
      <c r="T25" s="1273"/>
      <c r="U25" s="1273"/>
      <c r="V25" s="1215"/>
      <c r="X25" s="1094"/>
      <c r="Y25" s="4112"/>
      <c r="Z25" s="4112"/>
      <c r="AA25" s="2985"/>
      <c r="AJ25" s="1655"/>
      <c r="AK25" s="1655"/>
      <c r="AL25" s="1655"/>
      <c r="AM25" s="1655"/>
      <c r="AN25" s="1655"/>
      <c r="AO25" s="1655"/>
      <c r="AP25" s="1655"/>
      <c r="AQ25" s="1655"/>
      <c r="AR25" s="1655"/>
      <c r="AS25" s="1655"/>
      <c r="AT25" s="1655"/>
      <c r="AU25" s="1655"/>
      <c r="AV25" s="1655"/>
      <c r="AW25" s="1655"/>
      <c r="AX25" s="1655"/>
      <c r="AY25" s="1655"/>
      <c r="AZ25" s="1655"/>
      <c r="BA25" s="1655"/>
      <c r="BB25" s="1474"/>
      <c r="BC25" s="1474"/>
      <c r="BE25" s="2633"/>
      <c r="BF25" s="2633"/>
      <c r="BG25" s="2633"/>
      <c r="BH25" s="2633"/>
      <c r="BI25" s="2633"/>
      <c r="BJ25" s="2633"/>
      <c r="BK25" s="2633"/>
      <c r="BL25" s="2633"/>
      <c r="BN25" s="3023"/>
      <c r="BO25" s="1165"/>
      <c r="BP25" s="1165"/>
      <c r="BQ25" s="1165"/>
      <c r="BR25" s="1165"/>
      <c r="BS25" s="1165"/>
      <c r="BT25" s="1165"/>
      <c r="BU25" s="1165"/>
      <c r="BV25" s="1165"/>
      <c r="BW25" s="1165"/>
      <c r="BX25" s="1165"/>
      <c r="BY25" s="1165"/>
      <c r="BZ25" s="1165"/>
      <c r="CA25" s="1165"/>
      <c r="CB25" s="1165"/>
      <c r="CC25" s="1165"/>
      <c r="CD25" s="1165"/>
    </row>
    <row r="26" spans="2:84" s="517" customFormat="1" ht="12.75" customHeight="1">
      <c r="B26" s="1206" t="s">
        <v>1514</v>
      </c>
      <c r="C26" s="1177" t="s">
        <v>2071</v>
      </c>
      <c r="D26" s="1177"/>
      <c r="E26" s="1177"/>
      <c r="F26" s="1177"/>
      <c r="G26" s="1177"/>
      <c r="H26" s="1264"/>
      <c r="I26" s="1264"/>
      <c r="J26" s="1264"/>
      <c r="K26" s="2986"/>
      <c r="L26" s="2986"/>
      <c r="M26" s="2986"/>
      <c r="N26" s="1266"/>
      <c r="O26" s="1266"/>
      <c r="P26" s="1266"/>
      <c r="Q26" s="1266"/>
      <c r="R26" s="1266"/>
      <c r="S26" s="1266"/>
      <c r="T26" s="1266"/>
      <c r="U26" s="1266"/>
      <c r="V26" s="1215"/>
      <c r="W26" s="540"/>
      <c r="X26" s="1178"/>
      <c r="Y26" s="1266"/>
      <c r="Z26" s="1266"/>
      <c r="AA26" s="1215"/>
      <c r="AB26" s="2980"/>
      <c r="AH26" s="29"/>
      <c r="AI26" s="29"/>
      <c r="AJ26" s="1655"/>
      <c r="AK26" s="1655"/>
      <c r="AL26" s="1655"/>
      <c r="AM26" s="1655"/>
      <c r="AN26" s="1655"/>
      <c r="AO26" s="1655"/>
      <c r="AP26" s="1655"/>
      <c r="AQ26" s="1655"/>
      <c r="AR26" s="1655"/>
      <c r="AS26" s="1655"/>
      <c r="AT26" s="1655"/>
      <c r="AU26" s="1655"/>
      <c r="AV26" s="1655"/>
      <c r="AW26" s="1655"/>
      <c r="AX26" s="1655"/>
      <c r="AY26" s="1655"/>
      <c r="AZ26" s="1655"/>
      <c r="BA26" s="1655"/>
      <c r="BB26" s="1474"/>
      <c r="BC26" s="1474"/>
      <c r="BD26" s="1"/>
      <c r="BE26" s="2633"/>
      <c r="BF26" s="2633"/>
      <c r="BG26" s="2633"/>
      <c r="BH26" s="2633"/>
      <c r="BI26" s="2633"/>
      <c r="BJ26" s="2633"/>
      <c r="BK26" s="2633"/>
      <c r="BL26" s="2633"/>
      <c r="BM26" s="29"/>
      <c r="BN26" s="3031"/>
      <c r="BO26" s="1167"/>
      <c r="BP26" s="1167"/>
      <c r="BQ26" s="1167"/>
      <c r="BR26" s="1167"/>
      <c r="BS26" s="1167"/>
      <c r="BT26" s="1167"/>
      <c r="BU26" s="1167"/>
      <c r="BV26" s="1167"/>
      <c r="BW26" s="1167"/>
      <c r="BX26" s="1167"/>
      <c r="BY26" s="1167"/>
      <c r="BZ26" s="1167"/>
      <c r="CA26" s="1167"/>
      <c r="CB26" s="1167"/>
      <c r="CC26" s="1167"/>
      <c r="CD26" s="1167"/>
      <c r="CE26" s="29"/>
      <c r="CF26" s="29"/>
    </row>
    <row r="27" spans="2:84" ht="12.75" customHeight="1">
      <c r="B27" s="1205">
        <v>1</v>
      </c>
      <c r="C27" s="1104"/>
      <c r="D27" s="1104"/>
      <c r="E27" s="1462"/>
      <c r="F27" s="1104"/>
      <c r="G27" s="1104"/>
      <c r="H27" s="1042"/>
      <c r="I27" s="1042"/>
      <c r="J27" s="1183"/>
      <c r="K27" s="1787"/>
      <c r="L27" s="1787"/>
      <c r="M27" s="1787"/>
      <c r="N27" s="1112"/>
      <c r="O27" s="1112"/>
      <c r="P27" s="1112"/>
      <c r="Q27" s="1112"/>
      <c r="R27" s="1112"/>
      <c r="S27" s="1112"/>
      <c r="T27" s="1112"/>
      <c r="U27" s="1112"/>
      <c r="V27" s="1188"/>
      <c r="X27" s="1111"/>
      <c r="Y27" s="1112"/>
      <c r="Z27" s="1112"/>
      <c r="AA27" s="1188"/>
      <c r="AJ27" s="1655">
        <f>S27</f>
        <v>0</v>
      </c>
      <c r="AK27" s="1162"/>
      <c r="AL27" s="1162"/>
      <c r="AM27" s="1655">
        <f>AJ27+AK27-AL27</f>
        <v>0</v>
      </c>
      <c r="AN27" s="3025"/>
      <c r="AO27" s="3025"/>
      <c r="AP27" s="1162"/>
      <c r="AQ27" s="1655">
        <f>IF(AND(AP27&gt;AM27,AS27&gt;0),AP27-AM27,0)</f>
        <v>0</v>
      </c>
      <c r="AR27" s="1655">
        <f>IF(AM27&gt;AS27,AM27-AS27,0)</f>
        <v>0</v>
      </c>
      <c r="AS27" s="1655">
        <f>IF(AND(AN27="Y",AO27="Y"),AP27,IF(AND(AN27="n/a",AO27="Y"),AP27,0))-IF(BH27="N",BI27,0)</f>
        <v>0</v>
      </c>
      <c r="AT27" s="1162"/>
      <c r="AU27" s="1655">
        <f>IF(AW27&gt;AM27,AW27-AM27,0)</f>
        <v>0</v>
      </c>
      <c r="AV27" s="1655">
        <f>IF(AM27&gt;AW27,AM27-AW27,0)</f>
        <v>0</v>
      </c>
      <c r="AW27" s="1655">
        <f>AS27+AT27-IF(BJ27="N",BI27,0)</f>
        <v>0</v>
      </c>
      <c r="AX27" s="1162"/>
      <c r="AY27" s="1655">
        <f t="shared" ref="AY27:AY29" si="9">IF(BA27&gt;AM27,BA27-AM27,0)</f>
        <v>0</v>
      </c>
      <c r="AZ27" s="1655">
        <f>IF(AM27&gt;BA27,AM27-BA27,0)</f>
        <v>0</v>
      </c>
      <c r="BA27" s="1655">
        <f>AW27+AX27-IF(BL27="N",BK27,0)</f>
        <v>0</v>
      </c>
      <c r="BB27" s="1474"/>
      <c r="BC27" s="1474"/>
      <c r="BE27" s="2633">
        <f>G27*0.2</f>
        <v>0</v>
      </c>
      <c r="BF27" s="2633"/>
      <c r="BG27" s="2633">
        <f>IF(IF(AND(AN27="Y",AO27="Y"),AP27,IF(AND(AN27="n/a",AO27="Y"),AP27,0))&gt;MIN(BE27,BF27),IF(AND(AN27="Y",AO27="Y"),AP27,IF(AND(AN27="n/a",AO27="Y"),AP27,0))-MIN(BE27,BF27),0)</f>
        <v>0</v>
      </c>
      <c r="BH27" s="2634"/>
      <c r="BI27" s="2633">
        <f>IF((AS27+AT27)&gt;MIN(BE27,BF27),(AS27+AT27)-MIN(BE27,BF27),0)</f>
        <v>0</v>
      </c>
      <c r="BJ27" s="2634"/>
      <c r="BK27" s="2633">
        <f>IF((AW27+AX27)&gt;MIN(BE27,BF27),(AW27+AX27)-MIN(BE27,BF27),0)</f>
        <v>0</v>
      </c>
      <c r="BL27" s="2634"/>
      <c r="BN27" s="3023">
        <f>X27</f>
        <v>0</v>
      </c>
      <c r="BO27" s="1162"/>
      <c r="BP27" s="1162"/>
      <c r="BQ27" s="1165">
        <f>BN27+BO27-BP27</f>
        <v>0</v>
      </c>
      <c r="BR27" s="1162"/>
      <c r="BS27" s="1165">
        <f t="shared" ref="BS27:BS29" si="10">IF(BU27&gt;BQ27,BU27-BQ27,0)</f>
        <v>0</v>
      </c>
      <c r="BT27" s="1165">
        <f t="shared" ref="BT27:BT29" si="11">IF(BQ27&gt;BU27,BQ216-BU27,0)</f>
        <v>0</v>
      </c>
      <c r="BU27" s="1165">
        <f t="shared" ref="BU27:BU29" si="12">IF(BR27="Y",BQ27,0)</f>
        <v>0</v>
      </c>
      <c r="BV27" s="1162"/>
      <c r="BW27" s="1164">
        <f>IF(BY27&gt;BQ27,BY27-BW27,0)</f>
        <v>0</v>
      </c>
      <c r="BX27" s="1164">
        <f>IF(BQ27&gt;BY27,BQ27-BY27,0)</f>
        <v>0</v>
      </c>
      <c r="BY27" s="1165">
        <f>BQ27+BV27</f>
        <v>0</v>
      </c>
      <c r="BZ27" s="1162"/>
      <c r="CA27" s="1164">
        <f>IF(CC27&gt;BQ27,CC27-BQ27,0)</f>
        <v>0</v>
      </c>
      <c r="CB27" s="1164">
        <f>IF(BQ27&gt;CC27,BQ27-CC27,0)</f>
        <v>0</v>
      </c>
      <c r="CC27" s="1165">
        <f>BY27+BZ27</f>
        <v>0</v>
      </c>
      <c r="CD27" s="1162"/>
    </row>
    <row r="28" spans="2:84" ht="12.75" customHeight="1">
      <c r="B28" s="1205">
        <v>2</v>
      </c>
      <c r="C28" s="1462"/>
      <c r="D28" s="1462"/>
      <c r="E28" s="1462"/>
      <c r="F28" s="1462"/>
      <c r="G28" s="2838"/>
      <c r="H28" s="1042"/>
      <c r="I28" s="1042"/>
      <c r="J28" s="1189"/>
      <c r="K28" s="1792"/>
      <c r="L28" s="1792"/>
      <c r="M28" s="1792"/>
      <c r="N28" s="1042"/>
      <c r="O28" s="1042"/>
      <c r="P28" s="1042"/>
      <c r="Q28" s="1042"/>
      <c r="R28" s="1042"/>
      <c r="S28" s="1042"/>
      <c r="T28" s="1042"/>
      <c r="U28" s="1042"/>
      <c r="V28" s="1188"/>
      <c r="X28" s="1193"/>
      <c r="Y28" s="1042"/>
      <c r="Z28" s="1042"/>
      <c r="AA28" s="1188"/>
      <c r="AJ28" s="1655">
        <f>S28</f>
        <v>0</v>
      </c>
      <c r="AK28" s="1162"/>
      <c r="AL28" s="1162"/>
      <c r="AM28" s="1655">
        <f>AJ28+AK28-AL28</f>
        <v>0</v>
      </c>
      <c r="AN28" s="3025"/>
      <c r="AO28" s="3025"/>
      <c r="AP28" s="1162"/>
      <c r="AQ28" s="1655">
        <f>IF(AND(AP28&gt;AM28,AS28&gt;0),AP28-AM28,0)</f>
        <v>0</v>
      </c>
      <c r="AR28" s="1655">
        <f>IF(AM28&gt;AS28,AM28-AS28,0)</f>
        <v>0</v>
      </c>
      <c r="AS28" s="1655">
        <f t="shared" ref="AS28:AS29" si="13">IF(AND(AN28="Y",AO28="Y"),AP28,IF(AND(AN28="n/a",AO28="Y"),AP28,0))-IF(BH28="N",BI28,0)</f>
        <v>0</v>
      </c>
      <c r="AT28" s="1162"/>
      <c r="AU28" s="1655">
        <f t="shared" ref="AU28:AU29" si="14">IF(AW28&gt;AM28,AW28-AM28,0)</f>
        <v>0</v>
      </c>
      <c r="AV28" s="1655">
        <f>IF(AM28&gt;AW28,AM28-AW28,0)</f>
        <v>0</v>
      </c>
      <c r="AW28" s="1655">
        <f t="shared" ref="AW28:AW29" si="15">AS28+AT28-IF(BJ28="N",BI28,0)</f>
        <v>0</v>
      </c>
      <c r="AX28" s="1162"/>
      <c r="AY28" s="1655">
        <f t="shared" si="9"/>
        <v>0</v>
      </c>
      <c r="AZ28" s="1655">
        <f>IF(AM28&gt;BA28,AM28-BA28,0)</f>
        <v>0</v>
      </c>
      <c r="BA28" s="1655">
        <f t="shared" ref="BA28:BA29" si="16">AW28+AX28-IF(BL28="N",BK28,0)</f>
        <v>0</v>
      </c>
      <c r="BB28" s="1474"/>
      <c r="BC28" s="1474"/>
      <c r="BE28" s="2633">
        <f t="shared" ref="BE28:BE29" si="17">G28*0.2</f>
        <v>0</v>
      </c>
      <c r="BF28" s="2633"/>
      <c r="BG28" s="2633">
        <f t="shared" ref="BG28:BG29" si="18">IF(IF(AND(AN28="Y",AO28="Y"),AP28,IF(AND(AN28="n/a",AO28="Y"),AP28,0))&gt;MIN(BE28,BF28),IF(AND(AN28="Y",AO28="Y"),AP28,IF(AND(AN28="n/a",AO28="Y"),AP28,0))-MIN(BE28,BF28),0)</f>
        <v>0</v>
      </c>
      <c r="BH28" s="2634"/>
      <c r="BI28" s="2633">
        <f t="shared" ref="BI28:BI29" si="19">IF((AS28+AT28)&gt;MIN(BE28,BF28),(AS28+AT28)-MIN(BE28,BF28),0)</f>
        <v>0</v>
      </c>
      <c r="BJ28" s="2634"/>
      <c r="BK28" s="2633">
        <f t="shared" ref="BK28:BK29" si="20">IF((AW28+AX28)&gt;MIN(BE28,BF28),(AW28+AX28)-MIN(BE28,BF28),0)</f>
        <v>0</v>
      </c>
      <c r="BL28" s="2634"/>
      <c r="BN28" s="3023">
        <f>X28</f>
        <v>0</v>
      </c>
      <c r="BO28" s="1162"/>
      <c r="BP28" s="1162"/>
      <c r="BQ28" s="1165">
        <f>BN28+BO28-BP28</f>
        <v>0</v>
      </c>
      <c r="BR28" s="1162"/>
      <c r="BS28" s="1165">
        <f t="shared" si="10"/>
        <v>0</v>
      </c>
      <c r="BT28" s="1165">
        <f t="shared" si="11"/>
        <v>0</v>
      </c>
      <c r="BU28" s="1165">
        <f t="shared" si="12"/>
        <v>0</v>
      </c>
      <c r="BV28" s="1162"/>
      <c r="BW28" s="1164">
        <f>IF(BY28&gt;BQ28,BY28-BW28,0)</f>
        <v>0</v>
      </c>
      <c r="BX28" s="1164">
        <f>IF(BQ28&gt;BY28,BQ28-BY28,0)</f>
        <v>0</v>
      </c>
      <c r="BY28" s="1165">
        <f>BQ28+BV28</f>
        <v>0</v>
      </c>
      <c r="BZ28" s="1162"/>
      <c r="CA28" s="1164">
        <f>IF(CC28&gt;BQ28,CC28-BQ28,0)</f>
        <v>0</v>
      </c>
      <c r="CB28" s="1164">
        <f>IF(BQ28&gt;CC28,BQ28-CC28,0)</f>
        <v>0</v>
      </c>
      <c r="CC28" s="1165">
        <f>BY28+BZ28</f>
        <v>0</v>
      </c>
      <c r="CD28" s="1162"/>
    </row>
    <row r="29" spans="2:84" s="265" customFormat="1" ht="12.75" customHeight="1">
      <c r="B29" s="1195">
        <v>3</v>
      </c>
      <c r="C29" s="2076"/>
      <c r="D29" s="2076"/>
      <c r="E29" s="2076"/>
      <c r="F29" s="2076"/>
      <c r="G29" s="1480"/>
      <c r="H29" s="1124"/>
      <c r="I29" s="1124"/>
      <c r="J29" s="2077"/>
      <c r="K29" s="2981"/>
      <c r="L29" s="2981"/>
      <c r="M29" s="2981"/>
      <c r="N29" s="1124"/>
      <c r="O29" s="1042"/>
      <c r="P29" s="1042"/>
      <c r="Q29" s="1042"/>
      <c r="R29" s="1042"/>
      <c r="S29" s="1042"/>
      <c r="T29" s="1042"/>
      <c r="U29" s="1042"/>
      <c r="V29" s="2987"/>
      <c r="W29" s="540"/>
      <c r="X29" s="1123"/>
      <c r="Y29" s="1124"/>
      <c r="Z29" s="1124"/>
      <c r="AA29" s="2987"/>
      <c r="AB29" s="2983"/>
      <c r="AH29" s="3"/>
      <c r="AI29" s="3"/>
      <c r="AJ29" s="1655">
        <f>S29</f>
        <v>0</v>
      </c>
      <c r="AK29" s="1162"/>
      <c r="AL29" s="1162"/>
      <c r="AM29" s="1655">
        <f>AJ29+AK29-AL29</f>
        <v>0</v>
      </c>
      <c r="AN29" s="3025"/>
      <c r="AO29" s="3025"/>
      <c r="AP29" s="1162"/>
      <c r="AQ29" s="1655">
        <f>IF(AND(AP29&gt;AM29,AS29&gt;0),AP29-AM29,0)</f>
        <v>0</v>
      </c>
      <c r="AR29" s="1655">
        <f>IF(AM29&gt;AS29,AM29-AS29,0)</f>
        <v>0</v>
      </c>
      <c r="AS29" s="1655">
        <f t="shared" si="13"/>
        <v>0</v>
      </c>
      <c r="AT29" s="1162"/>
      <c r="AU29" s="1655">
        <f t="shared" si="14"/>
        <v>0</v>
      </c>
      <c r="AV29" s="1655">
        <f>IF(AM29&gt;AW29,AM29-AW29,0)</f>
        <v>0</v>
      </c>
      <c r="AW29" s="1655">
        <f t="shared" si="15"/>
        <v>0</v>
      </c>
      <c r="AX29" s="1162"/>
      <c r="AY29" s="1655">
        <f t="shared" si="9"/>
        <v>0</v>
      </c>
      <c r="AZ29" s="1655">
        <f>IF(AM29&gt;BA29,AM29-BA29,0)</f>
        <v>0</v>
      </c>
      <c r="BA29" s="1655">
        <f t="shared" si="16"/>
        <v>0</v>
      </c>
      <c r="BB29" s="1474"/>
      <c r="BC29" s="1474"/>
      <c r="BD29" s="1"/>
      <c r="BE29" s="2633">
        <f t="shared" si="17"/>
        <v>0</v>
      </c>
      <c r="BF29" s="2633"/>
      <c r="BG29" s="2633">
        <f t="shared" si="18"/>
        <v>0</v>
      </c>
      <c r="BH29" s="2634"/>
      <c r="BI29" s="2633">
        <f t="shared" si="19"/>
        <v>0</v>
      </c>
      <c r="BJ29" s="2634"/>
      <c r="BK29" s="2633">
        <f t="shared" si="20"/>
        <v>0</v>
      </c>
      <c r="BL29" s="2634"/>
      <c r="BM29" s="3"/>
      <c r="BN29" s="3023">
        <f>X29</f>
        <v>0</v>
      </c>
      <c r="BO29" s="1162"/>
      <c r="BP29" s="1162"/>
      <c r="BQ29" s="1165">
        <f>BN29+BO29-BP29</f>
        <v>0</v>
      </c>
      <c r="BR29" s="1162"/>
      <c r="BS29" s="1165">
        <f t="shared" si="10"/>
        <v>0</v>
      </c>
      <c r="BT29" s="1165">
        <f t="shared" si="11"/>
        <v>0</v>
      </c>
      <c r="BU29" s="1165">
        <f t="shared" si="12"/>
        <v>0</v>
      </c>
      <c r="BV29" s="1162"/>
      <c r="BW29" s="1164">
        <f>IF(BY29&gt;BQ29,BY29-BW29,0)</f>
        <v>0</v>
      </c>
      <c r="BX29" s="1164">
        <f>IF(BQ29&gt;BY29,BQ29-BY29,0)</f>
        <v>0</v>
      </c>
      <c r="BY29" s="1165">
        <f>BQ29+BV29</f>
        <v>0</v>
      </c>
      <c r="BZ29" s="1162"/>
      <c r="CA29" s="1164">
        <f>IF(CC29&gt;BQ29,CC29-BQ29,0)</f>
        <v>0</v>
      </c>
      <c r="CB29" s="1164">
        <f>IF(BQ29&gt;CC29,BQ29-CC29,0)</f>
        <v>0</v>
      </c>
      <c r="CC29" s="1165">
        <f>BY29+BZ29</f>
        <v>0</v>
      </c>
      <c r="CD29" s="1162"/>
      <c r="CE29" s="3"/>
      <c r="CF29" s="3"/>
    </row>
    <row r="30" spans="2:84" s="265" customFormat="1" ht="12.75" customHeight="1">
      <c r="B30" s="5296"/>
      <c r="C30" s="5297" t="s">
        <v>1594</v>
      </c>
      <c r="D30" s="5297"/>
      <c r="E30" s="5297"/>
      <c r="F30" s="5297"/>
      <c r="G30" s="5297"/>
      <c r="H30" s="5298"/>
      <c r="I30" s="5298"/>
      <c r="J30" s="5298"/>
      <c r="K30" s="5299"/>
      <c r="L30" s="5299"/>
      <c r="M30" s="5299"/>
      <c r="N30" s="5300"/>
      <c r="O30" s="5301">
        <f t="shared" ref="O30:U30" si="21">SUBTOTAL(9,O27:O29)</f>
        <v>0</v>
      </c>
      <c r="P30" s="5301">
        <f t="shared" si="21"/>
        <v>0</v>
      </c>
      <c r="Q30" s="5301">
        <f t="shared" si="21"/>
        <v>0</v>
      </c>
      <c r="R30" s="5301">
        <f t="shared" si="21"/>
        <v>0</v>
      </c>
      <c r="S30" s="5301">
        <f t="shared" si="21"/>
        <v>0</v>
      </c>
      <c r="T30" s="5301">
        <f t="shared" si="21"/>
        <v>0</v>
      </c>
      <c r="U30" s="5301">
        <f t="shared" si="21"/>
        <v>0</v>
      </c>
      <c r="V30" s="5302"/>
      <c r="W30" s="540"/>
      <c r="X30" s="5303">
        <f>SUBTOTAL(9,X27:X29)</f>
        <v>0</v>
      </c>
      <c r="Y30" s="5304">
        <f>SUBTOTAL(9,Y27:Y29)</f>
        <v>0</v>
      </c>
      <c r="Z30" s="5304">
        <f>SUBTOTAL(9,Z27:Z29)</f>
        <v>0</v>
      </c>
      <c r="AA30" s="5305"/>
      <c r="AB30" s="2983"/>
      <c r="AH30" s="3"/>
      <c r="AI30" s="3"/>
      <c r="AJ30" s="3027">
        <f>SUBTOTAL(9,AJ27:AJ29)</f>
        <v>0</v>
      </c>
      <c r="AK30" s="3027">
        <f>SUBTOTAL(9,AK27:AK29)</f>
        <v>0</v>
      </c>
      <c r="AL30" s="3027">
        <f>SUBTOTAL(9,AL27:AL29)</f>
        <v>0</v>
      </c>
      <c r="AM30" s="3027">
        <f>SUBTOTAL(9,AM27:AM29)</f>
        <v>0</v>
      </c>
      <c r="AN30" s="3027"/>
      <c r="AO30" s="3027"/>
      <c r="AP30" s="3027">
        <f t="shared" ref="AP30:BA30" si="22">SUBTOTAL(9,AP27:AP29)</f>
        <v>0</v>
      </c>
      <c r="AQ30" s="3027">
        <f t="shared" si="22"/>
        <v>0</v>
      </c>
      <c r="AR30" s="3027">
        <f t="shared" si="22"/>
        <v>0</v>
      </c>
      <c r="AS30" s="3027">
        <f t="shared" si="22"/>
        <v>0</v>
      </c>
      <c r="AT30" s="3027">
        <f t="shared" si="22"/>
        <v>0</v>
      </c>
      <c r="AU30" s="3027">
        <f t="shared" si="22"/>
        <v>0</v>
      </c>
      <c r="AV30" s="3027">
        <f t="shared" si="22"/>
        <v>0</v>
      </c>
      <c r="AW30" s="3027">
        <f t="shared" si="22"/>
        <v>0</v>
      </c>
      <c r="AX30" s="3027">
        <f t="shared" si="22"/>
        <v>0</v>
      </c>
      <c r="AY30" s="3027">
        <f t="shared" si="22"/>
        <v>0</v>
      </c>
      <c r="AZ30" s="3027">
        <f t="shared" si="22"/>
        <v>0</v>
      </c>
      <c r="BA30" s="3027">
        <f t="shared" si="22"/>
        <v>0</v>
      </c>
      <c r="BB30" s="3028"/>
      <c r="BC30" s="3028"/>
      <c r="BD30" s="1"/>
      <c r="BE30" s="3029"/>
      <c r="BF30" s="3029"/>
      <c r="BG30" s="3027">
        <f>SUBTOTAL(9,BG27:BG29)</f>
        <v>0</v>
      </c>
      <c r="BH30" s="3027"/>
      <c r="BI30" s="3027">
        <f>SUBTOTAL(9,BI27:BI29)</f>
        <v>0</v>
      </c>
      <c r="BJ30" s="3027"/>
      <c r="BK30" s="3027">
        <f>SUBTOTAL(9,BK27:BK29)</f>
        <v>0</v>
      </c>
      <c r="BL30" s="3029"/>
      <c r="BM30" s="3"/>
      <c r="BN30" s="3030">
        <f>SUBTOTAL(9,BN27:BN29)</f>
        <v>0</v>
      </c>
      <c r="BO30" s="1163">
        <f>SUBTOTAL(9,BO27:BO29)</f>
        <v>0</v>
      </c>
      <c r="BP30" s="1163">
        <f>SUBTOTAL(9,BP27:BP29)</f>
        <v>0</v>
      </c>
      <c r="BQ30" s="1163">
        <f>SUBTOTAL(9,BQ27:BQ29)</f>
        <v>0</v>
      </c>
      <c r="BR30" s="1163"/>
      <c r="BS30" s="1163">
        <f t="shared" ref="BS30:CC30" si="23">SUBTOTAL(9,BS27:BS29)</f>
        <v>0</v>
      </c>
      <c r="BT30" s="1163">
        <f t="shared" si="23"/>
        <v>0</v>
      </c>
      <c r="BU30" s="1163">
        <f t="shared" si="23"/>
        <v>0</v>
      </c>
      <c r="BV30" s="1163">
        <f t="shared" si="23"/>
        <v>0</v>
      </c>
      <c r="BW30" s="1163">
        <f t="shared" si="23"/>
        <v>0</v>
      </c>
      <c r="BX30" s="1163">
        <f t="shared" si="23"/>
        <v>0</v>
      </c>
      <c r="BY30" s="1163">
        <f t="shared" si="23"/>
        <v>0</v>
      </c>
      <c r="BZ30" s="1163">
        <f t="shared" si="23"/>
        <v>0</v>
      </c>
      <c r="CA30" s="1163">
        <f t="shared" si="23"/>
        <v>0</v>
      </c>
      <c r="CB30" s="1163">
        <f t="shared" si="23"/>
        <v>0</v>
      </c>
      <c r="CC30" s="1163">
        <f t="shared" si="23"/>
        <v>0</v>
      </c>
      <c r="CD30" s="1163"/>
      <c r="CE30" s="3"/>
      <c r="CF30" s="3"/>
    </row>
    <row r="31" spans="2:84" s="265" customFormat="1" ht="12.75" customHeight="1">
      <c r="B31" s="2988"/>
      <c r="C31" s="2459"/>
      <c r="D31" s="2459"/>
      <c r="E31" s="2459"/>
      <c r="F31" s="2459"/>
      <c r="G31" s="2459"/>
      <c r="H31" s="4147"/>
      <c r="I31" s="4147"/>
      <c r="J31" s="4147"/>
      <c r="K31" s="4148"/>
      <c r="L31" s="4148"/>
      <c r="M31" s="4148"/>
      <c r="N31" s="4136"/>
      <c r="O31" s="1285"/>
      <c r="P31" s="2989"/>
      <c r="Q31" s="2989"/>
      <c r="R31" s="2989"/>
      <c r="S31" s="2989"/>
      <c r="T31" s="2989"/>
      <c r="U31" s="2989"/>
      <c r="V31" s="2985"/>
      <c r="W31" s="540"/>
      <c r="X31" s="5102"/>
      <c r="Y31" s="1143"/>
      <c r="Z31" s="1143"/>
      <c r="AA31" s="2985"/>
      <c r="AB31" s="2983"/>
      <c r="AH31" s="3"/>
      <c r="AI31" s="3"/>
      <c r="AJ31" s="1655"/>
      <c r="AK31" s="1655"/>
      <c r="AL31" s="1655"/>
      <c r="AM31" s="1655"/>
      <c r="AN31" s="1655"/>
      <c r="AO31" s="1655"/>
      <c r="AP31" s="1655"/>
      <c r="AQ31" s="1655"/>
      <c r="AR31" s="1655"/>
      <c r="AS31" s="1655"/>
      <c r="AT31" s="1655"/>
      <c r="AU31" s="1655"/>
      <c r="AV31" s="1655"/>
      <c r="AW31" s="1655"/>
      <c r="AX31" s="1655"/>
      <c r="AY31" s="1655"/>
      <c r="AZ31" s="1655"/>
      <c r="BA31" s="1655"/>
      <c r="BB31" s="1474"/>
      <c r="BC31" s="1474"/>
      <c r="BD31" s="1"/>
      <c r="BE31" s="2633"/>
      <c r="BF31" s="2633"/>
      <c r="BG31" s="2633"/>
      <c r="BH31" s="2633"/>
      <c r="BI31" s="2633"/>
      <c r="BJ31" s="2633"/>
      <c r="BK31" s="2633"/>
      <c r="BL31" s="2633"/>
      <c r="BM31" s="3"/>
      <c r="BN31" s="3031"/>
      <c r="BO31" s="1167"/>
      <c r="BP31" s="1167"/>
      <c r="BQ31" s="1167"/>
      <c r="BR31" s="1167"/>
      <c r="BS31" s="1167"/>
      <c r="BT31" s="1167"/>
      <c r="BU31" s="1167"/>
      <c r="BV31" s="1167"/>
      <c r="BW31" s="1167"/>
      <c r="BX31" s="1167"/>
      <c r="BY31" s="1167"/>
      <c r="BZ31" s="1167"/>
      <c r="CA31" s="1167"/>
      <c r="CB31" s="1167"/>
      <c r="CC31" s="1167"/>
      <c r="CD31" s="3032"/>
      <c r="CE31" s="3"/>
      <c r="CF31" s="3"/>
    </row>
    <row r="32" spans="2:84" s="264" customFormat="1" ht="12.75" customHeight="1">
      <c r="B32" s="5306" t="s">
        <v>2072</v>
      </c>
      <c r="C32" s="5307"/>
      <c r="D32" s="5308"/>
      <c r="E32" s="5308"/>
      <c r="F32" s="5308"/>
      <c r="G32" s="5308"/>
      <c r="H32" s="5309"/>
      <c r="I32" s="5309"/>
      <c r="J32" s="5309"/>
      <c r="K32" s="5310"/>
      <c r="L32" s="5310"/>
      <c r="M32" s="5310"/>
      <c r="N32" s="5311"/>
      <c r="O32" s="5312">
        <f t="shared" ref="O32:U32" si="24">SUBTOTAL(9,O21:O30)</f>
        <v>0</v>
      </c>
      <c r="P32" s="5312">
        <f t="shared" si="24"/>
        <v>0</v>
      </c>
      <c r="Q32" s="5312">
        <f t="shared" si="24"/>
        <v>0</v>
      </c>
      <c r="R32" s="5312">
        <f t="shared" si="24"/>
        <v>0</v>
      </c>
      <c r="S32" s="5312">
        <f t="shared" si="24"/>
        <v>0</v>
      </c>
      <c r="T32" s="5312">
        <f t="shared" si="24"/>
        <v>0</v>
      </c>
      <c r="U32" s="5312">
        <f t="shared" si="24"/>
        <v>0</v>
      </c>
      <c r="V32" s="5313"/>
      <c r="W32" s="540"/>
      <c r="X32" s="5314">
        <f>SUBTOTAL(9,X21:X30)</f>
        <v>0</v>
      </c>
      <c r="Y32" s="5312">
        <f>SUBTOTAL(9,Y21:Y30)</f>
        <v>0</v>
      </c>
      <c r="Z32" s="5312">
        <f>SUBTOTAL(9,Z21:Z30)</f>
        <v>0</v>
      </c>
      <c r="AA32" s="5315"/>
      <c r="AB32" s="2983"/>
      <c r="AH32" s="10"/>
      <c r="AI32" s="10"/>
      <c r="AJ32" s="1554">
        <f>SUBTOTAL(9,AJ21:AJ30)</f>
        <v>0</v>
      </c>
      <c r="AK32" s="1554">
        <f>SUBTOTAL(9,AK21:AK30)</f>
        <v>0</v>
      </c>
      <c r="AL32" s="1554">
        <f>SUBTOTAL(9,AL21:AL30)</f>
        <v>0</v>
      </c>
      <c r="AM32" s="1554">
        <f>SUBTOTAL(9,AM21:AM30)</f>
        <v>0</v>
      </c>
      <c r="AN32" s="2639"/>
      <c r="AO32" s="2639"/>
      <c r="AP32" s="2639">
        <f t="shared" ref="AP32:BA32" si="25">SUBTOTAL(9,AP21:AP30)</f>
        <v>0</v>
      </c>
      <c r="AQ32" s="2639">
        <f t="shared" si="25"/>
        <v>0</v>
      </c>
      <c r="AR32" s="2639">
        <f t="shared" si="25"/>
        <v>0</v>
      </c>
      <c r="AS32" s="2639">
        <f t="shared" si="25"/>
        <v>0</v>
      </c>
      <c r="AT32" s="2639">
        <f t="shared" si="25"/>
        <v>0</v>
      </c>
      <c r="AU32" s="2639">
        <f t="shared" si="25"/>
        <v>0</v>
      </c>
      <c r="AV32" s="2639">
        <f t="shared" si="25"/>
        <v>0</v>
      </c>
      <c r="AW32" s="2639">
        <f t="shared" si="25"/>
        <v>0</v>
      </c>
      <c r="AX32" s="2639">
        <f t="shared" si="25"/>
        <v>0</v>
      </c>
      <c r="AY32" s="2639">
        <f t="shared" si="25"/>
        <v>0</v>
      </c>
      <c r="AZ32" s="2639">
        <f t="shared" si="25"/>
        <v>0</v>
      </c>
      <c r="BA32" s="2639">
        <f t="shared" si="25"/>
        <v>0</v>
      </c>
      <c r="BB32" s="3033"/>
      <c r="BC32" s="3033"/>
      <c r="BD32" s="1"/>
      <c r="BE32" s="2639"/>
      <c r="BF32" s="2639"/>
      <c r="BG32" s="2639">
        <f>SUBTOTAL(9,BG21:BG30)</f>
        <v>0</v>
      </c>
      <c r="BH32" s="2639"/>
      <c r="BI32" s="2639">
        <f>SUBTOTAL(9,BI21:BI30)</f>
        <v>0</v>
      </c>
      <c r="BJ32" s="2639"/>
      <c r="BK32" s="2639">
        <f>SUBTOTAL(9,BK21:BK30)</f>
        <v>0</v>
      </c>
      <c r="BL32" s="2639"/>
      <c r="BM32" s="10"/>
      <c r="BN32" s="3034">
        <f>SUBTOTAL(9,BN21:BN30)</f>
        <v>0</v>
      </c>
      <c r="BO32" s="1554">
        <f>SUBTOTAL(9,BO21:BO30)</f>
        <v>0</v>
      </c>
      <c r="BP32" s="1554">
        <f>SUBTOTAL(9,BP21:BP30)</f>
        <v>0</v>
      </c>
      <c r="BQ32" s="1554">
        <f>SUBTOTAL(9,BQ21:BQ30)</f>
        <v>0</v>
      </c>
      <c r="BR32" s="3035"/>
      <c r="BS32" s="1554">
        <f t="shared" ref="BS32:CC32" si="26">SUBTOTAL(9,BS21:BS30)</f>
        <v>0</v>
      </c>
      <c r="BT32" s="1554">
        <f t="shared" si="26"/>
        <v>0</v>
      </c>
      <c r="BU32" s="1554">
        <f t="shared" si="26"/>
        <v>0</v>
      </c>
      <c r="BV32" s="1554">
        <f t="shared" si="26"/>
        <v>0</v>
      </c>
      <c r="BW32" s="1554">
        <f t="shared" si="26"/>
        <v>0</v>
      </c>
      <c r="BX32" s="1554">
        <f t="shared" si="26"/>
        <v>0</v>
      </c>
      <c r="BY32" s="1554">
        <f t="shared" si="26"/>
        <v>0</v>
      </c>
      <c r="BZ32" s="1554">
        <f t="shared" si="26"/>
        <v>0</v>
      </c>
      <c r="CA32" s="1554">
        <f t="shared" si="26"/>
        <v>0</v>
      </c>
      <c r="CB32" s="1554">
        <f t="shared" si="26"/>
        <v>0</v>
      </c>
      <c r="CC32" s="1554">
        <f t="shared" si="26"/>
        <v>0</v>
      </c>
      <c r="CD32" s="3036"/>
      <c r="CE32" s="10"/>
      <c r="CF32" s="10"/>
    </row>
    <row r="33" spans="2:40" ht="12.75" customHeight="1">
      <c r="R33" s="352" t="s">
        <v>1263</v>
      </c>
      <c r="S33" s="356">
        <f>S32-SFP!G73</f>
        <v>0</v>
      </c>
      <c r="AJ33" s="3037"/>
      <c r="AK33" s="3037"/>
    </row>
    <row r="34" spans="2:40" ht="12.75" customHeight="1">
      <c r="B34" s="7300" t="s">
        <v>1565</v>
      </c>
      <c r="C34" s="7300"/>
      <c r="D34" s="346"/>
      <c r="E34" s="346"/>
      <c r="F34" s="346"/>
      <c r="G34" s="346"/>
      <c r="AJ34" s="7867" t="s">
        <v>1863</v>
      </c>
      <c r="AK34" s="7867"/>
      <c r="AL34" s="7867" t="s">
        <v>52</v>
      </c>
      <c r="AM34" s="7867"/>
      <c r="AN34" s="7867"/>
    </row>
    <row r="35" spans="2:40" ht="12.75" customHeight="1">
      <c r="B35" s="1159">
        <v>1</v>
      </c>
      <c r="C35" s="1160" t="s">
        <v>1566</v>
      </c>
      <c r="D35" s="346"/>
      <c r="E35" s="346"/>
      <c r="F35" s="346"/>
      <c r="G35" s="346"/>
      <c r="AJ35" s="7632" t="s">
        <v>1983</v>
      </c>
      <c r="AK35" s="7632"/>
      <c r="AL35" s="7876" t="s">
        <v>1554</v>
      </c>
      <c r="AM35" s="7876"/>
      <c r="AN35" s="7876"/>
    </row>
    <row r="36" spans="2:40" ht="12.75" customHeight="1">
      <c r="B36" s="23">
        <v>2</v>
      </c>
      <c r="C36" s="24" t="s">
        <v>2015</v>
      </c>
      <c r="D36" s="274"/>
      <c r="E36" s="274"/>
      <c r="F36" s="274"/>
      <c r="G36" s="274"/>
      <c r="AJ36" s="7632" t="s">
        <v>1984</v>
      </c>
      <c r="AK36" s="7632"/>
      <c r="AL36" s="7876" t="s">
        <v>1985</v>
      </c>
      <c r="AM36" s="7876"/>
      <c r="AN36" s="7876"/>
    </row>
    <row r="37" spans="2:40" ht="12.75" customHeight="1">
      <c r="B37" s="23">
        <v>3</v>
      </c>
      <c r="C37" s="2990" t="s">
        <v>2073</v>
      </c>
      <c r="AJ37" s="7875" t="s">
        <v>2074</v>
      </c>
      <c r="AK37" s="7875"/>
      <c r="AL37" s="7876" t="s">
        <v>1987</v>
      </c>
      <c r="AM37" s="7876"/>
      <c r="AN37" s="7876"/>
    </row>
  </sheetData>
  <sheetProtection algorithmName="SHA-512" hashValue="Qnkpi6YVeRWgKuBFTv2WHmiNDlmBrL4QANdYTYTjgz1fGLbv1arAfj356Jmx6nsuu6XBvzKiyLgBCGw7vRYXKw==" saltValue="F5PyZhwSIkKWa1Z91IMsRA==" spinCount="100000" sheet="1" scenarios="1" formatRows="0" insertColumns="0" insertRows="0"/>
  <mergeCells count="92">
    <mergeCell ref="BV12:BV18"/>
    <mergeCell ref="BW12:BW18"/>
    <mergeCell ref="BX12:BX18"/>
    <mergeCell ref="BY12:BY18"/>
    <mergeCell ref="AJ37:AK37"/>
    <mergeCell ref="AJ36:AK36"/>
    <mergeCell ref="AL36:AN36"/>
    <mergeCell ref="AL37:AN37"/>
    <mergeCell ref="AL35:AN35"/>
    <mergeCell ref="AL34:AN34"/>
    <mergeCell ref="BH10:BH18"/>
    <mergeCell ref="BI10:BJ10"/>
    <mergeCell ref="BI11:BI18"/>
    <mergeCell ref="AN11:AN18"/>
    <mergeCell ref="BG10:BG18"/>
    <mergeCell ref="BK11:BK18"/>
    <mergeCell ref="CB12:CB18"/>
    <mergeCell ref="CC12:CC18"/>
    <mergeCell ref="BN9:CD9"/>
    <mergeCell ref="BN10:CD10"/>
    <mergeCell ref="BO11:BP11"/>
    <mergeCell ref="BR11:BR12"/>
    <mergeCell ref="BQ11:BQ18"/>
    <mergeCell ref="BP12:BP18"/>
    <mergeCell ref="BO12:BO18"/>
    <mergeCell ref="BN11:BN18"/>
    <mergeCell ref="CD11:CD18"/>
    <mergeCell ref="BU11:BU18"/>
    <mergeCell ref="BT11:BT18"/>
    <mergeCell ref="BS11:BS18"/>
    <mergeCell ref="BR13:BR18"/>
    <mergeCell ref="BZ11:CC11"/>
    <mergeCell ref="BZ12:BZ18"/>
    <mergeCell ref="CA12:CA18"/>
    <mergeCell ref="AJ35:AK35"/>
    <mergeCell ref="AM10:AM18"/>
    <mergeCell ref="AL11:AL18"/>
    <mergeCell ref="BB10:BB18"/>
    <mergeCell ref="AS10:AS18"/>
    <mergeCell ref="AR10:AR18"/>
    <mergeCell ref="AQ10:AQ18"/>
    <mergeCell ref="BF11:BF18"/>
    <mergeCell ref="BE11:BE18"/>
    <mergeCell ref="AJ34:AK34"/>
    <mergeCell ref="BE10:BF10"/>
    <mergeCell ref="AY11:AY18"/>
    <mergeCell ref="AZ11:AZ18"/>
    <mergeCell ref="BV11:BY11"/>
    <mergeCell ref="F9:F18"/>
    <mergeCell ref="I9:I18"/>
    <mergeCell ref="J9:J18"/>
    <mergeCell ref="E9:E18"/>
    <mergeCell ref="AK11:AK18"/>
    <mergeCell ref="AJ10:AJ18"/>
    <mergeCell ref="AA10:AA18"/>
    <mergeCell ref="Y10:Y18"/>
    <mergeCell ref="U9:U18"/>
    <mergeCell ref="V9:V18"/>
    <mergeCell ref="Z10:Z18"/>
    <mergeCell ref="AK10:AL10"/>
    <mergeCell ref="AJ9:BB9"/>
    <mergeCell ref="AX11:AX18"/>
    <mergeCell ref="B34:C34"/>
    <mergeCell ref="R9:R18"/>
    <mergeCell ref="X10:X18"/>
    <mergeCell ref="P9:P18"/>
    <mergeCell ref="G9:G18"/>
    <mergeCell ref="B9:C18"/>
    <mergeCell ref="N11:N18"/>
    <mergeCell ref="H9:H18"/>
    <mergeCell ref="O11:O18"/>
    <mergeCell ref="S9:S18"/>
    <mergeCell ref="K11:K18"/>
    <mergeCell ref="D9:D18"/>
    <mergeCell ref="L11:L18"/>
    <mergeCell ref="M11:M18"/>
    <mergeCell ref="Q9:Q18"/>
    <mergeCell ref="T9:T18"/>
    <mergeCell ref="BK10:BL10"/>
    <mergeCell ref="BJ11:BJ18"/>
    <mergeCell ref="AB2:AB5"/>
    <mergeCell ref="AP11:AP18"/>
    <mergeCell ref="AO11:AO18"/>
    <mergeCell ref="BC10:BC18"/>
    <mergeCell ref="BA11:BA18"/>
    <mergeCell ref="AT11:AT18"/>
    <mergeCell ref="AU11:AU18"/>
    <mergeCell ref="AV11:AV18"/>
    <mergeCell ref="AW11:AW18"/>
    <mergeCell ref="AN10:AO10"/>
    <mergeCell ref="BL11:BL18"/>
    <mergeCell ref="BE9:BL9"/>
  </mergeCells>
  <conditionalFormatting sqref="S33">
    <cfRule type="cellIs" dxfId="101" priority="1" operator="notEqual">
      <formula>0</formula>
    </cfRule>
  </conditionalFormatting>
  <dataValidations count="5">
    <dataValidation type="list" allowBlank="1" showInputMessage="1" showErrorMessage="1" sqref="I21:I23 I27:I29 BR27:BR29 BR21:BR23 AO21:AO23 AO27:AO29" xr:uid="{A7056DDD-9FD5-4AC9-9A72-5BD2FD4CCE03}">
      <formula1>"Y,N"</formula1>
    </dataValidation>
    <dataValidation type="list" allowBlank="1" showInputMessage="1" showErrorMessage="1" sqref="E27:E29 E21:E23" xr:uid="{5C080EE3-6353-4AF5-AFB7-28C3C93EFE7B}">
      <formula1>"Y, N"</formula1>
    </dataValidation>
    <dataValidation type="list" allowBlank="1" showInputMessage="1" showErrorMessage="1" sqref="H21:H23" xr:uid="{6F87D0D4-EF54-4A9F-85B0-25E316EB0CC0}">
      <formula1>"AAA to AA-, A+ to A-, BBB+ to BBB-, BB+ to B-, CCC or worse, Unrated - In good standing, Unrated - Others"</formula1>
    </dataValidation>
    <dataValidation type="list" allowBlank="1" showInputMessage="1" showErrorMessage="1" sqref="AN21:AN23 AN27:AN29 BL27:BL29 BH27:BH29 BJ27:BJ29" xr:uid="{03662D71-A416-4F47-849B-0D5D151CAC19}">
      <formula1>"Y,N,n/a"</formula1>
    </dataValidation>
    <dataValidation type="list" allowBlank="1" showInputMessage="1" showErrorMessage="1" sqref="H27:H29" xr:uid="{B0677091-6049-477D-839B-BD0800505721}">
      <formula1>"AAA to AA-, A+ to A- , BBB+ to BBB-, BB+ to B-, CCC or worse,In good standing,Others"</formula1>
    </dataValidation>
  </dataValidations>
  <hyperlinks>
    <hyperlink ref="AJ35" r:id="rId1" display="https://www.insurance.gov.ph/wp-content/uploads/2022/05/CL2022_23.pdf" xr:uid="{52769CD9-C80C-4ED9-BC44-CC5D9C1F8D11}"/>
    <hyperlink ref="AJ36" r:id="rId2" display="https://www.insurance.gov.ph/wp-content/uploads/2022/02/CL2021_53.pdf" xr:uid="{73BD5F68-FE4B-45BF-BD8C-0C16B4C8FEC7}"/>
    <hyperlink ref="AJ37" r:id="rId3" display="https://www.insurance.gov.ph/amended-insurance-code-r-a-10607/" xr:uid="{C4809C7E-5244-40C5-BE91-4A8B5B9E08BC}"/>
    <hyperlink ref="AC2" location="Content!A1" display="Content" xr:uid="{B6356445-1749-4BB9-9670-F5BE886CE050}"/>
    <hyperlink ref="AC3" location="'SFP - Asset'!A1" display="SFP-Asset" xr:uid="{E8D67BAB-13E3-4686-A830-ECC6A6DDA3BB}"/>
    <hyperlink ref="AC4" location="'SFP - Liab, NW '!A1" display="SFP-Liab and NW" xr:uid="{7E957ACA-E248-42CB-B4D4-7F2AE0738C7D}"/>
    <hyperlink ref="AC5" location="SCI!A1" display="SCI" xr:uid="{BDA64C40-EBF5-406E-908B-ED197E3D1BDB}"/>
  </hyperlinks>
  <printOptions horizontalCentered="1"/>
  <pageMargins left="0.2" right="0.2" top="1.25" bottom="0.75" header="0.3" footer="0.3"/>
  <pageSetup paperSize="5" scale="25" fitToHeight="0" orientation="portrait" r:id="rId4"/>
  <ignoredErrors>
    <ignoredError sqref="AZ21:BA26 AZ30:BA32 AZ27 AZ28:AZ29" evalError="1"/>
  </ignoredErrors>
  <legacyDrawing r:id="rId5"/>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202FA-01AE-4CDB-A1FA-7027E1BE683D}">
  <sheetPr codeName="Sheet63">
    <tabColor rgb="FFFFCCCC"/>
    <pageSetUpPr fitToPage="1"/>
  </sheetPr>
  <dimension ref="B2:AH98"/>
  <sheetViews>
    <sheetView showGridLines="0" topLeftCell="A6" zoomScale="85" zoomScaleNormal="85" workbookViewId="0">
      <selection activeCell="E16" sqref="E16"/>
    </sheetView>
  </sheetViews>
  <sheetFormatPr defaultColWidth="9.140625" defaultRowHeight="12.75" outlineLevelCol="1"/>
  <cols>
    <col min="1" max="1" width="1.85546875" style="18" customWidth="1"/>
    <col min="2" max="2" width="3.7109375" style="23" customWidth="1"/>
    <col min="3" max="3" width="35.7109375" style="24" customWidth="1"/>
    <col min="4" max="6" width="20.7109375" style="18" customWidth="1"/>
    <col min="7" max="8" width="20.7109375" style="25" customWidth="1"/>
    <col min="9" max="9" width="2.140625" style="18" customWidth="1"/>
    <col min="10" max="10" width="18.7109375" style="18" customWidth="1"/>
    <col min="11" max="13" width="9.140625" style="18" customWidth="1"/>
    <col min="14" max="14" width="9.140625" style="1" customWidth="1"/>
    <col min="15" max="16" width="9.140625" style="1" hidden="1" customWidth="1"/>
    <col min="17" max="23" width="20.7109375" style="1" hidden="1" customWidth="1"/>
    <col min="24" max="31" width="20.7109375" style="1" hidden="1" customWidth="1" outlineLevel="1"/>
    <col min="32" max="32" width="32.5703125" style="1" hidden="1" customWidth="1" collapsed="1"/>
    <col min="33" max="33" width="9.140625" style="1" hidden="1" customWidth="1"/>
    <col min="34" max="34" width="9.140625" style="1" customWidth="1"/>
    <col min="35" max="16384" width="9.140625" style="18"/>
  </cols>
  <sheetData>
    <row r="2" spans="2:34" s="265" customFormat="1" ht="15.2" customHeight="1">
      <c r="B2" s="265" t="s">
        <v>2075</v>
      </c>
      <c r="G2" s="1484"/>
      <c r="H2" s="1484"/>
      <c r="I2" s="7814" t="s">
        <v>1486</v>
      </c>
      <c r="J2" s="5284" t="s">
        <v>1067</v>
      </c>
      <c r="N2" s="3"/>
      <c r="O2" s="3"/>
      <c r="P2" s="3"/>
      <c r="Q2" s="1547"/>
      <c r="R2" s="1547"/>
      <c r="S2" s="1547"/>
      <c r="T2" s="3"/>
      <c r="U2" s="3"/>
      <c r="V2" s="3"/>
      <c r="W2" s="3"/>
      <c r="X2" s="3"/>
      <c r="Y2" s="3"/>
      <c r="Z2" s="3"/>
      <c r="AA2" s="3"/>
      <c r="AB2" s="3"/>
      <c r="AC2" s="3"/>
      <c r="AD2" s="3"/>
      <c r="AE2" s="3"/>
      <c r="AF2" s="3"/>
      <c r="AG2" s="3"/>
      <c r="AH2" s="3"/>
    </row>
    <row r="3" spans="2:34" s="265" customFormat="1" ht="15.2" customHeight="1">
      <c r="B3" s="1005" t="s">
        <v>7</v>
      </c>
      <c r="C3" s="18"/>
      <c r="D3" s="4787">
        <f>'Com Prof'!D2</f>
        <v>0</v>
      </c>
      <c r="E3" s="4788"/>
      <c r="F3" s="4788"/>
      <c r="G3" s="1484"/>
      <c r="H3" s="1484"/>
      <c r="I3" s="7342"/>
      <c r="J3" s="550" t="s">
        <v>1487</v>
      </c>
      <c r="N3" s="3"/>
      <c r="O3" s="3"/>
      <c r="P3" s="3"/>
      <c r="Q3" s="10"/>
      <c r="R3" s="10"/>
      <c r="S3" s="10"/>
      <c r="T3" s="3"/>
      <c r="U3" s="3"/>
      <c r="V3" s="3"/>
      <c r="W3" s="3"/>
      <c r="X3" s="3"/>
      <c r="Y3" s="3"/>
      <c r="Z3" s="3"/>
      <c r="AA3" s="3"/>
      <c r="AB3" s="3"/>
      <c r="AC3" s="3"/>
      <c r="AD3" s="3"/>
      <c r="AE3" s="3"/>
      <c r="AF3" s="3"/>
      <c r="AG3" s="3"/>
      <c r="AH3" s="3"/>
    </row>
    <row r="4" spans="2:34" s="265" customFormat="1" ht="15.2" customHeight="1">
      <c r="B4" s="1005" t="s">
        <v>757</v>
      </c>
      <c r="C4" s="18"/>
      <c r="D4" s="5316">
        <f>'Com Prof'!D3</f>
        <v>45657</v>
      </c>
      <c r="E4" s="5317"/>
      <c r="F4" s="5317"/>
      <c r="G4" s="266"/>
      <c r="H4" s="266"/>
      <c r="I4" s="7342"/>
      <c r="J4" s="550" t="s">
        <v>1488</v>
      </c>
      <c r="N4" s="3"/>
      <c r="O4" s="3"/>
      <c r="P4" s="3"/>
      <c r="Q4" s="3"/>
      <c r="R4" s="3"/>
      <c r="S4" s="3"/>
      <c r="T4" s="3"/>
      <c r="U4" s="3"/>
      <c r="V4" s="3"/>
      <c r="W4" s="3"/>
      <c r="X4" s="3"/>
      <c r="Y4" s="3"/>
      <c r="Z4" s="3"/>
      <c r="AA4" s="3"/>
      <c r="AB4" s="3"/>
      <c r="AC4" s="3"/>
      <c r="AD4" s="3"/>
      <c r="AE4" s="3"/>
      <c r="AF4" s="3"/>
      <c r="AG4" s="3"/>
      <c r="AH4" s="3"/>
    </row>
    <row r="5" spans="2:34" s="265" customFormat="1" ht="15.2" customHeight="1">
      <c r="B5" s="593"/>
      <c r="C5" s="593"/>
      <c r="D5" s="593"/>
      <c r="E5" s="593"/>
      <c r="F5" s="593"/>
      <c r="G5" s="593"/>
      <c r="H5" s="593"/>
      <c r="I5" s="7343"/>
      <c r="J5" s="551" t="s">
        <v>258</v>
      </c>
      <c r="N5" s="3"/>
      <c r="O5" s="3"/>
      <c r="P5" s="3"/>
      <c r="Q5" s="428"/>
      <c r="R5" s="428"/>
      <c r="S5" s="428"/>
      <c r="T5" s="3"/>
      <c r="U5" s="3"/>
      <c r="V5" s="3"/>
      <c r="W5" s="3"/>
      <c r="X5" s="3"/>
      <c r="Y5" s="3"/>
      <c r="Z5" s="3"/>
      <c r="AA5" s="3"/>
      <c r="AB5" s="3"/>
      <c r="AC5" s="3"/>
      <c r="AD5" s="3"/>
      <c r="AE5" s="3"/>
      <c r="AF5" s="3"/>
      <c r="AG5" s="3"/>
      <c r="AH5" s="3"/>
    </row>
    <row r="6" spans="2:34" s="265" customFormat="1" ht="14.1" customHeight="1">
      <c r="B6" s="264"/>
      <c r="C6" s="24"/>
      <c r="G6" s="266"/>
      <c r="H6" s="266"/>
      <c r="N6" s="3"/>
      <c r="O6" s="3"/>
      <c r="P6" s="3"/>
      <c r="Q6" s="3"/>
      <c r="R6" s="3"/>
      <c r="S6" s="3"/>
      <c r="T6" s="3"/>
      <c r="U6" s="3"/>
      <c r="V6" s="3"/>
      <c r="W6" s="3"/>
      <c r="X6" s="3"/>
      <c r="Y6" s="3"/>
      <c r="Z6" s="3"/>
      <c r="AA6" s="3"/>
      <c r="AB6" s="3"/>
      <c r="AC6" s="3"/>
      <c r="AD6" s="3"/>
      <c r="AE6" s="3"/>
      <c r="AF6" s="3"/>
      <c r="AG6" s="3"/>
      <c r="AH6" s="3"/>
    </row>
    <row r="7" spans="2:34" s="265" customFormat="1" ht="14.1" customHeight="1">
      <c r="B7" s="264"/>
      <c r="C7" s="24"/>
      <c r="G7" s="266"/>
      <c r="H7" s="266"/>
      <c r="N7" s="3"/>
      <c r="O7" s="3"/>
      <c r="P7" s="3"/>
      <c r="Q7" s="3"/>
      <c r="R7" s="3"/>
      <c r="S7" s="3"/>
      <c r="T7" s="3"/>
      <c r="U7" s="3"/>
      <c r="V7" s="3"/>
      <c r="W7" s="3"/>
      <c r="X7" s="3"/>
      <c r="Y7" s="3"/>
      <c r="Z7" s="3"/>
      <c r="AA7" s="3"/>
      <c r="AB7" s="3"/>
      <c r="AC7" s="3"/>
      <c r="AD7" s="3"/>
      <c r="AE7" s="3"/>
      <c r="AF7" s="3"/>
      <c r="AG7" s="3"/>
      <c r="AH7" s="3"/>
    </row>
    <row r="8" spans="2:34" s="265" customFormat="1" ht="14.1" customHeight="1">
      <c r="B8" s="264"/>
      <c r="C8" s="24"/>
      <c r="G8" s="266"/>
      <c r="H8" s="266"/>
      <c r="N8" s="3"/>
      <c r="O8" s="3"/>
      <c r="P8" s="3"/>
      <c r="Q8" s="3"/>
      <c r="R8" s="3"/>
      <c r="S8" s="3"/>
      <c r="T8" s="3"/>
      <c r="U8" s="3"/>
      <c r="V8" s="3"/>
      <c r="W8" s="3"/>
      <c r="X8" s="3"/>
      <c r="Y8" s="3"/>
      <c r="Z8" s="3"/>
      <c r="AA8" s="3"/>
      <c r="AB8" s="3"/>
      <c r="AC8" s="3"/>
      <c r="AD8" s="3"/>
      <c r="AE8" s="3"/>
      <c r="AF8" s="3"/>
      <c r="AG8" s="3"/>
      <c r="AH8" s="3"/>
    </row>
    <row r="9" spans="2:34" s="267" customFormat="1" ht="12.75" customHeight="1" thickBot="1">
      <c r="B9" s="7877" t="s">
        <v>52</v>
      </c>
      <c r="C9" s="7878"/>
      <c r="D9" s="7883" t="s">
        <v>1898</v>
      </c>
      <c r="E9" s="7883" t="s">
        <v>1640</v>
      </c>
      <c r="F9" s="7883" t="s">
        <v>1894</v>
      </c>
      <c r="G9" s="7884" t="s">
        <v>1086</v>
      </c>
      <c r="H9" s="7886" t="s">
        <v>1084</v>
      </c>
      <c r="N9" s="22"/>
      <c r="O9" s="22"/>
      <c r="P9" s="22"/>
      <c r="Q9" s="7902" t="s">
        <v>1068</v>
      </c>
      <c r="R9" s="7903"/>
      <c r="S9" s="7903"/>
      <c r="T9" s="7902"/>
      <c r="U9" s="7902"/>
      <c r="V9" s="7902"/>
      <c r="W9" s="7902"/>
      <c r="X9" s="7902"/>
      <c r="Y9" s="7902"/>
      <c r="Z9" s="7902"/>
      <c r="AA9" s="7902"/>
      <c r="AB9" s="7902"/>
      <c r="AC9" s="7902"/>
      <c r="AD9" s="7902"/>
      <c r="AE9" s="7902"/>
      <c r="AF9" s="7902"/>
      <c r="AG9" s="22"/>
      <c r="AH9" s="22"/>
    </row>
    <row r="10" spans="2:34" s="267" customFormat="1" ht="12.75" customHeight="1" thickBot="1">
      <c r="B10" s="7879"/>
      <c r="C10" s="7880"/>
      <c r="D10" s="7686"/>
      <c r="E10" s="7686"/>
      <c r="F10" s="7686" t="s">
        <v>1489</v>
      </c>
      <c r="G10" s="7382"/>
      <c r="H10" s="7887"/>
      <c r="N10" s="22"/>
      <c r="O10" s="22"/>
      <c r="P10" s="22"/>
      <c r="Q10" s="7906" t="s">
        <v>1904</v>
      </c>
      <c r="R10" s="7305" t="s">
        <v>1502</v>
      </c>
      <c r="S10" s="7305"/>
      <c r="T10" s="7305" t="s">
        <v>1081</v>
      </c>
      <c r="U10" s="7305" t="s">
        <v>1082</v>
      </c>
      <c r="V10" s="7305" t="s">
        <v>1086</v>
      </c>
      <c r="W10" s="7305" t="s">
        <v>1084</v>
      </c>
      <c r="X10" s="7305" t="s">
        <v>1643</v>
      </c>
      <c r="Y10" s="7305"/>
      <c r="Z10" s="7305"/>
      <c r="AA10" s="7305"/>
      <c r="AB10" s="7305" t="s">
        <v>1071</v>
      </c>
      <c r="AC10" s="7305"/>
      <c r="AD10" s="7305"/>
      <c r="AE10" s="7305"/>
      <c r="AF10" s="7305" t="s">
        <v>1645</v>
      </c>
      <c r="AG10" s="22"/>
      <c r="AH10" s="22"/>
    </row>
    <row r="11" spans="2:34" s="267" customFormat="1" ht="12.75" customHeight="1" thickBot="1">
      <c r="B11" s="7879"/>
      <c r="C11" s="7880"/>
      <c r="D11" s="7686"/>
      <c r="E11" s="7686"/>
      <c r="F11" s="7686"/>
      <c r="G11" s="7382"/>
      <c r="H11" s="7887"/>
      <c r="N11" s="22"/>
      <c r="O11" s="22"/>
      <c r="P11" s="22"/>
      <c r="Q11" s="7907"/>
      <c r="R11" s="7305" t="s">
        <v>1079</v>
      </c>
      <c r="S11" s="7305" t="s">
        <v>1080</v>
      </c>
      <c r="T11" s="7305"/>
      <c r="U11" s="7305"/>
      <c r="V11" s="7305"/>
      <c r="W11" s="7305"/>
      <c r="X11" s="7305" t="s">
        <v>1509</v>
      </c>
      <c r="Y11" s="7305" t="s">
        <v>1082</v>
      </c>
      <c r="Z11" s="7305" t="s">
        <v>1086</v>
      </c>
      <c r="AA11" s="7305" t="s">
        <v>1084</v>
      </c>
      <c r="AB11" s="7305" t="s">
        <v>1509</v>
      </c>
      <c r="AC11" s="7305" t="s">
        <v>1082</v>
      </c>
      <c r="AD11" s="7305" t="s">
        <v>1086</v>
      </c>
      <c r="AE11" s="7305" t="s">
        <v>1084</v>
      </c>
      <c r="AF11" s="7305"/>
      <c r="AG11" s="22"/>
      <c r="AH11" s="22"/>
    </row>
    <row r="12" spans="2:34" s="267" customFormat="1" ht="30.6" customHeight="1" thickBot="1">
      <c r="B12" s="7881"/>
      <c r="C12" s="7882"/>
      <c r="D12" s="7838"/>
      <c r="E12" s="7889"/>
      <c r="F12" s="7838"/>
      <c r="G12" s="7885"/>
      <c r="H12" s="7888"/>
      <c r="N12" s="22"/>
      <c r="O12" s="22"/>
      <c r="P12" s="22"/>
      <c r="Q12" s="7908"/>
      <c r="R12" s="7305"/>
      <c r="S12" s="7305"/>
      <c r="T12" s="7305"/>
      <c r="U12" s="7305"/>
      <c r="V12" s="7305"/>
      <c r="W12" s="7305"/>
      <c r="X12" s="7305"/>
      <c r="Y12" s="7305"/>
      <c r="Z12" s="7305"/>
      <c r="AA12" s="7305"/>
      <c r="AB12" s="7305"/>
      <c r="AC12" s="7305"/>
      <c r="AD12" s="7305"/>
      <c r="AE12" s="7305"/>
      <c r="AF12" s="7305"/>
      <c r="AG12" s="22"/>
      <c r="AH12" s="22"/>
    </row>
    <row r="13" spans="2:34" ht="12.75" customHeight="1">
      <c r="B13" s="5318"/>
      <c r="C13" s="5319"/>
      <c r="D13" s="5320"/>
      <c r="E13" s="5320"/>
      <c r="F13" s="5320"/>
      <c r="G13" s="5321"/>
      <c r="H13" s="5322"/>
      <c r="Q13" s="1165"/>
      <c r="R13" s="1549"/>
      <c r="S13" s="1550"/>
      <c r="T13" s="1474"/>
      <c r="U13" s="1474"/>
      <c r="V13" s="1474"/>
      <c r="W13" s="1474"/>
      <c r="X13" s="1474"/>
      <c r="Y13" s="1474"/>
      <c r="Z13" s="1474"/>
      <c r="AA13" s="1474"/>
      <c r="AB13" s="1474"/>
      <c r="AC13" s="1474"/>
      <c r="AD13" s="1474"/>
      <c r="AE13" s="1474"/>
      <c r="AF13" s="1474"/>
    </row>
    <row r="14" spans="2:34" ht="12.75" customHeight="1">
      <c r="B14" s="312"/>
      <c r="C14" s="309" t="s">
        <v>1141</v>
      </c>
      <c r="D14" s="727">
        <f>'S9.A - RE Mortgage Loan'!R33</f>
        <v>0</v>
      </c>
      <c r="E14" s="727">
        <f>'S9.A - RE Mortgage Loan'!S33</f>
        <v>0</v>
      </c>
      <c r="F14" s="727">
        <f>'S9.A - RE Mortgage Loan'!T33</f>
        <v>0</v>
      </c>
      <c r="G14" s="728">
        <f>'S9.A - RE Mortgage Loan'!U33</f>
        <v>0</v>
      </c>
      <c r="H14" s="731">
        <f>F14-G14</f>
        <v>0</v>
      </c>
      <c r="I14" s="268"/>
      <c r="Q14" s="1551">
        <f t="shared" ref="Q14:Q26" si="0">F14</f>
        <v>0</v>
      </c>
      <c r="R14" s="1551"/>
      <c r="S14" s="1165"/>
      <c r="T14" s="1165">
        <f t="shared" ref="T14:T26" si="1">Q14+R14-S14</f>
        <v>0</v>
      </c>
      <c r="U14" s="1165">
        <f t="shared" ref="U14:U26" si="2">IF(W14&gt;T14,T14-W14,0)</f>
        <v>0</v>
      </c>
      <c r="V14" s="1165">
        <f t="shared" ref="V14:V26" si="3">IF(T14&gt;W14,T14-W14,0)</f>
        <v>0</v>
      </c>
      <c r="W14" s="1165">
        <f>'S9.A - RE Mortgage Loan'!AV34</f>
        <v>0</v>
      </c>
      <c r="X14" s="1165">
        <f>'S9.A - RE Mortgage Loan'!AW34</f>
        <v>0</v>
      </c>
      <c r="Y14" s="1165">
        <f t="shared" ref="Y14:Y25" si="4">IF(AA14&gt;T14,AA14-T14,0)</f>
        <v>0</v>
      </c>
      <c r="Z14" s="1165">
        <f t="shared" ref="Z14:Z25" si="5">IF(T14&gt;AA14,T14-AA14,0)</f>
        <v>0</v>
      </c>
      <c r="AA14" s="1165">
        <f t="shared" ref="AA14:AA26" si="6">W14+X14</f>
        <v>0</v>
      </c>
      <c r="AB14" s="1165">
        <f>'S9.A - RE Mortgage Loan'!BA34</f>
        <v>0</v>
      </c>
      <c r="AC14" s="1165">
        <f t="shared" ref="AC14:AC25" si="7">IF(AE14&gt;T14,AE14-T14,0)</f>
        <v>0</v>
      </c>
      <c r="AD14" s="1165">
        <f t="shared" ref="AD14:AD25" si="8">IF(T14&gt;AE14,T14-AE14,0)</f>
        <v>0</v>
      </c>
      <c r="AE14" s="1165">
        <f t="shared" ref="AE14:AE25" si="9">AA14+AB14</f>
        <v>0</v>
      </c>
      <c r="AF14" s="1552"/>
    </row>
    <row r="15" spans="2:34" ht="12.75" customHeight="1">
      <c r="B15" s="1333"/>
      <c r="C15" s="308" t="s">
        <v>1143</v>
      </c>
      <c r="D15" s="727">
        <f>'S9.B - Collateral Loan'!P27</f>
        <v>0</v>
      </c>
      <c r="E15" s="727">
        <f>'S9.B - Collateral Loan'!Q27</f>
        <v>0</v>
      </c>
      <c r="F15" s="727">
        <f>'S9.B - Collateral Loan'!R27</f>
        <v>0</v>
      </c>
      <c r="G15" s="728">
        <f>'S9.B - Collateral Loan'!S27</f>
        <v>0</v>
      </c>
      <c r="H15" s="731">
        <f t="shared" ref="H15:H25" si="10">F15-G15</f>
        <v>0</v>
      </c>
      <c r="I15" s="268"/>
      <c r="Q15" s="1551">
        <f t="shared" si="0"/>
        <v>0</v>
      </c>
      <c r="R15" s="1551"/>
      <c r="S15" s="1165"/>
      <c r="T15" s="1165">
        <f t="shared" si="1"/>
        <v>0</v>
      </c>
      <c r="U15" s="1165">
        <f t="shared" si="2"/>
        <v>0</v>
      </c>
      <c r="V15" s="1165">
        <f t="shared" si="3"/>
        <v>0</v>
      </c>
      <c r="W15" s="1165">
        <f>'S9.B - Collateral Loan'!AS27</f>
        <v>0</v>
      </c>
      <c r="X15" s="1165">
        <f>'S9.B - Collateral Loan'!AT27</f>
        <v>0</v>
      </c>
      <c r="Y15" s="1165">
        <f t="shared" si="4"/>
        <v>0</v>
      </c>
      <c r="Z15" s="1165">
        <f t="shared" si="5"/>
        <v>0</v>
      </c>
      <c r="AA15" s="1165">
        <f t="shared" si="6"/>
        <v>0</v>
      </c>
      <c r="AB15" s="1165">
        <f>'S9.B - Collateral Loan'!AX27</f>
        <v>0</v>
      </c>
      <c r="AC15" s="1165">
        <f t="shared" si="7"/>
        <v>0</v>
      </c>
      <c r="AD15" s="1165">
        <f t="shared" si="8"/>
        <v>0</v>
      </c>
      <c r="AE15" s="1165">
        <f t="shared" si="9"/>
        <v>0</v>
      </c>
      <c r="AF15" s="1552"/>
    </row>
    <row r="16" spans="2:34" ht="12.75" customHeight="1">
      <c r="B16" s="1333"/>
      <c r="C16" s="308" t="s">
        <v>1145</v>
      </c>
      <c r="D16" s="727">
        <f>'S9.C - Guaranteed Loan'!R25</f>
        <v>0</v>
      </c>
      <c r="E16" s="727">
        <f>'S9.C - Guaranteed Loan'!S25</f>
        <v>0</v>
      </c>
      <c r="F16" s="727">
        <f>'S9.C - Guaranteed Loan'!T25</f>
        <v>0</v>
      </c>
      <c r="G16" s="728">
        <f>'S9.C - Guaranteed Loan'!U25</f>
        <v>0</v>
      </c>
      <c r="H16" s="731">
        <f t="shared" si="10"/>
        <v>0</v>
      </c>
      <c r="I16" s="268"/>
      <c r="Q16" s="1551">
        <f t="shared" si="0"/>
        <v>0</v>
      </c>
      <c r="R16" s="1551"/>
      <c r="S16" s="1165"/>
      <c r="T16" s="1165">
        <f t="shared" si="1"/>
        <v>0</v>
      </c>
      <c r="U16" s="1165">
        <f t="shared" si="2"/>
        <v>0</v>
      </c>
      <c r="V16" s="1165">
        <f t="shared" si="3"/>
        <v>0</v>
      </c>
      <c r="W16" s="1165">
        <f>'S9.C - Guaranteed Loan'!AW25</f>
        <v>0</v>
      </c>
      <c r="X16" s="1165">
        <f>'S9.C - Guaranteed Loan'!AX25</f>
        <v>0</v>
      </c>
      <c r="Y16" s="1165">
        <f t="shared" si="4"/>
        <v>0</v>
      </c>
      <c r="Z16" s="1165">
        <f t="shared" si="5"/>
        <v>0</v>
      </c>
      <c r="AA16" s="1165">
        <f t="shared" si="6"/>
        <v>0</v>
      </c>
      <c r="AB16" s="1165">
        <f>'S9.C - Guaranteed Loan'!BB25</f>
        <v>0</v>
      </c>
      <c r="AC16" s="1165">
        <f t="shared" si="7"/>
        <v>0</v>
      </c>
      <c r="AD16" s="1165">
        <f t="shared" si="8"/>
        <v>0</v>
      </c>
      <c r="AE16" s="1165">
        <f t="shared" si="9"/>
        <v>0</v>
      </c>
      <c r="AF16" s="1552"/>
    </row>
    <row r="17" spans="2:34" ht="12.75" customHeight="1">
      <c r="B17" s="1334"/>
      <c r="C17" s="308" t="s">
        <v>1147</v>
      </c>
      <c r="D17" s="727">
        <f>'S9.D - Chattel Mortgage'!Q29</f>
        <v>0</v>
      </c>
      <c r="E17" s="727">
        <f>'S9.D - Chattel Mortgage'!R29</f>
        <v>0</v>
      </c>
      <c r="F17" s="727">
        <f>'S9.D - Chattel Mortgage'!S29</f>
        <v>0</v>
      </c>
      <c r="G17" s="728">
        <f>'S9.D - Chattel Mortgage'!T29</f>
        <v>0</v>
      </c>
      <c r="H17" s="731">
        <f t="shared" si="10"/>
        <v>0</v>
      </c>
      <c r="I17" s="268"/>
      <c r="Q17" s="1551">
        <f t="shared" si="0"/>
        <v>0</v>
      </c>
      <c r="R17" s="1551"/>
      <c r="S17" s="1165"/>
      <c r="T17" s="1165">
        <f t="shared" si="1"/>
        <v>0</v>
      </c>
      <c r="U17" s="1165">
        <f t="shared" si="2"/>
        <v>0</v>
      </c>
      <c r="V17" s="1165">
        <f t="shared" si="3"/>
        <v>0</v>
      </c>
      <c r="W17" s="1165">
        <f>'S9.D - Chattel Mortgage'!AV29</f>
        <v>0</v>
      </c>
      <c r="X17" s="1165">
        <f>'S9.D - Chattel Mortgage'!AW29</f>
        <v>0</v>
      </c>
      <c r="Y17" s="1165">
        <f t="shared" si="4"/>
        <v>0</v>
      </c>
      <c r="Z17" s="1165">
        <f t="shared" si="5"/>
        <v>0</v>
      </c>
      <c r="AA17" s="1165">
        <f t="shared" si="6"/>
        <v>0</v>
      </c>
      <c r="AB17" s="1165">
        <f>'S9.D - Chattel Mortgage'!BA29</f>
        <v>0</v>
      </c>
      <c r="AC17" s="1165">
        <f t="shared" si="7"/>
        <v>0</v>
      </c>
      <c r="AD17" s="1165">
        <f t="shared" si="8"/>
        <v>0</v>
      </c>
      <c r="AE17" s="1165">
        <f t="shared" si="9"/>
        <v>0</v>
      </c>
      <c r="AF17" s="1552"/>
    </row>
    <row r="18" spans="2:34" ht="12.75" customHeight="1">
      <c r="B18" s="1334"/>
      <c r="C18" s="308" t="s">
        <v>1149</v>
      </c>
      <c r="D18" s="727">
        <f>'S9.E - Notes Rec'!M22</f>
        <v>0</v>
      </c>
      <c r="E18" s="727">
        <f>'S9.E - Notes Rec'!N22</f>
        <v>0</v>
      </c>
      <c r="F18" s="727">
        <f>'S9.E - Notes Rec'!O22</f>
        <v>0</v>
      </c>
      <c r="G18" s="728">
        <f>'S9.E - Notes Rec'!P22</f>
        <v>0</v>
      </c>
      <c r="H18" s="731">
        <f t="shared" si="10"/>
        <v>0</v>
      </c>
      <c r="I18" s="268"/>
      <c r="Q18" s="1551">
        <f t="shared" si="0"/>
        <v>0</v>
      </c>
      <c r="R18" s="1551"/>
      <c r="S18" s="1165"/>
      <c r="T18" s="1165">
        <f t="shared" si="1"/>
        <v>0</v>
      </c>
      <c r="U18" s="1165">
        <f t="shared" si="2"/>
        <v>0</v>
      </c>
      <c r="V18" s="1165">
        <f t="shared" si="3"/>
        <v>0</v>
      </c>
      <c r="W18" s="1165">
        <f>'S9.E - Notes Rec'!AO22</f>
        <v>0</v>
      </c>
      <c r="X18" s="1165">
        <f>'S9.E - Notes Rec'!AP22</f>
        <v>0</v>
      </c>
      <c r="Y18" s="1165">
        <f t="shared" si="4"/>
        <v>0</v>
      </c>
      <c r="Z18" s="1165">
        <f t="shared" si="5"/>
        <v>0</v>
      </c>
      <c r="AA18" s="1165">
        <f t="shared" si="6"/>
        <v>0</v>
      </c>
      <c r="AB18" s="1165">
        <f>'S9.E - Notes Rec'!AT22</f>
        <v>0</v>
      </c>
      <c r="AC18" s="1165">
        <f t="shared" si="7"/>
        <v>0</v>
      </c>
      <c r="AD18" s="1165">
        <f t="shared" si="8"/>
        <v>0</v>
      </c>
      <c r="AE18" s="1165">
        <f t="shared" si="9"/>
        <v>0</v>
      </c>
      <c r="AF18" s="1552"/>
    </row>
    <row r="19" spans="2:34" ht="12.75" customHeight="1">
      <c r="B19" s="1334"/>
      <c r="C19" s="308" t="s">
        <v>1151</v>
      </c>
      <c r="D19" s="727">
        <f>'S9.F - Housing Loan'!O25</f>
        <v>0</v>
      </c>
      <c r="E19" s="727">
        <f>'S9.F - Housing Loan'!P25</f>
        <v>0</v>
      </c>
      <c r="F19" s="727">
        <f>'S9.F - Housing Loan'!Q25</f>
        <v>0</v>
      </c>
      <c r="G19" s="728">
        <f>'S9.F - Housing Loan'!R25</f>
        <v>0</v>
      </c>
      <c r="H19" s="731">
        <f t="shared" si="10"/>
        <v>0</v>
      </c>
      <c r="I19" s="268"/>
      <c r="Q19" s="1551">
        <f t="shared" si="0"/>
        <v>0</v>
      </c>
      <c r="R19" s="1551"/>
      <c r="S19" s="1165"/>
      <c r="T19" s="1165">
        <f t="shared" si="1"/>
        <v>0</v>
      </c>
      <c r="U19" s="1165">
        <f t="shared" si="2"/>
        <v>0</v>
      </c>
      <c r="V19" s="1165">
        <f t="shared" si="3"/>
        <v>0</v>
      </c>
      <c r="W19" s="1165">
        <f>'S9.F - Housing Loan'!AR25</f>
        <v>0</v>
      </c>
      <c r="X19" s="1165">
        <f>'S9.F - Housing Loan'!AS25</f>
        <v>0</v>
      </c>
      <c r="Y19" s="1165">
        <f t="shared" si="4"/>
        <v>0</v>
      </c>
      <c r="Z19" s="1165">
        <f t="shared" si="5"/>
        <v>0</v>
      </c>
      <c r="AA19" s="1165">
        <f t="shared" si="6"/>
        <v>0</v>
      </c>
      <c r="AB19" s="1165">
        <f>'S9.F - Housing Loan'!AW25</f>
        <v>0</v>
      </c>
      <c r="AC19" s="1165">
        <f t="shared" si="7"/>
        <v>0</v>
      </c>
      <c r="AD19" s="1165">
        <f t="shared" si="8"/>
        <v>0</v>
      </c>
      <c r="AE19" s="1165">
        <f t="shared" si="9"/>
        <v>0</v>
      </c>
      <c r="AF19" s="1552"/>
    </row>
    <row r="20" spans="2:34" ht="12.75" customHeight="1">
      <c r="B20" s="1334"/>
      <c r="C20" s="308" t="s">
        <v>1153</v>
      </c>
      <c r="D20" s="727">
        <f>'S9.G - Car Loan'!R25</f>
        <v>0</v>
      </c>
      <c r="E20" s="727">
        <f>'S9.G - Car Loan'!S25</f>
        <v>0</v>
      </c>
      <c r="F20" s="727">
        <f>'S9.G - Car Loan'!T25</f>
        <v>0</v>
      </c>
      <c r="G20" s="728">
        <f>'S9.G - Car Loan'!U25</f>
        <v>0</v>
      </c>
      <c r="H20" s="731">
        <f t="shared" si="10"/>
        <v>0</v>
      </c>
      <c r="I20" s="268"/>
      <c r="Q20" s="1551">
        <f t="shared" si="0"/>
        <v>0</v>
      </c>
      <c r="R20" s="1551"/>
      <c r="S20" s="1165"/>
      <c r="T20" s="1165">
        <f t="shared" si="1"/>
        <v>0</v>
      </c>
      <c r="U20" s="1165">
        <f t="shared" si="2"/>
        <v>0</v>
      </c>
      <c r="V20" s="1165">
        <f t="shared" si="3"/>
        <v>0</v>
      </c>
      <c r="W20" s="1165">
        <f>'S9.G - Car Loan'!AU26</f>
        <v>0</v>
      </c>
      <c r="X20" s="1165">
        <f>'S9.G - Car Loan'!AV26</f>
        <v>0</v>
      </c>
      <c r="Y20" s="1165">
        <f t="shared" si="4"/>
        <v>0</v>
      </c>
      <c r="Z20" s="1165">
        <f t="shared" si="5"/>
        <v>0</v>
      </c>
      <c r="AA20" s="1165">
        <f t="shared" si="6"/>
        <v>0</v>
      </c>
      <c r="AB20" s="1165">
        <f>'S9.G - Car Loan'!AZ26</f>
        <v>0</v>
      </c>
      <c r="AC20" s="1165">
        <f t="shared" si="7"/>
        <v>0</v>
      </c>
      <c r="AD20" s="1165">
        <f t="shared" si="8"/>
        <v>0</v>
      </c>
      <c r="AE20" s="1165">
        <f t="shared" si="9"/>
        <v>0</v>
      </c>
      <c r="AF20" s="1552"/>
    </row>
    <row r="21" spans="2:34" ht="12.75" customHeight="1">
      <c r="B21" s="1334"/>
      <c r="C21" s="308" t="s">
        <v>1155</v>
      </c>
      <c r="D21" s="727">
        <f>'S9.H - Money Mortgage'!U23</f>
        <v>0</v>
      </c>
      <c r="E21" s="727">
        <f>'S9.H - Money Mortgage'!V23</f>
        <v>0</v>
      </c>
      <c r="F21" s="727">
        <f>'S9.H - Money Mortgage'!W23</f>
        <v>0</v>
      </c>
      <c r="G21" s="728">
        <f>'S9.H - Money Mortgage'!X23</f>
        <v>0</v>
      </c>
      <c r="H21" s="731">
        <f t="shared" si="10"/>
        <v>0</v>
      </c>
      <c r="I21" s="268"/>
      <c r="Q21" s="1551">
        <f t="shared" si="0"/>
        <v>0</v>
      </c>
      <c r="R21" s="1551"/>
      <c r="S21" s="1165"/>
      <c r="T21" s="1165">
        <f t="shared" si="1"/>
        <v>0</v>
      </c>
      <c r="U21" s="1165">
        <f t="shared" si="2"/>
        <v>0</v>
      </c>
      <c r="V21" s="1165">
        <f t="shared" si="3"/>
        <v>0</v>
      </c>
      <c r="W21" s="1165">
        <f>'S9.H - Money Mortgage'!AW23</f>
        <v>0</v>
      </c>
      <c r="X21" s="1165">
        <f>'S9.H - Money Mortgage'!AX23</f>
        <v>0</v>
      </c>
      <c r="Y21" s="1165">
        <f t="shared" si="4"/>
        <v>0</v>
      </c>
      <c r="Z21" s="1165">
        <f t="shared" si="5"/>
        <v>0</v>
      </c>
      <c r="AA21" s="1165">
        <f t="shared" si="6"/>
        <v>0</v>
      </c>
      <c r="AB21" s="1165">
        <f>'S9.H - Money Mortgage'!BB23</f>
        <v>0</v>
      </c>
      <c r="AC21" s="1165">
        <f t="shared" si="7"/>
        <v>0</v>
      </c>
      <c r="AD21" s="1165">
        <f t="shared" si="8"/>
        <v>0</v>
      </c>
      <c r="AE21" s="1165">
        <f t="shared" si="9"/>
        <v>0</v>
      </c>
      <c r="AF21" s="1552"/>
    </row>
    <row r="22" spans="2:34" ht="12.75" customHeight="1">
      <c r="B22" s="1334"/>
      <c r="C22" s="308" t="s">
        <v>1157</v>
      </c>
      <c r="D22" s="727">
        <f>'S9.I - Sales Contract'!R22</f>
        <v>0</v>
      </c>
      <c r="E22" s="727">
        <f>'S9.I - Sales Contract'!S22</f>
        <v>0</v>
      </c>
      <c r="F22" s="727">
        <f>'S9.I - Sales Contract'!T22</f>
        <v>0</v>
      </c>
      <c r="G22" s="728">
        <f>'S9.I - Sales Contract'!U22</f>
        <v>0</v>
      </c>
      <c r="H22" s="731">
        <f t="shared" si="10"/>
        <v>0</v>
      </c>
      <c r="I22" s="268"/>
      <c r="Q22" s="1551">
        <f t="shared" si="0"/>
        <v>0</v>
      </c>
      <c r="R22" s="1551"/>
      <c r="S22" s="1165"/>
      <c r="T22" s="1165">
        <f t="shared" si="1"/>
        <v>0</v>
      </c>
      <c r="U22" s="1165">
        <f t="shared" si="2"/>
        <v>0</v>
      </c>
      <c r="V22" s="1165">
        <f t="shared" si="3"/>
        <v>0</v>
      </c>
      <c r="W22" s="1165">
        <f>'S9.I - Sales Contract'!AU22</f>
        <v>0</v>
      </c>
      <c r="X22" s="1165">
        <f>'S9.I - Sales Contract'!AV22</f>
        <v>0</v>
      </c>
      <c r="Y22" s="1165">
        <f t="shared" si="4"/>
        <v>0</v>
      </c>
      <c r="Z22" s="1165">
        <f t="shared" si="5"/>
        <v>0</v>
      </c>
      <c r="AA22" s="1165">
        <f t="shared" si="6"/>
        <v>0</v>
      </c>
      <c r="AB22" s="1165">
        <f>'S9.I - Sales Contract'!AZ22</f>
        <v>0</v>
      </c>
      <c r="AC22" s="1165">
        <f t="shared" si="7"/>
        <v>0</v>
      </c>
      <c r="AD22" s="1165">
        <f t="shared" si="8"/>
        <v>0</v>
      </c>
      <c r="AE22" s="1165">
        <f t="shared" si="9"/>
        <v>0</v>
      </c>
      <c r="AF22" s="1552"/>
    </row>
    <row r="23" spans="2:34" ht="12.75" customHeight="1">
      <c r="B23" s="1334"/>
      <c r="C23" s="308" t="s">
        <v>1159</v>
      </c>
      <c r="D23" s="727">
        <f>'S9.J - Unquoted Debt Sec'!O24</f>
        <v>0</v>
      </c>
      <c r="E23" s="727">
        <f>'S9.J - Unquoted Debt Sec'!P24</f>
        <v>0</v>
      </c>
      <c r="F23" s="727">
        <f>'S9.J - Unquoted Debt Sec'!Q24</f>
        <v>0</v>
      </c>
      <c r="G23" s="728">
        <f>'S9.J - Unquoted Debt Sec'!R24</f>
        <v>0</v>
      </c>
      <c r="H23" s="731">
        <f t="shared" si="10"/>
        <v>0</v>
      </c>
      <c r="I23" s="268"/>
      <c r="Q23" s="1551">
        <f t="shared" si="0"/>
        <v>0</v>
      </c>
      <c r="R23" s="1551"/>
      <c r="S23" s="1165"/>
      <c r="T23" s="1165">
        <f t="shared" si="1"/>
        <v>0</v>
      </c>
      <c r="U23" s="1165">
        <f t="shared" si="2"/>
        <v>0</v>
      </c>
      <c r="V23" s="1165">
        <f t="shared" si="3"/>
        <v>0</v>
      </c>
      <c r="W23" s="1165">
        <f>'S9.J - Unquoted Debt Sec'!AP24</f>
        <v>0</v>
      </c>
      <c r="X23" s="1165">
        <f>'S9.J - Unquoted Debt Sec'!AQ24</f>
        <v>0</v>
      </c>
      <c r="Y23" s="1165">
        <f t="shared" si="4"/>
        <v>0</v>
      </c>
      <c r="Z23" s="1165">
        <f t="shared" si="5"/>
        <v>0</v>
      </c>
      <c r="AA23" s="1165">
        <f t="shared" si="6"/>
        <v>0</v>
      </c>
      <c r="AB23" s="1165">
        <f>'S9.J - Unquoted Debt Sec'!AU24</f>
        <v>0</v>
      </c>
      <c r="AC23" s="1165">
        <f t="shared" si="7"/>
        <v>0</v>
      </c>
      <c r="AD23" s="1165">
        <f t="shared" si="8"/>
        <v>0</v>
      </c>
      <c r="AE23" s="1165">
        <f t="shared" si="9"/>
        <v>0</v>
      </c>
      <c r="AF23" s="1552"/>
    </row>
    <row r="24" spans="2:34" ht="12.75" customHeight="1">
      <c r="B24" s="1334"/>
      <c r="C24" s="308" t="s">
        <v>363</v>
      </c>
      <c r="D24" s="727">
        <f>'S9.K - Salary Loans'!O33</f>
        <v>0</v>
      </c>
      <c r="E24" s="727">
        <f>'S9.K - Salary Loans'!P33</f>
        <v>0</v>
      </c>
      <c r="F24" s="727">
        <f>'S9.K - Salary Loans'!Q33</f>
        <v>0</v>
      </c>
      <c r="G24" s="728">
        <f>'S9.K - Salary Loans'!R33</f>
        <v>0</v>
      </c>
      <c r="H24" s="731">
        <f t="shared" si="10"/>
        <v>0</v>
      </c>
      <c r="I24" s="268"/>
      <c r="Q24" s="1551">
        <f t="shared" si="0"/>
        <v>0</v>
      </c>
      <c r="R24" s="1551"/>
      <c r="S24" s="1165"/>
      <c r="T24" s="1165">
        <f t="shared" si="1"/>
        <v>0</v>
      </c>
      <c r="U24" s="1165">
        <f t="shared" si="2"/>
        <v>0</v>
      </c>
      <c r="V24" s="1165">
        <f t="shared" si="3"/>
        <v>0</v>
      </c>
      <c r="W24" s="1165">
        <f>'S9.K - Salary Loans'!AS33</f>
        <v>0</v>
      </c>
      <c r="X24" s="1165">
        <f>'S9.K - Salary Loans'!AT33</f>
        <v>0</v>
      </c>
      <c r="Y24" s="1165">
        <f t="shared" si="4"/>
        <v>0</v>
      </c>
      <c r="Z24" s="1165">
        <f t="shared" si="5"/>
        <v>0</v>
      </c>
      <c r="AA24" s="1165">
        <f t="shared" si="6"/>
        <v>0</v>
      </c>
      <c r="AB24" s="1165">
        <f>'S9.K - Salary Loans'!AX33</f>
        <v>0</v>
      </c>
      <c r="AC24" s="1165">
        <f t="shared" si="7"/>
        <v>0</v>
      </c>
      <c r="AD24" s="1165">
        <f t="shared" si="8"/>
        <v>0</v>
      </c>
      <c r="AE24" s="1165">
        <f t="shared" si="9"/>
        <v>0</v>
      </c>
      <c r="AF24" s="1552"/>
    </row>
    <row r="25" spans="2:34" ht="12.75" customHeight="1">
      <c r="B25" s="1334"/>
      <c r="C25" s="308" t="s">
        <v>1162</v>
      </c>
      <c r="D25" s="727">
        <f>'S9.L - Other Loans'!N23</f>
        <v>0</v>
      </c>
      <c r="E25" s="727">
        <f>'S9.L - Other Loans'!O23</f>
        <v>0</v>
      </c>
      <c r="F25" s="727">
        <f>'S9.L - Other Loans'!P23</f>
        <v>0</v>
      </c>
      <c r="G25" s="728">
        <f>'S9.L - Other Loans'!Q23</f>
        <v>0</v>
      </c>
      <c r="H25" s="731">
        <f t="shared" si="10"/>
        <v>0</v>
      </c>
      <c r="I25" s="268"/>
      <c r="Q25" s="1551">
        <f t="shared" si="0"/>
        <v>0</v>
      </c>
      <c r="R25" s="1551"/>
      <c r="S25" s="1165"/>
      <c r="T25" s="1165">
        <f t="shared" si="1"/>
        <v>0</v>
      </c>
      <c r="U25" s="1165">
        <f t="shared" si="2"/>
        <v>0</v>
      </c>
      <c r="V25" s="1165">
        <f t="shared" si="3"/>
        <v>0</v>
      </c>
      <c r="W25" s="1165">
        <f>'S9.L - Other Loans'!AO23</f>
        <v>0</v>
      </c>
      <c r="X25" s="1165">
        <f>'S9.L - Other Loans'!AP23</f>
        <v>0</v>
      </c>
      <c r="Y25" s="1165">
        <f t="shared" si="4"/>
        <v>0</v>
      </c>
      <c r="Z25" s="1165">
        <f t="shared" si="5"/>
        <v>0</v>
      </c>
      <c r="AA25" s="1165">
        <f t="shared" si="6"/>
        <v>0</v>
      </c>
      <c r="AB25" s="1165">
        <f>'S9.L - Other Loans'!AT23</f>
        <v>0</v>
      </c>
      <c r="AC25" s="1165">
        <f t="shared" si="7"/>
        <v>0</v>
      </c>
      <c r="AD25" s="1165">
        <f t="shared" si="8"/>
        <v>0</v>
      </c>
      <c r="AE25" s="1165">
        <f t="shared" si="9"/>
        <v>0</v>
      </c>
      <c r="AF25" s="1552"/>
    </row>
    <row r="26" spans="2:34" ht="12.75" customHeight="1">
      <c r="B26" s="1334"/>
      <c r="C26" s="269"/>
      <c r="D26" s="729"/>
      <c r="E26" s="729"/>
      <c r="F26" s="729"/>
      <c r="G26" s="730"/>
      <c r="H26" s="465"/>
      <c r="I26" s="268"/>
      <c r="Q26" s="1553">
        <f t="shared" si="0"/>
        <v>0</v>
      </c>
      <c r="R26" s="1553"/>
      <c r="S26" s="1224"/>
      <c r="T26" s="1224">
        <f t="shared" si="1"/>
        <v>0</v>
      </c>
      <c r="U26" s="1224">
        <f t="shared" si="2"/>
        <v>0</v>
      </c>
      <c r="V26" s="1224">
        <f t="shared" si="3"/>
        <v>0</v>
      </c>
      <c r="W26" s="1224"/>
      <c r="X26" s="1224"/>
      <c r="Y26" s="1224"/>
      <c r="Z26" s="1224"/>
      <c r="AA26" s="1224">
        <f t="shared" si="6"/>
        <v>0</v>
      </c>
      <c r="AB26" s="1224"/>
      <c r="AC26" s="1224"/>
      <c r="AD26" s="1224"/>
      <c r="AE26" s="1224"/>
      <c r="AF26" s="1224"/>
    </row>
    <row r="27" spans="2:34" s="265" customFormat="1" ht="12.75" customHeight="1">
      <c r="B27" s="5323" t="s">
        <v>2076</v>
      </c>
      <c r="C27" s="5324"/>
      <c r="D27" s="5325">
        <f>SUM(D14:D26)</f>
        <v>0</v>
      </c>
      <c r="E27" s="5325">
        <f>SUM(E14:E26)</f>
        <v>0</v>
      </c>
      <c r="F27" s="5325">
        <f>SUM(F14:F26)</f>
        <v>0</v>
      </c>
      <c r="G27" s="5325">
        <f>SUM(G14:G26)</f>
        <v>0</v>
      </c>
      <c r="H27" s="5326">
        <f>SUM(H14:H26)</f>
        <v>0</v>
      </c>
      <c r="I27" s="271"/>
      <c r="N27" s="3"/>
      <c r="O27" s="3"/>
      <c r="P27" s="3"/>
      <c r="Q27" s="1554">
        <f>SUM(Q14:Q26)</f>
        <v>0</v>
      </c>
      <c r="R27" s="1554">
        <f>SUM(R14:R26)</f>
        <v>0</v>
      </c>
      <c r="S27" s="1554">
        <f t="shared" ref="S27:AE27" si="11">SUM(S14:S26)</f>
        <v>0</v>
      </c>
      <c r="T27" s="1554">
        <f t="shared" si="11"/>
        <v>0</v>
      </c>
      <c r="U27" s="1554">
        <f>SUM(U14:U26)</f>
        <v>0</v>
      </c>
      <c r="V27" s="1554">
        <f>SUM(V14:V26)</f>
        <v>0</v>
      </c>
      <c r="W27" s="1554">
        <f>SUM(W14:W26)</f>
        <v>0</v>
      </c>
      <c r="X27" s="1554">
        <f t="shared" si="11"/>
        <v>0</v>
      </c>
      <c r="Y27" s="1554">
        <f t="shared" si="11"/>
        <v>0</v>
      </c>
      <c r="Z27" s="1554">
        <f t="shared" si="11"/>
        <v>0</v>
      </c>
      <c r="AA27" s="1554">
        <f t="shared" si="11"/>
        <v>0</v>
      </c>
      <c r="AB27" s="1554">
        <f t="shared" si="11"/>
        <v>0</v>
      </c>
      <c r="AC27" s="1554">
        <f t="shared" si="11"/>
        <v>0</v>
      </c>
      <c r="AD27" s="1554">
        <f t="shared" si="11"/>
        <v>0</v>
      </c>
      <c r="AE27" s="1554">
        <f t="shared" si="11"/>
        <v>0</v>
      </c>
      <c r="AF27" s="1554"/>
      <c r="AG27" s="3"/>
      <c r="AH27" s="3"/>
    </row>
    <row r="28" spans="2:34" ht="12.75" customHeight="1">
      <c r="E28" s="352" t="s">
        <v>1263</v>
      </c>
      <c r="F28" s="356">
        <f>F27-SFP!G79</f>
        <v>0</v>
      </c>
      <c r="G28" s="272"/>
      <c r="H28" s="272"/>
      <c r="I28" s="268"/>
      <c r="Q28" s="1555"/>
      <c r="R28" s="1555"/>
      <c r="S28" s="1555"/>
    </row>
    <row r="29" spans="2:34" ht="12.75" customHeight="1">
      <c r="G29" s="272"/>
      <c r="H29" s="272"/>
      <c r="I29" s="268"/>
      <c r="Q29" s="7892" t="s">
        <v>2077</v>
      </c>
      <c r="R29" s="7893"/>
      <c r="S29" s="7893"/>
      <c r="T29" s="7893"/>
      <c r="U29" s="7894"/>
      <c r="V29" s="1556"/>
    </row>
    <row r="30" spans="2:34" ht="12.75" customHeight="1">
      <c r="I30" s="268"/>
      <c r="Q30" s="7895" t="s">
        <v>52</v>
      </c>
      <c r="R30" s="7896"/>
      <c r="S30" s="1557" t="s">
        <v>1915</v>
      </c>
      <c r="T30" s="1558" t="s">
        <v>1070</v>
      </c>
      <c r="U30" s="1558" t="s">
        <v>1071</v>
      </c>
    </row>
    <row r="31" spans="2:34" ht="12.75" customHeight="1">
      <c r="I31" s="268"/>
      <c r="Q31" s="7897" t="s">
        <v>1151</v>
      </c>
      <c r="R31" s="7898"/>
      <c r="S31" s="1559">
        <f>'S9.F - Housing Loan'!AR25</f>
        <v>0</v>
      </c>
      <c r="T31" s="1165">
        <f>'S9.F - Housing Loan'!AV25</f>
        <v>0</v>
      </c>
      <c r="U31" s="1165">
        <f>'S9.F - Housing Loan'!AZ20</f>
        <v>0</v>
      </c>
    </row>
    <row r="32" spans="2:34" ht="12.75" customHeight="1">
      <c r="I32" s="268"/>
      <c r="Q32" s="7897" t="s">
        <v>349</v>
      </c>
      <c r="R32" s="7898"/>
      <c r="S32" s="1559">
        <f>'S9.G - Car Loan'!AU26</f>
        <v>0</v>
      </c>
      <c r="T32" s="1165">
        <f>'S9.G - Car Loan'!AY26</f>
        <v>0</v>
      </c>
      <c r="U32" s="1165">
        <f>'S9.G - Car Loan'!BC26</f>
        <v>0</v>
      </c>
    </row>
    <row r="33" spans="17:21" ht="12.75" customHeight="1">
      <c r="Q33" s="7897" t="s">
        <v>339</v>
      </c>
      <c r="R33" s="7898"/>
      <c r="S33" s="1559">
        <f>'S9.D - Chattel Mortgage'!AV29</f>
        <v>0</v>
      </c>
      <c r="T33" s="1165">
        <f>'S9.D - Chattel Mortgage'!AZ29</f>
        <v>0</v>
      </c>
      <c r="U33" s="1165">
        <f>'S9.D - Chattel Mortgage'!BD29</f>
        <v>0</v>
      </c>
    </row>
    <row r="34" spans="17:21" ht="12.75" customHeight="1">
      <c r="Q34" s="7897" t="s">
        <v>363</v>
      </c>
      <c r="R34" s="7898"/>
      <c r="S34" s="1559">
        <f>'S9.K - Salary Loans'!AS33</f>
        <v>0</v>
      </c>
      <c r="T34" s="1165">
        <f>'S9.K - Salary Loans'!AW33</f>
        <v>0</v>
      </c>
      <c r="U34" s="1165">
        <f>'S9.K - Salary Loans'!BA33</f>
        <v>0</v>
      </c>
    </row>
    <row r="35" spans="17:21" ht="12.75" customHeight="1">
      <c r="Q35" s="7899" t="s">
        <v>164</v>
      </c>
      <c r="R35" s="7900"/>
      <c r="S35" s="1560">
        <f>SUM(S31:S34)</f>
        <v>0</v>
      </c>
      <c r="T35" s="1561">
        <f>SUM(T31:T34)</f>
        <v>0</v>
      </c>
      <c r="U35" s="1561">
        <f>SUM(U31:U34)</f>
        <v>0</v>
      </c>
    </row>
    <row r="36" spans="17:21" ht="12.75" customHeight="1">
      <c r="Q36" s="7897" t="s">
        <v>1919</v>
      </c>
      <c r="R36" s="7898"/>
      <c r="S36" s="1227">
        <f>IF(S35&gt;R39,S35-R39,0)</f>
        <v>0</v>
      </c>
      <c r="T36" s="1227">
        <f>IF(T35&gt;S39,T35-S39,0)</f>
        <v>0</v>
      </c>
      <c r="U36" s="1227">
        <f>IF(U35&gt;T39,U35-T39,0)</f>
        <v>0</v>
      </c>
    </row>
    <row r="37" spans="17:21" ht="12.75" customHeight="1">
      <c r="Q37" s="7897" t="s">
        <v>1920</v>
      </c>
      <c r="R37" s="7898"/>
      <c r="S37" s="1562"/>
      <c r="T37" s="1552"/>
      <c r="U37" s="1552"/>
    </row>
    <row r="38" spans="17:21" ht="12.75" customHeight="1">
      <c r="Q38" s="1563"/>
      <c r="R38" s="1563"/>
      <c r="S38" s="1563"/>
    </row>
    <row r="39" spans="17:21" ht="12.75" customHeight="1">
      <c r="Q39" s="1564" t="s">
        <v>2078</v>
      </c>
      <c r="R39" s="1564"/>
      <c r="S39" s="1563"/>
    </row>
    <row r="40" spans="17:21" ht="12.75" customHeight="1">
      <c r="Q40" s="1563"/>
      <c r="R40" s="1563"/>
      <c r="S40" s="1563"/>
    </row>
    <row r="41" spans="17:21" ht="12.75" customHeight="1">
      <c r="Q41" s="7892" t="s">
        <v>2079</v>
      </c>
      <c r="R41" s="7893"/>
      <c r="S41" s="7893"/>
      <c r="T41" s="7893"/>
      <c r="U41" s="7894"/>
    </row>
    <row r="42" spans="17:21" ht="12.75" customHeight="1">
      <c r="Q42" s="7890" t="s">
        <v>1603</v>
      </c>
      <c r="R42" s="7890"/>
      <c r="S42" s="7890"/>
      <c r="T42" s="7904" t="s">
        <v>756</v>
      </c>
      <c r="U42" s="7904"/>
    </row>
    <row r="43" spans="17:21" ht="12.75" customHeight="1">
      <c r="Q43" s="7890"/>
      <c r="R43" s="7890"/>
      <c r="S43" s="7890"/>
      <c r="T43" s="1565" t="s">
        <v>1604</v>
      </c>
      <c r="U43" s="1565" t="s">
        <v>1605</v>
      </c>
    </row>
    <row r="44" spans="17:21" ht="12.75" customHeight="1">
      <c r="Q44" s="7905" t="s">
        <v>2080</v>
      </c>
      <c r="R44" s="7905"/>
      <c r="S44" s="7905"/>
      <c r="T44" s="1165"/>
      <c r="U44" s="1165"/>
    </row>
    <row r="45" spans="17:21" ht="12.75" customHeight="1">
      <c r="Q45" s="7901" t="s">
        <v>1141</v>
      </c>
      <c r="R45" s="7901"/>
      <c r="S45" s="7901"/>
      <c r="T45" s="1474"/>
      <c r="U45" s="1165"/>
    </row>
    <row r="46" spans="17:21">
      <c r="Q46" s="7891" t="s">
        <v>1932</v>
      </c>
      <c r="R46" s="7891"/>
      <c r="S46" s="7891"/>
      <c r="T46" s="1165">
        <f>'S9.A - RE Mortgage Loan'!AK38</f>
        <v>0</v>
      </c>
      <c r="U46" s="1165">
        <f>'S9.A - RE Mortgage Loan'!AL38</f>
        <v>0</v>
      </c>
    </row>
    <row r="47" spans="17:21">
      <c r="Q47" s="7891" t="s">
        <v>1933</v>
      </c>
      <c r="R47" s="7891"/>
      <c r="S47" s="7891"/>
      <c r="T47" s="1165">
        <f>'S9.A - RE Mortgage Loan'!AK39</f>
        <v>0</v>
      </c>
      <c r="U47" s="1165">
        <f>'S9.A - RE Mortgage Loan'!AL39</f>
        <v>0</v>
      </c>
    </row>
    <row r="48" spans="17:21">
      <c r="Q48" s="7891" t="s">
        <v>1608</v>
      </c>
      <c r="R48" s="7891"/>
      <c r="S48" s="7891"/>
      <c r="T48" s="1165">
        <f>'S9.A - RE Mortgage Loan'!AK40</f>
        <v>0</v>
      </c>
      <c r="U48" s="1165">
        <f>'S9.A - RE Mortgage Loan'!AL40</f>
        <v>0</v>
      </c>
    </row>
    <row r="49" spans="17:21">
      <c r="Q49" s="7891" t="s">
        <v>1609</v>
      </c>
      <c r="R49" s="7891"/>
      <c r="S49" s="7891"/>
      <c r="T49" s="1165">
        <f>'S9.A - RE Mortgage Loan'!AK41</f>
        <v>0</v>
      </c>
      <c r="U49" s="1165">
        <f>'S9.A - RE Mortgage Loan'!AL41</f>
        <v>0</v>
      </c>
    </row>
    <row r="50" spans="17:21">
      <c r="Q50" s="7891" t="s">
        <v>1934</v>
      </c>
      <c r="R50" s="7891"/>
      <c r="S50" s="7891"/>
      <c r="T50" s="1165">
        <f>'S9.A - RE Mortgage Loan'!AK42</f>
        <v>0</v>
      </c>
      <c r="U50" s="1165">
        <f>'S9.A - RE Mortgage Loan'!AL42</f>
        <v>0</v>
      </c>
    </row>
    <row r="51" spans="17:21">
      <c r="Q51" s="7891" t="s">
        <v>1611</v>
      </c>
      <c r="R51" s="7891"/>
      <c r="S51" s="7891"/>
      <c r="T51" s="1165"/>
      <c r="U51" s="1165"/>
    </row>
    <row r="52" spans="17:21">
      <c r="Q52" s="7909" t="s">
        <v>1935</v>
      </c>
      <c r="R52" s="7909"/>
      <c r="S52" s="7909"/>
      <c r="T52" s="1165">
        <f>'S9.A - RE Mortgage Loan'!AK44</f>
        <v>0</v>
      </c>
      <c r="U52" s="1165">
        <f>'S9.A - RE Mortgage Loan'!AL44</f>
        <v>0</v>
      </c>
    </row>
    <row r="53" spans="17:21">
      <c r="Q53" s="7909" t="s">
        <v>2081</v>
      </c>
      <c r="R53" s="7909"/>
      <c r="S53" s="7909"/>
      <c r="T53" s="1165">
        <f>'S9.A - RE Mortgage Loan'!AK45</f>
        <v>0</v>
      </c>
      <c r="U53" s="1165">
        <f>'S9.A - RE Mortgage Loan'!AL45</f>
        <v>0</v>
      </c>
    </row>
    <row r="54" spans="17:21">
      <c r="Q54" s="7901" t="s">
        <v>2082</v>
      </c>
      <c r="R54" s="7901"/>
      <c r="S54" s="7901"/>
      <c r="T54" s="1165"/>
      <c r="U54" s="1165"/>
    </row>
    <row r="55" spans="17:21">
      <c r="Q55" s="7891" t="s">
        <v>1932</v>
      </c>
      <c r="R55" s="7891"/>
      <c r="S55" s="7891"/>
      <c r="T55" s="1165">
        <f>'S9.B - Collateral Loan'!AI32+'S9.C - Guaranteed Loan'!AL39+'S9.D - Chattel Mortgage'!AK34+'S9.F - Housing Loan'!AI30+'S9.G - Car Loan'!AL31+'S9.K - Salary Loans'!AI38</f>
        <v>0</v>
      </c>
      <c r="U55" s="1165">
        <f>'S9.B - Collateral Loan'!AJ32+'S9.C - Guaranteed Loan'!AM39+'S9.D - Chattel Mortgage'!AL34+'S9.F - Housing Loan'!AJ30+'S9.G - Car Loan'!AM31+'S9.K - Salary Loans'!AJ38</f>
        <v>0</v>
      </c>
    </row>
    <row r="56" spans="17:21">
      <c r="Q56" s="7891" t="s">
        <v>1933</v>
      </c>
      <c r="R56" s="7891"/>
      <c r="S56" s="7891"/>
      <c r="T56" s="1165">
        <f>'S9.B - Collateral Loan'!AI33+'S9.C - Guaranteed Loan'!AL40+'S9.D - Chattel Mortgage'!AK35+'S9.F - Housing Loan'!AI31+'S9.G - Car Loan'!AL32+'S9.K - Salary Loans'!AI39</f>
        <v>0</v>
      </c>
      <c r="U56" s="1165">
        <f>'S9.B - Collateral Loan'!AJ33+'S9.C - Guaranteed Loan'!AM40+'S9.D - Chattel Mortgage'!AL35+'S9.F - Housing Loan'!AJ31+'S9.G - Car Loan'!AM32+'S9.K - Salary Loans'!AJ39</f>
        <v>0</v>
      </c>
    </row>
    <row r="57" spans="17:21">
      <c r="Q57" s="7891" t="s">
        <v>1608</v>
      </c>
      <c r="R57" s="7891"/>
      <c r="S57" s="7891"/>
      <c r="T57" s="1165">
        <f>'S9.B - Collateral Loan'!AI34+'S9.C - Guaranteed Loan'!AL41+'S9.D - Chattel Mortgage'!AK36+'S9.F - Housing Loan'!AI32+'S9.G - Car Loan'!AL33+'S9.K - Salary Loans'!AI40</f>
        <v>0</v>
      </c>
      <c r="U57" s="1165">
        <f>'S9.B - Collateral Loan'!AJ34+'S9.C - Guaranteed Loan'!AM41+'S9.D - Chattel Mortgage'!AL36+'S9.F - Housing Loan'!AJ32+'S9.G - Car Loan'!AM33+'S9.K - Salary Loans'!AJ40</f>
        <v>0</v>
      </c>
    </row>
    <row r="58" spans="17:21">
      <c r="Q58" s="7891" t="s">
        <v>1609</v>
      </c>
      <c r="R58" s="7891"/>
      <c r="S58" s="7891"/>
      <c r="T58" s="1165">
        <f>'S9.B - Collateral Loan'!AI35+'S9.C - Guaranteed Loan'!AL42+'S9.D - Chattel Mortgage'!AK37+'S9.F - Housing Loan'!AI33+'S9.G - Car Loan'!AL34+'S9.K - Salary Loans'!AI41</f>
        <v>0</v>
      </c>
      <c r="U58" s="1165">
        <f>'S9.B - Collateral Loan'!AJ35+'S9.C - Guaranteed Loan'!AM42+'S9.D - Chattel Mortgage'!AL37+'S9.F - Housing Loan'!AJ33+'S9.G - Car Loan'!AM34+'S9.K - Salary Loans'!AJ41</f>
        <v>0</v>
      </c>
    </row>
    <row r="59" spans="17:21">
      <c r="Q59" s="7891" t="s">
        <v>1934</v>
      </c>
      <c r="R59" s="7891"/>
      <c r="S59" s="7891"/>
      <c r="T59" s="1165">
        <f>'S9.B - Collateral Loan'!AI36+'S9.C - Guaranteed Loan'!AL43+'S9.D - Chattel Mortgage'!AK38+'S9.F - Housing Loan'!AI34+'S9.G - Car Loan'!AL35+'S9.K - Salary Loans'!AI42</f>
        <v>0</v>
      </c>
      <c r="U59" s="1165">
        <f>'S9.B - Collateral Loan'!AJ36+'S9.C - Guaranteed Loan'!AM43+'S9.D - Chattel Mortgage'!AL38+'S9.F - Housing Loan'!AJ34+'S9.G - Car Loan'!AM35+'S9.K - Salary Loans'!AJ42</f>
        <v>0</v>
      </c>
    </row>
    <row r="60" spans="17:21">
      <c r="Q60" s="7891" t="s">
        <v>1611</v>
      </c>
      <c r="R60" s="7891"/>
      <c r="S60" s="7891"/>
      <c r="T60" s="1165"/>
      <c r="U60" s="1165"/>
    </row>
    <row r="61" spans="17:21">
      <c r="Q61" s="7909" t="s">
        <v>1935</v>
      </c>
      <c r="R61" s="7909"/>
      <c r="S61" s="7909"/>
      <c r="T61" s="1165">
        <f>'S9.B - Collateral Loan'!AI38+'S9.C - Guaranteed Loan'!AL45+'S9.D - Chattel Mortgage'!AK40+'S9.F - Housing Loan'!AI36+'S9.G - Car Loan'!AL37+'S9.K - Salary Loans'!AI44</f>
        <v>0</v>
      </c>
      <c r="U61" s="1165">
        <f>'S9.B - Collateral Loan'!AJ38+'S9.C - Guaranteed Loan'!AM45+'S9.D - Chattel Mortgage'!AL40+'S9.F - Housing Loan'!AJ36+'S9.G - Car Loan'!AM37+'S9.K - Salary Loans'!AJ44</f>
        <v>0</v>
      </c>
    </row>
    <row r="62" spans="17:21">
      <c r="Q62" s="7909" t="s">
        <v>2081</v>
      </c>
      <c r="R62" s="7909"/>
      <c r="S62" s="7909"/>
      <c r="T62" s="1165">
        <f>'S9.B - Collateral Loan'!AI39+'S9.C - Guaranteed Loan'!AL46+'S9.D - Chattel Mortgage'!AK41+'S9.F - Housing Loan'!AI37+'S9.G - Car Loan'!AL38+'S9.K - Salary Loans'!AI45</f>
        <v>0</v>
      </c>
      <c r="U62" s="1165">
        <f>'S9.B - Collateral Loan'!AJ39+'S9.C - Guaranteed Loan'!AM46+'S9.D - Chattel Mortgage'!AL41+'S9.F - Housing Loan'!AJ37+'S9.G - Car Loan'!AM38+'S9.K - Salary Loans'!AJ45</f>
        <v>0</v>
      </c>
    </row>
    <row r="63" spans="17:21">
      <c r="Q63" s="7901" t="s">
        <v>2083</v>
      </c>
      <c r="R63" s="7901"/>
      <c r="S63" s="7901"/>
      <c r="T63" s="1567"/>
      <c r="U63" s="1567"/>
    </row>
    <row r="64" spans="17:21">
      <c r="Q64" s="7901" t="s">
        <v>2084</v>
      </c>
      <c r="R64" s="7901"/>
      <c r="S64" s="7901"/>
      <c r="T64" s="1165"/>
      <c r="U64" s="1165"/>
    </row>
    <row r="65" spans="17:21">
      <c r="Q65" s="7891" t="s">
        <v>208</v>
      </c>
      <c r="R65" s="7891"/>
      <c r="S65" s="7891"/>
      <c r="T65" s="1568"/>
      <c r="U65" s="1568"/>
    </row>
    <row r="66" spans="17:21">
      <c r="Q66" s="7891" t="s">
        <v>209</v>
      </c>
      <c r="R66" s="7891"/>
      <c r="S66" s="7891"/>
      <c r="T66" s="1568"/>
      <c r="U66" s="1568"/>
    </row>
    <row r="67" spans="17:21">
      <c r="Q67" s="7891" t="s">
        <v>210</v>
      </c>
      <c r="R67" s="7891"/>
      <c r="S67" s="7891"/>
      <c r="T67" s="1568"/>
      <c r="U67" s="1568"/>
    </row>
    <row r="68" spans="17:21">
      <c r="Q68" s="7891" t="s">
        <v>211</v>
      </c>
      <c r="R68" s="7891"/>
      <c r="S68" s="7891"/>
      <c r="T68" s="1568"/>
      <c r="U68" s="1568"/>
    </row>
    <row r="69" spans="17:21">
      <c r="Q69" s="7891" t="s">
        <v>212</v>
      </c>
      <c r="R69" s="7891"/>
      <c r="S69" s="7891"/>
      <c r="T69" s="1568"/>
      <c r="U69" s="1568"/>
    </row>
    <row r="70" spans="17:21">
      <c r="Q70" s="7891" t="s">
        <v>213</v>
      </c>
      <c r="R70" s="7891"/>
      <c r="S70" s="7891"/>
      <c r="T70" s="1568"/>
      <c r="U70" s="1568"/>
    </row>
    <row r="71" spans="17:21">
      <c r="Q71" s="7891" t="s">
        <v>214</v>
      </c>
      <c r="R71" s="7891"/>
      <c r="S71" s="7891"/>
      <c r="T71" s="1568"/>
      <c r="U71" s="1568"/>
    </row>
    <row r="72" spans="17:21">
      <c r="Q72" s="7901" t="s">
        <v>2085</v>
      </c>
      <c r="R72" s="7901"/>
      <c r="S72" s="7901"/>
      <c r="T72" s="1165"/>
      <c r="U72" s="1165"/>
    </row>
    <row r="73" spans="17:21">
      <c r="Q73" s="7891" t="s">
        <v>208</v>
      </c>
      <c r="R73" s="7891"/>
      <c r="S73" s="7891"/>
      <c r="T73" s="1165">
        <f>'S9.E - Notes Rec'!AH27+'S9.I - Sales Contract'!AM26+'S9.L - Other Loans'!AH28</f>
        <v>0</v>
      </c>
      <c r="U73" s="1165">
        <f>'S9.E - Notes Rec'!AI27+'S9.I - Sales Contract'!AN26+'S9.L - Other Loans'!AI28</f>
        <v>0</v>
      </c>
    </row>
    <row r="74" spans="17:21">
      <c r="Q74" s="7891" t="s">
        <v>209</v>
      </c>
      <c r="R74" s="7891"/>
      <c r="S74" s="7891"/>
      <c r="T74" s="1165">
        <f>'S9.E - Notes Rec'!AH28+'S9.I - Sales Contract'!AM27+'S9.L - Other Loans'!AH29</f>
        <v>0</v>
      </c>
      <c r="U74" s="1165">
        <f>'S9.E - Notes Rec'!AI28+'S9.I - Sales Contract'!AN27+'S9.L - Other Loans'!AI29</f>
        <v>0</v>
      </c>
    </row>
    <row r="75" spans="17:21">
      <c r="Q75" s="7891" t="s">
        <v>210</v>
      </c>
      <c r="R75" s="7891"/>
      <c r="S75" s="7891"/>
      <c r="T75" s="1165">
        <f>'S9.E - Notes Rec'!AH29+'S9.I - Sales Contract'!AM28+'S9.L - Other Loans'!AH30</f>
        <v>0</v>
      </c>
      <c r="U75" s="1165">
        <f>'S9.E - Notes Rec'!AI29+'S9.I - Sales Contract'!AN28+'S9.L - Other Loans'!AI30</f>
        <v>0</v>
      </c>
    </row>
    <row r="76" spans="17:21">
      <c r="Q76" s="7891" t="s">
        <v>211</v>
      </c>
      <c r="R76" s="7891"/>
      <c r="S76" s="7891"/>
      <c r="T76" s="1165">
        <f>'S9.E - Notes Rec'!AH30+'S9.I - Sales Contract'!AM29+'S9.L - Other Loans'!AH31</f>
        <v>0</v>
      </c>
      <c r="U76" s="1165">
        <f>'S9.E - Notes Rec'!AI30+'S9.I - Sales Contract'!AN29+'S9.L - Other Loans'!AI31</f>
        <v>0</v>
      </c>
    </row>
    <row r="77" spans="17:21">
      <c r="Q77" s="7891" t="s">
        <v>212</v>
      </c>
      <c r="R77" s="7891"/>
      <c r="S77" s="7891"/>
      <c r="T77" s="1165">
        <f>'S9.E - Notes Rec'!AH31+'S9.I - Sales Contract'!AM30+'S9.L - Other Loans'!AH32</f>
        <v>0</v>
      </c>
      <c r="U77" s="1165">
        <f>'S9.E - Notes Rec'!AI31+'S9.I - Sales Contract'!AN30+'S9.L - Other Loans'!AI32</f>
        <v>0</v>
      </c>
    </row>
    <row r="78" spans="17:21">
      <c r="Q78" s="7891" t="s">
        <v>213</v>
      </c>
      <c r="R78" s="7891"/>
      <c r="S78" s="7891"/>
      <c r="T78" s="1165">
        <f>'S9.E - Notes Rec'!AH32+'S9.I - Sales Contract'!AM31+'S9.L - Other Loans'!AH33</f>
        <v>0</v>
      </c>
      <c r="U78" s="1165">
        <f>'S9.E - Notes Rec'!AI32+'S9.I - Sales Contract'!AN31+'S9.L - Other Loans'!AI33</f>
        <v>0</v>
      </c>
    </row>
    <row r="79" spans="17:21">
      <c r="Q79" s="7891" t="s">
        <v>214</v>
      </c>
      <c r="R79" s="7891"/>
      <c r="S79" s="7891"/>
      <c r="T79" s="1165">
        <f>'S9.E - Notes Rec'!AH33+'S9.I - Sales Contract'!AM32+'S9.L - Other Loans'!AH34</f>
        <v>0</v>
      </c>
      <c r="U79" s="1165">
        <f>'S9.E - Notes Rec'!AI33+'S9.I - Sales Contract'!AN32+'S9.L - Other Loans'!AI34</f>
        <v>0</v>
      </c>
    </row>
    <row r="80" spans="17:21">
      <c r="Q80" s="7901" t="s">
        <v>2086</v>
      </c>
      <c r="R80" s="7901"/>
      <c r="S80" s="7901"/>
      <c r="T80" s="1165"/>
      <c r="U80" s="1165"/>
    </row>
    <row r="81" spans="17:21">
      <c r="Q81" s="7891" t="s">
        <v>1932</v>
      </c>
      <c r="R81" s="7891"/>
      <c r="S81" s="7891"/>
      <c r="T81" s="1165">
        <f>'S9.H - Money Mortgage'!AN28</f>
        <v>0</v>
      </c>
      <c r="U81" s="1165">
        <f>'S9.H - Money Mortgage'!AO28</f>
        <v>0</v>
      </c>
    </row>
    <row r="82" spans="17:21">
      <c r="Q82" s="7891" t="s">
        <v>1933</v>
      </c>
      <c r="R82" s="7891"/>
      <c r="S82" s="7891"/>
      <c r="T82" s="1165">
        <f>'S9.H - Money Mortgage'!AN29</f>
        <v>0</v>
      </c>
      <c r="U82" s="1165">
        <f>'S9.H - Money Mortgage'!AO29</f>
        <v>0</v>
      </c>
    </row>
    <row r="83" spans="17:21">
      <c r="Q83" s="7891" t="s">
        <v>1608</v>
      </c>
      <c r="R83" s="7891"/>
      <c r="S83" s="7891"/>
      <c r="T83" s="1165">
        <f>'S9.H - Money Mortgage'!AN30</f>
        <v>0</v>
      </c>
      <c r="U83" s="1165">
        <f>'S9.H - Money Mortgage'!AO30</f>
        <v>0</v>
      </c>
    </row>
    <row r="84" spans="17:21">
      <c r="Q84" s="7891" t="s">
        <v>1609</v>
      </c>
      <c r="R84" s="7891"/>
      <c r="S84" s="7891"/>
      <c r="T84" s="1165">
        <f>'S9.H - Money Mortgage'!AN31</f>
        <v>0</v>
      </c>
      <c r="U84" s="1165">
        <f>'S9.H - Money Mortgage'!AO31</f>
        <v>0</v>
      </c>
    </row>
    <row r="85" spans="17:21">
      <c r="Q85" s="7891" t="s">
        <v>1934</v>
      </c>
      <c r="R85" s="7891"/>
      <c r="S85" s="7891"/>
      <c r="T85" s="1165">
        <f>'S9.H - Money Mortgage'!AN32</f>
        <v>0</v>
      </c>
      <c r="U85" s="1165">
        <f>'S9.H - Money Mortgage'!AO32</f>
        <v>0</v>
      </c>
    </row>
    <row r="86" spans="17:21">
      <c r="Q86" s="7891" t="s">
        <v>1611</v>
      </c>
      <c r="R86" s="7891"/>
      <c r="S86" s="7891"/>
      <c r="T86" s="1165"/>
      <c r="U86" s="1165"/>
    </row>
    <row r="87" spans="17:21">
      <c r="Q87" s="7909" t="s">
        <v>1935</v>
      </c>
      <c r="R87" s="7909"/>
      <c r="S87" s="7909"/>
      <c r="T87" s="1165">
        <f>'S9.H - Money Mortgage'!AN34</f>
        <v>0</v>
      </c>
      <c r="U87" s="1165">
        <f>'S9.H - Money Mortgage'!AO34</f>
        <v>0</v>
      </c>
    </row>
    <row r="88" spans="17:21">
      <c r="Q88" s="7909" t="s">
        <v>2081</v>
      </c>
      <c r="R88" s="7909"/>
      <c r="S88" s="7909"/>
      <c r="T88" s="1165">
        <f>'S9.H - Money Mortgage'!AN35</f>
        <v>0</v>
      </c>
      <c r="U88" s="1165">
        <f>'S9.H - Money Mortgage'!AO35</f>
        <v>0</v>
      </c>
    </row>
    <row r="89" spans="17:21">
      <c r="Q89" s="7901" t="s">
        <v>1159</v>
      </c>
      <c r="R89" s="7901"/>
      <c r="S89" s="7901"/>
      <c r="T89" s="1165"/>
      <c r="U89" s="1165"/>
    </row>
    <row r="90" spans="17:21">
      <c r="Q90" s="7891" t="s">
        <v>1932</v>
      </c>
      <c r="R90" s="7891"/>
      <c r="S90" s="7891"/>
      <c r="T90" s="1165">
        <f>'S9.J - Unquoted Debt Sec'!AI29</f>
        <v>0</v>
      </c>
      <c r="U90" s="1165">
        <f>'S9.J - Unquoted Debt Sec'!AJ29</f>
        <v>0</v>
      </c>
    </row>
    <row r="91" spans="17:21">
      <c r="Q91" s="7891" t="s">
        <v>1933</v>
      </c>
      <c r="R91" s="7891"/>
      <c r="S91" s="7891"/>
      <c r="T91" s="1165">
        <f>'S9.J - Unquoted Debt Sec'!AI30</f>
        <v>0</v>
      </c>
      <c r="U91" s="1165">
        <f>'S9.J - Unquoted Debt Sec'!AJ30</f>
        <v>0</v>
      </c>
    </row>
    <row r="92" spans="17:21">
      <c r="Q92" s="7891" t="s">
        <v>1608</v>
      </c>
      <c r="R92" s="7891"/>
      <c r="S92" s="7891"/>
      <c r="T92" s="1165">
        <f>'S9.J - Unquoted Debt Sec'!AI31</f>
        <v>0</v>
      </c>
      <c r="U92" s="1165">
        <f>'S9.J - Unquoted Debt Sec'!AJ31</f>
        <v>0</v>
      </c>
    </row>
    <row r="93" spans="17:21">
      <c r="Q93" s="7891" t="s">
        <v>1609</v>
      </c>
      <c r="R93" s="7891"/>
      <c r="S93" s="7891"/>
      <c r="T93" s="1165">
        <f>'S9.J - Unquoted Debt Sec'!AI32</f>
        <v>0</v>
      </c>
      <c r="U93" s="1165">
        <f>'S9.J - Unquoted Debt Sec'!AJ32</f>
        <v>0</v>
      </c>
    </row>
    <row r="94" spans="17:21">
      <c r="Q94" s="7891" t="s">
        <v>1934</v>
      </c>
      <c r="R94" s="7891"/>
      <c r="S94" s="7891"/>
      <c r="T94" s="1165">
        <f>'S9.J - Unquoted Debt Sec'!AI33</f>
        <v>0</v>
      </c>
      <c r="U94" s="1165">
        <f>'S9.J - Unquoted Debt Sec'!AJ33</f>
        <v>0</v>
      </c>
    </row>
    <row r="95" spans="17:21">
      <c r="Q95" s="7891" t="s">
        <v>1611</v>
      </c>
      <c r="R95" s="7891"/>
      <c r="S95" s="7891"/>
      <c r="T95" s="1165"/>
      <c r="U95" s="1165"/>
    </row>
    <row r="96" spans="17:21">
      <c r="Q96" s="7909" t="s">
        <v>1935</v>
      </c>
      <c r="R96" s="7909"/>
      <c r="S96" s="7909"/>
      <c r="T96" s="1165">
        <f>'S9.J - Unquoted Debt Sec'!AI35</f>
        <v>0</v>
      </c>
      <c r="U96" s="1165">
        <f>'S9.J - Unquoted Debt Sec'!AJ35</f>
        <v>0</v>
      </c>
    </row>
    <row r="97" spans="17:21">
      <c r="Q97" s="7909" t="s">
        <v>2081</v>
      </c>
      <c r="R97" s="7909"/>
      <c r="S97" s="7909"/>
      <c r="T97" s="1165">
        <f>'S9.J - Unquoted Debt Sec'!AI36</f>
        <v>0</v>
      </c>
      <c r="U97" s="1165">
        <f>'S9.J - Unquoted Debt Sec'!AJ36</f>
        <v>0</v>
      </c>
    </row>
    <row r="98" spans="17:21">
      <c r="Q98" s="7910" t="s">
        <v>164</v>
      </c>
      <c r="R98" s="7910"/>
      <c r="S98" s="7910"/>
      <c r="T98" s="1569">
        <f>SUM(T44:T97)</f>
        <v>0</v>
      </c>
      <c r="U98" s="1569">
        <f>SUM(U44:U97)</f>
        <v>0</v>
      </c>
    </row>
  </sheetData>
  <sheetProtection algorithmName="SHA-512" hashValue="aN/1kIuVg5rhOu6+GIUdjsU71AoYQlJ08GJZh8zVSdrwLdHc63AH3eTwSosQWYpMDF8pVr3xP8s1xb7iu83jmQ==" saltValue="gYEjpbVp8XOVTBg54kCyng==" spinCount="100000" sheet="1" scenarios="1" formatRows="0" insertColumns="0" insertRows="0"/>
  <mergeCells count="94">
    <mergeCell ref="Q83:S83"/>
    <mergeCell ref="Q84:S84"/>
    <mergeCell ref="Q85:S85"/>
    <mergeCell ref="Q76:S76"/>
    <mergeCell ref="Q77:S77"/>
    <mergeCell ref="Q78:S78"/>
    <mergeCell ref="Q79:S79"/>
    <mergeCell ref="Q80:S80"/>
    <mergeCell ref="Q81:S81"/>
    <mergeCell ref="Q82:S82"/>
    <mergeCell ref="Q98:S98"/>
    <mergeCell ref="Q96:S96"/>
    <mergeCell ref="Q97:S97"/>
    <mergeCell ref="Q86:S86"/>
    <mergeCell ref="Q87:S87"/>
    <mergeCell ref="Q88:S88"/>
    <mergeCell ref="Q89:S89"/>
    <mergeCell ref="Q90:S90"/>
    <mergeCell ref="Q91:S91"/>
    <mergeCell ref="Q92:S92"/>
    <mergeCell ref="Q93:S93"/>
    <mergeCell ref="Q94:S94"/>
    <mergeCell ref="Q95:S95"/>
    <mergeCell ref="Q60:S60"/>
    <mergeCell ref="Q61:S61"/>
    <mergeCell ref="Q62:S62"/>
    <mergeCell ref="Q63:S63"/>
    <mergeCell ref="Q64:S64"/>
    <mergeCell ref="Q74:S74"/>
    <mergeCell ref="Q65:S65"/>
    <mergeCell ref="Q66:S66"/>
    <mergeCell ref="Q67:S67"/>
    <mergeCell ref="Q70:S70"/>
    <mergeCell ref="Q71:S71"/>
    <mergeCell ref="Q69:S69"/>
    <mergeCell ref="Q75:S75"/>
    <mergeCell ref="AE11:AE12"/>
    <mergeCell ref="Q10:Q12"/>
    <mergeCell ref="Q72:S72"/>
    <mergeCell ref="Q73:S73"/>
    <mergeCell ref="Q55:S55"/>
    <mergeCell ref="Q56:S56"/>
    <mergeCell ref="Q57:S57"/>
    <mergeCell ref="Q58:S58"/>
    <mergeCell ref="Q59:S59"/>
    <mergeCell ref="Q50:S50"/>
    <mergeCell ref="Q51:S51"/>
    <mergeCell ref="Q52:S52"/>
    <mergeCell ref="Q53:S53"/>
    <mergeCell ref="Q54:S54"/>
    <mergeCell ref="Q68:S68"/>
    <mergeCell ref="Q48:S48"/>
    <mergeCell ref="Q49:S49"/>
    <mergeCell ref="Q45:S45"/>
    <mergeCell ref="Q9:AF9"/>
    <mergeCell ref="T42:U42"/>
    <mergeCell ref="Q44:S44"/>
    <mergeCell ref="AF10:AF12"/>
    <mergeCell ref="X11:X12"/>
    <mergeCell ref="Y11:Y12"/>
    <mergeCell ref="Z11:Z12"/>
    <mergeCell ref="AA11:AA12"/>
    <mergeCell ref="X10:AA10"/>
    <mergeCell ref="AB10:AE10"/>
    <mergeCell ref="AB11:AB12"/>
    <mergeCell ref="AC11:AC12"/>
    <mergeCell ref="AD11:AD12"/>
    <mergeCell ref="Q42:S43"/>
    <mergeCell ref="T10:T12"/>
    <mergeCell ref="I2:I5"/>
    <mergeCell ref="Q46:S46"/>
    <mergeCell ref="Q47:S47"/>
    <mergeCell ref="Q41:U41"/>
    <mergeCell ref="Q30:R30"/>
    <mergeCell ref="Q31:R31"/>
    <mergeCell ref="Q32:R32"/>
    <mergeCell ref="Q33:R33"/>
    <mergeCell ref="Q34:R34"/>
    <mergeCell ref="Q35:R35"/>
    <mergeCell ref="Q36:R36"/>
    <mergeCell ref="Q37:R37"/>
    <mergeCell ref="Q29:U29"/>
    <mergeCell ref="B9:C12"/>
    <mergeCell ref="F9:F12"/>
    <mergeCell ref="G9:G12"/>
    <mergeCell ref="H9:H12"/>
    <mergeCell ref="D9:D12"/>
    <mergeCell ref="E9:E12"/>
    <mergeCell ref="W10:W12"/>
    <mergeCell ref="U10:U12"/>
    <mergeCell ref="V10:V12"/>
    <mergeCell ref="R10:S10"/>
    <mergeCell ref="R11:R12"/>
    <mergeCell ref="S11:S12"/>
  </mergeCells>
  <conditionalFormatting sqref="F28">
    <cfRule type="cellIs" dxfId="100" priority="1" operator="notEqual">
      <formula>0</formula>
    </cfRule>
  </conditionalFormatting>
  <dataValidations count="1">
    <dataValidation type="list" allowBlank="1" showInputMessage="1" showErrorMessage="1" sqref="S37:U37" xr:uid="{2D2B9C3C-E062-4B36-BC90-31BA36B7668F}">
      <formula1>"Y,N,n/a"</formula1>
    </dataValidation>
  </dataValidations>
  <hyperlinks>
    <hyperlink ref="J5" location="SCI!A1" display="SCI" xr:uid="{63996C76-F4B2-4154-B60C-147E76B03FDD}"/>
    <hyperlink ref="J4" location="'SFP - Liab, NW '!A1" display="SFP-Liab and NW" xr:uid="{44DA5DAA-8AC4-4AAA-B49E-CA19D448125E}"/>
    <hyperlink ref="J3" location="'SFP - Asset'!A1" display="SFP-Asset" xr:uid="{FC53C00D-F923-4B26-94EE-9E5F4C1A63E2}"/>
    <hyperlink ref="J2" location="Content!A1" display="Content" xr:uid="{7EF809FA-CFF8-4466-93BC-B0EB67A07630}"/>
  </hyperlinks>
  <printOptions horizontalCentered="1"/>
  <pageMargins left="0.2" right="0.2" top="1.25" bottom="0.75" header="0.3" footer="0.3"/>
  <pageSetup paperSize="5" scale="29"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4">
    <tabColor rgb="FFFFCCCC"/>
    <pageSetUpPr fitToPage="1"/>
  </sheetPr>
  <dimension ref="B2:BZ51"/>
  <sheetViews>
    <sheetView showGridLines="0" topLeftCell="BZ4" zoomScale="85" zoomScaleNormal="85" workbookViewId="0">
      <selection activeCell="AR22" sqref="AR22"/>
    </sheetView>
  </sheetViews>
  <sheetFormatPr defaultColWidth="9.140625" defaultRowHeight="12.75" customHeight="1" outlineLevelCol="1"/>
  <cols>
    <col min="1" max="1" width="1.85546875" style="18" customWidth="1"/>
    <col min="2" max="2" width="3.7109375" style="18" customWidth="1"/>
    <col min="3" max="3" width="30.7109375" style="18" customWidth="1"/>
    <col min="4" max="7" width="25.7109375" style="18" customWidth="1"/>
    <col min="8" max="11" width="20.7109375" style="18" customWidth="1"/>
    <col min="12" max="13" width="15.7109375" style="18" customWidth="1"/>
    <col min="14" max="22" width="20.7109375" style="18" customWidth="1"/>
    <col min="23" max="23" width="30.7109375" style="18" customWidth="1"/>
    <col min="24" max="24" width="3.7109375" style="18" customWidth="1"/>
    <col min="25" max="27" width="20.7109375" style="18" customWidth="1"/>
    <col min="28" max="28" width="30.7109375" style="18" customWidth="1"/>
    <col min="29" max="29" width="2.28515625" style="18" customWidth="1"/>
    <col min="30" max="30" width="18.7109375" style="18" customWidth="1"/>
    <col min="31" max="33" width="9.140625" style="18" customWidth="1"/>
    <col min="34" max="34" width="9.140625" style="1" customWidth="1"/>
    <col min="35" max="35" width="9.140625" style="1" hidden="1" customWidth="1"/>
    <col min="36" max="48" width="18.7109375" style="1" hidden="1" customWidth="1"/>
    <col min="49" max="56" width="18.7109375" style="1" hidden="1" customWidth="1" outlineLevel="1"/>
    <col min="57" max="57" width="30.7109375" style="1" hidden="1" customWidth="1" collapsed="1"/>
    <col min="58" max="58" width="30.7109375" style="1" hidden="1" customWidth="1"/>
    <col min="59" max="59" width="3.7109375" style="1" hidden="1" customWidth="1"/>
    <col min="60" max="67" width="18.7109375" style="1" hidden="1" customWidth="1"/>
    <col min="68" max="75" width="18.7109375" style="1" hidden="1" customWidth="1" outlineLevel="1"/>
    <col min="76" max="76" width="30.7109375" style="1" hidden="1" customWidth="1" collapsed="1"/>
    <col min="77" max="77" width="0" style="1" hidden="1" customWidth="1"/>
    <col min="78" max="78" width="9.140625" style="1"/>
    <col min="79" max="16384" width="9.140625" style="18"/>
  </cols>
  <sheetData>
    <row r="2" spans="2:78" ht="15.2" customHeight="1">
      <c r="B2" s="1005" t="s">
        <v>2087</v>
      </c>
      <c r="G2" s="593"/>
      <c r="H2" s="593"/>
      <c r="I2" s="593"/>
      <c r="X2" s="1152"/>
      <c r="AC2" s="7916" t="s">
        <v>1486</v>
      </c>
      <c r="AD2" s="5327" t="s">
        <v>1067</v>
      </c>
      <c r="AE2" s="377"/>
      <c r="AF2" s="377"/>
      <c r="AG2" s="377"/>
    </row>
    <row r="3" spans="2:78" ht="15.2" customHeight="1">
      <c r="B3" s="1005" t="s">
        <v>7</v>
      </c>
      <c r="D3" s="4787">
        <f>'Com Prof'!D2</f>
        <v>0</v>
      </c>
      <c r="E3" s="4788"/>
      <c r="F3" s="4788"/>
      <c r="G3" s="593"/>
      <c r="H3" s="593"/>
      <c r="I3" s="593"/>
      <c r="J3" s="265"/>
      <c r="K3" s="265"/>
      <c r="L3" s="265"/>
      <c r="M3" s="265"/>
      <c r="N3" s="265"/>
      <c r="O3" s="265"/>
      <c r="P3" s="265"/>
      <c r="Q3" s="265"/>
      <c r="R3" s="265"/>
      <c r="S3" s="265"/>
      <c r="T3" s="265"/>
      <c r="U3" s="265"/>
      <c r="V3" s="265"/>
      <c r="W3" s="265"/>
      <c r="AC3" s="7342"/>
      <c r="AD3" s="550" t="s">
        <v>1487</v>
      </c>
      <c r="AE3" s="377"/>
      <c r="AF3" s="377"/>
      <c r="AG3" s="377"/>
      <c r="BH3" s="3"/>
      <c r="BI3" s="3"/>
      <c r="BJ3" s="3"/>
      <c r="BK3" s="3"/>
      <c r="BL3" s="3"/>
      <c r="BM3" s="3"/>
      <c r="BN3" s="3"/>
      <c r="BO3" s="3"/>
      <c r="BP3" s="3"/>
      <c r="BQ3" s="3"/>
      <c r="BR3" s="3"/>
      <c r="BS3" s="3"/>
      <c r="BT3" s="3"/>
      <c r="BU3" s="3"/>
      <c r="BV3" s="3"/>
      <c r="BW3" s="3"/>
      <c r="BX3" s="3"/>
    </row>
    <row r="4" spans="2:78" ht="15.2" customHeight="1">
      <c r="B4" s="1005" t="s">
        <v>757</v>
      </c>
      <c r="D4" s="5328">
        <f>'Com Prof'!D3</f>
        <v>45657</v>
      </c>
      <c r="E4" s="5329"/>
      <c r="F4" s="5329"/>
      <c r="G4" s="593"/>
      <c r="H4" s="593"/>
      <c r="I4" s="593"/>
      <c r="AC4" s="7342"/>
      <c r="AD4" s="550" t="s">
        <v>1488</v>
      </c>
      <c r="AE4" s="377"/>
      <c r="AF4" s="377"/>
      <c r="AG4" s="377"/>
      <c r="BH4" s="3"/>
      <c r="BI4" s="3"/>
      <c r="BJ4" s="3"/>
      <c r="BK4" s="3"/>
      <c r="BL4" s="3"/>
      <c r="BM4" s="3"/>
      <c r="BN4" s="3"/>
      <c r="BO4" s="3"/>
      <c r="BP4" s="3"/>
      <c r="BQ4" s="3"/>
      <c r="BR4" s="3"/>
      <c r="BS4" s="3"/>
      <c r="BT4" s="3"/>
      <c r="BU4" s="3"/>
      <c r="BV4" s="3"/>
      <c r="BW4" s="3"/>
      <c r="BX4" s="3"/>
    </row>
    <row r="5" spans="2:78" ht="15.2" customHeight="1">
      <c r="B5" s="593"/>
      <c r="C5" s="593"/>
      <c r="D5" s="593"/>
      <c r="E5" s="593"/>
      <c r="F5" s="593"/>
      <c r="G5" s="593"/>
      <c r="H5" s="593"/>
      <c r="I5" s="593"/>
      <c r="J5" s="593"/>
      <c r="K5" s="593"/>
      <c r="L5" s="593"/>
      <c r="M5" s="593"/>
      <c r="N5" s="593"/>
      <c r="O5" s="593"/>
      <c r="P5" s="593"/>
      <c r="Q5" s="593"/>
      <c r="R5" s="593"/>
      <c r="S5" s="593"/>
      <c r="T5" s="593"/>
      <c r="U5" s="593"/>
      <c r="V5" s="593"/>
      <c r="W5" s="593"/>
      <c r="AC5" s="7343"/>
      <c r="AD5" s="551" t="s">
        <v>258</v>
      </c>
      <c r="AE5" s="377"/>
      <c r="AF5" s="377"/>
      <c r="AG5" s="377"/>
      <c r="BH5" s="3"/>
      <c r="BI5" s="3"/>
      <c r="BJ5" s="3"/>
      <c r="BK5" s="3"/>
      <c r="BL5" s="3"/>
      <c r="BM5" s="3"/>
      <c r="BN5" s="3"/>
      <c r="BO5" s="3"/>
      <c r="BP5" s="3"/>
      <c r="BQ5" s="3"/>
      <c r="BR5" s="3"/>
      <c r="BS5" s="3"/>
      <c r="BT5" s="3"/>
      <c r="BU5" s="3"/>
      <c r="BV5" s="3"/>
      <c r="BW5" s="3"/>
      <c r="BX5" s="3"/>
    </row>
    <row r="6" spans="2:78" ht="14.1" customHeight="1"/>
    <row r="7" spans="2:78" ht="14.1" customHeight="1"/>
    <row r="8" spans="2:78" ht="14.1" customHeight="1"/>
    <row r="9" spans="2:78" s="1080" customFormat="1" ht="12.75" customHeight="1">
      <c r="B9" s="7925" t="s">
        <v>2088</v>
      </c>
      <c r="C9" s="7925"/>
      <c r="D9" s="7917" t="s">
        <v>1489</v>
      </c>
      <c r="E9" s="7927" t="s">
        <v>2049</v>
      </c>
      <c r="F9" s="7917" t="s">
        <v>2089</v>
      </c>
      <c r="G9" s="7917" t="s">
        <v>2090</v>
      </c>
      <c r="H9" s="5330" t="s">
        <v>2091</v>
      </c>
      <c r="I9" s="5330"/>
      <c r="J9" s="7927" t="s">
        <v>2092</v>
      </c>
      <c r="K9" s="7917" t="s">
        <v>2093</v>
      </c>
      <c r="L9" s="5331" t="s">
        <v>2094</v>
      </c>
      <c r="M9" s="5331"/>
      <c r="N9" s="7917" t="s">
        <v>2095</v>
      </c>
      <c r="O9" s="7941" t="s">
        <v>2096</v>
      </c>
      <c r="P9" s="7931" t="s">
        <v>2097</v>
      </c>
      <c r="Q9" s="7919" t="s">
        <v>2098</v>
      </c>
      <c r="R9" s="7943" t="s">
        <v>2099</v>
      </c>
      <c r="S9" s="7923" t="s">
        <v>1640</v>
      </c>
      <c r="T9" s="7919" t="s">
        <v>2064</v>
      </c>
      <c r="U9" s="7919" t="s">
        <v>1086</v>
      </c>
      <c r="V9" s="7921" t="s">
        <v>1084</v>
      </c>
      <c r="W9" s="7933" t="s">
        <v>1497</v>
      </c>
      <c r="Y9" s="5332" t="s">
        <v>78</v>
      </c>
      <c r="Z9" s="5332"/>
      <c r="AA9" s="5332"/>
      <c r="AB9" s="5333"/>
      <c r="AH9" s="35"/>
      <c r="AI9" s="35"/>
      <c r="AJ9" s="1826" t="s">
        <v>1068</v>
      </c>
      <c r="AK9" s="1826"/>
      <c r="AL9" s="1826"/>
      <c r="AM9" s="1826"/>
      <c r="AN9" s="1826"/>
      <c r="AO9" s="1826"/>
      <c r="AP9" s="1826"/>
      <c r="AQ9" s="1826"/>
      <c r="AR9" s="1826"/>
      <c r="AS9" s="1826"/>
      <c r="AT9" s="1826"/>
      <c r="AU9" s="1826"/>
      <c r="AV9" s="1826"/>
      <c r="AW9" s="1827"/>
      <c r="AX9" s="1827"/>
      <c r="AY9" s="1827"/>
      <c r="AZ9" s="1827"/>
      <c r="BA9" s="1827"/>
      <c r="BB9" s="1827"/>
      <c r="BC9" s="1827"/>
      <c r="BD9" s="1827"/>
      <c r="BE9" s="1826"/>
      <c r="BF9" s="1828"/>
      <c r="BG9" s="1"/>
      <c r="BH9" s="7358" t="s">
        <v>1068</v>
      </c>
      <c r="BI9" s="7358"/>
      <c r="BJ9" s="7358"/>
      <c r="BK9" s="7358"/>
      <c r="BL9" s="7358"/>
      <c r="BM9" s="7358"/>
      <c r="BN9" s="7358"/>
      <c r="BO9" s="7358"/>
      <c r="BP9" s="7358"/>
      <c r="BQ9" s="7358"/>
      <c r="BR9" s="7358"/>
      <c r="BS9" s="7358"/>
      <c r="BT9" s="7358"/>
      <c r="BU9" s="7358"/>
      <c r="BV9" s="7358"/>
      <c r="BW9" s="7358"/>
      <c r="BX9" s="7358"/>
      <c r="BY9" s="35"/>
      <c r="BZ9" s="35"/>
    </row>
    <row r="10" spans="2:78" s="1080" customFormat="1" ht="13.35" customHeight="1" thickBot="1">
      <c r="B10" s="7925"/>
      <c r="C10" s="7925"/>
      <c r="D10" s="7917"/>
      <c r="E10" s="7927"/>
      <c r="F10" s="7917"/>
      <c r="G10" s="7917"/>
      <c r="H10" s="7929" t="s">
        <v>2100</v>
      </c>
      <c r="I10" s="7929" t="s">
        <v>2101</v>
      </c>
      <c r="J10" s="7927"/>
      <c r="K10" s="7917"/>
      <c r="L10" s="7697" t="s">
        <v>2102</v>
      </c>
      <c r="M10" s="7697" t="s">
        <v>2103</v>
      </c>
      <c r="N10" s="7917"/>
      <c r="O10" s="7941"/>
      <c r="P10" s="7931"/>
      <c r="Q10" s="7919"/>
      <c r="R10" s="7943"/>
      <c r="S10" s="7923"/>
      <c r="T10" s="7919"/>
      <c r="U10" s="7919"/>
      <c r="V10" s="7921"/>
      <c r="W10" s="7933"/>
      <c r="Y10" s="7797" t="s">
        <v>1583</v>
      </c>
      <c r="Z10" s="7451" t="s">
        <v>1086</v>
      </c>
      <c r="AA10" s="7937" t="s">
        <v>1084</v>
      </c>
      <c r="AB10" s="7939" t="s">
        <v>1497</v>
      </c>
      <c r="AH10" s="35"/>
      <c r="AI10" s="35"/>
      <c r="AJ10" s="7915" t="s">
        <v>1501</v>
      </c>
      <c r="AK10" s="1829" t="s">
        <v>1794</v>
      </c>
      <c r="AL10" s="1829"/>
      <c r="AM10" s="7915" t="s">
        <v>1081</v>
      </c>
      <c r="AN10" s="7945" t="s">
        <v>1503</v>
      </c>
      <c r="AO10" s="7946"/>
      <c r="AP10" s="7946"/>
      <c r="AQ10" s="7946"/>
      <c r="AR10" s="7947"/>
      <c r="AS10" s="1830" t="s">
        <v>1987</v>
      </c>
      <c r="AT10" s="7915" t="s">
        <v>1082</v>
      </c>
      <c r="AU10" s="7915" t="s">
        <v>1086</v>
      </c>
      <c r="AV10" s="7915" t="s">
        <v>1084</v>
      </c>
      <c r="AW10" s="7340" t="s">
        <v>1070</v>
      </c>
      <c r="AX10" s="7363"/>
      <c r="AY10" s="7363"/>
      <c r="AZ10" s="7364"/>
      <c r="BA10" s="1830" t="s">
        <v>1071</v>
      </c>
      <c r="BB10" s="1830"/>
      <c r="BC10" s="1830"/>
      <c r="BD10" s="1830"/>
      <c r="BE10" s="7915" t="s">
        <v>44</v>
      </c>
      <c r="BF10" s="7949" t="s">
        <v>1505</v>
      </c>
      <c r="BG10" s="1832"/>
      <c r="BH10" s="7358" t="s">
        <v>78</v>
      </c>
      <c r="BI10" s="7358"/>
      <c r="BJ10" s="7358"/>
      <c r="BK10" s="7358"/>
      <c r="BL10" s="7358"/>
      <c r="BM10" s="7358"/>
      <c r="BN10" s="7358"/>
      <c r="BO10" s="7358"/>
      <c r="BP10" s="7358"/>
      <c r="BQ10" s="7358"/>
      <c r="BR10" s="7358"/>
      <c r="BS10" s="7358"/>
      <c r="BT10" s="7358"/>
      <c r="BU10" s="7358"/>
      <c r="BV10" s="7358"/>
      <c r="BW10" s="7358"/>
      <c r="BX10" s="7358"/>
      <c r="BY10" s="35"/>
      <c r="BZ10" s="35"/>
    </row>
    <row r="11" spans="2:78" s="1080" customFormat="1" ht="15" customHeight="1" thickBot="1">
      <c r="B11" s="7925"/>
      <c r="C11" s="7925"/>
      <c r="D11" s="7917"/>
      <c r="E11" s="7927"/>
      <c r="F11" s="7917"/>
      <c r="G11" s="7917"/>
      <c r="H11" s="7929"/>
      <c r="I11" s="7929"/>
      <c r="J11" s="7927"/>
      <c r="K11" s="7917"/>
      <c r="L11" s="7697"/>
      <c r="M11" s="7697"/>
      <c r="N11" s="7917"/>
      <c r="O11" s="7941"/>
      <c r="P11" s="7931"/>
      <c r="Q11" s="7919"/>
      <c r="R11" s="7943"/>
      <c r="S11" s="7923"/>
      <c r="T11" s="7919"/>
      <c r="U11" s="7919"/>
      <c r="V11" s="7921"/>
      <c r="W11" s="7933"/>
      <c r="Y11" s="7797"/>
      <c r="Z11" s="7451"/>
      <c r="AA11" s="7937"/>
      <c r="AB11" s="7939"/>
      <c r="AH11" s="35"/>
      <c r="AI11" s="35"/>
      <c r="AJ11" s="7915"/>
      <c r="AK11" s="7915" t="s">
        <v>1079</v>
      </c>
      <c r="AL11" s="7915" t="s">
        <v>1080</v>
      </c>
      <c r="AM11" s="7915"/>
      <c r="AN11" s="7915" t="s">
        <v>2104</v>
      </c>
      <c r="AO11" s="7915" t="s">
        <v>1510</v>
      </c>
      <c r="AP11" s="7912" t="s">
        <v>2105</v>
      </c>
      <c r="AQ11" s="7915" t="s">
        <v>1740</v>
      </c>
      <c r="AR11" s="7915" t="s">
        <v>2106</v>
      </c>
      <c r="AS11" s="7912" t="s">
        <v>2107</v>
      </c>
      <c r="AT11" s="7915"/>
      <c r="AU11" s="7915"/>
      <c r="AV11" s="7915"/>
      <c r="AW11" s="7915" t="s">
        <v>1509</v>
      </c>
      <c r="AX11" s="7915" t="s">
        <v>1082</v>
      </c>
      <c r="AY11" s="7915" t="s">
        <v>1086</v>
      </c>
      <c r="AZ11" s="7915" t="s">
        <v>1084</v>
      </c>
      <c r="BA11" s="7915" t="s">
        <v>1509</v>
      </c>
      <c r="BB11" s="7915" t="s">
        <v>1082</v>
      </c>
      <c r="BC11" s="7915" t="s">
        <v>1086</v>
      </c>
      <c r="BD11" s="7915" t="s">
        <v>1084</v>
      </c>
      <c r="BE11" s="7915"/>
      <c r="BF11" s="7949"/>
      <c r="BG11" s="1832"/>
      <c r="BH11" s="7336" t="s">
        <v>1501</v>
      </c>
      <c r="BI11" s="1830" t="s">
        <v>1502</v>
      </c>
      <c r="BJ11" s="1830"/>
      <c r="BK11" s="7336" t="s">
        <v>1081</v>
      </c>
      <c r="BL11" s="7336" t="s">
        <v>1586</v>
      </c>
      <c r="BM11" s="7336" t="s">
        <v>1082</v>
      </c>
      <c r="BN11" s="7336" t="s">
        <v>1086</v>
      </c>
      <c r="BO11" s="7336" t="s">
        <v>1084</v>
      </c>
      <c r="BP11" s="1830" t="s">
        <v>1070</v>
      </c>
      <c r="BQ11" s="1830"/>
      <c r="BR11" s="1830"/>
      <c r="BS11" s="1830"/>
      <c r="BT11" s="1830" t="s">
        <v>1071</v>
      </c>
      <c r="BU11" s="1830"/>
      <c r="BV11" s="1830"/>
      <c r="BW11" s="1830"/>
      <c r="BX11" s="7336" t="s">
        <v>44</v>
      </c>
      <c r="BY11" s="35"/>
      <c r="BZ11" s="35"/>
    </row>
    <row r="12" spans="2:78" s="1080" customFormat="1" ht="15" customHeight="1" thickBot="1">
      <c r="B12" s="7925"/>
      <c r="C12" s="7925"/>
      <c r="D12" s="7917"/>
      <c r="E12" s="7927"/>
      <c r="F12" s="7917"/>
      <c r="G12" s="7917"/>
      <c r="H12" s="7929"/>
      <c r="I12" s="7929"/>
      <c r="J12" s="7927"/>
      <c r="K12" s="7917"/>
      <c r="L12" s="7697"/>
      <c r="M12" s="7697"/>
      <c r="N12" s="7917"/>
      <c r="O12" s="7941"/>
      <c r="P12" s="7931"/>
      <c r="Q12" s="7919"/>
      <c r="R12" s="7943"/>
      <c r="S12" s="7923"/>
      <c r="T12" s="7919"/>
      <c r="U12" s="7919"/>
      <c r="V12" s="7921"/>
      <c r="W12" s="7933"/>
      <c r="Y12" s="7797"/>
      <c r="Z12" s="7451"/>
      <c r="AA12" s="7937"/>
      <c r="AB12" s="7939"/>
      <c r="AH12" s="35"/>
      <c r="AI12" s="35"/>
      <c r="AJ12" s="7915"/>
      <c r="AK12" s="7915"/>
      <c r="AL12" s="7915"/>
      <c r="AM12" s="7915"/>
      <c r="AN12" s="7915"/>
      <c r="AO12" s="7915"/>
      <c r="AP12" s="7913"/>
      <c r="AQ12" s="7915"/>
      <c r="AR12" s="7915"/>
      <c r="AS12" s="7913"/>
      <c r="AT12" s="7915"/>
      <c r="AU12" s="7915"/>
      <c r="AV12" s="7915"/>
      <c r="AW12" s="7915"/>
      <c r="AX12" s="7915"/>
      <c r="AY12" s="7915"/>
      <c r="AZ12" s="7915"/>
      <c r="BA12" s="7915"/>
      <c r="BB12" s="7915"/>
      <c r="BC12" s="7915"/>
      <c r="BD12" s="7915"/>
      <c r="BE12" s="7915"/>
      <c r="BF12" s="7949"/>
      <c r="BG12" s="1832"/>
      <c r="BH12" s="7337"/>
      <c r="BI12" s="7336" t="s">
        <v>1507</v>
      </c>
      <c r="BJ12" s="7336" t="s">
        <v>1508</v>
      </c>
      <c r="BK12" s="7337"/>
      <c r="BL12" s="7337"/>
      <c r="BM12" s="7337"/>
      <c r="BN12" s="7337"/>
      <c r="BO12" s="7337"/>
      <c r="BP12" s="7336" t="s">
        <v>1509</v>
      </c>
      <c r="BQ12" s="7336" t="s">
        <v>1082</v>
      </c>
      <c r="BR12" s="7336" t="s">
        <v>1086</v>
      </c>
      <c r="BS12" s="7336" t="s">
        <v>1084</v>
      </c>
      <c r="BT12" s="7336" t="s">
        <v>1509</v>
      </c>
      <c r="BU12" s="7336" t="s">
        <v>1082</v>
      </c>
      <c r="BV12" s="7336" t="s">
        <v>1086</v>
      </c>
      <c r="BW12" s="7336" t="s">
        <v>1084</v>
      </c>
      <c r="BX12" s="7337"/>
      <c r="BY12" s="35"/>
      <c r="BZ12" s="35"/>
    </row>
    <row r="13" spans="2:78" s="1080" customFormat="1" ht="15" customHeight="1" thickBot="1">
      <c r="B13" s="7925"/>
      <c r="C13" s="7925"/>
      <c r="D13" s="7917"/>
      <c r="E13" s="7927"/>
      <c r="F13" s="7917"/>
      <c r="G13" s="7917"/>
      <c r="H13" s="7929"/>
      <c r="I13" s="7929"/>
      <c r="J13" s="7927"/>
      <c r="K13" s="7917"/>
      <c r="L13" s="7697"/>
      <c r="M13" s="7697"/>
      <c r="N13" s="7917"/>
      <c r="O13" s="7941"/>
      <c r="P13" s="7931"/>
      <c r="Q13" s="7919"/>
      <c r="R13" s="7943"/>
      <c r="S13" s="7923"/>
      <c r="T13" s="7919"/>
      <c r="U13" s="7919"/>
      <c r="V13" s="7921"/>
      <c r="W13" s="7933"/>
      <c r="Y13" s="7797"/>
      <c r="Z13" s="7451"/>
      <c r="AA13" s="7937"/>
      <c r="AB13" s="7939"/>
      <c r="AH13" s="35"/>
      <c r="AI13" s="35"/>
      <c r="AJ13" s="7915"/>
      <c r="AK13" s="7915"/>
      <c r="AL13" s="7915"/>
      <c r="AM13" s="7915"/>
      <c r="AN13" s="7915"/>
      <c r="AO13" s="7915"/>
      <c r="AP13" s="7913"/>
      <c r="AQ13" s="7915"/>
      <c r="AR13" s="7915"/>
      <c r="AS13" s="7913"/>
      <c r="AT13" s="7915"/>
      <c r="AU13" s="7915"/>
      <c r="AV13" s="7915"/>
      <c r="AW13" s="7915"/>
      <c r="AX13" s="7915"/>
      <c r="AY13" s="7915"/>
      <c r="AZ13" s="7915"/>
      <c r="BA13" s="7915"/>
      <c r="BB13" s="7915"/>
      <c r="BC13" s="7915"/>
      <c r="BD13" s="7915"/>
      <c r="BE13" s="7915"/>
      <c r="BF13" s="7949"/>
      <c r="BG13" s="1832"/>
      <c r="BH13" s="7337"/>
      <c r="BI13" s="7337"/>
      <c r="BJ13" s="7337"/>
      <c r="BK13" s="7337"/>
      <c r="BL13" s="7337"/>
      <c r="BM13" s="7337"/>
      <c r="BN13" s="7337"/>
      <c r="BO13" s="7337"/>
      <c r="BP13" s="7337"/>
      <c r="BQ13" s="7337"/>
      <c r="BR13" s="7337"/>
      <c r="BS13" s="7337"/>
      <c r="BT13" s="7337"/>
      <c r="BU13" s="7337"/>
      <c r="BV13" s="7337"/>
      <c r="BW13" s="7337"/>
      <c r="BX13" s="7337"/>
      <c r="BY13" s="35"/>
      <c r="BZ13" s="35"/>
    </row>
    <row r="14" spans="2:78" s="1080" customFormat="1" ht="15" customHeight="1" thickBot="1">
      <c r="B14" s="7925"/>
      <c r="C14" s="7925"/>
      <c r="D14" s="7917"/>
      <c r="E14" s="7927"/>
      <c r="F14" s="7917"/>
      <c r="G14" s="7917"/>
      <c r="H14" s="7929"/>
      <c r="I14" s="7929"/>
      <c r="J14" s="7927"/>
      <c r="K14" s="7917"/>
      <c r="L14" s="7697"/>
      <c r="M14" s="7697"/>
      <c r="N14" s="7917"/>
      <c r="O14" s="7941"/>
      <c r="P14" s="7931"/>
      <c r="Q14" s="7919"/>
      <c r="R14" s="7943"/>
      <c r="S14" s="7923"/>
      <c r="T14" s="7919"/>
      <c r="U14" s="7919"/>
      <c r="V14" s="7921"/>
      <c r="W14" s="7933"/>
      <c r="Y14" s="7797"/>
      <c r="Z14" s="7451"/>
      <c r="AA14" s="7937"/>
      <c r="AB14" s="7939"/>
      <c r="AH14" s="35"/>
      <c r="AI14" s="35"/>
      <c r="AJ14" s="7915"/>
      <c r="AK14" s="7915"/>
      <c r="AL14" s="7915"/>
      <c r="AM14" s="7915"/>
      <c r="AN14" s="7915"/>
      <c r="AO14" s="7915"/>
      <c r="AP14" s="7913"/>
      <c r="AQ14" s="7915"/>
      <c r="AR14" s="7915"/>
      <c r="AS14" s="7913"/>
      <c r="AT14" s="7915"/>
      <c r="AU14" s="7915"/>
      <c r="AV14" s="7915"/>
      <c r="AW14" s="7915"/>
      <c r="AX14" s="7915"/>
      <c r="AY14" s="7915"/>
      <c r="AZ14" s="7915"/>
      <c r="BA14" s="7915"/>
      <c r="BB14" s="7915"/>
      <c r="BC14" s="7915"/>
      <c r="BD14" s="7915"/>
      <c r="BE14" s="7915"/>
      <c r="BF14" s="7949"/>
      <c r="BG14" s="1832"/>
      <c r="BH14" s="7337"/>
      <c r="BI14" s="7337"/>
      <c r="BJ14" s="7337"/>
      <c r="BK14" s="7337"/>
      <c r="BL14" s="7337"/>
      <c r="BM14" s="7337"/>
      <c r="BN14" s="7337"/>
      <c r="BO14" s="7337"/>
      <c r="BP14" s="7337"/>
      <c r="BQ14" s="7337"/>
      <c r="BR14" s="7337"/>
      <c r="BS14" s="7337"/>
      <c r="BT14" s="7337"/>
      <c r="BU14" s="7337"/>
      <c r="BV14" s="7337"/>
      <c r="BW14" s="7337"/>
      <c r="BX14" s="7337"/>
      <c r="BY14" s="35"/>
      <c r="BZ14" s="35"/>
    </row>
    <row r="15" spans="2:78" s="1080" customFormat="1" ht="15" customHeight="1" thickBot="1">
      <c r="B15" s="7925"/>
      <c r="C15" s="7925"/>
      <c r="D15" s="7917"/>
      <c r="E15" s="7927"/>
      <c r="F15" s="7917"/>
      <c r="G15" s="7917"/>
      <c r="H15" s="7929"/>
      <c r="I15" s="7929"/>
      <c r="J15" s="7927"/>
      <c r="K15" s="7917"/>
      <c r="L15" s="7697"/>
      <c r="M15" s="7697"/>
      <c r="N15" s="7917"/>
      <c r="O15" s="7941"/>
      <c r="P15" s="7931"/>
      <c r="Q15" s="7919"/>
      <c r="R15" s="7943"/>
      <c r="S15" s="7923"/>
      <c r="T15" s="7919"/>
      <c r="U15" s="7919"/>
      <c r="V15" s="7921"/>
      <c r="W15" s="7933"/>
      <c r="Y15" s="7797"/>
      <c r="Z15" s="7451"/>
      <c r="AA15" s="7937"/>
      <c r="AB15" s="7939"/>
      <c r="AH15" s="35"/>
      <c r="AI15" s="35"/>
      <c r="AJ15" s="7915"/>
      <c r="AK15" s="7915"/>
      <c r="AL15" s="7915" t="s">
        <v>1080</v>
      </c>
      <c r="AM15" s="7915"/>
      <c r="AN15" s="7915"/>
      <c r="AO15" s="7915"/>
      <c r="AP15" s="7913"/>
      <c r="AQ15" s="7915"/>
      <c r="AR15" s="7915"/>
      <c r="AS15" s="7913"/>
      <c r="AT15" s="7915"/>
      <c r="AU15" s="7915"/>
      <c r="AV15" s="7915"/>
      <c r="AW15" s="7915"/>
      <c r="AX15" s="7915"/>
      <c r="AY15" s="7915"/>
      <c r="AZ15" s="7915"/>
      <c r="BA15" s="7915"/>
      <c r="BB15" s="7915"/>
      <c r="BC15" s="7915"/>
      <c r="BD15" s="7915"/>
      <c r="BE15" s="7915"/>
      <c r="BF15" s="7949"/>
      <c r="BG15" s="1832"/>
      <c r="BH15" s="7337"/>
      <c r="BI15" s="7337"/>
      <c r="BJ15" s="7337"/>
      <c r="BK15" s="7337"/>
      <c r="BL15" s="7337"/>
      <c r="BM15" s="7337"/>
      <c r="BN15" s="7337"/>
      <c r="BO15" s="7337"/>
      <c r="BP15" s="7337"/>
      <c r="BQ15" s="7337"/>
      <c r="BR15" s="7337"/>
      <c r="BS15" s="7337"/>
      <c r="BT15" s="7337"/>
      <c r="BU15" s="7337"/>
      <c r="BV15" s="7337"/>
      <c r="BW15" s="7337"/>
      <c r="BX15" s="7337"/>
      <c r="BY15" s="35"/>
      <c r="BZ15" s="35"/>
    </row>
    <row r="16" spans="2:78" s="1080" customFormat="1" ht="15" customHeight="1" thickBot="1">
      <c r="B16" s="7925"/>
      <c r="C16" s="7925"/>
      <c r="D16" s="7917"/>
      <c r="E16" s="7927"/>
      <c r="F16" s="7917"/>
      <c r="G16" s="7917"/>
      <c r="H16" s="7929"/>
      <c r="I16" s="7929"/>
      <c r="J16" s="7927"/>
      <c r="K16" s="7917"/>
      <c r="L16" s="7697"/>
      <c r="M16" s="7697"/>
      <c r="N16" s="7917"/>
      <c r="O16" s="7941"/>
      <c r="P16" s="7931"/>
      <c r="Q16" s="7919"/>
      <c r="R16" s="7943"/>
      <c r="S16" s="7923"/>
      <c r="T16" s="7919"/>
      <c r="U16" s="7919"/>
      <c r="V16" s="7921"/>
      <c r="W16" s="7933"/>
      <c r="Y16" s="7797"/>
      <c r="Z16" s="7451"/>
      <c r="AA16" s="7937"/>
      <c r="AB16" s="7939"/>
      <c r="AH16" s="35"/>
      <c r="AI16" s="35"/>
      <c r="AJ16" s="7915"/>
      <c r="AK16" s="7915"/>
      <c r="AL16" s="7915"/>
      <c r="AM16" s="7915"/>
      <c r="AN16" s="7915"/>
      <c r="AO16" s="7915"/>
      <c r="AP16" s="7913"/>
      <c r="AQ16" s="7915"/>
      <c r="AR16" s="7915"/>
      <c r="AS16" s="7913"/>
      <c r="AT16" s="7915"/>
      <c r="AU16" s="7915"/>
      <c r="AV16" s="7915"/>
      <c r="AW16" s="7915"/>
      <c r="AX16" s="7915"/>
      <c r="AY16" s="7915"/>
      <c r="AZ16" s="7915"/>
      <c r="BA16" s="7915"/>
      <c r="BB16" s="7915"/>
      <c r="BC16" s="7915"/>
      <c r="BD16" s="7915"/>
      <c r="BE16" s="7915"/>
      <c r="BF16" s="7949"/>
      <c r="BG16" s="1832"/>
      <c r="BH16" s="7337"/>
      <c r="BI16" s="7337"/>
      <c r="BJ16" s="7337"/>
      <c r="BK16" s="7337"/>
      <c r="BL16" s="7337"/>
      <c r="BM16" s="7337"/>
      <c r="BN16" s="7337"/>
      <c r="BO16" s="7337"/>
      <c r="BP16" s="7337"/>
      <c r="BQ16" s="7337"/>
      <c r="BR16" s="7337"/>
      <c r="BS16" s="7337"/>
      <c r="BT16" s="7337"/>
      <c r="BU16" s="7337"/>
      <c r="BV16" s="7337"/>
      <c r="BW16" s="7337"/>
      <c r="BX16" s="7337"/>
      <c r="BY16" s="35"/>
      <c r="BZ16" s="35"/>
    </row>
    <row r="17" spans="2:78" s="1080" customFormat="1" ht="15.75" customHeight="1" thickBot="1">
      <c r="B17" s="7926"/>
      <c r="C17" s="7926"/>
      <c r="D17" s="7918"/>
      <c r="E17" s="7928"/>
      <c r="F17" s="7918"/>
      <c r="G17" s="7918"/>
      <c r="H17" s="7930"/>
      <c r="I17" s="7930"/>
      <c r="J17" s="7928"/>
      <c r="K17" s="7918"/>
      <c r="L17" s="7681"/>
      <c r="M17" s="7681"/>
      <c r="N17" s="7918"/>
      <c r="O17" s="7942"/>
      <c r="P17" s="7932"/>
      <c r="Q17" s="7920"/>
      <c r="R17" s="7944"/>
      <c r="S17" s="7924"/>
      <c r="T17" s="7920"/>
      <c r="U17" s="7920"/>
      <c r="V17" s="7922"/>
      <c r="W17" s="7934"/>
      <c r="Y17" s="7935"/>
      <c r="Z17" s="7936"/>
      <c r="AA17" s="7938"/>
      <c r="AB17" s="7940"/>
      <c r="AH17" s="35"/>
      <c r="AI17" s="35"/>
      <c r="AJ17" s="7915"/>
      <c r="AK17" s="7915"/>
      <c r="AL17" s="7915"/>
      <c r="AM17" s="7915"/>
      <c r="AN17" s="7915"/>
      <c r="AO17" s="7915"/>
      <c r="AP17" s="7914"/>
      <c r="AQ17" s="7915"/>
      <c r="AR17" s="7915"/>
      <c r="AS17" s="7914"/>
      <c r="AT17" s="7915"/>
      <c r="AU17" s="7915"/>
      <c r="AV17" s="7915"/>
      <c r="AW17" s="7915"/>
      <c r="AX17" s="7915"/>
      <c r="AY17" s="7915"/>
      <c r="AZ17" s="7915"/>
      <c r="BA17" s="7915"/>
      <c r="BB17" s="7915"/>
      <c r="BC17" s="7915"/>
      <c r="BD17" s="7915"/>
      <c r="BE17" s="7915"/>
      <c r="BF17" s="7949"/>
      <c r="BG17" s="1832"/>
      <c r="BH17" s="7338"/>
      <c r="BI17" s="7338"/>
      <c r="BJ17" s="7338"/>
      <c r="BK17" s="7338"/>
      <c r="BL17" s="7338"/>
      <c r="BM17" s="7338"/>
      <c r="BN17" s="7338"/>
      <c r="BO17" s="7338"/>
      <c r="BP17" s="7338"/>
      <c r="BQ17" s="7338"/>
      <c r="BR17" s="7338"/>
      <c r="BS17" s="7338"/>
      <c r="BT17" s="7338"/>
      <c r="BU17" s="7338"/>
      <c r="BV17" s="7338"/>
      <c r="BW17" s="7338"/>
      <c r="BX17" s="7338"/>
      <c r="BY17" s="35"/>
      <c r="BZ17" s="35"/>
    </row>
    <row r="18" spans="2:78" ht="12.75" customHeight="1">
      <c r="B18" s="1780"/>
      <c r="C18" s="421"/>
      <c r="D18" s="421"/>
      <c r="E18" s="4111"/>
      <c r="F18" s="4111"/>
      <c r="G18" s="4111"/>
      <c r="H18" s="4111"/>
      <c r="I18" s="4111"/>
      <c r="J18" s="4111"/>
      <c r="K18" s="4111"/>
      <c r="L18" s="4149"/>
      <c r="M18" s="4149"/>
      <c r="N18" s="4112"/>
      <c r="O18" s="4112"/>
      <c r="P18" s="4112"/>
      <c r="Q18" s="4112"/>
      <c r="R18" s="4112"/>
      <c r="S18" s="4142"/>
      <c r="T18" s="4142"/>
      <c r="U18" s="4142"/>
      <c r="V18" s="4142"/>
      <c r="W18" s="4125"/>
      <c r="Y18" s="1781"/>
      <c r="Z18" s="4142"/>
      <c r="AA18" s="4142"/>
      <c r="AB18" s="4113"/>
      <c r="AJ18" s="1474"/>
      <c r="AK18" s="1474"/>
      <c r="AL18" s="1474"/>
      <c r="AM18" s="1474"/>
      <c r="AN18" s="1474"/>
      <c r="AO18" s="1165"/>
      <c r="AP18" s="1165"/>
      <c r="AQ18" s="1474"/>
      <c r="AR18" s="1474"/>
      <c r="AS18" s="1474"/>
      <c r="AT18" s="1165"/>
      <c r="AU18" s="1165"/>
      <c r="AV18" s="1165"/>
      <c r="AW18" s="1165"/>
      <c r="AX18" s="1165"/>
      <c r="AY18" s="1165"/>
      <c r="AZ18" s="1165"/>
      <c r="BA18" s="1165"/>
      <c r="BB18" s="1165"/>
      <c r="BC18" s="1165"/>
      <c r="BD18" s="1165"/>
      <c r="BE18" s="1833"/>
      <c r="BF18" s="1834"/>
      <c r="BH18" s="1164"/>
      <c r="BI18" s="1164"/>
      <c r="BJ18" s="1164"/>
      <c r="BK18" s="1164"/>
      <c r="BL18" s="1164"/>
      <c r="BM18" s="1164"/>
      <c r="BN18" s="1164"/>
      <c r="BO18" s="1164"/>
      <c r="BP18" s="1164"/>
      <c r="BQ18" s="1164"/>
      <c r="BR18" s="1164"/>
      <c r="BS18" s="1164"/>
      <c r="BT18" s="1164"/>
      <c r="BU18" s="1164"/>
      <c r="BV18" s="1164"/>
      <c r="BW18" s="1164"/>
      <c r="BX18" s="1164"/>
    </row>
    <row r="19" spans="2:78" ht="12.75" customHeight="1">
      <c r="B19" s="1782"/>
      <c r="C19" s="1783" t="s">
        <v>2108</v>
      </c>
      <c r="D19" s="1783"/>
      <c r="E19" s="1784"/>
      <c r="F19" s="1270"/>
      <c r="G19" s="1270"/>
      <c r="H19" s="1270"/>
      <c r="I19" s="1270"/>
      <c r="J19" s="1270"/>
      <c r="K19" s="1270"/>
      <c r="L19" s="1785"/>
      <c r="M19" s="1785"/>
      <c r="N19" s="1273"/>
      <c r="O19" s="1273"/>
      <c r="P19" s="1645"/>
      <c r="Q19" s="1273"/>
      <c r="R19" s="1273"/>
      <c r="S19" s="1278"/>
      <c r="T19" s="1278"/>
      <c r="U19" s="1278"/>
      <c r="V19" s="1278"/>
      <c r="W19" s="1274"/>
      <c r="Y19" s="1786"/>
      <c r="Z19" s="1278"/>
      <c r="AA19" s="1278"/>
      <c r="AB19" s="1275"/>
      <c r="AJ19" s="1474"/>
      <c r="AK19" s="1474"/>
      <c r="AL19" s="1474"/>
      <c r="AM19" s="1474"/>
      <c r="AN19" s="1474"/>
      <c r="AO19" s="1164"/>
      <c r="AP19" s="1164"/>
      <c r="AQ19" s="1474"/>
      <c r="AR19" s="1474"/>
      <c r="AS19" s="1474"/>
      <c r="AT19" s="1164"/>
      <c r="AU19" s="1164"/>
      <c r="AV19" s="1164"/>
      <c r="AW19" s="1165"/>
      <c r="AX19" s="1165"/>
      <c r="AY19" s="1165"/>
      <c r="AZ19" s="1165"/>
      <c r="BA19" s="1165"/>
      <c r="BB19" s="1165"/>
      <c r="BC19" s="1165"/>
      <c r="BD19" s="1165"/>
      <c r="BE19" s="1833"/>
      <c r="BF19" s="1834"/>
      <c r="BH19" s="1164"/>
      <c r="BI19" s="1164"/>
      <c r="BJ19" s="1164"/>
      <c r="BK19" s="1164"/>
      <c r="BL19" s="1164"/>
      <c r="BM19" s="1164"/>
      <c r="BN19" s="1164"/>
      <c r="BO19" s="1164"/>
      <c r="BP19" s="1164"/>
      <c r="BQ19" s="1164"/>
      <c r="BR19" s="1164"/>
      <c r="BS19" s="1164"/>
      <c r="BT19" s="1164"/>
      <c r="BU19" s="1164"/>
      <c r="BV19" s="1164"/>
      <c r="BW19" s="1164"/>
      <c r="BX19" s="1164"/>
    </row>
    <row r="20" spans="2:78" ht="12.75" customHeight="1">
      <c r="B20" s="1761">
        <v>1</v>
      </c>
      <c r="C20" s="1762"/>
      <c r="D20" s="1762"/>
      <c r="E20" s="1112"/>
      <c r="F20" s="1183"/>
      <c r="G20" s="1183"/>
      <c r="H20" s="1183"/>
      <c r="I20" s="1183"/>
      <c r="J20" s="1183"/>
      <c r="K20" s="1183"/>
      <c r="L20" s="1787"/>
      <c r="M20" s="1787"/>
      <c r="N20" s="1112"/>
      <c r="O20" s="1112"/>
      <c r="P20" s="1637"/>
      <c r="Q20" s="1112"/>
      <c r="R20" s="1112"/>
      <c r="S20" s="1788"/>
      <c r="T20" s="1186"/>
      <c r="U20" s="1186"/>
      <c r="V20" s="1186"/>
      <c r="W20" s="1187"/>
      <c r="Y20" s="1789"/>
      <c r="Z20" s="1186"/>
      <c r="AA20" s="1186"/>
      <c r="AB20" s="1188"/>
      <c r="AJ20" s="1165">
        <f>T20</f>
        <v>0</v>
      </c>
      <c r="AK20" s="1552"/>
      <c r="AL20" s="1552"/>
      <c r="AM20" s="1165">
        <f>AJ20+AK20-AL20</f>
        <v>0</v>
      </c>
      <c r="AN20" s="1226" t="str">
        <f>IF((M20-L20)&gt;=25,"Y","N")</f>
        <v>N</v>
      </c>
      <c r="AO20" s="1552"/>
      <c r="AP20" s="1552"/>
      <c r="AQ20" s="1168"/>
      <c r="AR20" s="1552"/>
      <c r="AS20" s="1162">
        <f>J20*0.4</f>
        <v>0</v>
      </c>
      <c r="AT20" s="1164">
        <f>IF(AV20&gt;AM20,AV20-AM20,0)</f>
        <v>0</v>
      </c>
      <c r="AU20" s="1164">
        <f>IF(AM20&gt;AV20,AM20-AV20,0)</f>
        <v>0</v>
      </c>
      <c r="AV20" s="1164">
        <f>IF(AND(AN20="Y",AO20="Y",AP20="Y",AQ20="Y"),MIN(AM20,AS20,AR20),0)</f>
        <v>0</v>
      </c>
      <c r="AW20" s="1162"/>
      <c r="AX20" s="1165">
        <f>IF(AZ20&gt;AM20,AZ20-AM20,0)</f>
        <v>0</v>
      </c>
      <c r="AY20" s="1165">
        <f>IF(AM20&gt;AZ20,AM20-AZ20,0)</f>
        <v>0</v>
      </c>
      <c r="AZ20" s="1165">
        <f>AV20+AW20</f>
        <v>0</v>
      </c>
      <c r="BA20" s="1162"/>
      <c r="BB20" s="1165">
        <f>IF(BD20&gt;AM20,BD20-AM20,0)</f>
        <v>0</v>
      </c>
      <c r="BC20" s="1165">
        <f>IF(AM20&gt;BD20,AM20-BD20,0)</f>
        <v>0</v>
      </c>
      <c r="BD20" s="1165">
        <f>AZ20+BA20</f>
        <v>0</v>
      </c>
      <c r="BE20" s="1552"/>
      <c r="BF20" s="1835"/>
      <c r="BH20" s="1165">
        <f>Y20</f>
        <v>0</v>
      </c>
      <c r="BI20" s="1162"/>
      <c r="BJ20" s="1162"/>
      <c r="BK20" s="1165">
        <f>BH20+BI20-BJ20</f>
        <v>0</v>
      </c>
      <c r="BL20" s="1162"/>
      <c r="BM20" s="1165">
        <f>IF(BO20&gt;BK20,BO20-BK20,0)</f>
        <v>0</v>
      </c>
      <c r="BN20" s="1165">
        <f>IF(BK20&gt;BO20,BK20-BO20,0)</f>
        <v>0</v>
      </c>
      <c r="BO20" s="1165">
        <f>IF(BL20="Y",BK20,0)</f>
        <v>0</v>
      </c>
      <c r="BP20" s="1162"/>
      <c r="BQ20" s="1165">
        <f>IF(BS20&gt;BK20,BS20-BK20,0)</f>
        <v>0</v>
      </c>
      <c r="BR20" s="1165">
        <f>IF(BK20&gt;BS20,BK20-BS20,0)</f>
        <v>0</v>
      </c>
      <c r="BS20" s="1165">
        <f>BO20+BP20</f>
        <v>0</v>
      </c>
      <c r="BT20" s="1162"/>
      <c r="BU20" s="1165">
        <f>IF(BW20&gt;BK20,BW20-BK20,0)</f>
        <v>0</v>
      </c>
      <c r="BV20" s="1165">
        <f>IF(BK20&gt;BW20,BK20-BV20,0)</f>
        <v>0</v>
      </c>
      <c r="BW20" s="1165">
        <f>BS20+BT20</f>
        <v>0</v>
      </c>
      <c r="BX20" s="1162"/>
    </row>
    <row r="21" spans="2:78" ht="12.75" customHeight="1">
      <c r="B21" s="1761">
        <v>2</v>
      </c>
      <c r="C21" s="1765"/>
      <c r="D21" s="1765"/>
      <c r="E21" s="1112"/>
      <c r="F21" s="1189"/>
      <c r="G21" s="1189"/>
      <c r="H21" s="1189"/>
      <c r="I21" s="1189"/>
      <c r="J21" s="1189"/>
      <c r="K21" s="1189"/>
      <c r="L21" s="1792"/>
      <c r="M21" s="1792"/>
      <c r="N21" s="1042"/>
      <c r="O21" s="1042"/>
      <c r="P21" s="1766"/>
      <c r="Q21" s="1042"/>
      <c r="R21" s="1042"/>
      <c r="S21" s="1793"/>
      <c r="T21" s="1043"/>
      <c r="U21" s="1043"/>
      <c r="V21" s="1043"/>
      <c r="W21" s="1192"/>
      <c r="Y21" s="1794"/>
      <c r="Z21" s="1043"/>
      <c r="AA21" s="1043"/>
      <c r="AB21" s="1194"/>
      <c r="AJ21" s="1164">
        <f>T21</f>
        <v>0</v>
      </c>
      <c r="AK21" s="1162"/>
      <c r="AL21" s="1162"/>
      <c r="AM21" s="1164">
        <f>AJ21+AK21-AL21</f>
        <v>0</v>
      </c>
      <c r="AN21" s="1161" t="str">
        <f>IF((M21-L21)&gt;=25,"Y","N")</f>
        <v>N</v>
      </c>
      <c r="AO21" s="1162"/>
      <c r="AP21" s="1162"/>
      <c r="AQ21" s="1168"/>
      <c r="AR21" s="1162"/>
      <c r="AS21" s="1162">
        <f>J21*0.4</f>
        <v>0</v>
      </c>
      <c r="AT21" s="1164">
        <f>IF(AV21&gt;AM21,AV21-AM21,0)</f>
        <v>0</v>
      </c>
      <c r="AU21" s="1164">
        <f>IF(AM21&gt;AV21,AM21-AV21,0)</f>
        <v>0</v>
      </c>
      <c r="AV21" s="1164">
        <f>IF(AND(AN21="Y",AO21="Y",AP21="Y",AQ21="Y"),MIN(AM21,AS21,AR21),0)</f>
        <v>0</v>
      </c>
      <c r="AW21" s="1162"/>
      <c r="AX21" s="1165">
        <f>IF(AZ21&gt;AM21,AZ21-AM21,0)</f>
        <v>0</v>
      </c>
      <c r="AY21" s="1165">
        <f>IF(AM21&gt;AZ21,AM21-AZ21,0)</f>
        <v>0</v>
      </c>
      <c r="AZ21" s="1165">
        <f>AV21+AW21</f>
        <v>0</v>
      </c>
      <c r="BA21" s="1162"/>
      <c r="BB21" s="1165">
        <f>IF(BD21&gt;AM21,BD21-AM21,0)</f>
        <v>0</v>
      </c>
      <c r="BC21" s="1165">
        <f>IF(AM21&gt;BD21,AM21-BD21,0)</f>
        <v>0</v>
      </c>
      <c r="BD21" s="1165">
        <f>AZ21+BA21</f>
        <v>0</v>
      </c>
      <c r="BE21" s="1162"/>
      <c r="BF21" s="1836"/>
      <c r="BH21" s="1165">
        <f>Y21</f>
        <v>0</v>
      </c>
      <c r="BI21" s="1162"/>
      <c r="BJ21" s="1162"/>
      <c r="BK21" s="1165">
        <f>BH21+BI21-BJ21</f>
        <v>0</v>
      </c>
      <c r="BL21" s="1162"/>
      <c r="BM21" s="1165">
        <f>IF(BO21&gt;BK21,BO21-BK21,0)</f>
        <v>0</v>
      </c>
      <c r="BN21" s="1165">
        <f>IF(BK21&gt;BO21,BK21-BO21,0)</f>
        <v>0</v>
      </c>
      <c r="BO21" s="1165">
        <f>IF(BL21="Y",BK21,0)</f>
        <v>0</v>
      </c>
      <c r="BP21" s="1162"/>
      <c r="BQ21" s="1165">
        <f>IF(BS21&gt;BK21,BS21-BK21,0)</f>
        <v>0</v>
      </c>
      <c r="BR21" s="1165">
        <f>IF(BK21&gt;BS21,BK21-BS21,0)</f>
        <v>0</v>
      </c>
      <c r="BS21" s="1165">
        <f>BO21+BP21</f>
        <v>0</v>
      </c>
      <c r="BT21" s="1162"/>
      <c r="BU21" s="1165">
        <f>IF(BW21&gt;BK21,BW21-BK21,0)</f>
        <v>0</v>
      </c>
      <c r="BV21" s="1165">
        <f>IF(BK21&gt;BW21,BK21-BV21,0)</f>
        <v>0</v>
      </c>
      <c r="BW21" s="1165">
        <f>BS21+BT21</f>
        <v>0</v>
      </c>
      <c r="BX21" s="1162"/>
    </row>
    <row r="22" spans="2:78" ht="12.75" customHeight="1">
      <c r="B22" s="1761">
        <v>3</v>
      </c>
      <c r="C22" s="1765"/>
      <c r="D22" s="1765"/>
      <c r="E22" s="1112"/>
      <c r="F22" s="1189"/>
      <c r="G22" s="1189"/>
      <c r="H22" s="1189"/>
      <c r="I22" s="1189"/>
      <c r="J22" s="1189"/>
      <c r="K22" s="1189"/>
      <c r="L22" s="1792"/>
      <c r="M22" s="1792"/>
      <c r="N22" s="1042"/>
      <c r="O22" s="1042"/>
      <c r="P22" s="1766"/>
      <c r="Q22" s="1042"/>
      <c r="R22" s="1042"/>
      <c r="S22" s="1793"/>
      <c r="T22" s="1043"/>
      <c r="U22" s="1043"/>
      <c r="V22" s="1043"/>
      <c r="W22" s="1192"/>
      <c r="Y22" s="1794"/>
      <c r="Z22" s="1043"/>
      <c r="AA22" s="1043"/>
      <c r="AB22" s="1194"/>
      <c r="AJ22" s="1164">
        <f>T22</f>
        <v>0</v>
      </c>
      <c r="AK22" s="1162"/>
      <c r="AL22" s="1162"/>
      <c r="AM22" s="1164">
        <f>AJ22+AK22-AL22</f>
        <v>0</v>
      </c>
      <c r="AN22" s="1161" t="str">
        <f>IF((M22-L22)&gt;=25,"Y","N")</f>
        <v>N</v>
      </c>
      <c r="AO22" s="1162"/>
      <c r="AP22" s="1162"/>
      <c r="AQ22" s="1168"/>
      <c r="AR22" s="1162"/>
      <c r="AS22" s="1162">
        <f>J22*0.4</f>
        <v>0</v>
      </c>
      <c r="AT22" s="1164">
        <f>IF(AV22&gt;AM22,AV22-AM22,0)</f>
        <v>0</v>
      </c>
      <c r="AU22" s="1164">
        <f>IF(AM22&gt;AV22,AM22-AV22,0)</f>
        <v>0</v>
      </c>
      <c r="AV22" s="1164">
        <f>IF(AND(AN22="Y",AO22="Y",AP22="Y",AQ22="Y"),MIN(AM22,AS22,AR22),0)</f>
        <v>0</v>
      </c>
      <c r="AW22" s="1162"/>
      <c r="AX22" s="1165">
        <f>IF(AZ22&gt;AM22,AZ22-AM22,0)</f>
        <v>0</v>
      </c>
      <c r="AY22" s="1165">
        <f>IF(AM22&gt;AZ22,AM22-AZ22,0)</f>
        <v>0</v>
      </c>
      <c r="AZ22" s="1165">
        <f>AV22+AW22</f>
        <v>0</v>
      </c>
      <c r="BA22" s="1162"/>
      <c r="BB22" s="1165">
        <f>IF(BD22&gt;AM22,BD22-AM22,0)</f>
        <v>0</v>
      </c>
      <c r="BC22" s="1165">
        <f>IF(AM22&gt;BD22,AM22-BD22,0)</f>
        <v>0</v>
      </c>
      <c r="BD22" s="1165">
        <f>AZ22+BA22</f>
        <v>0</v>
      </c>
      <c r="BE22" s="1162"/>
      <c r="BF22" s="1836"/>
      <c r="BH22" s="1165">
        <f>Y22</f>
        <v>0</v>
      </c>
      <c r="BI22" s="1162"/>
      <c r="BJ22" s="1162"/>
      <c r="BK22" s="1165">
        <f>BH22+BI22-BJ22</f>
        <v>0</v>
      </c>
      <c r="BL22" s="1162"/>
      <c r="BM22" s="1165">
        <f>IF(BO22&gt;BK22,BO22-BK22,0)</f>
        <v>0</v>
      </c>
      <c r="BN22" s="1165">
        <f>IF(BK22&gt;BO22,BK22-BO22,0)</f>
        <v>0</v>
      </c>
      <c r="BO22" s="1165">
        <f>IF(BL22="Y",BK22,0)</f>
        <v>0</v>
      </c>
      <c r="BP22" s="1162"/>
      <c r="BQ22" s="1165">
        <f>IF(BS22&gt;BK22,BS22-BK22,0)</f>
        <v>0</v>
      </c>
      <c r="BR22" s="1165">
        <f>IF(BK22&gt;BS22,BK22-BS22,0)</f>
        <v>0</v>
      </c>
      <c r="BS22" s="1165">
        <f>BO22+BP22</f>
        <v>0</v>
      </c>
      <c r="BT22" s="1162"/>
      <c r="BU22" s="1165">
        <f>IF(BW22&gt;BK22,BW22-BK22,0)</f>
        <v>0</v>
      </c>
      <c r="BV22" s="1165">
        <f>IF(BK22&gt;BW22,BK22-BV22,0)</f>
        <v>0</v>
      </c>
      <c r="BW22" s="1165">
        <f>BS22+BT22</f>
        <v>0</v>
      </c>
      <c r="BX22" s="1162"/>
    </row>
    <row r="23" spans="2:78" ht="12.75" customHeight="1">
      <c r="B23" s="1761">
        <v>4</v>
      </c>
      <c r="C23" s="1765"/>
      <c r="D23" s="1765"/>
      <c r="E23" s="1112"/>
      <c r="F23" s="1189"/>
      <c r="G23" s="1189"/>
      <c r="H23" s="1189"/>
      <c r="I23" s="1189"/>
      <c r="J23" s="1189"/>
      <c r="K23" s="1189"/>
      <c r="L23" s="1792"/>
      <c r="M23" s="1792"/>
      <c r="N23" s="1042"/>
      <c r="O23" s="1042"/>
      <c r="P23" s="1766"/>
      <c r="Q23" s="1042"/>
      <c r="R23" s="1042"/>
      <c r="S23" s="1793"/>
      <c r="T23" s="1043"/>
      <c r="U23" s="1043"/>
      <c r="V23" s="1043"/>
      <c r="W23" s="1192"/>
      <c r="Y23" s="1794"/>
      <c r="Z23" s="1043"/>
      <c r="AA23" s="1043"/>
      <c r="AB23" s="1194"/>
      <c r="AJ23" s="1164">
        <f>T23</f>
        <v>0</v>
      </c>
      <c r="AK23" s="1162"/>
      <c r="AL23" s="1162"/>
      <c r="AM23" s="1164">
        <f>AJ23+AK23-AL23</f>
        <v>0</v>
      </c>
      <c r="AN23" s="1161" t="str">
        <f>IF((M23-L23)&gt;=25,"Y","N")</f>
        <v>N</v>
      </c>
      <c r="AO23" s="1162"/>
      <c r="AP23" s="1162"/>
      <c r="AQ23" s="1168"/>
      <c r="AR23" s="1162"/>
      <c r="AS23" s="1162">
        <f>J23*0.4</f>
        <v>0</v>
      </c>
      <c r="AT23" s="1164">
        <f>IF(AV23&gt;AM23,AV23-AM23,0)</f>
        <v>0</v>
      </c>
      <c r="AU23" s="1164">
        <f>IF(AM23&gt;AV23,AM23-AV23,0)</f>
        <v>0</v>
      </c>
      <c r="AV23" s="1164">
        <f>IF(AND(AN23="Y",AO23="Y",AP23="Y",AQ23="Y"),MIN(AM23,AS23,AR23),0)</f>
        <v>0</v>
      </c>
      <c r="AW23" s="1162"/>
      <c r="AX23" s="1165">
        <f>IF(AZ23&gt;AM23,AZ23-AM23,0)</f>
        <v>0</v>
      </c>
      <c r="AY23" s="1165">
        <f>IF(AM23&gt;AZ23,AM23-AZ23,0)</f>
        <v>0</v>
      </c>
      <c r="AZ23" s="1165">
        <f>AV23+AW23</f>
        <v>0</v>
      </c>
      <c r="BA23" s="1162"/>
      <c r="BB23" s="1165">
        <f>IF(BD23&gt;AM23,BD23-AM23,0)</f>
        <v>0</v>
      </c>
      <c r="BC23" s="1165">
        <f>IF(AM23&gt;BD23,AM23-BD23,0)</f>
        <v>0</v>
      </c>
      <c r="BD23" s="1165">
        <f>AZ23+BA23</f>
        <v>0</v>
      </c>
      <c r="BE23" s="1162"/>
      <c r="BF23" s="1836"/>
      <c r="BH23" s="1165">
        <f>Y23</f>
        <v>0</v>
      </c>
      <c r="BI23" s="1162"/>
      <c r="BJ23" s="1162"/>
      <c r="BK23" s="1165">
        <f>BH23+BI23-BJ23</f>
        <v>0</v>
      </c>
      <c r="BL23" s="1162"/>
      <c r="BM23" s="1165">
        <f>IF(BO23&gt;BK23,BO23-BK23,0)</f>
        <v>0</v>
      </c>
      <c r="BN23" s="1165">
        <f>IF(BK23&gt;BO23,BK23-BO23,0)</f>
        <v>0</v>
      </c>
      <c r="BO23" s="1165">
        <f>IF(BL23="Y",BK23,0)</f>
        <v>0</v>
      </c>
      <c r="BP23" s="1162"/>
      <c r="BQ23" s="1165">
        <f>IF(BS23&gt;BK23,BS23-BK23,0)</f>
        <v>0</v>
      </c>
      <c r="BR23" s="1165">
        <f>IF(BK23&gt;BS23,BK23-BS23,0)</f>
        <v>0</v>
      </c>
      <c r="BS23" s="1165">
        <f>BO23+BP23</f>
        <v>0</v>
      </c>
      <c r="BT23" s="1162"/>
      <c r="BU23" s="1165">
        <f>IF(BW23&gt;BK23,BW23-BK23,0)</f>
        <v>0</v>
      </c>
      <c r="BV23" s="1165">
        <f>IF(BK23&gt;BW23,BK23-BV23,0)</f>
        <v>0</v>
      </c>
      <c r="BW23" s="1165">
        <f>BS23+BT23</f>
        <v>0</v>
      </c>
      <c r="BX23" s="1162"/>
    </row>
    <row r="24" spans="2:78" ht="12.75" customHeight="1">
      <c r="B24" s="1761">
        <v>5</v>
      </c>
      <c r="C24" s="1462"/>
      <c r="D24" s="1462"/>
      <c r="E24" s="1112"/>
      <c r="F24" s="1189"/>
      <c r="G24" s="1189"/>
      <c r="H24" s="1189"/>
      <c r="I24" s="1189"/>
      <c r="J24" s="1189"/>
      <c r="K24" s="1189"/>
      <c r="L24" s="1792"/>
      <c r="M24" s="1792"/>
      <c r="N24" s="1042"/>
      <c r="O24" s="1042"/>
      <c r="P24" s="1766"/>
      <c r="Q24" s="1042"/>
      <c r="R24" s="1042"/>
      <c r="S24" s="1793"/>
      <c r="T24" s="1043"/>
      <c r="U24" s="1043"/>
      <c r="V24" s="1043"/>
      <c r="W24" s="1192"/>
      <c r="Y24" s="1794"/>
      <c r="Z24" s="1043"/>
      <c r="AA24" s="1043"/>
      <c r="AB24" s="1194"/>
      <c r="AJ24" s="1164">
        <f>T24</f>
        <v>0</v>
      </c>
      <c r="AK24" s="1162"/>
      <c r="AL24" s="1162"/>
      <c r="AM24" s="1164">
        <f>AJ24+AK24-AL24</f>
        <v>0</v>
      </c>
      <c r="AN24" s="1161" t="str">
        <f>IF((M24-L24)&gt;=25,"Y","N")</f>
        <v>N</v>
      </c>
      <c r="AO24" s="1162"/>
      <c r="AP24" s="1162"/>
      <c r="AQ24" s="1168"/>
      <c r="AR24" s="1162"/>
      <c r="AS24" s="1162">
        <f>J24*0.4</f>
        <v>0</v>
      </c>
      <c r="AT24" s="1164">
        <f>IF(AV24&gt;AM24,AV24-AM24,0)</f>
        <v>0</v>
      </c>
      <c r="AU24" s="1165">
        <f>IF(AM24&gt;AV24,AM24-AV24,0)</f>
        <v>0</v>
      </c>
      <c r="AV24" s="1164">
        <f>IF(AND(AN24="Y",AO24="Y",AP24="Y",AQ24="Y"),MIN(AM24,AS24,AR24),0)</f>
        <v>0</v>
      </c>
      <c r="AW24" s="1162"/>
      <c r="AX24" s="1165">
        <f>IF(AZ24&gt;AM24,AZ24-AM24,0)</f>
        <v>0</v>
      </c>
      <c r="AY24" s="1165">
        <f>IF(AM24&gt;AZ24,AM24-AZ24,0)</f>
        <v>0</v>
      </c>
      <c r="AZ24" s="1165">
        <f>AV24+AW24</f>
        <v>0</v>
      </c>
      <c r="BA24" s="1162"/>
      <c r="BB24" s="1165">
        <f>IF(BD24&gt;AM24,BD24-AM24,0)</f>
        <v>0</v>
      </c>
      <c r="BC24" s="1165">
        <f>IF(AM24&gt;BD24,AM24-BD24,0)</f>
        <v>0</v>
      </c>
      <c r="BD24" s="1165">
        <f>AZ24+BA24</f>
        <v>0</v>
      </c>
      <c r="BE24" s="1162"/>
      <c r="BF24" s="1836"/>
      <c r="BH24" s="1165">
        <f>Y24</f>
        <v>0</v>
      </c>
      <c r="BI24" s="1162"/>
      <c r="BJ24" s="1162"/>
      <c r="BK24" s="1165">
        <f>BH24+BI24-BJ24</f>
        <v>0</v>
      </c>
      <c r="BL24" s="1162"/>
      <c r="BM24" s="1165">
        <f>IF(BO24&gt;BK24,BO24-BK24,0)</f>
        <v>0</v>
      </c>
      <c r="BN24" s="1165">
        <f>IF(BK24&gt;BO24,BK24-BO24,0)</f>
        <v>0</v>
      </c>
      <c r="BO24" s="1165">
        <f>IF(BL24="Y",BK24,0)</f>
        <v>0</v>
      </c>
      <c r="BP24" s="1162"/>
      <c r="BQ24" s="1165">
        <f>IF(BS24&gt;BK24,BS24-BK24,0)</f>
        <v>0</v>
      </c>
      <c r="BR24" s="1165">
        <f>IF(BK24&gt;BS24,BK24-BS24,0)</f>
        <v>0</v>
      </c>
      <c r="BS24" s="1165">
        <f>BO24+BP24</f>
        <v>0</v>
      </c>
      <c r="BT24" s="1162"/>
      <c r="BU24" s="1165">
        <f>IF(BW24&gt;BK24,BW24-BK24,0)</f>
        <v>0</v>
      </c>
      <c r="BV24" s="1165">
        <f>IF(BK24&gt;BW24,BK24-BV24,0)</f>
        <v>0</v>
      </c>
      <c r="BW24" s="1165">
        <f>BS24+BT24</f>
        <v>0</v>
      </c>
      <c r="BX24" s="1162"/>
    </row>
    <row r="25" spans="2:78" ht="12.75" customHeight="1">
      <c r="B25" s="1797"/>
      <c r="C25" s="1031"/>
      <c r="D25" s="1031"/>
      <c r="E25" s="1139"/>
      <c r="F25" s="1139"/>
      <c r="G25" s="1139"/>
      <c r="H25" s="1139"/>
      <c r="I25" s="1139"/>
      <c r="J25" s="1139"/>
      <c r="K25" s="1139"/>
      <c r="L25" s="1798"/>
      <c r="M25" s="1798"/>
      <c r="N25" s="1147"/>
      <c r="O25" s="1147"/>
      <c r="P25" s="1799"/>
      <c r="Q25" s="1147"/>
      <c r="R25" s="1147"/>
      <c r="S25" s="1219"/>
      <c r="T25" s="1219"/>
      <c r="U25" s="1219"/>
      <c r="V25" s="1219"/>
      <c r="W25" s="1220"/>
      <c r="Y25" s="5334"/>
      <c r="Z25" s="1219"/>
      <c r="AA25" s="1219"/>
      <c r="AB25" s="1800"/>
      <c r="AJ25" s="1164"/>
      <c r="AK25" s="1164"/>
      <c r="AL25" s="1164"/>
      <c r="AM25" s="1164"/>
      <c r="AN25" s="1161"/>
      <c r="AO25" s="1165"/>
      <c r="AP25" s="1165"/>
      <c r="AQ25" s="1161"/>
      <c r="AR25" s="1164"/>
      <c r="AS25" s="1164"/>
      <c r="AT25" s="1164"/>
      <c r="AU25" s="1164"/>
      <c r="AV25" s="1164"/>
      <c r="AW25" s="1165"/>
      <c r="AX25" s="1165"/>
      <c r="AY25" s="1165"/>
      <c r="AZ25" s="1165"/>
      <c r="BA25" s="1165"/>
      <c r="BB25" s="1165"/>
      <c r="BC25" s="1165"/>
      <c r="BD25" s="1165"/>
      <c r="BE25" s="1165"/>
      <c r="BF25" s="1837"/>
      <c r="BH25" s="1164"/>
      <c r="BI25" s="1164"/>
      <c r="BJ25" s="1164"/>
      <c r="BK25" s="1164"/>
      <c r="BL25" s="1164"/>
      <c r="BM25" s="1164"/>
      <c r="BN25" s="1164"/>
      <c r="BO25" s="1164"/>
      <c r="BP25" s="1164"/>
      <c r="BQ25" s="1164"/>
      <c r="BR25" s="1164"/>
      <c r="BS25" s="1164"/>
      <c r="BT25" s="1164"/>
      <c r="BU25" s="1164"/>
      <c r="BV25" s="1164"/>
      <c r="BW25" s="1164"/>
      <c r="BX25" s="1164"/>
    </row>
    <row r="26" spans="2:78" ht="12.75" customHeight="1">
      <c r="B26" s="1782"/>
      <c r="C26" s="1783" t="s">
        <v>2109</v>
      </c>
      <c r="D26" s="1783"/>
      <c r="E26" s="1784"/>
      <c r="F26" s="1270"/>
      <c r="G26" s="1270"/>
      <c r="H26" s="1270"/>
      <c r="I26" s="1270"/>
      <c r="J26" s="1270"/>
      <c r="K26" s="1270"/>
      <c r="L26" s="1785"/>
      <c r="M26" s="1785"/>
      <c r="N26" s="1273"/>
      <c r="O26" s="1273"/>
      <c r="P26" s="1645"/>
      <c r="Q26" s="1273"/>
      <c r="R26" s="1273"/>
      <c r="S26" s="1278"/>
      <c r="T26" s="1278"/>
      <c r="U26" s="1278"/>
      <c r="V26" s="1278"/>
      <c r="W26" s="1274"/>
      <c r="Y26" s="1786"/>
      <c r="Z26" s="1278"/>
      <c r="AA26" s="1278"/>
      <c r="AB26" s="1275"/>
      <c r="AJ26" s="1164"/>
      <c r="AK26" s="1164"/>
      <c r="AL26" s="1164"/>
      <c r="AM26" s="1164"/>
      <c r="AN26" s="1161"/>
      <c r="AO26" s="1165"/>
      <c r="AP26" s="1165"/>
      <c r="AQ26" s="1161"/>
      <c r="AR26" s="1164"/>
      <c r="AS26" s="1164"/>
      <c r="AT26" s="1164"/>
      <c r="AU26" s="1164"/>
      <c r="AV26" s="1164"/>
      <c r="AW26" s="1165"/>
      <c r="AX26" s="1165"/>
      <c r="AY26" s="1165"/>
      <c r="AZ26" s="1165"/>
      <c r="BA26" s="1165"/>
      <c r="BB26" s="1165"/>
      <c r="BC26" s="1165"/>
      <c r="BD26" s="1165"/>
      <c r="BE26" s="1165"/>
      <c r="BF26" s="1837"/>
      <c r="BH26" s="1164"/>
      <c r="BI26" s="1164"/>
      <c r="BJ26" s="1164"/>
      <c r="BK26" s="1164"/>
      <c r="BL26" s="1164"/>
      <c r="BM26" s="1164"/>
      <c r="BN26" s="1164"/>
      <c r="BO26" s="1164"/>
      <c r="BP26" s="1164"/>
      <c r="BQ26" s="1164"/>
      <c r="BR26" s="1164"/>
      <c r="BS26" s="1164"/>
      <c r="BT26" s="1164"/>
      <c r="BU26" s="1164"/>
      <c r="BV26" s="1164"/>
      <c r="BW26" s="1164"/>
      <c r="BX26" s="1164"/>
    </row>
    <row r="27" spans="2:78" ht="12.75" customHeight="1">
      <c r="B27" s="1761">
        <v>1</v>
      </c>
      <c r="C27" s="1762"/>
      <c r="D27" s="1762"/>
      <c r="E27" s="1112"/>
      <c r="F27" s="1183"/>
      <c r="G27" s="1183"/>
      <c r="H27" s="1183"/>
      <c r="I27" s="1183"/>
      <c r="J27" s="1183"/>
      <c r="K27" s="1183"/>
      <c r="L27" s="1787"/>
      <c r="M27" s="1787"/>
      <c r="N27" s="1112"/>
      <c r="O27" s="1112"/>
      <c r="P27" s="1637"/>
      <c r="Q27" s="1112"/>
      <c r="R27" s="1112"/>
      <c r="S27" s="1788"/>
      <c r="T27" s="1186"/>
      <c r="U27" s="1186"/>
      <c r="V27" s="1186"/>
      <c r="W27" s="1187"/>
      <c r="Y27" s="1789"/>
      <c r="Z27" s="1186"/>
      <c r="AA27" s="1186"/>
      <c r="AB27" s="1188"/>
      <c r="AJ27" s="1164">
        <f>T27</f>
        <v>0</v>
      </c>
      <c r="AK27" s="1162"/>
      <c r="AL27" s="1162"/>
      <c r="AM27" s="1164">
        <f>AJ27+AK27-AL27</f>
        <v>0</v>
      </c>
      <c r="AN27" s="1161" t="str">
        <f>IF((M27-L27)&gt;=25,"Y","N")</f>
        <v>N</v>
      </c>
      <c r="AO27" s="1162"/>
      <c r="AP27" s="1162"/>
      <c r="AQ27" s="1168"/>
      <c r="AR27" s="1162"/>
      <c r="AS27" s="1162">
        <f>J24*0.7</f>
        <v>0</v>
      </c>
      <c r="AT27" s="1164">
        <f>IF(AV27&gt;AM27,AV27-AM27,0)</f>
        <v>0</v>
      </c>
      <c r="AU27" s="1164">
        <f>IF(AM23&gt;AV23,AM23-AV23,0)</f>
        <v>0</v>
      </c>
      <c r="AV27" s="1164">
        <f>IF(AND(AN27="Y",AO27="Y",AP27="Y",AQ27="Y"),MIN(AM27,AS27,AR27),0)</f>
        <v>0</v>
      </c>
      <c r="AW27" s="1162"/>
      <c r="AX27" s="1165">
        <f>IF(AZ27&gt;AM27,AZ27-AM27,0)</f>
        <v>0</v>
      </c>
      <c r="AY27" s="1165">
        <f>IF(AM27&gt;AZ27,AM27-AZ27,0)</f>
        <v>0</v>
      </c>
      <c r="AZ27" s="1165">
        <f>AV27+AW27</f>
        <v>0</v>
      </c>
      <c r="BA27" s="1162"/>
      <c r="BB27" s="1165">
        <f>IF(BD27&gt;AM27,BD27-AM27,0)</f>
        <v>0</v>
      </c>
      <c r="BC27" s="1165">
        <f>IF(AM27&gt;BD27,AM27-BD27,0)</f>
        <v>0</v>
      </c>
      <c r="BD27" s="1165">
        <f>AZ27+BA27</f>
        <v>0</v>
      </c>
      <c r="BE27" s="1162"/>
      <c r="BF27" s="1836"/>
      <c r="BH27" s="1165">
        <f>Y27</f>
        <v>0</v>
      </c>
      <c r="BI27" s="1162"/>
      <c r="BJ27" s="1162"/>
      <c r="BK27" s="1165">
        <f>BH27+BI27-BJ27</f>
        <v>0</v>
      </c>
      <c r="BL27" s="1162"/>
      <c r="BM27" s="1165">
        <f>IF(BO27&gt;BK27,BO27-BK27,0)</f>
        <v>0</v>
      </c>
      <c r="BN27" s="1165">
        <f>IF(BK27&gt;BO27,BK27-BO27,0)</f>
        <v>0</v>
      </c>
      <c r="BO27" s="1165">
        <f>IF(BL27="Y",BK27,0)</f>
        <v>0</v>
      </c>
      <c r="BP27" s="1162"/>
      <c r="BQ27" s="1165">
        <f>IF(BS27&gt;BK27,BS27-BK27,0)</f>
        <v>0</v>
      </c>
      <c r="BR27" s="1165">
        <f>IF(BK27&gt;BS27,BK27-BS27,0)</f>
        <v>0</v>
      </c>
      <c r="BS27" s="1165">
        <f>BO27+BP27</f>
        <v>0</v>
      </c>
      <c r="BT27" s="1162"/>
      <c r="BU27" s="1165">
        <f>IF(BW27&gt;BK27,BW27-BK27,0)</f>
        <v>0</v>
      </c>
      <c r="BV27" s="1165">
        <f>IF(BK27&gt;BW27,BK27-BV27,0)</f>
        <v>0</v>
      </c>
      <c r="BW27" s="1165">
        <f>BS27+BT27</f>
        <v>0</v>
      </c>
      <c r="BX27" s="1162"/>
    </row>
    <row r="28" spans="2:78" ht="12.75" customHeight="1">
      <c r="B28" s="1761">
        <v>2</v>
      </c>
      <c r="C28" s="1765"/>
      <c r="D28" s="1765"/>
      <c r="E28" s="1112"/>
      <c r="F28" s="1189"/>
      <c r="G28" s="1189"/>
      <c r="H28" s="1189"/>
      <c r="I28" s="1189"/>
      <c r="J28" s="1189"/>
      <c r="K28" s="1189"/>
      <c r="L28" s="1792"/>
      <c r="M28" s="1792"/>
      <c r="N28" s="1042"/>
      <c r="O28" s="1042"/>
      <c r="P28" s="1766"/>
      <c r="Q28" s="1042"/>
      <c r="R28" s="1042"/>
      <c r="S28" s="1793"/>
      <c r="T28" s="1043"/>
      <c r="U28" s="1043"/>
      <c r="V28" s="1043"/>
      <c r="W28" s="1192"/>
      <c r="Y28" s="1794"/>
      <c r="Z28" s="1043"/>
      <c r="AA28" s="1043"/>
      <c r="AB28" s="1194"/>
      <c r="AJ28" s="1164">
        <f>T28</f>
        <v>0</v>
      </c>
      <c r="AK28" s="1162"/>
      <c r="AL28" s="1162"/>
      <c r="AM28" s="1164">
        <f>AJ28+AK28-AL28</f>
        <v>0</v>
      </c>
      <c r="AN28" s="1161" t="str">
        <f>IF((M28-L28)&gt;=25,"Y","N")</f>
        <v>N</v>
      </c>
      <c r="AO28" s="1162"/>
      <c r="AP28" s="1162"/>
      <c r="AQ28" s="1168"/>
      <c r="AR28" s="1162"/>
      <c r="AS28" s="1162">
        <f>J25*0.7</f>
        <v>0</v>
      </c>
      <c r="AT28" s="1164">
        <f>IF(AV28&gt;AM28,AV28-AM28,0)</f>
        <v>0</v>
      </c>
      <c r="AU28" s="1164">
        <f>IF(AM24&gt;AV24,AM24-AV24,0)</f>
        <v>0</v>
      </c>
      <c r="AV28" s="1164">
        <f>IF(AND(AN28="Y",AO28="Y",AP28="Y",AQ28="Y"),MIN(AM28,AS28,AR28),0)</f>
        <v>0</v>
      </c>
      <c r="AW28" s="1162"/>
      <c r="AX28" s="1165">
        <f>IF(AZ28&gt;AM28,AZ28-AM28,0)</f>
        <v>0</v>
      </c>
      <c r="AY28" s="1165">
        <f>IF(AM28&gt;AZ28,AM28-AZ28,0)</f>
        <v>0</v>
      </c>
      <c r="AZ28" s="1165">
        <f>AV28+AW28</f>
        <v>0</v>
      </c>
      <c r="BA28" s="1162"/>
      <c r="BB28" s="1165">
        <f>IF(BD28&gt;AM28,BD28-AM28,0)</f>
        <v>0</v>
      </c>
      <c r="BC28" s="1165">
        <f>IF(AM28&gt;BD28,AM28-BD28,0)</f>
        <v>0</v>
      </c>
      <c r="BD28" s="1165">
        <f>AZ28+BA28</f>
        <v>0</v>
      </c>
      <c r="BE28" s="1162"/>
      <c r="BF28" s="1836"/>
      <c r="BH28" s="1165">
        <f>Y28</f>
        <v>0</v>
      </c>
      <c r="BI28" s="1162"/>
      <c r="BJ28" s="1162"/>
      <c r="BK28" s="1165">
        <f>BH28+BI28-BJ28</f>
        <v>0</v>
      </c>
      <c r="BL28" s="1162"/>
      <c r="BM28" s="1165">
        <f>IF(BO28&gt;BK28,BO28-BK28,0)</f>
        <v>0</v>
      </c>
      <c r="BN28" s="1165">
        <f>IF(BK28&gt;BO28,BK28-BO28,0)</f>
        <v>0</v>
      </c>
      <c r="BO28" s="1165">
        <f>IF(BL28="Y",BK28,0)</f>
        <v>0</v>
      </c>
      <c r="BP28" s="1162"/>
      <c r="BQ28" s="1165">
        <f>IF(BS28&gt;BK28,BS28-BK28,0)</f>
        <v>0</v>
      </c>
      <c r="BR28" s="1165">
        <f>IF(BK28&gt;BS28,BK28-BS28,0)</f>
        <v>0</v>
      </c>
      <c r="BS28" s="1165">
        <f>BO28+BP28</f>
        <v>0</v>
      </c>
      <c r="BT28" s="1162"/>
      <c r="BU28" s="1165">
        <f>IF(BW28&gt;BK28,BW28-BK28,0)</f>
        <v>0</v>
      </c>
      <c r="BV28" s="1165">
        <f>IF(BK28&gt;BW28,BK28-BV28,0)</f>
        <v>0</v>
      </c>
      <c r="BW28" s="1165">
        <f>BS28+BT28</f>
        <v>0</v>
      </c>
      <c r="BX28" s="1162"/>
    </row>
    <row r="29" spans="2:78" ht="12.75" customHeight="1">
      <c r="B29" s="1761">
        <v>3</v>
      </c>
      <c r="C29" s="1765"/>
      <c r="D29" s="1765"/>
      <c r="E29" s="1112"/>
      <c r="F29" s="1189"/>
      <c r="G29" s="1189"/>
      <c r="H29" s="1189"/>
      <c r="I29" s="1189"/>
      <c r="J29" s="1189"/>
      <c r="K29" s="1189"/>
      <c r="L29" s="1792"/>
      <c r="M29" s="1792"/>
      <c r="N29" s="1042"/>
      <c r="O29" s="1042"/>
      <c r="P29" s="1766"/>
      <c r="Q29" s="1042"/>
      <c r="R29" s="1042"/>
      <c r="S29" s="1793"/>
      <c r="T29" s="1043"/>
      <c r="U29" s="1043"/>
      <c r="V29" s="1043"/>
      <c r="W29" s="1192"/>
      <c r="Y29" s="1794"/>
      <c r="Z29" s="1043"/>
      <c r="AA29" s="1043"/>
      <c r="AB29" s="1194"/>
      <c r="AJ29" s="1164">
        <f>T29</f>
        <v>0</v>
      </c>
      <c r="AK29" s="1162"/>
      <c r="AL29" s="1162"/>
      <c r="AM29" s="1164">
        <f>AJ29+AK29-AL29</f>
        <v>0</v>
      </c>
      <c r="AN29" s="1161" t="str">
        <f>IF((M29-L29)&gt;=25,"Y","N")</f>
        <v>N</v>
      </c>
      <c r="AO29" s="1162"/>
      <c r="AP29" s="1162"/>
      <c r="AQ29" s="1168"/>
      <c r="AR29" s="1162"/>
      <c r="AS29" s="1162">
        <f>J26*0.7</f>
        <v>0</v>
      </c>
      <c r="AT29" s="1164">
        <f>IF(AV29&gt;AM29,AV29-AM29,0)</f>
        <v>0</v>
      </c>
      <c r="AU29" s="1164">
        <f>IF(AM29&gt;AV29, AM29-AV29,0)</f>
        <v>0</v>
      </c>
      <c r="AV29" s="1164">
        <f>IF(AND(AN29="Y",AO29="Y",AP29="Y",AQ29="Y"),MIN(AM29,AS29,AR29),0)</f>
        <v>0</v>
      </c>
      <c r="AW29" s="1162"/>
      <c r="AX29" s="1165">
        <f>IF(AZ29&gt;AM29,AZ29-AM29,0)</f>
        <v>0</v>
      </c>
      <c r="AY29" s="1165">
        <f>IF(AM29&gt;AZ29,AM29-AZ29,0)</f>
        <v>0</v>
      </c>
      <c r="AZ29" s="1165">
        <f>AV29+AW29</f>
        <v>0</v>
      </c>
      <c r="BA29" s="1162"/>
      <c r="BB29" s="1165">
        <f>IF(BD29&gt;AM29,BD29-AM29,0)</f>
        <v>0</v>
      </c>
      <c r="BC29" s="1165">
        <f>IF(AM29&gt;BD29,AM29-BD29,0)</f>
        <v>0</v>
      </c>
      <c r="BD29" s="1165">
        <f>AZ29+BA29</f>
        <v>0</v>
      </c>
      <c r="BE29" s="1162"/>
      <c r="BF29" s="1836"/>
      <c r="BH29" s="1165">
        <f>Y29</f>
        <v>0</v>
      </c>
      <c r="BI29" s="1162"/>
      <c r="BJ29" s="1162"/>
      <c r="BK29" s="1165">
        <f>BH29+BI29-BJ29</f>
        <v>0</v>
      </c>
      <c r="BL29" s="1162"/>
      <c r="BM29" s="1165">
        <f>IF(BO29&gt;BK29,BO29-BK29,0)</f>
        <v>0</v>
      </c>
      <c r="BN29" s="1165">
        <f>IF(BK29&gt;BO29,BK29-BO29,0)</f>
        <v>0</v>
      </c>
      <c r="BO29" s="1165">
        <f>IF(BL29="Y",BK29,0)</f>
        <v>0</v>
      </c>
      <c r="BP29" s="1162"/>
      <c r="BQ29" s="1165">
        <f>IF(BS29&gt;BK29,BS29-BK29,0)</f>
        <v>0</v>
      </c>
      <c r="BR29" s="1165">
        <f>IF(BK29&gt;BS29,BK29-BS29,0)</f>
        <v>0</v>
      </c>
      <c r="BS29" s="1165">
        <f>BO29+BP29</f>
        <v>0</v>
      </c>
      <c r="BT29" s="1162"/>
      <c r="BU29" s="1165">
        <f>IF(BW29&gt;BK29,BW29-BK29,0)</f>
        <v>0</v>
      </c>
      <c r="BV29" s="1165">
        <f>IF(BK29&gt;BW29,BK29-BV29,0)</f>
        <v>0</v>
      </c>
      <c r="BW29" s="1165">
        <f>BS29+BT29</f>
        <v>0</v>
      </c>
      <c r="BX29" s="1162"/>
    </row>
    <row r="30" spans="2:78" ht="12.75" customHeight="1">
      <c r="B30" s="1761">
        <v>4</v>
      </c>
      <c r="C30" s="1765"/>
      <c r="D30" s="1765"/>
      <c r="E30" s="1112"/>
      <c r="F30" s="1189"/>
      <c r="G30" s="1189"/>
      <c r="H30" s="1189"/>
      <c r="I30" s="1189"/>
      <c r="J30" s="1189"/>
      <c r="K30" s="1189"/>
      <c r="L30" s="1792"/>
      <c r="M30" s="1792"/>
      <c r="N30" s="1042"/>
      <c r="O30" s="1042"/>
      <c r="P30" s="1766"/>
      <c r="Q30" s="1042"/>
      <c r="R30" s="1042"/>
      <c r="S30" s="1793"/>
      <c r="T30" s="1043"/>
      <c r="U30" s="1043"/>
      <c r="V30" s="1043"/>
      <c r="W30" s="1192"/>
      <c r="Y30" s="1794"/>
      <c r="Z30" s="1043"/>
      <c r="AA30" s="1043"/>
      <c r="AB30" s="1194"/>
      <c r="AJ30" s="1164">
        <f>T30</f>
        <v>0</v>
      </c>
      <c r="AK30" s="1162"/>
      <c r="AL30" s="1162"/>
      <c r="AM30" s="1164">
        <f>AJ30+AK30-AL30</f>
        <v>0</v>
      </c>
      <c r="AN30" s="1161" t="str">
        <f>IF((M30-L30)&gt;=25,"Y","N")</f>
        <v>N</v>
      </c>
      <c r="AO30" s="1162"/>
      <c r="AP30" s="1162"/>
      <c r="AQ30" s="1168"/>
      <c r="AR30" s="1162"/>
      <c r="AS30" s="1162">
        <f>J27*0.7</f>
        <v>0</v>
      </c>
      <c r="AT30" s="1164">
        <f>IF(AV30&gt;AM30,AV30-AM30,0)</f>
        <v>0</v>
      </c>
      <c r="AU30" s="1164">
        <f>IF(AM30&gt;AV30, AM30-AV30,0)</f>
        <v>0</v>
      </c>
      <c r="AV30" s="1164">
        <f>IF(AND(AN30="Y",AO30="Y",AP30="Y",AQ30="Y"),MIN(AM30,AS30,AR30),0)</f>
        <v>0</v>
      </c>
      <c r="AW30" s="1162"/>
      <c r="AX30" s="1165">
        <f>IF(AZ30&gt;AM30,AZ30-AM30,0)</f>
        <v>0</v>
      </c>
      <c r="AY30" s="1165">
        <f>IF(AM30&gt;AZ30,AM30-AZ30,0)</f>
        <v>0</v>
      </c>
      <c r="AZ30" s="1165">
        <f>AV30+AW30</f>
        <v>0</v>
      </c>
      <c r="BA30" s="1162"/>
      <c r="BB30" s="1165">
        <f>IF(BD30&gt;AM30,BD30-AM30,0)</f>
        <v>0</v>
      </c>
      <c r="BC30" s="1165">
        <f>IF(AM30&gt;BD30,AM30-BD30,0)</f>
        <v>0</v>
      </c>
      <c r="BD30" s="1165">
        <f>AZ30+BA30</f>
        <v>0</v>
      </c>
      <c r="BE30" s="1162"/>
      <c r="BF30" s="1836"/>
      <c r="BH30" s="1165">
        <f>Y30</f>
        <v>0</v>
      </c>
      <c r="BI30" s="1162"/>
      <c r="BJ30" s="1162"/>
      <c r="BK30" s="1165">
        <f>BH30+BI30-BJ30</f>
        <v>0</v>
      </c>
      <c r="BL30" s="1162"/>
      <c r="BM30" s="1165">
        <f>IF(BO30&gt;BK30,BO30-BK30,0)</f>
        <v>0</v>
      </c>
      <c r="BN30" s="1165">
        <f>IF(BK30&gt;BO30,BK30-BO30,0)</f>
        <v>0</v>
      </c>
      <c r="BO30" s="1165">
        <f>IF(BL30="Y",BK30,0)</f>
        <v>0</v>
      </c>
      <c r="BP30" s="1162"/>
      <c r="BQ30" s="1165">
        <f>IF(BS30&gt;BK30,BS30-BK30,0)</f>
        <v>0</v>
      </c>
      <c r="BR30" s="1165">
        <f>IF(BK30&gt;BS30,BK30-BS30,0)</f>
        <v>0</v>
      </c>
      <c r="BS30" s="1165">
        <f>BO30+BP30</f>
        <v>0</v>
      </c>
      <c r="BT30" s="1162"/>
      <c r="BU30" s="1165">
        <f>IF(BW30&gt;BK30,BW30-BK30,0)</f>
        <v>0</v>
      </c>
      <c r="BV30" s="1165">
        <f>IF(BK30&gt;BW30,BK30-BV30,0)</f>
        <v>0</v>
      </c>
      <c r="BW30" s="1165">
        <f>BS30+BT30</f>
        <v>0</v>
      </c>
      <c r="BX30" s="1162"/>
    </row>
    <row r="31" spans="2:78" ht="12.75" customHeight="1">
      <c r="B31" s="1761">
        <v>5</v>
      </c>
      <c r="C31" s="1462"/>
      <c r="D31" s="1462"/>
      <c r="E31" s="1112"/>
      <c r="F31" s="1189"/>
      <c r="G31" s="1189"/>
      <c r="H31" s="1189"/>
      <c r="I31" s="1189"/>
      <c r="J31" s="1189"/>
      <c r="K31" s="1189"/>
      <c r="L31" s="1792"/>
      <c r="M31" s="1792"/>
      <c r="N31" s="1042"/>
      <c r="O31" s="1042"/>
      <c r="P31" s="1766"/>
      <c r="Q31" s="1042"/>
      <c r="R31" s="1042"/>
      <c r="S31" s="1793"/>
      <c r="T31" s="1043"/>
      <c r="U31" s="1043"/>
      <c r="V31" s="1043"/>
      <c r="W31" s="1192"/>
      <c r="Y31" s="1794"/>
      <c r="Z31" s="1043"/>
      <c r="AA31" s="1043"/>
      <c r="AB31" s="1194"/>
      <c r="AJ31" s="1164">
        <f>T31</f>
        <v>0</v>
      </c>
      <c r="AK31" s="1162"/>
      <c r="AL31" s="1162"/>
      <c r="AM31" s="1164">
        <f>AJ31+AK31-AL31</f>
        <v>0</v>
      </c>
      <c r="AN31" s="1161" t="str">
        <f>IF((M31-L31)&gt;=25,"Y","N")</f>
        <v>N</v>
      </c>
      <c r="AO31" s="1162"/>
      <c r="AP31" s="1162"/>
      <c r="AQ31" s="1168"/>
      <c r="AR31" s="1162"/>
      <c r="AS31" s="1162">
        <f>J28*0.7</f>
        <v>0</v>
      </c>
      <c r="AT31" s="1164">
        <f>IF(AV31&gt;AM31,AV31-AM31,0)</f>
        <v>0</v>
      </c>
      <c r="AU31" s="1164">
        <f>IF(AM31&gt;AV31, AM31-AV31,0)</f>
        <v>0</v>
      </c>
      <c r="AV31" s="1164">
        <f>IF(AND(AN31="Y",AO31="Y",AP31="Y",AQ31="Y"),MIN(AM31,AS31,AR31),0)</f>
        <v>0</v>
      </c>
      <c r="AW31" s="1162"/>
      <c r="AX31" s="1165">
        <f>IF(AZ31&gt;AM31,AZ31-AM31,0)</f>
        <v>0</v>
      </c>
      <c r="AY31" s="1165">
        <f>IF(AM31&gt;AZ31,AM31-AZ31,0)</f>
        <v>0</v>
      </c>
      <c r="AZ31" s="1165">
        <f>AV31+AW31</f>
        <v>0</v>
      </c>
      <c r="BA31" s="1162"/>
      <c r="BB31" s="1165">
        <f>IF(BD31&gt;AM31,BD31-AM31,0)</f>
        <v>0</v>
      </c>
      <c r="BC31" s="1165">
        <f>IF(AM31&gt;BD31,AM31-BD31,0)</f>
        <v>0</v>
      </c>
      <c r="BD31" s="1165">
        <f>AZ31+BA31</f>
        <v>0</v>
      </c>
      <c r="BE31" s="1162"/>
      <c r="BF31" s="1836"/>
      <c r="BH31" s="1165">
        <f>Y31</f>
        <v>0</v>
      </c>
      <c r="BI31" s="1162"/>
      <c r="BJ31" s="1162"/>
      <c r="BK31" s="1165">
        <f>BH31+BI31-BJ31</f>
        <v>0</v>
      </c>
      <c r="BL31" s="1162"/>
      <c r="BM31" s="1165">
        <f>IF(BO31&gt;BK31,BO31-BK31,0)</f>
        <v>0</v>
      </c>
      <c r="BN31" s="1165">
        <f>IF(BK31&gt;BO31,BK31-BO31,0)</f>
        <v>0</v>
      </c>
      <c r="BO31" s="1165">
        <f>IF(BL31="Y",BK31,0)</f>
        <v>0</v>
      </c>
      <c r="BP31" s="1162"/>
      <c r="BQ31" s="1165">
        <f>IF(BS31&gt;BK31,BS31-BK31,0)</f>
        <v>0</v>
      </c>
      <c r="BR31" s="1165">
        <f>IF(BK31&gt;BS31,BK31-BS31,0)</f>
        <v>0</v>
      </c>
      <c r="BS31" s="1165">
        <f>BO31+BP31</f>
        <v>0</v>
      </c>
      <c r="BT31" s="1162"/>
      <c r="BU31" s="1165">
        <f>IF(BW31&gt;BK31,BW31-BK31,0)</f>
        <v>0</v>
      </c>
      <c r="BV31" s="1165">
        <f>IF(BK31&gt;BW31,BK31-BV31,0)</f>
        <v>0</v>
      </c>
      <c r="BW31" s="1165">
        <f>BS31+BT31</f>
        <v>0</v>
      </c>
      <c r="BX31" s="1162"/>
    </row>
    <row r="32" spans="2:78" ht="12.75" customHeight="1">
      <c r="B32" s="1797"/>
      <c r="C32" s="1031"/>
      <c r="D32" s="1031"/>
      <c r="E32" s="1139"/>
      <c r="F32" s="1139"/>
      <c r="G32" s="1139"/>
      <c r="H32" s="1139"/>
      <c r="I32" s="1139"/>
      <c r="J32" s="1139"/>
      <c r="K32" s="1139"/>
      <c r="L32" s="1798"/>
      <c r="M32" s="1798"/>
      <c r="N32" s="1147"/>
      <c r="O32" s="1147"/>
      <c r="P32" s="1799"/>
      <c r="Q32" s="1147"/>
      <c r="R32" s="1147"/>
      <c r="S32" s="1219"/>
      <c r="T32" s="1219"/>
      <c r="U32" s="1219"/>
      <c r="V32" s="1219"/>
      <c r="W32" s="1220"/>
      <c r="Y32" s="5334"/>
      <c r="Z32" s="1219"/>
      <c r="AA32" s="1219"/>
      <c r="AB32" s="1800"/>
      <c r="AJ32" s="1838"/>
      <c r="AK32" s="1838"/>
      <c r="AL32" s="1838"/>
      <c r="AM32" s="1838"/>
      <c r="AN32" s="1839"/>
      <c r="AO32" s="1161"/>
      <c r="AP32" s="1839"/>
      <c r="AQ32" s="1839"/>
      <c r="AR32" s="1164"/>
      <c r="AS32" s="1164"/>
      <c r="AT32" s="1164"/>
      <c r="AU32" s="1164"/>
      <c r="AV32" s="1164"/>
      <c r="AW32" s="1165"/>
      <c r="AX32" s="1165"/>
      <c r="AY32" s="1165"/>
      <c r="AZ32" s="1165"/>
      <c r="BA32" s="1165"/>
      <c r="BB32" s="1165"/>
      <c r="BC32" s="1165"/>
      <c r="BD32" s="1165"/>
      <c r="BE32" s="1833"/>
      <c r="BF32" s="1834"/>
      <c r="BH32" s="1838"/>
      <c r="BI32" s="1838"/>
      <c r="BJ32" s="1838"/>
      <c r="BK32" s="1838"/>
      <c r="BL32" s="1164"/>
      <c r="BM32" s="1164"/>
      <c r="BN32" s="1164"/>
      <c r="BO32" s="1164"/>
      <c r="BP32" s="1164"/>
      <c r="BQ32" s="1164"/>
      <c r="BR32" s="1164"/>
      <c r="BS32" s="1164"/>
      <c r="BT32" s="1164"/>
      <c r="BU32" s="1164"/>
      <c r="BV32" s="1164"/>
      <c r="BW32" s="1164"/>
      <c r="BX32" s="1164"/>
    </row>
    <row r="33" spans="2:78" s="265" customFormat="1" ht="12.75" customHeight="1">
      <c r="B33" s="5335" t="s">
        <v>2110</v>
      </c>
      <c r="C33" s="5336"/>
      <c r="D33" s="5336"/>
      <c r="E33" s="5336"/>
      <c r="F33" s="5336"/>
      <c r="G33" s="5336"/>
      <c r="H33" s="5336"/>
      <c r="I33" s="5336"/>
      <c r="J33" s="5336"/>
      <c r="K33" s="5336"/>
      <c r="L33" s="5336"/>
      <c r="M33" s="5337"/>
      <c r="N33" s="5338">
        <f t="shared" ref="N33:V33" si="0">SUBTOTAL(9,N20:N31)</f>
        <v>0</v>
      </c>
      <c r="O33" s="5338">
        <f t="shared" si="0"/>
        <v>0</v>
      </c>
      <c r="P33" s="5338">
        <f t="shared" si="0"/>
        <v>0</v>
      </c>
      <c r="Q33" s="5338">
        <f t="shared" si="0"/>
        <v>0</v>
      </c>
      <c r="R33" s="5338">
        <f t="shared" si="0"/>
        <v>0</v>
      </c>
      <c r="S33" s="5338">
        <f t="shared" si="0"/>
        <v>0</v>
      </c>
      <c r="T33" s="5338">
        <f t="shared" si="0"/>
        <v>0</v>
      </c>
      <c r="U33" s="5338">
        <f t="shared" si="0"/>
        <v>0</v>
      </c>
      <c r="V33" s="5338">
        <f t="shared" si="0"/>
        <v>0</v>
      </c>
      <c r="W33" s="5339"/>
      <c r="X33" s="4208"/>
      <c r="Y33" s="5340">
        <f>SUBTOTAL(9,Y20:Y31)</f>
        <v>0</v>
      </c>
      <c r="Z33" s="5341">
        <f>SUBTOTAL(9,Z20:Z31)</f>
        <v>0</v>
      </c>
      <c r="AA33" s="5341">
        <f>SUBTOTAL(9,AA20:AA31)</f>
        <v>0</v>
      </c>
      <c r="AB33" s="5342"/>
      <c r="AH33" s="3"/>
      <c r="AI33" s="3"/>
      <c r="AJ33" s="1164"/>
      <c r="AK33" s="1164"/>
      <c r="AL33" s="1164"/>
      <c r="AM33" s="1164"/>
      <c r="AN33" s="1164"/>
      <c r="AO33" s="1161"/>
      <c r="AP33" s="1161"/>
      <c r="AQ33" s="1164"/>
      <c r="AR33" s="1164"/>
      <c r="AS33" s="1838"/>
      <c r="AT33" s="1838"/>
      <c r="AU33" s="1838"/>
      <c r="AV33" s="1838"/>
      <c r="AW33" s="1165"/>
      <c r="AX33" s="1165"/>
      <c r="AY33" s="1165"/>
      <c r="AZ33" s="1165"/>
      <c r="BA33" s="1165"/>
      <c r="BB33" s="1165"/>
      <c r="BC33" s="1165"/>
      <c r="BD33" s="1165"/>
      <c r="BE33" s="1833"/>
      <c r="BF33" s="1834"/>
      <c r="BG33" s="1"/>
      <c r="BH33" s="1165"/>
      <c r="BI33" s="1165"/>
      <c r="BJ33" s="1165"/>
      <c r="BK33" s="1165"/>
      <c r="BL33" s="1165"/>
      <c r="BM33" s="1165"/>
      <c r="BN33" s="1165"/>
      <c r="BO33" s="1165"/>
      <c r="BP33" s="1165"/>
      <c r="BQ33" s="1165"/>
      <c r="BR33" s="1165"/>
      <c r="BS33" s="1165"/>
      <c r="BT33" s="1165"/>
      <c r="BU33" s="1165"/>
      <c r="BV33" s="1165"/>
      <c r="BW33" s="1165"/>
      <c r="BX33" s="1165"/>
      <c r="BY33" s="3"/>
      <c r="BZ33" s="3"/>
    </row>
    <row r="34" spans="2:78" ht="12.75" customHeight="1">
      <c r="Q34" s="352" t="s">
        <v>1263</v>
      </c>
      <c r="R34" s="356">
        <f>R33-SFP!G80</f>
        <v>0</v>
      </c>
      <c r="S34" s="352"/>
      <c r="T34" s="356"/>
      <c r="AJ34" s="1554">
        <f>SUBTOTAL(9,AJ20:AJ32)</f>
        <v>0</v>
      </c>
      <c r="AK34" s="1554">
        <f>SUBTOTAL(9,AK20:AK32)</f>
        <v>0</v>
      </c>
      <c r="AL34" s="1554">
        <f>SUBTOTAL(9,AL20:AL32)</f>
        <v>0</v>
      </c>
      <c r="AM34" s="1554">
        <f>SUBTOTAL(9,AM20:AM32)</f>
        <v>0</v>
      </c>
      <c r="AN34" s="1561"/>
      <c r="AO34" s="1840"/>
      <c r="AP34" s="1840"/>
      <c r="AQ34" s="1840"/>
      <c r="AR34" s="1554">
        <f t="shared" ref="AR34:BD34" si="1">SUBTOTAL(9,AR20:AR32)</f>
        <v>0</v>
      </c>
      <c r="AS34" s="1554">
        <f t="shared" si="1"/>
        <v>0</v>
      </c>
      <c r="AT34" s="1554">
        <f t="shared" si="1"/>
        <v>0</v>
      </c>
      <c r="AU34" s="1554">
        <f t="shared" si="1"/>
        <v>0</v>
      </c>
      <c r="AV34" s="1554">
        <f t="shared" si="1"/>
        <v>0</v>
      </c>
      <c r="AW34" s="1554">
        <f t="shared" si="1"/>
        <v>0</v>
      </c>
      <c r="AX34" s="1554">
        <f t="shared" si="1"/>
        <v>0</v>
      </c>
      <c r="AY34" s="1554">
        <f t="shared" si="1"/>
        <v>0</v>
      </c>
      <c r="AZ34" s="1554">
        <f t="shared" si="1"/>
        <v>0</v>
      </c>
      <c r="BA34" s="1554">
        <f t="shared" si="1"/>
        <v>0</v>
      </c>
      <c r="BB34" s="1554">
        <f t="shared" si="1"/>
        <v>0</v>
      </c>
      <c r="BC34" s="1554">
        <f t="shared" si="1"/>
        <v>0</v>
      </c>
      <c r="BD34" s="1554">
        <f t="shared" si="1"/>
        <v>0</v>
      </c>
      <c r="BE34" s="1561"/>
      <c r="BF34" s="1841"/>
      <c r="BG34" s="3"/>
      <c r="BH34" s="1569">
        <f>SUBTOTAL(9,BH20:BH31)</f>
        <v>0</v>
      </c>
      <c r="BI34" s="1569">
        <f>SUBTOTAL(9,BI20:BI31)</f>
        <v>0</v>
      </c>
      <c r="BJ34" s="1569">
        <f>SUBTOTAL(9,BJ20:BJ31)</f>
        <v>0</v>
      </c>
      <c r="BK34" s="1569">
        <f>SUBTOTAL(9,BK20:BK31)</f>
        <v>0</v>
      </c>
      <c r="BL34" s="1561"/>
      <c r="BM34" s="1569">
        <f t="shared" ref="BM34:BW34" si="2">SUBTOTAL(9,BM20:BM31)</f>
        <v>0</v>
      </c>
      <c r="BN34" s="1569">
        <f t="shared" si="2"/>
        <v>0</v>
      </c>
      <c r="BO34" s="1569">
        <f t="shared" si="2"/>
        <v>0</v>
      </c>
      <c r="BP34" s="1569">
        <f t="shared" si="2"/>
        <v>0</v>
      </c>
      <c r="BQ34" s="1569">
        <f t="shared" si="2"/>
        <v>0</v>
      </c>
      <c r="BR34" s="1569">
        <f t="shared" si="2"/>
        <v>0</v>
      </c>
      <c r="BS34" s="1569">
        <f t="shared" si="2"/>
        <v>0</v>
      </c>
      <c r="BT34" s="1569">
        <f t="shared" si="2"/>
        <v>0</v>
      </c>
      <c r="BU34" s="1569">
        <f t="shared" si="2"/>
        <v>0</v>
      </c>
      <c r="BV34" s="1569">
        <f t="shared" si="2"/>
        <v>0</v>
      </c>
      <c r="BW34" s="1569">
        <f t="shared" si="2"/>
        <v>0</v>
      </c>
      <c r="BX34" s="1569"/>
    </row>
    <row r="35" spans="2:78" ht="12.75" customHeight="1">
      <c r="B35" s="7300" t="s">
        <v>1565</v>
      </c>
      <c r="C35" s="7300"/>
      <c r="D35" s="7300"/>
    </row>
    <row r="36" spans="2:78" ht="12.75" customHeight="1">
      <c r="B36" s="540">
        <v>1</v>
      </c>
      <c r="C36" s="1160" t="s">
        <v>1566</v>
      </c>
      <c r="D36" s="346"/>
      <c r="AJ36" s="7948" t="s">
        <v>1602</v>
      </c>
      <c r="AK36" s="7948"/>
      <c r="AL36" s="7948"/>
    </row>
    <row r="37" spans="2:78" ht="12.75" customHeight="1">
      <c r="B37" s="540"/>
      <c r="C37" s="1160"/>
      <c r="D37" s="274"/>
      <c r="AJ37" s="1237" t="s">
        <v>1603</v>
      </c>
      <c r="AK37" s="1237" t="s">
        <v>1604</v>
      </c>
      <c r="AL37" s="1237" t="s">
        <v>1605</v>
      </c>
      <c r="AO37" s="4"/>
      <c r="AP37" s="4"/>
      <c r="AQ37" s="4"/>
      <c r="AU37" s="1842"/>
      <c r="AV37" s="1842"/>
    </row>
    <row r="38" spans="2:78" ht="12.75" customHeight="1">
      <c r="AJ38" s="1843" t="s">
        <v>1606</v>
      </c>
      <c r="AK38" s="1844">
        <f>SUMIF($E:$E,$AJ38,$BD:$BD)+SUMIF($E:$E,$AJ38,$BW:$BW)</f>
        <v>0</v>
      </c>
      <c r="AL38" s="1844">
        <f>SUMIF($E:$E,$AJ38,$BC:$BC)+SUMIF($E:$E,$AJ38,$BV:$BV)</f>
        <v>0</v>
      </c>
      <c r="AO38" s="4"/>
      <c r="AP38" s="4"/>
      <c r="AQ38" s="4"/>
      <c r="AU38" s="1842"/>
      <c r="AV38" s="1842"/>
    </row>
    <row r="39" spans="2:78" ht="12.75" customHeight="1">
      <c r="AJ39" s="1843" t="s">
        <v>1607</v>
      </c>
      <c r="AK39" s="1844">
        <f>SUMIF($E:$E,$AJ39,$BD:$BD)+SUMIF($E:$E,$AJ39,$BW:$BW)</f>
        <v>0</v>
      </c>
      <c r="AL39" s="1844">
        <f>SUMIF($E:$E,$AJ39,$BC:$BC)+SUMIF($E:$E,$AJ39,$BV:$BV)</f>
        <v>0</v>
      </c>
      <c r="AO39" s="4"/>
      <c r="AP39" s="4"/>
      <c r="AQ39" s="4"/>
      <c r="AU39" s="1842"/>
      <c r="AV39" s="1842"/>
    </row>
    <row r="40" spans="2:78" ht="12.75" customHeight="1">
      <c r="AJ40" s="1843" t="s">
        <v>1608</v>
      </c>
      <c r="AK40" s="1844">
        <f>SUMIF($E:$E,$AJ40,$BD:$BD)+SUMIF($E:$E,$AJ40,$BW:$BW)</f>
        <v>0</v>
      </c>
      <c r="AL40" s="1844">
        <f>SUMIF($E:$E,$AJ40,$BC:$BC)+SUMIF($E:$E,$AJ40,$BV:$BV)</f>
        <v>0</v>
      </c>
      <c r="AO40" s="4"/>
      <c r="AP40" s="4"/>
      <c r="AQ40" s="4"/>
      <c r="AU40" s="1842"/>
      <c r="AV40" s="1842"/>
    </row>
    <row r="41" spans="2:78" ht="12.75" customHeight="1">
      <c r="AJ41" s="1843" t="s">
        <v>1609</v>
      </c>
      <c r="AK41" s="1844">
        <f>SUMIF($E:$E,$AJ41,$BD:$BD)+SUMIF($E:$E,$AJ41,$BW:$BW)</f>
        <v>0</v>
      </c>
      <c r="AL41" s="1844">
        <f>SUMIF($E:$E,$AJ41,$BC:$BC)+SUMIF($E:$E,$AJ41,$BV:$BV)</f>
        <v>0</v>
      </c>
      <c r="AO41" s="4"/>
      <c r="AP41" s="4"/>
      <c r="AQ41" s="4"/>
      <c r="AU41" s="1842"/>
      <c r="AV41" s="1842"/>
    </row>
    <row r="42" spans="2:78" ht="12.75" customHeight="1">
      <c r="AJ42" s="1843" t="s">
        <v>1610</v>
      </c>
      <c r="AK42" s="1844">
        <f>SUMIF($E:$E,$AJ42,$BD:$BD)+SUMIF($E:$E,$AJ42,$BW:$BW)</f>
        <v>0</v>
      </c>
      <c r="AL42" s="1844">
        <f>SUMIF($E:$E,$AJ42,$BC:$BC)+SUMIF($E:$E,$AJ42,$BV:$BV)</f>
        <v>0</v>
      </c>
      <c r="AO42" s="4"/>
      <c r="AP42" s="4"/>
      <c r="AQ42" s="4"/>
      <c r="AU42" s="1842"/>
      <c r="AV42" s="1842"/>
    </row>
    <row r="43" spans="2:78" ht="12.75" customHeight="1">
      <c r="AJ43" s="1843" t="s">
        <v>1611</v>
      </c>
      <c r="AK43" s="1844"/>
      <c r="AL43" s="1844"/>
      <c r="AO43" s="4"/>
      <c r="AP43" s="4"/>
      <c r="AQ43" s="4"/>
      <c r="AU43" s="1842"/>
      <c r="AV43" s="1842"/>
    </row>
    <row r="44" spans="2:78" ht="12.75" customHeight="1">
      <c r="AJ44" s="1845" t="s">
        <v>1612</v>
      </c>
      <c r="AK44" s="1844">
        <f>SUMIF($E:$E,$AJ44,$BD:$BD)+SUMIF($E:$E,$AJ44,$BW:$BW)</f>
        <v>0</v>
      </c>
      <c r="AL44" s="1844">
        <f>SUMIF($E:$E,$AJ44,$BC:$BC)+SUMIF($E:$E,$AJ44,$BV:$BV)</f>
        <v>0</v>
      </c>
      <c r="AO44" s="4"/>
      <c r="AP44" s="4"/>
      <c r="AQ44" s="4"/>
      <c r="AU44" s="1842"/>
      <c r="AV44" s="1842"/>
    </row>
    <row r="45" spans="2:78" ht="12.75" customHeight="1">
      <c r="AJ45" s="1845" t="s">
        <v>243</v>
      </c>
      <c r="AK45" s="1844">
        <f>SUMIF($E:$E,$AJ45,$BD:$BD)+SUMIF($E:$E,$AJ45,$BW:$BW)</f>
        <v>0</v>
      </c>
      <c r="AL45" s="1844">
        <f>SUMIF($E:$E,$AJ45,$BC:$BC)+SUMIF($E:$E,$AJ45,$BV:$BV)</f>
        <v>0</v>
      </c>
    </row>
    <row r="46" spans="2:78" ht="12.75" customHeight="1">
      <c r="AJ46" s="1846" t="s">
        <v>164</v>
      </c>
      <c r="AK46" s="1847">
        <f>SUM(AK38:AK45)</f>
        <v>0</v>
      </c>
      <c r="AL46" s="1847">
        <f>SUM(AL38:AL45)</f>
        <v>0</v>
      </c>
    </row>
    <row r="48" spans="2:78" ht="12.75" customHeight="1">
      <c r="AJ48" s="7538" t="s">
        <v>1548</v>
      </c>
      <c r="AK48" s="7540"/>
      <c r="AL48" s="7538" t="s">
        <v>52</v>
      </c>
      <c r="AM48" s="7540"/>
      <c r="AN48"/>
    </row>
    <row r="49" spans="36:39" ht="12.75" customHeight="1">
      <c r="AJ49" s="1848" t="s">
        <v>2111</v>
      </c>
      <c r="AK49" s="1474"/>
      <c r="AL49" s="7911" t="s">
        <v>1554</v>
      </c>
      <c r="AM49" s="7911"/>
    </row>
    <row r="50" spans="36:39" ht="12.75" customHeight="1">
      <c r="AJ50" s="1848" t="s">
        <v>2112</v>
      </c>
      <c r="AK50" s="1474"/>
      <c r="AL50" s="7911"/>
      <c r="AM50" s="7911"/>
    </row>
    <row r="51" spans="36:39" ht="12.75" customHeight="1">
      <c r="AJ51" s="1848" t="s">
        <v>2113</v>
      </c>
      <c r="AK51" s="1474"/>
      <c r="AL51" s="7911"/>
      <c r="AM51" s="7911"/>
    </row>
  </sheetData>
  <sheetProtection algorithmName="SHA-512" hashValue="5K5wd9ZM0mDXf1wQ6wjeephJzag76ODARuZeCNE+tpYTMN5kx7t7xY3lbswMeI0o0/CfRMGO74wz4AThC6sc8w==" saltValue="0nohFZ7CkB+AVfO57X7Vtw==" spinCount="100000" sheet="1" scenarios="1" formatRows="0" insertColumns="0" insertRows="0"/>
  <mergeCells count="75">
    <mergeCell ref="AJ36:AL36"/>
    <mergeCell ref="BJ12:BJ17"/>
    <mergeCell ref="BI12:BI17"/>
    <mergeCell ref="BH11:BH17"/>
    <mergeCell ref="BM11:BM17"/>
    <mergeCell ref="BL11:BL17"/>
    <mergeCell ref="BK11:BK17"/>
    <mergeCell ref="AO11:AO17"/>
    <mergeCell ref="BA11:BA17"/>
    <mergeCell ref="BB11:BB17"/>
    <mergeCell ref="AY11:AY17"/>
    <mergeCell ref="AZ11:AZ17"/>
    <mergeCell ref="AQ11:AQ17"/>
    <mergeCell ref="BF10:BF17"/>
    <mergeCell ref="BO11:BO17"/>
    <mergeCell ref="BH9:BX9"/>
    <mergeCell ref="BH10:BX10"/>
    <mergeCell ref="BS12:BS17"/>
    <mergeCell ref="BR12:BR17"/>
    <mergeCell ref="BQ12:BQ17"/>
    <mergeCell ref="BP12:BP17"/>
    <mergeCell ref="BN11:BN17"/>
    <mergeCell ref="BX11:BX17"/>
    <mergeCell ref="BW12:BW17"/>
    <mergeCell ref="BV12:BV17"/>
    <mergeCell ref="BU12:BU17"/>
    <mergeCell ref="BT12:BT17"/>
    <mergeCell ref="Z10:Z17"/>
    <mergeCell ref="AA10:AA17"/>
    <mergeCell ref="AB10:AB17"/>
    <mergeCell ref="AW11:AW17"/>
    <mergeCell ref="D9:D17"/>
    <mergeCell ref="G9:G17"/>
    <mergeCell ref="O9:O17"/>
    <mergeCell ref="Q9:Q17"/>
    <mergeCell ref="R9:R17"/>
    <mergeCell ref="L10:L17"/>
    <mergeCell ref="M10:M17"/>
    <mergeCell ref="N9:N17"/>
    <mergeCell ref="AN10:AR10"/>
    <mergeCell ref="AW10:AZ10"/>
    <mergeCell ref="AS11:AS17"/>
    <mergeCell ref="AX11:AX17"/>
    <mergeCell ref="AC2:AC5"/>
    <mergeCell ref="B35:D35"/>
    <mergeCell ref="K9:K17"/>
    <mergeCell ref="U9:U17"/>
    <mergeCell ref="V9:V17"/>
    <mergeCell ref="S9:S17"/>
    <mergeCell ref="T9:T17"/>
    <mergeCell ref="B9:C17"/>
    <mergeCell ref="E9:E17"/>
    <mergeCell ref="H10:H17"/>
    <mergeCell ref="I10:I17"/>
    <mergeCell ref="J9:J17"/>
    <mergeCell ref="P9:P17"/>
    <mergeCell ref="W9:W17"/>
    <mergeCell ref="F9:F17"/>
    <mergeCell ref="Y10:Y17"/>
    <mergeCell ref="AL49:AM51"/>
    <mergeCell ref="AL48:AM48"/>
    <mergeCell ref="AJ48:AK48"/>
    <mergeCell ref="AP11:AP17"/>
    <mergeCell ref="BE10:BE17"/>
    <mergeCell ref="AJ10:AJ17"/>
    <mergeCell ref="AK11:AK17"/>
    <mergeCell ref="AL11:AL17"/>
    <mergeCell ref="AM10:AM17"/>
    <mergeCell ref="AN11:AN17"/>
    <mergeCell ref="AR11:AR17"/>
    <mergeCell ref="AT10:AT17"/>
    <mergeCell ref="AU10:AU17"/>
    <mergeCell ref="AV10:AV17"/>
    <mergeCell ref="BC11:BC17"/>
    <mergeCell ref="BD11:BD17"/>
  </mergeCells>
  <conditionalFormatting sqref="R34">
    <cfRule type="cellIs" dxfId="99" priority="1" operator="notEqual">
      <formula>0</formula>
    </cfRule>
  </conditionalFormatting>
  <conditionalFormatting sqref="T34">
    <cfRule type="cellIs" dxfId="98" priority="2" operator="notEqual">
      <formula>0</formula>
    </cfRule>
  </conditionalFormatting>
  <dataValidations count="2">
    <dataValidation type="list" allowBlank="1" showInputMessage="1" showErrorMessage="1" sqref="E20:E24 E27:E31" xr:uid="{92A08E80-E3F2-40BC-983E-355F73BF5D1F}">
      <formula1>"AAA to AA-, A+ to A- , BBB+ to BBB-, BB+ to B-, CCC or worse, Unrated - In good standing, Unrated - Others"</formula1>
    </dataValidation>
    <dataValidation type="list" allowBlank="1" showInputMessage="1" showErrorMessage="1" sqref="BL18:BL34 AO20:AQ24 AO27:AQ31" xr:uid="{A7575240-7C88-4657-B2CE-7FC5B3931613}">
      <formula1>"Y,N"</formula1>
    </dataValidation>
  </dataValidations>
  <hyperlinks>
    <hyperlink ref="AD5" location="SCI!A1" display="SCI" xr:uid="{AA51EC58-FE39-4328-837E-B19C9D0E2158}"/>
    <hyperlink ref="AD4" location="'SFP - Liab, NW '!A1" display="SFP-Liab and NW" xr:uid="{BA966285-038A-48C5-B232-E48961642DB7}"/>
    <hyperlink ref="AD3" location="'SFP - Asset'!A1" display="SFP-Asset" xr:uid="{4DD85149-82CE-4ADD-BCC3-DFA24DCD0F81}"/>
    <hyperlink ref="AD2" location="Content!A1" display="Content" xr:uid="{8D63062A-29E4-405F-B75B-D4549750509F}"/>
    <hyperlink ref="AJ49" r:id="rId1" display="https://www.insurance.gov.ph/amended-insurance-code-r-a-10607/" xr:uid="{E5E9A506-C421-4A9A-BDF5-1882682FA692}"/>
    <hyperlink ref="AJ50" r:id="rId2" display="https://www.insurance.gov.ph/amended-insurance-code-r-a-10607/" xr:uid="{FF4D8F3F-D345-47A4-88A1-01F5E5E31249}"/>
    <hyperlink ref="AJ51" r:id="rId3" display="https://www.insurance.gov.ph/wp-content/uploads/2022/05/CL2022_23.pdf" xr:uid="{AE60E0B8-3961-4500-AA3A-990BAFA27E4B}"/>
  </hyperlinks>
  <printOptions horizontalCentered="1"/>
  <pageMargins left="0.2" right="0.2" top="1.25" bottom="0.75" header="0.3" footer="0.3"/>
  <pageSetup paperSize="5" scale="22" fitToHeight="0" orientation="portrait"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5">
    <tabColor rgb="FFFFCCCC"/>
    <pageSetUpPr fitToPage="1"/>
  </sheetPr>
  <dimension ref="B2:BX45"/>
  <sheetViews>
    <sheetView showGridLines="0" topLeftCell="BX3" zoomScale="85" zoomScaleNormal="85" workbookViewId="0">
      <selection activeCell="AK23" sqref="AK23"/>
    </sheetView>
  </sheetViews>
  <sheetFormatPr defaultColWidth="9.140625" defaultRowHeight="12.75" customHeight="1" outlineLevelCol="1"/>
  <cols>
    <col min="1" max="1" width="1.85546875" style="18" customWidth="1"/>
    <col min="2" max="2" width="3.7109375" style="18" customWidth="1"/>
    <col min="3" max="3" width="30.7109375" style="18" customWidth="1"/>
    <col min="4" max="5" width="25.7109375" style="18" customWidth="1"/>
    <col min="6" max="6" width="15.7109375" style="18" customWidth="1"/>
    <col min="7" max="9" width="20.7109375" style="18" customWidth="1"/>
    <col min="10" max="11" width="15.7109375" style="18" customWidth="1"/>
    <col min="12" max="20" width="20.7109375" style="18" customWidth="1"/>
    <col min="21" max="21" width="30.7109375" style="18" customWidth="1"/>
    <col min="22" max="22" width="3.7109375" style="18" customWidth="1"/>
    <col min="23" max="25" width="20.7109375" style="18" customWidth="1"/>
    <col min="26" max="26" width="30.7109375" style="18" customWidth="1"/>
    <col min="27" max="27" width="2.140625" style="18" customWidth="1"/>
    <col min="28" max="28" width="18.7109375" style="18" customWidth="1"/>
    <col min="29" max="31" width="9.140625" style="18" customWidth="1"/>
    <col min="32" max="32" width="9.140625" style="1" customWidth="1"/>
    <col min="33" max="33" width="9.140625" style="1" hidden="1" customWidth="1"/>
    <col min="34" max="34" width="18.7109375" style="1" hidden="1" customWidth="1"/>
    <col min="35" max="36" width="17.42578125" style="1" hidden="1" customWidth="1"/>
    <col min="37" max="37" width="30.7109375" style="1" hidden="1" customWidth="1"/>
    <col min="38" max="45" width="18.7109375" style="1" hidden="1" customWidth="1"/>
    <col min="46" max="53" width="18.7109375" style="1" hidden="1" customWidth="1" outlineLevel="1"/>
    <col min="54" max="54" width="35.7109375" style="1" hidden="1" customWidth="1" collapsed="1"/>
    <col min="55" max="55" width="35.7109375" style="1" hidden="1" customWidth="1"/>
    <col min="56" max="56" width="3.7109375" style="1" hidden="1" customWidth="1"/>
    <col min="57" max="64" width="18.7109375" style="1" hidden="1" customWidth="1"/>
    <col min="65" max="72" width="18.7109375" style="1" hidden="1" customWidth="1" outlineLevel="1"/>
    <col min="73" max="73" width="35.7109375" style="1" hidden="1" customWidth="1" collapsed="1"/>
    <col min="74" max="74" width="35.7109375" style="1" hidden="1" customWidth="1"/>
    <col min="75" max="75" width="0" style="1" hidden="1" customWidth="1"/>
    <col min="76" max="76" width="9.140625" style="1"/>
    <col min="77" max="16384" width="9.140625" style="18"/>
  </cols>
  <sheetData>
    <row r="2" spans="2:76" ht="15.2" customHeight="1">
      <c r="B2" s="265" t="s">
        <v>2114</v>
      </c>
      <c r="G2" s="1484"/>
      <c r="H2" s="1484"/>
      <c r="I2" s="1484"/>
      <c r="V2" s="1152"/>
      <c r="AA2" s="7916" t="s">
        <v>1486</v>
      </c>
      <c r="AB2" s="5327" t="s">
        <v>1067</v>
      </c>
    </row>
    <row r="3" spans="2:76" ht="15.2" customHeight="1">
      <c r="B3" s="1005" t="s">
        <v>7</v>
      </c>
      <c r="D3" s="5285">
        <f>'Com Prof'!D2</f>
        <v>0</v>
      </c>
      <c r="E3" s="5286"/>
      <c r="F3" s="5286"/>
      <c r="G3" s="1484"/>
      <c r="H3" s="1484"/>
      <c r="I3" s="1484"/>
      <c r="J3" s="265"/>
      <c r="K3" s="265"/>
      <c r="L3" s="265"/>
      <c r="M3" s="265"/>
      <c r="N3" s="265"/>
      <c r="O3" s="265"/>
      <c r="P3" s="265"/>
      <c r="Q3" s="265"/>
      <c r="R3" s="265"/>
      <c r="S3" s="265"/>
      <c r="T3" s="265"/>
      <c r="U3" s="265"/>
      <c r="AA3" s="7342"/>
      <c r="AB3" s="550" t="s">
        <v>1487</v>
      </c>
      <c r="BE3" s="3"/>
      <c r="BF3" s="3"/>
      <c r="BG3" s="3"/>
      <c r="BH3" s="3"/>
      <c r="BI3" s="3"/>
      <c r="BJ3" s="3"/>
      <c r="BK3" s="3"/>
      <c r="BL3" s="3"/>
      <c r="BM3" s="3"/>
      <c r="BN3" s="3"/>
      <c r="BO3" s="3"/>
      <c r="BP3" s="3"/>
      <c r="BQ3" s="3"/>
      <c r="BR3" s="3"/>
      <c r="BS3" s="3"/>
      <c r="BT3" s="3"/>
      <c r="BU3" s="3"/>
      <c r="BV3" s="3"/>
    </row>
    <row r="4" spans="2:76" ht="15.2" customHeight="1">
      <c r="B4" s="1005" t="s">
        <v>757</v>
      </c>
      <c r="D4" s="5343">
        <f>'Com Prof'!D3</f>
        <v>45657</v>
      </c>
      <c r="E4" s="5344"/>
      <c r="F4" s="5344"/>
      <c r="G4" s="265"/>
      <c r="H4" s="265"/>
      <c r="I4" s="265"/>
      <c r="J4" s="265"/>
      <c r="K4" s="265"/>
      <c r="L4" s="265"/>
      <c r="M4" s="265"/>
      <c r="N4" s="265"/>
      <c r="O4" s="265"/>
      <c r="P4" s="265"/>
      <c r="Q4" s="265"/>
      <c r="R4" s="265"/>
      <c r="S4" s="265"/>
      <c r="T4" s="265"/>
      <c r="U4" s="265"/>
      <c r="AA4" s="7342"/>
      <c r="AB4" s="550" t="s">
        <v>1488</v>
      </c>
      <c r="BE4" s="3"/>
      <c r="BF4" s="3"/>
      <c r="BG4" s="3"/>
      <c r="BH4" s="3"/>
      <c r="BI4" s="3"/>
      <c r="BJ4" s="3"/>
      <c r="BK4" s="3"/>
      <c r="BL4" s="3"/>
      <c r="BM4" s="3"/>
      <c r="BN4" s="3"/>
      <c r="BO4" s="3"/>
      <c r="BP4" s="3"/>
      <c r="BQ4" s="3"/>
      <c r="BR4" s="3"/>
      <c r="BS4" s="3"/>
      <c r="BT4" s="3"/>
      <c r="BU4" s="3"/>
      <c r="BV4" s="3"/>
    </row>
    <row r="5" spans="2:76" s="1982" customFormat="1" ht="15.2" customHeight="1">
      <c r="B5" s="593"/>
      <c r="C5" s="593"/>
      <c r="D5" s="593"/>
      <c r="E5" s="593"/>
      <c r="F5" s="593"/>
      <c r="G5" s="593"/>
      <c r="H5" s="593"/>
      <c r="I5" s="593"/>
      <c r="J5" s="593"/>
      <c r="K5" s="593"/>
      <c r="L5" s="593"/>
      <c r="M5" s="593"/>
      <c r="N5" s="593"/>
      <c r="O5" s="593"/>
      <c r="P5" s="593"/>
      <c r="Q5" s="593"/>
      <c r="R5" s="593"/>
      <c r="S5" s="593"/>
      <c r="T5" s="593"/>
      <c r="U5" s="593"/>
      <c r="AA5" s="7843"/>
      <c r="AB5" s="551" t="s">
        <v>258</v>
      </c>
      <c r="AF5" s="2011"/>
      <c r="AG5" s="2011"/>
      <c r="AH5" s="1"/>
      <c r="AI5" s="1"/>
      <c r="AJ5" s="1"/>
      <c r="AK5" s="1"/>
      <c r="AL5" s="2011"/>
      <c r="AM5" s="2011"/>
      <c r="AN5" s="2011"/>
      <c r="AO5" s="2011"/>
      <c r="AP5" s="2011"/>
      <c r="AQ5" s="2011"/>
      <c r="AR5" s="2011"/>
      <c r="AS5" s="2011"/>
      <c r="AT5" s="2011"/>
      <c r="AU5" s="2011"/>
      <c r="AV5" s="2011"/>
      <c r="AW5" s="2011"/>
      <c r="AX5" s="2011"/>
      <c r="AY5" s="2011"/>
      <c r="AZ5" s="2011"/>
      <c r="BA5" s="2011"/>
      <c r="BB5" s="2011"/>
      <c r="BC5" s="2011"/>
      <c r="BD5" s="2011"/>
      <c r="BE5" s="3"/>
      <c r="BF5" s="3"/>
      <c r="BG5" s="3"/>
      <c r="BH5" s="3"/>
      <c r="BI5" s="3"/>
      <c r="BJ5" s="3"/>
      <c r="BK5" s="3"/>
      <c r="BL5" s="3"/>
      <c r="BM5" s="3"/>
      <c r="BN5" s="3"/>
      <c r="BO5" s="3"/>
      <c r="BP5" s="3"/>
      <c r="BQ5" s="3"/>
      <c r="BR5" s="3"/>
      <c r="BS5" s="3"/>
      <c r="BT5" s="3"/>
      <c r="BU5" s="3"/>
      <c r="BV5" s="3"/>
      <c r="BW5" s="2011"/>
      <c r="BX5" s="2011"/>
    </row>
    <row r="6" spans="2:76" ht="14.1" customHeight="1"/>
    <row r="7" spans="2:76" ht="14.1" customHeight="1"/>
    <row r="8" spans="2:76" ht="14.1" customHeight="1"/>
    <row r="9" spans="2:76" s="1432" customFormat="1" ht="12.75" customHeight="1" thickBot="1">
      <c r="B9" s="7958" t="s">
        <v>2115</v>
      </c>
      <c r="C9" s="7958"/>
      <c r="D9" s="7950" t="s">
        <v>1489</v>
      </c>
      <c r="E9" s="7950" t="s">
        <v>2049</v>
      </c>
      <c r="F9" s="7950" t="s">
        <v>2116</v>
      </c>
      <c r="G9" s="7950" t="s">
        <v>2117</v>
      </c>
      <c r="H9" s="7950" t="s">
        <v>2118</v>
      </c>
      <c r="I9" s="7950" t="s">
        <v>2119</v>
      </c>
      <c r="J9" s="5345" t="s">
        <v>2120</v>
      </c>
      <c r="K9" s="5345"/>
      <c r="L9" s="7950" t="s">
        <v>2121</v>
      </c>
      <c r="M9" s="7950" t="s">
        <v>2096</v>
      </c>
      <c r="N9" s="7950" t="s">
        <v>2097</v>
      </c>
      <c r="O9" s="7950" t="s">
        <v>2098</v>
      </c>
      <c r="P9" s="7950" t="s">
        <v>2099</v>
      </c>
      <c r="Q9" s="7950" t="s">
        <v>1640</v>
      </c>
      <c r="R9" s="7950" t="s">
        <v>2064</v>
      </c>
      <c r="S9" s="7950" t="s">
        <v>1086</v>
      </c>
      <c r="T9" s="7950" t="s">
        <v>1084</v>
      </c>
      <c r="U9" s="7959" t="s">
        <v>1497</v>
      </c>
      <c r="W9" s="5346" t="s">
        <v>78</v>
      </c>
      <c r="X9" s="5346"/>
      <c r="Y9" s="5346"/>
      <c r="Z9" s="5347"/>
      <c r="AF9" s="1428"/>
      <c r="AG9" s="1428"/>
      <c r="AH9" s="1826" t="s">
        <v>1068</v>
      </c>
      <c r="AI9" s="1826"/>
      <c r="AJ9" s="1826"/>
      <c r="AK9" s="1826"/>
      <c r="AL9" s="1826"/>
      <c r="AM9" s="1826"/>
      <c r="AN9" s="1826"/>
      <c r="AO9" s="1826"/>
      <c r="AP9" s="1826"/>
      <c r="AQ9" s="1826"/>
      <c r="AR9" s="1826"/>
      <c r="AS9" s="1826"/>
      <c r="AT9" s="1826"/>
      <c r="AU9" s="1826"/>
      <c r="AV9" s="1826"/>
      <c r="AW9" s="1826"/>
      <c r="AX9" s="1826"/>
      <c r="AY9" s="1826"/>
      <c r="AZ9" s="1826"/>
      <c r="BA9" s="1826"/>
      <c r="BB9" s="1826"/>
      <c r="BC9" s="1828"/>
      <c r="BD9" s="1428"/>
      <c r="BE9" s="7358" t="s">
        <v>1068</v>
      </c>
      <c r="BF9" s="7358"/>
      <c r="BG9" s="7358"/>
      <c r="BH9" s="7358"/>
      <c r="BI9" s="7358"/>
      <c r="BJ9" s="7358"/>
      <c r="BK9" s="7358"/>
      <c r="BL9" s="7358"/>
      <c r="BM9" s="7358"/>
      <c r="BN9" s="7358"/>
      <c r="BO9" s="7358"/>
      <c r="BP9" s="7358"/>
      <c r="BQ9" s="7358"/>
      <c r="BR9" s="7358"/>
      <c r="BS9" s="7358"/>
      <c r="BT9" s="7358"/>
      <c r="BU9" s="7358"/>
      <c r="BV9" s="1990"/>
      <c r="BW9" s="1428"/>
      <c r="BX9" s="1428"/>
    </row>
    <row r="10" spans="2:76" s="1432" customFormat="1" ht="12.75" customHeight="1" thickBot="1">
      <c r="B10" s="7958"/>
      <c r="C10" s="7958"/>
      <c r="D10" s="7950"/>
      <c r="E10" s="7950"/>
      <c r="F10" s="7950"/>
      <c r="G10" s="7950"/>
      <c r="H10" s="7950"/>
      <c r="I10" s="7950"/>
      <c r="J10" s="7697" t="s">
        <v>2122</v>
      </c>
      <c r="K10" s="7697" t="s">
        <v>2123</v>
      </c>
      <c r="L10" s="7950"/>
      <c r="M10" s="7950"/>
      <c r="N10" s="7950"/>
      <c r="O10" s="7950"/>
      <c r="P10" s="7950"/>
      <c r="Q10" s="7950"/>
      <c r="R10" s="7950"/>
      <c r="S10" s="7950"/>
      <c r="T10" s="7950" t="s">
        <v>1084</v>
      </c>
      <c r="U10" s="7959"/>
      <c r="W10" s="7797" t="s">
        <v>1583</v>
      </c>
      <c r="X10" s="7451" t="s">
        <v>1086</v>
      </c>
      <c r="Y10" s="7937" t="s">
        <v>1084</v>
      </c>
      <c r="Z10" s="7939" t="s">
        <v>1497</v>
      </c>
      <c r="AF10" s="1428"/>
      <c r="AG10" s="1428"/>
      <c r="AH10" s="7305" t="s">
        <v>1501</v>
      </c>
      <c r="AI10" s="7305" t="s">
        <v>1794</v>
      </c>
      <c r="AJ10" s="7305"/>
      <c r="AK10" s="7305" t="s">
        <v>1081</v>
      </c>
      <c r="AL10" s="7305" t="s">
        <v>1503</v>
      </c>
      <c r="AM10" s="7305"/>
      <c r="AN10" s="7305"/>
      <c r="AO10" s="7305"/>
      <c r="AP10" s="1831" t="s">
        <v>1987</v>
      </c>
      <c r="AQ10" s="7305" t="s">
        <v>1082</v>
      </c>
      <c r="AR10" s="7305" t="s">
        <v>1086</v>
      </c>
      <c r="AS10" s="7305" t="s">
        <v>1084</v>
      </c>
      <c r="AT10" s="1830" t="s">
        <v>1070</v>
      </c>
      <c r="AU10" s="1830"/>
      <c r="AV10" s="1830"/>
      <c r="AW10" s="1830"/>
      <c r="AX10" s="1830" t="s">
        <v>1071</v>
      </c>
      <c r="AY10" s="1830"/>
      <c r="AZ10" s="1830"/>
      <c r="BA10" s="1830"/>
      <c r="BB10" s="7305" t="s">
        <v>44</v>
      </c>
      <c r="BC10" s="7842" t="s">
        <v>1505</v>
      </c>
      <c r="BD10" s="1428"/>
      <c r="BE10" s="7358" t="s">
        <v>78</v>
      </c>
      <c r="BF10" s="7358"/>
      <c r="BG10" s="7358"/>
      <c r="BH10" s="7358"/>
      <c r="BI10" s="7358"/>
      <c r="BJ10" s="7358"/>
      <c r="BK10" s="7358"/>
      <c r="BL10" s="7358"/>
      <c r="BM10" s="7358"/>
      <c r="BN10" s="7358"/>
      <c r="BO10" s="7358"/>
      <c r="BP10" s="7358"/>
      <c r="BQ10" s="7358"/>
      <c r="BR10" s="7358"/>
      <c r="BS10" s="7358"/>
      <c r="BT10" s="7358"/>
      <c r="BU10" s="7358"/>
      <c r="BV10" s="1990"/>
      <c r="BW10" s="1428"/>
      <c r="BX10" s="1428"/>
    </row>
    <row r="11" spans="2:76" s="1432" customFormat="1" ht="12.75" customHeight="1" thickBot="1">
      <c r="B11" s="7958"/>
      <c r="C11" s="7958"/>
      <c r="D11" s="7950"/>
      <c r="E11" s="7950"/>
      <c r="F11" s="7950"/>
      <c r="G11" s="7950"/>
      <c r="H11" s="7950"/>
      <c r="I11" s="7950"/>
      <c r="J11" s="7697"/>
      <c r="K11" s="7697"/>
      <c r="L11" s="7950"/>
      <c r="M11" s="7950"/>
      <c r="N11" s="7950"/>
      <c r="O11" s="7950"/>
      <c r="P11" s="7950"/>
      <c r="Q11" s="7950"/>
      <c r="R11" s="7950"/>
      <c r="S11" s="7950"/>
      <c r="T11" s="7950"/>
      <c r="U11" s="7959"/>
      <c r="W11" s="7797"/>
      <c r="X11" s="7451"/>
      <c r="Y11" s="7937"/>
      <c r="Z11" s="7939"/>
      <c r="AF11" s="1428"/>
      <c r="AG11" s="1428"/>
      <c r="AH11" s="7305"/>
      <c r="AI11" s="7305"/>
      <c r="AJ11" s="7305"/>
      <c r="AK11" s="7305"/>
      <c r="AL11" s="7305" t="s">
        <v>2124</v>
      </c>
      <c r="AM11" s="7305" t="s">
        <v>1510</v>
      </c>
      <c r="AN11" s="7336" t="s">
        <v>2125</v>
      </c>
      <c r="AO11" s="7305" t="s">
        <v>1900</v>
      </c>
      <c r="AP11" s="7957" t="s">
        <v>2126</v>
      </c>
      <c r="AQ11" s="7305"/>
      <c r="AR11" s="7305"/>
      <c r="AS11" s="7305"/>
      <c r="AT11" s="7305" t="s">
        <v>1509</v>
      </c>
      <c r="AU11" s="7305" t="s">
        <v>1082</v>
      </c>
      <c r="AV11" s="7305" t="s">
        <v>1086</v>
      </c>
      <c r="AW11" s="7305" t="s">
        <v>1084</v>
      </c>
      <c r="AX11" s="7305" t="s">
        <v>1509</v>
      </c>
      <c r="AY11" s="7305" t="s">
        <v>1082</v>
      </c>
      <c r="AZ11" s="7305" t="s">
        <v>1086</v>
      </c>
      <c r="BA11" s="7305" t="s">
        <v>1084</v>
      </c>
      <c r="BB11" s="7305"/>
      <c r="BC11" s="7842"/>
      <c r="BD11" s="1428"/>
      <c r="BE11" s="7336" t="s">
        <v>1501</v>
      </c>
      <c r="BF11" s="1830" t="s">
        <v>1502</v>
      </c>
      <c r="BG11" s="1830"/>
      <c r="BH11" s="7336" t="s">
        <v>1081</v>
      </c>
      <c r="BI11" s="7336" t="s">
        <v>1586</v>
      </c>
      <c r="BJ11" s="7336" t="s">
        <v>1082</v>
      </c>
      <c r="BK11" s="7336" t="s">
        <v>1086</v>
      </c>
      <c r="BL11" s="7336" t="s">
        <v>1084</v>
      </c>
      <c r="BM11" s="1830" t="s">
        <v>1070</v>
      </c>
      <c r="BN11" s="1830"/>
      <c r="BO11" s="1830"/>
      <c r="BP11" s="1830"/>
      <c r="BQ11" s="1830" t="s">
        <v>1071</v>
      </c>
      <c r="BR11" s="1830"/>
      <c r="BS11" s="1830"/>
      <c r="BT11" s="1830"/>
      <c r="BU11" s="7336" t="s">
        <v>44</v>
      </c>
      <c r="BV11" s="7960" t="s">
        <v>1505</v>
      </c>
      <c r="BW11" s="1428"/>
      <c r="BX11" s="1428"/>
    </row>
    <row r="12" spans="2:76" s="1432" customFormat="1" ht="12.75" customHeight="1" thickBot="1">
      <c r="B12" s="7958"/>
      <c r="C12" s="7958"/>
      <c r="D12" s="7950"/>
      <c r="E12" s="7950"/>
      <c r="F12" s="7950"/>
      <c r="G12" s="7950"/>
      <c r="H12" s="7950"/>
      <c r="I12" s="7950"/>
      <c r="J12" s="7697"/>
      <c r="K12" s="7697"/>
      <c r="L12" s="7950"/>
      <c r="M12" s="7950"/>
      <c r="N12" s="7950"/>
      <c r="O12" s="7950"/>
      <c r="P12" s="7950"/>
      <c r="Q12" s="7950"/>
      <c r="R12" s="7950"/>
      <c r="S12" s="7950"/>
      <c r="T12" s="7950"/>
      <c r="U12" s="7959"/>
      <c r="W12" s="7797"/>
      <c r="X12" s="7451"/>
      <c r="Y12" s="7937"/>
      <c r="Z12" s="7939"/>
      <c r="AF12" s="1428"/>
      <c r="AG12" s="1428"/>
      <c r="AH12" s="7305"/>
      <c r="AI12" s="7305" t="s">
        <v>1079</v>
      </c>
      <c r="AJ12" s="7305" t="s">
        <v>1080</v>
      </c>
      <c r="AK12" s="7305"/>
      <c r="AL12" s="7305"/>
      <c r="AM12" s="7305"/>
      <c r="AN12" s="7337"/>
      <c r="AO12" s="7305"/>
      <c r="AP12" s="7337"/>
      <c r="AQ12" s="7305"/>
      <c r="AR12" s="7305"/>
      <c r="AS12" s="7305"/>
      <c r="AT12" s="7305"/>
      <c r="AU12" s="7305"/>
      <c r="AV12" s="7305"/>
      <c r="AW12" s="7305"/>
      <c r="AX12" s="7305"/>
      <c r="AY12" s="7305"/>
      <c r="AZ12" s="7305"/>
      <c r="BA12" s="7305"/>
      <c r="BB12" s="7305"/>
      <c r="BC12" s="7842"/>
      <c r="BD12" s="1428"/>
      <c r="BE12" s="7337"/>
      <c r="BF12" s="7336" t="s">
        <v>1507</v>
      </c>
      <c r="BG12" s="7336" t="s">
        <v>1508</v>
      </c>
      <c r="BH12" s="7337"/>
      <c r="BI12" s="7337"/>
      <c r="BJ12" s="7337"/>
      <c r="BK12" s="7337"/>
      <c r="BL12" s="7337"/>
      <c r="BM12" s="7336" t="s">
        <v>1509</v>
      </c>
      <c r="BN12" s="7336" t="s">
        <v>1082</v>
      </c>
      <c r="BO12" s="7336" t="s">
        <v>1086</v>
      </c>
      <c r="BP12" s="7336" t="s">
        <v>1084</v>
      </c>
      <c r="BQ12" s="7336" t="s">
        <v>1509</v>
      </c>
      <c r="BR12" s="7336" t="s">
        <v>1082</v>
      </c>
      <c r="BS12" s="7336" t="s">
        <v>1086</v>
      </c>
      <c r="BT12" s="7336" t="s">
        <v>1084</v>
      </c>
      <c r="BU12" s="7337"/>
      <c r="BV12" s="7961"/>
      <c r="BW12" s="1428"/>
      <c r="BX12" s="1428"/>
    </row>
    <row r="13" spans="2:76" s="1432" customFormat="1" ht="12.75" customHeight="1" thickBot="1">
      <c r="B13" s="7958"/>
      <c r="C13" s="7958"/>
      <c r="D13" s="7950"/>
      <c r="E13" s="7950"/>
      <c r="F13" s="7950"/>
      <c r="G13" s="7950"/>
      <c r="H13" s="7950"/>
      <c r="I13" s="7950"/>
      <c r="J13" s="7697"/>
      <c r="K13" s="7697"/>
      <c r="L13" s="7950"/>
      <c r="M13" s="7950"/>
      <c r="N13" s="7950"/>
      <c r="O13" s="7950"/>
      <c r="P13" s="7950"/>
      <c r="Q13" s="7950"/>
      <c r="R13" s="7950"/>
      <c r="S13" s="7950"/>
      <c r="T13" s="7950"/>
      <c r="U13" s="7959"/>
      <c r="W13" s="7797"/>
      <c r="X13" s="7451"/>
      <c r="Y13" s="7937"/>
      <c r="Z13" s="7939"/>
      <c r="AF13" s="1428"/>
      <c r="AG13" s="1428"/>
      <c r="AH13" s="7305"/>
      <c r="AI13" s="7305"/>
      <c r="AJ13" s="7305"/>
      <c r="AK13" s="7305"/>
      <c r="AL13" s="7305"/>
      <c r="AM13" s="7305"/>
      <c r="AN13" s="7337"/>
      <c r="AO13" s="7305"/>
      <c r="AP13" s="7337"/>
      <c r="AQ13" s="7305"/>
      <c r="AR13" s="7305"/>
      <c r="AS13" s="7305"/>
      <c r="AT13" s="7305"/>
      <c r="AU13" s="7305"/>
      <c r="AV13" s="7305"/>
      <c r="AW13" s="7305"/>
      <c r="AX13" s="7305"/>
      <c r="AY13" s="7305"/>
      <c r="AZ13" s="7305"/>
      <c r="BA13" s="7305"/>
      <c r="BB13" s="7305"/>
      <c r="BC13" s="7842"/>
      <c r="BD13" s="1428"/>
      <c r="BE13" s="7337"/>
      <c r="BF13" s="7337"/>
      <c r="BG13" s="7337"/>
      <c r="BH13" s="7337"/>
      <c r="BI13" s="7337"/>
      <c r="BJ13" s="7337"/>
      <c r="BK13" s="7337"/>
      <c r="BL13" s="7337"/>
      <c r="BM13" s="7337"/>
      <c r="BN13" s="7337"/>
      <c r="BO13" s="7337"/>
      <c r="BP13" s="7337"/>
      <c r="BQ13" s="7337"/>
      <c r="BR13" s="7337"/>
      <c r="BS13" s="7337"/>
      <c r="BT13" s="7337"/>
      <c r="BU13" s="7337"/>
      <c r="BV13" s="7961"/>
      <c r="BW13" s="1428"/>
      <c r="BX13" s="1428"/>
    </row>
    <row r="14" spans="2:76" s="1432" customFormat="1" ht="12.75" customHeight="1" thickBot="1">
      <c r="B14" s="7958"/>
      <c r="C14" s="7958"/>
      <c r="D14" s="7950"/>
      <c r="E14" s="7950"/>
      <c r="F14" s="7950"/>
      <c r="G14" s="7950"/>
      <c r="H14" s="7950"/>
      <c r="I14" s="7950"/>
      <c r="J14" s="7697"/>
      <c r="K14" s="7697"/>
      <c r="L14" s="7950"/>
      <c r="M14" s="7950"/>
      <c r="N14" s="7950"/>
      <c r="O14" s="7950"/>
      <c r="P14" s="7950"/>
      <c r="Q14" s="7950"/>
      <c r="R14" s="7950"/>
      <c r="S14" s="7950"/>
      <c r="T14" s="7950"/>
      <c r="U14" s="7959"/>
      <c r="W14" s="7797"/>
      <c r="X14" s="7451"/>
      <c r="Y14" s="7937"/>
      <c r="Z14" s="7939"/>
      <c r="AF14" s="1428"/>
      <c r="AG14" s="1428"/>
      <c r="AH14" s="7305"/>
      <c r="AI14" s="7305"/>
      <c r="AJ14" s="7305"/>
      <c r="AK14" s="7305"/>
      <c r="AL14" s="7305"/>
      <c r="AM14" s="7305"/>
      <c r="AN14" s="7337"/>
      <c r="AO14" s="7305"/>
      <c r="AP14" s="7337"/>
      <c r="AQ14" s="7305"/>
      <c r="AR14" s="7305"/>
      <c r="AS14" s="7305"/>
      <c r="AT14" s="7305"/>
      <c r="AU14" s="7305"/>
      <c r="AV14" s="7305"/>
      <c r="AW14" s="7305"/>
      <c r="AX14" s="7305"/>
      <c r="AY14" s="7305"/>
      <c r="AZ14" s="7305"/>
      <c r="BA14" s="7305"/>
      <c r="BB14" s="7305"/>
      <c r="BC14" s="7842"/>
      <c r="BD14" s="1428"/>
      <c r="BE14" s="7337"/>
      <c r="BF14" s="7337"/>
      <c r="BG14" s="7337"/>
      <c r="BH14" s="7337"/>
      <c r="BI14" s="7337"/>
      <c r="BJ14" s="7337"/>
      <c r="BK14" s="7337"/>
      <c r="BL14" s="7337"/>
      <c r="BM14" s="7337"/>
      <c r="BN14" s="7337"/>
      <c r="BO14" s="7337"/>
      <c r="BP14" s="7337"/>
      <c r="BQ14" s="7337"/>
      <c r="BR14" s="7337"/>
      <c r="BS14" s="7337"/>
      <c r="BT14" s="7337"/>
      <c r="BU14" s="7337"/>
      <c r="BV14" s="7961"/>
      <c r="BW14" s="1428"/>
      <c r="BX14" s="1428"/>
    </row>
    <row r="15" spans="2:76" s="1432" customFormat="1" ht="12.75" customHeight="1" thickBot="1">
      <c r="B15" s="7958"/>
      <c r="C15" s="7958"/>
      <c r="D15" s="7950"/>
      <c r="E15" s="7950"/>
      <c r="F15" s="7950"/>
      <c r="G15" s="7950"/>
      <c r="H15" s="7950"/>
      <c r="I15" s="7950"/>
      <c r="J15" s="7697"/>
      <c r="K15" s="7697"/>
      <c r="L15" s="7950"/>
      <c r="M15" s="7950"/>
      <c r="N15" s="7950"/>
      <c r="O15" s="7950"/>
      <c r="P15" s="7950"/>
      <c r="Q15" s="7950"/>
      <c r="R15" s="7950"/>
      <c r="S15" s="7950"/>
      <c r="T15" s="7950"/>
      <c r="U15" s="7959"/>
      <c r="W15" s="7797"/>
      <c r="X15" s="7451"/>
      <c r="Y15" s="7937"/>
      <c r="Z15" s="7939"/>
      <c r="AF15" s="1428"/>
      <c r="AG15" s="1428"/>
      <c r="AH15" s="7305"/>
      <c r="AI15" s="7305"/>
      <c r="AJ15" s="7305"/>
      <c r="AK15" s="7305"/>
      <c r="AL15" s="7305"/>
      <c r="AM15" s="7305"/>
      <c r="AN15" s="7337"/>
      <c r="AO15" s="7305"/>
      <c r="AP15" s="7337"/>
      <c r="AQ15" s="7305"/>
      <c r="AR15" s="7305"/>
      <c r="AS15" s="7305"/>
      <c r="AT15" s="7305"/>
      <c r="AU15" s="7305"/>
      <c r="AV15" s="7305"/>
      <c r="AW15" s="7305"/>
      <c r="AX15" s="7305"/>
      <c r="AY15" s="7305"/>
      <c r="AZ15" s="7305"/>
      <c r="BA15" s="7305"/>
      <c r="BB15" s="7305"/>
      <c r="BC15" s="7842"/>
      <c r="BD15" s="1428"/>
      <c r="BE15" s="7337"/>
      <c r="BF15" s="7337"/>
      <c r="BG15" s="7337"/>
      <c r="BH15" s="7337"/>
      <c r="BI15" s="7337"/>
      <c r="BJ15" s="7337"/>
      <c r="BK15" s="7337"/>
      <c r="BL15" s="7337"/>
      <c r="BM15" s="7337"/>
      <c r="BN15" s="7337"/>
      <c r="BO15" s="7337"/>
      <c r="BP15" s="7337"/>
      <c r="BQ15" s="7337"/>
      <c r="BR15" s="7337"/>
      <c r="BS15" s="7337"/>
      <c r="BT15" s="7337"/>
      <c r="BU15" s="7337"/>
      <c r="BV15" s="7961"/>
      <c r="BW15" s="1428"/>
      <c r="BX15" s="1428"/>
    </row>
    <row r="16" spans="2:76" s="1432" customFormat="1" ht="12.75" customHeight="1" thickBot="1">
      <c r="B16" s="7958"/>
      <c r="C16" s="7958"/>
      <c r="D16" s="7950"/>
      <c r="E16" s="7950"/>
      <c r="F16" s="7950"/>
      <c r="G16" s="7950"/>
      <c r="H16" s="7950"/>
      <c r="I16" s="7950"/>
      <c r="J16" s="7697"/>
      <c r="K16" s="7697"/>
      <c r="L16" s="7950"/>
      <c r="M16" s="7950"/>
      <c r="N16" s="7950"/>
      <c r="O16" s="7950"/>
      <c r="P16" s="7950"/>
      <c r="Q16" s="7950"/>
      <c r="R16" s="7950"/>
      <c r="S16" s="7950"/>
      <c r="T16" s="7950"/>
      <c r="U16" s="7959"/>
      <c r="W16" s="7797"/>
      <c r="X16" s="7451"/>
      <c r="Y16" s="7937"/>
      <c r="Z16" s="7939"/>
      <c r="AF16" s="1428"/>
      <c r="AG16" s="1428"/>
      <c r="AH16" s="7305"/>
      <c r="AI16" s="7305"/>
      <c r="AJ16" s="7305"/>
      <c r="AK16" s="7305"/>
      <c r="AL16" s="7305"/>
      <c r="AM16" s="7305"/>
      <c r="AN16" s="7337"/>
      <c r="AO16" s="7305"/>
      <c r="AP16" s="7337"/>
      <c r="AQ16" s="7305"/>
      <c r="AR16" s="7305"/>
      <c r="AS16" s="7305"/>
      <c r="AT16" s="7305"/>
      <c r="AU16" s="7305"/>
      <c r="AV16" s="7305"/>
      <c r="AW16" s="7305"/>
      <c r="AX16" s="7305"/>
      <c r="AY16" s="7305"/>
      <c r="AZ16" s="7305"/>
      <c r="BA16" s="7305"/>
      <c r="BB16" s="7305"/>
      <c r="BC16" s="7842"/>
      <c r="BD16" s="1428"/>
      <c r="BE16" s="7337"/>
      <c r="BF16" s="7337"/>
      <c r="BG16" s="7337"/>
      <c r="BH16" s="7337"/>
      <c r="BI16" s="7337"/>
      <c r="BJ16" s="7337"/>
      <c r="BK16" s="7337"/>
      <c r="BL16" s="7337"/>
      <c r="BM16" s="7337"/>
      <c r="BN16" s="7337"/>
      <c r="BO16" s="7337"/>
      <c r="BP16" s="7337"/>
      <c r="BQ16" s="7337"/>
      <c r="BR16" s="7337"/>
      <c r="BS16" s="7337"/>
      <c r="BT16" s="7337"/>
      <c r="BU16" s="7337"/>
      <c r="BV16" s="7961"/>
      <c r="BW16" s="1428"/>
      <c r="BX16" s="1428"/>
    </row>
    <row r="17" spans="2:76" s="1432" customFormat="1" ht="12.75" customHeight="1" thickBot="1">
      <c r="B17" s="7958"/>
      <c r="C17" s="7958"/>
      <c r="D17" s="7950"/>
      <c r="E17" s="7950"/>
      <c r="F17" s="7950"/>
      <c r="G17" s="7950"/>
      <c r="H17" s="7950"/>
      <c r="I17" s="7950"/>
      <c r="J17" s="7697"/>
      <c r="K17" s="7697"/>
      <c r="L17" s="7950"/>
      <c r="M17" s="7950"/>
      <c r="N17" s="7950"/>
      <c r="O17" s="7950"/>
      <c r="P17" s="7950"/>
      <c r="Q17" s="7950"/>
      <c r="R17" s="7950"/>
      <c r="S17" s="7950"/>
      <c r="T17" s="7950"/>
      <c r="U17" s="7959"/>
      <c r="W17" s="7797"/>
      <c r="X17" s="7451"/>
      <c r="Y17" s="7937"/>
      <c r="Z17" s="7939"/>
      <c r="AF17" s="1428"/>
      <c r="AG17" s="1428"/>
      <c r="AH17" s="7305"/>
      <c r="AI17" s="7305"/>
      <c r="AJ17" s="7305"/>
      <c r="AK17" s="7305"/>
      <c r="AL17" s="7305"/>
      <c r="AM17" s="7305"/>
      <c r="AN17" s="7338"/>
      <c r="AO17" s="7305"/>
      <c r="AP17" s="7338"/>
      <c r="AQ17" s="7305"/>
      <c r="AR17" s="7305"/>
      <c r="AS17" s="7305"/>
      <c r="AT17" s="7305"/>
      <c r="AU17" s="7305"/>
      <c r="AV17" s="7305"/>
      <c r="AW17" s="7305"/>
      <c r="AX17" s="7305"/>
      <c r="AY17" s="7305"/>
      <c r="AZ17" s="7305"/>
      <c r="BA17" s="7305"/>
      <c r="BB17" s="7305"/>
      <c r="BC17" s="7842"/>
      <c r="BD17" s="1428"/>
      <c r="BE17" s="7338"/>
      <c r="BF17" s="7338"/>
      <c r="BG17" s="7338"/>
      <c r="BH17" s="7338"/>
      <c r="BI17" s="7338"/>
      <c r="BJ17" s="7338"/>
      <c r="BK17" s="7338"/>
      <c r="BL17" s="7338"/>
      <c r="BM17" s="7338"/>
      <c r="BN17" s="7338"/>
      <c r="BO17" s="7338"/>
      <c r="BP17" s="7338"/>
      <c r="BQ17" s="7338"/>
      <c r="BR17" s="7338"/>
      <c r="BS17" s="7338"/>
      <c r="BT17" s="7338"/>
      <c r="BU17" s="7338"/>
      <c r="BV17" s="7962"/>
      <c r="BW17" s="1428"/>
      <c r="BX17" s="1428"/>
    </row>
    <row r="18" spans="2:76" ht="12.75" customHeight="1">
      <c r="B18" s="5348"/>
      <c r="C18" s="5349"/>
      <c r="D18" s="5349"/>
      <c r="E18" s="5350"/>
      <c r="F18" s="5350"/>
      <c r="G18" s="5350"/>
      <c r="H18" s="5350"/>
      <c r="I18" s="5350"/>
      <c r="J18" s="5351"/>
      <c r="K18" s="5351"/>
      <c r="L18" s="5352"/>
      <c r="M18" s="5352"/>
      <c r="N18" s="5352"/>
      <c r="O18" s="5352"/>
      <c r="P18" s="5352"/>
      <c r="Q18" s="5353"/>
      <c r="R18" s="5353"/>
      <c r="S18" s="5353"/>
      <c r="T18" s="5353"/>
      <c r="U18" s="5354"/>
      <c r="W18" s="5355"/>
      <c r="X18" s="5356"/>
      <c r="Y18" s="5356"/>
      <c r="Z18" s="5357"/>
      <c r="AH18" s="1474"/>
      <c r="AI18" s="1474"/>
      <c r="AJ18" s="1474"/>
      <c r="AK18" s="1474"/>
      <c r="AL18" s="1474"/>
      <c r="AM18" s="1474"/>
      <c r="AN18" s="1474"/>
      <c r="AO18" s="1474"/>
      <c r="AP18" s="1474"/>
      <c r="AQ18" s="1164"/>
      <c r="AR18" s="1164"/>
      <c r="AS18" s="1164"/>
      <c r="AT18" s="1165"/>
      <c r="AU18" s="1165"/>
      <c r="AV18" s="1165"/>
      <c r="AW18" s="1165"/>
      <c r="AX18" s="1165"/>
      <c r="AY18" s="1165"/>
      <c r="AZ18" s="1165"/>
      <c r="BA18" s="1165"/>
      <c r="BB18" s="1165"/>
      <c r="BC18" s="1837"/>
      <c r="BE18" s="1165"/>
      <c r="BF18" s="1165"/>
      <c r="BG18" s="1165"/>
      <c r="BH18" s="1165"/>
      <c r="BI18" s="1165"/>
      <c r="BJ18" s="1165"/>
      <c r="BK18" s="1165"/>
      <c r="BL18" s="1165"/>
      <c r="BM18" s="1165"/>
      <c r="BN18" s="1165"/>
      <c r="BO18" s="1165"/>
      <c r="BP18" s="1165"/>
      <c r="BQ18" s="1165"/>
      <c r="BR18" s="1165"/>
      <c r="BS18" s="1165"/>
      <c r="BT18" s="1165"/>
      <c r="BU18" s="1165"/>
      <c r="BV18" s="1837"/>
    </row>
    <row r="19" spans="2:76" ht="12.75" customHeight="1">
      <c r="B19" s="1782"/>
      <c r="C19" s="1783" t="s">
        <v>2057</v>
      </c>
      <c r="D19" s="1783"/>
      <c r="E19" s="1270"/>
      <c r="F19" s="1270"/>
      <c r="G19" s="1270"/>
      <c r="H19" s="1270"/>
      <c r="I19" s="1270"/>
      <c r="J19" s="1785"/>
      <c r="K19" s="1785"/>
      <c r="L19" s="1645"/>
      <c r="M19" s="1645"/>
      <c r="N19" s="1645"/>
      <c r="O19" s="1645"/>
      <c r="P19" s="1645"/>
      <c r="Q19" s="1647"/>
      <c r="R19" s="1647"/>
      <c r="S19" s="1647"/>
      <c r="T19" s="1647"/>
      <c r="U19" s="1274"/>
      <c r="W19" s="5355"/>
      <c r="X19" s="5356"/>
      <c r="Y19" s="5356"/>
      <c r="Z19" s="5357"/>
      <c r="AH19" s="1165"/>
      <c r="AI19" s="1165"/>
      <c r="AJ19" s="1165"/>
      <c r="AK19" s="1165"/>
      <c r="AL19" s="1474"/>
      <c r="AM19" s="1474"/>
      <c r="AN19" s="1474"/>
      <c r="AO19" s="1474"/>
      <c r="AP19" s="1474"/>
      <c r="AQ19" s="1164"/>
      <c r="AR19" s="1164"/>
      <c r="AS19" s="1164"/>
      <c r="AT19" s="1165"/>
      <c r="AU19" s="1165"/>
      <c r="AV19" s="1165"/>
      <c r="AW19" s="1165"/>
      <c r="AX19" s="1165"/>
      <c r="AY19" s="1165"/>
      <c r="AZ19" s="1165"/>
      <c r="BA19" s="1165"/>
      <c r="BB19" s="1165"/>
      <c r="BC19" s="1837"/>
      <c r="BE19" s="1165"/>
      <c r="BF19" s="1165"/>
      <c r="BG19" s="1165"/>
      <c r="BH19" s="1165"/>
      <c r="BI19" s="1165"/>
      <c r="BJ19" s="1165"/>
      <c r="BK19" s="1165"/>
      <c r="BL19" s="1165"/>
      <c r="BM19" s="1165"/>
      <c r="BN19" s="1165"/>
      <c r="BO19" s="1165"/>
      <c r="BP19" s="1165"/>
      <c r="BQ19" s="1165"/>
      <c r="BR19" s="1165"/>
      <c r="BS19" s="1165"/>
      <c r="BT19" s="1165"/>
      <c r="BU19" s="1165"/>
      <c r="BV19" s="1837"/>
    </row>
    <row r="20" spans="2:76" ht="12.75" customHeight="1">
      <c r="B20" s="1761">
        <v>1</v>
      </c>
      <c r="C20" s="1762"/>
      <c r="D20" s="1762"/>
      <c r="E20" s="1112"/>
      <c r="F20" s="1787"/>
      <c r="G20" s="1183"/>
      <c r="H20" s="1183"/>
      <c r="I20" s="1637"/>
      <c r="J20" s="1787"/>
      <c r="K20" s="1787"/>
      <c r="L20" s="1637"/>
      <c r="M20" s="1637"/>
      <c r="N20" s="1637"/>
      <c r="O20" s="1637"/>
      <c r="P20" s="1637"/>
      <c r="Q20" s="1983"/>
      <c r="R20" s="1459"/>
      <c r="S20" s="1459"/>
      <c r="T20" s="1459"/>
      <c r="U20" s="1187"/>
      <c r="W20" s="5358"/>
      <c r="X20" s="5359"/>
      <c r="Y20" s="5359"/>
      <c r="Z20" s="5360"/>
      <c r="AH20" s="1165">
        <f t="shared" ref="AH20:AH25" si="0">R20</f>
        <v>0</v>
      </c>
      <c r="AI20" s="1162"/>
      <c r="AJ20" s="1162"/>
      <c r="AK20" s="1165">
        <f t="shared" ref="AK20:AK25" si="1">AH20+AI20-AJ20</f>
        <v>0</v>
      </c>
      <c r="AL20" s="1168" t="str">
        <f>IF((K20-J20)&gt;=25,"Y","N")</f>
        <v>N</v>
      </c>
      <c r="AM20" s="1162"/>
      <c r="AN20" s="1162"/>
      <c r="AO20" s="1162"/>
      <c r="AP20" s="1164">
        <f t="shared" ref="AP20:AP25" si="2">IF(G20="Government Securities",I20*100%,IF(G20="Private Bonds",I20*90%,IF(G20="Listed Stocks",I20*0.75,0)))</f>
        <v>0</v>
      </c>
      <c r="AQ20" s="1164">
        <f t="shared" ref="AQ20:AQ25" si="3">IF(AS20&gt;AK20,AS20-AK20,0)</f>
        <v>0</v>
      </c>
      <c r="AR20" s="1164">
        <f t="shared" ref="AR20:AR25" si="4">IF(AK20&gt;AS20,AK20-AS20,0)</f>
        <v>0</v>
      </c>
      <c r="AS20" s="1164">
        <f t="shared" ref="AS20:AS25" si="5">IF(AND(AL20="Y",AM20="Y",AN20="Y"),MIN(AK20,AO20,AP20),0)</f>
        <v>0</v>
      </c>
      <c r="AT20" s="1162"/>
      <c r="AU20" s="1165">
        <f t="shared" ref="AU20:AU25" si="6">IF(AW20&gt;AK20,AW20-AK20,0)</f>
        <v>0</v>
      </c>
      <c r="AV20" s="1165">
        <f t="shared" ref="AV20:AV25" si="7">IF(AK20&gt;AW20,AK20-AW20,0)</f>
        <v>0</v>
      </c>
      <c r="AW20" s="1165">
        <f>AS20+AT20</f>
        <v>0</v>
      </c>
      <c r="AX20" s="1162"/>
      <c r="AY20" s="1165">
        <f t="shared" ref="AY20:AY25" si="8">IF(BA20&gt;AK20,BA20-AK20,0)</f>
        <v>0</v>
      </c>
      <c r="AZ20" s="1165">
        <f t="shared" ref="AZ20:AZ25" si="9">IF(AK20&gt;BA20,AK20-BA20,0)</f>
        <v>0</v>
      </c>
      <c r="BA20" s="1165">
        <f t="shared" ref="BA20:BA25" si="10">AW20+AX20</f>
        <v>0</v>
      </c>
      <c r="BB20" s="1162"/>
      <c r="BC20" s="1836"/>
      <c r="BE20" s="1165">
        <f>W20</f>
        <v>0</v>
      </c>
      <c r="BF20" s="1162"/>
      <c r="BG20" s="1162"/>
      <c r="BH20" s="1165">
        <f>BE20+BF20-BG20</f>
        <v>0</v>
      </c>
      <c r="BI20" s="1162"/>
      <c r="BJ20" s="1165">
        <f>IF(BL20&gt;BH20,BL20-BH20,0)</f>
        <v>0</v>
      </c>
      <c r="BK20" s="1165">
        <f>IF(BH20&gt;BL20,BH20-BL20,0)</f>
        <v>0</v>
      </c>
      <c r="BL20" s="1165">
        <f>IF(BI20="Y",BH20,0)</f>
        <v>0</v>
      </c>
      <c r="BM20" s="1162"/>
      <c r="BN20" s="1165">
        <f>IF(BP20&gt;BH20,BP20-BH20,0)</f>
        <v>0</v>
      </c>
      <c r="BO20" s="1165">
        <f>IF(BH20&gt;BP20,BH20-BP20,0)</f>
        <v>0</v>
      </c>
      <c r="BP20" s="1165">
        <f>BL20+BM20</f>
        <v>0</v>
      </c>
      <c r="BQ20" s="1162"/>
      <c r="BR20" s="1165">
        <f>IF(BT20&gt;BH20,BT20-BH20,0)</f>
        <v>0</v>
      </c>
      <c r="BS20" s="1165">
        <f>IF(BH20&gt;BT20,BH20-BS20,0)</f>
        <v>0</v>
      </c>
      <c r="BT20" s="1165">
        <f>BP20+BQ20</f>
        <v>0</v>
      </c>
      <c r="BU20" s="1162"/>
      <c r="BV20" s="1836"/>
    </row>
    <row r="21" spans="2:76" ht="12.75" customHeight="1">
      <c r="B21" s="1761">
        <v>2</v>
      </c>
      <c r="C21" s="1765"/>
      <c r="D21" s="1765"/>
      <c r="E21" s="1112"/>
      <c r="F21" s="1792"/>
      <c r="G21" s="1189"/>
      <c r="H21" s="1189"/>
      <c r="I21" s="1637"/>
      <c r="J21" s="1792"/>
      <c r="K21" s="1792"/>
      <c r="L21" s="1766"/>
      <c r="M21" s="1766"/>
      <c r="N21" s="1766"/>
      <c r="O21" s="1766"/>
      <c r="P21" s="1766"/>
      <c r="Q21" s="1984"/>
      <c r="R21" s="1464"/>
      <c r="S21" s="1464"/>
      <c r="T21" s="1464"/>
      <c r="U21" s="1192"/>
      <c r="W21" s="5358"/>
      <c r="X21" s="5359"/>
      <c r="Y21" s="5359"/>
      <c r="Z21" s="5360"/>
      <c r="AH21" s="1165">
        <f t="shared" si="0"/>
        <v>0</v>
      </c>
      <c r="AI21" s="1162"/>
      <c r="AJ21" s="1162"/>
      <c r="AK21" s="1165">
        <f t="shared" si="1"/>
        <v>0</v>
      </c>
      <c r="AL21" s="1168" t="str">
        <f t="shared" ref="AL21:AL25" si="11">IF((K21-J21)&gt;=25,"Y","N")</f>
        <v>N</v>
      </c>
      <c r="AM21" s="1162"/>
      <c r="AN21" s="1162"/>
      <c r="AO21" s="1162"/>
      <c r="AP21" s="1164">
        <f t="shared" si="2"/>
        <v>0</v>
      </c>
      <c r="AQ21" s="1164">
        <f t="shared" si="3"/>
        <v>0</v>
      </c>
      <c r="AR21" s="1164">
        <f t="shared" si="4"/>
        <v>0</v>
      </c>
      <c r="AS21" s="1164">
        <f t="shared" si="5"/>
        <v>0</v>
      </c>
      <c r="AT21" s="1162"/>
      <c r="AU21" s="1165">
        <f t="shared" si="6"/>
        <v>0</v>
      </c>
      <c r="AV21" s="1165">
        <f t="shared" si="7"/>
        <v>0</v>
      </c>
      <c r="AW21" s="1165">
        <f t="shared" ref="AW21:AW25" si="12">AS21+AT21</f>
        <v>0</v>
      </c>
      <c r="AX21" s="1162"/>
      <c r="AY21" s="1165">
        <f t="shared" si="8"/>
        <v>0</v>
      </c>
      <c r="AZ21" s="1165">
        <f t="shared" si="9"/>
        <v>0</v>
      </c>
      <c r="BA21" s="1165">
        <f t="shared" si="10"/>
        <v>0</v>
      </c>
      <c r="BB21" s="1162"/>
      <c r="BC21" s="1836"/>
      <c r="BE21" s="1165">
        <f>W21</f>
        <v>0</v>
      </c>
      <c r="BF21" s="1162"/>
      <c r="BG21" s="1162"/>
      <c r="BH21" s="1165">
        <f>BE21+BF21-BG21</f>
        <v>0</v>
      </c>
      <c r="BI21" s="1162"/>
      <c r="BJ21" s="1165">
        <f>IF(BL21&gt;BH21,BL21-BH21,0)</f>
        <v>0</v>
      </c>
      <c r="BK21" s="1165">
        <f>IF(BH21&gt;BL21,BH21-BL21,0)</f>
        <v>0</v>
      </c>
      <c r="BL21" s="1165">
        <f>IF(BI21="Y",BH21,0)</f>
        <v>0</v>
      </c>
      <c r="BM21" s="1162"/>
      <c r="BN21" s="1165">
        <f>IF(BP21&gt;BH21,BP21-BH21,0)</f>
        <v>0</v>
      </c>
      <c r="BO21" s="1165">
        <f>IF(BH21&gt;BP21,BH21-BP21,0)</f>
        <v>0</v>
      </c>
      <c r="BP21" s="1165">
        <f>BL21+BM21</f>
        <v>0</v>
      </c>
      <c r="BQ21" s="1162"/>
      <c r="BR21" s="1165">
        <f>IF(BT21&gt;BH21,BT21-BH21,0)</f>
        <v>0</v>
      </c>
      <c r="BS21" s="1165">
        <f>IF(BH21&gt;BT21,BH21-BS21,0)</f>
        <v>0</v>
      </c>
      <c r="BT21" s="1165">
        <f>BP21+BQ21</f>
        <v>0</v>
      </c>
      <c r="BU21" s="1162"/>
      <c r="BV21" s="1836"/>
    </row>
    <row r="22" spans="2:76" ht="12.75" customHeight="1">
      <c r="B22" s="1761">
        <v>3</v>
      </c>
      <c r="C22" s="1765"/>
      <c r="D22" s="1765"/>
      <c r="E22" s="1112"/>
      <c r="F22" s="1792"/>
      <c r="G22" s="1189"/>
      <c r="H22" s="1189"/>
      <c r="I22" s="1637"/>
      <c r="J22" s="1792"/>
      <c r="K22" s="1792"/>
      <c r="L22" s="1766"/>
      <c r="M22" s="1766"/>
      <c r="N22" s="1766"/>
      <c r="O22" s="1766"/>
      <c r="P22" s="1766"/>
      <c r="Q22" s="1984"/>
      <c r="R22" s="1464"/>
      <c r="S22" s="1464"/>
      <c r="T22" s="1464"/>
      <c r="U22" s="1192"/>
      <c r="W22" s="5358"/>
      <c r="X22" s="5359"/>
      <c r="Y22" s="5359"/>
      <c r="Z22" s="5360"/>
      <c r="AH22" s="1165">
        <f t="shared" si="0"/>
        <v>0</v>
      </c>
      <c r="AI22" s="1162"/>
      <c r="AJ22" s="1162"/>
      <c r="AK22" s="1165">
        <f t="shared" si="1"/>
        <v>0</v>
      </c>
      <c r="AL22" s="1168" t="str">
        <f t="shared" si="11"/>
        <v>N</v>
      </c>
      <c r="AM22" s="1162"/>
      <c r="AN22" s="1162"/>
      <c r="AO22" s="1162"/>
      <c r="AP22" s="1164">
        <f t="shared" si="2"/>
        <v>0</v>
      </c>
      <c r="AQ22" s="1164">
        <f t="shared" si="3"/>
        <v>0</v>
      </c>
      <c r="AR22" s="1164">
        <f t="shared" si="4"/>
        <v>0</v>
      </c>
      <c r="AS22" s="1164">
        <f t="shared" si="5"/>
        <v>0</v>
      </c>
      <c r="AT22" s="1162"/>
      <c r="AU22" s="1165">
        <f t="shared" si="6"/>
        <v>0</v>
      </c>
      <c r="AV22" s="1165">
        <f t="shared" si="7"/>
        <v>0</v>
      </c>
      <c r="AW22" s="1165">
        <f t="shared" si="12"/>
        <v>0</v>
      </c>
      <c r="AX22" s="1162"/>
      <c r="AY22" s="1165">
        <f t="shared" si="8"/>
        <v>0</v>
      </c>
      <c r="AZ22" s="1165">
        <f t="shared" si="9"/>
        <v>0</v>
      </c>
      <c r="BA22" s="1165">
        <f t="shared" si="10"/>
        <v>0</v>
      </c>
      <c r="BB22" s="1162"/>
      <c r="BC22" s="1836"/>
      <c r="BE22" s="1165">
        <f>W22</f>
        <v>0</v>
      </c>
      <c r="BF22" s="1162"/>
      <c r="BG22" s="1162"/>
      <c r="BH22" s="1165">
        <f>BE22+BF22-BG22</f>
        <v>0</v>
      </c>
      <c r="BI22" s="1162"/>
      <c r="BJ22" s="1165">
        <f>IF(BL22&gt;BH22,BL22-BH22,0)</f>
        <v>0</v>
      </c>
      <c r="BK22" s="1165">
        <f>IF(BH22&gt;BL22,BH22-BL22,0)</f>
        <v>0</v>
      </c>
      <c r="BL22" s="1165">
        <f>IF(BI22="Y",BH22,0)</f>
        <v>0</v>
      </c>
      <c r="BM22" s="1162"/>
      <c r="BN22" s="1165">
        <f>IF(BP22&gt;BH22,BP22-BH22,0)</f>
        <v>0</v>
      </c>
      <c r="BO22" s="1165">
        <f>IF(BH22&gt;BP22,BH22-BP22,0)</f>
        <v>0</v>
      </c>
      <c r="BP22" s="1165">
        <f>BL22+BM22</f>
        <v>0</v>
      </c>
      <c r="BQ22" s="1162"/>
      <c r="BR22" s="1165">
        <f>IF(BT22&gt;BH22,BT22-BH22,0)</f>
        <v>0</v>
      </c>
      <c r="BS22" s="1165">
        <f>IF(BH22&gt;BT22,BH22-BS22,0)</f>
        <v>0</v>
      </c>
      <c r="BT22" s="1165">
        <f>BP22+BQ22</f>
        <v>0</v>
      </c>
      <c r="BU22" s="1162"/>
      <c r="BV22" s="1836"/>
    </row>
    <row r="23" spans="2:76" ht="12.75" customHeight="1">
      <c r="B23" s="1761">
        <v>4</v>
      </c>
      <c r="C23" s="1765"/>
      <c r="D23" s="1765"/>
      <c r="E23" s="1112"/>
      <c r="F23" s="1792"/>
      <c r="G23" s="1189"/>
      <c r="H23" s="1189"/>
      <c r="I23" s="1637"/>
      <c r="J23" s="1792"/>
      <c r="K23" s="1792"/>
      <c r="L23" s="1766"/>
      <c r="M23" s="1766"/>
      <c r="N23" s="1766"/>
      <c r="O23" s="1766"/>
      <c r="P23" s="1766"/>
      <c r="Q23" s="1984"/>
      <c r="R23" s="1464"/>
      <c r="S23" s="1464"/>
      <c r="T23" s="1464"/>
      <c r="U23" s="1192"/>
      <c r="W23" s="5358"/>
      <c r="X23" s="5359"/>
      <c r="Y23" s="5359"/>
      <c r="Z23" s="5360"/>
      <c r="AH23" s="1165">
        <f t="shared" si="0"/>
        <v>0</v>
      </c>
      <c r="AI23" s="1162"/>
      <c r="AJ23" s="1162"/>
      <c r="AK23" s="1165">
        <f t="shared" si="1"/>
        <v>0</v>
      </c>
      <c r="AL23" s="1168" t="str">
        <f t="shared" si="11"/>
        <v>N</v>
      </c>
      <c r="AM23" s="1162"/>
      <c r="AN23" s="1162"/>
      <c r="AO23" s="1162"/>
      <c r="AP23" s="1164">
        <f t="shared" si="2"/>
        <v>0</v>
      </c>
      <c r="AQ23" s="1164">
        <f t="shared" si="3"/>
        <v>0</v>
      </c>
      <c r="AR23" s="1164">
        <f t="shared" si="4"/>
        <v>0</v>
      </c>
      <c r="AS23" s="1164">
        <f t="shared" si="5"/>
        <v>0</v>
      </c>
      <c r="AT23" s="1162"/>
      <c r="AU23" s="1165">
        <f t="shared" si="6"/>
        <v>0</v>
      </c>
      <c r="AV23" s="1165">
        <f t="shared" si="7"/>
        <v>0</v>
      </c>
      <c r="AW23" s="1165">
        <f t="shared" si="12"/>
        <v>0</v>
      </c>
      <c r="AX23" s="1162"/>
      <c r="AY23" s="1165">
        <f t="shared" si="8"/>
        <v>0</v>
      </c>
      <c r="AZ23" s="1165">
        <f t="shared" si="9"/>
        <v>0</v>
      </c>
      <c r="BA23" s="1165">
        <f t="shared" si="10"/>
        <v>0</v>
      </c>
      <c r="BB23" s="1162"/>
      <c r="BC23" s="1836"/>
      <c r="BE23" s="1165">
        <f>W23</f>
        <v>0</v>
      </c>
      <c r="BF23" s="1162"/>
      <c r="BG23" s="1162"/>
      <c r="BH23" s="1165">
        <f>BE23+BF23-BG23</f>
        <v>0</v>
      </c>
      <c r="BI23" s="1162"/>
      <c r="BJ23" s="1165">
        <f>IF(BL23&gt;BH23,BL23-BH23,0)</f>
        <v>0</v>
      </c>
      <c r="BK23" s="1165">
        <f>IF(BH23&gt;BL23,BH23-BL23,0)</f>
        <v>0</v>
      </c>
      <c r="BL23" s="1165">
        <f>IF(BI23="Y",BH23,0)</f>
        <v>0</v>
      </c>
      <c r="BM23" s="1162"/>
      <c r="BN23" s="1165">
        <f>IF(BP23&gt;BH23,BP23-BH23,0)</f>
        <v>0</v>
      </c>
      <c r="BO23" s="1165">
        <f>IF(BH23&gt;BP23,BH23-BP23,0)</f>
        <v>0</v>
      </c>
      <c r="BP23" s="1165">
        <f>BL23+BM23</f>
        <v>0</v>
      </c>
      <c r="BQ23" s="1162"/>
      <c r="BR23" s="1165">
        <f>IF(BT23&gt;BH23,BT23-BH23,0)</f>
        <v>0</v>
      </c>
      <c r="BS23" s="1165">
        <f>IF(BH23&gt;BT23,BH23-BS23,0)</f>
        <v>0</v>
      </c>
      <c r="BT23" s="1165">
        <f>BP23+BQ23</f>
        <v>0</v>
      </c>
      <c r="BU23" s="1162"/>
      <c r="BV23" s="1836"/>
    </row>
    <row r="24" spans="2:76" ht="12.75" customHeight="1">
      <c r="B24" s="1761">
        <v>5</v>
      </c>
      <c r="C24" s="1462"/>
      <c r="D24" s="1462"/>
      <c r="E24" s="1112"/>
      <c r="F24" s="1792"/>
      <c r="G24" s="1189"/>
      <c r="H24" s="1189"/>
      <c r="I24" s="1637"/>
      <c r="J24" s="1792"/>
      <c r="K24" s="1792"/>
      <c r="L24" s="1766"/>
      <c r="M24" s="1766"/>
      <c r="N24" s="1766"/>
      <c r="O24" s="1766"/>
      <c r="P24" s="1766"/>
      <c r="Q24" s="1984"/>
      <c r="R24" s="1464"/>
      <c r="S24" s="1464"/>
      <c r="T24" s="1464"/>
      <c r="U24" s="1192"/>
      <c r="W24" s="5358"/>
      <c r="X24" s="5359"/>
      <c r="Y24" s="5359"/>
      <c r="Z24" s="5360"/>
      <c r="AH24" s="1165">
        <f t="shared" si="0"/>
        <v>0</v>
      </c>
      <c r="AI24" s="1162"/>
      <c r="AJ24" s="1162"/>
      <c r="AK24" s="1165">
        <f t="shared" si="1"/>
        <v>0</v>
      </c>
      <c r="AL24" s="1168" t="str">
        <f t="shared" si="11"/>
        <v>N</v>
      </c>
      <c r="AM24" s="1162"/>
      <c r="AN24" s="1162"/>
      <c r="AO24" s="1162"/>
      <c r="AP24" s="1164">
        <f t="shared" si="2"/>
        <v>0</v>
      </c>
      <c r="AQ24" s="1164">
        <f t="shared" si="3"/>
        <v>0</v>
      </c>
      <c r="AR24" s="1164">
        <f t="shared" si="4"/>
        <v>0</v>
      </c>
      <c r="AS24" s="1164">
        <f t="shared" si="5"/>
        <v>0</v>
      </c>
      <c r="AT24" s="1162"/>
      <c r="AU24" s="1165">
        <f t="shared" si="6"/>
        <v>0</v>
      </c>
      <c r="AV24" s="1165">
        <f t="shared" si="7"/>
        <v>0</v>
      </c>
      <c r="AW24" s="1165">
        <f t="shared" si="12"/>
        <v>0</v>
      </c>
      <c r="AX24" s="1162"/>
      <c r="AY24" s="1165">
        <f t="shared" si="8"/>
        <v>0</v>
      </c>
      <c r="AZ24" s="1165">
        <f t="shared" si="9"/>
        <v>0</v>
      </c>
      <c r="BA24" s="1165">
        <f t="shared" si="10"/>
        <v>0</v>
      </c>
      <c r="BB24" s="1162"/>
      <c r="BC24" s="1836"/>
      <c r="BE24" s="1165">
        <f>W24</f>
        <v>0</v>
      </c>
      <c r="BF24" s="1162"/>
      <c r="BG24" s="1162"/>
      <c r="BH24" s="1165">
        <f>BE24+BF24-BG24</f>
        <v>0</v>
      </c>
      <c r="BI24" s="1162"/>
      <c r="BJ24" s="1165">
        <f>IF(BL24&gt;BH24,BL24-BH24,0)</f>
        <v>0</v>
      </c>
      <c r="BK24" s="1165">
        <f>IF(BH24&gt;BL24,BH24-BL24,0)</f>
        <v>0</v>
      </c>
      <c r="BL24" s="1165">
        <f>IF(BI24="Y",BH24,0)</f>
        <v>0</v>
      </c>
      <c r="BM24" s="1162"/>
      <c r="BN24" s="1165">
        <f>IF(BP24&gt;BH24,BP24-BH24,0)</f>
        <v>0</v>
      </c>
      <c r="BO24" s="1165">
        <f>IF(BH24&gt;BP24,BH24-BP24,0)</f>
        <v>0</v>
      </c>
      <c r="BP24" s="1165">
        <f>BL24+BM24</f>
        <v>0</v>
      </c>
      <c r="BQ24" s="1162"/>
      <c r="BR24" s="1165">
        <f>IF(BT24&gt;BH24,BT24-BH24,0)</f>
        <v>0</v>
      </c>
      <c r="BS24" s="1165">
        <f>IF(BH24&gt;BT24,BH24-BS24,0)</f>
        <v>0</v>
      </c>
      <c r="BT24" s="1165">
        <f>BP24+BQ24</f>
        <v>0</v>
      </c>
      <c r="BU24" s="1162"/>
      <c r="BV24" s="1836"/>
    </row>
    <row r="25" spans="2:76" ht="12.75" customHeight="1">
      <c r="B25" s="1635"/>
      <c r="C25" s="421"/>
      <c r="D25" s="421"/>
      <c r="E25" s="4111"/>
      <c r="F25" s="4149"/>
      <c r="G25" s="4111"/>
      <c r="H25" s="4111"/>
      <c r="I25" s="4114"/>
      <c r="J25" s="4149"/>
      <c r="K25" s="4149"/>
      <c r="L25" s="4114"/>
      <c r="M25" s="4114"/>
      <c r="N25" s="4114"/>
      <c r="O25" s="4114"/>
      <c r="P25" s="4114"/>
      <c r="Q25" s="4150"/>
      <c r="R25" s="4150"/>
      <c r="S25" s="4150"/>
      <c r="T25" s="4150"/>
      <c r="U25" s="4125"/>
      <c r="W25" s="5355"/>
      <c r="X25" s="5356"/>
      <c r="Y25" s="5356"/>
      <c r="Z25" s="5357"/>
      <c r="AH25" s="1165">
        <f t="shared" si="0"/>
        <v>0</v>
      </c>
      <c r="AI25" s="1162"/>
      <c r="AJ25" s="1162"/>
      <c r="AK25" s="1165">
        <f t="shared" si="1"/>
        <v>0</v>
      </c>
      <c r="AL25" s="1168" t="str">
        <f t="shared" si="11"/>
        <v>N</v>
      </c>
      <c r="AM25" s="1162"/>
      <c r="AN25" s="1162"/>
      <c r="AO25" s="1162"/>
      <c r="AP25" s="1164">
        <f t="shared" si="2"/>
        <v>0</v>
      </c>
      <c r="AQ25" s="1164">
        <f t="shared" si="3"/>
        <v>0</v>
      </c>
      <c r="AR25" s="1164">
        <f t="shared" si="4"/>
        <v>0</v>
      </c>
      <c r="AS25" s="1164">
        <f t="shared" si="5"/>
        <v>0</v>
      </c>
      <c r="AT25" s="1162"/>
      <c r="AU25" s="1165">
        <f t="shared" si="6"/>
        <v>0</v>
      </c>
      <c r="AV25" s="1165">
        <f t="shared" si="7"/>
        <v>0</v>
      </c>
      <c r="AW25" s="1165">
        <f t="shared" si="12"/>
        <v>0</v>
      </c>
      <c r="AX25" s="1162"/>
      <c r="AY25" s="1165">
        <f t="shared" si="8"/>
        <v>0</v>
      </c>
      <c r="AZ25" s="1165">
        <f t="shared" si="9"/>
        <v>0</v>
      </c>
      <c r="BA25" s="1165">
        <f t="shared" si="10"/>
        <v>0</v>
      </c>
      <c r="BB25" s="1162"/>
      <c r="BC25" s="1836"/>
      <c r="BE25" s="1165"/>
      <c r="BF25" s="1165"/>
      <c r="BG25" s="1165"/>
      <c r="BH25" s="1165"/>
      <c r="BI25" s="1165"/>
      <c r="BJ25" s="1165"/>
      <c r="BK25" s="1165"/>
      <c r="BL25" s="1165"/>
      <c r="BM25" s="1165"/>
      <c r="BN25" s="1165"/>
      <c r="BO25" s="1165"/>
      <c r="BP25" s="1165"/>
      <c r="BQ25" s="1165"/>
      <c r="BR25" s="1165"/>
      <c r="BS25" s="1165"/>
      <c r="BT25" s="1165"/>
      <c r="BU25" s="1165"/>
      <c r="BV25" s="1837"/>
    </row>
    <row r="26" spans="2:76" ht="12.75" customHeight="1">
      <c r="B26" s="1635"/>
      <c r="C26" s="1100"/>
      <c r="D26" s="1100"/>
      <c r="E26" s="1270"/>
      <c r="F26" s="1785"/>
      <c r="G26" s="1270"/>
      <c r="H26" s="1270"/>
      <c r="I26" s="1645"/>
      <c r="J26" s="1785"/>
      <c r="K26" s="1785"/>
      <c r="L26" s="1985"/>
      <c r="M26" s="1985"/>
      <c r="N26" s="1985"/>
      <c r="O26" s="1985"/>
      <c r="P26" s="1985"/>
      <c r="Q26" s="1986"/>
      <c r="R26" s="1986"/>
      <c r="S26" s="1986"/>
      <c r="T26" s="1986"/>
      <c r="U26" s="1274"/>
      <c r="W26" s="5361"/>
      <c r="X26" s="5362"/>
      <c r="Y26" s="5362"/>
      <c r="Z26" s="4151"/>
      <c r="AH26" s="1224"/>
      <c r="AI26" s="1224"/>
      <c r="AJ26" s="1224"/>
      <c r="AK26" s="1224"/>
      <c r="AL26" s="2012"/>
      <c r="AM26" s="2012"/>
      <c r="AN26" s="2012"/>
      <c r="AO26" s="1838"/>
      <c r="AP26" s="1838"/>
      <c r="AQ26" s="1838"/>
      <c r="AR26" s="1838"/>
      <c r="AS26" s="1838"/>
      <c r="AT26" s="1165"/>
      <c r="AU26" s="1165"/>
      <c r="AV26" s="1165"/>
      <c r="AW26" s="1165"/>
      <c r="AX26" s="1165"/>
      <c r="AY26" s="1165"/>
      <c r="AZ26" s="1165"/>
      <c r="BA26" s="1165"/>
      <c r="BB26" s="1165"/>
      <c r="BC26" s="1837"/>
      <c r="BE26" s="1165"/>
      <c r="BF26" s="1165"/>
      <c r="BG26" s="1165"/>
      <c r="BH26" s="1165"/>
      <c r="BI26" s="1165"/>
      <c r="BJ26" s="1165"/>
      <c r="BK26" s="1165"/>
      <c r="BL26" s="1165"/>
      <c r="BM26" s="1165"/>
      <c r="BN26" s="1165"/>
      <c r="BO26" s="1165"/>
      <c r="BP26" s="1165"/>
      <c r="BQ26" s="1165"/>
      <c r="BR26" s="1165"/>
      <c r="BS26" s="1165"/>
      <c r="BT26" s="1165"/>
      <c r="BU26" s="1165"/>
      <c r="BV26" s="1837"/>
    </row>
    <row r="27" spans="2:76" ht="12.75" customHeight="1">
      <c r="B27" s="5335" t="s">
        <v>2127</v>
      </c>
      <c r="C27" s="5336"/>
      <c r="D27" s="5336"/>
      <c r="E27" s="5336"/>
      <c r="F27" s="5336"/>
      <c r="G27" s="5336"/>
      <c r="H27" s="5336"/>
      <c r="I27" s="5336"/>
      <c r="J27" s="5363"/>
      <c r="K27" s="5364"/>
      <c r="L27" s="5338">
        <f t="shared" ref="L27:T27" si="13">SUBTOTAL(9,L20:L24)</f>
        <v>0</v>
      </c>
      <c r="M27" s="5338">
        <f t="shared" si="13"/>
        <v>0</v>
      </c>
      <c r="N27" s="5338">
        <f t="shared" si="13"/>
        <v>0</v>
      </c>
      <c r="O27" s="5338">
        <f t="shared" si="13"/>
        <v>0</v>
      </c>
      <c r="P27" s="5338">
        <f t="shared" si="13"/>
        <v>0</v>
      </c>
      <c r="Q27" s="5338">
        <f t="shared" si="13"/>
        <v>0</v>
      </c>
      <c r="R27" s="5338">
        <f>SUBTOTAL(9,R20:R25)</f>
        <v>0</v>
      </c>
      <c r="S27" s="5338">
        <f t="shared" si="13"/>
        <v>0</v>
      </c>
      <c r="T27" s="5338">
        <f t="shared" si="13"/>
        <v>0</v>
      </c>
      <c r="U27" s="5339"/>
      <c r="V27" s="5365"/>
      <c r="W27" s="5366">
        <f>SUBTOTAL(9,W20:W24)</f>
        <v>0</v>
      </c>
      <c r="X27" s="5367">
        <f>SUBTOTAL(9,X20:X24)</f>
        <v>0</v>
      </c>
      <c r="Y27" s="5367">
        <f>SUBTOTAL(9,Y20:Y24)</f>
        <v>0</v>
      </c>
      <c r="Z27" s="5368"/>
      <c r="AH27" s="1569">
        <f>SUBTOTAL(9,AH20:AH25)</f>
        <v>0</v>
      </c>
      <c r="AI27" s="1569">
        <f>SUBTOTAL(9,AI20:AI25)</f>
        <v>0</v>
      </c>
      <c r="AJ27" s="1569">
        <f>SUBTOTAL(9,AJ20:AJ25)</f>
        <v>0</v>
      </c>
      <c r="AK27" s="2013">
        <f>SUBTOTAL(9,AK20:AK25)</f>
        <v>0</v>
      </c>
      <c r="AL27" s="2014"/>
      <c r="AM27" s="2014"/>
      <c r="AN27" s="2014"/>
      <c r="AO27" s="2014"/>
      <c r="AP27" s="2015">
        <f t="shared" ref="AP27:BA27" si="14">SUBTOTAL(9,AP20:AP25)</f>
        <v>0</v>
      </c>
      <c r="AQ27" s="1569">
        <f t="shared" si="14"/>
        <v>0</v>
      </c>
      <c r="AR27" s="1569">
        <f t="shared" si="14"/>
        <v>0</v>
      </c>
      <c r="AS27" s="1569">
        <f t="shared" si="14"/>
        <v>0</v>
      </c>
      <c r="AT27" s="1569">
        <f t="shared" si="14"/>
        <v>0</v>
      </c>
      <c r="AU27" s="1569">
        <f t="shared" si="14"/>
        <v>0</v>
      </c>
      <c r="AV27" s="1569">
        <f t="shared" si="14"/>
        <v>0</v>
      </c>
      <c r="AW27" s="1569">
        <f t="shared" si="14"/>
        <v>0</v>
      </c>
      <c r="AX27" s="1569">
        <f t="shared" si="14"/>
        <v>0</v>
      </c>
      <c r="AY27" s="1569">
        <f t="shared" si="14"/>
        <v>0</v>
      </c>
      <c r="AZ27" s="1569">
        <f t="shared" si="14"/>
        <v>0</v>
      </c>
      <c r="BA27" s="1569">
        <f t="shared" si="14"/>
        <v>0</v>
      </c>
      <c r="BB27" s="1561"/>
      <c r="BC27" s="1841"/>
      <c r="BE27" s="1569">
        <f>SUBTOTAL(9,BE20:BE26)</f>
        <v>0</v>
      </c>
      <c r="BF27" s="1569">
        <f>SUBTOTAL(9,BF20:BF26)</f>
        <v>0</v>
      </c>
      <c r="BG27" s="1569">
        <f>SUBTOTAL(9,BG20:BG26)</f>
        <v>0</v>
      </c>
      <c r="BH27" s="2013">
        <f>SUBTOTAL(9,BH20:BH26)</f>
        <v>0</v>
      </c>
      <c r="BI27" s="2014"/>
      <c r="BJ27" s="2015">
        <f t="shared" ref="BJ27:BT27" si="15">SUBTOTAL(9,BJ20:BJ26)</f>
        <v>0</v>
      </c>
      <c r="BK27" s="1569">
        <f t="shared" si="15"/>
        <v>0</v>
      </c>
      <c r="BL27" s="1569">
        <f t="shared" si="15"/>
        <v>0</v>
      </c>
      <c r="BM27" s="1569">
        <f t="shared" si="15"/>
        <v>0</v>
      </c>
      <c r="BN27" s="1569">
        <f t="shared" si="15"/>
        <v>0</v>
      </c>
      <c r="BO27" s="1569">
        <f t="shared" si="15"/>
        <v>0</v>
      </c>
      <c r="BP27" s="1569">
        <f t="shared" si="15"/>
        <v>0</v>
      </c>
      <c r="BQ27" s="1569">
        <f t="shared" si="15"/>
        <v>0</v>
      </c>
      <c r="BR27" s="1569">
        <f t="shared" si="15"/>
        <v>0</v>
      </c>
      <c r="BS27" s="1569">
        <f t="shared" si="15"/>
        <v>0</v>
      </c>
      <c r="BT27" s="1569">
        <f t="shared" si="15"/>
        <v>0</v>
      </c>
      <c r="BU27" s="1561"/>
      <c r="BV27" s="1841"/>
    </row>
    <row r="28" spans="2:76">
      <c r="B28" s="1988"/>
      <c r="O28" s="352" t="s">
        <v>1263</v>
      </c>
      <c r="P28" s="356">
        <f>P27-SFP!G81</f>
        <v>0</v>
      </c>
      <c r="Q28" s="352"/>
      <c r="R28" s="352"/>
    </row>
    <row r="29" spans="2:76">
      <c r="B29" s="284" t="s">
        <v>1565</v>
      </c>
      <c r="C29" s="284"/>
      <c r="D29" s="284"/>
      <c r="AH29" s="7948" t="s">
        <v>1602</v>
      </c>
      <c r="AI29" s="7948"/>
      <c r="AJ29" s="7948"/>
    </row>
    <row r="30" spans="2:76">
      <c r="B30" s="1159">
        <v>1</v>
      </c>
      <c r="C30" s="1160" t="s">
        <v>1566</v>
      </c>
      <c r="D30" s="346"/>
      <c r="AH30" s="7351" t="s">
        <v>1603</v>
      </c>
      <c r="AI30" s="7351" t="s">
        <v>1604</v>
      </c>
      <c r="AJ30" s="7351" t="s">
        <v>1605</v>
      </c>
    </row>
    <row r="31" spans="2:76">
      <c r="B31" s="540"/>
      <c r="C31" s="1160"/>
      <c r="D31" s="274"/>
      <c r="AH31" s="7351"/>
      <c r="AI31" s="7351"/>
      <c r="AJ31" s="7351"/>
    </row>
    <row r="32" spans="2:76" ht="12.75" customHeight="1">
      <c r="AH32" s="1843" t="s">
        <v>1606</v>
      </c>
      <c r="AI32" s="1844">
        <f t="shared" ref="AI32:AI39" si="16">SUMIF($E:$E,$AH32,$BA:$BA)+SUMIF($E:$E,$AH32,$BT:$BT)</f>
        <v>0</v>
      </c>
      <c r="AJ32" s="1844">
        <f t="shared" ref="AJ32:AJ39" si="17">SUMIF($E:$E,$AH32,$AZ:$AZ)+SUMIF($E:$E,$AH32,$BS:$BS)</f>
        <v>0</v>
      </c>
    </row>
    <row r="33" spans="34:37" ht="12.75" customHeight="1">
      <c r="AH33" s="1843" t="s">
        <v>1607</v>
      </c>
      <c r="AI33" s="1844">
        <f t="shared" si="16"/>
        <v>0</v>
      </c>
      <c r="AJ33" s="1844">
        <f t="shared" si="17"/>
        <v>0</v>
      </c>
    </row>
    <row r="34" spans="34:37" ht="12.75" customHeight="1">
      <c r="AH34" s="1843" t="s">
        <v>1608</v>
      </c>
      <c r="AI34" s="1844">
        <f t="shared" si="16"/>
        <v>0</v>
      </c>
      <c r="AJ34" s="1844">
        <f t="shared" si="17"/>
        <v>0</v>
      </c>
    </row>
    <row r="35" spans="34:37" ht="12.75" customHeight="1">
      <c r="AH35" s="1843" t="s">
        <v>1609</v>
      </c>
      <c r="AI35" s="1844">
        <f t="shared" si="16"/>
        <v>0</v>
      </c>
      <c r="AJ35" s="1844">
        <f t="shared" si="17"/>
        <v>0</v>
      </c>
    </row>
    <row r="36" spans="34:37" ht="12.75" customHeight="1">
      <c r="AH36" s="1843" t="s">
        <v>1610</v>
      </c>
      <c r="AI36" s="1844">
        <f t="shared" si="16"/>
        <v>0</v>
      </c>
      <c r="AJ36" s="1844">
        <f t="shared" si="17"/>
        <v>0</v>
      </c>
    </row>
    <row r="37" spans="34:37" ht="12.75" customHeight="1">
      <c r="AH37" s="1843" t="s">
        <v>1611</v>
      </c>
      <c r="AI37" s="1844">
        <f t="shared" si="16"/>
        <v>0</v>
      </c>
      <c r="AJ37" s="1844">
        <f t="shared" si="17"/>
        <v>0</v>
      </c>
    </row>
    <row r="38" spans="34:37" ht="12.75" customHeight="1">
      <c r="AH38" s="1845" t="s">
        <v>1612</v>
      </c>
      <c r="AI38" s="1844">
        <f t="shared" si="16"/>
        <v>0</v>
      </c>
      <c r="AJ38" s="1844">
        <f t="shared" si="17"/>
        <v>0</v>
      </c>
    </row>
    <row r="39" spans="34:37" ht="12.75" customHeight="1">
      <c r="AH39" s="1845" t="s">
        <v>243</v>
      </c>
      <c r="AI39" s="1844">
        <f t="shared" si="16"/>
        <v>0</v>
      </c>
      <c r="AJ39" s="1844">
        <f t="shared" si="17"/>
        <v>0</v>
      </c>
    </row>
    <row r="40" spans="34:37" ht="12.75" customHeight="1">
      <c r="AH40" s="1846" t="s">
        <v>164</v>
      </c>
      <c r="AI40" s="1847">
        <f>SUM(AI32:AI39)</f>
        <v>0</v>
      </c>
      <c r="AJ40" s="1847">
        <f>SUM(AJ32:AJ39)</f>
        <v>0</v>
      </c>
    </row>
    <row r="42" spans="34:37" ht="12.75" customHeight="1">
      <c r="AH42" s="7306" t="s">
        <v>1548</v>
      </c>
      <c r="AI42" s="7306"/>
      <c r="AJ42" s="7306" t="s">
        <v>52</v>
      </c>
      <c r="AK42" s="7306"/>
    </row>
    <row r="43" spans="34:37" ht="12.75" customHeight="1">
      <c r="AH43" s="7632" t="s">
        <v>2111</v>
      </c>
      <c r="AI43" s="7632"/>
      <c r="AJ43" s="7951" t="s">
        <v>1554</v>
      </c>
      <c r="AK43" s="7952"/>
    </row>
    <row r="44" spans="34:37" ht="12.75" customHeight="1">
      <c r="AH44" s="7632" t="s">
        <v>2128</v>
      </c>
      <c r="AI44" s="7632"/>
      <c r="AJ44" s="7953"/>
      <c r="AK44" s="7954"/>
    </row>
    <row r="45" spans="34:37" ht="12.75" customHeight="1">
      <c r="AH45" s="1848" t="s">
        <v>2113</v>
      </c>
      <c r="AI45" s="1474"/>
      <c r="AJ45" s="7955"/>
      <c r="AK45" s="7956"/>
    </row>
  </sheetData>
  <sheetProtection algorithmName="SHA-512" hashValue="8UAEgq88eaBFD/hmGQgo7S2uTTegKXWAK8h+Q7VOqysQvZ+bqJ2r5xOQtHz3bAya83XqwkuFzrW73IRlcMu2Qg==" saltValue="/pub6GuQ+og+ehHP/bbsKw==" spinCount="100000" sheet="1" scenarios="1" formatRows="0" insertColumns="0" insertRows="0"/>
  <mergeCells count="77">
    <mergeCell ref="BC10:BC17"/>
    <mergeCell ref="BV11:BV17"/>
    <mergeCell ref="G9:G17"/>
    <mergeCell ref="BE9:BU9"/>
    <mergeCell ref="BE10:BU10"/>
    <mergeCell ref="BE11:BE17"/>
    <mergeCell ref="BH11:BH17"/>
    <mergeCell ref="BI11:BI17"/>
    <mergeCell ref="BJ11:BJ17"/>
    <mergeCell ref="BK11:BK17"/>
    <mergeCell ref="BL11:BL17"/>
    <mergeCell ref="BU11:BU17"/>
    <mergeCell ref="BF12:BF17"/>
    <mergeCell ref="BG12:BG17"/>
    <mergeCell ref="BM12:BM17"/>
    <mergeCell ref="BQ12:BQ17"/>
    <mergeCell ref="AT11:AT17"/>
    <mergeCell ref="AU11:AU17"/>
    <mergeCell ref="AV11:AV17"/>
    <mergeCell ref="BT12:BT17"/>
    <mergeCell ref="AH29:AJ29"/>
    <mergeCell ref="BA11:BA17"/>
    <mergeCell ref="BB10:BB17"/>
    <mergeCell ref="AX11:AX17"/>
    <mergeCell ref="AY11:AY17"/>
    <mergeCell ref="AZ11:AZ17"/>
    <mergeCell ref="BS12:BS17"/>
    <mergeCell ref="BR12:BR17"/>
    <mergeCell ref="BN12:BN17"/>
    <mergeCell ref="BO12:BO17"/>
    <mergeCell ref="BP12:BP17"/>
    <mergeCell ref="AW11:AW17"/>
    <mergeCell ref="AQ10:AQ17"/>
    <mergeCell ref="AR10:AR17"/>
    <mergeCell ref="S9:S17"/>
    <mergeCell ref="U9:U17"/>
    <mergeCell ref="AM11:AM17"/>
    <mergeCell ref="AO11:AO17"/>
    <mergeCell ref="Z10:Z17"/>
    <mergeCell ref="W10:W17"/>
    <mergeCell ref="X10:X17"/>
    <mergeCell ref="Y10:Y17"/>
    <mergeCell ref="AL10:AO10"/>
    <mergeCell ref="AL11:AL17"/>
    <mergeCell ref="AN11:AN17"/>
    <mergeCell ref="AS10:AS17"/>
    <mergeCell ref="AP11:AP17"/>
    <mergeCell ref="B9:C17"/>
    <mergeCell ref="T9:T17"/>
    <mergeCell ref="Q9:Q17"/>
    <mergeCell ref="R9:R17"/>
    <mergeCell ref="F9:F17"/>
    <mergeCell ref="E9:E17"/>
    <mergeCell ref="H9:H17"/>
    <mergeCell ref="D9:D17"/>
    <mergeCell ref="J10:J17"/>
    <mergeCell ref="K10:K17"/>
    <mergeCell ref="L9:L17"/>
    <mergeCell ref="I9:I17"/>
    <mergeCell ref="P9:P17"/>
    <mergeCell ref="O9:O17"/>
    <mergeCell ref="N9:N17"/>
    <mergeCell ref="M9:M17"/>
    <mergeCell ref="AJ43:AK45"/>
    <mergeCell ref="AA2:AA5"/>
    <mergeCell ref="AH10:AH17"/>
    <mergeCell ref="AK10:AK17"/>
    <mergeCell ref="AI10:AJ11"/>
    <mergeCell ref="AI12:AI17"/>
    <mergeCell ref="AJ12:AJ17"/>
    <mergeCell ref="AH30:AH31"/>
    <mergeCell ref="AI30:AI31"/>
    <mergeCell ref="AH44:AI44"/>
    <mergeCell ref="AJ42:AK42"/>
    <mergeCell ref="AH43:AI43"/>
    <mergeCell ref="AH42:AI42"/>
    <mergeCell ref="AJ30:AJ31"/>
  </mergeCells>
  <conditionalFormatting sqref="P28">
    <cfRule type="cellIs" dxfId="97" priority="1" operator="notEqual">
      <formula>0</formula>
    </cfRule>
  </conditionalFormatting>
  <dataValidations count="3">
    <dataValidation type="list" allowBlank="1" showInputMessage="1" showErrorMessage="1" sqref="E20:E24" xr:uid="{EDAAE553-E56C-48BC-A037-6F68C5211901}">
      <formula1>"AAA to AA-, A+ to A- , BBB+ to BBB-, BB+ to B-, CCC or worse, Unrated - In good standing, Unrated - Others"</formula1>
    </dataValidation>
    <dataValidation type="list" allowBlank="1" showInputMessage="1" showErrorMessage="1" sqref="BI18:BI26 AL20:AN25" xr:uid="{D737B679-7548-467B-8443-734A0F464D24}">
      <formula1>"Y,N"</formula1>
    </dataValidation>
    <dataValidation type="list" allowBlank="1" showInputMessage="1" showErrorMessage="1" sqref="G20:G24" xr:uid="{816827E0-86F1-430A-B39B-B8934BFB369B}">
      <formula1>"Government Securities,Private Bonds,Listed Stocks,Unlisted Stocks,Others"</formula1>
    </dataValidation>
  </dataValidations>
  <hyperlinks>
    <hyperlink ref="AB5" location="SCI!A1" display="SCI" xr:uid="{7AE5660C-1220-4A13-979C-5894CEFD42DE}"/>
    <hyperlink ref="AB4" location="'SFP - Liab, NW '!A1" display="SFP-Liab and NW" xr:uid="{7079FD22-C66E-4CDE-A247-4E60D932F9FC}"/>
    <hyperlink ref="AB3" location="'SFP - Asset'!A1" display="SFP-Asset" xr:uid="{F4FBA633-A334-4A78-B1E3-99868B918E2F}"/>
    <hyperlink ref="AB2" location="Content!A1" display="Content" xr:uid="{F694C2E1-7858-4C9C-920C-92FFB17527D9}"/>
    <hyperlink ref="AH43" r:id="rId1" display="https://www.insurance.gov.ph/amended-insurance-code-r-a-10607/" xr:uid="{23A7631C-90AD-46E2-A8A9-36DDF57238AD}"/>
    <hyperlink ref="AH44" r:id="rId2" display="https://www.insurance.gov.ph/wp-content/uploads/2022/11/CL2014_22.pdf" xr:uid="{5020C57C-D99D-448C-8B52-A7E1EDCA704E}"/>
    <hyperlink ref="AH45" r:id="rId3" display="https://www.insurance.gov.ph/wp-content/uploads/2022/05/CL2022_23.pdf" xr:uid="{43B72D2B-AA84-476C-81D8-6D807C8DBEE1}"/>
  </hyperlinks>
  <printOptions horizontalCentered="1"/>
  <pageMargins left="0.2" right="0.2" top="1.25" bottom="0.75" header="0.3" footer="0.3"/>
  <pageSetup paperSize="5" scale="23" fitToHeight="0" orientation="portrait"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7">
    <tabColor rgb="FFFFCCCC"/>
    <pageSetUpPr fitToPage="1"/>
  </sheetPr>
  <dimension ref="B2:BY51"/>
  <sheetViews>
    <sheetView showGridLines="0" topLeftCell="Y3" zoomScale="85" zoomScaleNormal="85" workbookViewId="0">
      <selection activeCell="AU17" sqref="AU17"/>
    </sheetView>
  </sheetViews>
  <sheetFormatPr defaultColWidth="9.140625" defaultRowHeight="12.75" customHeight="1" outlineLevelCol="1"/>
  <cols>
    <col min="1" max="1" width="1.85546875" style="18" customWidth="1"/>
    <col min="2" max="2" width="3.7109375" style="18" customWidth="1"/>
    <col min="3" max="3" width="30.7109375" style="18" customWidth="1"/>
    <col min="4" max="5" width="25.7109375" style="18" customWidth="1"/>
    <col min="6" max="6" width="15.7109375" style="18" customWidth="1"/>
    <col min="7" max="7" width="30.7109375" style="18" customWidth="1"/>
    <col min="8" max="8" width="25.7109375" style="18" customWidth="1"/>
    <col min="9" max="9" width="20.7109375" style="18" customWidth="1"/>
    <col min="10" max="13" width="15.7109375" style="18" customWidth="1"/>
    <col min="14" max="22" width="20.7109375" style="18" customWidth="1"/>
    <col min="23" max="23" width="30.7109375" style="18" customWidth="1"/>
    <col min="24" max="24" width="3.7109375" style="18" customWidth="1"/>
    <col min="25" max="27" width="20.7109375" style="18" customWidth="1"/>
    <col min="28" max="28" width="30.7109375" style="18" customWidth="1"/>
    <col min="29" max="29" width="2.28515625" style="18" customWidth="1"/>
    <col min="30" max="30" width="16.28515625" style="18" bestFit="1" customWidth="1"/>
    <col min="31" max="35" width="9.140625" style="18" customWidth="1"/>
    <col min="36" max="36" width="9.140625" style="18" hidden="1" customWidth="1"/>
    <col min="37" max="41" width="18.7109375" style="18" hidden="1" customWidth="1"/>
    <col min="42" max="42" width="20.85546875" style="18" hidden="1" customWidth="1"/>
    <col min="43" max="49" width="18.7109375" style="18" hidden="1" customWidth="1"/>
    <col min="50" max="57" width="18.7109375" style="18" hidden="1" customWidth="1" outlineLevel="1"/>
    <col min="58" max="58" width="35.7109375" style="18" hidden="1" customWidth="1" collapsed="1"/>
    <col min="59" max="59" width="35.7109375" style="18" hidden="1" customWidth="1"/>
    <col min="60" max="60" width="3.7109375" style="18" hidden="1" customWidth="1"/>
    <col min="61" max="68" width="18.7109375" style="18" hidden="1" customWidth="1"/>
    <col min="69" max="76" width="18.7109375" style="18" hidden="1" customWidth="1" outlineLevel="1"/>
    <col min="77" max="77" width="35.7109375" style="18" hidden="1" customWidth="1" collapsed="1"/>
    <col min="78" max="78" width="0" style="18" hidden="1" customWidth="1"/>
    <col min="79" max="16384" width="9.140625" style="18"/>
  </cols>
  <sheetData>
    <row r="2" spans="2:77" ht="15.2" customHeight="1">
      <c r="B2" s="265" t="s">
        <v>2129</v>
      </c>
      <c r="G2" s="1484"/>
      <c r="H2" s="1484"/>
      <c r="X2" s="1152"/>
      <c r="AC2" s="7972" t="s">
        <v>1486</v>
      </c>
      <c r="AD2" s="5327" t="s">
        <v>1067</v>
      </c>
    </row>
    <row r="3" spans="2:77" ht="15.2" customHeight="1">
      <c r="B3" s="1005" t="s">
        <v>7</v>
      </c>
      <c r="D3" s="5285">
        <f>'Com Prof'!D2</f>
        <v>0</v>
      </c>
      <c r="E3" s="5286"/>
      <c r="F3" s="5286"/>
      <c r="G3" s="1484"/>
      <c r="H3" s="1484"/>
      <c r="I3" s="265"/>
      <c r="J3" s="265"/>
      <c r="K3" s="265"/>
      <c r="L3" s="265"/>
      <c r="M3" s="265"/>
      <c r="N3" s="265"/>
      <c r="O3" s="265"/>
      <c r="P3" s="265"/>
      <c r="Q3" s="265"/>
      <c r="R3" s="265"/>
      <c r="S3" s="265"/>
      <c r="T3" s="265"/>
      <c r="U3" s="265"/>
      <c r="V3" s="265"/>
      <c r="W3" s="265"/>
      <c r="AC3" s="7342"/>
      <c r="AD3" s="550" t="s">
        <v>1487</v>
      </c>
      <c r="BI3" s="265"/>
      <c r="BJ3" s="265"/>
      <c r="BK3" s="265"/>
      <c r="BL3" s="265"/>
      <c r="BM3" s="265"/>
      <c r="BN3" s="265"/>
      <c r="BO3" s="265"/>
      <c r="BP3" s="265"/>
      <c r="BQ3" s="265"/>
      <c r="BR3" s="265"/>
      <c r="BS3" s="265"/>
      <c r="BT3" s="265"/>
      <c r="BU3" s="265"/>
      <c r="BV3" s="265"/>
      <c r="BW3" s="265"/>
      <c r="BX3" s="265"/>
      <c r="BY3" s="265"/>
    </row>
    <row r="4" spans="2:77" ht="15.2" customHeight="1">
      <c r="B4" s="1005" t="s">
        <v>757</v>
      </c>
      <c r="D4" s="5343">
        <f>'Com Prof'!D3</f>
        <v>45657</v>
      </c>
      <c r="E4" s="5344"/>
      <c r="F4" s="5344"/>
      <c r="G4" s="265"/>
      <c r="H4" s="265"/>
      <c r="I4" s="265"/>
      <c r="J4" s="265"/>
      <c r="K4" s="265"/>
      <c r="L4" s="265"/>
      <c r="M4" s="265"/>
      <c r="N4" s="265"/>
      <c r="O4" s="265"/>
      <c r="P4" s="265"/>
      <c r="Q4" s="265"/>
      <c r="R4" s="265"/>
      <c r="S4" s="265"/>
      <c r="T4" s="265"/>
      <c r="U4" s="265"/>
      <c r="V4" s="265"/>
      <c r="W4" s="265"/>
      <c r="AC4" s="7342"/>
      <c r="AD4" s="550" t="s">
        <v>1488</v>
      </c>
      <c r="BI4" s="265"/>
      <c r="BJ4" s="265"/>
      <c r="BK4" s="265"/>
      <c r="BL4" s="265"/>
      <c r="BM4" s="265"/>
      <c r="BN4" s="265"/>
      <c r="BO4" s="265"/>
      <c r="BP4" s="265"/>
      <c r="BQ4" s="265"/>
      <c r="BR4" s="265"/>
      <c r="BS4" s="265"/>
      <c r="BT4" s="265"/>
      <c r="BU4" s="265"/>
      <c r="BV4" s="265"/>
      <c r="BW4" s="265"/>
      <c r="BX4" s="265"/>
      <c r="BY4" s="265"/>
    </row>
    <row r="5" spans="2:77" s="1982" customFormat="1" ht="15.2" customHeight="1">
      <c r="B5" s="593"/>
      <c r="C5" s="593"/>
      <c r="D5" s="593"/>
      <c r="E5" s="593"/>
      <c r="F5" s="593"/>
      <c r="G5" s="593"/>
      <c r="H5" s="593"/>
      <c r="I5" s="593"/>
      <c r="J5" s="593"/>
      <c r="K5" s="593"/>
      <c r="L5" s="593"/>
      <c r="M5" s="593"/>
      <c r="N5" s="593"/>
      <c r="O5" s="593"/>
      <c r="P5" s="593"/>
      <c r="Q5" s="593"/>
      <c r="R5" s="593"/>
      <c r="S5" s="593"/>
      <c r="T5" s="593"/>
      <c r="U5" s="593"/>
      <c r="V5" s="593"/>
      <c r="W5" s="593"/>
      <c r="AC5" s="7843"/>
      <c r="AD5" s="551" t="s">
        <v>258</v>
      </c>
      <c r="BF5" s="2133"/>
      <c r="BG5" s="2133"/>
      <c r="BI5" s="265"/>
      <c r="BJ5" s="265"/>
      <c r="BK5" s="265"/>
      <c r="BL5" s="265"/>
      <c r="BM5" s="265"/>
      <c r="BN5" s="265"/>
      <c r="BO5" s="265"/>
      <c r="BP5" s="265"/>
      <c r="BQ5" s="265"/>
      <c r="BR5" s="265"/>
      <c r="BS5" s="265"/>
      <c r="BT5" s="265"/>
      <c r="BU5" s="265"/>
      <c r="BV5" s="265"/>
      <c r="BW5" s="265"/>
      <c r="BX5" s="265"/>
      <c r="BY5" s="265"/>
    </row>
    <row r="6" spans="2:77" ht="14.1" customHeight="1">
      <c r="AD6" s="510"/>
    </row>
    <row r="7" spans="2:77" ht="14.1" customHeight="1">
      <c r="AD7" s="510"/>
    </row>
    <row r="8" spans="2:77" ht="14.1" customHeight="1">
      <c r="B8" s="5369"/>
      <c r="C8" s="5369"/>
      <c r="D8" s="5369"/>
      <c r="E8" s="5369"/>
      <c r="F8" s="5369"/>
      <c r="G8" s="5369"/>
      <c r="H8" s="5369"/>
      <c r="I8" s="5369"/>
      <c r="J8" s="5369"/>
      <c r="K8" s="5369"/>
      <c r="L8" s="5369"/>
      <c r="M8" s="5369"/>
      <c r="N8" s="5369"/>
      <c r="O8" s="5369"/>
      <c r="P8" s="5369"/>
      <c r="Q8" s="5369"/>
      <c r="R8" s="5369"/>
      <c r="S8" s="5369"/>
      <c r="T8" s="5369"/>
      <c r="U8" s="5369"/>
      <c r="V8" s="5369"/>
      <c r="W8" s="5369"/>
      <c r="AD8" s="510"/>
    </row>
    <row r="9" spans="2:77" ht="12.75" customHeight="1">
      <c r="B9" s="7973" t="s">
        <v>2115</v>
      </c>
      <c r="C9" s="7974"/>
      <c r="D9" s="7964" t="s">
        <v>1489</v>
      </c>
      <c r="E9" s="7964" t="s">
        <v>2049</v>
      </c>
      <c r="F9" s="7964" t="s">
        <v>2116</v>
      </c>
      <c r="G9" s="7964" t="s">
        <v>2130</v>
      </c>
      <c r="H9" s="7964" t="s">
        <v>2131</v>
      </c>
      <c r="I9" s="7964" t="s">
        <v>2132</v>
      </c>
      <c r="J9" s="5370" t="s">
        <v>2120</v>
      </c>
      <c r="K9" s="5370"/>
      <c r="L9" s="5370" t="s">
        <v>2133</v>
      </c>
      <c r="M9" s="5370"/>
      <c r="N9" s="7964" t="s">
        <v>2134</v>
      </c>
      <c r="O9" s="7964" t="s">
        <v>2096</v>
      </c>
      <c r="P9" s="7964" t="s">
        <v>2097</v>
      </c>
      <c r="Q9" s="7964" t="s">
        <v>2098</v>
      </c>
      <c r="R9" s="7964" t="s">
        <v>2135</v>
      </c>
      <c r="S9" s="7964" t="s">
        <v>1640</v>
      </c>
      <c r="T9" s="7964" t="s">
        <v>2064</v>
      </c>
      <c r="U9" s="7964" t="s">
        <v>1086</v>
      </c>
      <c r="V9" s="7964" t="s">
        <v>1084</v>
      </c>
      <c r="W9" s="7969" t="s">
        <v>1497</v>
      </c>
      <c r="Y9" s="5371" t="s">
        <v>78</v>
      </c>
      <c r="Z9" s="5372"/>
      <c r="AA9" s="5372"/>
      <c r="AB9" s="5373"/>
      <c r="AK9" s="1775" t="s">
        <v>1068</v>
      </c>
      <c r="AL9" s="1775"/>
      <c r="AM9" s="1775"/>
      <c r="AN9" s="1775"/>
      <c r="AO9" s="1775"/>
      <c r="AP9" s="1775"/>
      <c r="AQ9" s="1775"/>
      <c r="AR9" s="1775"/>
      <c r="AS9" s="1775"/>
      <c r="AT9" s="1775"/>
      <c r="AU9" s="1775"/>
      <c r="AV9" s="1775"/>
      <c r="AW9" s="1775"/>
      <c r="AX9" s="1776"/>
      <c r="AY9" s="1776"/>
      <c r="AZ9" s="1776"/>
      <c r="BA9" s="1776"/>
      <c r="BB9" s="1776"/>
      <c r="BC9" s="1776"/>
      <c r="BD9" s="1776"/>
      <c r="BE9" s="1776"/>
      <c r="BF9" s="1775"/>
      <c r="BG9" s="1777"/>
      <c r="BI9" s="7408" t="s">
        <v>1068</v>
      </c>
      <c r="BJ9" s="7408"/>
      <c r="BK9" s="7408"/>
      <c r="BL9" s="7408"/>
      <c r="BM9" s="7408"/>
      <c r="BN9" s="7408"/>
      <c r="BO9" s="7408"/>
      <c r="BP9" s="7408"/>
      <c r="BQ9" s="7408"/>
      <c r="BR9" s="7408"/>
      <c r="BS9" s="7408"/>
      <c r="BT9" s="7408"/>
      <c r="BU9" s="7408"/>
      <c r="BV9" s="7408"/>
      <c r="BW9" s="7408"/>
      <c r="BX9" s="7408"/>
      <c r="BY9" s="7408"/>
    </row>
    <row r="10" spans="2:77" ht="12.75" customHeight="1">
      <c r="B10" s="7975"/>
      <c r="C10" s="7976"/>
      <c r="D10" s="7689"/>
      <c r="E10" s="7689"/>
      <c r="F10" s="7689"/>
      <c r="G10" s="7689"/>
      <c r="H10" s="7689"/>
      <c r="I10" s="7689"/>
      <c r="J10" s="7697" t="s">
        <v>2122</v>
      </c>
      <c r="K10" s="7697" t="s">
        <v>2123</v>
      </c>
      <c r="L10" s="7929" t="s">
        <v>2136</v>
      </c>
      <c r="M10" s="7929" t="s">
        <v>2137</v>
      </c>
      <c r="N10" s="7689"/>
      <c r="O10" s="7689"/>
      <c r="P10" s="7689"/>
      <c r="Q10" s="7689"/>
      <c r="R10" s="7689"/>
      <c r="S10" s="7689"/>
      <c r="T10" s="7689"/>
      <c r="U10" s="7689"/>
      <c r="V10" s="7689"/>
      <c r="W10" s="7970"/>
      <c r="Y10" s="7935" t="s">
        <v>1583</v>
      </c>
      <c r="Z10" s="7967" t="s">
        <v>1086</v>
      </c>
      <c r="AA10" s="7967" t="s">
        <v>1084</v>
      </c>
      <c r="AB10" s="7979" t="s">
        <v>1497</v>
      </c>
      <c r="AK10" s="7410" t="s">
        <v>1501</v>
      </c>
      <c r="AL10" s="7410" t="s">
        <v>1794</v>
      </c>
      <c r="AM10" s="7410"/>
      <c r="AN10" s="7410" t="s">
        <v>1081</v>
      </c>
      <c r="AO10" s="7410" t="s">
        <v>1503</v>
      </c>
      <c r="AP10" s="7410"/>
      <c r="AQ10" s="7410"/>
      <c r="AR10" s="7410"/>
      <c r="AS10" s="7410"/>
      <c r="AT10" s="7410"/>
      <c r="AU10" s="7410" t="s">
        <v>1082</v>
      </c>
      <c r="AV10" s="7410" t="s">
        <v>1086</v>
      </c>
      <c r="AW10" s="7410" t="s">
        <v>1084</v>
      </c>
      <c r="AX10" s="1778" t="s">
        <v>1070</v>
      </c>
      <c r="AY10" s="1778"/>
      <c r="AZ10" s="1778"/>
      <c r="BA10" s="1778"/>
      <c r="BB10" s="1778" t="s">
        <v>1071</v>
      </c>
      <c r="BC10" s="1778"/>
      <c r="BD10" s="1778"/>
      <c r="BE10" s="1778"/>
      <c r="BF10" s="7410" t="s">
        <v>44</v>
      </c>
      <c r="BG10" s="7422" t="s">
        <v>1505</v>
      </c>
      <c r="BI10" s="7408" t="s">
        <v>78</v>
      </c>
      <c r="BJ10" s="7408"/>
      <c r="BK10" s="7408"/>
      <c r="BL10" s="7408"/>
      <c r="BM10" s="7408"/>
      <c r="BN10" s="7408"/>
      <c r="BO10" s="7408"/>
      <c r="BP10" s="7408"/>
      <c r="BQ10" s="7408"/>
      <c r="BR10" s="7408"/>
      <c r="BS10" s="7408"/>
      <c r="BT10" s="7408"/>
      <c r="BU10" s="7408"/>
      <c r="BV10" s="7408"/>
      <c r="BW10" s="7408"/>
      <c r="BX10" s="7408"/>
      <c r="BY10" s="7408"/>
    </row>
    <row r="11" spans="2:77" ht="12.75" customHeight="1">
      <c r="B11" s="7975"/>
      <c r="C11" s="7976"/>
      <c r="D11" s="7689"/>
      <c r="E11" s="7689"/>
      <c r="F11" s="7689"/>
      <c r="G11" s="7689"/>
      <c r="H11" s="7689"/>
      <c r="I11" s="7689"/>
      <c r="J11" s="7689"/>
      <c r="K11" s="7689"/>
      <c r="L11" s="7689"/>
      <c r="M11" s="7689"/>
      <c r="N11" s="7689"/>
      <c r="O11" s="7689"/>
      <c r="P11" s="7689"/>
      <c r="Q11" s="7689"/>
      <c r="R11" s="7689"/>
      <c r="S11" s="7689"/>
      <c r="T11" s="7689"/>
      <c r="U11" s="7689"/>
      <c r="V11" s="7689"/>
      <c r="W11" s="7970"/>
      <c r="Y11" s="7966"/>
      <c r="Z11" s="7968"/>
      <c r="AA11" s="7968"/>
      <c r="AB11" s="7980"/>
      <c r="AK11" s="7410"/>
      <c r="AL11" s="7410"/>
      <c r="AM11" s="7410"/>
      <c r="AN11" s="7410"/>
      <c r="AO11" s="7410" t="s">
        <v>2138</v>
      </c>
      <c r="AP11" s="7411" t="s">
        <v>2139</v>
      </c>
      <c r="AQ11" s="7410" t="s">
        <v>1996</v>
      </c>
      <c r="AR11" s="7410" t="s">
        <v>1510</v>
      </c>
      <c r="AS11" s="7411" t="s">
        <v>2125</v>
      </c>
      <c r="AT11" s="7410" t="s">
        <v>1900</v>
      </c>
      <c r="AU11" s="7410"/>
      <c r="AV11" s="7410"/>
      <c r="AW11" s="7410"/>
      <c r="AX11" s="7410" t="s">
        <v>1509</v>
      </c>
      <c r="AY11" s="7410" t="s">
        <v>1082</v>
      </c>
      <c r="AZ11" s="7410" t="s">
        <v>1086</v>
      </c>
      <c r="BA11" s="7410" t="s">
        <v>1084</v>
      </c>
      <c r="BB11" s="7410" t="s">
        <v>1509</v>
      </c>
      <c r="BC11" s="7410" t="s">
        <v>1082</v>
      </c>
      <c r="BD11" s="7410" t="s">
        <v>1086</v>
      </c>
      <c r="BE11" s="7410" t="s">
        <v>1084</v>
      </c>
      <c r="BF11" s="7410"/>
      <c r="BG11" s="7422"/>
      <c r="BI11" s="7411" t="s">
        <v>1501</v>
      </c>
      <c r="BJ11" s="1778" t="s">
        <v>1502</v>
      </c>
      <c r="BK11" s="1778"/>
      <c r="BL11" s="7411" t="s">
        <v>1081</v>
      </c>
      <c r="BM11" s="7411" t="s">
        <v>1586</v>
      </c>
      <c r="BN11" s="7411" t="s">
        <v>1082</v>
      </c>
      <c r="BO11" s="7411" t="s">
        <v>1086</v>
      </c>
      <c r="BP11" s="7411" t="s">
        <v>1084</v>
      </c>
      <c r="BQ11" s="7684" t="s">
        <v>1070</v>
      </c>
      <c r="BR11" s="7727"/>
      <c r="BS11" s="7727"/>
      <c r="BT11" s="7418"/>
      <c r="BU11" s="7684" t="s">
        <v>1071</v>
      </c>
      <c r="BV11" s="7727"/>
      <c r="BW11" s="7727"/>
      <c r="BX11" s="7418"/>
      <c r="BY11" s="7411" t="s">
        <v>44</v>
      </c>
    </row>
    <row r="12" spans="2:77" ht="12.75" customHeight="1">
      <c r="B12" s="7975"/>
      <c r="C12" s="7976"/>
      <c r="D12" s="7689"/>
      <c r="E12" s="7689"/>
      <c r="F12" s="7689"/>
      <c r="G12" s="7689"/>
      <c r="H12" s="7689"/>
      <c r="I12" s="7689"/>
      <c r="J12" s="7689"/>
      <c r="K12" s="7689"/>
      <c r="L12" s="7689"/>
      <c r="M12" s="7689"/>
      <c r="N12" s="7689"/>
      <c r="O12" s="7689"/>
      <c r="P12" s="7689"/>
      <c r="Q12" s="7689"/>
      <c r="R12" s="7689"/>
      <c r="S12" s="7689"/>
      <c r="T12" s="7689"/>
      <c r="U12" s="7689"/>
      <c r="V12" s="7689"/>
      <c r="W12" s="7970"/>
      <c r="Y12" s="7966"/>
      <c r="Z12" s="7968"/>
      <c r="AA12" s="7968"/>
      <c r="AB12" s="7980"/>
      <c r="AK12" s="7410"/>
      <c r="AL12" s="7411" t="s">
        <v>1079</v>
      </c>
      <c r="AM12" s="7411" t="s">
        <v>1080</v>
      </c>
      <c r="AN12" s="7410"/>
      <c r="AO12" s="7410"/>
      <c r="AP12" s="7412"/>
      <c r="AQ12" s="7410"/>
      <c r="AR12" s="7410"/>
      <c r="AS12" s="7412"/>
      <c r="AT12" s="7410"/>
      <c r="AU12" s="7410"/>
      <c r="AV12" s="7410"/>
      <c r="AW12" s="7410"/>
      <c r="AX12" s="7410"/>
      <c r="AY12" s="7410"/>
      <c r="AZ12" s="7410"/>
      <c r="BA12" s="7410"/>
      <c r="BB12" s="7410"/>
      <c r="BC12" s="7410"/>
      <c r="BD12" s="7410"/>
      <c r="BE12" s="7410"/>
      <c r="BF12" s="7410"/>
      <c r="BG12" s="7422"/>
      <c r="BI12" s="7412"/>
      <c r="BJ12" s="7411" t="s">
        <v>1507</v>
      </c>
      <c r="BK12" s="7411" t="s">
        <v>1508</v>
      </c>
      <c r="BL12" s="7412"/>
      <c r="BM12" s="7412"/>
      <c r="BN12" s="7412"/>
      <c r="BO12" s="7412"/>
      <c r="BP12" s="7412"/>
      <c r="BQ12" s="7411" t="s">
        <v>1509</v>
      </c>
      <c r="BR12" s="7411" t="s">
        <v>1082</v>
      </c>
      <c r="BS12" s="7411" t="s">
        <v>1086</v>
      </c>
      <c r="BT12" s="7411" t="s">
        <v>1084</v>
      </c>
      <c r="BU12" s="7411" t="s">
        <v>1509</v>
      </c>
      <c r="BV12" s="7411" t="s">
        <v>1082</v>
      </c>
      <c r="BW12" s="7411" t="s">
        <v>1086</v>
      </c>
      <c r="BX12" s="7411" t="s">
        <v>1084</v>
      </c>
      <c r="BY12" s="7412"/>
    </row>
    <row r="13" spans="2:77" ht="12.75" customHeight="1">
      <c r="B13" s="7975"/>
      <c r="C13" s="7976"/>
      <c r="D13" s="7689"/>
      <c r="E13" s="7689"/>
      <c r="F13" s="7689"/>
      <c r="G13" s="7689"/>
      <c r="H13" s="7689"/>
      <c r="I13" s="7689"/>
      <c r="J13" s="7689"/>
      <c r="K13" s="7689"/>
      <c r="L13" s="7689"/>
      <c r="M13" s="7689"/>
      <c r="N13" s="7689"/>
      <c r="O13" s="7689"/>
      <c r="P13" s="7689"/>
      <c r="Q13" s="7689"/>
      <c r="R13" s="7689"/>
      <c r="S13" s="7689"/>
      <c r="T13" s="7689"/>
      <c r="U13" s="7689"/>
      <c r="V13" s="7689"/>
      <c r="W13" s="7970"/>
      <c r="Y13" s="7966"/>
      <c r="Z13" s="7968"/>
      <c r="AA13" s="7968"/>
      <c r="AB13" s="7980"/>
      <c r="AK13" s="7410"/>
      <c r="AL13" s="7412"/>
      <c r="AM13" s="7412"/>
      <c r="AN13" s="7410"/>
      <c r="AO13" s="7410"/>
      <c r="AP13" s="7412"/>
      <c r="AQ13" s="7410"/>
      <c r="AR13" s="7410"/>
      <c r="AS13" s="7412"/>
      <c r="AT13" s="7410"/>
      <c r="AU13" s="7410"/>
      <c r="AV13" s="7410"/>
      <c r="AW13" s="7410"/>
      <c r="AX13" s="7410"/>
      <c r="AY13" s="7410"/>
      <c r="AZ13" s="7410"/>
      <c r="BA13" s="7410"/>
      <c r="BB13" s="7410"/>
      <c r="BC13" s="7410"/>
      <c r="BD13" s="7410"/>
      <c r="BE13" s="7410"/>
      <c r="BF13" s="7410"/>
      <c r="BG13" s="7422"/>
      <c r="BI13" s="7412"/>
      <c r="BJ13" s="7412"/>
      <c r="BK13" s="7412"/>
      <c r="BL13" s="7412"/>
      <c r="BM13" s="7412"/>
      <c r="BN13" s="7412"/>
      <c r="BO13" s="7412"/>
      <c r="BP13" s="7412"/>
      <c r="BQ13" s="7412"/>
      <c r="BR13" s="7412"/>
      <c r="BS13" s="7412"/>
      <c r="BT13" s="7412"/>
      <c r="BU13" s="7412"/>
      <c r="BV13" s="7412"/>
      <c r="BW13" s="7412"/>
      <c r="BX13" s="7412"/>
      <c r="BY13" s="7412"/>
    </row>
    <row r="14" spans="2:77" ht="12.75" customHeight="1">
      <c r="B14" s="7975"/>
      <c r="C14" s="7976"/>
      <c r="D14" s="7689"/>
      <c r="E14" s="7689"/>
      <c r="F14" s="7689"/>
      <c r="G14" s="7689"/>
      <c r="H14" s="7689"/>
      <c r="I14" s="7689"/>
      <c r="J14" s="7689"/>
      <c r="K14" s="7689"/>
      <c r="L14" s="7689"/>
      <c r="M14" s="7689"/>
      <c r="N14" s="7689"/>
      <c r="O14" s="7689"/>
      <c r="P14" s="7689"/>
      <c r="Q14" s="7689"/>
      <c r="R14" s="7689"/>
      <c r="S14" s="7689"/>
      <c r="T14" s="7689"/>
      <c r="U14" s="7689"/>
      <c r="V14" s="7689"/>
      <c r="W14" s="7970"/>
      <c r="Y14" s="7966"/>
      <c r="Z14" s="7968"/>
      <c r="AA14" s="7968"/>
      <c r="AB14" s="7980"/>
      <c r="AK14" s="7410"/>
      <c r="AL14" s="7412"/>
      <c r="AM14" s="7412"/>
      <c r="AN14" s="7410"/>
      <c r="AO14" s="7410"/>
      <c r="AP14" s="7412"/>
      <c r="AQ14" s="7410"/>
      <c r="AR14" s="7410"/>
      <c r="AS14" s="7412"/>
      <c r="AT14" s="7410"/>
      <c r="AU14" s="7410"/>
      <c r="AV14" s="7410"/>
      <c r="AW14" s="7410"/>
      <c r="AX14" s="7410"/>
      <c r="AY14" s="7410"/>
      <c r="AZ14" s="7410"/>
      <c r="BA14" s="7410"/>
      <c r="BB14" s="7410"/>
      <c r="BC14" s="7410"/>
      <c r="BD14" s="7410"/>
      <c r="BE14" s="7410"/>
      <c r="BF14" s="7410"/>
      <c r="BG14" s="7422"/>
      <c r="BI14" s="7412"/>
      <c r="BJ14" s="7412"/>
      <c r="BK14" s="7412"/>
      <c r="BL14" s="7412"/>
      <c r="BM14" s="7412"/>
      <c r="BN14" s="7412"/>
      <c r="BO14" s="7412"/>
      <c r="BP14" s="7412"/>
      <c r="BQ14" s="7412"/>
      <c r="BR14" s="7412"/>
      <c r="BS14" s="7412"/>
      <c r="BT14" s="7412"/>
      <c r="BU14" s="7412"/>
      <c r="BV14" s="7412"/>
      <c r="BW14" s="7412"/>
      <c r="BX14" s="7412"/>
      <c r="BY14" s="7412"/>
    </row>
    <row r="15" spans="2:77" ht="12.75" customHeight="1">
      <c r="B15" s="7977"/>
      <c r="C15" s="7978"/>
      <c r="D15" s="7836"/>
      <c r="E15" s="7836"/>
      <c r="F15" s="7836"/>
      <c r="G15" s="7836"/>
      <c r="H15" s="7836"/>
      <c r="I15" s="7836"/>
      <c r="J15" s="7836"/>
      <c r="K15" s="7836"/>
      <c r="L15" s="7836"/>
      <c r="M15" s="7836"/>
      <c r="N15" s="7836"/>
      <c r="O15" s="7965"/>
      <c r="P15" s="7965"/>
      <c r="Q15" s="7965"/>
      <c r="R15" s="7965"/>
      <c r="S15" s="7836"/>
      <c r="T15" s="7836"/>
      <c r="U15" s="7836"/>
      <c r="V15" s="7836"/>
      <c r="W15" s="7971"/>
      <c r="Y15" s="7966"/>
      <c r="Z15" s="7968"/>
      <c r="AA15" s="7968"/>
      <c r="AB15" s="7980"/>
      <c r="AK15" s="7410"/>
      <c r="AL15" s="7413"/>
      <c r="AM15" s="7413"/>
      <c r="AN15" s="7410"/>
      <c r="AO15" s="7410"/>
      <c r="AP15" s="7413"/>
      <c r="AQ15" s="7410"/>
      <c r="AR15" s="7410"/>
      <c r="AS15" s="7413"/>
      <c r="AT15" s="7410"/>
      <c r="AU15" s="7410"/>
      <c r="AV15" s="7410"/>
      <c r="AW15" s="7410"/>
      <c r="AX15" s="7410"/>
      <c r="AY15" s="7410"/>
      <c r="AZ15" s="7410"/>
      <c r="BA15" s="7410"/>
      <c r="BB15" s="7410"/>
      <c r="BC15" s="7410"/>
      <c r="BD15" s="7410"/>
      <c r="BE15" s="7410"/>
      <c r="BF15" s="7410"/>
      <c r="BG15" s="7422"/>
      <c r="BI15" s="7413"/>
      <c r="BJ15" s="7413"/>
      <c r="BK15" s="7413"/>
      <c r="BL15" s="7413"/>
      <c r="BM15" s="7413"/>
      <c r="BN15" s="7413"/>
      <c r="BO15" s="7413"/>
      <c r="BP15" s="7413"/>
      <c r="BQ15" s="7413"/>
      <c r="BR15" s="7413"/>
      <c r="BS15" s="7413"/>
      <c r="BT15" s="7413"/>
      <c r="BU15" s="7413"/>
      <c r="BV15" s="7413"/>
      <c r="BW15" s="7413"/>
      <c r="BX15" s="7413"/>
      <c r="BY15" s="7413"/>
    </row>
    <row r="16" spans="2:77" ht="12.75" customHeight="1">
      <c r="B16" s="5374"/>
      <c r="C16" s="5375"/>
      <c r="D16" s="5375"/>
      <c r="E16" s="5376"/>
      <c r="F16" s="5377"/>
      <c r="G16" s="5376"/>
      <c r="H16" s="5376"/>
      <c r="I16" s="5378"/>
      <c r="J16" s="5377"/>
      <c r="K16" s="5377"/>
      <c r="L16" s="5377"/>
      <c r="M16" s="5377"/>
      <c r="N16" s="5378"/>
      <c r="O16" s="5378"/>
      <c r="P16" s="5378"/>
      <c r="Q16" s="5378"/>
      <c r="R16" s="5378"/>
      <c r="S16" s="5379"/>
      <c r="T16" s="5379"/>
      <c r="U16" s="5379"/>
      <c r="V16" s="5379"/>
      <c r="W16" s="5380"/>
      <c r="Y16" s="2134"/>
      <c r="Z16" s="4152"/>
      <c r="AA16" s="4152"/>
      <c r="AB16" s="2135"/>
      <c r="AK16" s="379"/>
      <c r="AL16" s="379"/>
      <c r="AM16" s="379"/>
      <c r="AN16" s="379"/>
      <c r="AO16" s="871"/>
      <c r="AP16" s="871"/>
      <c r="AQ16" s="871"/>
      <c r="AR16" s="871"/>
      <c r="AS16" s="871"/>
      <c r="AT16" s="871"/>
      <c r="AU16" s="871"/>
      <c r="AV16" s="871"/>
      <c r="AW16" s="871"/>
      <c r="AX16" s="871"/>
      <c r="AY16" s="871"/>
      <c r="AZ16" s="871"/>
      <c r="BA16" s="871"/>
      <c r="BB16" s="871"/>
      <c r="BC16" s="871"/>
      <c r="BD16" s="871"/>
      <c r="BE16" s="871"/>
      <c r="BF16" s="871"/>
      <c r="BG16" s="2136"/>
      <c r="BI16" s="379"/>
      <c r="BJ16" s="379"/>
      <c r="BK16" s="379"/>
      <c r="BL16" s="379"/>
      <c r="BM16" s="379"/>
      <c r="BN16" s="379"/>
      <c r="BO16" s="379"/>
      <c r="BP16" s="379"/>
      <c r="BQ16" s="379"/>
      <c r="BR16" s="379"/>
      <c r="BS16" s="379"/>
      <c r="BT16" s="379"/>
      <c r="BU16" s="379"/>
      <c r="BV16" s="379"/>
      <c r="BW16" s="379"/>
      <c r="BX16" s="379"/>
      <c r="BY16" s="379"/>
    </row>
    <row r="17" spans="2:77" ht="12.75" customHeight="1">
      <c r="B17" s="1782"/>
      <c r="C17" s="1783" t="s">
        <v>2057</v>
      </c>
      <c r="D17" s="1783"/>
      <c r="E17" s="1270"/>
      <c r="F17" s="1785"/>
      <c r="G17" s="1270"/>
      <c r="H17" s="1270"/>
      <c r="I17" s="1645"/>
      <c r="J17" s="1785"/>
      <c r="K17" s="1785"/>
      <c r="L17" s="1785"/>
      <c r="M17" s="1785"/>
      <c r="N17" s="1645"/>
      <c r="O17" s="1645"/>
      <c r="P17" s="1645"/>
      <c r="Q17" s="1645"/>
      <c r="R17" s="1645"/>
      <c r="S17" s="1647"/>
      <c r="T17" s="1647"/>
      <c r="U17" s="1647"/>
      <c r="V17" s="1647"/>
      <c r="W17" s="1274"/>
      <c r="Y17" s="2137"/>
      <c r="Z17" s="2138"/>
      <c r="AA17" s="2138"/>
      <c r="AB17" s="2004"/>
      <c r="AK17" s="379"/>
      <c r="AL17" s="379"/>
      <c r="AM17" s="379"/>
      <c r="AN17" s="379"/>
      <c r="AO17" s="871"/>
      <c r="AP17" s="871"/>
      <c r="AQ17" s="871"/>
      <c r="AR17" s="871"/>
      <c r="AS17" s="871"/>
      <c r="AT17" s="871"/>
      <c r="AU17" s="871"/>
      <c r="AV17" s="871"/>
      <c r="AW17" s="871"/>
      <c r="AX17" s="871"/>
      <c r="AY17" s="871"/>
      <c r="AZ17" s="871"/>
      <c r="BA17" s="871"/>
      <c r="BB17" s="871"/>
      <c r="BC17" s="871"/>
      <c r="BD17" s="871"/>
      <c r="BE17" s="871"/>
      <c r="BF17" s="871"/>
      <c r="BG17" s="2136"/>
      <c r="BI17" s="379"/>
      <c r="BJ17" s="379"/>
      <c r="BK17" s="379"/>
      <c r="BL17" s="379"/>
      <c r="BM17" s="379"/>
      <c r="BN17" s="379"/>
      <c r="BO17" s="379"/>
      <c r="BP17" s="379"/>
      <c r="BQ17" s="379"/>
      <c r="BR17" s="379"/>
      <c r="BS17" s="379"/>
      <c r="BT17" s="379"/>
      <c r="BU17" s="379"/>
      <c r="BV17" s="379"/>
      <c r="BW17" s="379"/>
      <c r="BX17" s="379"/>
      <c r="BY17" s="379"/>
    </row>
    <row r="18" spans="2:77" ht="12.75" customHeight="1">
      <c r="B18" s="1761">
        <v>1</v>
      </c>
      <c r="C18" s="1762"/>
      <c r="D18" s="1762"/>
      <c r="E18" s="2139"/>
      <c r="F18" s="1787"/>
      <c r="G18" s="1183"/>
      <c r="H18" s="1183"/>
      <c r="I18" s="1637"/>
      <c r="J18" s="1787"/>
      <c r="K18" s="1787"/>
      <c r="L18" s="1787"/>
      <c r="M18" s="1787"/>
      <c r="N18" s="1637"/>
      <c r="O18" s="1637"/>
      <c r="P18" s="1637"/>
      <c r="Q18" s="1637"/>
      <c r="R18" s="1637"/>
      <c r="S18" s="1983"/>
      <c r="T18" s="1459"/>
      <c r="U18" s="1459"/>
      <c r="V18" s="1459"/>
      <c r="W18" s="1187"/>
      <c r="Y18" s="2140"/>
      <c r="Z18" s="2141"/>
      <c r="AA18" s="2141"/>
      <c r="AB18" s="1417"/>
      <c r="AK18" s="379">
        <f>T18</f>
        <v>0</v>
      </c>
      <c r="AL18" s="576"/>
      <c r="AM18" s="576"/>
      <c r="AN18" s="379">
        <f>AK18+AL18-AM18</f>
        <v>0</v>
      </c>
      <c r="AO18" s="1795" t="str">
        <f>IF(OR(G18="Government of the Philippines or of its political subdivisions",G18="Universal Banks",G18="Commercial Banks",G18="Offshore Banking Units",G18="Investment Houses",G18="Other Financial Intermediaries",G18="Foreign Banks"),"Y","N")</f>
        <v>N</v>
      </c>
      <c r="AP18" s="1791"/>
      <c r="AQ18" s="1791"/>
      <c r="AR18" s="1791"/>
      <c r="AS18" s="1791"/>
      <c r="AT18" s="576"/>
      <c r="AU18" s="380">
        <f>IF(AW18&gt;AN18,AW18-AN18,0)</f>
        <v>0</v>
      </c>
      <c r="AV18" s="380">
        <f>IF(AN18&gt;AW18,AN18-AW18,0)</f>
        <v>0</v>
      </c>
      <c r="AW18" s="380">
        <f>IF(AND(AO18="Y",AP18="Y",AR18="Y",AS18="Y"),MIN(AN18,AT18),IF(AND(AQ18="Y",AR18="Y",AS18="Y"),MIN(AN18,AT18),IF(AND(AQ18="N/A",AP18="Y",AR18="Y",AS18="Y"),MIN(AN18,AT18),0)))</f>
        <v>0</v>
      </c>
      <c r="AX18" s="576"/>
      <c r="AY18" s="379">
        <f>IF(BA18&gt;AN18,BA18-AN18,0)</f>
        <v>0</v>
      </c>
      <c r="AZ18" s="379">
        <f>IF(AN18&gt;BA18,AN18-BA18,0)</f>
        <v>0</v>
      </c>
      <c r="BA18" s="379">
        <f>AW18+AX18</f>
        <v>0</v>
      </c>
      <c r="BB18" s="576"/>
      <c r="BC18" s="379">
        <f>IF(BE18&gt;AN18,BE18-AN18,0)</f>
        <v>0</v>
      </c>
      <c r="BD18" s="379">
        <f>IF(AN18&gt;BE18,AN18-BE18,0)</f>
        <v>0</v>
      </c>
      <c r="BE18" s="379">
        <f t="shared" ref="BE18:BE22" si="0">BA18+BB18</f>
        <v>0</v>
      </c>
      <c r="BF18" s="576"/>
      <c r="BG18" s="1796"/>
      <c r="BI18" s="379">
        <f>T18</f>
        <v>0</v>
      </c>
      <c r="BJ18" s="576"/>
      <c r="BK18" s="576"/>
      <c r="BL18" s="379">
        <f>BI18+BJ18-BK18</f>
        <v>0</v>
      </c>
      <c r="BM18" s="576"/>
      <c r="BN18" s="379">
        <f>IF(BP18&gt;BL18,BP18-BL18,0)</f>
        <v>0</v>
      </c>
      <c r="BO18" s="379">
        <f>IF(BL18&gt;BP18,BL18-BP18,0)</f>
        <v>0</v>
      </c>
      <c r="BP18" s="379">
        <f>IF(BM18="Y",BL18,0)</f>
        <v>0</v>
      </c>
      <c r="BQ18" s="576"/>
      <c r="BR18" s="379">
        <f>IF(BT18&gt;BL18,BT18-BL18,0)</f>
        <v>0</v>
      </c>
      <c r="BS18" s="379">
        <f>IF(BL18&gt;BT18,BL18-BT18,0)</f>
        <v>0</v>
      </c>
      <c r="BT18" s="379">
        <f>BP18+BQ18</f>
        <v>0</v>
      </c>
      <c r="BU18" s="576"/>
      <c r="BV18" s="379">
        <f>IF(BX18&gt;BL18,BX18-BL18,0)</f>
        <v>0</v>
      </c>
      <c r="BW18" s="379">
        <f>IF(BL18&gt;BX18,BL18-BW18,0)</f>
        <v>0</v>
      </c>
      <c r="BX18" s="379">
        <f>BT18+BU18</f>
        <v>0</v>
      </c>
      <c r="BY18" s="576"/>
    </row>
    <row r="19" spans="2:77" ht="12.75" customHeight="1">
      <c r="B19" s="1761">
        <v>2</v>
      </c>
      <c r="C19" s="1765"/>
      <c r="D19" s="1765"/>
      <c r="E19" s="2139"/>
      <c r="F19" s="1792"/>
      <c r="G19" s="1189"/>
      <c r="H19" s="1189"/>
      <c r="I19" s="1766"/>
      <c r="J19" s="1792"/>
      <c r="K19" s="1792"/>
      <c r="L19" s="1792"/>
      <c r="M19" s="1792"/>
      <c r="N19" s="1766"/>
      <c r="O19" s="1766"/>
      <c r="P19" s="1766"/>
      <c r="Q19" s="1766"/>
      <c r="R19" s="1766"/>
      <c r="S19" s="1984"/>
      <c r="T19" s="1464"/>
      <c r="U19" s="1464"/>
      <c r="V19" s="1464"/>
      <c r="W19" s="1192"/>
      <c r="Y19" s="2142"/>
      <c r="Z19" s="2143"/>
      <c r="AA19" s="2143"/>
      <c r="AB19" s="2008"/>
      <c r="AK19" s="379">
        <f>T19</f>
        <v>0</v>
      </c>
      <c r="AL19" s="576"/>
      <c r="AM19" s="576"/>
      <c r="AN19" s="379">
        <f t="shared" ref="AN19:AN22" si="1">AK19+AL19-AM19</f>
        <v>0</v>
      </c>
      <c r="AO19" s="1795" t="str">
        <f>IF(OR(G19="Government of the Philippines or of its political subdivisions",G19="Universal Banks",G19="Commercial Banks",G19="Offshore Banking Units",G19="Investment Houses",G19="Other Financial Intermediaries",G19="Foreign Banks"),"Y","N")</f>
        <v>N</v>
      </c>
      <c r="AP19" s="1791"/>
      <c r="AQ19" s="1791"/>
      <c r="AR19" s="1791"/>
      <c r="AS19" s="1791"/>
      <c r="AT19" s="576"/>
      <c r="AU19" s="380">
        <f t="shared" ref="AU19:AU22" si="2">IF(AW19&gt;AN19,AW19-AN19,0)</f>
        <v>0</v>
      </c>
      <c r="AV19" s="380">
        <f t="shared" ref="AV19:AV22" si="3">IF(AN19&gt;AW19,AN19-AW19,0)</f>
        <v>0</v>
      </c>
      <c r="AW19" s="380">
        <f t="shared" ref="AW19:AW22" si="4">IF(AND(AO19="Y",AP19="Y",AR19="Y",AS19="Y"),MIN(AN19,AT19),IF(AND(AQ19="Y",AR19="Y",AS19="Y"),MIN(AN19,AT19),IF(AND(AQ19="N/A",AP19="Y",AR19="Y",AS19="Y"),MIN(AN19,AT19),0)))</f>
        <v>0</v>
      </c>
      <c r="AX19" s="576"/>
      <c r="AY19" s="379">
        <f>IF(BA19&gt;AN19,BA19-AN19,0)</f>
        <v>0</v>
      </c>
      <c r="AZ19" s="379">
        <f>IF(AN19&gt;BA19,AN19-BA19,0)</f>
        <v>0</v>
      </c>
      <c r="BA19" s="379">
        <f>AW19+AX19</f>
        <v>0</v>
      </c>
      <c r="BB19" s="576"/>
      <c r="BC19" s="379">
        <f>IF(BE19&gt;AN19,BE19-AN19,0)</f>
        <v>0</v>
      </c>
      <c r="BD19" s="379">
        <f>IF(AN19&gt;BE19,AN19-BE19,0)</f>
        <v>0</v>
      </c>
      <c r="BE19" s="379">
        <f t="shared" si="0"/>
        <v>0</v>
      </c>
      <c r="BF19" s="576"/>
      <c r="BG19" s="1796"/>
      <c r="BI19" s="379">
        <f>Z21</f>
        <v>0</v>
      </c>
      <c r="BJ19" s="576"/>
      <c r="BK19" s="576"/>
      <c r="BL19" s="379">
        <f>BI19+BJ19-BK19</f>
        <v>0</v>
      </c>
      <c r="BM19" s="576"/>
      <c r="BN19" s="379">
        <f>IF(BP19&gt;BL19,BP19-BL19,0)</f>
        <v>0</v>
      </c>
      <c r="BO19" s="379">
        <f>IF(BL19&gt;BP19,BL19-BP19,0)</f>
        <v>0</v>
      </c>
      <c r="BP19" s="379">
        <f>IF(BM19="Y",BL19,0)</f>
        <v>0</v>
      </c>
      <c r="BQ19" s="576"/>
      <c r="BR19" s="379">
        <f>IF(BT19&gt;BL19,BT19-BL19,0)</f>
        <v>0</v>
      </c>
      <c r="BS19" s="379">
        <f>IF(BL19&gt;BT19,BL19-BT19,0)</f>
        <v>0</v>
      </c>
      <c r="BT19" s="379">
        <f>BP19+BQ19</f>
        <v>0</v>
      </c>
      <c r="BU19" s="576"/>
      <c r="BV19" s="379">
        <f>IF(BX19&gt;BL19,BX19-BL19,0)</f>
        <v>0</v>
      </c>
      <c r="BW19" s="379">
        <f>IF(BL19&gt;BX19,BL19-BW19,0)</f>
        <v>0</v>
      </c>
      <c r="BX19" s="379">
        <f>BT19+BU19</f>
        <v>0</v>
      </c>
      <c r="BY19" s="576"/>
    </row>
    <row r="20" spans="2:77" ht="12.75" customHeight="1">
      <c r="B20" s="1761">
        <v>3</v>
      </c>
      <c r="C20" s="1765"/>
      <c r="D20" s="1765"/>
      <c r="E20" s="2139"/>
      <c r="F20" s="1792"/>
      <c r="G20" s="1189"/>
      <c r="H20" s="1189"/>
      <c r="I20" s="1766"/>
      <c r="J20" s="1792"/>
      <c r="K20" s="1792"/>
      <c r="L20" s="1792"/>
      <c r="M20" s="1792"/>
      <c r="N20" s="1766"/>
      <c r="O20" s="1766"/>
      <c r="P20" s="1766"/>
      <c r="Q20" s="1766"/>
      <c r="R20" s="1766"/>
      <c r="S20" s="1984"/>
      <c r="T20" s="1464"/>
      <c r="U20" s="1464"/>
      <c r="V20" s="1464"/>
      <c r="W20" s="1192"/>
      <c r="Y20" s="2142"/>
      <c r="Z20" s="2143"/>
      <c r="AA20" s="2143"/>
      <c r="AB20" s="2008"/>
      <c r="AK20" s="379">
        <f>T20</f>
        <v>0</v>
      </c>
      <c r="AL20" s="576"/>
      <c r="AM20" s="576"/>
      <c r="AN20" s="379">
        <f t="shared" si="1"/>
        <v>0</v>
      </c>
      <c r="AO20" s="1795" t="str">
        <f>IF(OR(G20="Government of the Philippines or of its political subdivisions",G20="Universal Banks",G20="Commercial Banks",G20="Offshore Banking Units",G20="Investment Houses",G20="Other Financial Intermediaries",G20="Foreign Banks"),"Y","N")</f>
        <v>N</v>
      </c>
      <c r="AP20" s="1791"/>
      <c r="AQ20" s="1791"/>
      <c r="AR20" s="1791"/>
      <c r="AS20" s="1791"/>
      <c r="AT20" s="576"/>
      <c r="AU20" s="380">
        <f t="shared" si="2"/>
        <v>0</v>
      </c>
      <c r="AV20" s="380">
        <f t="shared" si="3"/>
        <v>0</v>
      </c>
      <c r="AW20" s="380">
        <f t="shared" si="4"/>
        <v>0</v>
      </c>
      <c r="AX20" s="576"/>
      <c r="AY20" s="379">
        <f>IF(BA20&gt;AN20,BA20-AN20,0)</f>
        <v>0</v>
      </c>
      <c r="AZ20" s="379">
        <f>IF(AN20&gt;BA20,AN20-BA20,0)</f>
        <v>0</v>
      </c>
      <c r="BA20" s="379">
        <f>AW20+AX20</f>
        <v>0</v>
      </c>
      <c r="BB20" s="576"/>
      <c r="BC20" s="379">
        <f>IF(BE20&gt;AN20,BE20-AN20,0)</f>
        <v>0</v>
      </c>
      <c r="BD20" s="379">
        <f>IF(AN20&gt;BE20,AN20-BE20,0)</f>
        <v>0</v>
      </c>
      <c r="BE20" s="379">
        <f t="shared" si="0"/>
        <v>0</v>
      </c>
      <c r="BF20" s="576"/>
      <c r="BG20" s="1796"/>
      <c r="BI20" s="379">
        <f>Z22</f>
        <v>0</v>
      </c>
      <c r="BJ20" s="576"/>
      <c r="BK20" s="576"/>
      <c r="BL20" s="379">
        <f>BI20+BJ20-BK20</f>
        <v>0</v>
      </c>
      <c r="BM20" s="576"/>
      <c r="BN20" s="379">
        <f>IF(BP20&gt;BL20,BP20-BL20,0)</f>
        <v>0</v>
      </c>
      <c r="BO20" s="379">
        <f>IF(BL20&gt;BP20,BL20-BP20,0)</f>
        <v>0</v>
      </c>
      <c r="BP20" s="379">
        <f>IF(BM20="Y",BL20,0)</f>
        <v>0</v>
      </c>
      <c r="BQ20" s="576"/>
      <c r="BR20" s="379">
        <f>IF(BT20&gt;BL20,BT20-BL20,0)</f>
        <v>0</v>
      </c>
      <c r="BS20" s="379">
        <f>IF(BL20&gt;BT20,BL20-BT20,0)</f>
        <v>0</v>
      </c>
      <c r="BT20" s="379">
        <f>BP20+BQ20</f>
        <v>0</v>
      </c>
      <c r="BU20" s="576"/>
      <c r="BV20" s="379">
        <f>IF(BX20&gt;BL20,BX20-BL20,0)</f>
        <v>0</v>
      </c>
      <c r="BW20" s="379">
        <f>IF(BL20&gt;BX20,BL20-BW20,0)</f>
        <v>0</v>
      </c>
      <c r="BX20" s="379">
        <f>BT20+BU20</f>
        <v>0</v>
      </c>
      <c r="BY20" s="576"/>
    </row>
    <row r="21" spans="2:77" ht="12.75" customHeight="1">
      <c r="B21" s="1761">
        <v>4</v>
      </c>
      <c r="C21" s="1462"/>
      <c r="D21" s="1462"/>
      <c r="E21" s="2139"/>
      <c r="F21" s="1792"/>
      <c r="G21" s="1189"/>
      <c r="H21" s="1189"/>
      <c r="I21" s="1766"/>
      <c r="J21" s="1792"/>
      <c r="K21" s="1792"/>
      <c r="L21" s="1792"/>
      <c r="M21" s="1792"/>
      <c r="N21" s="1766"/>
      <c r="O21" s="1766"/>
      <c r="P21" s="1766"/>
      <c r="Q21" s="1766"/>
      <c r="R21" s="1766"/>
      <c r="S21" s="1984"/>
      <c r="T21" s="1464"/>
      <c r="U21" s="1464"/>
      <c r="V21" s="1464"/>
      <c r="W21" s="1192"/>
      <c r="Y21" s="2142"/>
      <c r="Z21" s="2143"/>
      <c r="AA21" s="2143"/>
      <c r="AB21" s="2008"/>
      <c r="AK21" s="379">
        <f>T21</f>
        <v>0</v>
      </c>
      <c r="AL21" s="576"/>
      <c r="AM21" s="576"/>
      <c r="AN21" s="379">
        <f t="shared" si="1"/>
        <v>0</v>
      </c>
      <c r="AO21" s="1795" t="str">
        <f>IF(OR(G21="Government of the Philippines or of its political subdivisions",G21="Universal Banks",G21="Commercial Banks",G21="Offshore Banking Units",G21="Investment Houses",G21="Other Financial Intermediaries",G21="Foreign Banks"),"Y","N")</f>
        <v>N</v>
      </c>
      <c r="AP21" s="1791"/>
      <c r="AQ21" s="1791"/>
      <c r="AR21" s="1791"/>
      <c r="AS21" s="1791"/>
      <c r="AT21" s="576"/>
      <c r="AU21" s="380">
        <f t="shared" si="2"/>
        <v>0</v>
      </c>
      <c r="AV21" s="380">
        <f t="shared" si="3"/>
        <v>0</v>
      </c>
      <c r="AW21" s="380">
        <f t="shared" si="4"/>
        <v>0</v>
      </c>
      <c r="AX21" s="576"/>
      <c r="AY21" s="379">
        <f>IF(BA21&gt;AN21,BA21-AN21,0)</f>
        <v>0</v>
      </c>
      <c r="AZ21" s="379">
        <f>IF(AN21&gt;BA21,AN21-BA21,0)</f>
        <v>0</v>
      </c>
      <c r="BA21" s="379">
        <f>AW21+AX21</f>
        <v>0</v>
      </c>
      <c r="BB21" s="576"/>
      <c r="BC21" s="379">
        <f>IF(BE21&gt;AN21,BE21-AN21,0)</f>
        <v>0</v>
      </c>
      <c r="BD21" s="379">
        <f>IF(AN21&gt;BE21,AN21-BE21,0)</f>
        <v>0</v>
      </c>
      <c r="BE21" s="379">
        <f t="shared" si="0"/>
        <v>0</v>
      </c>
      <c r="BF21" s="576"/>
      <c r="BG21" s="1796"/>
      <c r="BI21" s="379">
        <f>Z23</f>
        <v>0</v>
      </c>
      <c r="BJ21" s="576"/>
      <c r="BK21" s="576"/>
      <c r="BL21" s="379">
        <f>BI21+BJ21-BK21</f>
        <v>0</v>
      </c>
      <c r="BM21" s="576"/>
      <c r="BN21" s="379">
        <f>IF(BP21&gt;BL21,BP21-BL21,0)</f>
        <v>0</v>
      </c>
      <c r="BO21" s="379">
        <f>IF(BL21&gt;BP21,BL21-BP21,0)</f>
        <v>0</v>
      </c>
      <c r="BP21" s="379">
        <f>IF(BM21="Y",BL21,0)</f>
        <v>0</v>
      </c>
      <c r="BQ21" s="576"/>
      <c r="BR21" s="379">
        <f>IF(BT21&gt;BL21,BT21-BL21,0)</f>
        <v>0</v>
      </c>
      <c r="BS21" s="379">
        <f>IF(BL21&gt;BT21,BL21-BT21,0)</f>
        <v>0</v>
      </c>
      <c r="BT21" s="379">
        <f>BP21+BQ21</f>
        <v>0</v>
      </c>
      <c r="BU21" s="576"/>
      <c r="BV21" s="379">
        <f>IF(BX21&gt;BL21,BX21-BL21,0)</f>
        <v>0</v>
      </c>
      <c r="BW21" s="379">
        <f>IF(BL21&gt;BX21,BL21-BW21,0)</f>
        <v>0</v>
      </c>
      <c r="BX21" s="379">
        <f>BT21+BU21</f>
        <v>0</v>
      </c>
      <c r="BY21" s="576"/>
    </row>
    <row r="22" spans="2:77" ht="12.75" customHeight="1">
      <c r="B22" s="1761">
        <v>5</v>
      </c>
      <c r="C22" s="1462"/>
      <c r="D22" s="1462"/>
      <c r="E22" s="2139"/>
      <c r="F22" s="1792"/>
      <c r="G22" s="1189"/>
      <c r="H22" s="1189"/>
      <c r="I22" s="1766"/>
      <c r="J22" s="1792"/>
      <c r="K22" s="1792"/>
      <c r="L22" s="1792"/>
      <c r="M22" s="1792"/>
      <c r="N22" s="1766"/>
      <c r="O22" s="1766"/>
      <c r="P22" s="1766"/>
      <c r="Q22" s="1766"/>
      <c r="R22" s="1766"/>
      <c r="S22" s="1984"/>
      <c r="T22" s="1464"/>
      <c r="U22" s="1464"/>
      <c r="V22" s="1464"/>
      <c r="W22" s="1192"/>
      <c r="Y22" s="2142"/>
      <c r="Z22" s="2143"/>
      <c r="AA22" s="2143"/>
      <c r="AB22" s="2008"/>
      <c r="AK22" s="379">
        <f>T22</f>
        <v>0</v>
      </c>
      <c r="AL22" s="576"/>
      <c r="AM22" s="576"/>
      <c r="AN22" s="379">
        <f t="shared" si="1"/>
        <v>0</v>
      </c>
      <c r="AO22" s="1795" t="str">
        <f>IF(OR(G22="Government of the Philippines or of its political subdivisions",G22="Universal Banks",G22="Commercial Banks",G22="Offshore Banking Units",G22="Investment Houses",G22="Other Financial Intermediaries",G22="Foreign Banks"),"Y","N")</f>
        <v>N</v>
      </c>
      <c r="AP22" s="1791"/>
      <c r="AQ22" s="1791"/>
      <c r="AR22" s="1791"/>
      <c r="AS22" s="1791"/>
      <c r="AT22" s="576"/>
      <c r="AU22" s="380">
        <f t="shared" si="2"/>
        <v>0</v>
      </c>
      <c r="AV22" s="380">
        <f t="shared" si="3"/>
        <v>0</v>
      </c>
      <c r="AW22" s="380">
        <f t="shared" si="4"/>
        <v>0</v>
      </c>
      <c r="AX22" s="576"/>
      <c r="AY22" s="379">
        <f>IF(BA22&gt;AN22,BA22-AN22,0)</f>
        <v>0</v>
      </c>
      <c r="AZ22" s="379">
        <f>IF(AN22&gt;BA22,AN22-BA22,0)</f>
        <v>0</v>
      </c>
      <c r="BA22" s="379">
        <f>AW22+AX22</f>
        <v>0</v>
      </c>
      <c r="BB22" s="576"/>
      <c r="BC22" s="379">
        <f>IF(BE22&gt;AN22,BE22-AN22,0)</f>
        <v>0</v>
      </c>
      <c r="BD22" s="379">
        <f>IF(AN22&gt;BE22,AN22-BE22,0)</f>
        <v>0</v>
      </c>
      <c r="BE22" s="379">
        <f t="shared" si="0"/>
        <v>0</v>
      </c>
      <c r="BF22" s="576"/>
      <c r="BG22" s="1796"/>
      <c r="BI22" s="379">
        <f>Z24</f>
        <v>0</v>
      </c>
      <c r="BJ22" s="576"/>
      <c r="BK22" s="576"/>
      <c r="BL22" s="379">
        <f>BI22+BJ22-BK22</f>
        <v>0</v>
      </c>
      <c r="BM22" s="576"/>
      <c r="BN22" s="379">
        <f>IF(BP22&gt;BL22,BP22-BL22,0)</f>
        <v>0</v>
      </c>
      <c r="BO22" s="379">
        <f>IF(BL22&gt;BP22,BL22-BP22,0)</f>
        <v>0</v>
      </c>
      <c r="BP22" s="379">
        <f>IF(BM22="Y",BL22,0)</f>
        <v>0</v>
      </c>
      <c r="BQ22" s="576"/>
      <c r="BR22" s="379">
        <f>IF(BT22&gt;BL22,BT22-BL22,0)</f>
        <v>0</v>
      </c>
      <c r="BS22" s="379">
        <f>IF(BL22&gt;BT22,BL22-BT22,0)</f>
        <v>0</v>
      </c>
      <c r="BT22" s="379">
        <f>BP22+BQ22</f>
        <v>0</v>
      </c>
      <c r="BU22" s="576"/>
      <c r="BV22" s="379">
        <f>IF(BX22&gt;BL22,BX22-BL22,0)</f>
        <v>0</v>
      </c>
      <c r="BW22" s="379">
        <f>IF(BL22&gt;BX22,BL22-BW22,0)</f>
        <v>0</v>
      </c>
      <c r="BX22" s="379">
        <f>BT22+BU22</f>
        <v>0</v>
      </c>
      <c r="BY22" s="576"/>
    </row>
    <row r="23" spans="2:77" ht="12.75" customHeight="1">
      <c r="B23" s="1797"/>
      <c r="C23" s="1100"/>
      <c r="D23" s="1100"/>
      <c r="E23" s="1100"/>
      <c r="F23" s="1785"/>
      <c r="G23" s="1270"/>
      <c r="H23" s="1270"/>
      <c r="I23" s="1645"/>
      <c r="J23" s="1785"/>
      <c r="K23" s="1785"/>
      <c r="L23" s="1785"/>
      <c r="M23" s="1785"/>
      <c r="N23" s="1645"/>
      <c r="O23" s="1645"/>
      <c r="P23" s="1645"/>
      <c r="Q23" s="1645"/>
      <c r="R23" s="1645"/>
      <c r="S23" s="1647"/>
      <c r="T23" s="1647"/>
      <c r="U23" s="1647"/>
      <c r="V23" s="1647"/>
      <c r="W23" s="1274"/>
      <c r="Y23" s="2137"/>
      <c r="Z23" s="2138"/>
      <c r="AA23" s="2138"/>
      <c r="AB23" s="2004"/>
      <c r="AK23" s="380"/>
      <c r="AL23" s="380"/>
      <c r="AM23" s="380"/>
      <c r="AN23" s="380"/>
      <c r="AO23" s="1795"/>
      <c r="AP23" s="1795"/>
      <c r="AQ23" s="1795"/>
      <c r="AR23" s="1795"/>
      <c r="AS23" s="1795"/>
      <c r="AT23" s="380"/>
      <c r="AU23" s="380"/>
      <c r="AV23" s="380"/>
      <c r="AW23" s="380"/>
      <c r="AX23" s="380"/>
      <c r="AY23" s="380"/>
      <c r="AZ23" s="380"/>
      <c r="BA23" s="380"/>
      <c r="BB23" s="380"/>
      <c r="BC23" s="380"/>
      <c r="BD23" s="380"/>
      <c r="BE23" s="380"/>
      <c r="BF23" s="380"/>
      <c r="BG23" s="1801"/>
      <c r="BI23" s="379"/>
      <c r="BJ23" s="379"/>
      <c r="BK23" s="379"/>
      <c r="BL23" s="379"/>
      <c r="BM23" s="379"/>
      <c r="BN23" s="379"/>
      <c r="BO23" s="379"/>
      <c r="BP23" s="379"/>
      <c r="BQ23" s="379"/>
      <c r="BR23" s="379"/>
      <c r="BS23" s="379"/>
      <c r="BT23" s="379"/>
      <c r="BU23" s="379"/>
      <c r="BV23" s="379"/>
      <c r="BW23" s="379"/>
      <c r="BX23" s="379"/>
      <c r="BY23" s="379"/>
    </row>
    <row r="24" spans="2:77" ht="12.75" customHeight="1">
      <c r="B24" s="1797"/>
      <c r="C24" s="1100"/>
      <c r="D24" s="1100"/>
      <c r="E24" s="1270"/>
      <c r="F24" s="1785"/>
      <c r="G24" s="1270"/>
      <c r="H24" s="1270"/>
      <c r="I24" s="1645"/>
      <c r="J24" s="1785"/>
      <c r="K24" s="1785"/>
      <c r="L24" s="2144"/>
      <c r="M24" s="2144"/>
      <c r="N24" s="1985"/>
      <c r="O24" s="1985"/>
      <c r="P24" s="1985"/>
      <c r="Q24" s="1985"/>
      <c r="R24" s="1985"/>
      <c r="S24" s="1986"/>
      <c r="T24" s="1986"/>
      <c r="U24" s="1986"/>
      <c r="V24" s="1986"/>
      <c r="W24" s="1202"/>
      <c r="Y24" s="2145"/>
      <c r="Z24" s="2146"/>
      <c r="AA24" s="2146"/>
      <c r="AB24" s="2147"/>
      <c r="AK24" s="1571"/>
      <c r="AL24" s="1571"/>
      <c r="AM24" s="1571"/>
      <c r="AN24" s="1571"/>
      <c r="AO24" s="380"/>
      <c r="AP24" s="380"/>
      <c r="AQ24" s="871"/>
      <c r="AR24" s="871"/>
      <c r="AS24" s="871"/>
      <c r="AT24" s="871"/>
      <c r="AU24" s="2148"/>
      <c r="AV24" s="2148"/>
      <c r="AW24" s="2148"/>
      <c r="AX24" s="2148"/>
      <c r="AY24" s="2148"/>
      <c r="AZ24" s="2148"/>
      <c r="BA24" s="2148"/>
      <c r="BB24" s="2148"/>
      <c r="BC24" s="2148"/>
      <c r="BD24" s="2148"/>
      <c r="BE24" s="2148"/>
      <c r="BF24" s="2148"/>
      <c r="BG24" s="2149"/>
      <c r="BI24" s="379"/>
      <c r="BJ24" s="379"/>
      <c r="BK24" s="379"/>
      <c r="BL24" s="379"/>
      <c r="BM24" s="379"/>
      <c r="BN24" s="379"/>
      <c r="BO24" s="379"/>
      <c r="BP24" s="379"/>
      <c r="BQ24" s="379"/>
      <c r="BR24" s="379"/>
      <c r="BS24" s="379"/>
      <c r="BT24" s="379"/>
      <c r="BU24" s="379"/>
      <c r="BV24" s="379"/>
      <c r="BW24" s="379"/>
      <c r="BX24" s="379"/>
      <c r="BY24" s="379"/>
    </row>
    <row r="25" spans="2:77" ht="12.75" customHeight="1">
      <c r="B25" s="5381" t="s">
        <v>2140</v>
      </c>
      <c r="C25" s="5382"/>
      <c r="D25" s="5382"/>
      <c r="E25" s="5383"/>
      <c r="F25" s="5384"/>
      <c r="G25" s="5383"/>
      <c r="H25" s="5383"/>
      <c r="I25" s="5385"/>
      <c r="J25" s="5384"/>
      <c r="K25" s="5384"/>
      <c r="L25" s="5384"/>
      <c r="M25" s="5386"/>
      <c r="N25" s="5387">
        <f t="shared" ref="N25:V25" si="5">SUBTOTAL(9,N18:N22)</f>
        <v>0</v>
      </c>
      <c r="O25" s="5387">
        <f t="shared" si="5"/>
        <v>0</v>
      </c>
      <c r="P25" s="5387">
        <f t="shared" si="5"/>
        <v>0</v>
      </c>
      <c r="Q25" s="5387">
        <f t="shared" si="5"/>
        <v>0</v>
      </c>
      <c r="R25" s="5387">
        <f t="shared" si="5"/>
        <v>0</v>
      </c>
      <c r="S25" s="5387">
        <f t="shared" si="5"/>
        <v>0</v>
      </c>
      <c r="T25" s="5387">
        <f t="shared" si="5"/>
        <v>0</v>
      </c>
      <c r="U25" s="5387">
        <f t="shared" si="5"/>
        <v>0</v>
      </c>
      <c r="V25" s="5387">
        <f t="shared" si="5"/>
        <v>0</v>
      </c>
      <c r="W25" s="5388"/>
      <c r="Y25" s="5389">
        <f>SUBTOTAL(9,Y18:Y22)</f>
        <v>0</v>
      </c>
      <c r="Z25" s="5390">
        <f>SUBTOTAL(9,Z18:Z22)</f>
        <v>0</v>
      </c>
      <c r="AA25" s="5390">
        <f>SUBTOTAL(9,AA18:AA22)</f>
        <v>0</v>
      </c>
      <c r="AB25" s="5391"/>
      <c r="AK25" s="1574">
        <f>SUM(AK18:AK24)</f>
        <v>0</v>
      </c>
      <c r="AL25" s="1574">
        <f>SUM(AL18:AL24)</f>
        <v>0</v>
      </c>
      <c r="AM25" s="1574">
        <f>SUM(AM18:AM24)</f>
        <v>0</v>
      </c>
      <c r="AN25" s="1574">
        <f>SUM(AN18:AN24)</f>
        <v>0</v>
      </c>
      <c r="AO25" s="2150">
        <f>SUM(AO18:AO24)</f>
        <v>0</v>
      </c>
      <c r="AP25" s="2150"/>
      <c r="AQ25" s="2151"/>
      <c r="AR25" s="2151"/>
      <c r="AS25" s="2151"/>
      <c r="AT25" s="764">
        <f>SUM(AT18:AT24)</f>
        <v>0</v>
      </c>
      <c r="AU25" s="764">
        <f t="shared" ref="AU25:BE25" si="6">SUM(AU18:AU24)</f>
        <v>0</v>
      </c>
      <c r="AV25" s="764">
        <f t="shared" si="6"/>
        <v>0</v>
      </c>
      <c r="AW25" s="764">
        <f t="shared" si="6"/>
        <v>0</v>
      </c>
      <c r="AX25" s="764">
        <f t="shared" si="6"/>
        <v>0</v>
      </c>
      <c r="AY25" s="764">
        <f t="shared" si="6"/>
        <v>0</v>
      </c>
      <c r="AZ25" s="764">
        <f>SUM(AZ18:AZ24)</f>
        <v>0</v>
      </c>
      <c r="BA25" s="764">
        <f t="shared" si="6"/>
        <v>0</v>
      </c>
      <c r="BB25" s="764">
        <f t="shared" si="6"/>
        <v>0</v>
      </c>
      <c r="BC25" s="764">
        <f t="shared" si="6"/>
        <v>0</v>
      </c>
      <c r="BD25" s="764">
        <f t="shared" si="6"/>
        <v>0</v>
      </c>
      <c r="BE25" s="2152">
        <f t="shared" si="6"/>
        <v>0</v>
      </c>
      <c r="BF25" s="2153"/>
      <c r="BG25" s="2154"/>
      <c r="BI25" s="1574">
        <f>SUBTOTAL(9,BI18:BI24)</f>
        <v>0</v>
      </c>
      <c r="BJ25" s="1574">
        <f>SUBTOTAL(9,BJ18:BJ24)</f>
        <v>0</v>
      </c>
      <c r="BK25" s="1574">
        <f>SUBTOTAL(9,BK18:BK24)</f>
        <v>0</v>
      </c>
      <c r="BL25" s="1574">
        <f>SUBTOTAL(9,BL18:BL24)</f>
        <v>0</v>
      </c>
      <c r="BM25" s="1987"/>
      <c r="BN25" s="1574">
        <f t="shared" ref="BN25:BX25" si="7">SUBTOTAL(9,BN18:BN24)</f>
        <v>0</v>
      </c>
      <c r="BO25" s="1574">
        <f t="shared" si="7"/>
        <v>0</v>
      </c>
      <c r="BP25" s="1574">
        <f t="shared" si="7"/>
        <v>0</v>
      </c>
      <c r="BQ25" s="1574">
        <f t="shared" si="7"/>
        <v>0</v>
      </c>
      <c r="BR25" s="1574">
        <f t="shared" si="7"/>
        <v>0</v>
      </c>
      <c r="BS25" s="1574">
        <f t="shared" si="7"/>
        <v>0</v>
      </c>
      <c r="BT25" s="1574">
        <f t="shared" si="7"/>
        <v>0</v>
      </c>
      <c r="BU25" s="1574">
        <f t="shared" si="7"/>
        <v>0</v>
      </c>
      <c r="BV25" s="1574">
        <f t="shared" si="7"/>
        <v>0</v>
      </c>
      <c r="BW25" s="1574">
        <f t="shared" si="7"/>
        <v>0</v>
      </c>
      <c r="BX25" s="1574">
        <f t="shared" si="7"/>
        <v>0</v>
      </c>
      <c r="BY25" s="1987"/>
    </row>
    <row r="26" spans="2:77" ht="12.75" customHeight="1">
      <c r="B26" s="2105"/>
      <c r="Q26" s="352" t="s">
        <v>1263</v>
      </c>
      <c r="R26" s="356">
        <f>R25-SFP!G82</f>
        <v>0</v>
      </c>
    </row>
    <row r="27" spans="2:77" ht="12.75" customHeight="1">
      <c r="B27" s="284" t="s">
        <v>1565</v>
      </c>
      <c r="C27" s="284"/>
      <c r="AK27" s="7374" t="s">
        <v>2141</v>
      </c>
      <c r="AL27" s="7374"/>
      <c r="AM27" s="7374"/>
      <c r="AN27" s="7374"/>
    </row>
    <row r="28" spans="2:77" ht="12.75" customHeight="1">
      <c r="B28" s="1159">
        <v>1</v>
      </c>
      <c r="C28" s="1160" t="s">
        <v>1566</v>
      </c>
      <c r="AK28" s="7982" t="s">
        <v>2142</v>
      </c>
      <c r="AL28" s="7982"/>
      <c r="AM28" s="7982" t="s">
        <v>2143</v>
      </c>
      <c r="AN28" s="7982"/>
    </row>
    <row r="29" spans="2:77" ht="12.75" customHeight="1">
      <c r="B29" s="540"/>
      <c r="C29" s="1160"/>
      <c r="AK29" s="7981" t="s">
        <v>2144</v>
      </c>
      <c r="AL29" s="7981"/>
      <c r="AM29" s="7981" t="s">
        <v>2145</v>
      </c>
      <c r="AN29" s="7981"/>
    </row>
    <row r="30" spans="2:77" ht="12.75" customHeight="1">
      <c r="AK30" s="7981" t="s">
        <v>2146</v>
      </c>
      <c r="AL30" s="7981"/>
      <c r="AM30" s="7981" t="s">
        <v>2147</v>
      </c>
      <c r="AN30" s="7981"/>
    </row>
    <row r="31" spans="2:77" ht="12.75" customHeight="1">
      <c r="AK31" s="7981" t="s">
        <v>2148</v>
      </c>
      <c r="AL31" s="7981"/>
      <c r="AM31" s="7981" t="s">
        <v>2147</v>
      </c>
      <c r="AN31" s="7981"/>
    </row>
    <row r="32" spans="2:77" ht="12.75" customHeight="1">
      <c r="AK32" s="7981" t="s">
        <v>2149</v>
      </c>
      <c r="AL32" s="7981"/>
      <c r="AM32" s="7981" t="s">
        <v>2147</v>
      </c>
      <c r="AN32" s="7981"/>
    </row>
    <row r="33" spans="37:40" ht="12.75" customHeight="1">
      <c r="AK33" s="7981" t="s">
        <v>2150</v>
      </c>
      <c r="AL33" s="7981"/>
      <c r="AM33" s="7981" t="s">
        <v>2147</v>
      </c>
      <c r="AN33" s="7981"/>
    </row>
    <row r="34" spans="37:40" ht="12.75" customHeight="1">
      <c r="AK34" s="7981" t="s">
        <v>2151</v>
      </c>
      <c r="AL34" s="7981"/>
      <c r="AM34" s="7981" t="s">
        <v>2147</v>
      </c>
      <c r="AN34" s="7981"/>
    </row>
    <row r="36" spans="37:40" ht="12.75" customHeight="1">
      <c r="AK36" s="7963" t="s">
        <v>1602</v>
      </c>
      <c r="AL36" s="7963"/>
      <c r="AM36" s="7963"/>
    </row>
    <row r="37" spans="37:40" ht="12.75" customHeight="1">
      <c r="AK37" s="7376" t="s">
        <v>1603</v>
      </c>
      <c r="AL37" s="7376" t="s">
        <v>1604</v>
      </c>
      <c r="AM37" s="7376" t="s">
        <v>1605</v>
      </c>
    </row>
    <row r="38" spans="37:40" ht="12.75" customHeight="1">
      <c r="AK38" s="7376"/>
      <c r="AL38" s="7376"/>
      <c r="AM38" s="7376"/>
    </row>
    <row r="39" spans="37:40" ht="12.75" customHeight="1">
      <c r="AK39" s="1802" t="s">
        <v>1606</v>
      </c>
      <c r="AL39" s="1803">
        <f>SUMIF($E:$E,$AK39,$BE:$BE)+SUMIF($E:$E,$AK39,$BX:$BX)</f>
        <v>0</v>
      </c>
      <c r="AM39" s="1803">
        <f>SUMIF($E:$E,$AK39,$BD:$BD)+SUMIF($E:$E,$AK39,$BW:$BW)</f>
        <v>0</v>
      </c>
    </row>
    <row r="40" spans="37:40" ht="12.75" customHeight="1">
      <c r="AK40" s="1802" t="s">
        <v>1607</v>
      </c>
      <c r="AL40" s="1803">
        <f>SUMIF($E:$E,$AK40,$BE:$BE)+SUMIF($E:$E,$AK40,$BX:$BX)</f>
        <v>0</v>
      </c>
      <c r="AM40" s="1803">
        <f>SUMIF($E:$E,$AK40,$BD:$BD)+SUMIF($E:$E,$AK40,$BW:$BW)</f>
        <v>0</v>
      </c>
    </row>
    <row r="41" spans="37:40" ht="12.75" customHeight="1">
      <c r="AK41" s="1802" t="s">
        <v>1608</v>
      </c>
      <c r="AL41" s="1803">
        <f>SUMIF($E:$E,$AK41,$BE:$BE)+SUMIF($E:$E,$AK41,$BX:$BX)</f>
        <v>0</v>
      </c>
      <c r="AM41" s="1803">
        <f>SUMIF($E:$E,$AK41,$BD:$BD)+SUMIF($E:$E,$AK41,$BW:$BW)</f>
        <v>0</v>
      </c>
    </row>
    <row r="42" spans="37:40" ht="12.75" customHeight="1">
      <c r="AK42" s="1802" t="s">
        <v>1609</v>
      </c>
      <c r="AL42" s="1803">
        <f>SUMIF($E:$E,$AK42,$BE:$BE)+SUMIF($E:$E,$AK42,$BX:$BX)</f>
        <v>0</v>
      </c>
      <c r="AM42" s="1803">
        <f>SUMIF($E:$E,$AK42,$BD:$BD)+SUMIF($E:$E,$AK42,$BW:$BW)</f>
        <v>0</v>
      </c>
    </row>
    <row r="43" spans="37:40" ht="12.75" customHeight="1">
      <c r="AK43" s="1802" t="s">
        <v>1610</v>
      </c>
      <c r="AL43" s="1803">
        <f>SUMIF($E:$E,$AK43,$BE:$BE)+SUMIF($E:$E,$AK43,$BX:$BX)</f>
        <v>0</v>
      </c>
      <c r="AM43" s="1803">
        <f>SUMIF($E:$E,$AK43,$BD:$BD)+SUMIF($E:$E,$AK43,$BW:$BW)</f>
        <v>0</v>
      </c>
    </row>
    <row r="44" spans="37:40" ht="12.75" customHeight="1">
      <c r="AK44" s="1802" t="s">
        <v>1611</v>
      </c>
      <c r="AL44" s="1803"/>
      <c r="AM44" s="1803"/>
    </row>
    <row r="45" spans="37:40" ht="12.75" customHeight="1">
      <c r="AK45" s="1804" t="s">
        <v>1612</v>
      </c>
      <c r="AL45" s="1803">
        <f>SUMIF($E:$E,$AK45,$BE:$BE)+SUMIF($E:$E,$AK45,$BX:$BX)</f>
        <v>0</v>
      </c>
      <c r="AM45" s="1803">
        <f>SUMIF($E:$E,$AK45,$BD:$BD)+SUMIF($E:$E,$AK45,$BW:$BW)</f>
        <v>0</v>
      </c>
    </row>
    <row r="46" spans="37:40" ht="12.75" customHeight="1">
      <c r="AK46" s="1804" t="s">
        <v>243</v>
      </c>
      <c r="AL46" s="1803">
        <f>SUMIF($E:$E,$AK46,$BE:$BE)+SUMIF($E:$E,$AK46,$BX:$BX)</f>
        <v>0</v>
      </c>
      <c r="AM46" s="1803">
        <f>SUMIF($E:$E,$AK46,$BD:$BD)+SUMIF($E:$E,$AK46,$BW:$BW)</f>
        <v>0</v>
      </c>
    </row>
    <row r="47" spans="37:40" ht="12.75" customHeight="1">
      <c r="AK47" s="1805" t="s">
        <v>164</v>
      </c>
      <c r="AL47" s="1806">
        <f>SUM(AL39:AL46)</f>
        <v>0</v>
      </c>
      <c r="AM47" s="1806">
        <f>SUM(AM39:AM46)</f>
        <v>0</v>
      </c>
    </row>
    <row r="49" spans="37:40" ht="12.75" customHeight="1">
      <c r="AK49" s="7713" t="s">
        <v>1548</v>
      </c>
      <c r="AL49" s="7715"/>
      <c r="AM49" s="7713" t="s">
        <v>52</v>
      </c>
      <c r="AN49" s="7715"/>
    </row>
    <row r="50" spans="37:40" ht="12.75" customHeight="1">
      <c r="AK50" s="7755" t="s">
        <v>2152</v>
      </c>
      <c r="AL50" s="7756"/>
      <c r="AM50" s="7704" t="s">
        <v>1554</v>
      </c>
      <c r="AN50" s="7706"/>
    </row>
    <row r="51" spans="37:40" ht="12.75" customHeight="1">
      <c r="AK51" s="7755" t="s">
        <v>2113</v>
      </c>
      <c r="AL51" s="7756"/>
      <c r="AM51" s="7710"/>
      <c r="AN51" s="7712"/>
    </row>
  </sheetData>
  <sheetProtection algorithmName="SHA-512" hashValue="MGKLOG26XxMhyMaoHypQCYs6jphnxS/EsNL5Gc36QbJJSSRtzWXArQuTXbe1JmFwUEX2zJ58QLWEWDx7YEQX0g==" saltValue="VNnfooVCIjZzeYPmjcJnig==" spinCount="100000" sheet="1" scenarios="1" formatRows="0" insertColumns="0" insertRows="0"/>
  <mergeCells count="96">
    <mergeCell ref="AK34:AL34"/>
    <mergeCell ref="AK33:AL33"/>
    <mergeCell ref="AK27:AN27"/>
    <mergeCell ref="BC11:BC15"/>
    <mergeCell ref="BD11:BD15"/>
    <mergeCell ref="AS11:AS15"/>
    <mergeCell ref="AP11:AP15"/>
    <mergeCell ref="AK28:AL28"/>
    <mergeCell ref="AK32:AL32"/>
    <mergeCell ref="AK31:AL31"/>
    <mergeCell ref="AK30:AL30"/>
    <mergeCell ref="AK29:AL29"/>
    <mergeCell ref="AM34:AN34"/>
    <mergeCell ref="AM33:AN33"/>
    <mergeCell ref="AM32:AN32"/>
    <mergeCell ref="AU10:AU15"/>
    <mergeCell ref="AX11:AX15"/>
    <mergeCell ref="AY11:AY15"/>
    <mergeCell ref="AZ11:AZ15"/>
    <mergeCell ref="BA11:BA15"/>
    <mergeCell ref="BB11:BB15"/>
    <mergeCell ref="AV10:AV15"/>
    <mergeCell ref="AW10:AW15"/>
    <mergeCell ref="AM31:AN31"/>
    <mergeCell ref="BR12:BR15"/>
    <mergeCell ref="BS12:BS15"/>
    <mergeCell ref="BM11:BM15"/>
    <mergeCell ref="AM30:AN30"/>
    <mergeCell ref="BG10:BG15"/>
    <mergeCell ref="BK12:BK15"/>
    <mergeCell ref="BJ12:BJ15"/>
    <mergeCell ref="BL11:BL15"/>
    <mergeCell ref="BE11:BE15"/>
    <mergeCell ref="BI11:BI15"/>
    <mergeCell ref="AM29:AN29"/>
    <mergeCell ref="AM28:AN28"/>
    <mergeCell ref="BF10:BF15"/>
    <mergeCell ref="BT12:BT15"/>
    <mergeCell ref="BQ11:BT11"/>
    <mergeCell ref="BP11:BP15"/>
    <mergeCell ref="BO11:BO15"/>
    <mergeCell ref="BN11:BN15"/>
    <mergeCell ref="BQ12:BQ15"/>
    <mergeCell ref="BU11:BX11"/>
    <mergeCell ref="BU12:BU15"/>
    <mergeCell ref="BV12:BV15"/>
    <mergeCell ref="BW12:BW15"/>
    <mergeCell ref="BX12:BX15"/>
    <mergeCell ref="BI9:BY9"/>
    <mergeCell ref="BI10:BY10"/>
    <mergeCell ref="B9:C15"/>
    <mergeCell ref="J10:J15"/>
    <mergeCell ref="N9:N15"/>
    <mergeCell ref="F9:F15"/>
    <mergeCell ref="L10:L15"/>
    <mergeCell ref="M10:M15"/>
    <mergeCell ref="I9:I15"/>
    <mergeCell ref="E9:E15"/>
    <mergeCell ref="D9:D15"/>
    <mergeCell ref="H9:H15"/>
    <mergeCell ref="G9:G15"/>
    <mergeCell ref="AB10:AB15"/>
    <mergeCell ref="K10:K15"/>
    <mergeCell ref="BY11:BY15"/>
    <mergeCell ref="AC2:AC5"/>
    <mergeCell ref="AN10:AN15"/>
    <mergeCell ref="AL10:AM11"/>
    <mergeCell ref="AO10:AT10"/>
    <mergeCell ref="AO11:AO15"/>
    <mergeCell ref="AQ11:AQ15"/>
    <mergeCell ref="AR11:AR15"/>
    <mergeCell ref="AT11:AT15"/>
    <mergeCell ref="AK10:AK15"/>
    <mergeCell ref="AM12:AM15"/>
    <mergeCell ref="AL12:AL15"/>
    <mergeCell ref="AK51:AL51"/>
    <mergeCell ref="AK50:AL50"/>
    <mergeCell ref="AK49:AL49"/>
    <mergeCell ref="AM50:AN51"/>
    <mergeCell ref="O9:O15"/>
    <mergeCell ref="Y10:Y15"/>
    <mergeCell ref="Q9:Q15"/>
    <mergeCell ref="R9:R15"/>
    <mergeCell ref="Z10:Z15"/>
    <mergeCell ref="AA10:AA15"/>
    <mergeCell ref="W9:W15"/>
    <mergeCell ref="S9:S15"/>
    <mergeCell ref="T9:T15"/>
    <mergeCell ref="U9:U15"/>
    <mergeCell ref="V9:V15"/>
    <mergeCell ref="P9:P15"/>
    <mergeCell ref="AM49:AN49"/>
    <mergeCell ref="AK36:AM36"/>
    <mergeCell ref="AK37:AK38"/>
    <mergeCell ref="AL37:AL38"/>
    <mergeCell ref="AM37:AM38"/>
  </mergeCells>
  <conditionalFormatting sqref="R26">
    <cfRule type="cellIs" dxfId="96" priority="1" operator="notEqual">
      <formula>0</formula>
    </cfRule>
  </conditionalFormatting>
  <dataValidations count="5">
    <dataValidation type="list" allowBlank="1" showInputMessage="1" showErrorMessage="1" sqref="E18:E22" xr:uid="{D97C26D2-673C-4ACC-A958-60E9024519B0}">
      <formula1>"AAA to AA-, A+ to A- , BBB+ to BBB-, BB+ to B-, CCC or worse, Unrated - In good standing, Unrated - Others"</formula1>
    </dataValidation>
    <dataValidation type="list" allowBlank="1" showInputMessage="1" showErrorMessage="1" sqref="G17 G23" xr:uid="{65D33CCF-1580-4E6D-ABED-96F4BB4589A9}">
      <formula1>"Government or any of its political subdivisions, Domestic banks, Foreign banks or corporations"</formula1>
    </dataValidation>
    <dataValidation type="list" allowBlank="1" showInputMessage="1" showErrorMessage="1" sqref="G18:G22" xr:uid="{870669B7-5280-40FB-9A20-DE922B46F5DD}">
      <formula1>"Government of the Philippines or of its political subdivisions, Universal Banks,Commercial Banks,Offshore Banking Units,Investment Houses,Other Financial Intermediaries,Foreign Banks, Others"</formula1>
    </dataValidation>
    <dataValidation type="list" allowBlank="1" showInputMessage="1" showErrorMessage="1" sqref="AQ18:AQ22" xr:uid="{BAEB85E1-B741-41F0-8BC4-C463C8292D8E}">
      <formula1>"Y,N,n/a"</formula1>
    </dataValidation>
    <dataValidation type="list" allowBlank="1" showInputMessage="1" showErrorMessage="1" sqref="AR18:AS22 AP18:AP22 BM16:BM24" xr:uid="{BF8DB6C6-45BA-4DD4-8871-10C3FCF17BFD}">
      <formula1>"Y,N"</formula1>
    </dataValidation>
  </dataValidations>
  <hyperlinks>
    <hyperlink ref="AD5" location="SCI!A1" display="SCI" xr:uid="{E6400C07-BD18-4F76-9365-11A418B7AEC5}"/>
    <hyperlink ref="AD4" location="'SFP - Liab, NW '!A1" display="SFP-Liab and NW" xr:uid="{37DE4407-FE91-4909-AC72-9185E43208BF}"/>
    <hyperlink ref="AD3" location="'SFP - Asset'!A1" display="SFP-Asset" xr:uid="{5EE57DD0-5E4B-451A-8CC8-5143263D002E}"/>
    <hyperlink ref="AD2" location="Content!A1" display="Content" xr:uid="{BF1F2309-FF8B-478A-B8DC-5E52DCF158C5}"/>
    <hyperlink ref="AK51" r:id="rId1" display="https://www.insurance.gov.ph/wp-content/uploads/2022/05/CL2022_23.pdf" xr:uid="{111ACD5D-00DA-4605-84EE-9D1468BA19D3}"/>
    <hyperlink ref="AK50" r:id="rId2" display="https://www.insurance.gov.ph/amended-insurance-code-r-a-10607/" xr:uid="{15F2DFC0-704B-4557-8F7B-773E48C6223A}"/>
  </hyperlinks>
  <printOptions horizontalCentered="1"/>
  <pageMargins left="0.2" right="0.2" top="1.25" bottom="0.75" header="0.3" footer="0.3"/>
  <pageSetup paperSize="5" scale="20" fitToHeight="0" orientation="portrait"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8">
    <tabColor rgb="FFFFCCCC"/>
    <pageSetUpPr fitToPage="1"/>
  </sheetPr>
  <dimension ref="B2:BX47"/>
  <sheetViews>
    <sheetView showGridLines="0" topLeftCell="AF3" zoomScale="85" zoomScaleNormal="85" workbookViewId="0">
      <selection activeCell="AQ11" sqref="AQ11:AQ19"/>
    </sheetView>
  </sheetViews>
  <sheetFormatPr defaultColWidth="9.140625" defaultRowHeight="12.75" customHeight="1" outlineLevelCol="1"/>
  <cols>
    <col min="1" max="1" width="1.85546875" style="18" customWidth="1"/>
    <col min="2" max="2" width="3.7109375" style="24" customWidth="1"/>
    <col min="3" max="3" width="30.7109375" style="18" customWidth="1"/>
    <col min="4" max="5" width="25.7109375" style="18" customWidth="1"/>
    <col min="6" max="6" width="20.7109375" style="18" customWidth="1"/>
    <col min="7" max="7" width="15.7109375" style="18" customWidth="1"/>
    <col min="8" max="10" width="20.7109375" style="18" customWidth="1"/>
    <col min="11" max="12" width="15.7109375" style="18" customWidth="1"/>
    <col min="13" max="21" width="20.7109375" style="18" customWidth="1"/>
    <col min="22" max="22" width="30.7109375" style="18" customWidth="1"/>
    <col min="23" max="23" width="4.28515625" style="18" customWidth="1"/>
    <col min="24" max="26" width="20.7109375" style="18" customWidth="1"/>
    <col min="27" max="27" width="30.7109375" style="18" customWidth="1"/>
    <col min="28" max="28" width="2.140625" style="18" customWidth="1"/>
    <col min="29" max="29" width="18.7109375" style="18" customWidth="1"/>
    <col min="30" max="34" width="9.140625" style="18"/>
    <col min="35" max="35" width="0" style="18" hidden="1" customWidth="1"/>
    <col min="36" max="48" width="18.7109375" style="18" hidden="1" customWidth="1"/>
    <col min="49" max="56" width="18.7109375" style="18" hidden="1" customWidth="1" outlineLevel="1"/>
    <col min="57" max="57" width="35.7109375" style="18" hidden="1" customWidth="1" collapsed="1"/>
    <col min="58" max="58" width="35.7109375" style="18" hidden="1" customWidth="1"/>
    <col min="59" max="59" width="5.7109375" style="18" hidden="1" customWidth="1"/>
    <col min="60" max="67" width="20.7109375" style="18" hidden="1" customWidth="1"/>
    <col min="68" max="75" width="20.7109375" style="18" hidden="1" customWidth="1" outlineLevel="1"/>
    <col min="76" max="76" width="30.7109375" style="18" hidden="1" customWidth="1" collapsed="1"/>
    <col min="77" max="77" width="0" style="18" hidden="1" customWidth="1"/>
    <col min="78" max="16384" width="9.140625" style="18"/>
  </cols>
  <sheetData>
    <row r="2" spans="2:76" ht="14.1" customHeight="1">
      <c r="B2" s="467" t="s">
        <v>2153</v>
      </c>
      <c r="G2" s="1484"/>
      <c r="H2" s="1484"/>
      <c r="W2" s="2160"/>
      <c r="AB2" s="7916" t="s">
        <v>1486</v>
      </c>
      <c r="AC2" s="5392" t="s">
        <v>1067</v>
      </c>
    </row>
    <row r="3" spans="2:76" ht="14.1" customHeight="1">
      <c r="B3" s="1005" t="s">
        <v>7</v>
      </c>
      <c r="D3" s="5393">
        <f>'Com Prof'!D2</f>
        <v>0</v>
      </c>
      <c r="E3" s="5394"/>
      <c r="F3" s="5394"/>
      <c r="G3" s="1484"/>
      <c r="H3" s="1484"/>
      <c r="I3" s="265"/>
      <c r="J3" s="265"/>
      <c r="K3" s="265"/>
      <c r="L3" s="265"/>
      <c r="M3" s="265"/>
      <c r="N3" s="265"/>
      <c r="O3" s="265"/>
      <c r="P3" s="265"/>
      <c r="Q3" s="265"/>
      <c r="R3" s="265"/>
      <c r="S3" s="265"/>
      <c r="T3" s="265"/>
      <c r="U3" s="265"/>
      <c r="V3" s="265"/>
      <c r="AB3" s="7342"/>
      <c r="AC3" s="550" t="s">
        <v>1487</v>
      </c>
    </row>
    <row r="4" spans="2:76" ht="14.1" customHeight="1">
      <c r="B4" s="1005" t="s">
        <v>757</v>
      </c>
      <c r="D4" s="5328">
        <f>'Com Prof'!D3</f>
        <v>45657</v>
      </c>
      <c r="E4" s="5329"/>
      <c r="F4" s="5329"/>
      <c r="G4" s="265"/>
      <c r="H4" s="265"/>
      <c r="I4" s="265"/>
      <c r="J4" s="265"/>
      <c r="K4" s="265"/>
      <c r="L4" s="265"/>
      <c r="M4" s="265"/>
      <c r="N4" s="265"/>
      <c r="O4" s="265"/>
      <c r="P4" s="265"/>
      <c r="Q4" s="265"/>
      <c r="R4" s="265"/>
      <c r="S4" s="265"/>
      <c r="T4" s="265"/>
      <c r="U4" s="265"/>
      <c r="V4" s="265"/>
      <c r="AB4" s="7342"/>
      <c r="AC4" s="550" t="s">
        <v>1488</v>
      </c>
    </row>
    <row r="5" spans="2:76" ht="14.1" customHeight="1">
      <c r="B5" s="593"/>
      <c r="C5" s="593"/>
      <c r="D5" s="593"/>
      <c r="E5" s="593"/>
      <c r="F5" s="593"/>
      <c r="G5" s="593"/>
      <c r="H5" s="593"/>
      <c r="I5" s="593"/>
      <c r="J5" s="593"/>
      <c r="K5" s="593"/>
      <c r="L5" s="593"/>
      <c r="M5" s="593"/>
      <c r="N5" s="593"/>
      <c r="O5" s="593"/>
      <c r="P5" s="593"/>
      <c r="Q5" s="593"/>
      <c r="R5" s="593"/>
      <c r="S5" s="593"/>
      <c r="T5" s="593"/>
      <c r="U5" s="593"/>
      <c r="V5" s="593"/>
      <c r="AB5" s="7992"/>
      <c r="AC5" s="551" t="s">
        <v>258</v>
      </c>
    </row>
    <row r="6" spans="2:76" ht="14.1" customHeight="1">
      <c r="B6" s="265"/>
      <c r="C6" s="265"/>
      <c r="D6" s="265"/>
      <c r="E6" s="265"/>
      <c r="F6" s="265"/>
      <c r="G6" s="265"/>
      <c r="H6" s="265"/>
      <c r="I6" s="265"/>
      <c r="J6" s="265"/>
      <c r="K6" s="265"/>
      <c r="L6" s="265"/>
      <c r="M6" s="265"/>
      <c r="N6" s="265"/>
      <c r="O6" s="265"/>
      <c r="P6" s="265"/>
      <c r="Q6" s="265"/>
      <c r="R6" s="265"/>
      <c r="S6" s="265"/>
      <c r="T6" s="265"/>
      <c r="U6" s="265"/>
      <c r="V6" s="265"/>
      <c r="AC6" s="510"/>
    </row>
    <row r="7" spans="2:76" ht="14.1" customHeight="1">
      <c r="B7" s="265"/>
      <c r="C7" s="265"/>
      <c r="D7" s="265"/>
      <c r="E7" s="265"/>
      <c r="F7" s="265"/>
      <c r="G7" s="265"/>
      <c r="H7" s="265"/>
      <c r="I7" s="265"/>
      <c r="J7" s="265"/>
      <c r="K7" s="265"/>
      <c r="L7" s="265"/>
      <c r="M7" s="265"/>
      <c r="N7" s="265"/>
      <c r="O7" s="265"/>
      <c r="P7" s="265"/>
      <c r="Q7" s="265"/>
      <c r="R7" s="265"/>
      <c r="S7" s="265"/>
      <c r="T7" s="265"/>
      <c r="U7" s="265"/>
      <c r="V7" s="265"/>
      <c r="AC7" s="510"/>
    </row>
    <row r="8" spans="2:76" ht="14.1" customHeight="1">
      <c r="B8" s="265"/>
      <c r="C8" s="265"/>
      <c r="D8" s="265"/>
      <c r="E8" s="265"/>
      <c r="F8" s="265"/>
      <c r="G8" s="265"/>
      <c r="H8" s="265"/>
      <c r="I8" s="265"/>
      <c r="J8" s="265"/>
      <c r="K8" s="265"/>
      <c r="L8" s="265"/>
      <c r="M8" s="265"/>
      <c r="N8" s="265"/>
      <c r="O8" s="265"/>
      <c r="P8" s="265"/>
      <c r="Q8" s="265"/>
      <c r="R8" s="265"/>
      <c r="S8" s="265"/>
      <c r="T8" s="265"/>
      <c r="U8" s="265"/>
      <c r="V8" s="265"/>
      <c r="AC8" s="510"/>
    </row>
    <row r="9" spans="2:76" s="1086" customFormat="1">
      <c r="B9" s="7973" t="s">
        <v>2115</v>
      </c>
      <c r="C9" s="7973"/>
      <c r="D9" s="7950" t="s">
        <v>1489</v>
      </c>
      <c r="E9" s="7950" t="s">
        <v>2049</v>
      </c>
      <c r="F9" s="7950" t="s">
        <v>2154</v>
      </c>
      <c r="G9" s="7950" t="s">
        <v>2116</v>
      </c>
      <c r="H9" s="7950" t="s">
        <v>2155</v>
      </c>
      <c r="I9" s="7950" t="s">
        <v>2156</v>
      </c>
      <c r="J9" s="7950" t="s">
        <v>2157</v>
      </c>
      <c r="K9" s="5370" t="s">
        <v>2120</v>
      </c>
      <c r="L9" s="5370"/>
      <c r="M9" s="7950" t="s">
        <v>2134</v>
      </c>
      <c r="N9" s="5370" t="s">
        <v>2158</v>
      </c>
      <c r="O9" s="5370"/>
      <c r="P9" s="5370"/>
      <c r="Q9" s="5370"/>
      <c r="R9" s="7950" t="s">
        <v>1640</v>
      </c>
      <c r="S9" s="7950" t="s">
        <v>2064</v>
      </c>
      <c r="T9" s="7994" t="s">
        <v>1086</v>
      </c>
      <c r="U9" s="7993" t="s">
        <v>1084</v>
      </c>
      <c r="V9" s="7991" t="s">
        <v>1497</v>
      </c>
      <c r="X9" s="5371" t="s">
        <v>78</v>
      </c>
      <c r="Y9" s="5371"/>
      <c r="Z9" s="5371"/>
      <c r="AA9" s="5395"/>
      <c r="AJ9" s="2161" t="s">
        <v>1068</v>
      </c>
      <c r="AK9" s="1775"/>
      <c r="AL9" s="1775"/>
      <c r="AM9" s="1775"/>
      <c r="AN9" s="1775"/>
      <c r="AO9" s="1775"/>
      <c r="AP9" s="1775"/>
      <c r="AQ9" s="1775"/>
      <c r="AR9" s="1775"/>
      <c r="AS9" s="1775"/>
      <c r="AT9" s="1775"/>
      <c r="AU9" s="1775"/>
      <c r="AV9" s="1775"/>
      <c r="AW9" s="2161"/>
      <c r="AX9" s="2161"/>
      <c r="AY9" s="2161"/>
      <c r="AZ9" s="2161"/>
      <c r="BA9" s="2161"/>
      <c r="BB9" s="2161"/>
      <c r="BC9" s="2161"/>
      <c r="BD9" s="2161"/>
      <c r="BE9" s="1775"/>
      <c r="BF9" s="1777"/>
      <c r="BH9" s="7408" t="s">
        <v>1068</v>
      </c>
      <c r="BI9" s="7408"/>
      <c r="BJ9" s="7408"/>
      <c r="BK9" s="7408"/>
      <c r="BL9" s="7408"/>
      <c r="BM9" s="7408"/>
      <c r="BN9" s="7408"/>
      <c r="BO9" s="7408"/>
      <c r="BP9" s="7408"/>
      <c r="BQ9" s="7408"/>
      <c r="BR9" s="7408"/>
      <c r="BS9" s="7408"/>
      <c r="BT9" s="7408"/>
      <c r="BU9" s="7408"/>
      <c r="BV9" s="7408"/>
      <c r="BW9" s="7408"/>
      <c r="BX9" s="7408"/>
    </row>
    <row r="10" spans="2:76" s="1086" customFormat="1" ht="15" customHeight="1" thickBot="1">
      <c r="B10" s="7973"/>
      <c r="C10" s="7973"/>
      <c r="D10" s="7950"/>
      <c r="E10" s="7950"/>
      <c r="F10" s="7950"/>
      <c r="G10" s="7950"/>
      <c r="H10" s="7950"/>
      <c r="I10" s="7950"/>
      <c r="J10" s="7950"/>
      <c r="K10" s="7697" t="s">
        <v>2122</v>
      </c>
      <c r="L10" s="7697" t="s">
        <v>2123</v>
      </c>
      <c r="M10" s="7950"/>
      <c r="N10" s="7697" t="s">
        <v>2096</v>
      </c>
      <c r="O10" s="7697" t="s">
        <v>2097</v>
      </c>
      <c r="P10" s="7697" t="s">
        <v>2098</v>
      </c>
      <c r="Q10" s="7697" t="s">
        <v>2135</v>
      </c>
      <c r="R10" s="7950"/>
      <c r="S10" s="7950"/>
      <c r="T10" s="7994"/>
      <c r="U10" s="7993"/>
      <c r="V10" s="7991"/>
      <c r="X10" s="7797" t="s">
        <v>2055</v>
      </c>
      <c r="Y10" s="7989" t="s">
        <v>1086</v>
      </c>
      <c r="Z10" s="7989" t="s">
        <v>1084</v>
      </c>
      <c r="AA10" s="7990" t="s">
        <v>1497</v>
      </c>
      <c r="AJ10" s="7410" t="s">
        <v>1501</v>
      </c>
      <c r="AK10" s="7410" t="s">
        <v>1794</v>
      </c>
      <c r="AL10" s="7410"/>
      <c r="AM10" s="7410" t="s">
        <v>1081</v>
      </c>
      <c r="AN10" s="1779"/>
      <c r="AO10" s="1779"/>
      <c r="AP10" s="7727"/>
      <c r="AQ10" s="7727"/>
      <c r="AR10" s="7727"/>
      <c r="AS10" s="7418"/>
      <c r="AT10" s="7410" t="s">
        <v>1082</v>
      </c>
      <c r="AU10" s="7410" t="s">
        <v>1086</v>
      </c>
      <c r="AV10" s="7410" t="s">
        <v>1084</v>
      </c>
      <c r="AW10" s="1778" t="s">
        <v>1070</v>
      </c>
      <c r="AX10" s="1778"/>
      <c r="AY10" s="1778"/>
      <c r="AZ10" s="1778"/>
      <c r="BA10" s="2162" t="s">
        <v>1071</v>
      </c>
      <c r="BB10" s="1778"/>
      <c r="BC10" s="1778"/>
      <c r="BD10" s="1778"/>
      <c r="BE10" s="7410" t="s">
        <v>44</v>
      </c>
      <c r="BF10" s="7422" t="s">
        <v>1505</v>
      </c>
      <c r="BH10" s="7408" t="s">
        <v>78</v>
      </c>
      <c r="BI10" s="7408"/>
      <c r="BJ10" s="7408"/>
      <c r="BK10" s="7408"/>
      <c r="BL10" s="7408"/>
      <c r="BM10" s="7408"/>
      <c r="BN10" s="7408"/>
      <c r="BO10" s="7408"/>
      <c r="BP10" s="7408"/>
      <c r="BQ10" s="7408"/>
      <c r="BR10" s="7408"/>
      <c r="BS10" s="7408"/>
      <c r="BT10" s="7408"/>
      <c r="BU10" s="7408"/>
      <c r="BV10" s="7408"/>
      <c r="BW10" s="7408"/>
      <c r="BX10" s="7408"/>
    </row>
    <row r="11" spans="2:76" s="1086" customFormat="1" ht="15" customHeight="1" thickBot="1">
      <c r="B11" s="7973"/>
      <c r="C11" s="7973"/>
      <c r="D11" s="7950"/>
      <c r="E11" s="7950"/>
      <c r="F11" s="7950"/>
      <c r="G11" s="7950"/>
      <c r="H11" s="7950"/>
      <c r="I11" s="7950"/>
      <c r="J11" s="7950"/>
      <c r="K11" s="7697"/>
      <c r="L11" s="7697"/>
      <c r="M11" s="7950"/>
      <c r="N11" s="7697"/>
      <c r="O11" s="7697"/>
      <c r="P11" s="7697"/>
      <c r="Q11" s="7697"/>
      <c r="R11" s="7950"/>
      <c r="S11" s="7950"/>
      <c r="T11" s="7994"/>
      <c r="U11" s="7993"/>
      <c r="V11" s="7991"/>
      <c r="X11" s="7797"/>
      <c r="Y11" s="7989"/>
      <c r="Z11" s="7989"/>
      <c r="AA11" s="7990"/>
      <c r="AJ11" s="7410"/>
      <c r="AK11" s="7410"/>
      <c r="AL11" s="7410"/>
      <c r="AM11" s="7410"/>
      <c r="AN11" s="7411" t="s">
        <v>2159</v>
      </c>
      <c r="AO11" s="7411" t="s">
        <v>2160</v>
      </c>
      <c r="AP11" s="7410" t="s">
        <v>1510</v>
      </c>
      <c r="AQ11" s="7410" t="s">
        <v>1740</v>
      </c>
      <c r="AR11" s="7410" t="s">
        <v>1900</v>
      </c>
      <c r="AS11" s="7410" t="s">
        <v>2161</v>
      </c>
      <c r="AT11" s="7410"/>
      <c r="AU11" s="7410"/>
      <c r="AV11" s="7410"/>
      <c r="AW11" s="7410" t="s">
        <v>1509</v>
      </c>
      <c r="AX11" s="7410" t="s">
        <v>1082</v>
      </c>
      <c r="AY11" s="7410" t="s">
        <v>1086</v>
      </c>
      <c r="AZ11" s="7410" t="s">
        <v>1084</v>
      </c>
      <c r="BA11" s="7410" t="s">
        <v>1509</v>
      </c>
      <c r="BB11" s="7410" t="s">
        <v>1082</v>
      </c>
      <c r="BC11" s="7410" t="s">
        <v>1086</v>
      </c>
      <c r="BD11" s="7410" t="s">
        <v>1084</v>
      </c>
      <c r="BE11" s="7410"/>
      <c r="BF11" s="7422"/>
      <c r="BH11" s="7411" t="s">
        <v>1501</v>
      </c>
      <c r="BI11" s="1778" t="s">
        <v>1502</v>
      </c>
      <c r="BJ11" s="1778"/>
      <c r="BK11" s="7411" t="s">
        <v>1081</v>
      </c>
      <c r="BL11" s="7411" t="s">
        <v>1586</v>
      </c>
      <c r="BM11" s="7411" t="s">
        <v>1082</v>
      </c>
      <c r="BN11" s="7411" t="s">
        <v>1086</v>
      </c>
      <c r="BO11" s="7411" t="s">
        <v>1084</v>
      </c>
      <c r="BP11" s="7684" t="s">
        <v>1070</v>
      </c>
      <c r="BQ11" s="7727"/>
      <c r="BR11" s="7727"/>
      <c r="BS11" s="7418"/>
      <c r="BT11" s="7684" t="s">
        <v>1071</v>
      </c>
      <c r="BU11" s="7727"/>
      <c r="BV11" s="7727"/>
      <c r="BW11" s="7418"/>
      <c r="BX11" s="7411" t="s">
        <v>44</v>
      </c>
    </row>
    <row r="12" spans="2:76" s="1086" customFormat="1" ht="14.45" customHeight="1" thickBot="1">
      <c r="B12" s="7973"/>
      <c r="C12" s="7973"/>
      <c r="D12" s="7950"/>
      <c r="E12" s="7950"/>
      <c r="F12" s="7950"/>
      <c r="G12" s="7950"/>
      <c r="H12" s="7950"/>
      <c r="I12" s="7950"/>
      <c r="J12" s="7950"/>
      <c r="K12" s="7697"/>
      <c r="L12" s="7697"/>
      <c r="M12" s="7950"/>
      <c r="N12" s="7697"/>
      <c r="O12" s="7697"/>
      <c r="P12" s="7697"/>
      <c r="Q12" s="7697"/>
      <c r="R12" s="7950"/>
      <c r="S12" s="7950"/>
      <c r="T12" s="7994"/>
      <c r="U12" s="7993"/>
      <c r="V12" s="7991"/>
      <c r="X12" s="7797"/>
      <c r="Y12" s="7989"/>
      <c r="Z12" s="7989"/>
      <c r="AA12" s="7990"/>
      <c r="AJ12" s="7410"/>
      <c r="AK12" s="7410"/>
      <c r="AL12" s="7410"/>
      <c r="AM12" s="7410"/>
      <c r="AN12" s="7412"/>
      <c r="AO12" s="7412"/>
      <c r="AP12" s="7410"/>
      <c r="AQ12" s="7410"/>
      <c r="AR12" s="7410"/>
      <c r="AS12" s="7410"/>
      <c r="AT12" s="7410"/>
      <c r="AU12" s="7410"/>
      <c r="AV12" s="7410"/>
      <c r="AW12" s="7410"/>
      <c r="AX12" s="7410" t="s">
        <v>1082</v>
      </c>
      <c r="AY12" s="7410" t="s">
        <v>1086</v>
      </c>
      <c r="AZ12" s="7410" t="s">
        <v>1084</v>
      </c>
      <c r="BA12" s="7410" t="s">
        <v>1509</v>
      </c>
      <c r="BB12" s="7410" t="s">
        <v>1082</v>
      </c>
      <c r="BC12" s="7410" t="s">
        <v>1086</v>
      </c>
      <c r="BD12" s="7410" t="s">
        <v>1084</v>
      </c>
      <c r="BE12" s="7410"/>
      <c r="BF12" s="7422"/>
      <c r="BH12" s="7412"/>
      <c r="BI12" s="7411" t="s">
        <v>1507</v>
      </c>
      <c r="BJ12" s="7411" t="s">
        <v>1508</v>
      </c>
      <c r="BK12" s="7412"/>
      <c r="BL12" s="7412"/>
      <c r="BM12" s="7412"/>
      <c r="BN12" s="7412"/>
      <c r="BO12" s="7412"/>
      <c r="BP12" s="7411" t="s">
        <v>1509</v>
      </c>
      <c r="BQ12" s="7411" t="s">
        <v>1082</v>
      </c>
      <c r="BR12" s="7411" t="s">
        <v>1086</v>
      </c>
      <c r="BS12" s="7411" t="s">
        <v>1084</v>
      </c>
      <c r="BT12" s="7411" t="s">
        <v>1509</v>
      </c>
      <c r="BU12" s="7411" t="s">
        <v>1082</v>
      </c>
      <c r="BV12" s="7411" t="s">
        <v>1086</v>
      </c>
      <c r="BW12" s="7411" t="s">
        <v>1084</v>
      </c>
      <c r="BX12" s="7412"/>
    </row>
    <row r="13" spans="2:76" s="1086" customFormat="1" ht="14.45" customHeight="1" thickBot="1">
      <c r="B13" s="7973"/>
      <c r="C13" s="7973"/>
      <c r="D13" s="7950"/>
      <c r="E13" s="7950"/>
      <c r="F13" s="7950"/>
      <c r="G13" s="7950"/>
      <c r="H13" s="7950"/>
      <c r="I13" s="7950"/>
      <c r="J13" s="7950"/>
      <c r="K13" s="7697"/>
      <c r="L13" s="7697"/>
      <c r="M13" s="7950"/>
      <c r="N13" s="7697"/>
      <c r="O13" s="7697"/>
      <c r="P13" s="7697"/>
      <c r="Q13" s="7697"/>
      <c r="R13" s="7950"/>
      <c r="S13" s="7950"/>
      <c r="T13" s="7994"/>
      <c r="U13" s="7993"/>
      <c r="V13" s="7991"/>
      <c r="X13" s="7797"/>
      <c r="Y13" s="7989"/>
      <c r="Z13" s="7989"/>
      <c r="AA13" s="7990"/>
      <c r="AJ13" s="7410"/>
      <c r="AK13" s="7410" t="s">
        <v>1079</v>
      </c>
      <c r="AL13" s="7410" t="s">
        <v>1080</v>
      </c>
      <c r="AM13" s="7410"/>
      <c r="AN13" s="7412"/>
      <c r="AO13" s="7412"/>
      <c r="AP13" s="7410"/>
      <c r="AQ13" s="7410"/>
      <c r="AR13" s="7410"/>
      <c r="AS13" s="7410"/>
      <c r="AT13" s="7410"/>
      <c r="AU13" s="7410"/>
      <c r="AV13" s="7410"/>
      <c r="AW13" s="7410"/>
      <c r="AX13" s="7410"/>
      <c r="AY13" s="7410"/>
      <c r="AZ13" s="7410"/>
      <c r="BA13" s="7410"/>
      <c r="BB13" s="7410"/>
      <c r="BC13" s="7410"/>
      <c r="BD13" s="7410"/>
      <c r="BE13" s="7410"/>
      <c r="BF13" s="7422"/>
      <c r="BH13" s="7412"/>
      <c r="BI13" s="7412"/>
      <c r="BJ13" s="7412"/>
      <c r="BK13" s="7412"/>
      <c r="BL13" s="7412"/>
      <c r="BM13" s="7412"/>
      <c r="BN13" s="7412"/>
      <c r="BO13" s="7412"/>
      <c r="BP13" s="7412"/>
      <c r="BQ13" s="7412"/>
      <c r="BR13" s="7412"/>
      <c r="BS13" s="7412"/>
      <c r="BT13" s="7412"/>
      <c r="BU13" s="7412"/>
      <c r="BV13" s="7412"/>
      <c r="BW13" s="7412"/>
      <c r="BX13" s="7412"/>
    </row>
    <row r="14" spans="2:76" s="1086" customFormat="1" ht="14.45" customHeight="1" thickBot="1">
      <c r="B14" s="7973"/>
      <c r="C14" s="7973"/>
      <c r="D14" s="7950"/>
      <c r="E14" s="7950"/>
      <c r="F14" s="7950"/>
      <c r="G14" s="7950"/>
      <c r="H14" s="7950"/>
      <c r="I14" s="7950"/>
      <c r="J14" s="7950"/>
      <c r="K14" s="7697"/>
      <c r="L14" s="7697"/>
      <c r="M14" s="7950"/>
      <c r="N14" s="7697"/>
      <c r="O14" s="7697"/>
      <c r="P14" s="7697"/>
      <c r="Q14" s="7697"/>
      <c r="R14" s="7950"/>
      <c r="S14" s="7950"/>
      <c r="T14" s="7994"/>
      <c r="U14" s="7993"/>
      <c r="V14" s="7991"/>
      <c r="X14" s="7797"/>
      <c r="Y14" s="7989"/>
      <c r="Z14" s="7989"/>
      <c r="AA14" s="7990"/>
      <c r="AJ14" s="7410"/>
      <c r="AK14" s="7410"/>
      <c r="AL14" s="7410"/>
      <c r="AM14" s="7410"/>
      <c r="AN14" s="7412"/>
      <c r="AO14" s="7412"/>
      <c r="AP14" s="7410"/>
      <c r="AQ14" s="7410"/>
      <c r="AR14" s="7410"/>
      <c r="AS14" s="7410"/>
      <c r="AT14" s="7410"/>
      <c r="AU14" s="7410"/>
      <c r="AV14" s="7410"/>
      <c r="AW14" s="7410"/>
      <c r="AX14" s="7410"/>
      <c r="AY14" s="7410"/>
      <c r="AZ14" s="7410"/>
      <c r="BA14" s="7410"/>
      <c r="BB14" s="7410"/>
      <c r="BC14" s="7410"/>
      <c r="BD14" s="7410"/>
      <c r="BE14" s="7410"/>
      <c r="BF14" s="7422"/>
      <c r="BH14" s="7412"/>
      <c r="BI14" s="7412"/>
      <c r="BJ14" s="7412"/>
      <c r="BK14" s="7412"/>
      <c r="BL14" s="7412"/>
      <c r="BM14" s="7412"/>
      <c r="BN14" s="7412"/>
      <c r="BO14" s="7412"/>
      <c r="BP14" s="7412"/>
      <c r="BQ14" s="7412"/>
      <c r="BR14" s="7412"/>
      <c r="BS14" s="7412"/>
      <c r="BT14" s="7412"/>
      <c r="BU14" s="7412"/>
      <c r="BV14" s="7412"/>
      <c r="BW14" s="7412"/>
      <c r="BX14" s="7412"/>
    </row>
    <row r="15" spans="2:76" s="1086" customFormat="1" ht="14.45" customHeight="1" thickBot="1">
      <c r="B15" s="7973"/>
      <c r="C15" s="7973"/>
      <c r="D15" s="7950"/>
      <c r="E15" s="7950"/>
      <c r="F15" s="7950"/>
      <c r="G15" s="7950"/>
      <c r="H15" s="7950"/>
      <c r="I15" s="7950"/>
      <c r="J15" s="7950"/>
      <c r="K15" s="7697"/>
      <c r="L15" s="7697"/>
      <c r="M15" s="7950"/>
      <c r="N15" s="7697"/>
      <c r="O15" s="7697"/>
      <c r="P15" s="7697"/>
      <c r="Q15" s="7697"/>
      <c r="R15" s="7950"/>
      <c r="S15" s="7950"/>
      <c r="T15" s="7994"/>
      <c r="U15" s="7993"/>
      <c r="V15" s="7991"/>
      <c r="X15" s="7797"/>
      <c r="Y15" s="7989"/>
      <c r="Z15" s="7989"/>
      <c r="AA15" s="7990"/>
      <c r="AJ15" s="7410"/>
      <c r="AK15" s="7410"/>
      <c r="AL15" s="7410"/>
      <c r="AM15" s="7410"/>
      <c r="AN15" s="7412"/>
      <c r="AO15" s="7412"/>
      <c r="AP15" s="7410"/>
      <c r="AQ15" s="7410"/>
      <c r="AR15" s="7410"/>
      <c r="AS15" s="7410"/>
      <c r="AT15" s="7410"/>
      <c r="AU15" s="7410"/>
      <c r="AV15" s="7410"/>
      <c r="AW15" s="7410"/>
      <c r="AX15" s="7410"/>
      <c r="AY15" s="7410"/>
      <c r="AZ15" s="7410"/>
      <c r="BA15" s="7410"/>
      <c r="BB15" s="7410"/>
      <c r="BC15" s="7410"/>
      <c r="BD15" s="7410"/>
      <c r="BE15" s="7410"/>
      <c r="BF15" s="7422"/>
      <c r="BH15" s="7412"/>
      <c r="BI15" s="7412"/>
      <c r="BJ15" s="7412"/>
      <c r="BK15" s="7412"/>
      <c r="BL15" s="7412"/>
      <c r="BM15" s="7412"/>
      <c r="BN15" s="7412"/>
      <c r="BO15" s="7412"/>
      <c r="BP15" s="7412"/>
      <c r="BQ15" s="7412"/>
      <c r="BR15" s="7412"/>
      <c r="BS15" s="7412"/>
      <c r="BT15" s="7412"/>
      <c r="BU15" s="7412"/>
      <c r="BV15" s="7412"/>
      <c r="BW15" s="7412"/>
      <c r="BX15" s="7412"/>
    </row>
    <row r="16" spans="2:76" s="1086" customFormat="1" ht="14.45" customHeight="1" thickBot="1">
      <c r="B16" s="7973"/>
      <c r="C16" s="7973"/>
      <c r="D16" s="7950"/>
      <c r="E16" s="7950"/>
      <c r="F16" s="7950"/>
      <c r="G16" s="7950"/>
      <c r="H16" s="7950"/>
      <c r="I16" s="7950"/>
      <c r="J16" s="7950"/>
      <c r="K16" s="7697"/>
      <c r="L16" s="7697"/>
      <c r="M16" s="7950"/>
      <c r="N16" s="7697"/>
      <c r="O16" s="7697"/>
      <c r="P16" s="7697"/>
      <c r="Q16" s="7697"/>
      <c r="R16" s="7950"/>
      <c r="S16" s="7950"/>
      <c r="T16" s="7994"/>
      <c r="U16" s="7993"/>
      <c r="V16" s="7991"/>
      <c r="X16" s="7797"/>
      <c r="Y16" s="7989"/>
      <c r="Z16" s="7989"/>
      <c r="AA16" s="7990"/>
      <c r="AJ16" s="7410"/>
      <c r="AK16" s="7410"/>
      <c r="AL16" s="7410"/>
      <c r="AM16" s="7410"/>
      <c r="AN16" s="7412"/>
      <c r="AO16" s="7412"/>
      <c r="AP16" s="7410"/>
      <c r="AQ16" s="7410"/>
      <c r="AR16" s="7410"/>
      <c r="AS16" s="7410"/>
      <c r="AT16" s="7410"/>
      <c r="AU16" s="7410"/>
      <c r="AV16" s="7410"/>
      <c r="AW16" s="7410"/>
      <c r="AX16" s="7410"/>
      <c r="AY16" s="7410"/>
      <c r="AZ16" s="7410"/>
      <c r="BA16" s="7410"/>
      <c r="BB16" s="7410"/>
      <c r="BC16" s="7410"/>
      <c r="BD16" s="7410"/>
      <c r="BE16" s="7410"/>
      <c r="BF16" s="7422"/>
      <c r="BH16" s="7412"/>
      <c r="BI16" s="7412"/>
      <c r="BJ16" s="7412"/>
      <c r="BK16" s="7412"/>
      <c r="BL16" s="7412"/>
      <c r="BM16" s="7412"/>
      <c r="BN16" s="7412"/>
      <c r="BO16" s="7412"/>
      <c r="BP16" s="7412"/>
      <c r="BQ16" s="7412"/>
      <c r="BR16" s="7412"/>
      <c r="BS16" s="7412"/>
      <c r="BT16" s="7412"/>
      <c r="BU16" s="7412"/>
      <c r="BV16" s="7412"/>
      <c r="BW16" s="7412"/>
      <c r="BX16" s="7412"/>
    </row>
    <row r="17" spans="2:76" s="1086" customFormat="1" ht="14.45" customHeight="1" thickBot="1">
      <c r="B17" s="7973"/>
      <c r="C17" s="7973"/>
      <c r="D17" s="7950"/>
      <c r="E17" s="7950"/>
      <c r="F17" s="7950"/>
      <c r="G17" s="7950"/>
      <c r="H17" s="7950"/>
      <c r="I17" s="7950"/>
      <c r="J17" s="7950"/>
      <c r="K17" s="7697"/>
      <c r="L17" s="7697"/>
      <c r="M17" s="7950"/>
      <c r="N17" s="7697"/>
      <c r="O17" s="7697"/>
      <c r="P17" s="7697"/>
      <c r="Q17" s="7697"/>
      <c r="R17" s="7950"/>
      <c r="S17" s="7950"/>
      <c r="T17" s="7994"/>
      <c r="U17" s="7993"/>
      <c r="V17" s="7991"/>
      <c r="X17" s="7797"/>
      <c r="Y17" s="7989"/>
      <c r="Z17" s="7989"/>
      <c r="AA17" s="7990"/>
      <c r="AJ17" s="7410"/>
      <c r="AK17" s="7410"/>
      <c r="AL17" s="7410"/>
      <c r="AM17" s="7410"/>
      <c r="AN17" s="7412"/>
      <c r="AO17" s="7412"/>
      <c r="AP17" s="7410"/>
      <c r="AQ17" s="7410"/>
      <c r="AR17" s="7410"/>
      <c r="AS17" s="7410"/>
      <c r="AT17" s="7410"/>
      <c r="AU17" s="7410"/>
      <c r="AV17" s="7410"/>
      <c r="AW17" s="7410"/>
      <c r="AX17" s="7410"/>
      <c r="AY17" s="7410"/>
      <c r="AZ17" s="7410"/>
      <c r="BA17" s="7410"/>
      <c r="BB17" s="7410"/>
      <c r="BC17" s="7410"/>
      <c r="BD17" s="7410"/>
      <c r="BE17" s="7410"/>
      <c r="BF17" s="7422"/>
      <c r="BH17" s="7412"/>
      <c r="BI17" s="7412"/>
      <c r="BJ17" s="7412"/>
      <c r="BK17" s="7412"/>
      <c r="BL17" s="7412"/>
      <c r="BM17" s="7412"/>
      <c r="BN17" s="7412"/>
      <c r="BO17" s="7412"/>
      <c r="BP17" s="7412"/>
      <c r="BQ17" s="7412"/>
      <c r="BR17" s="7412"/>
      <c r="BS17" s="7412"/>
      <c r="BT17" s="7412"/>
      <c r="BU17" s="7412"/>
      <c r="BV17" s="7412"/>
      <c r="BW17" s="7412"/>
      <c r="BX17" s="7412"/>
    </row>
    <row r="18" spans="2:76" s="1086" customFormat="1" ht="14.45" customHeight="1" thickBot="1">
      <c r="B18" s="7973"/>
      <c r="C18" s="7973"/>
      <c r="D18" s="7950"/>
      <c r="E18" s="7950"/>
      <c r="F18" s="7950"/>
      <c r="G18" s="7950"/>
      <c r="H18" s="7950"/>
      <c r="I18" s="7950"/>
      <c r="J18" s="7950"/>
      <c r="K18" s="7697"/>
      <c r="L18" s="7697"/>
      <c r="M18" s="7950"/>
      <c r="N18" s="7697"/>
      <c r="O18" s="7697"/>
      <c r="P18" s="7697"/>
      <c r="Q18" s="7697"/>
      <c r="R18" s="7950"/>
      <c r="S18" s="7950"/>
      <c r="T18" s="7994"/>
      <c r="U18" s="7993"/>
      <c r="V18" s="7991"/>
      <c r="X18" s="7797"/>
      <c r="Y18" s="7989"/>
      <c r="Z18" s="7989"/>
      <c r="AA18" s="7990"/>
      <c r="AJ18" s="7410"/>
      <c r="AK18" s="7410"/>
      <c r="AL18" s="7410"/>
      <c r="AM18" s="7410"/>
      <c r="AN18" s="7412"/>
      <c r="AO18" s="7412"/>
      <c r="AP18" s="7410"/>
      <c r="AQ18" s="7410"/>
      <c r="AR18" s="7410"/>
      <c r="AS18" s="7410"/>
      <c r="AT18" s="7410"/>
      <c r="AU18" s="7410"/>
      <c r="AV18" s="7410"/>
      <c r="AW18" s="7410"/>
      <c r="AX18" s="7410"/>
      <c r="AY18" s="7410"/>
      <c r="AZ18" s="7410"/>
      <c r="BA18" s="7410"/>
      <c r="BB18" s="7410"/>
      <c r="BC18" s="7410"/>
      <c r="BD18" s="7410"/>
      <c r="BE18" s="7410"/>
      <c r="BF18" s="7422"/>
      <c r="BH18" s="7412"/>
      <c r="BI18" s="7412"/>
      <c r="BJ18" s="7412"/>
      <c r="BK18" s="7412"/>
      <c r="BL18" s="7412"/>
      <c r="BM18" s="7412"/>
      <c r="BN18" s="7412"/>
      <c r="BO18" s="7412"/>
      <c r="BP18" s="7412"/>
      <c r="BQ18" s="7412"/>
      <c r="BR18" s="7412"/>
      <c r="BS18" s="7412"/>
      <c r="BT18" s="7412"/>
      <c r="BU18" s="7412"/>
      <c r="BV18" s="7412"/>
      <c r="BW18" s="7412"/>
      <c r="BX18" s="7412"/>
    </row>
    <row r="19" spans="2:76" s="1086" customFormat="1" ht="15" customHeight="1" thickBot="1">
      <c r="B19" s="7973"/>
      <c r="C19" s="7973"/>
      <c r="D19" s="7950"/>
      <c r="E19" s="7950"/>
      <c r="F19" s="7950"/>
      <c r="G19" s="7950"/>
      <c r="H19" s="7950"/>
      <c r="I19" s="7950"/>
      <c r="J19" s="7950"/>
      <c r="K19" s="7697"/>
      <c r="L19" s="7697"/>
      <c r="M19" s="7950"/>
      <c r="N19" s="7697"/>
      <c r="O19" s="7697"/>
      <c r="P19" s="7697"/>
      <c r="Q19" s="7697"/>
      <c r="R19" s="7950"/>
      <c r="S19" s="7950"/>
      <c r="T19" s="7994"/>
      <c r="U19" s="7993"/>
      <c r="V19" s="7991"/>
      <c r="X19" s="7797"/>
      <c r="Y19" s="7989"/>
      <c r="Z19" s="7989"/>
      <c r="AA19" s="7990"/>
      <c r="AJ19" s="7410"/>
      <c r="AK19" s="7410"/>
      <c r="AL19" s="7410"/>
      <c r="AM19" s="7410"/>
      <c r="AN19" s="7413"/>
      <c r="AO19" s="7413"/>
      <c r="AP19" s="7410"/>
      <c r="AQ19" s="7410"/>
      <c r="AR19" s="7410"/>
      <c r="AS19" s="7410"/>
      <c r="AT19" s="7410"/>
      <c r="AU19" s="7410"/>
      <c r="AV19" s="7410"/>
      <c r="AW19" s="7410"/>
      <c r="AX19" s="7410"/>
      <c r="AY19" s="7410"/>
      <c r="AZ19" s="7410"/>
      <c r="BA19" s="7410"/>
      <c r="BB19" s="7410"/>
      <c r="BC19" s="7410"/>
      <c r="BD19" s="7410"/>
      <c r="BE19" s="7410"/>
      <c r="BF19" s="7422"/>
      <c r="BH19" s="7413"/>
      <c r="BI19" s="7413"/>
      <c r="BJ19" s="7413"/>
      <c r="BK19" s="7413"/>
      <c r="BL19" s="7413"/>
      <c r="BM19" s="7413"/>
      <c r="BN19" s="7413"/>
      <c r="BO19" s="7413"/>
      <c r="BP19" s="7413"/>
      <c r="BQ19" s="7413"/>
      <c r="BR19" s="7413"/>
      <c r="BS19" s="7413"/>
      <c r="BT19" s="7413"/>
      <c r="BU19" s="7413"/>
      <c r="BV19" s="7413"/>
      <c r="BW19" s="7413"/>
      <c r="BX19" s="7413"/>
    </row>
    <row r="20" spans="2:76" ht="12.75" customHeight="1">
      <c r="B20" s="5396"/>
      <c r="C20" s="5397"/>
      <c r="D20" s="5397"/>
      <c r="E20" s="5398"/>
      <c r="F20" s="5398"/>
      <c r="G20" s="5399"/>
      <c r="H20" s="5398"/>
      <c r="I20" s="5400"/>
      <c r="J20" s="5401"/>
      <c r="K20" s="5400"/>
      <c r="L20" s="5400"/>
      <c r="M20" s="5401"/>
      <c r="N20" s="5401"/>
      <c r="O20" s="5401"/>
      <c r="P20" s="5401"/>
      <c r="Q20" s="5401"/>
      <c r="R20" s="5402"/>
      <c r="S20" s="5402"/>
      <c r="T20" s="5402"/>
      <c r="U20" s="5402"/>
      <c r="V20" s="5403"/>
      <c r="X20" s="5355"/>
      <c r="Y20" s="5356"/>
      <c r="Z20" s="5356"/>
      <c r="AA20" s="5357"/>
      <c r="AJ20" s="871"/>
      <c r="AK20" s="871"/>
      <c r="AL20" s="871"/>
      <c r="AM20" s="871"/>
      <c r="AN20" s="379"/>
      <c r="AO20" s="871"/>
      <c r="AP20" s="871"/>
      <c r="AQ20" s="871"/>
      <c r="AR20" s="871"/>
      <c r="AS20" s="871"/>
      <c r="AT20" s="379"/>
      <c r="AU20" s="379"/>
      <c r="AV20" s="379"/>
      <c r="AW20" s="379"/>
      <c r="AX20" s="379"/>
      <c r="AY20" s="379"/>
      <c r="AZ20" s="379"/>
      <c r="BA20" s="379"/>
      <c r="BB20" s="379"/>
      <c r="BC20" s="379"/>
      <c r="BD20" s="379"/>
      <c r="BE20" s="379"/>
      <c r="BF20" s="1801"/>
      <c r="BH20" s="379"/>
      <c r="BI20" s="379"/>
      <c r="BJ20" s="379"/>
      <c r="BK20" s="379"/>
      <c r="BL20" s="379"/>
      <c r="BM20" s="379"/>
      <c r="BN20" s="379"/>
      <c r="BO20" s="379"/>
      <c r="BP20" s="379"/>
      <c r="BQ20" s="379"/>
      <c r="BR20" s="379"/>
      <c r="BS20" s="379"/>
      <c r="BT20" s="379"/>
      <c r="BU20" s="379"/>
      <c r="BV20" s="379"/>
      <c r="BW20" s="379"/>
      <c r="BX20" s="379"/>
    </row>
    <row r="21" spans="2:76" ht="12.75" customHeight="1">
      <c r="B21" s="1782"/>
      <c r="C21" s="2163" t="s">
        <v>2057</v>
      </c>
      <c r="D21" s="2163"/>
      <c r="E21" s="2164"/>
      <c r="F21" s="2164"/>
      <c r="G21" s="2165"/>
      <c r="H21" s="2114"/>
      <c r="I21" s="2166"/>
      <c r="J21" s="2115"/>
      <c r="K21" s="2166"/>
      <c r="L21" s="2166"/>
      <c r="M21" s="2167"/>
      <c r="N21" s="2115"/>
      <c r="O21" s="2167"/>
      <c r="P21" s="2167"/>
      <c r="Q21" s="2115"/>
      <c r="R21" s="2168"/>
      <c r="S21" s="2168"/>
      <c r="T21" s="2168"/>
      <c r="U21" s="2168"/>
      <c r="V21" s="2169"/>
      <c r="X21" s="5355"/>
      <c r="Y21" s="5356"/>
      <c r="Z21" s="5356"/>
      <c r="AA21" s="5357"/>
      <c r="AJ21" s="871"/>
      <c r="AK21" s="871"/>
      <c r="AL21" s="871"/>
      <c r="AM21" s="871"/>
      <c r="AN21" s="379"/>
      <c r="AO21" s="871"/>
      <c r="AP21" s="871"/>
      <c r="AQ21" s="871"/>
      <c r="AR21" s="871"/>
      <c r="AS21" s="871"/>
      <c r="AT21" s="379"/>
      <c r="AU21" s="379"/>
      <c r="AV21" s="379"/>
      <c r="AW21" s="379"/>
      <c r="AX21" s="379"/>
      <c r="AY21" s="379"/>
      <c r="AZ21" s="379"/>
      <c r="BA21" s="379"/>
      <c r="BB21" s="379"/>
      <c r="BC21" s="379"/>
      <c r="BD21" s="379"/>
      <c r="BE21" s="379"/>
      <c r="BF21" s="1801"/>
      <c r="BH21" s="380"/>
      <c r="BI21" s="380"/>
      <c r="BJ21" s="380"/>
      <c r="BK21" s="380"/>
      <c r="BL21" s="380"/>
      <c r="BM21" s="380"/>
      <c r="BN21" s="380"/>
      <c r="BO21" s="380"/>
      <c r="BP21" s="380"/>
      <c r="BQ21" s="380"/>
      <c r="BR21" s="380"/>
      <c r="BS21" s="380"/>
      <c r="BT21" s="380"/>
      <c r="BU21" s="380"/>
      <c r="BV21" s="380"/>
      <c r="BW21" s="380"/>
      <c r="BX21" s="380"/>
    </row>
    <row r="22" spans="2:76" ht="12.75" customHeight="1">
      <c r="B22" s="1761">
        <v>1</v>
      </c>
      <c r="C22" s="2170"/>
      <c r="D22" s="2170"/>
      <c r="E22" s="2120"/>
      <c r="F22" s="2120"/>
      <c r="G22" s="2171"/>
      <c r="H22" s="2120"/>
      <c r="I22" s="2172"/>
      <c r="J22" s="2121"/>
      <c r="K22" s="2172"/>
      <c r="L22" s="2172"/>
      <c r="M22" s="2173"/>
      <c r="N22" s="2121"/>
      <c r="O22" s="2173"/>
      <c r="P22" s="2173"/>
      <c r="Q22" s="2121"/>
      <c r="R22" s="2174"/>
      <c r="S22" s="2175"/>
      <c r="T22" s="2175"/>
      <c r="U22" s="2175"/>
      <c r="V22" s="2176"/>
      <c r="X22" s="5358"/>
      <c r="Y22" s="5359"/>
      <c r="Z22" s="5359"/>
      <c r="AA22" s="5360"/>
      <c r="AJ22" s="379">
        <f>S22</f>
        <v>0</v>
      </c>
      <c r="AK22" s="576"/>
      <c r="AL22" s="576"/>
      <c r="AM22" s="379">
        <f>AJ22+AK22-AL22</f>
        <v>0</v>
      </c>
      <c r="AN22" s="576"/>
      <c r="AO22" s="576"/>
      <c r="AP22" s="576"/>
      <c r="AQ22" s="576"/>
      <c r="AR22" s="576"/>
      <c r="AS22" s="379">
        <f>J22*0.7</f>
        <v>0</v>
      </c>
      <c r="AT22" s="379">
        <f>IF(AV22&gt;AM22,AV22-AM22,0)</f>
        <v>0</v>
      </c>
      <c r="AU22" s="379">
        <f>IF(AM22&gt;AV22, AM22-AV22,0)</f>
        <v>0</v>
      </c>
      <c r="AV22" s="380">
        <f>IF(AND(AN22="Y",AO22="Y",AP22="Y",AQ22="Y"),MIN(AM22,AR22,AS22),IF(AND(AN22="n/a",AO22="Y",AP22="Y",AQ22="Y"),MIN(AM22,AR22,AS22),0))</f>
        <v>0</v>
      </c>
      <c r="AW22" s="576"/>
      <c r="AX22" s="379">
        <f>IF(AZ22&gt;AM22,AZ22-AM22,0)</f>
        <v>0</v>
      </c>
      <c r="AY22" s="379">
        <f>IF(AM22&gt;AZ22,AM22-AZ22,0)</f>
        <v>0</v>
      </c>
      <c r="AZ22" s="379">
        <f>AV22+AW22</f>
        <v>0</v>
      </c>
      <c r="BA22" s="576"/>
      <c r="BB22" s="379">
        <f>IF(BD22&gt;AM22,BD22-AM22,0)</f>
        <v>0</v>
      </c>
      <c r="BC22" s="379">
        <f>IF(AM22&gt;BD22,AM22-BD22,0)</f>
        <v>0</v>
      </c>
      <c r="BD22" s="379">
        <f>AZ22+BA22</f>
        <v>0</v>
      </c>
      <c r="BE22" s="576"/>
      <c r="BF22" s="1796"/>
      <c r="BH22" s="379">
        <f>R22</f>
        <v>0</v>
      </c>
      <c r="BI22" s="576"/>
      <c r="BJ22" s="576"/>
      <c r="BK22" s="379">
        <f>BH22+BI22-BJ22</f>
        <v>0</v>
      </c>
      <c r="BL22" s="576"/>
      <c r="BM22" s="379">
        <f>IF(BO22&gt;BK22,BO22-BK22,0)</f>
        <v>0</v>
      </c>
      <c r="BN22" s="379">
        <f>IF(BK22&gt;BO22,BK22-BO22,0)</f>
        <v>0</v>
      </c>
      <c r="BO22" s="379">
        <f>IF(BL22="Y",BK22,0)</f>
        <v>0</v>
      </c>
      <c r="BP22" s="576"/>
      <c r="BQ22" s="379">
        <f>IF(BS22&gt;BK22,BS22-BK22,0)</f>
        <v>0</v>
      </c>
      <c r="BR22" s="379">
        <f>IF(BK22&gt;BS22,BK22-BS22,0)</f>
        <v>0</v>
      </c>
      <c r="BS22" s="379">
        <f>BO22+BP22</f>
        <v>0</v>
      </c>
      <c r="BT22" s="576"/>
      <c r="BU22" s="379">
        <f>IF(BW22&gt;BK22,BW22-BK22,0)</f>
        <v>0</v>
      </c>
      <c r="BV22" s="379">
        <f>IF(BK22&gt;BW22,BK22-BV22,0)</f>
        <v>0</v>
      </c>
      <c r="BW22" s="379">
        <f>BS22+BT22</f>
        <v>0</v>
      </c>
      <c r="BX22" s="576"/>
    </row>
    <row r="23" spans="2:76" ht="12.75" customHeight="1">
      <c r="B23" s="1761">
        <v>2</v>
      </c>
      <c r="C23" s="2177"/>
      <c r="D23" s="2177"/>
      <c r="E23" s="2124"/>
      <c r="F23" s="2124"/>
      <c r="G23" s="2178"/>
      <c r="H23" s="2124"/>
      <c r="I23" s="2179"/>
      <c r="J23" s="2125"/>
      <c r="K23" s="2179"/>
      <c r="L23" s="2179"/>
      <c r="M23" s="2180"/>
      <c r="N23" s="2125"/>
      <c r="O23" s="2180"/>
      <c r="P23" s="2180"/>
      <c r="Q23" s="2125"/>
      <c r="R23" s="2181"/>
      <c r="S23" s="2182"/>
      <c r="T23" s="2182"/>
      <c r="U23" s="2182"/>
      <c r="V23" s="2183"/>
      <c r="X23" s="5358"/>
      <c r="Y23" s="5359"/>
      <c r="Z23" s="5359"/>
      <c r="AA23" s="5360"/>
      <c r="AJ23" s="379">
        <f>S23</f>
        <v>0</v>
      </c>
      <c r="AK23" s="576"/>
      <c r="AL23" s="576"/>
      <c r="AM23" s="379">
        <f>AJ23+AK23-AL23</f>
        <v>0</v>
      </c>
      <c r="AN23" s="576"/>
      <c r="AO23" s="576"/>
      <c r="AP23" s="576"/>
      <c r="AQ23" s="576"/>
      <c r="AR23" s="576"/>
      <c r="AS23" s="379">
        <f>J23*0.7</f>
        <v>0</v>
      </c>
      <c r="AT23" s="379">
        <f>IF(AV23&gt;AM23,AV23-AM23,0)</f>
        <v>0</v>
      </c>
      <c r="AU23" s="379">
        <f>IF(AM23&gt;AV23, AM23-AV23,0)</f>
        <v>0</v>
      </c>
      <c r="AV23" s="380">
        <f>IF(AND(AN23="Y",AO23="Y",AP23="Y",AQ23="Y"),MIN(AM23,AR23,AS23),IF(AND(AN23="n/a",AO23="Y",AP23="Y",AQ23="Y"),MIN(AM23,AR23,AS23),0))</f>
        <v>0</v>
      </c>
      <c r="AW23" s="576"/>
      <c r="AX23" s="379">
        <f t="shared" ref="AX23:AX25" si="0">IF(AZ23&gt;AM23,AZ23-AM23,0)</f>
        <v>0</v>
      </c>
      <c r="AY23" s="379">
        <f t="shared" ref="AY23:AY26" si="1">IF(AM23&gt;AZ23,AM23-AZ23,0)</f>
        <v>0</v>
      </c>
      <c r="AZ23" s="379">
        <f>AV23+AW23</f>
        <v>0</v>
      </c>
      <c r="BA23" s="576"/>
      <c r="BB23" s="379">
        <f t="shared" ref="BB23:BB26" si="2">IF(BD23&gt;AM23,BD23-AM23,0)</f>
        <v>0</v>
      </c>
      <c r="BC23" s="379">
        <f t="shared" ref="BC23:BC26" si="3">IF(AM23&gt;BD23,AM23-BD23,0)</f>
        <v>0</v>
      </c>
      <c r="BD23" s="379">
        <f>AZ23+BA23</f>
        <v>0</v>
      </c>
      <c r="BE23" s="576"/>
      <c r="BF23" s="1796"/>
      <c r="BH23" s="379">
        <f>X25</f>
        <v>0</v>
      </c>
      <c r="BI23" s="576"/>
      <c r="BJ23" s="576"/>
      <c r="BK23" s="379">
        <f>BH23+BI23-BJ23</f>
        <v>0</v>
      </c>
      <c r="BL23" s="576"/>
      <c r="BM23" s="379">
        <f>IF(BO23&gt;BK23,BO23-BK23,0)</f>
        <v>0</v>
      </c>
      <c r="BN23" s="379">
        <f>IF(BK23&gt;BO23,BK23-BO23,0)</f>
        <v>0</v>
      </c>
      <c r="BO23" s="379">
        <f>IF(BL23="Y",BK23,0)</f>
        <v>0</v>
      </c>
      <c r="BP23" s="576"/>
      <c r="BQ23" s="379">
        <f>IF(BS23&gt;BK23,BS23-BK23,0)</f>
        <v>0</v>
      </c>
      <c r="BR23" s="379">
        <f>IF(BK23&gt;BS23,BK23-BS23,0)</f>
        <v>0</v>
      </c>
      <c r="BS23" s="379">
        <f>BO23+BP23</f>
        <v>0</v>
      </c>
      <c r="BT23" s="576"/>
      <c r="BU23" s="379">
        <f>IF(BW23&gt;BK23,BW23-BK23,0)</f>
        <v>0</v>
      </c>
      <c r="BV23" s="379">
        <f>IF(BK23&gt;BW23,BK23-BV23,0)</f>
        <v>0</v>
      </c>
      <c r="BW23" s="379">
        <f>BS23+BT23</f>
        <v>0</v>
      </c>
      <c r="BX23" s="576"/>
    </row>
    <row r="24" spans="2:76" ht="12.75" customHeight="1">
      <c r="B24" s="1761">
        <v>3</v>
      </c>
      <c r="C24" s="2177"/>
      <c r="D24" s="2177"/>
      <c r="E24" s="2124"/>
      <c r="F24" s="2124"/>
      <c r="G24" s="2178"/>
      <c r="H24" s="2124"/>
      <c r="I24" s="2179"/>
      <c r="J24" s="2125"/>
      <c r="K24" s="2179"/>
      <c r="L24" s="2179"/>
      <c r="M24" s="2180"/>
      <c r="N24" s="2125"/>
      <c r="O24" s="2180"/>
      <c r="P24" s="2180"/>
      <c r="Q24" s="2125"/>
      <c r="R24" s="2181"/>
      <c r="S24" s="2182"/>
      <c r="T24" s="2182"/>
      <c r="U24" s="2182"/>
      <c r="V24" s="2183"/>
      <c r="X24" s="5358"/>
      <c r="Y24" s="5359"/>
      <c r="Z24" s="5359"/>
      <c r="AA24" s="5360"/>
      <c r="AJ24" s="379">
        <f>S24</f>
        <v>0</v>
      </c>
      <c r="AK24" s="576"/>
      <c r="AL24" s="576"/>
      <c r="AM24" s="379">
        <f>AJ24+AK24-AL24</f>
        <v>0</v>
      </c>
      <c r="AN24" s="576"/>
      <c r="AO24" s="576"/>
      <c r="AP24" s="576"/>
      <c r="AQ24" s="576"/>
      <c r="AR24" s="576"/>
      <c r="AS24" s="379">
        <f>J24*0.7</f>
        <v>0</v>
      </c>
      <c r="AT24" s="379">
        <f>IF(AV24&gt;AM24,AV24-AM24,0)</f>
        <v>0</v>
      </c>
      <c r="AU24" s="379">
        <f>IF(AM24&gt;AV24, AM24-AV24,0)</f>
        <v>0</v>
      </c>
      <c r="AV24" s="380">
        <f>IF(AND(AN24="Y",AO24="Y",AP24="Y",AQ24="Y"),MIN(AM24,AR24,AS24),IF(AND(AN24="n/a",AO24="Y",AP24="Y",AQ24="Y"),MIN(AM24,AR24,AS24),0))</f>
        <v>0</v>
      </c>
      <c r="AW24" s="576"/>
      <c r="AX24" s="379">
        <f t="shared" si="0"/>
        <v>0</v>
      </c>
      <c r="AY24" s="379">
        <f t="shared" si="1"/>
        <v>0</v>
      </c>
      <c r="AZ24" s="379">
        <f>AV24+AW24</f>
        <v>0</v>
      </c>
      <c r="BA24" s="576"/>
      <c r="BB24" s="379">
        <f t="shared" si="2"/>
        <v>0</v>
      </c>
      <c r="BC24" s="379">
        <f t="shared" si="3"/>
        <v>0</v>
      </c>
      <c r="BD24" s="379">
        <f>AZ24+BA24</f>
        <v>0</v>
      </c>
      <c r="BE24" s="576"/>
      <c r="BF24" s="1796"/>
      <c r="BH24" s="379">
        <f>X26</f>
        <v>0</v>
      </c>
      <c r="BI24" s="576"/>
      <c r="BJ24" s="576"/>
      <c r="BK24" s="379">
        <f>BH24+BI24-BJ24</f>
        <v>0</v>
      </c>
      <c r="BL24" s="576"/>
      <c r="BM24" s="379">
        <f>IF(BO24&gt;BK24,BO24-BK24,0)</f>
        <v>0</v>
      </c>
      <c r="BN24" s="379">
        <f>IF(BK24&gt;BO24,BK24-BO24,0)</f>
        <v>0</v>
      </c>
      <c r="BO24" s="379">
        <f>IF(BL24="Y",BK24,0)</f>
        <v>0</v>
      </c>
      <c r="BP24" s="576"/>
      <c r="BQ24" s="379">
        <f>IF(BS24&gt;BK24,BS24-BK24,0)</f>
        <v>0</v>
      </c>
      <c r="BR24" s="379">
        <f>IF(BK24&gt;BS24,BK24-BS24,0)</f>
        <v>0</v>
      </c>
      <c r="BS24" s="379">
        <f>BO24+BP24</f>
        <v>0</v>
      </c>
      <c r="BT24" s="576"/>
      <c r="BU24" s="379">
        <f>IF(BW24&gt;BK24,BW24-BK24,0)</f>
        <v>0</v>
      </c>
      <c r="BV24" s="379">
        <f>IF(BK24&gt;BW24,BK24-BV24,0)</f>
        <v>0</v>
      </c>
      <c r="BW24" s="379">
        <f>BS24+BT24</f>
        <v>0</v>
      </c>
      <c r="BX24" s="576"/>
    </row>
    <row r="25" spans="2:76" ht="12.75" customHeight="1">
      <c r="B25" s="1761">
        <v>4</v>
      </c>
      <c r="C25" s="2177"/>
      <c r="D25" s="2177"/>
      <c r="E25" s="2124"/>
      <c r="F25" s="2124"/>
      <c r="G25" s="2178"/>
      <c r="H25" s="2124"/>
      <c r="I25" s="2179"/>
      <c r="J25" s="2125"/>
      <c r="K25" s="2179"/>
      <c r="L25" s="2179"/>
      <c r="M25" s="2180"/>
      <c r="N25" s="2125"/>
      <c r="O25" s="2180"/>
      <c r="P25" s="2180"/>
      <c r="Q25" s="2125"/>
      <c r="R25" s="2181"/>
      <c r="S25" s="2182"/>
      <c r="T25" s="2182"/>
      <c r="U25" s="2182"/>
      <c r="V25" s="2183"/>
      <c r="X25" s="5358"/>
      <c r="Y25" s="5359"/>
      <c r="Z25" s="5359"/>
      <c r="AA25" s="5360"/>
      <c r="AJ25" s="379">
        <f>S25</f>
        <v>0</v>
      </c>
      <c r="AK25" s="576"/>
      <c r="AL25" s="576"/>
      <c r="AM25" s="379">
        <f>AJ25+AK25-AL25</f>
        <v>0</v>
      </c>
      <c r="AN25" s="576"/>
      <c r="AO25" s="576"/>
      <c r="AP25" s="576"/>
      <c r="AQ25" s="576"/>
      <c r="AR25" s="576"/>
      <c r="AS25" s="379">
        <f>J25*0.7</f>
        <v>0</v>
      </c>
      <c r="AT25" s="379">
        <f>IF(AV25&gt;AM25,AV25-AM25,0)</f>
        <v>0</v>
      </c>
      <c r="AU25" s="379">
        <f>IF(AM25&gt;AV25, AM25-AV25,0)</f>
        <v>0</v>
      </c>
      <c r="AV25" s="380">
        <f>IF(AND(AN25="Y",AO25="Y",AP25="Y",AQ25="Y"),MIN(AM25,AR25,AS25),IF(AND(AN25="n/a",AO25="Y",AP25="Y",AQ25="Y"),MIN(AM25,AR25,AS25),0))</f>
        <v>0</v>
      </c>
      <c r="AW25" s="576"/>
      <c r="AX25" s="379">
        <f t="shared" si="0"/>
        <v>0</v>
      </c>
      <c r="AY25" s="379">
        <f t="shared" si="1"/>
        <v>0</v>
      </c>
      <c r="AZ25" s="379">
        <f>AV25+AW25</f>
        <v>0</v>
      </c>
      <c r="BA25" s="576"/>
      <c r="BB25" s="379">
        <f t="shared" si="2"/>
        <v>0</v>
      </c>
      <c r="BC25" s="379">
        <f t="shared" si="3"/>
        <v>0</v>
      </c>
      <c r="BD25" s="379">
        <f>AZ25+BA25</f>
        <v>0</v>
      </c>
      <c r="BE25" s="576"/>
      <c r="BF25" s="1796"/>
      <c r="BH25" s="379">
        <f>X27</f>
        <v>0</v>
      </c>
      <c r="BI25" s="576"/>
      <c r="BJ25" s="576"/>
      <c r="BK25" s="379">
        <f>BH25+BI25-BJ25</f>
        <v>0</v>
      </c>
      <c r="BL25" s="576"/>
      <c r="BM25" s="379">
        <f>IF(BO25&gt;BK25,BO25-BK25,0)</f>
        <v>0</v>
      </c>
      <c r="BN25" s="379">
        <f>IF(BK25&gt;BO25,BK25-BO25,0)</f>
        <v>0</v>
      </c>
      <c r="BO25" s="379">
        <f>IF(BL25="Y",BK25,0)</f>
        <v>0</v>
      </c>
      <c r="BP25" s="576"/>
      <c r="BQ25" s="379">
        <f>IF(BS25&gt;BK25,BS25-BK25,0)</f>
        <v>0</v>
      </c>
      <c r="BR25" s="379">
        <f>IF(BK25&gt;BS25,BK25-BS25,0)</f>
        <v>0</v>
      </c>
      <c r="BS25" s="379">
        <f>BO25+BP25</f>
        <v>0</v>
      </c>
      <c r="BT25" s="576"/>
      <c r="BU25" s="379">
        <f>IF(BW25&gt;BK25,BW25-BK25,0)</f>
        <v>0</v>
      </c>
      <c r="BV25" s="379">
        <f>IF(BK25&gt;BW25,BK25-BV25,0)</f>
        <v>0</v>
      </c>
      <c r="BW25" s="379">
        <f>BS25+BT25</f>
        <v>0</v>
      </c>
      <c r="BX25" s="576"/>
    </row>
    <row r="26" spans="2:76" ht="12.75" customHeight="1">
      <c r="B26" s="1761">
        <v>5</v>
      </c>
      <c r="C26" s="2184"/>
      <c r="D26" s="2184"/>
      <c r="E26" s="2185"/>
      <c r="F26" s="2185"/>
      <c r="G26" s="2186"/>
      <c r="H26" s="2124"/>
      <c r="I26" s="2179"/>
      <c r="J26" s="2125"/>
      <c r="K26" s="2179"/>
      <c r="L26" s="2179"/>
      <c r="M26" s="2180"/>
      <c r="N26" s="2125"/>
      <c r="O26" s="2180"/>
      <c r="P26" s="2180"/>
      <c r="Q26" s="2125"/>
      <c r="R26" s="2181"/>
      <c r="S26" s="2182"/>
      <c r="T26" s="2182"/>
      <c r="U26" s="2182"/>
      <c r="V26" s="2183"/>
      <c r="X26" s="5358"/>
      <c r="Y26" s="5359"/>
      <c r="Z26" s="5359"/>
      <c r="AA26" s="5360"/>
      <c r="AJ26" s="379">
        <f>S26</f>
        <v>0</v>
      </c>
      <c r="AK26" s="576"/>
      <c r="AL26" s="576"/>
      <c r="AM26" s="379">
        <f>AJ26+AK26-AL26</f>
        <v>0</v>
      </c>
      <c r="AN26" s="576"/>
      <c r="AO26" s="576"/>
      <c r="AP26" s="576"/>
      <c r="AQ26" s="576"/>
      <c r="AR26" s="576"/>
      <c r="AS26" s="379">
        <f>J26*0.7</f>
        <v>0</v>
      </c>
      <c r="AT26" s="379">
        <f>IF(AV26&gt;AM26,AV26-AM26,0)</f>
        <v>0</v>
      </c>
      <c r="AU26" s="379">
        <f>IF(AM26&gt;AV26, AM26-AV26,0)</f>
        <v>0</v>
      </c>
      <c r="AV26" s="380">
        <f>IF(AND(AN26="Y",AO26="Y",AP26="Y",AQ26="Y"),MIN(AM26,AR26,AS26),IF(AND(AN26="n/a",AO26="Y",AP26="Y",AQ26="Y"),MIN(AM26,AR26,AS26),0))</f>
        <v>0</v>
      </c>
      <c r="AW26" s="576"/>
      <c r="AX26" s="379">
        <f>IF(AZ26&gt;AM26,AZ26-AM26,0)</f>
        <v>0</v>
      </c>
      <c r="AY26" s="379">
        <f t="shared" si="1"/>
        <v>0</v>
      </c>
      <c r="AZ26" s="379">
        <f>AV26+AW26</f>
        <v>0</v>
      </c>
      <c r="BA26" s="576"/>
      <c r="BB26" s="379">
        <f t="shared" si="2"/>
        <v>0</v>
      </c>
      <c r="BC26" s="379">
        <f t="shared" si="3"/>
        <v>0</v>
      </c>
      <c r="BD26" s="379">
        <f>AZ26+BA26</f>
        <v>0</v>
      </c>
      <c r="BE26" s="576"/>
      <c r="BF26" s="1796"/>
      <c r="BH26" s="379">
        <f>X28</f>
        <v>0</v>
      </c>
      <c r="BI26" s="576"/>
      <c r="BJ26" s="576"/>
      <c r="BK26" s="379">
        <f>BH26+BI26-BJ26</f>
        <v>0</v>
      </c>
      <c r="BL26" s="576"/>
      <c r="BM26" s="379">
        <f>IF(BO26&gt;BK26,BO26-BK26,0)</f>
        <v>0</v>
      </c>
      <c r="BN26" s="379">
        <f>IF(BK26&gt;BO26,BK26-BO26,0)</f>
        <v>0</v>
      </c>
      <c r="BO26" s="379">
        <f>IF(BL26="Y",BK26,0)</f>
        <v>0</v>
      </c>
      <c r="BP26" s="576"/>
      <c r="BQ26" s="379">
        <f>IF(BS26&gt;BK26,BS26-BK26,0)</f>
        <v>0</v>
      </c>
      <c r="BR26" s="379">
        <f>IF(BK26&gt;BS26,BK26-BS26,0)</f>
        <v>0</v>
      </c>
      <c r="BS26" s="379">
        <f>BO26+BP26</f>
        <v>0</v>
      </c>
      <c r="BT26" s="576"/>
      <c r="BU26" s="379">
        <f>IF(BW26&gt;BK26,BW26-BK26,0)</f>
        <v>0</v>
      </c>
      <c r="BV26" s="379">
        <f>IF(BK26&gt;BW26,BK26-BV26,0)</f>
        <v>0</v>
      </c>
      <c r="BW26" s="379">
        <f>BS26+BT26</f>
        <v>0</v>
      </c>
      <c r="BX26" s="576"/>
    </row>
    <row r="27" spans="2:76" ht="12.75" customHeight="1">
      <c r="B27" s="2187"/>
      <c r="C27" s="2188"/>
      <c r="D27" s="2188"/>
      <c r="E27" s="2189"/>
      <c r="F27" s="2189"/>
      <c r="G27" s="2190"/>
      <c r="H27" s="2191"/>
      <c r="I27" s="2192"/>
      <c r="J27" s="2193"/>
      <c r="K27" s="2192"/>
      <c r="L27" s="2192"/>
      <c r="M27" s="2194"/>
      <c r="N27" s="2194"/>
      <c r="O27" s="2194"/>
      <c r="P27" s="2194"/>
      <c r="Q27" s="2194"/>
      <c r="R27" s="2195"/>
      <c r="S27" s="2195"/>
      <c r="T27" s="2195"/>
      <c r="U27" s="2195"/>
      <c r="V27" s="2196"/>
      <c r="X27" s="5355"/>
      <c r="Y27" s="5356"/>
      <c r="Z27" s="5356"/>
      <c r="AA27" s="5357"/>
      <c r="AJ27" s="379"/>
      <c r="AK27" s="379"/>
      <c r="AL27" s="379"/>
      <c r="AM27" s="379"/>
      <c r="AN27" s="1790"/>
      <c r="AO27" s="379"/>
      <c r="AP27" s="379"/>
      <c r="AQ27" s="379"/>
      <c r="AR27" s="379"/>
      <c r="AS27" s="379"/>
      <c r="AT27" s="379"/>
      <c r="AU27" s="379"/>
      <c r="AV27" s="379"/>
      <c r="AW27" s="379"/>
      <c r="AX27" s="379"/>
      <c r="AY27" s="379"/>
      <c r="AZ27" s="379"/>
      <c r="BA27" s="379"/>
      <c r="BB27" s="379"/>
      <c r="BC27" s="379"/>
      <c r="BD27" s="379"/>
      <c r="BE27" s="379"/>
      <c r="BF27" s="1801"/>
      <c r="BH27" s="379"/>
      <c r="BI27" s="379"/>
      <c r="BJ27" s="379"/>
      <c r="BK27" s="379"/>
      <c r="BL27" s="379"/>
      <c r="BM27" s="379"/>
      <c r="BN27" s="379"/>
      <c r="BO27" s="379"/>
      <c r="BP27" s="379"/>
      <c r="BQ27" s="379"/>
      <c r="BR27" s="379"/>
      <c r="BS27" s="379"/>
      <c r="BT27" s="379"/>
      <c r="BU27" s="379"/>
      <c r="BV27" s="379"/>
      <c r="BW27" s="379"/>
      <c r="BX27" s="379"/>
    </row>
    <row r="28" spans="2:76" ht="12.75" customHeight="1">
      <c r="B28" s="2187"/>
      <c r="C28" s="2197"/>
      <c r="D28" s="2197"/>
      <c r="E28" s="2198"/>
      <c r="F28" s="2198"/>
      <c r="G28" s="2199"/>
      <c r="H28" s="2114"/>
      <c r="I28" s="2166"/>
      <c r="J28" s="2115"/>
      <c r="K28" s="2166"/>
      <c r="L28" s="2166"/>
      <c r="M28" s="2200"/>
      <c r="N28" s="2200"/>
      <c r="O28" s="2200"/>
      <c r="P28" s="2200"/>
      <c r="Q28" s="2200"/>
      <c r="R28" s="2201"/>
      <c r="S28" s="2201"/>
      <c r="T28" s="2201"/>
      <c r="U28" s="2201"/>
      <c r="V28" s="2202"/>
      <c r="X28" s="5361"/>
      <c r="Y28" s="5362"/>
      <c r="Z28" s="5362"/>
      <c r="AA28" s="4151"/>
      <c r="AJ28" s="379"/>
      <c r="AK28" s="379"/>
      <c r="AL28" s="379"/>
      <c r="AM28" s="379"/>
      <c r="AN28" s="1790"/>
      <c r="AO28" s="379"/>
      <c r="AP28" s="379"/>
      <c r="AQ28" s="379"/>
      <c r="AR28" s="379"/>
      <c r="AS28" s="379"/>
      <c r="AT28" s="379"/>
      <c r="AU28" s="379"/>
      <c r="AV28" s="379"/>
      <c r="AW28" s="379"/>
      <c r="AX28" s="379"/>
      <c r="AY28" s="379"/>
      <c r="AZ28" s="379"/>
      <c r="BA28" s="379"/>
      <c r="BB28" s="379"/>
      <c r="BC28" s="379"/>
      <c r="BD28" s="379"/>
      <c r="BE28" s="379"/>
      <c r="BF28" s="1801"/>
      <c r="BH28" s="379"/>
      <c r="BI28" s="379"/>
      <c r="BJ28" s="379"/>
      <c r="BK28" s="379"/>
      <c r="BL28" s="379"/>
      <c r="BM28" s="379"/>
      <c r="BN28" s="379"/>
      <c r="BO28" s="379"/>
      <c r="BP28" s="379"/>
      <c r="BQ28" s="379"/>
      <c r="BR28" s="379"/>
      <c r="BS28" s="379"/>
      <c r="BT28" s="379"/>
      <c r="BU28" s="379"/>
      <c r="BV28" s="379"/>
      <c r="BW28" s="379"/>
      <c r="BX28" s="379"/>
    </row>
    <row r="29" spans="2:76" ht="12.75" customHeight="1">
      <c r="B29" s="5404" t="s">
        <v>2162</v>
      </c>
      <c r="C29" s="5405"/>
      <c r="D29" s="5405"/>
      <c r="E29" s="5405"/>
      <c r="F29" s="5405"/>
      <c r="G29" s="5406"/>
      <c r="H29" s="5383"/>
      <c r="I29" s="5384"/>
      <c r="J29" s="5385"/>
      <c r="K29" s="5384"/>
      <c r="L29" s="5386"/>
      <c r="M29" s="5387">
        <f t="shared" ref="M29:U29" si="4">SUBTOTAL(9,M22:M26)</f>
        <v>0</v>
      </c>
      <c r="N29" s="5387">
        <f t="shared" si="4"/>
        <v>0</v>
      </c>
      <c r="O29" s="5387">
        <f t="shared" si="4"/>
        <v>0</v>
      </c>
      <c r="P29" s="5387">
        <f t="shared" si="4"/>
        <v>0</v>
      </c>
      <c r="Q29" s="5387">
        <f t="shared" si="4"/>
        <v>0</v>
      </c>
      <c r="R29" s="5387">
        <f t="shared" si="4"/>
        <v>0</v>
      </c>
      <c r="S29" s="5387">
        <f t="shared" si="4"/>
        <v>0</v>
      </c>
      <c r="T29" s="5387">
        <f t="shared" si="4"/>
        <v>0</v>
      </c>
      <c r="U29" s="5387">
        <f t="shared" si="4"/>
        <v>0</v>
      </c>
      <c r="V29" s="5407"/>
      <c r="X29" s="5366">
        <f>SUBTOTAL(9,X22:X26)</f>
        <v>0</v>
      </c>
      <c r="Y29" s="5367">
        <f>SUBTOTAL(9,Y22:Y26)</f>
        <v>0</v>
      </c>
      <c r="Z29" s="5367">
        <f>SUBTOTAL(9,Z22:Z26)</f>
        <v>0</v>
      </c>
      <c r="AA29" s="5407"/>
      <c r="AJ29" s="2203">
        <f>SUM(AJ20:AJ28)</f>
        <v>0</v>
      </c>
      <c r="AK29" s="2203">
        <f>SUM(AK20:AK28)</f>
        <v>0</v>
      </c>
      <c r="AL29" s="2203">
        <f>SUM(AL20:AL28)</f>
        <v>0</v>
      </c>
      <c r="AM29" s="2203">
        <f>SUM(AM20:AM28)</f>
        <v>0</v>
      </c>
      <c r="AN29" s="2204">
        <f>SUM(AN20:AN28)</f>
        <v>0</v>
      </c>
      <c r="AO29" s="2203"/>
      <c r="AP29" s="2205"/>
      <c r="AQ29" s="2205"/>
      <c r="AR29" s="2205"/>
      <c r="AS29" s="2205"/>
      <c r="AT29" s="2204">
        <f t="shared" ref="AT29:BD29" si="5">SUM(AT20:AT28)</f>
        <v>0</v>
      </c>
      <c r="AU29" s="2204">
        <f t="shared" si="5"/>
        <v>0</v>
      </c>
      <c r="AV29" s="2204">
        <f t="shared" si="5"/>
        <v>0</v>
      </c>
      <c r="AW29" s="2204">
        <f t="shared" si="5"/>
        <v>0</v>
      </c>
      <c r="AX29" s="2204">
        <f t="shared" si="5"/>
        <v>0</v>
      </c>
      <c r="AY29" s="2204">
        <f t="shared" si="5"/>
        <v>0</v>
      </c>
      <c r="AZ29" s="2204">
        <f t="shared" si="5"/>
        <v>0</v>
      </c>
      <c r="BA29" s="2204">
        <f t="shared" si="5"/>
        <v>0</v>
      </c>
      <c r="BB29" s="2204">
        <f t="shared" si="5"/>
        <v>0</v>
      </c>
      <c r="BC29" s="2204">
        <f t="shared" si="5"/>
        <v>0</v>
      </c>
      <c r="BD29" s="2204">
        <f t="shared" si="5"/>
        <v>0</v>
      </c>
      <c r="BE29" s="2206"/>
      <c r="BF29" s="2207"/>
      <c r="BH29" s="2208">
        <f>SUBTOTAL(9,BH21:BH27)</f>
        <v>0</v>
      </c>
      <c r="BI29" s="2208">
        <f>SUBTOTAL(9,BI21:BI27)</f>
        <v>0</v>
      </c>
      <c r="BJ29" s="2208">
        <f>SUBTOTAL(9,BJ21:BJ27)</f>
        <v>0</v>
      </c>
      <c r="BK29" s="2208">
        <f>SUBTOTAL(9,BK21:BK27)</f>
        <v>0</v>
      </c>
      <c r="BL29" s="2209"/>
      <c r="BM29" s="2208">
        <f t="shared" ref="BM29:BW29" si="6">SUBTOTAL(9,BM21:BM27)</f>
        <v>0</v>
      </c>
      <c r="BN29" s="2208">
        <f t="shared" si="6"/>
        <v>0</v>
      </c>
      <c r="BO29" s="2208">
        <f t="shared" si="6"/>
        <v>0</v>
      </c>
      <c r="BP29" s="2208">
        <f t="shared" si="6"/>
        <v>0</v>
      </c>
      <c r="BQ29" s="2208">
        <f t="shared" si="6"/>
        <v>0</v>
      </c>
      <c r="BR29" s="2208">
        <f t="shared" si="6"/>
        <v>0</v>
      </c>
      <c r="BS29" s="2208">
        <f t="shared" si="6"/>
        <v>0</v>
      </c>
      <c r="BT29" s="2208">
        <f t="shared" si="6"/>
        <v>0</v>
      </c>
      <c r="BU29" s="2208">
        <f t="shared" si="6"/>
        <v>0</v>
      </c>
      <c r="BV29" s="2208">
        <f t="shared" si="6"/>
        <v>0</v>
      </c>
      <c r="BW29" s="2208">
        <f t="shared" si="6"/>
        <v>0</v>
      </c>
      <c r="BX29" s="2210"/>
    </row>
    <row r="30" spans="2:76" ht="12.75" customHeight="1">
      <c r="B30" s="2105"/>
      <c r="P30" s="352" t="s">
        <v>1263</v>
      </c>
      <c r="Q30" s="356">
        <f>Q29-SFP!G83</f>
        <v>0</v>
      </c>
    </row>
    <row r="31" spans="2:76" ht="12.75" customHeight="1">
      <c r="B31" s="284" t="s">
        <v>1565</v>
      </c>
      <c r="C31" s="284"/>
      <c r="AJ31" s="7963" t="s">
        <v>1602</v>
      </c>
      <c r="AK31" s="7963"/>
      <c r="AL31" s="7963"/>
    </row>
    <row r="32" spans="2:76" ht="12.75" customHeight="1">
      <c r="B32" s="540">
        <v>1</v>
      </c>
      <c r="C32" s="1160" t="s">
        <v>1566</v>
      </c>
      <c r="AJ32" s="7376" t="s">
        <v>1603</v>
      </c>
      <c r="AK32" s="7376" t="s">
        <v>1604</v>
      </c>
      <c r="AL32" s="7376" t="s">
        <v>1605</v>
      </c>
    </row>
    <row r="33" spans="36:39" ht="12.75" customHeight="1">
      <c r="AJ33" s="7376"/>
      <c r="AK33" s="7376"/>
      <c r="AL33" s="7376"/>
    </row>
    <row r="34" spans="36:39" ht="12.75" customHeight="1">
      <c r="AJ34" s="1802" t="s">
        <v>1606</v>
      </c>
      <c r="AK34" s="1803">
        <f>SUMIF($E:$E,$AJ34,$BD:$BD)+SUMIF($E:$E,$AJ34,$BW:$BW)</f>
        <v>0</v>
      </c>
      <c r="AL34" s="1803">
        <f>SUMIF($E:$E,$AJ34,$BC:$BC)+SUMIF($E:$E,$AJ34,$BV:$BV)</f>
        <v>0</v>
      </c>
    </row>
    <row r="35" spans="36:39" ht="12.75" customHeight="1">
      <c r="AJ35" s="1802" t="s">
        <v>1607</v>
      </c>
      <c r="AK35" s="1803">
        <f t="shared" ref="AK35:AK38" si="7">SUMIF($E:$E,$AJ35,$BD:$BD)+SUMIF($E:$E,$AJ35,$BW:$BW)</f>
        <v>0</v>
      </c>
      <c r="AL35" s="1803">
        <f t="shared" ref="AL35:AL38" si="8">SUMIF($E:$E,$AJ35,$BC:$BC)+SUMIF($E:$E,$AJ35,$BV:$BV)</f>
        <v>0</v>
      </c>
    </row>
    <row r="36" spans="36:39" ht="12.75" customHeight="1">
      <c r="AJ36" s="1802" t="s">
        <v>1608</v>
      </c>
      <c r="AK36" s="1803">
        <f t="shared" si="7"/>
        <v>0</v>
      </c>
      <c r="AL36" s="1803">
        <f t="shared" si="8"/>
        <v>0</v>
      </c>
    </row>
    <row r="37" spans="36:39" ht="12.75" customHeight="1">
      <c r="AJ37" s="1802" t="s">
        <v>1609</v>
      </c>
      <c r="AK37" s="1803">
        <f t="shared" si="7"/>
        <v>0</v>
      </c>
      <c r="AL37" s="1803">
        <f t="shared" si="8"/>
        <v>0</v>
      </c>
    </row>
    <row r="38" spans="36:39" ht="12.75" customHeight="1">
      <c r="AJ38" s="1802" t="s">
        <v>1610</v>
      </c>
      <c r="AK38" s="1803">
        <f t="shared" si="7"/>
        <v>0</v>
      </c>
      <c r="AL38" s="1803">
        <f t="shared" si="8"/>
        <v>0</v>
      </c>
    </row>
    <row r="39" spans="36:39" ht="12.75" customHeight="1">
      <c r="AJ39" s="1802" t="s">
        <v>1611</v>
      </c>
      <c r="AK39" s="1803"/>
      <c r="AL39" s="1803"/>
    </row>
    <row r="40" spans="36:39" ht="12.75" customHeight="1">
      <c r="AJ40" s="1804" t="s">
        <v>1612</v>
      </c>
      <c r="AK40" s="1803">
        <f t="shared" ref="AK40:AK41" si="9">SUMIF($E:$E,$AJ40,$BD:$BD)+SUMIF($E:$E,$AJ40,$BW:$BW)</f>
        <v>0</v>
      </c>
      <c r="AL40" s="1803">
        <f t="shared" ref="AL40:AL41" si="10">SUMIF($E:$E,$AJ40,$BC:$BC)+SUMIF($E:$E,$AJ40,$BV:$BV)</f>
        <v>0</v>
      </c>
    </row>
    <row r="41" spans="36:39" ht="12.75" customHeight="1">
      <c r="AJ41" s="1804" t="s">
        <v>243</v>
      </c>
      <c r="AK41" s="1803">
        <f t="shared" si="9"/>
        <v>0</v>
      </c>
      <c r="AL41" s="1803">
        <f t="shared" si="10"/>
        <v>0</v>
      </c>
    </row>
    <row r="42" spans="36:39" ht="12.75" customHeight="1">
      <c r="AJ42" s="1805" t="s">
        <v>164</v>
      </c>
      <c r="AK42" s="1806">
        <f>SUM(AK34:AK41)</f>
        <v>0</v>
      </c>
      <c r="AL42" s="1806">
        <f>SUM(AL34:AL41)</f>
        <v>0</v>
      </c>
    </row>
    <row r="44" spans="36:39" ht="12.75" customHeight="1">
      <c r="AJ44" s="7985" t="s">
        <v>1548</v>
      </c>
      <c r="AK44" s="7986"/>
      <c r="AL44" s="7987" t="s">
        <v>52</v>
      </c>
      <c r="AM44" s="7988"/>
    </row>
    <row r="45" spans="36:39" ht="12.75" customHeight="1">
      <c r="AJ45" s="7755" t="s">
        <v>2111</v>
      </c>
      <c r="AK45" s="7756"/>
      <c r="AL45" s="7704" t="s">
        <v>1554</v>
      </c>
      <c r="AM45" s="7706"/>
    </row>
    <row r="46" spans="36:39" ht="12.75" customHeight="1">
      <c r="AJ46" s="7983" t="s">
        <v>2163</v>
      </c>
      <c r="AK46" s="7984"/>
      <c r="AL46" s="7710"/>
      <c r="AM46" s="7712"/>
    </row>
    <row r="47" spans="36:39" ht="12.75" customHeight="1">
      <c r="AJ47" s="7755" t="s">
        <v>2164</v>
      </c>
      <c r="AK47" s="7756"/>
      <c r="AL47" s="7701" t="s">
        <v>1987</v>
      </c>
      <c r="AM47" s="7703"/>
    </row>
  </sheetData>
  <sheetProtection algorithmName="SHA-512" hashValue="3awLm4qv9QI0qXiej8wp+v8vG30Gp8l+1bhSJZr/ErL1OcnJggNRK56/3lSMQZDWvNiYaQgg8X5TUhKSE6Pksw==" saltValue="GIq4NRKVQVrUrZfzXWZRew==" spinCount="100000" sheet="1" scenarios="1" formatRows="0" insertColumns="0" insertRows="0"/>
  <mergeCells count="82">
    <mergeCell ref="AK10:AL12"/>
    <mergeCell ref="AM10:AM19"/>
    <mergeCell ref="AN11:AN19"/>
    <mergeCell ref="AP11:AP19"/>
    <mergeCell ref="AK13:AK19"/>
    <mergeCell ref="AL13:AL19"/>
    <mergeCell ref="AO11:AO19"/>
    <mergeCell ref="AP10:AS10"/>
    <mergeCell ref="AR11:AR19"/>
    <mergeCell ref="AJ31:AL31"/>
    <mergeCell ref="AJ32:AJ33"/>
    <mergeCell ref="AK32:AK33"/>
    <mergeCell ref="AL32:AL33"/>
    <mergeCell ref="BH9:BX9"/>
    <mergeCell ref="BH10:BX10"/>
    <mergeCell ref="BP11:BS11"/>
    <mergeCell ref="BT11:BW11"/>
    <mergeCell ref="AX11:AX19"/>
    <mergeCell ref="AY11:AY19"/>
    <mergeCell ref="AZ11:AZ19"/>
    <mergeCell ref="BA11:BA19"/>
    <mergeCell ref="BB11:BB19"/>
    <mergeCell ref="BC11:BC19"/>
    <mergeCell ref="BD11:BD19"/>
    <mergeCell ref="BE10:BE19"/>
    <mergeCell ref="U9:U19"/>
    <mergeCell ref="D9:D19"/>
    <mergeCell ref="F9:F19"/>
    <mergeCell ref="Q10:Q19"/>
    <mergeCell ref="N10:N19"/>
    <mergeCell ref="R9:R19"/>
    <mergeCell ref="K10:K19"/>
    <mergeCell ref="I9:I19"/>
    <mergeCell ref="E9:E19"/>
    <mergeCell ref="P10:P19"/>
    <mergeCell ref="T9:T19"/>
    <mergeCell ref="S9:S19"/>
    <mergeCell ref="B9:C19"/>
    <mergeCell ref="H9:H19"/>
    <mergeCell ref="M9:M19"/>
    <mergeCell ref="L10:L19"/>
    <mergeCell ref="O10:O19"/>
    <mergeCell ref="G9:G19"/>
    <mergeCell ref="J9:J19"/>
    <mergeCell ref="AJ10:AJ19"/>
    <mergeCell ref="Z10:Z19"/>
    <mergeCell ref="AA10:AA19"/>
    <mergeCell ref="V9:V19"/>
    <mergeCell ref="AB2:AB5"/>
    <mergeCell ref="X10:X19"/>
    <mergeCell ref="Y10:Y19"/>
    <mergeCell ref="BK11:BK19"/>
    <mergeCell ref="BJ12:BJ19"/>
    <mergeCell ref="BI12:BI19"/>
    <mergeCell ref="BH11:BH19"/>
    <mergeCell ref="AQ11:AQ19"/>
    <mergeCell ref="AV10:AV19"/>
    <mergeCell ref="AW11:AW19"/>
    <mergeCell ref="AS11:AS19"/>
    <mergeCell ref="AT10:AT19"/>
    <mergeCell ref="AU10:AU19"/>
    <mergeCell ref="BF10:BF19"/>
    <mergeCell ref="BM11:BM19"/>
    <mergeCell ref="BL11:BL19"/>
    <mergeCell ref="BX11:BX19"/>
    <mergeCell ref="BO11:BO19"/>
    <mergeCell ref="BN11:BN19"/>
    <mergeCell ref="BS12:BS19"/>
    <mergeCell ref="BR12:BR19"/>
    <mergeCell ref="BQ12:BQ19"/>
    <mergeCell ref="BP12:BP19"/>
    <mergeCell ref="BT12:BT19"/>
    <mergeCell ref="BU12:BU19"/>
    <mergeCell ref="BV12:BV19"/>
    <mergeCell ref="BW12:BW19"/>
    <mergeCell ref="AJ47:AK47"/>
    <mergeCell ref="AL47:AM47"/>
    <mergeCell ref="AJ46:AK46"/>
    <mergeCell ref="AJ45:AK45"/>
    <mergeCell ref="AJ44:AK44"/>
    <mergeCell ref="AL44:AM44"/>
    <mergeCell ref="AL45:AM46"/>
  </mergeCells>
  <conditionalFormatting sqref="Q30">
    <cfRule type="cellIs" dxfId="95" priority="1" operator="notEqual">
      <formula>0</formula>
    </cfRule>
  </conditionalFormatting>
  <dataValidations count="2">
    <dataValidation type="list" allowBlank="1" showInputMessage="1" showErrorMessage="1" sqref="F21:F27 AP22:AQ27 BL20:BL28 AO22:AO26" xr:uid="{0B40B6F6-8DDE-4700-90BE-FB79E703587E}">
      <formula1>"Y,N"</formula1>
    </dataValidation>
    <dataValidation type="list" allowBlank="1" showInputMessage="1" showErrorMessage="1" sqref="AN22:AN27" xr:uid="{0D2763BA-392D-49A2-A884-26E48B917381}">
      <formula1>"Y,N,n/a"</formula1>
    </dataValidation>
  </dataValidations>
  <hyperlinks>
    <hyperlink ref="AC5" location="SCI!A1" display="SCI" xr:uid="{933C3209-B598-4A03-967D-EBEC482BFCFD}"/>
    <hyperlink ref="AC4" location="'SFP - Liab, NW '!A1" display="SFP-Liab and NW" xr:uid="{67DEB216-E01F-4D0B-A2E9-F40C0D559AE4}"/>
    <hyperlink ref="AC3" location="'SFP - Asset'!A1" display="SFP-Asset" xr:uid="{0FA80CC2-7EAF-4309-B8F6-3C1093ECDBE4}"/>
    <hyperlink ref="AC2" location="Content!A1" display="Content" xr:uid="{B0DF3935-2E08-4E07-A9DB-8D5274941BF2}"/>
    <hyperlink ref="AJ46" r:id="rId1" xr:uid="{3F6046B9-33B5-4A26-9493-F2AA97A4BAE2}"/>
    <hyperlink ref="AJ45" r:id="rId2" display="https://www.insurance.gov.ph/amended-insurance-code-r-a-10607/" xr:uid="{7DD0C6E1-7FD6-45DB-87E5-CCD4CCD12948}"/>
    <hyperlink ref="AJ47" r:id="rId3" display="https://www.insurance.gov.ph/amended-insurance-code-r-a-10607/" xr:uid="{D4058BC0-90E0-458B-8988-FA9BF53217CE}"/>
  </hyperlinks>
  <printOptions horizontalCentered="1"/>
  <pageMargins left="0.2" right="0.2" top="1.25" bottom="0.75" header="0.3" footer="0.3"/>
  <pageSetup paperSize="5" scale="23" fitToHeight="0" orientation="portrait"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6">
    <tabColor rgb="FFFFCCCC"/>
    <pageSetUpPr fitToPage="1"/>
  </sheetPr>
  <dimension ref="B2:BS37"/>
  <sheetViews>
    <sheetView showGridLines="0" topLeftCell="AB6" zoomScale="85" zoomScaleNormal="85" workbookViewId="0">
      <selection activeCell="AE34" sqref="AE34"/>
    </sheetView>
  </sheetViews>
  <sheetFormatPr defaultColWidth="9.140625" defaultRowHeight="12.75" customHeight="1" outlineLevelCol="1"/>
  <cols>
    <col min="1" max="1" width="1.85546875" style="18" customWidth="1"/>
    <col min="2" max="2" width="3.7109375" style="18" customWidth="1"/>
    <col min="3" max="3" width="30.7109375" style="18" customWidth="1"/>
    <col min="4" max="5" width="25.7109375" style="18" customWidth="1"/>
    <col min="6" max="8" width="15.7109375" style="18" customWidth="1"/>
    <col min="9" max="17" width="20.7109375" style="18" customWidth="1"/>
    <col min="18" max="18" width="30.7109375" style="18" customWidth="1"/>
    <col min="19" max="19" width="3.7109375" style="18" customWidth="1"/>
    <col min="20" max="22" width="20.7109375" style="18" customWidth="1"/>
    <col min="23" max="23" width="30.7109375" style="18" customWidth="1"/>
    <col min="24" max="24" width="1.7109375" style="18" customWidth="1"/>
    <col min="25" max="25" width="18.7109375" style="18" customWidth="1"/>
    <col min="26" max="29" width="9.140625" style="18"/>
    <col min="30" max="30" width="9.140625" style="1"/>
    <col min="31" max="31" width="0" style="1" hidden="1" customWidth="1"/>
    <col min="32" max="34" width="18.7109375" style="1" hidden="1" customWidth="1"/>
    <col min="35" max="41" width="21.42578125" style="1" hidden="1" customWidth="1"/>
    <col min="42" max="49" width="21.42578125" style="1" hidden="1" customWidth="1" outlineLevel="1"/>
    <col min="50" max="50" width="33.42578125" style="1" hidden="1" customWidth="1" collapsed="1"/>
    <col min="51" max="51" width="33.42578125" style="1" hidden="1" customWidth="1"/>
    <col min="52" max="52" width="0" style="1" hidden="1" customWidth="1"/>
    <col min="53" max="60" width="20.7109375" style="1" hidden="1" customWidth="1"/>
    <col min="61" max="68" width="20.7109375" style="1" hidden="1" customWidth="1" outlineLevel="1"/>
    <col min="69" max="69" width="20.7109375" style="1" hidden="1" customWidth="1" collapsed="1"/>
    <col min="70" max="70" width="0" style="1" hidden="1" customWidth="1"/>
    <col min="71" max="71" width="9.140625" style="1"/>
    <col min="72" max="16384" width="9.140625" style="18"/>
  </cols>
  <sheetData>
    <row r="2" spans="2:71" ht="15.2" customHeight="1">
      <c r="B2" s="265" t="s">
        <v>2165</v>
      </c>
      <c r="G2" s="1484"/>
      <c r="H2" s="1484"/>
      <c r="S2" s="2160"/>
      <c r="X2" s="8007" t="s">
        <v>1486</v>
      </c>
      <c r="Y2" s="5392" t="s">
        <v>1067</v>
      </c>
    </row>
    <row r="3" spans="2:71" ht="15.2" customHeight="1">
      <c r="B3" s="1005" t="s">
        <v>7</v>
      </c>
      <c r="D3" s="5393">
        <f>'Com Prof'!D2</f>
        <v>0</v>
      </c>
      <c r="E3" s="5394"/>
      <c r="F3" s="5394"/>
      <c r="G3" s="1484"/>
      <c r="H3" s="1484"/>
      <c r="I3" s="265"/>
      <c r="J3" s="265"/>
      <c r="K3" s="265"/>
      <c r="L3" s="265"/>
      <c r="M3" s="265"/>
      <c r="N3" s="265"/>
      <c r="O3" s="265"/>
      <c r="P3" s="265"/>
      <c r="Q3" s="265"/>
      <c r="R3" s="265"/>
      <c r="X3" s="8008"/>
      <c r="Y3" s="550" t="s">
        <v>1487</v>
      </c>
    </row>
    <row r="4" spans="2:71" ht="15.2" customHeight="1">
      <c r="B4" s="1005" t="s">
        <v>757</v>
      </c>
      <c r="D4" s="5343">
        <f>'Com Prof'!D3</f>
        <v>45657</v>
      </c>
      <c r="E4" s="5344"/>
      <c r="F4" s="5344"/>
      <c r="G4" s="265"/>
      <c r="H4" s="265"/>
      <c r="I4" s="265"/>
      <c r="J4" s="265"/>
      <c r="K4" s="265"/>
      <c r="L4" s="265"/>
      <c r="M4" s="265"/>
      <c r="N4" s="265"/>
      <c r="O4" s="265"/>
      <c r="P4" s="265"/>
      <c r="Q4" s="265"/>
      <c r="R4" s="265"/>
      <c r="X4" s="8008"/>
      <c r="Y4" s="550" t="s">
        <v>1488</v>
      </c>
    </row>
    <row r="5" spans="2:71" s="1982" customFormat="1" ht="15.2" customHeight="1">
      <c r="B5" s="593"/>
      <c r="C5" s="593"/>
      <c r="D5" s="593"/>
      <c r="E5" s="593"/>
      <c r="F5" s="593"/>
      <c r="G5" s="593"/>
      <c r="H5" s="593"/>
      <c r="I5" s="593"/>
      <c r="J5" s="593"/>
      <c r="K5" s="593"/>
      <c r="L5" s="593"/>
      <c r="M5" s="593"/>
      <c r="N5" s="593"/>
      <c r="O5" s="593"/>
      <c r="P5" s="593"/>
      <c r="Q5" s="593"/>
      <c r="R5" s="593"/>
      <c r="X5" s="8009"/>
      <c r="Y5" s="551" t="s">
        <v>258</v>
      </c>
      <c r="AD5" s="2011"/>
      <c r="AE5" s="2011"/>
      <c r="AF5" s="2011"/>
      <c r="AG5" s="2011"/>
      <c r="AH5" s="2011"/>
      <c r="AI5" s="2011"/>
      <c r="AJ5" s="2011"/>
      <c r="AK5" s="2011"/>
      <c r="AL5" s="2011"/>
      <c r="AM5" s="2011"/>
      <c r="AN5" s="2011"/>
      <c r="AO5" s="2011"/>
      <c r="AP5" s="2011"/>
      <c r="AQ5" s="2011"/>
      <c r="AR5" s="2011"/>
      <c r="AS5" s="2011"/>
      <c r="AT5" s="2011"/>
      <c r="AU5" s="2011"/>
      <c r="AV5" s="2011"/>
      <c r="AW5" s="2011"/>
      <c r="AX5" s="2011"/>
      <c r="AY5" s="2011"/>
      <c r="AZ5" s="2011"/>
      <c r="BA5" s="2011"/>
      <c r="BB5" s="2011"/>
      <c r="BC5" s="2011"/>
      <c r="BD5" s="2011"/>
      <c r="BE5" s="2011"/>
      <c r="BF5" s="2011"/>
      <c r="BG5" s="2011"/>
      <c r="BH5" s="2011"/>
      <c r="BI5" s="2011"/>
      <c r="BJ5" s="2011"/>
      <c r="BK5" s="2011"/>
      <c r="BL5" s="2011"/>
      <c r="BM5" s="2011"/>
      <c r="BN5" s="2011"/>
      <c r="BO5" s="2011"/>
      <c r="BP5" s="2011"/>
      <c r="BQ5" s="2011"/>
      <c r="BR5" s="2011"/>
      <c r="BS5" s="2011"/>
    </row>
    <row r="6" spans="2:71" ht="14.1" customHeight="1">
      <c r="B6" s="265"/>
      <c r="C6" s="265"/>
      <c r="D6" s="265"/>
      <c r="E6" s="265"/>
      <c r="F6" s="265"/>
      <c r="G6" s="265"/>
      <c r="H6" s="265"/>
      <c r="I6" s="265"/>
      <c r="J6" s="265"/>
      <c r="K6" s="265"/>
      <c r="L6" s="265"/>
      <c r="M6" s="265"/>
      <c r="N6" s="265"/>
      <c r="O6" s="265"/>
      <c r="P6" s="265"/>
      <c r="Q6" s="265"/>
      <c r="R6" s="265"/>
      <c r="T6" s="510"/>
    </row>
    <row r="7" spans="2:71" ht="14.1" customHeight="1">
      <c r="B7" s="265"/>
      <c r="C7" s="265"/>
      <c r="D7" s="265"/>
      <c r="E7" s="265"/>
      <c r="F7" s="265"/>
      <c r="G7" s="265"/>
      <c r="H7" s="265"/>
      <c r="I7" s="265"/>
      <c r="J7" s="265"/>
      <c r="K7" s="265"/>
      <c r="L7" s="265"/>
      <c r="M7" s="265"/>
      <c r="N7" s="265"/>
      <c r="O7" s="265"/>
      <c r="P7" s="265"/>
      <c r="Q7" s="265"/>
      <c r="R7" s="265"/>
      <c r="T7" s="510"/>
    </row>
    <row r="8" spans="2:71" ht="14.1" customHeight="1">
      <c r="B8" s="265"/>
      <c r="C8" s="265"/>
      <c r="D8" s="265"/>
      <c r="E8" s="265"/>
      <c r="F8" s="265"/>
      <c r="G8" s="265"/>
      <c r="H8" s="265"/>
      <c r="I8" s="265"/>
      <c r="J8" s="265"/>
      <c r="K8" s="265"/>
      <c r="L8" s="265"/>
      <c r="M8" s="265"/>
      <c r="N8" s="265"/>
      <c r="O8" s="265"/>
      <c r="P8" s="265"/>
      <c r="Q8" s="265"/>
      <c r="R8" s="265"/>
      <c r="T8" s="510"/>
    </row>
    <row r="9" spans="2:71" s="1086" customFormat="1">
      <c r="B9" s="7973" t="s">
        <v>2115</v>
      </c>
      <c r="C9" s="8027"/>
      <c r="D9" s="7950" t="s">
        <v>1489</v>
      </c>
      <c r="E9" s="8030" t="s">
        <v>2166</v>
      </c>
      <c r="F9" s="7950" t="s">
        <v>2116</v>
      </c>
      <c r="G9" s="5370" t="s">
        <v>2120</v>
      </c>
      <c r="H9" s="5370"/>
      <c r="I9" s="7950" t="s">
        <v>2134</v>
      </c>
      <c r="J9" s="7950" t="s">
        <v>2167</v>
      </c>
      <c r="K9" s="7950" t="s">
        <v>2097</v>
      </c>
      <c r="L9" s="7950" t="s">
        <v>2098</v>
      </c>
      <c r="M9" s="7950" t="s">
        <v>2135</v>
      </c>
      <c r="N9" s="7950" t="s">
        <v>1640</v>
      </c>
      <c r="O9" s="7950" t="s">
        <v>2064</v>
      </c>
      <c r="P9" s="8021" t="s">
        <v>1086</v>
      </c>
      <c r="Q9" s="8024" t="s">
        <v>1084</v>
      </c>
      <c r="R9" s="7991" t="s">
        <v>1497</v>
      </c>
      <c r="T9" s="5371" t="s">
        <v>78</v>
      </c>
      <c r="U9" s="5372"/>
      <c r="V9" s="5372"/>
      <c r="W9" s="5373"/>
      <c r="AD9" s="20"/>
      <c r="AE9" s="20"/>
      <c r="AF9" s="1826" t="s">
        <v>1068</v>
      </c>
      <c r="AG9" s="1826"/>
      <c r="AH9" s="1826"/>
      <c r="AI9" s="1826"/>
      <c r="AJ9" s="1826"/>
      <c r="AK9" s="1826"/>
      <c r="AL9" s="1826"/>
      <c r="AM9" s="1826"/>
      <c r="AN9" s="1826"/>
      <c r="AO9" s="1826"/>
      <c r="AP9" s="2360"/>
      <c r="AQ9" s="2360"/>
      <c r="AR9" s="2360"/>
      <c r="AS9" s="2360"/>
      <c r="AT9" s="2360"/>
      <c r="AU9" s="2360"/>
      <c r="AV9" s="2360"/>
      <c r="AW9" s="2360"/>
      <c r="AX9" s="1826"/>
      <c r="AY9" s="1828"/>
      <c r="AZ9" s="20"/>
      <c r="BA9" s="7358" t="s">
        <v>1068</v>
      </c>
      <c r="BB9" s="7358"/>
      <c r="BC9" s="7358"/>
      <c r="BD9" s="7358"/>
      <c r="BE9" s="7358"/>
      <c r="BF9" s="7358"/>
      <c r="BG9" s="7358"/>
      <c r="BH9" s="7358"/>
      <c r="BI9" s="7358"/>
      <c r="BJ9" s="7358"/>
      <c r="BK9" s="7358"/>
      <c r="BL9" s="7358"/>
      <c r="BM9" s="7358"/>
      <c r="BN9" s="7358"/>
      <c r="BO9" s="7358"/>
      <c r="BP9" s="7358"/>
      <c r="BQ9" s="7358"/>
      <c r="BR9" s="20"/>
      <c r="BS9" s="20"/>
    </row>
    <row r="10" spans="2:71" s="1086" customFormat="1" ht="13.15" customHeight="1">
      <c r="B10" s="7975"/>
      <c r="C10" s="7976"/>
      <c r="D10" s="7689"/>
      <c r="E10" s="7686"/>
      <c r="F10" s="7689"/>
      <c r="G10" s="7697" t="s">
        <v>2122</v>
      </c>
      <c r="H10" s="7697" t="s">
        <v>2123</v>
      </c>
      <c r="I10" s="7689"/>
      <c r="J10" s="7689"/>
      <c r="K10" s="7689"/>
      <c r="L10" s="7689"/>
      <c r="M10" s="7689"/>
      <c r="N10" s="7689"/>
      <c r="O10" s="7689"/>
      <c r="P10" s="8022"/>
      <c r="Q10" s="7469"/>
      <c r="R10" s="8018"/>
      <c r="T10" s="7797" t="s">
        <v>2055</v>
      </c>
      <c r="U10" s="7989" t="s">
        <v>1086</v>
      </c>
      <c r="V10" s="8013" t="s">
        <v>1084</v>
      </c>
      <c r="W10" s="7990" t="s">
        <v>1497</v>
      </c>
      <c r="AD10" s="20"/>
      <c r="AE10" s="20"/>
      <c r="AF10" s="7305" t="s">
        <v>1501</v>
      </c>
      <c r="AG10" s="7305" t="s">
        <v>1794</v>
      </c>
      <c r="AH10" s="7305"/>
      <c r="AI10" s="7305" t="s">
        <v>1081</v>
      </c>
      <c r="AJ10" s="7305" t="s">
        <v>1503</v>
      </c>
      <c r="AK10" s="7305"/>
      <c r="AL10" s="7305"/>
      <c r="AM10" s="7305" t="s">
        <v>1082</v>
      </c>
      <c r="AN10" s="7305" t="s">
        <v>1086</v>
      </c>
      <c r="AO10" s="7305" t="s">
        <v>1084</v>
      </c>
      <c r="AP10" s="1830" t="s">
        <v>1070</v>
      </c>
      <c r="AQ10" s="1830"/>
      <c r="AR10" s="1830"/>
      <c r="AS10" s="1830"/>
      <c r="AT10" s="1830" t="s">
        <v>1071</v>
      </c>
      <c r="AU10" s="1830"/>
      <c r="AV10" s="1830"/>
      <c r="AW10" s="1830"/>
      <c r="AX10" s="7305" t="s">
        <v>44</v>
      </c>
      <c r="AY10" s="7842" t="s">
        <v>1505</v>
      </c>
      <c r="AZ10" s="20"/>
      <c r="BA10" s="7358" t="s">
        <v>78</v>
      </c>
      <c r="BB10" s="7358"/>
      <c r="BC10" s="7358"/>
      <c r="BD10" s="7358"/>
      <c r="BE10" s="7358"/>
      <c r="BF10" s="7358"/>
      <c r="BG10" s="7358"/>
      <c r="BH10" s="7358"/>
      <c r="BI10" s="7358"/>
      <c r="BJ10" s="7358"/>
      <c r="BK10" s="7358"/>
      <c r="BL10" s="7358"/>
      <c r="BM10" s="7358"/>
      <c r="BN10" s="7358"/>
      <c r="BO10" s="7358"/>
      <c r="BP10" s="7358"/>
      <c r="BQ10" s="7358"/>
      <c r="BR10" s="20"/>
      <c r="BS10" s="20"/>
    </row>
    <row r="11" spans="2:71" s="1086" customFormat="1">
      <c r="B11" s="7975"/>
      <c r="C11" s="7976"/>
      <c r="D11" s="7689"/>
      <c r="E11" s="7686"/>
      <c r="F11" s="7689"/>
      <c r="G11" s="7689"/>
      <c r="H11" s="7689"/>
      <c r="I11" s="7689"/>
      <c r="J11" s="7689"/>
      <c r="K11" s="7689"/>
      <c r="L11" s="7689"/>
      <c r="M11" s="7689"/>
      <c r="N11" s="7689"/>
      <c r="O11" s="7689"/>
      <c r="P11" s="8022"/>
      <c r="Q11" s="7469"/>
      <c r="R11" s="8018"/>
      <c r="T11" s="7830"/>
      <c r="U11" s="8011"/>
      <c r="V11" s="8014"/>
      <c r="W11" s="8016"/>
      <c r="AD11" s="20"/>
      <c r="AE11" s="20"/>
      <c r="AF11" s="7305"/>
      <c r="AG11" s="7305"/>
      <c r="AH11" s="7305"/>
      <c r="AI11" s="7305"/>
      <c r="AJ11" s="7305" t="s">
        <v>1996</v>
      </c>
      <c r="AK11" s="7305" t="s">
        <v>2168</v>
      </c>
      <c r="AL11" s="7305" t="s">
        <v>2169</v>
      </c>
      <c r="AM11" s="7305"/>
      <c r="AN11" s="7305"/>
      <c r="AO11" s="7305"/>
      <c r="AP11" s="7305" t="s">
        <v>1509</v>
      </c>
      <c r="AQ11" s="7305" t="s">
        <v>1082</v>
      </c>
      <c r="AR11" s="7305" t="s">
        <v>1086</v>
      </c>
      <c r="AS11" s="7305" t="s">
        <v>1084</v>
      </c>
      <c r="AT11" s="7305" t="s">
        <v>1509</v>
      </c>
      <c r="AU11" s="7305" t="s">
        <v>1082</v>
      </c>
      <c r="AV11" s="7305" t="s">
        <v>1086</v>
      </c>
      <c r="AW11" s="7305" t="s">
        <v>1084</v>
      </c>
      <c r="AX11" s="7305"/>
      <c r="AY11" s="7842"/>
      <c r="AZ11" s="20"/>
      <c r="BA11" s="7336" t="s">
        <v>1501</v>
      </c>
      <c r="BB11" s="1830" t="s">
        <v>1502</v>
      </c>
      <c r="BC11" s="1830"/>
      <c r="BD11" s="7336" t="s">
        <v>1081</v>
      </c>
      <c r="BE11" s="7336" t="s">
        <v>1586</v>
      </c>
      <c r="BF11" s="7336" t="s">
        <v>1082</v>
      </c>
      <c r="BG11" s="7336" t="s">
        <v>1086</v>
      </c>
      <c r="BH11" s="7336" t="s">
        <v>1084</v>
      </c>
      <c r="BI11" s="2361" t="s">
        <v>1070</v>
      </c>
      <c r="BJ11" s="2362"/>
      <c r="BK11" s="2362"/>
      <c r="BL11" s="2363"/>
      <c r="BM11" s="2361" t="s">
        <v>1071</v>
      </c>
      <c r="BN11" s="2362"/>
      <c r="BO11" s="2362"/>
      <c r="BP11" s="2363"/>
      <c r="BQ11" s="7336" t="s">
        <v>44</v>
      </c>
      <c r="BR11" s="20"/>
      <c r="BS11" s="20"/>
    </row>
    <row r="12" spans="2:71" s="1086" customFormat="1" ht="14.45" customHeight="1">
      <c r="B12" s="7975"/>
      <c r="C12" s="7976"/>
      <c r="D12" s="7689"/>
      <c r="E12" s="7686"/>
      <c r="F12" s="7689"/>
      <c r="G12" s="7689"/>
      <c r="H12" s="7689"/>
      <c r="I12" s="7689"/>
      <c r="J12" s="7689"/>
      <c r="K12" s="7689"/>
      <c r="L12" s="7689"/>
      <c r="M12" s="7689"/>
      <c r="N12" s="7689"/>
      <c r="O12" s="7689"/>
      <c r="P12" s="8022"/>
      <c r="Q12" s="7469"/>
      <c r="R12" s="8018"/>
      <c r="T12" s="7830"/>
      <c r="U12" s="8011"/>
      <c r="V12" s="8014"/>
      <c r="W12" s="8016"/>
      <c r="AD12" s="20"/>
      <c r="AE12" s="20"/>
      <c r="AF12" s="7305"/>
      <c r="AG12" s="7305" t="s">
        <v>1079</v>
      </c>
      <c r="AH12" s="7305" t="s">
        <v>1080</v>
      </c>
      <c r="AI12" s="7305"/>
      <c r="AJ12" s="7305"/>
      <c r="AK12" s="7305"/>
      <c r="AL12" s="7305"/>
      <c r="AM12" s="7305"/>
      <c r="AN12" s="7305"/>
      <c r="AO12" s="7305"/>
      <c r="AP12" s="7305"/>
      <c r="AQ12" s="7305"/>
      <c r="AR12" s="7305"/>
      <c r="AS12" s="7305"/>
      <c r="AT12" s="7305"/>
      <c r="AU12" s="7305"/>
      <c r="AV12" s="7305"/>
      <c r="AW12" s="7305"/>
      <c r="AX12" s="7305"/>
      <c r="AY12" s="7842"/>
      <c r="AZ12" s="20"/>
      <c r="BA12" s="7337"/>
      <c r="BB12" s="7336" t="s">
        <v>1507</v>
      </c>
      <c r="BC12" s="7336" t="s">
        <v>1508</v>
      </c>
      <c r="BD12" s="7337"/>
      <c r="BE12" s="7337"/>
      <c r="BF12" s="7337"/>
      <c r="BG12" s="7337"/>
      <c r="BH12" s="7337"/>
      <c r="BI12" s="7336" t="s">
        <v>1509</v>
      </c>
      <c r="BJ12" s="7336" t="s">
        <v>1082</v>
      </c>
      <c r="BK12" s="7336" t="s">
        <v>1086</v>
      </c>
      <c r="BL12" s="7336" t="s">
        <v>1084</v>
      </c>
      <c r="BM12" s="7336" t="s">
        <v>1509</v>
      </c>
      <c r="BN12" s="7336" t="s">
        <v>1082</v>
      </c>
      <c r="BO12" s="7336" t="s">
        <v>1086</v>
      </c>
      <c r="BP12" s="7336" t="s">
        <v>1084</v>
      </c>
      <c r="BQ12" s="7337"/>
      <c r="BR12" s="20"/>
      <c r="BS12" s="20"/>
    </row>
    <row r="13" spans="2:71" s="1086" customFormat="1" ht="15" customHeight="1" thickBot="1">
      <c r="B13" s="8028"/>
      <c r="C13" s="8029"/>
      <c r="D13" s="8020"/>
      <c r="E13" s="8031"/>
      <c r="F13" s="8020"/>
      <c r="G13" s="8020"/>
      <c r="H13" s="8020"/>
      <c r="I13" s="8020"/>
      <c r="J13" s="8026"/>
      <c r="K13" s="8026"/>
      <c r="L13" s="8026"/>
      <c r="M13" s="8026"/>
      <c r="N13" s="8020"/>
      <c r="O13" s="8020"/>
      <c r="P13" s="8023"/>
      <c r="Q13" s="8025"/>
      <c r="R13" s="8019"/>
      <c r="T13" s="8010"/>
      <c r="U13" s="8012"/>
      <c r="V13" s="8015"/>
      <c r="W13" s="8017"/>
      <c r="AD13" s="20"/>
      <c r="AE13" s="20"/>
      <c r="AF13" s="7305"/>
      <c r="AG13" s="7305"/>
      <c r="AH13" s="7305"/>
      <c r="AI13" s="7305"/>
      <c r="AJ13" s="7305"/>
      <c r="AK13" s="7305"/>
      <c r="AL13" s="7305"/>
      <c r="AM13" s="7305"/>
      <c r="AN13" s="7305"/>
      <c r="AO13" s="7305"/>
      <c r="AP13" s="7305"/>
      <c r="AQ13" s="7305"/>
      <c r="AR13" s="7305"/>
      <c r="AS13" s="7305"/>
      <c r="AT13" s="7305"/>
      <c r="AU13" s="7305"/>
      <c r="AV13" s="7305"/>
      <c r="AW13" s="7305"/>
      <c r="AX13" s="7305"/>
      <c r="AY13" s="7842"/>
      <c r="AZ13" s="20"/>
      <c r="BA13" s="7337"/>
      <c r="BB13" s="7337"/>
      <c r="BC13" s="7337"/>
      <c r="BD13" s="7337"/>
      <c r="BE13" s="7337"/>
      <c r="BF13" s="7337"/>
      <c r="BG13" s="7337"/>
      <c r="BH13" s="7337"/>
      <c r="BI13" s="7337"/>
      <c r="BJ13" s="7337"/>
      <c r="BK13" s="7337"/>
      <c r="BL13" s="7337"/>
      <c r="BM13" s="7337"/>
      <c r="BN13" s="7337"/>
      <c r="BO13" s="7337"/>
      <c r="BP13" s="7337"/>
      <c r="BQ13" s="7337"/>
      <c r="BR13" s="20"/>
      <c r="BS13" s="20"/>
    </row>
    <row r="14" spans="2:71" ht="12.75" customHeight="1">
      <c r="B14" s="1780"/>
      <c r="C14" s="421"/>
      <c r="D14" s="421"/>
      <c r="E14" s="4111"/>
      <c r="F14" s="4149"/>
      <c r="G14" s="4149"/>
      <c r="H14" s="4149"/>
      <c r="I14" s="5378"/>
      <c r="J14" s="5378"/>
      <c r="K14" s="5378"/>
      <c r="L14" s="5378"/>
      <c r="M14" s="5378"/>
      <c r="N14" s="4150"/>
      <c r="O14" s="4150"/>
      <c r="P14" s="4150"/>
      <c r="Q14" s="4150"/>
      <c r="R14" s="4125"/>
      <c r="T14" s="5355"/>
      <c r="U14" s="5356"/>
      <c r="V14" s="5356"/>
      <c r="W14" s="5357"/>
      <c r="AF14" s="1474"/>
      <c r="AG14" s="1474"/>
      <c r="AH14" s="1474"/>
      <c r="AI14" s="1474"/>
      <c r="AJ14" s="1474"/>
      <c r="AK14" s="1474"/>
      <c r="AL14" s="1474"/>
      <c r="AM14" s="1165"/>
      <c r="AN14" s="1165"/>
      <c r="AO14" s="1165"/>
      <c r="AP14" s="1165"/>
      <c r="AQ14" s="1165"/>
      <c r="AR14" s="1165"/>
      <c r="AS14" s="1165"/>
      <c r="AT14" s="1165"/>
      <c r="AU14" s="1165"/>
      <c r="AV14" s="1165"/>
      <c r="AW14" s="1165"/>
      <c r="AX14" s="1165"/>
      <c r="AY14" s="1837"/>
      <c r="BA14" s="1165"/>
      <c r="BB14" s="1165"/>
      <c r="BC14" s="1165"/>
      <c r="BD14" s="1165"/>
      <c r="BE14" s="1165"/>
      <c r="BF14" s="1165"/>
      <c r="BG14" s="1165"/>
      <c r="BH14" s="1165"/>
      <c r="BI14" s="1165"/>
      <c r="BJ14" s="1165"/>
      <c r="BK14" s="1165"/>
      <c r="BL14" s="1165"/>
      <c r="BM14" s="1165"/>
      <c r="BN14" s="1165"/>
      <c r="BO14" s="1165"/>
      <c r="BP14" s="1165"/>
      <c r="BQ14" s="1165"/>
    </row>
    <row r="15" spans="2:71" ht="12.75" customHeight="1">
      <c r="B15" s="1782"/>
      <c r="C15" s="1783" t="s">
        <v>2057</v>
      </c>
      <c r="D15" s="1783"/>
      <c r="E15" s="1784"/>
      <c r="F15" s="1785"/>
      <c r="G15" s="1785"/>
      <c r="H15" s="1785"/>
      <c r="I15" s="1273"/>
      <c r="J15" s="1645"/>
      <c r="K15" s="1273"/>
      <c r="L15" s="1273"/>
      <c r="M15" s="1645"/>
      <c r="N15" s="1647"/>
      <c r="O15" s="1647"/>
      <c r="P15" s="1647"/>
      <c r="Q15" s="1647"/>
      <c r="R15" s="1274"/>
      <c r="T15" s="5355"/>
      <c r="U15" s="5356"/>
      <c r="V15" s="5356"/>
      <c r="W15" s="5357"/>
      <c r="AF15" s="1165"/>
      <c r="AG15" s="1165"/>
      <c r="AH15" s="1165"/>
      <c r="AI15" s="1165"/>
      <c r="AJ15" s="1474"/>
      <c r="AK15" s="1474"/>
      <c r="AL15" s="1474"/>
      <c r="AM15" s="1165"/>
      <c r="AN15" s="1165"/>
      <c r="AO15" s="1165"/>
      <c r="AP15" s="1165"/>
      <c r="AQ15" s="1165"/>
      <c r="AR15" s="1165"/>
      <c r="AS15" s="1165"/>
      <c r="AT15" s="1165"/>
      <c r="AU15" s="1165"/>
      <c r="AV15" s="1165"/>
      <c r="AW15" s="1165"/>
      <c r="AX15" s="1165"/>
      <c r="AY15" s="1837"/>
      <c r="BA15" s="1165"/>
      <c r="BB15" s="1165"/>
      <c r="BC15" s="1165"/>
      <c r="BD15" s="1165"/>
      <c r="BE15" s="1165"/>
      <c r="BF15" s="1165"/>
      <c r="BG15" s="1165"/>
      <c r="BH15" s="1165"/>
      <c r="BI15" s="1165"/>
      <c r="BJ15" s="1165"/>
      <c r="BK15" s="1165"/>
      <c r="BL15" s="1165"/>
      <c r="BM15" s="1165"/>
      <c r="BN15" s="1165"/>
      <c r="BO15" s="1165"/>
      <c r="BP15" s="1165"/>
      <c r="BQ15" s="1165"/>
    </row>
    <row r="16" spans="2:71" ht="12.75" customHeight="1">
      <c r="B16" s="1761">
        <v>1</v>
      </c>
      <c r="C16" s="1762"/>
      <c r="D16" s="1762"/>
      <c r="E16" s="1112"/>
      <c r="F16" s="1787"/>
      <c r="G16" s="1787"/>
      <c r="H16" s="1787"/>
      <c r="I16" s="1112"/>
      <c r="J16" s="1637"/>
      <c r="K16" s="1112"/>
      <c r="L16" s="1112"/>
      <c r="M16" s="1637"/>
      <c r="N16" s="1983"/>
      <c r="O16" s="1459"/>
      <c r="P16" s="1459"/>
      <c r="Q16" s="1459"/>
      <c r="R16" s="1187"/>
      <c r="S16" s="5408"/>
      <c r="T16" s="2214"/>
      <c r="U16" s="1459"/>
      <c r="V16" s="1459"/>
      <c r="W16" s="1187"/>
      <c r="AF16" s="1165">
        <f>O16</f>
        <v>0</v>
      </c>
      <c r="AG16" s="1162"/>
      <c r="AH16" s="1162"/>
      <c r="AI16" s="1165">
        <f>AF16+AG16-AH16</f>
        <v>0</v>
      </c>
      <c r="AJ16" s="1162"/>
      <c r="AK16" s="1162"/>
      <c r="AL16" s="1162"/>
      <c r="AM16" s="1165">
        <f>IF(AO16&gt;AI16,AO16-AI16,0)</f>
        <v>0</v>
      </c>
      <c r="AN16" s="1165">
        <f>IF(AI16&gt;AO16, AI16-AO16,0)</f>
        <v>0</v>
      </c>
      <c r="AO16" s="1165">
        <f>IF(AND(AJ16="Y",AK16="Y"),MIN(AI16,AL16),0)</f>
        <v>0</v>
      </c>
      <c r="AP16" s="1162"/>
      <c r="AQ16" s="1165">
        <f>IF(AS16&gt;AI16,AS16-AI16,0)</f>
        <v>0</v>
      </c>
      <c r="AR16" s="1165">
        <f>IF(AI16&gt;AS16,AI16-AS16,0)</f>
        <v>0</v>
      </c>
      <c r="AS16" s="1165">
        <f>AO16+AP16</f>
        <v>0</v>
      </c>
      <c r="AT16" s="1162"/>
      <c r="AU16" s="1165">
        <f>IF(AW16&gt;AI16,AW16-AI16,0)</f>
        <v>0</v>
      </c>
      <c r="AV16" s="1165">
        <f>IF(AI16&gt;AW16,AI16-AW16,0)</f>
        <v>0</v>
      </c>
      <c r="AW16" s="1165">
        <f>AS16+AT16</f>
        <v>0</v>
      </c>
      <c r="AX16" s="1162"/>
      <c r="AY16" s="1836"/>
      <c r="BA16" s="1165">
        <f>M16</f>
        <v>0</v>
      </c>
      <c r="BB16" s="1162"/>
      <c r="BC16" s="1162"/>
      <c r="BD16" s="1165">
        <f>BA16+BB16-BC16</f>
        <v>0</v>
      </c>
      <c r="BE16" s="1162"/>
      <c r="BF16" s="1165">
        <f>IF(BH16&gt;BD16,BH16-BD16,0)</f>
        <v>0</v>
      </c>
      <c r="BG16" s="1165">
        <f>IF(BD16&gt;BH16,BD16-BH16,0)</f>
        <v>0</v>
      </c>
      <c r="BH16" s="1165">
        <f>IF(BE16="Y",BD16,0)</f>
        <v>0</v>
      </c>
      <c r="BI16" s="1162"/>
      <c r="BJ16" s="1165">
        <f>IF(BL16&gt;BD16,BL16-BD16,0)</f>
        <v>0</v>
      </c>
      <c r="BK16" s="1165">
        <f>IF(BD16&gt;BL16,BD16-BL16,0)</f>
        <v>0</v>
      </c>
      <c r="BL16" s="1165">
        <f>BH16+BI16</f>
        <v>0</v>
      </c>
      <c r="BM16" s="1162"/>
      <c r="BN16" s="1165">
        <f>IF(BP16&gt;BD16,BP16-BD16,0)</f>
        <v>0</v>
      </c>
      <c r="BO16" s="1165">
        <f>IF(BD16&gt;BP16,BD16-BO16,0)</f>
        <v>0</v>
      </c>
      <c r="BP16" s="1165">
        <f>BL16+BM16</f>
        <v>0</v>
      </c>
      <c r="BQ16" s="1162"/>
    </row>
    <row r="17" spans="2:69" ht="12.75" customHeight="1">
      <c r="B17" s="1761">
        <v>2</v>
      </c>
      <c r="C17" s="1765"/>
      <c r="D17" s="1765"/>
      <c r="E17" s="1112"/>
      <c r="F17" s="1792"/>
      <c r="G17" s="1792"/>
      <c r="H17" s="1792"/>
      <c r="I17" s="1042"/>
      <c r="J17" s="1766"/>
      <c r="K17" s="1042"/>
      <c r="L17" s="1042"/>
      <c r="M17" s="1766"/>
      <c r="N17" s="1984"/>
      <c r="O17" s="1464"/>
      <c r="P17" s="1464"/>
      <c r="Q17" s="1464"/>
      <c r="R17" s="1192"/>
      <c r="S17" s="5408"/>
      <c r="T17" s="2214"/>
      <c r="U17" s="1459"/>
      <c r="V17" s="1459"/>
      <c r="W17" s="1187"/>
      <c r="AF17" s="1165">
        <f>O17</f>
        <v>0</v>
      </c>
      <c r="AG17" s="1162"/>
      <c r="AH17" s="1162"/>
      <c r="AI17" s="1165">
        <f>AF17+AG17-AH17</f>
        <v>0</v>
      </c>
      <c r="AJ17" s="1162"/>
      <c r="AK17" s="1162"/>
      <c r="AL17" s="1162"/>
      <c r="AM17" s="1165">
        <f>IF(AO17&gt;AI17,AO17-AI17,0)</f>
        <v>0</v>
      </c>
      <c r="AN17" s="1165">
        <f>IF(AI17&gt;AO17, AI17-AO17,0)</f>
        <v>0</v>
      </c>
      <c r="AO17" s="1165">
        <f t="shared" ref="AO17:AO20" si="0">IF(AND(AJ17="Y",AK17="Y"),MIN(AI17,AL17),0)</f>
        <v>0</v>
      </c>
      <c r="AP17" s="1162"/>
      <c r="AQ17" s="1165">
        <f t="shared" ref="AQ17:AQ20" si="1">IF(AS17&gt;AI17,AS17-AI17,0)</f>
        <v>0</v>
      </c>
      <c r="AR17" s="1165">
        <f t="shared" ref="AR17:AR20" si="2">IF(AI17&gt;AS17,AI17-AS17,0)</f>
        <v>0</v>
      </c>
      <c r="AS17" s="1165">
        <f>AO17+AP17</f>
        <v>0</v>
      </c>
      <c r="AT17" s="1162"/>
      <c r="AU17" s="1165">
        <f t="shared" ref="AU17:AU20" si="3">IF(AW17&gt;AI17,AW17-AI17,0)</f>
        <v>0</v>
      </c>
      <c r="AV17" s="1165">
        <f t="shared" ref="AV17:AV20" si="4">IF(AI17&gt;AW17,AI17-AW17,0)</f>
        <v>0</v>
      </c>
      <c r="AW17" s="1165">
        <f>AS17+AT17</f>
        <v>0</v>
      </c>
      <c r="AX17" s="1162"/>
      <c r="AY17" s="1836"/>
      <c r="BA17" s="1165">
        <f>S19</f>
        <v>0</v>
      </c>
      <c r="BB17" s="1162"/>
      <c r="BC17" s="1162"/>
      <c r="BD17" s="1165">
        <f>BA17+BB17-BC17</f>
        <v>0</v>
      </c>
      <c r="BE17" s="1162"/>
      <c r="BF17" s="1165">
        <f>IF(BH17&gt;BD17,BH17-BD17,0)</f>
        <v>0</v>
      </c>
      <c r="BG17" s="1165">
        <f>IF(BD17&gt;BH17,BD17-BH17,0)</f>
        <v>0</v>
      </c>
      <c r="BH17" s="1165">
        <f>IF(BE17="Y",BD17,0)</f>
        <v>0</v>
      </c>
      <c r="BI17" s="1162"/>
      <c r="BJ17" s="1165">
        <f>IF(BL17&gt;BD17,BL17-BD17,0)</f>
        <v>0</v>
      </c>
      <c r="BK17" s="1165">
        <f>IF(BD17&gt;BL17,BD17-BL17,0)</f>
        <v>0</v>
      </c>
      <c r="BL17" s="1165">
        <f>BH17+BI17</f>
        <v>0</v>
      </c>
      <c r="BM17" s="1162"/>
      <c r="BN17" s="1165">
        <f>IF(BP17&gt;BD17,BP17-BD17,0)</f>
        <v>0</v>
      </c>
      <c r="BO17" s="1165">
        <f>IF(BD17&gt;BP17,BD17-BO17,0)</f>
        <v>0</v>
      </c>
      <c r="BP17" s="1165">
        <f>BL17+BM17</f>
        <v>0</v>
      </c>
      <c r="BQ17" s="1162"/>
    </row>
    <row r="18" spans="2:69" ht="12.75" customHeight="1">
      <c r="B18" s="1761">
        <v>3</v>
      </c>
      <c r="C18" s="1765"/>
      <c r="D18" s="1765"/>
      <c r="E18" s="1112"/>
      <c r="F18" s="1792"/>
      <c r="G18" s="1792"/>
      <c r="H18" s="1792"/>
      <c r="I18" s="1042"/>
      <c r="J18" s="1766"/>
      <c r="K18" s="1042"/>
      <c r="L18" s="1042"/>
      <c r="M18" s="1766"/>
      <c r="N18" s="1984"/>
      <c r="O18" s="1464"/>
      <c r="P18" s="1464"/>
      <c r="Q18" s="1464"/>
      <c r="R18" s="1192"/>
      <c r="S18" s="5408"/>
      <c r="T18" s="2214"/>
      <c r="U18" s="1459"/>
      <c r="V18" s="1459"/>
      <c r="W18" s="1187"/>
      <c r="AF18" s="1165">
        <f>O18</f>
        <v>0</v>
      </c>
      <c r="AG18" s="1162"/>
      <c r="AH18" s="1162"/>
      <c r="AI18" s="1165">
        <f>AF18+AG18-AH18</f>
        <v>0</v>
      </c>
      <c r="AJ18" s="1162"/>
      <c r="AK18" s="1162"/>
      <c r="AL18" s="1162"/>
      <c r="AM18" s="1165">
        <f>IF(AO18&gt;AI18,AO18-AI18,0)</f>
        <v>0</v>
      </c>
      <c r="AN18" s="1165">
        <f>IF(AI18&gt;AO18, AI18-AO18,0)</f>
        <v>0</v>
      </c>
      <c r="AO18" s="1165">
        <f t="shared" si="0"/>
        <v>0</v>
      </c>
      <c r="AP18" s="1162"/>
      <c r="AQ18" s="1165">
        <f t="shared" si="1"/>
        <v>0</v>
      </c>
      <c r="AR18" s="1165">
        <f t="shared" si="2"/>
        <v>0</v>
      </c>
      <c r="AS18" s="1165">
        <f>AO18+AP18</f>
        <v>0</v>
      </c>
      <c r="AT18" s="1162"/>
      <c r="AU18" s="1165">
        <f t="shared" si="3"/>
        <v>0</v>
      </c>
      <c r="AV18" s="1165">
        <f t="shared" si="4"/>
        <v>0</v>
      </c>
      <c r="AW18" s="1165">
        <f>AS18+AT18</f>
        <v>0</v>
      </c>
      <c r="AX18" s="1162"/>
      <c r="AY18" s="1836"/>
      <c r="BA18" s="1165">
        <f>S20</f>
        <v>0</v>
      </c>
      <c r="BB18" s="1162"/>
      <c r="BC18" s="1162"/>
      <c r="BD18" s="1165">
        <f>BA18+BB18-BC18</f>
        <v>0</v>
      </c>
      <c r="BE18" s="1162"/>
      <c r="BF18" s="1165">
        <f>IF(BH18&gt;BD18,BH18-BD18,0)</f>
        <v>0</v>
      </c>
      <c r="BG18" s="1165">
        <f>IF(BD18&gt;BH18,BD18-BH18,0)</f>
        <v>0</v>
      </c>
      <c r="BH18" s="1165">
        <f>IF(BE18="Y",BD18,0)</f>
        <v>0</v>
      </c>
      <c r="BI18" s="1162"/>
      <c r="BJ18" s="1165">
        <f>IF(BL18&gt;BD18,BL18-BD18,0)</f>
        <v>0</v>
      </c>
      <c r="BK18" s="1165">
        <f>IF(BD18&gt;BL18,BD18-BL18,0)</f>
        <v>0</v>
      </c>
      <c r="BL18" s="1165">
        <f>BH18+BI18</f>
        <v>0</v>
      </c>
      <c r="BM18" s="1162"/>
      <c r="BN18" s="1165">
        <f>IF(BP18&gt;BD18,BP18-BD18,0)</f>
        <v>0</v>
      </c>
      <c r="BO18" s="1165">
        <f>IF(BD18&gt;BP18,BD18-BO18,0)</f>
        <v>0</v>
      </c>
      <c r="BP18" s="1165">
        <f>BL18+BM18</f>
        <v>0</v>
      </c>
      <c r="BQ18" s="1162"/>
    </row>
    <row r="19" spans="2:69" ht="12.75" customHeight="1">
      <c r="B19" s="1761">
        <v>4</v>
      </c>
      <c r="C19" s="1765"/>
      <c r="D19" s="1765"/>
      <c r="E19" s="1112"/>
      <c r="F19" s="1792"/>
      <c r="G19" s="1792"/>
      <c r="H19" s="1792"/>
      <c r="I19" s="1042"/>
      <c r="J19" s="1766"/>
      <c r="K19" s="1042"/>
      <c r="L19" s="1042"/>
      <c r="M19" s="1766"/>
      <c r="N19" s="1984"/>
      <c r="O19" s="1464"/>
      <c r="P19" s="1464"/>
      <c r="Q19" s="1464"/>
      <c r="R19" s="1192"/>
      <c r="S19" s="5408"/>
      <c r="T19" s="2214"/>
      <c r="U19" s="1459"/>
      <c r="V19" s="1459"/>
      <c r="W19" s="1187"/>
      <c r="AF19" s="1165">
        <f>O19</f>
        <v>0</v>
      </c>
      <c r="AG19" s="1162"/>
      <c r="AH19" s="1162"/>
      <c r="AI19" s="1165">
        <f>AF19+AG19-AH19</f>
        <v>0</v>
      </c>
      <c r="AJ19" s="1162"/>
      <c r="AK19" s="1162"/>
      <c r="AL19" s="1162"/>
      <c r="AM19" s="1165">
        <f>IF(AO19&gt;AI19,AO19-AI19,0)</f>
        <v>0</v>
      </c>
      <c r="AN19" s="1165">
        <f>IF(AI19&gt;AO19, AI19-AO19,0)</f>
        <v>0</v>
      </c>
      <c r="AO19" s="1165">
        <f t="shared" si="0"/>
        <v>0</v>
      </c>
      <c r="AP19" s="1162"/>
      <c r="AQ19" s="1165">
        <f t="shared" si="1"/>
        <v>0</v>
      </c>
      <c r="AR19" s="1165">
        <f t="shared" si="2"/>
        <v>0</v>
      </c>
      <c r="AS19" s="1165">
        <f>AO19+AP19</f>
        <v>0</v>
      </c>
      <c r="AT19" s="1162"/>
      <c r="AU19" s="1165">
        <f t="shared" si="3"/>
        <v>0</v>
      </c>
      <c r="AV19" s="1165">
        <f t="shared" si="4"/>
        <v>0</v>
      </c>
      <c r="AW19" s="1165">
        <f>AS19+AT19</f>
        <v>0</v>
      </c>
      <c r="AX19" s="1162"/>
      <c r="AY19" s="1836"/>
      <c r="BA19" s="1165">
        <f>S21</f>
        <v>0</v>
      </c>
      <c r="BB19" s="1162"/>
      <c r="BC19" s="1162"/>
      <c r="BD19" s="1165">
        <f>BA19+BB19-BC19</f>
        <v>0</v>
      </c>
      <c r="BE19" s="1162"/>
      <c r="BF19" s="1165">
        <f>IF(BH19&gt;BD19,BH19-BD19,0)</f>
        <v>0</v>
      </c>
      <c r="BG19" s="1165">
        <f>IF(BD19&gt;BH19,BD19-BH19,0)</f>
        <v>0</v>
      </c>
      <c r="BH19" s="1165">
        <f>IF(BE19="Y",BD19,0)</f>
        <v>0</v>
      </c>
      <c r="BI19" s="1162"/>
      <c r="BJ19" s="1165">
        <f>IF(BL19&gt;BD19,BL19-BD19,0)</f>
        <v>0</v>
      </c>
      <c r="BK19" s="1165">
        <f>IF(BD19&gt;BL19,BD19-BL19,0)</f>
        <v>0</v>
      </c>
      <c r="BL19" s="1165">
        <f>BH19+BI19</f>
        <v>0</v>
      </c>
      <c r="BM19" s="1162"/>
      <c r="BN19" s="1165">
        <f>IF(BP19&gt;BD19,BP19-BD19,0)</f>
        <v>0</v>
      </c>
      <c r="BO19" s="1165">
        <f>IF(BD19&gt;BP19,BD19-BO19,0)</f>
        <v>0</v>
      </c>
      <c r="BP19" s="1165">
        <f>BL19+BM19</f>
        <v>0</v>
      </c>
      <c r="BQ19" s="1162"/>
    </row>
    <row r="20" spans="2:69" ht="12.75" customHeight="1">
      <c r="B20" s="1761">
        <v>5</v>
      </c>
      <c r="C20" s="1462"/>
      <c r="D20" s="1462"/>
      <c r="E20" s="1112"/>
      <c r="F20" s="1792"/>
      <c r="G20" s="1792"/>
      <c r="H20" s="1792"/>
      <c r="I20" s="1042"/>
      <c r="J20" s="1766"/>
      <c r="K20" s="1042"/>
      <c r="L20" s="1042"/>
      <c r="M20" s="1766"/>
      <c r="N20" s="1984"/>
      <c r="O20" s="1464"/>
      <c r="P20" s="1464"/>
      <c r="Q20" s="1464"/>
      <c r="R20" s="1192"/>
      <c r="S20" s="5408"/>
      <c r="T20" s="2214"/>
      <c r="U20" s="1459"/>
      <c r="V20" s="1459"/>
      <c r="W20" s="1187"/>
      <c r="AF20" s="1165">
        <f>O20</f>
        <v>0</v>
      </c>
      <c r="AG20" s="1162"/>
      <c r="AH20" s="1162"/>
      <c r="AI20" s="1165">
        <f>AF20+AG20-AH20</f>
        <v>0</v>
      </c>
      <c r="AJ20" s="1162"/>
      <c r="AK20" s="1162"/>
      <c r="AL20" s="1162"/>
      <c r="AM20" s="1165">
        <f>IF(AO20&gt;AI20,AO20-AI20,0)</f>
        <v>0</v>
      </c>
      <c r="AN20" s="1165">
        <f>IF(AI20&gt;AO20, AI20-AO20,0)</f>
        <v>0</v>
      </c>
      <c r="AO20" s="1165">
        <f t="shared" si="0"/>
        <v>0</v>
      </c>
      <c r="AP20" s="1162"/>
      <c r="AQ20" s="1165">
        <f t="shared" si="1"/>
        <v>0</v>
      </c>
      <c r="AR20" s="1165">
        <f t="shared" si="2"/>
        <v>0</v>
      </c>
      <c r="AS20" s="1165">
        <f>AO20+AP20</f>
        <v>0</v>
      </c>
      <c r="AT20" s="1162"/>
      <c r="AU20" s="1165">
        <f t="shared" si="3"/>
        <v>0</v>
      </c>
      <c r="AV20" s="1165">
        <f t="shared" si="4"/>
        <v>0</v>
      </c>
      <c r="AW20" s="1165">
        <f>AS20+AT20</f>
        <v>0</v>
      </c>
      <c r="AX20" s="1162"/>
      <c r="AY20" s="1836"/>
      <c r="BA20" s="1165">
        <f>S22</f>
        <v>0</v>
      </c>
      <c r="BB20" s="1162"/>
      <c r="BC20" s="1162"/>
      <c r="BD20" s="1165">
        <f>BA20+BB20-BC20</f>
        <v>0</v>
      </c>
      <c r="BE20" s="1162"/>
      <c r="BF20" s="1165">
        <f>IF(BH20&gt;BD20,BH20-BD20,0)</f>
        <v>0</v>
      </c>
      <c r="BG20" s="1165">
        <f>IF(BD20&gt;BH20,BD20-BH20,0)</f>
        <v>0</v>
      </c>
      <c r="BH20" s="1165">
        <f>IF(BE20="Y",BD20,0)</f>
        <v>0</v>
      </c>
      <c r="BI20" s="1162"/>
      <c r="BJ20" s="1165">
        <f>IF(BL20&gt;BD20,BL20-BD20,0)</f>
        <v>0</v>
      </c>
      <c r="BK20" s="1165">
        <f>IF(BD20&gt;BL20,BD20-BL20,0)</f>
        <v>0</v>
      </c>
      <c r="BL20" s="1165">
        <f>BH20+BI20</f>
        <v>0</v>
      </c>
      <c r="BM20" s="1162"/>
      <c r="BN20" s="1165">
        <f>IF(BP20&gt;BD20,BP20-BD20,0)</f>
        <v>0</v>
      </c>
      <c r="BO20" s="1165">
        <f>IF(BD20&gt;BP20,BD20-BO20,0)</f>
        <v>0</v>
      </c>
      <c r="BP20" s="1165">
        <f>BL20+BM20</f>
        <v>0</v>
      </c>
      <c r="BQ20" s="1162"/>
    </row>
    <row r="21" spans="2:69" ht="12.75" customHeight="1">
      <c r="B21" s="2187"/>
      <c r="C21" s="2215"/>
      <c r="D21" s="2215"/>
      <c r="E21" s="4144"/>
      <c r="F21" s="4149"/>
      <c r="G21" s="4149"/>
      <c r="H21" s="4149"/>
      <c r="I21" s="4112"/>
      <c r="J21" s="4112"/>
      <c r="K21" s="4112"/>
      <c r="L21" s="4112"/>
      <c r="M21" s="4112"/>
      <c r="N21" s="4142"/>
      <c r="O21" s="4142"/>
      <c r="P21" s="4150"/>
      <c r="Q21" s="4150"/>
      <c r="R21" s="4125"/>
      <c r="T21" s="5361"/>
      <c r="U21" s="5362"/>
      <c r="V21" s="5362"/>
      <c r="W21" s="4151"/>
      <c r="AF21" s="1165"/>
      <c r="AG21" s="1165"/>
      <c r="AH21" s="1165"/>
      <c r="AI21" s="1165"/>
      <c r="AJ21" s="1477"/>
      <c r="AK21" s="1165"/>
      <c r="AL21" s="1165"/>
      <c r="AM21" s="1165"/>
      <c r="AN21" s="1165"/>
      <c r="AO21" s="1165"/>
      <c r="AP21" s="1165"/>
      <c r="AQ21" s="1165"/>
      <c r="AR21" s="1165"/>
      <c r="AS21" s="1165"/>
      <c r="AT21" s="1165"/>
      <c r="AU21" s="1165"/>
      <c r="AV21" s="1165"/>
      <c r="AW21" s="1165"/>
      <c r="AX21" s="1165"/>
      <c r="AY21" s="1837"/>
      <c r="BA21" s="1165"/>
      <c r="BB21" s="1165"/>
      <c r="BC21" s="1165"/>
      <c r="BD21" s="1165"/>
      <c r="BE21" s="1165"/>
      <c r="BF21" s="1165"/>
      <c r="BG21" s="1165"/>
      <c r="BH21" s="1165"/>
      <c r="BI21" s="1165"/>
      <c r="BJ21" s="1165"/>
      <c r="BK21" s="1165"/>
      <c r="BL21" s="1165"/>
      <c r="BM21" s="1165"/>
      <c r="BN21" s="1165"/>
      <c r="BO21" s="1165"/>
      <c r="BP21" s="1165"/>
      <c r="BQ21" s="1165"/>
    </row>
    <row r="22" spans="2:69" ht="12.75" customHeight="1">
      <c r="B22" s="5381" t="s">
        <v>2170</v>
      </c>
      <c r="C22" s="5382"/>
      <c r="D22" s="5382"/>
      <c r="E22" s="5382"/>
      <c r="F22" s="5384"/>
      <c r="G22" s="5384"/>
      <c r="H22" s="5386"/>
      <c r="I22" s="5387">
        <f t="shared" ref="I22:Q22" si="5">SUBTOTAL(9,I16:I20)</f>
        <v>0</v>
      </c>
      <c r="J22" s="5387">
        <f t="shared" si="5"/>
        <v>0</v>
      </c>
      <c r="K22" s="5387">
        <f t="shared" si="5"/>
        <v>0</v>
      </c>
      <c r="L22" s="5387">
        <f t="shared" si="5"/>
        <v>0</v>
      </c>
      <c r="M22" s="5387">
        <f t="shared" si="5"/>
        <v>0</v>
      </c>
      <c r="N22" s="5387">
        <f t="shared" si="5"/>
        <v>0</v>
      </c>
      <c r="O22" s="5387">
        <f t="shared" si="5"/>
        <v>0</v>
      </c>
      <c r="P22" s="5387">
        <f t="shared" si="5"/>
        <v>0</v>
      </c>
      <c r="Q22" s="5387">
        <f t="shared" si="5"/>
        <v>0</v>
      </c>
      <c r="R22" s="5409"/>
      <c r="T22" s="5366">
        <f>SUBTOTAL(9,T16:T20)</f>
        <v>0</v>
      </c>
      <c r="U22" s="5367">
        <f>SUBTOTAL(9,U16:U20)</f>
        <v>0</v>
      </c>
      <c r="V22" s="5367">
        <f>SUBTOTAL(9,V16:V20)</f>
        <v>0</v>
      </c>
      <c r="W22" s="5368"/>
      <c r="AF22" s="2364">
        <f>SUM(AF16:AF21)</f>
        <v>0</v>
      </c>
      <c r="AG22" s="2364">
        <f>SUM(AG16:AG21)</f>
        <v>0</v>
      </c>
      <c r="AH22" s="2364">
        <f>SUM(AH16:AH21)</f>
        <v>0</v>
      </c>
      <c r="AI22" s="2364">
        <f>SUM(AI16:AI21)</f>
        <v>0</v>
      </c>
      <c r="AJ22" s="2365"/>
      <c r="AK22" s="2365"/>
      <c r="AL22" s="2366">
        <f t="shared" ref="AL22:AW22" si="6">SUM(AL16:AL21)</f>
        <v>0</v>
      </c>
      <c r="AM22" s="2366">
        <f t="shared" si="6"/>
        <v>0</v>
      </c>
      <c r="AN22" s="2366">
        <f t="shared" si="6"/>
        <v>0</v>
      </c>
      <c r="AO22" s="2366">
        <f t="shared" si="6"/>
        <v>0</v>
      </c>
      <c r="AP22" s="2366">
        <f t="shared" si="6"/>
        <v>0</v>
      </c>
      <c r="AQ22" s="2366">
        <f t="shared" si="6"/>
        <v>0</v>
      </c>
      <c r="AR22" s="2366">
        <f t="shared" si="6"/>
        <v>0</v>
      </c>
      <c r="AS22" s="2366">
        <f t="shared" si="6"/>
        <v>0</v>
      </c>
      <c r="AT22" s="2366">
        <f t="shared" si="6"/>
        <v>0</v>
      </c>
      <c r="AU22" s="2366">
        <f t="shared" si="6"/>
        <v>0</v>
      </c>
      <c r="AV22" s="2366">
        <f t="shared" si="6"/>
        <v>0</v>
      </c>
      <c r="AW22" s="2366">
        <f t="shared" si="6"/>
        <v>0</v>
      </c>
      <c r="AX22" s="2367"/>
      <c r="AY22" s="2368"/>
      <c r="BA22" s="2369">
        <f>SUBTOTAL(9,BA14:BA20)</f>
        <v>0</v>
      </c>
      <c r="BB22" s="2369">
        <f>SUBTOTAL(9,BB14:BB20)</f>
        <v>0</v>
      </c>
      <c r="BC22" s="2369">
        <f>SUBTOTAL(9,BC14:BC20)</f>
        <v>0</v>
      </c>
      <c r="BD22" s="2369">
        <f>SUBTOTAL(9,BD14:BD20)</f>
        <v>0</v>
      </c>
      <c r="BE22" s="2370"/>
      <c r="BF22" s="2369">
        <f t="shared" ref="BF22:BP22" si="7">SUBTOTAL(9,BF14:BF20)</f>
        <v>0</v>
      </c>
      <c r="BG22" s="2369">
        <f t="shared" si="7"/>
        <v>0</v>
      </c>
      <c r="BH22" s="2369">
        <f t="shared" si="7"/>
        <v>0</v>
      </c>
      <c r="BI22" s="2369">
        <f t="shared" si="7"/>
        <v>0</v>
      </c>
      <c r="BJ22" s="2369">
        <f t="shared" si="7"/>
        <v>0</v>
      </c>
      <c r="BK22" s="2369">
        <f t="shared" si="7"/>
        <v>0</v>
      </c>
      <c r="BL22" s="2369">
        <f t="shared" si="7"/>
        <v>0</v>
      </c>
      <c r="BM22" s="2369">
        <f t="shared" si="7"/>
        <v>0</v>
      </c>
      <c r="BN22" s="2369">
        <f t="shared" si="7"/>
        <v>0</v>
      </c>
      <c r="BO22" s="2369">
        <f t="shared" si="7"/>
        <v>0</v>
      </c>
      <c r="BP22" s="2369">
        <f t="shared" si="7"/>
        <v>0</v>
      </c>
      <c r="BQ22" s="2369"/>
    </row>
    <row r="23" spans="2:69" ht="12.75" customHeight="1">
      <c r="B23" s="2105"/>
      <c r="C23" s="2105"/>
      <c r="D23" s="2105"/>
      <c r="E23" s="2105"/>
      <c r="F23" s="2105"/>
      <c r="G23" s="2105"/>
      <c r="H23" s="2105"/>
      <c r="I23" s="2105"/>
      <c r="J23" s="2105"/>
      <c r="K23" s="2105"/>
      <c r="L23" s="2216" t="s">
        <v>1263</v>
      </c>
      <c r="M23" s="5410">
        <f>M22-SFP!G84</f>
        <v>0</v>
      </c>
      <c r="N23" s="2105"/>
      <c r="O23" s="2105"/>
      <c r="P23" s="2105"/>
      <c r="Q23" s="2105"/>
      <c r="R23" s="2217"/>
      <c r="BA23"/>
      <c r="BB23"/>
      <c r="BC23"/>
      <c r="BD23"/>
      <c r="BE23"/>
      <c r="BF23"/>
      <c r="BG23"/>
      <c r="BH23"/>
      <c r="BI23"/>
      <c r="BJ23"/>
      <c r="BK23"/>
      <c r="BL23"/>
      <c r="BM23"/>
      <c r="BN23"/>
      <c r="BO23"/>
      <c r="BP23"/>
    </row>
    <row r="24" spans="2:69" ht="12.75" customHeight="1">
      <c r="B24" s="284" t="s">
        <v>1565</v>
      </c>
      <c r="C24" s="284"/>
      <c r="AF24" s="7774" t="s">
        <v>1602</v>
      </c>
      <c r="AG24" s="7775"/>
      <c r="AH24" s="7775"/>
      <c r="AI24" s="7776"/>
      <c r="BA24"/>
      <c r="BB24"/>
      <c r="BC24"/>
      <c r="BD24"/>
      <c r="BE24"/>
      <c r="BF24"/>
      <c r="BG24"/>
      <c r="BH24"/>
      <c r="BI24"/>
      <c r="BJ24"/>
      <c r="BK24"/>
      <c r="BL24"/>
      <c r="BM24"/>
      <c r="BN24"/>
      <c r="BO24"/>
      <c r="BP24"/>
    </row>
    <row r="25" spans="2:69" ht="12.75" customHeight="1">
      <c r="B25" s="1159">
        <v>1</v>
      </c>
      <c r="C25" s="1160" t="s">
        <v>1566</v>
      </c>
      <c r="AF25" s="8003" t="s">
        <v>1603</v>
      </c>
      <c r="AG25" s="8004"/>
      <c r="AH25" s="7351" t="s">
        <v>1604</v>
      </c>
      <c r="AI25" s="1237" t="s">
        <v>1605</v>
      </c>
      <c r="BA25"/>
      <c r="BB25"/>
      <c r="BC25"/>
      <c r="BD25"/>
      <c r="BE25"/>
      <c r="BF25"/>
      <c r="BG25"/>
      <c r="BH25"/>
      <c r="BI25"/>
      <c r="BJ25"/>
      <c r="BK25"/>
      <c r="BL25"/>
      <c r="BM25"/>
      <c r="BN25"/>
      <c r="BO25"/>
      <c r="BP25"/>
    </row>
    <row r="26" spans="2:69" ht="12.75" customHeight="1">
      <c r="B26" s="540"/>
      <c r="C26" s="1160"/>
      <c r="AF26" s="8005"/>
      <c r="AG26" s="8006"/>
      <c r="AH26" s="7351"/>
      <c r="AI26" s="1237"/>
      <c r="BA26"/>
      <c r="BB26"/>
      <c r="BC26"/>
      <c r="BD26"/>
      <c r="BE26"/>
      <c r="BF26"/>
      <c r="BG26"/>
      <c r="BH26"/>
      <c r="BI26"/>
      <c r="BJ26"/>
      <c r="BK26"/>
      <c r="BL26"/>
      <c r="BM26"/>
      <c r="BN26"/>
      <c r="BO26"/>
      <c r="BP26"/>
    </row>
    <row r="27" spans="2:69" ht="12.75" customHeight="1">
      <c r="AF27" s="8001" t="s">
        <v>208</v>
      </c>
      <c r="AG27" s="8002"/>
      <c r="AH27" s="1844">
        <f t="shared" ref="AH27:AH33" si="8">SUMIF($E:$E,$AF27,$AW:$AW)+SUMIF($E:$E,$AF27,$BP:$BP)</f>
        <v>0</v>
      </c>
      <c r="AI27" s="1844">
        <f t="shared" ref="AI27:AI33" si="9">SUMIF($E:$E,$AF27,$AV:$AV)+SUMIF($E:$E,$AF27,$BO:$BO)</f>
        <v>0</v>
      </c>
    </row>
    <row r="28" spans="2:69" ht="12.75" customHeight="1">
      <c r="AF28" s="8001" t="s">
        <v>209</v>
      </c>
      <c r="AG28" s="8002"/>
      <c r="AH28" s="1844">
        <f t="shared" si="8"/>
        <v>0</v>
      </c>
      <c r="AI28" s="1844">
        <f t="shared" si="9"/>
        <v>0</v>
      </c>
    </row>
    <row r="29" spans="2:69" ht="12.75" customHeight="1">
      <c r="AF29" s="8001" t="s">
        <v>210</v>
      </c>
      <c r="AG29" s="8002"/>
      <c r="AH29" s="1844">
        <f t="shared" si="8"/>
        <v>0</v>
      </c>
      <c r="AI29" s="1844">
        <f t="shared" si="9"/>
        <v>0</v>
      </c>
    </row>
    <row r="30" spans="2:69" ht="12.75" customHeight="1">
      <c r="AF30" s="8001" t="s">
        <v>211</v>
      </c>
      <c r="AG30" s="8002"/>
      <c r="AH30" s="1844">
        <f t="shared" si="8"/>
        <v>0</v>
      </c>
      <c r="AI30" s="1844">
        <f t="shared" si="9"/>
        <v>0</v>
      </c>
    </row>
    <row r="31" spans="2:69" ht="12.75" customHeight="1">
      <c r="AF31" s="8001" t="s">
        <v>212</v>
      </c>
      <c r="AG31" s="8002"/>
      <c r="AH31" s="1844">
        <f t="shared" si="8"/>
        <v>0</v>
      </c>
      <c r="AI31" s="1844">
        <f t="shared" si="9"/>
        <v>0</v>
      </c>
    </row>
    <row r="32" spans="2:69" ht="12.75" customHeight="1">
      <c r="AF32" s="8001" t="s">
        <v>213</v>
      </c>
      <c r="AG32" s="8002"/>
      <c r="AH32" s="1844">
        <f t="shared" si="8"/>
        <v>0</v>
      </c>
      <c r="AI32" s="1844">
        <f t="shared" si="9"/>
        <v>0</v>
      </c>
    </row>
    <row r="33" spans="32:36" ht="12.75" customHeight="1">
      <c r="AF33" s="8001" t="s">
        <v>214</v>
      </c>
      <c r="AG33" s="8002"/>
      <c r="AH33" s="1844">
        <f t="shared" si="8"/>
        <v>0</v>
      </c>
      <c r="AI33" s="1844">
        <f t="shared" si="9"/>
        <v>0</v>
      </c>
    </row>
    <row r="34" spans="32:36" ht="12.75" customHeight="1">
      <c r="AF34" s="7999" t="s">
        <v>164</v>
      </c>
      <c r="AG34" s="8000"/>
      <c r="AH34" s="1847">
        <f>SUM(AH27:AH33)</f>
        <v>0</v>
      </c>
      <c r="AI34" s="1847">
        <f>SUM(AI27:AI33)</f>
        <v>0</v>
      </c>
    </row>
    <row r="36" spans="32:36" ht="12.75" customHeight="1">
      <c r="AF36" s="7538" t="s">
        <v>1548</v>
      </c>
      <c r="AG36" s="7540"/>
      <c r="AH36" s="7996" t="s">
        <v>52</v>
      </c>
      <c r="AI36" s="7997"/>
      <c r="AJ36" s="7998"/>
    </row>
    <row r="37" spans="32:36" ht="12.75" customHeight="1">
      <c r="AF37" s="1848" t="s">
        <v>2171</v>
      </c>
      <c r="AG37" s="1474"/>
      <c r="AH37" s="7955" t="s">
        <v>2172</v>
      </c>
      <c r="AI37" s="7995"/>
      <c r="AJ37" s="7956"/>
    </row>
  </sheetData>
  <sheetProtection algorithmName="SHA-512" hashValue="Wom0/9H0EyZt4bEOqX0/VCdRngL4Em64ZOtmhUik9Uh3Sh0BExQpbNodM45ZDYLyqRJ9Ur/mWO1/NJ66tU5n3g==" saltValue="olI5r31DQsAP4SXgy393BA==" spinCount="100000" sheet="1" scenarios="1" formatRows="0" insertColumns="0" insertRows="0"/>
  <mergeCells count="76">
    <mergeCell ref="AY10:AY13"/>
    <mergeCell ref="BM12:BM13"/>
    <mergeCell ref="BN12:BN13"/>
    <mergeCell ref="BO12:BO13"/>
    <mergeCell ref="BJ12:BJ13"/>
    <mergeCell ref="BK12:BK13"/>
    <mergeCell ref="BL12:BL13"/>
    <mergeCell ref="BC12:BC13"/>
    <mergeCell ref="BD11:BD13"/>
    <mergeCell ref="BE11:BE13"/>
    <mergeCell ref="BF11:BF13"/>
    <mergeCell ref="BG11:BG13"/>
    <mergeCell ref="BA11:BA13"/>
    <mergeCell ref="BB12:BB13"/>
    <mergeCell ref="BP12:BP13"/>
    <mergeCell ref="BA9:BQ9"/>
    <mergeCell ref="BA10:BQ10"/>
    <mergeCell ref="AH25:AH26"/>
    <mergeCell ref="AX10:AX13"/>
    <mergeCell ref="AP11:AP13"/>
    <mergeCell ref="AQ11:AQ13"/>
    <mergeCell ref="AR11:AR13"/>
    <mergeCell ref="AS11:AS13"/>
    <mergeCell ref="AT11:AT13"/>
    <mergeCell ref="AU11:AU13"/>
    <mergeCell ref="AV11:AV13"/>
    <mergeCell ref="AW11:AW13"/>
    <mergeCell ref="BQ11:BQ13"/>
    <mergeCell ref="BH11:BH13"/>
    <mergeCell ref="BI12:BI13"/>
    <mergeCell ref="B9:C13"/>
    <mergeCell ref="H10:H13"/>
    <mergeCell ref="E9:E13"/>
    <mergeCell ref="D9:D13"/>
    <mergeCell ref="F9:F13"/>
    <mergeCell ref="G10:G13"/>
    <mergeCell ref="N9:N13"/>
    <mergeCell ref="P9:P13"/>
    <mergeCell ref="Q9:Q13"/>
    <mergeCell ref="I9:I13"/>
    <mergeCell ref="J9:J13"/>
    <mergeCell ref="K9:K13"/>
    <mergeCell ref="O9:O13"/>
    <mergeCell ref="L9:L13"/>
    <mergeCell ref="M9:M13"/>
    <mergeCell ref="T10:T13"/>
    <mergeCell ref="U10:U13"/>
    <mergeCell ref="V10:V13"/>
    <mergeCell ref="W10:W13"/>
    <mergeCell ref="R9:R13"/>
    <mergeCell ref="X2:X5"/>
    <mergeCell ref="AF10:AF13"/>
    <mergeCell ref="AG10:AH11"/>
    <mergeCell ref="AI10:AI13"/>
    <mergeCell ref="AG12:AG13"/>
    <mergeCell ref="AH12:AH13"/>
    <mergeCell ref="AM10:AM13"/>
    <mergeCell ref="AN10:AN13"/>
    <mergeCell ref="AO10:AO13"/>
    <mergeCell ref="AJ11:AJ13"/>
    <mergeCell ref="AK11:AK13"/>
    <mergeCell ref="AJ10:AL10"/>
    <mergeCell ref="AL11:AL13"/>
    <mergeCell ref="AF36:AG36"/>
    <mergeCell ref="AH37:AJ37"/>
    <mergeCell ref="AH36:AJ36"/>
    <mergeCell ref="AF24:AI24"/>
    <mergeCell ref="AF34:AG34"/>
    <mergeCell ref="AF33:AG33"/>
    <mergeCell ref="AF32:AG32"/>
    <mergeCell ref="AF31:AG31"/>
    <mergeCell ref="AF30:AG30"/>
    <mergeCell ref="AF29:AG29"/>
    <mergeCell ref="AF28:AG28"/>
    <mergeCell ref="AF27:AG27"/>
    <mergeCell ref="AF25:AG26"/>
  </mergeCells>
  <conditionalFormatting sqref="M23">
    <cfRule type="cellIs" dxfId="94" priority="1" operator="notEqual">
      <formula>0</formula>
    </cfRule>
  </conditionalFormatting>
  <dataValidations count="2">
    <dataValidation type="list" allowBlank="1" showInputMessage="1" showErrorMessage="1" sqref="BE14:BE21 AJ16:AJ20" xr:uid="{D9E40EB6-DCFC-418C-AEEC-1E19EC8BD92A}">
      <formula1>"Y,N"</formula1>
    </dataValidation>
    <dataValidation type="list" allowBlank="1" showInputMessage="1" showErrorMessage="1" sqref="E17:E20" xr:uid="{8CE5ECCA-D7F0-405E-B5AC-76E3C17C9E8F}">
      <formula1>$C$32:$C$37</formula1>
    </dataValidation>
  </dataValidations>
  <hyperlinks>
    <hyperlink ref="Y5" location="SCI!A1" display="SCI" xr:uid="{4680256E-E93D-4F55-87B1-9527B10CED2B}"/>
    <hyperlink ref="Y4" location="'SFP - Liab, NW '!A1" display="SFP-Liab and NW" xr:uid="{7F34BE4C-2491-4506-8C34-104F90021B22}"/>
    <hyperlink ref="Y3" location="'SFP - Asset'!A1" display="SFP-Asset" xr:uid="{DECB86D0-5214-4467-B46F-774C9E98C21E}"/>
    <hyperlink ref="Y2" location="Content!A1" display="Content" xr:uid="{55C89515-BAD1-490A-8441-1300A8F37878}"/>
    <hyperlink ref="AF37" r:id="rId1" display="https://www.insurance.gov.ph/amended-insurance-code-r-a-10607/" xr:uid="{35723E16-DB99-4449-A489-B4701A061E33}"/>
  </hyperlinks>
  <printOptions horizontalCentered="1"/>
  <pageMargins left="0.2" right="0.2" top="1.25" bottom="0.75" header="0.3" footer="0.3"/>
  <pageSetup paperSize="5" scale="29" fitToHeight="0"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B65C9F92-BB94-463F-9022-9343ECCEC642}">
          <x14:formula1>
            <xm:f>'Dropdown List'!$A$2:$A$8</xm:f>
          </x14:formula1>
          <xm:sqref>E16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7">
    <tabColor rgb="FFFFCCCC"/>
    <pageSetUpPr fitToPage="1"/>
  </sheetPr>
  <dimension ref="B2:BV42"/>
  <sheetViews>
    <sheetView showGridLines="0" topLeftCell="BV6" zoomScale="85" zoomScaleNormal="85" workbookViewId="0">
      <selection activeCell="AT6" sqref="AT6"/>
    </sheetView>
  </sheetViews>
  <sheetFormatPr defaultColWidth="9.140625" defaultRowHeight="12.75" customHeight="1" outlineLevelCol="1"/>
  <cols>
    <col min="1" max="1" width="1.85546875" style="18" customWidth="1"/>
    <col min="2" max="2" width="3.7109375" style="24" customWidth="1"/>
    <col min="3" max="3" width="30.7109375" style="18" customWidth="1"/>
    <col min="4" max="5" width="25.7109375" style="18" customWidth="1"/>
    <col min="6" max="6" width="20.7109375" style="18" customWidth="1"/>
    <col min="7" max="7" width="20.7109375" style="23" customWidth="1"/>
    <col min="8" max="10" width="15.7109375" style="18" customWidth="1"/>
    <col min="11" max="19" width="20.7109375" style="18" customWidth="1"/>
    <col min="20" max="20" width="30.7109375" style="18" customWidth="1"/>
    <col min="21" max="21" width="3.7109375" style="18" customWidth="1"/>
    <col min="22" max="24" width="20.7109375" style="18" customWidth="1"/>
    <col min="25" max="25" width="30.7109375" style="18" customWidth="1"/>
    <col min="26" max="26" width="2.140625" style="18" customWidth="1"/>
    <col min="27" max="27" width="18.7109375" style="18" customWidth="1"/>
    <col min="28" max="31" width="9.140625" style="18" customWidth="1"/>
    <col min="32" max="32" width="9.140625" style="1" customWidth="1"/>
    <col min="33" max="33" width="9.140625" style="1" hidden="1" customWidth="1"/>
    <col min="34" max="44" width="20.7109375" style="1" hidden="1" customWidth="1"/>
    <col min="45" max="52" width="20.7109375" style="1" hidden="1" customWidth="1" outlineLevel="1"/>
    <col min="53" max="53" width="35.7109375" style="1" hidden="1" customWidth="1" collapsed="1"/>
    <col min="54" max="54" width="35.7109375" style="1" hidden="1" customWidth="1"/>
    <col min="55" max="55" width="0" style="1" hidden="1" customWidth="1"/>
    <col min="56" max="63" width="20.7109375" style="1" hidden="1" customWidth="1"/>
    <col min="64" max="71" width="20.7109375" style="1" hidden="1" customWidth="1" outlineLevel="1"/>
    <col min="72" max="72" width="35.7109375" style="1" hidden="1" customWidth="1" collapsed="1"/>
    <col min="73" max="73" width="0" style="1" hidden="1" customWidth="1"/>
    <col min="74" max="74" width="9.140625" style="1"/>
    <col min="75" max="16384" width="9.140625" style="18"/>
  </cols>
  <sheetData>
    <row r="2" spans="2:72" ht="15.2" customHeight="1">
      <c r="B2" s="467" t="s">
        <v>2173</v>
      </c>
      <c r="G2" s="1484"/>
      <c r="H2" s="1484"/>
      <c r="I2" s="1484"/>
      <c r="U2" s="1152"/>
      <c r="V2" s="1152"/>
      <c r="W2" s="1152"/>
      <c r="X2" s="1152"/>
      <c r="Y2" s="1152"/>
      <c r="Z2" s="7916" t="s">
        <v>1486</v>
      </c>
      <c r="AA2" s="5392" t="s">
        <v>1067</v>
      </c>
    </row>
    <row r="3" spans="2:72" ht="15.2" customHeight="1">
      <c r="B3" s="1005" t="s">
        <v>7</v>
      </c>
      <c r="D3" s="5393">
        <f>'Com Prof'!D2</f>
        <v>0</v>
      </c>
      <c r="E3" s="5394"/>
      <c r="F3" s="5394"/>
      <c r="G3" s="1484"/>
      <c r="H3" s="1484"/>
      <c r="I3" s="1484"/>
      <c r="J3" s="265"/>
      <c r="K3" s="265"/>
      <c r="L3" s="265"/>
      <c r="M3" s="265"/>
      <c r="N3" s="265"/>
      <c r="O3" s="265"/>
      <c r="P3" s="265"/>
      <c r="Q3" s="265"/>
      <c r="R3" s="265"/>
      <c r="S3" s="265"/>
      <c r="T3" s="265"/>
      <c r="Z3" s="7342"/>
      <c r="AA3" s="550" t="s">
        <v>1487</v>
      </c>
    </row>
    <row r="4" spans="2:72" ht="15.2" customHeight="1">
      <c r="B4" s="1005" t="s">
        <v>757</v>
      </c>
      <c r="D4" s="5328">
        <f>'Com Prof'!D3</f>
        <v>45657</v>
      </c>
      <c r="E4" s="5329"/>
      <c r="F4" s="5329"/>
      <c r="G4" s="265"/>
      <c r="H4" s="265"/>
      <c r="I4" s="265"/>
      <c r="J4" s="265"/>
      <c r="K4" s="265"/>
      <c r="L4" s="265"/>
      <c r="M4" s="265"/>
      <c r="N4" s="265"/>
      <c r="O4" s="265"/>
      <c r="P4" s="265"/>
      <c r="Q4" s="265"/>
      <c r="R4" s="265"/>
      <c r="S4" s="265"/>
      <c r="T4" s="265"/>
      <c r="Z4" s="7342"/>
      <c r="AA4" s="550" t="s">
        <v>1488</v>
      </c>
    </row>
    <row r="5" spans="2:72" ht="15.2" customHeight="1">
      <c r="B5" s="593"/>
      <c r="C5" s="593"/>
      <c r="D5" s="593"/>
      <c r="E5" s="593"/>
      <c r="F5" s="593"/>
      <c r="G5" s="593"/>
      <c r="H5" s="593"/>
      <c r="I5" s="593"/>
      <c r="J5" s="593"/>
      <c r="K5" s="593"/>
      <c r="L5" s="593"/>
      <c r="M5" s="593"/>
      <c r="N5" s="593"/>
      <c r="O5" s="593"/>
      <c r="P5" s="593"/>
      <c r="Q5" s="593"/>
      <c r="R5" s="593"/>
      <c r="S5" s="593"/>
      <c r="T5" s="593"/>
      <c r="Z5" s="7992"/>
      <c r="AA5" s="551" t="s">
        <v>258</v>
      </c>
    </row>
    <row r="6" spans="2:72" ht="14.1" customHeight="1">
      <c r="B6" s="467"/>
      <c r="C6" s="265"/>
      <c r="D6" s="265"/>
      <c r="E6" s="265"/>
      <c r="F6" s="265"/>
      <c r="G6" s="264"/>
      <c r="AA6" s="510"/>
    </row>
    <row r="7" spans="2:72" ht="14.1" customHeight="1">
      <c r="B7" s="467"/>
      <c r="C7" s="265"/>
      <c r="D7" s="265"/>
      <c r="E7" s="265"/>
      <c r="F7" s="265"/>
      <c r="G7" s="264"/>
      <c r="AA7" s="510"/>
    </row>
    <row r="8" spans="2:72" ht="14.1" customHeight="1">
      <c r="B8" s="265"/>
      <c r="C8" s="265"/>
      <c r="D8" s="265"/>
      <c r="E8" s="265"/>
      <c r="F8" s="265"/>
      <c r="G8" s="265"/>
      <c r="H8" s="265"/>
      <c r="I8" s="265"/>
      <c r="J8" s="265"/>
      <c r="K8" s="265"/>
      <c r="L8" s="265"/>
      <c r="M8" s="265"/>
      <c r="N8" s="265"/>
      <c r="O8" s="265"/>
      <c r="P8" s="265"/>
      <c r="Q8" s="265"/>
      <c r="R8" s="265"/>
      <c r="S8" s="265"/>
      <c r="T8" s="265"/>
      <c r="AA8" s="510"/>
    </row>
    <row r="9" spans="2:72">
      <c r="B9" s="7973" t="s">
        <v>2115</v>
      </c>
      <c r="C9" s="8027"/>
      <c r="D9" s="7950" t="s">
        <v>1489</v>
      </c>
      <c r="E9" s="7950" t="s">
        <v>1748</v>
      </c>
      <c r="F9" s="7950" t="s">
        <v>2154</v>
      </c>
      <c r="G9" s="8040" t="s">
        <v>2174</v>
      </c>
      <c r="H9" s="7950" t="s">
        <v>2116</v>
      </c>
      <c r="I9" s="5411" t="s">
        <v>2120</v>
      </c>
      <c r="J9" s="5412"/>
      <c r="K9" s="7950" t="s">
        <v>2134</v>
      </c>
      <c r="L9" s="7950" t="s">
        <v>2175</v>
      </c>
      <c r="M9" s="7950" t="s">
        <v>2097</v>
      </c>
      <c r="N9" s="7950" t="s">
        <v>2098</v>
      </c>
      <c r="O9" s="7950" t="s">
        <v>2099</v>
      </c>
      <c r="P9" s="7950" t="s">
        <v>1640</v>
      </c>
      <c r="Q9" s="7950" t="s">
        <v>2064</v>
      </c>
      <c r="R9" s="7994" t="s">
        <v>1086</v>
      </c>
      <c r="S9" s="8032" t="s">
        <v>1084</v>
      </c>
      <c r="T9" s="7969" t="s">
        <v>1497</v>
      </c>
      <c r="V9" s="5413" t="s">
        <v>78</v>
      </c>
      <c r="W9" s="5414"/>
      <c r="X9" s="5414"/>
      <c r="Y9" s="5415"/>
      <c r="AA9" s="540"/>
      <c r="AB9" s="540"/>
      <c r="AC9" s="540"/>
      <c r="AD9" s="540"/>
      <c r="AE9" s="540"/>
      <c r="AH9" s="1826" t="s">
        <v>1068</v>
      </c>
      <c r="AI9" s="1826"/>
      <c r="AJ9" s="1826"/>
      <c r="AK9" s="1826"/>
      <c r="AL9" s="1826"/>
      <c r="AM9" s="1826"/>
      <c r="AN9" s="1826"/>
      <c r="AO9" s="1826"/>
      <c r="AP9" s="1826"/>
      <c r="AQ9" s="1826"/>
      <c r="AR9" s="1826"/>
      <c r="AS9" s="2360"/>
      <c r="AT9" s="2360"/>
      <c r="AU9" s="2360"/>
      <c r="AV9" s="2360"/>
      <c r="AW9" s="2360"/>
      <c r="AX9" s="2360"/>
      <c r="AY9" s="2360"/>
      <c r="AZ9" s="2360"/>
      <c r="BA9" s="1826"/>
      <c r="BB9" s="1828"/>
      <c r="BD9" s="7358" t="s">
        <v>1068</v>
      </c>
      <c r="BE9" s="7358"/>
      <c r="BF9" s="7358"/>
      <c r="BG9" s="7358"/>
      <c r="BH9" s="7358"/>
      <c r="BI9" s="7358"/>
      <c r="BJ9" s="7358"/>
      <c r="BK9" s="7358"/>
      <c r="BL9" s="7358"/>
      <c r="BM9" s="7358"/>
      <c r="BN9" s="7358"/>
      <c r="BO9" s="7358"/>
      <c r="BP9" s="7358"/>
      <c r="BQ9" s="7358"/>
      <c r="BR9" s="7358"/>
      <c r="BS9" s="7358"/>
      <c r="BT9" s="7358"/>
    </row>
    <row r="10" spans="2:72" ht="12.6" customHeight="1">
      <c r="B10" s="7975"/>
      <c r="C10" s="7976"/>
      <c r="D10" s="7689"/>
      <c r="E10" s="7689"/>
      <c r="F10" s="7689"/>
      <c r="G10" s="7695"/>
      <c r="H10" s="7689"/>
      <c r="I10" s="8046" t="s">
        <v>2122</v>
      </c>
      <c r="J10" s="8043" t="s">
        <v>2123</v>
      </c>
      <c r="K10" s="7950"/>
      <c r="L10" s="7689"/>
      <c r="M10" s="7689"/>
      <c r="N10" s="7689"/>
      <c r="O10" s="7689"/>
      <c r="P10" s="7689"/>
      <c r="Q10" s="7689"/>
      <c r="R10" s="8034"/>
      <c r="S10" s="7402"/>
      <c r="T10" s="7970"/>
      <c r="V10" s="7797" t="s">
        <v>1583</v>
      </c>
      <c r="W10" s="8039" t="s">
        <v>1086</v>
      </c>
      <c r="X10" s="8039" t="s">
        <v>1084</v>
      </c>
      <c r="Y10" s="8037" t="s">
        <v>1497</v>
      </c>
      <c r="AA10" s="540"/>
      <c r="AB10" s="540"/>
      <c r="AC10" s="540"/>
      <c r="AD10" s="540"/>
      <c r="AE10" s="540"/>
      <c r="AH10" s="7305" t="s">
        <v>1501</v>
      </c>
      <c r="AI10" s="7305" t="s">
        <v>1794</v>
      </c>
      <c r="AJ10" s="7305"/>
      <c r="AK10" s="7305" t="s">
        <v>1081</v>
      </c>
      <c r="AL10" s="7305" t="s">
        <v>1503</v>
      </c>
      <c r="AM10" s="7305"/>
      <c r="AN10" s="7305"/>
      <c r="AO10" s="7305"/>
      <c r="AP10" s="7305" t="s">
        <v>1082</v>
      </c>
      <c r="AQ10" s="7305" t="s">
        <v>1086</v>
      </c>
      <c r="AR10" s="7305" t="s">
        <v>1084</v>
      </c>
      <c r="AS10" s="1830" t="s">
        <v>1070</v>
      </c>
      <c r="AT10" s="1830"/>
      <c r="AU10" s="1830"/>
      <c r="AV10" s="1830"/>
      <c r="AW10" s="1830" t="s">
        <v>1071</v>
      </c>
      <c r="AX10" s="1830"/>
      <c r="AY10" s="1830"/>
      <c r="AZ10" s="1830"/>
      <c r="BA10" s="7305" t="s">
        <v>44</v>
      </c>
      <c r="BB10" s="7842" t="s">
        <v>1505</v>
      </c>
      <c r="BD10" s="7358" t="s">
        <v>78</v>
      </c>
      <c r="BE10" s="7358"/>
      <c r="BF10" s="7358"/>
      <c r="BG10" s="7358"/>
      <c r="BH10" s="7358"/>
      <c r="BI10" s="7358"/>
      <c r="BJ10" s="7358"/>
      <c r="BK10" s="7358"/>
      <c r="BL10" s="7358"/>
      <c r="BM10" s="7358"/>
      <c r="BN10" s="7358"/>
      <c r="BO10" s="7358"/>
      <c r="BP10" s="7358"/>
      <c r="BQ10" s="7358"/>
      <c r="BR10" s="7358"/>
      <c r="BS10" s="7358"/>
      <c r="BT10" s="7358"/>
    </row>
    <row r="11" spans="2:72" ht="12.6" customHeight="1">
      <c r="B11" s="7975"/>
      <c r="C11" s="7976"/>
      <c r="D11" s="7689"/>
      <c r="E11" s="7689"/>
      <c r="F11" s="7689"/>
      <c r="G11" s="7695"/>
      <c r="H11" s="7689"/>
      <c r="I11" s="8036"/>
      <c r="J11" s="8044"/>
      <c r="K11" s="7950"/>
      <c r="L11" s="7689"/>
      <c r="M11" s="7689"/>
      <c r="N11" s="7689"/>
      <c r="O11" s="7689"/>
      <c r="P11" s="7689"/>
      <c r="Q11" s="7689"/>
      <c r="R11" s="8034"/>
      <c r="S11" s="7402"/>
      <c r="T11" s="7970"/>
      <c r="V11" s="7830"/>
      <c r="W11" s="8011"/>
      <c r="X11" s="8011"/>
      <c r="Y11" s="8038"/>
      <c r="AA11" s="540"/>
      <c r="AB11" s="540"/>
      <c r="AC11" s="540"/>
      <c r="AD11" s="540"/>
      <c r="AE11" s="540"/>
      <c r="AH11" s="7305"/>
      <c r="AI11" s="7305"/>
      <c r="AJ11" s="7305"/>
      <c r="AK11" s="7305"/>
      <c r="AL11" s="7305" t="s">
        <v>2176</v>
      </c>
      <c r="AM11" s="7305" t="s">
        <v>1510</v>
      </c>
      <c r="AN11" s="7305" t="s">
        <v>1740</v>
      </c>
      <c r="AO11" s="7305" t="s">
        <v>1900</v>
      </c>
      <c r="AP11" s="7305"/>
      <c r="AQ11" s="7305"/>
      <c r="AR11" s="7305"/>
      <c r="AS11" s="7305" t="s">
        <v>1509</v>
      </c>
      <c r="AT11" s="7305" t="s">
        <v>1082</v>
      </c>
      <c r="AU11" s="7305" t="s">
        <v>1086</v>
      </c>
      <c r="AV11" s="7305" t="s">
        <v>1084</v>
      </c>
      <c r="AW11" s="7305" t="s">
        <v>1509</v>
      </c>
      <c r="AX11" s="7305" t="s">
        <v>1082</v>
      </c>
      <c r="AY11" s="7305" t="s">
        <v>1086</v>
      </c>
      <c r="AZ11" s="7305" t="s">
        <v>1084</v>
      </c>
      <c r="BA11" s="7305"/>
      <c r="BB11" s="7842"/>
      <c r="BD11" s="7336" t="s">
        <v>1501</v>
      </c>
      <c r="BE11" s="1830" t="s">
        <v>1502</v>
      </c>
      <c r="BF11" s="1830"/>
      <c r="BG11" s="7336" t="s">
        <v>1081</v>
      </c>
      <c r="BH11" s="7336" t="s">
        <v>1586</v>
      </c>
      <c r="BI11" s="7336" t="s">
        <v>1082</v>
      </c>
      <c r="BJ11" s="7336" t="s">
        <v>1086</v>
      </c>
      <c r="BK11" s="7336" t="s">
        <v>1084</v>
      </c>
      <c r="BL11" s="2361" t="s">
        <v>1070</v>
      </c>
      <c r="BM11" s="2362"/>
      <c r="BN11" s="2362"/>
      <c r="BO11" s="2363"/>
      <c r="BP11" s="2361" t="s">
        <v>1071</v>
      </c>
      <c r="BQ11" s="2362"/>
      <c r="BR11" s="2362"/>
      <c r="BS11" s="2363"/>
      <c r="BT11" s="7336" t="s">
        <v>44</v>
      </c>
    </row>
    <row r="12" spans="2:72" ht="12.6" customHeight="1">
      <c r="B12" s="7975"/>
      <c r="C12" s="7976"/>
      <c r="D12" s="7689"/>
      <c r="E12" s="7689"/>
      <c r="F12" s="7689"/>
      <c r="G12" s="7695"/>
      <c r="H12" s="7689"/>
      <c r="I12" s="8036"/>
      <c r="J12" s="8044"/>
      <c r="K12" s="7950"/>
      <c r="L12" s="7689"/>
      <c r="M12" s="7689"/>
      <c r="N12" s="7689"/>
      <c r="O12" s="7689"/>
      <c r="P12" s="7689"/>
      <c r="Q12" s="7689"/>
      <c r="R12" s="8034"/>
      <c r="S12" s="7402"/>
      <c r="T12" s="7970"/>
      <c r="V12" s="7830"/>
      <c r="W12" s="8011"/>
      <c r="X12" s="8011"/>
      <c r="Y12" s="8038"/>
      <c r="AA12" s="540"/>
      <c r="AB12" s="540"/>
      <c r="AC12" s="540"/>
      <c r="AD12" s="540"/>
      <c r="AE12" s="540"/>
      <c r="AH12" s="7305"/>
      <c r="AI12" s="7305"/>
      <c r="AJ12" s="7305"/>
      <c r="AK12" s="7305"/>
      <c r="AL12" s="7305"/>
      <c r="AM12" s="7305"/>
      <c r="AN12" s="7305"/>
      <c r="AO12" s="7305"/>
      <c r="AP12" s="7305"/>
      <c r="AQ12" s="7305"/>
      <c r="AR12" s="7305"/>
      <c r="AS12" s="7305"/>
      <c r="AT12" s="7305"/>
      <c r="AU12" s="7305"/>
      <c r="AV12" s="7305"/>
      <c r="AW12" s="7305"/>
      <c r="AX12" s="7305"/>
      <c r="AY12" s="7305"/>
      <c r="AZ12" s="7305"/>
      <c r="BA12" s="7305"/>
      <c r="BB12" s="7842"/>
      <c r="BD12" s="7337"/>
      <c r="BE12" s="7336" t="s">
        <v>1507</v>
      </c>
      <c r="BF12" s="7336" t="s">
        <v>1508</v>
      </c>
      <c r="BG12" s="7337"/>
      <c r="BH12" s="7337"/>
      <c r="BI12" s="7337"/>
      <c r="BJ12" s="7337"/>
      <c r="BK12" s="7337"/>
      <c r="BL12" s="7336" t="s">
        <v>1509</v>
      </c>
      <c r="BM12" s="7336" t="s">
        <v>1082</v>
      </c>
      <c r="BN12" s="7336" t="s">
        <v>1086</v>
      </c>
      <c r="BO12" s="7336" t="s">
        <v>1084</v>
      </c>
      <c r="BP12" s="7336" t="s">
        <v>1509</v>
      </c>
      <c r="BQ12" s="7336" t="s">
        <v>1082</v>
      </c>
      <c r="BR12" s="7336" t="s">
        <v>1086</v>
      </c>
      <c r="BS12" s="7336" t="s">
        <v>1084</v>
      </c>
      <c r="BT12" s="7337"/>
    </row>
    <row r="13" spans="2:72" ht="12.6" customHeight="1">
      <c r="B13" s="7975"/>
      <c r="C13" s="7976"/>
      <c r="D13" s="7689"/>
      <c r="E13" s="7689"/>
      <c r="F13" s="7689"/>
      <c r="G13" s="7695"/>
      <c r="H13" s="7689"/>
      <c r="I13" s="8036"/>
      <c r="J13" s="8044"/>
      <c r="K13" s="7950"/>
      <c r="L13" s="7689"/>
      <c r="M13" s="7689"/>
      <c r="N13" s="7689"/>
      <c r="O13" s="7689"/>
      <c r="P13" s="7689"/>
      <c r="Q13" s="7689"/>
      <c r="R13" s="8034"/>
      <c r="S13" s="7402"/>
      <c r="T13" s="7970"/>
      <c r="V13" s="7830"/>
      <c r="W13" s="8011"/>
      <c r="X13" s="8011"/>
      <c r="Y13" s="8038"/>
      <c r="AA13" s="540"/>
      <c r="AB13" s="540"/>
      <c r="AC13" s="540"/>
      <c r="AD13" s="540"/>
      <c r="AE13" s="540"/>
      <c r="AH13" s="7305"/>
      <c r="AI13" s="7305"/>
      <c r="AJ13" s="7305"/>
      <c r="AK13" s="7305"/>
      <c r="AL13" s="7305"/>
      <c r="AM13" s="7305"/>
      <c r="AN13" s="7305"/>
      <c r="AO13" s="7305"/>
      <c r="AP13" s="7305"/>
      <c r="AQ13" s="7305"/>
      <c r="AR13" s="7305"/>
      <c r="AS13" s="7305"/>
      <c r="AT13" s="7305"/>
      <c r="AU13" s="7305"/>
      <c r="AV13" s="7305"/>
      <c r="AW13" s="7305"/>
      <c r="AX13" s="7305"/>
      <c r="AY13" s="7305"/>
      <c r="AZ13" s="7305"/>
      <c r="BA13" s="7305"/>
      <c r="BB13" s="7842"/>
      <c r="BD13" s="7337"/>
      <c r="BE13" s="7337"/>
      <c r="BF13" s="7337"/>
      <c r="BG13" s="7337"/>
      <c r="BH13" s="7337"/>
      <c r="BI13" s="7337"/>
      <c r="BJ13" s="7337"/>
      <c r="BK13" s="7337"/>
      <c r="BL13" s="7337"/>
      <c r="BM13" s="7337"/>
      <c r="BN13" s="7337"/>
      <c r="BO13" s="7337"/>
      <c r="BP13" s="7337"/>
      <c r="BQ13" s="7337"/>
      <c r="BR13" s="7337"/>
      <c r="BS13" s="7337"/>
      <c r="BT13" s="7337"/>
    </row>
    <row r="14" spans="2:72" ht="12.6" customHeight="1">
      <c r="B14" s="7975"/>
      <c r="C14" s="7976"/>
      <c r="D14" s="7689"/>
      <c r="E14" s="7689"/>
      <c r="F14" s="7689"/>
      <c r="G14" s="7695"/>
      <c r="H14" s="7689"/>
      <c r="I14" s="8036"/>
      <c r="J14" s="8044"/>
      <c r="K14" s="7950"/>
      <c r="L14" s="7689"/>
      <c r="M14" s="7689"/>
      <c r="N14" s="7689"/>
      <c r="O14" s="7689"/>
      <c r="P14" s="7689"/>
      <c r="Q14" s="7689"/>
      <c r="R14" s="8034"/>
      <c r="S14" s="7402"/>
      <c r="T14" s="7970"/>
      <c r="V14" s="7830"/>
      <c r="W14" s="8011"/>
      <c r="X14" s="8011"/>
      <c r="Y14" s="8038"/>
      <c r="AA14" s="540"/>
      <c r="AB14" s="540"/>
      <c r="AC14" s="540"/>
      <c r="AD14" s="540"/>
      <c r="AE14" s="540"/>
      <c r="AH14" s="7305"/>
      <c r="AI14" s="7305" t="s">
        <v>1079</v>
      </c>
      <c r="AJ14" s="7305" t="s">
        <v>1080</v>
      </c>
      <c r="AK14" s="7305"/>
      <c r="AL14" s="7305"/>
      <c r="AM14" s="7305"/>
      <c r="AN14" s="7305"/>
      <c r="AO14" s="7305"/>
      <c r="AP14" s="7305"/>
      <c r="AQ14" s="7305"/>
      <c r="AR14" s="7305"/>
      <c r="AS14" s="7305"/>
      <c r="AT14" s="7305"/>
      <c r="AU14" s="7305"/>
      <c r="AV14" s="7305"/>
      <c r="AW14" s="7305"/>
      <c r="AX14" s="7305"/>
      <c r="AY14" s="7305"/>
      <c r="AZ14" s="7305"/>
      <c r="BA14" s="7305"/>
      <c r="BB14" s="7842"/>
      <c r="BD14" s="7337"/>
      <c r="BE14" s="7337"/>
      <c r="BF14" s="7337"/>
      <c r="BG14" s="7337"/>
      <c r="BH14" s="7337"/>
      <c r="BI14" s="7337"/>
      <c r="BJ14" s="7337"/>
      <c r="BK14" s="7337"/>
      <c r="BL14" s="7337"/>
      <c r="BM14" s="7337"/>
      <c r="BN14" s="7337"/>
      <c r="BO14" s="7337"/>
      <c r="BP14" s="7337"/>
      <c r="BQ14" s="7337"/>
      <c r="BR14" s="7337"/>
      <c r="BS14" s="7337"/>
      <c r="BT14" s="7337"/>
    </row>
    <row r="15" spans="2:72" ht="14.45" customHeight="1">
      <c r="B15" s="7975"/>
      <c r="C15" s="7976"/>
      <c r="D15" s="7689"/>
      <c r="E15" s="7689"/>
      <c r="F15" s="7689"/>
      <c r="G15" s="7695"/>
      <c r="H15" s="7689"/>
      <c r="I15" s="8036"/>
      <c r="J15" s="8044"/>
      <c r="K15" s="7950"/>
      <c r="L15" s="7689"/>
      <c r="M15" s="7689"/>
      <c r="N15" s="7689"/>
      <c r="O15" s="7689"/>
      <c r="P15" s="7689"/>
      <c r="Q15" s="7689"/>
      <c r="R15" s="8034"/>
      <c r="S15" s="7402"/>
      <c r="T15" s="7970"/>
      <c r="V15" s="7830"/>
      <c r="W15" s="8011"/>
      <c r="X15" s="8011"/>
      <c r="Y15" s="8038"/>
      <c r="AA15" s="540"/>
      <c r="AB15" s="540"/>
      <c r="AC15" s="540"/>
      <c r="AD15" s="540"/>
      <c r="AE15" s="540"/>
      <c r="AH15" s="7305"/>
      <c r="AI15" s="7305"/>
      <c r="AJ15" s="7305"/>
      <c r="AK15" s="7305"/>
      <c r="AL15" s="7305"/>
      <c r="AM15" s="7305"/>
      <c r="AN15" s="7305"/>
      <c r="AO15" s="7305"/>
      <c r="AP15" s="7305"/>
      <c r="AQ15" s="7305"/>
      <c r="AR15" s="7305"/>
      <c r="AS15" s="7305"/>
      <c r="AT15" s="7305"/>
      <c r="AU15" s="7305"/>
      <c r="AV15" s="7305"/>
      <c r="AW15" s="7305"/>
      <c r="AX15" s="7305"/>
      <c r="AY15" s="7305"/>
      <c r="AZ15" s="7305"/>
      <c r="BA15" s="7305"/>
      <c r="BB15" s="7842"/>
      <c r="BD15" s="7337"/>
      <c r="BE15" s="7337"/>
      <c r="BF15" s="7337"/>
      <c r="BG15" s="7337"/>
      <c r="BH15" s="7337"/>
      <c r="BI15" s="7337"/>
      <c r="BJ15" s="7337"/>
      <c r="BK15" s="7337"/>
      <c r="BL15" s="7337"/>
      <c r="BM15" s="7337"/>
      <c r="BN15" s="7337"/>
      <c r="BO15" s="7337"/>
      <c r="BP15" s="7337"/>
      <c r="BQ15" s="7337"/>
      <c r="BR15" s="7337"/>
      <c r="BS15" s="7337"/>
      <c r="BT15" s="7337"/>
    </row>
    <row r="16" spans="2:72" ht="14.45" customHeight="1">
      <c r="B16" s="7975"/>
      <c r="C16" s="7976"/>
      <c r="D16" s="7689"/>
      <c r="E16" s="7689"/>
      <c r="F16" s="7689"/>
      <c r="G16" s="7695"/>
      <c r="H16" s="7689"/>
      <c r="I16" s="8036"/>
      <c r="J16" s="8044"/>
      <c r="K16" s="7950"/>
      <c r="L16" s="7689"/>
      <c r="M16" s="7689"/>
      <c r="N16" s="7689"/>
      <c r="O16" s="7689"/>
      <c r="P16" s="7689"/>
      <c r="Q16" s="7689"/>
      <c r="R16" s="8034"/>
      <c r="S16" s="7402"/>
      <c r="T16" s="7970"/>
      <c r="V16" s="7830"/>
      <c r="W16" s="8011"/>
      <c r="X16" s="8011"/>
      <c r="Y16" s="8038"/>
      <c r="AA16" s="540"/>
      <c r="AB16" s="540"/>
      <c r="AC16" s="540"/>
      <c r="AD16" s="540"/>
      <c r="AE16" s="540"/>
      <c r="AH16" s="7305"/>
      <c r="AI16" s="7305"/>
      <c r="AJ16" s="7305"/>
      <c r="AK16" s="7305"/>
      <c r="AL16" s="7305"/>
      <c r="AM16" s="7305"/>
      <c r="AN16" s="7305"/>
      <c r="AO16" s="7305"/>
      <c r="AP16" s="7305"/>
      <c r="AQ16" s="7305"/>
      <c r="AR16" s="7305"/>
      <c r="AS16" s="7305"/>
      <c r="AT16" s="7305"/>
      <c r="AU16" s="7305"/>
      <c r="AV16" s="7305"/>
      <c r="AW16" s="7305"/>
      <c r="AX16" s="7305"/>
      <c r="AY16" s="7305"/>
      <c r="AZ16" s="7305"/>
      <c r="BA16" s="7305"/>
      <c r="BB16" s="7842"/>
      <c r="BD16" s="7337"/>
      <c r="BE16" s="7337"/>
      <c r="BF16" s="7337"/>
      <c r="BG16" s="7337"/>
      <c r="BH16" s="7337"/>
      <c r="BI16" s="7337"/>
      <c r="BJ16" s="7337"/>
      <c r="BK16" s="7337"/>
      <c r="BL16" s="7337"/>
      <c r="BM16" s="7337"/>
      <c r="BN16" s="7337"/>
      <c r="BO16" s="7337"/>
      <c r="BP16" s="7337"/>
      <c r="BQ16" s="7337"/>
      <c r="BR16" s="7337"/>
      <c r="BS16" s="7337"/>
      <c r="BT16" s="7337"/>
    </row>
    <row r="17" spans="2:72" ht="16.350000000000001" customHeight="1">
      <c r="B17" s="8028"/>
      <c r="C17" s="8029"/>
      <c r="D17" s="8020"/>
      <c r="E17" s="8020"/>
      <c r="F17" s="8020"/>
      <c r="G17" s="8041"/>
      <c r="H17" s="8020"/>
      <c r="I17" s="8047"/>
      <c r="J17" s="8045"/>
      <c r="K17" s="7950"/>
      <c r="L17" s="8042"/>
      <c r="M17" s="8042"/>
      <c r="N17" s="8042"/>
      <c r="O17" s="8042"/>
      <c r="P17" s="8020"/>
      <c r="Q17" s="8020"/>
      <c r="R17" s="8035"/>
      <c r="S17" s="8033"/>
      <c r="T17" s="8036"/>
      <c r="U17" s="4035"/>
      <c r="V17" s="8010"/>
      <c r="W17" s="8012"/>
      <c r="X17" s="8012"/>
      <c r="Y17" s="8038"/>
      <c r="AA17" s="540"/>
      <c r="AB17" s="540"/>
      <c r="AC17" s="540"/>
      <c r="AD17" s="540"/>
      <c r="AE17" s="540"/>
      <c r="AH17" s="7305"/>
      <c r="AI17" s="7305"/>
      <c r="AJ17" s="7305"/>
      <c r="AK17" s="7305"/>
      <c r="AL17" s="7305"/>
      <c r="AM17" s="7305"/>
      <c r="AN17" s="7305"/>
      <c r="AO17" s="7305"/>
      <c r="AP17" s="7305"/>
      <c r="AQ17" s="7305"/>
      <c r="AR17" s="7305"/>
      <c r="AS17" s="7305"/>
      <c r="AT17" s="7305"/>
      <c r="AU17" s="7305"/>
      <c r="AV17" s="7305"/>
      <c r="AW17" s="7305"/>
      <c r="AX17" s="7305"/>
      <c r="AY17" s="7305"/>
      <c r="AZ17" s="7305"/>
      <c r="BA17" s="7305"/>
      <c r="BB17" s="7842"/>
      <c r="BD17" s="7338"/>
      <c r="BE17" s="7338"/>
      <c r="BF17" s="7338"/>
      <c r="BG17" s="7338"/>
      <c r="BH17" s="7338"/>
      <c r="BI17" s="7338"/>
      <c r="BJ17" s="7338"/>
      <c r="BK17" s="7338"/>
      <c r="BL17" s="7338"/>
      <c r="BM17" s="7338"/>
      <c r="BN17" s="7338"/>
      <c r="BO17" s="7338"/>
      <c r="BP17" s="7338"/>
      <c r="BQ17" s="7338"/>
      <c r="BR17" s="7338"/>
      <c r="BS17" s="7338"/>
      <c r="BT17" s="7338"/>
    </row>
    <row r="18" spans="2:72" ht="12.75" customHeight="1">
      <c r="B18" s="5374"/>
      <c r="C18" s="5375"/>
      <c r="D18" s="5375"/>
      <c r="E18" s="5375"/>
      <c r="F18" s="5375"/>
      <c r="G18" s="5416"/>
      <c r="H18" s="5377"/>
      <c r="I18" s="5377"/>
      <c r="J18" s="5377"/>
      <c r="K18" s="5378"/>
      <c r="L18" s="5378"/>
      <c r="M18" s="5378"/>
      <c r="N18" s="5378"/>
      <c r="O18" s="5378"/>
      <c r="P18" s="5378"/>
      <c r="Q18" s="5378"/>
      <c r="R18" s="5378"/>
      <c r="S18" s="5379"/>
      <c r="T18" s="5379"/>
      <c r="U18" s="4035"/>
      <c r="V18" s="5374"/>
      <c r="W18" s="5378"/>
      <c r="X18" s="5379"/>
      <c r="Y18" s="5417"/>
      <c r="AA18" s="540"/>
      <c r="AB18" s="540"/>
      <c r="AC18" s="540"/>
      <c r="AD18" s="540"/>
      <c r="AE18" s="540"/>
      <c r="AH18" s="1474"/>
      <c r="AI18" s="1474"/>
      <c r="AJ18" s="1474"/>
      <c r="AK18" s="1474"/>
      <c r="AL18" s="1165"/>
      <c r="AM18" s="1165"/>
      <c r="AN18" s="1165"/>
      <c r="AO18" s="1165"/>
      <c r="AP18" s="1165"/>
      <c r="AQ18" s="1165"/>
      <c r="AR18" s="1165"/>
      <c r="AS18" s="1165"/>
      <c r="AT18" s="1165"/>
      <c r="AU18" s="1165"/>
      <c r="AV18" s="1165"/>
      <c r="AW18" s="1165"/>
      <c r="AX18" s="1165"/>
      <c r="AY18" s="1165"/>
      <c r="AZ18" s="1165"/>
      <c r="BA18" s="1165"/>
      <c r="BB18" s="1837"/>
      <c r="BD18" s="1165"/>
      <c r="BE18" s="1165"/>
      <c r="BF18" s="1165"/>
      <c r="BG18" s="1165"/>
      <c r="BH18" s="1165"/>
      <c r="BI18" s="1165"/>
      <c r="BJ18" s="1165"/>
      <c r="BK18" s="1165"/>
      <c r="BL18" s="1165"/>
      <c r="BM18" s="1165"/>
      <c r="BN18" s="1165"/>
      <c r="BO18" s="1165"/>
      <c r="BP18" s="1165"/>
      <c r="BQ18" s="1165"/>
      <c r="BR18" s="1165"/>
      <c r="BS18" s="1165"/>
      <c r="BT18" s="1165"/>
    </row>
    <row r="19" spans="2:72" ht="12.75" customHeight="1">
      <c r="B19" s="1782"/>
      <c r="C19" s="1783" t="s">
        <v>2057</v>
      </c>
      <c r="D19" s="1783"/>
      <c r="E19" s="1783"/>
      <c r="F19" s="1783"/>
      <c r="G19" s="1270"/>
      <c r="H19" s="1785"/>
      <c r="I19" s="1785"/>
      <c r="J19" s="1785"/>
      <c r="K19" s="1273"/>
      <c r="L19" s="1645"/>
      <c r="M19" s="1273"/>
      <c r="N19" s="1273"/>
      <c r="O19" s="1645"/>
      <c r="P19" s="1647"/>
      <c r="Q19" s="1647"/>
      <c r="R19" s="1647"/>
      <c r="S19" s="1647"/>
      <c r="T19" s="1275"/>
      <c r="V19" s="5355"/>
      <c r="W19" s="5356"/>
      <c r="X19" s="5418"/>
      <c r="Y19" s="5419"/>
      <c r="AA19" s="540"/>
      <c r="AB19" s="540"/>
      <c r="AC19" s="540"/>
      <c r="AD19" s="540"/>
      <c r="AE19" s="540"/>
      <c r="AH19" s="1474"/>
      <c r="AI19" s="1474"/>
      <c r="AJ19" s="1474"/>
      <c r="AK19" s="1474"/>
      <c r="AL19" s="1165"/>
      <c r="AM19" s="1165"/>
      <c r="AN19" s="1165"/>
      <c r="AO19" s="1165"/>
      <c r="AP19" s="1165"/>
      <c r="AQ19" s="1165"/>
      <c r="AR19" s="1165"/>
      <c r="AS19" s="1165"/>
      <c r="AT19" s="1165"/>
      <c r="AU19" s="1165"/>
      <c r="AV19" s="1165"/>
      <c r="AW19" s="1165"/>
      <c r="AX19" s="1165"/>
      <c r="AY19" s="1165"/>
      <c r="AZ19" s="1165"/>
      <c r="BA19" s="1165"/>
      <c r="BB19" s="1837"/>
      <c r="BD19" s="1164"/>
      <c r="BE19" s="1164"/>
      <c r="BF19" s="1164"/>
      <c r="BG19" s="1164"/>
      <c r="BH19" s="1164"/>
      <c r="BI19" s="1164"/>
      <c r="BJ19" s="1164"/>
      <c r="BK19" s="1164"/>
      <c r="BL19" s="1164"/>
      <c r="BM19" s="1164"/>
      <c r="BN19" s="1164"/>
      <c r="BO19" s="1164"/>
      <c r="BP19" s="1164"/>
      <c r="BQ19" s="1164"/>
      <c r="BR19" s="1164"/>
      <c r="BS19" s="1164"/>
      <c r="BT19" s="1164"/>
    </row>
    <row r="20" spans="2:72" ht="12.75" customHeight="1">
      <c r="B20" s="2384">
        <v>1</v>
      </c>
      <c r="C20" s="1762"/>
      <c r="D20" s="1762"/>
      <c r="E20" s="1112"/>
      <c r="F20" s="1112"/>
      <c r="G20" s="1183"/>
      <c r="H20" s="1787"/>
      <c r="I20" s="1787"/>
      <c r="J20" s="1787"/>
      <c r="K20" s="1112"/>
      <c r="L20" s="1637"/>
      <c r="M20" s="1112"/>
      <c r="N20" s="1112"/>
      <c r="O20" s="1637"/>
      <c r="P20" s="1983"/>
      <c r="Q20" s="1459"/>
      <c r="R20" s="1459"/>
      <c r="S20" s="1459"/>
      <c r="T20" s="1187"/>
      <c r="V20" s="5358"/>
      <c r="W20" s="5359"/>
      <c r="X20" s="5359"/>
      <c r="Y20" s="5420"/>
      <c r="AA20" s="540"/>
      <c r="AB20" s="540"/>
      <c r="AC20" s="540"/>
      <c r="AD20" s="540"/>
      <c r="AE20" s="540"/>
      <c r="AH20" s="1165">
        <f>Q20</f>
        <v>0</v>
      </c>
      <c r="AI20" s="1162"/>
      <c r="AJ20" s="1162"/>
      <c r="AK20" s="1165">
        <f>AH20+AI20-AJ20</f>
        <v>0</v>
      </c>
      <c r="AL20" s="1168"/>
      <c r="AM20" s="1168"/>
      <c r="AN20" s="1168"/>
      <c r="AO20" s="1168"/>
      <c r="AP20" s="1165">
        <f>IF(AR20&gt;AK20,AR20-AK20,0)</f>
        <v>0</v>
      </c>
      <c r="AQ20" s="1165">
        <f>IF(AK20&gt;AR20, AK20-AR20,0)</f>
        <v>0</v>
      </c>
      <c r="AR20" s="1165">
        <f>IF(AND(AL20="Y",AM20="Y",AN20="Y"),MIN(AK20,AO20),0)</f>
        <v>0</v>
      </c>
      <c r="AS20" s="1162"/>
      <c r="AT20" s="1165">
        <f>IF(AV20&gt;AK20,AV20-AK20,0)</f>
        <v>0</v>
      </c>
      <c r="AU20" s="1165">
        <f>IF(AK20&gt;AV20,AK20-AV20,0)</f>
        <v>0</v>
      </c>
      <c r="AV20" s="1165">
        <f>AR20+AS20</f>
        <v>0</v>
      </c>
      <c r="AW20" s="1162"/>
      <c r="AX20" s="1165">
        <f>IF(AZ20&gt;AK20,AZ20-AK20,0)</f>
        <v>0</v>
      </c>
      <c r="AY20" s="1165">
        <f>IF(AK20&gt;AZ20,AK20-AZ20,0)</f>
        <v>0</v>
      </c>
      <c r="AZ20" s="1165">
        <f>AV20+AW20</f>
        <v>0</v>
      </c>
      <c r="BA20" s="1162"/>
      <c r="BB20" s="1836"/>
      <c r="BD20" s="1165">
        <f>O20</f>
        <v>0</v>
      </c>
      <c r="BE20" s="1162"/>
      <c r="BF20" s="1162"/>
      <c r="BG20" s="1165">
        <f>BD20+BE20-BF20</f>
        <v>0</v>
      </c>
      <c r="BH20" s="1162"/>
      <c r="BI20" s="1165">
        <f>IF(BK20&gt;BG20,BK20-BG20,0)</f>
        <v>0</v>
      </c>
      <c r="BJ20" s="1165">
        <f>IF(BG20&gt;BK20,BG20-BK20,0)</f>
        <v>0</v>
      </c>
      <c r="BK20" s="1165">
        <f>IF(BH20="Y",BG20,0)</f>
        <v>0</v>
      </c>
      <c r="BL20" s="1162"/>
      <c r="BM20" s="1165">
        <f>IF(BO20&gt;BG20,BO20-BG20,0)</f>
        <v>0</v>
      </c>
      <c r="BN20" s="1165">
        <f>IF(BG20&gt;BO20,BG20-BO20,0)</f>
        <v>0</v>
      </c>
      <c r="BO20" s="1165">
        <f>BK20+BL20</f>
        <v>0</v>
      </c>
      <c r="BP20" s="1162"/>
      <c r="BQ20" s="1165">
        <f>IF(BS20&gt;BG20,BS20-BG20,0)</f>
        <v>0</v>
      </c>
      <c r="BR20" s="1165">
        <f>IF(BG20&gt;BS20,BG20-BR20,0)</f>
        <v>0</v>
      </c>
      <c r="BS20" s="1165">
        <f>BO20+BP20</f>
        <v>0</v>
      </c>
      <c r="BT20" s="1162"/>
    </row>
    <row r="21" spans="2:72" ht="12.75" customHeight="1">
      <c r="B21" s="2384">
        <v>2</v>
      </c>
      <c r="C21" s="1765"/>
      <c r="D21" s="1765"/>
      <c r="E21" s="1112"/>
      <c r="F21" s="2385"/>
      <c r="G21" s="1189"/>
      <c r="H21" s="1792"/>
      <c r="I21" s="1792"/>
      <c r="J21" s="1792"/>
      <c r="K21" s="1042"/>
      <c r="L21" s="1766"/>
      <c r="M21" s="1042"/>
      <c r="N21" s="1042"/>
      <c r="O21" s="1766"/>
      <c r="P21" s="1984"/>
      <c r="Q21" s="1464"/>
      <c r="R21" s="1464"/>
      <c r="S21" s="1464"/>
      <c r="T21" s="1192"/>
      <c r="V21" s="5358"/>
      <c r="W21" s="5359"/>
      <c r="X21" s="5359"/>
      <c r="Y21" s="5420"/>
      <c r="AA21" s="540"/>
      <c r="AB21" s="540"/>
      <c r="AC21" s="540"/>
      <c r="AD21" s="540"/>
      <c r="AE21" s="540"/>
      <c r="AH21" s="1165">
        <f>Q21</f>
        <v>0</v>
      </c>
      <c r="AI21" s="1162"/>
      <c r="AJ21" s="1162"/>
      <c r="AK21" s="1165">
        <f>AH21+AI21-AJ21</f>
        <v>0</v>
      </c>
      <c r="AL21" s="1168"/>
      <c r="AM21" s="1168"/>
      <c r="AN21" s="1168"/>
      <c r="AO21" s="1168"/>
      <c r="AP21" s="1165">
        <f>IF(AR21&gt;AK21,AR21-AK21,0)</f>
        <v>0</v>
      </c>
      <c r="AQ21" s="1165">
        <f>IF(AK21&gt;AR21, AK21-AR21,0)</f>
        <v>0</v>
      </c>
      <c r="AR21" s="1165">
        <f t="shared" ref="AR21:AR23" si="0">IF(AND(AL21="Y",AM21="Y",AN21="Y"),MIN(AK21,AO21),0)</f>
        <v>0</v>
      </c>
      <c r="AS21" s="1162"/>
      <c r="AT21" s="1165">
        <f t="shared" ref="AT21:AT23" si="1">IF(AV21&gt;AK21,AV21-AK21,0)</f>
        <v>0</v>
      </c>
      <c r="AU21" s="1165">
        <f t="shared" ref="AU21:AU23" si="2">IF(AK21&gt;AV21,AK21-AV21,0)</f>
        <v>0</v>
      </c>
      <c r="AV21" s="1165">
        <f>AR21+AS21</f>
        <v>0</v>
      </c>
      <c r="AW21" s="1162"/>
      <c r="AX21" s="1165">
        <f t="shared" ref="AX21:AX23" si="3">IF(AZ21&gt;AK21,AZ21-AK21,0)</f>
        <v>0</v>
      </c>
      <c r="AY21" s="1165">
        <f t="shared" ref="AY21:AY23" si="4">IF(AK21&gt;AZ21,AK21-AZ21,0)</f>
        <v>0</v>
      </c>
      <c r="AZ21" s="1165">
        <f>AV21+AW21</f>
        <v>0</v>
      </c>
      <c r="BA21" s="1162"/>
      <c r="BB21" s="1836"/>
      <c r="BD21" s="1165">
        <f>O21</f>
        <v>0</v>
      </c>
      <c r="BE21" s="1162"/>
      <c r="BF21" s="1162"/>
      <c r="BG21" s="1165">
        <f>BD21+BE21-BF21</f>
        <v>0</v>
      </c>
      <c r="BH21" s="1162"/>
      <c r="BI21" s="1165">
        <f>IF(BK21&gt;BG21,BK21-BG21,0)</f>
        <v>0</v>
      </c>
      <c r="BJ21" s="1165">
        <f>IF(BG21&gt;BK21,BG21-BK21,0)</f>
        <v>0</v>
      </c>
      <c r="BK21" s="1165">
        <f>IF(BH21="Y",BG21,0)</f>
        <v>0</v>
      </c>
      <c r="BL21" s="1162"/>
      <c r="BM21" s="1165">
        <f>IF(BO21&gt;BG21,BO21-BG21,0)</f>
        <v>0</v>
      </c>
      <c r="BN21" s="1165">
        <f>IF(BG21&gt;BO21,BG21-BO21,0)</f>
        <v>0</v>
      </c>
      <c r="BO21" s="1165">
        <f>BK21+BL21</f>
        <v>0</v>
      </c>
      <c r="BP21" s="1162"/>
      <c r="BQ21" s="1165">
        <f>IF(BS21&gt;BG21,BS21-BG21,0)</f>
        <v>0</v>
      </c>
      <c r="BR21" s="1165">
        <f>IF(BG21&gt;BS21,BG21-BR21,0)</f>
        <v>0</v>
      </c>
      <c r="BS21" s="1165">
        <f>BO21+BP21</f>
        <v>0</v>
      </c>
      <c r="BT21" s="1162"/>
    </row>
    <row r="22" spans="2:72" ht="12.75" customHeight="1">
      <c r="B22" s="2384">
        <v>3</v>
      </c>
      <c r="C22" s="1765"/>
      <c r="D22" s="1765"/>
      <c r="E22" s="1112"/>
      <c r="F22" s="2385"/>
      <c r="G22" s="1189"/>
      <c r="H22" s="1792"/>
      <c r="I22" s="1792"/>
      <c r="J22" s="1792"/>
      <c r="K22" s="1042"/>
      <c r="L22" s="1766"/>
      <c r="M22" s="1042"/>
      <c r="N22" s="1042"/>
      <c r="O22" s="1766"/>
      <c r="P22" s="1984"/>
      <c r="Q22" s="1464"/>
      <c r="R22" s="1464"/>
      <c r="S22" s="1464"/>
      <c r="T22" s="1192"/>
      <c r="V22" s="5358"/>
      <c r="W22" s="5359"/>
      <c r="X22" s="5359"/>
      <c r="Y22" s="5420"/>
      <c r="AA22" s="540"/>
      <c r="AB22" s="540"/>
      <c r="AC22" s="540"/>
      <c r="AD22" s="540"/>
      <c r="AE22" s="540"/>
      <c r="AH22" s="1165">
        <f>Q22</f>
        <v>0</v>
      </c>
      <c r="AI22" s="1162"/>
      <c r="AJ22" s="1162"/>
      <c r="AK22" s="1165">
        <f>AH22+AI22-AJ22</f>
        <v>0</v>
      </c>
      <c r="AL22" s="1168"/>
      <c r="AM22" s="1168"/>
      <c r="AN22" s="1168"/>
      <c r="AO22" s="1168"/>
      <c r="AP22" s="1165">
        <f>IF(AR22&gt;AK22,AR22-AK22,0)</f>
        <v>0</v>
      </c>
      <c r="AQ22" s="1165">
        <f>IF(AK22&gt;AR22, AK22-AR22,0)</f>
        <v>0</v>
      </c>
      <c r="AR22" s="1165">
        <f t="shared" si="0"/>
        <v>0</v>
      </c>
      <c r="AS22" s="1162"/>
      <c r="AT22" s="1165">
        <f t="shared" si="1"/>
        <v>0</v>
      </c>
      <c r="AU22" s="1165">
        <f t="shared" si="2"/>
        <v>0</v>
      </c>
      <c r="AV22" s="1165">
        <f>AR22+AS22</f>
        <v>0</v>
      </c>
      <c r="AW22" s="1162"/>
      <c r="AX22" s="1165">
        <f t="shared" si="3"/>
        <v>0</v>
      </c>
      <c r="AY22" s="1165">
        <f t="shared" si="4"/>
        <v>0</v>
      </c>
      <c r="AZ22" s="1165">
        <f>AV22+AW22</f>
        <v>0</v>
      </c>
      <c r="BA22" s="1162"/>
      <c r="BB22" s="1836"/>
      <c r="BD22" s="1165">
        <f>O22</f>
        <v>0</v>
      </c>
      <c r="BE22" s="1162"/>
      <c r="BF22" s="1162"/>
      <c r="BG22" s="1165">
        <f>BD22+BE22-BF22</f>
        <v>0</v>
      </c>
      <c r="BH22" s="1162"/>
      <c r="BI22" s="1165">
        <f>IF(BK22&gt;BG22,BK22-BG22,0)</f>
        <v>0</v>
      </c>
      <c r="BJ22" s="1165">
        <f>IF(BG22&gt;BK22,BG22-BK22,0)</f>
        <v>0</v>
      </c>
      <c r="BK22" s="1165">
        <f>IF(BH22="Y",BG22,0)</f>
        <v>0</v>
      </c>
      <c r="BL22" s="1162"/>
      <c r="BM22" s="1165">
        <f>IF(BO22&gt;BG22,BO22-BG22,0)</f>
        <v>0</v>
      </c>
      <c r="BN22" s="1165">
        <f>IF(BG22&gt;BO22,BG22-BO22,0)</f>
        <v>0</v>
      </c>
      <c r="BO22" s="1165">
        <f>BK22+BL22</f>
        <v>0</v>
      </c>
      <c r="BP22" s="1162"/>
      <c r="BQ22" s="1165">
        <f>IF(BS22&gt;BG22,BS22-BG22,0)</f>
        <v>0</v>
      </c>
      <c r="BR22" s="1165">
        <f>IF(BG22&gt;BS22,BG22-BR22,0)</f>
        <v>0</v>
      </c>
      <c r="BS22" s="1165">
        <f>BO22+BP22</f>
        <v>0</v>
      </c>
      <c r="BT22" s="1162"/>
    </row>
    <row r="23" spans="2:72" ht="12.75" customHeight="1">
      <c r="B23" s="2384">
        <v>4</v>
      </c>
      <c r="C23" s="1462"/>
      <c r="D23" s="1462"/>
      <c r="E23" s="1112"/>
      <c r="F23" s="2385"/>
      <c r="G23" s="1189"/>
      <c r="H23" s="1792"/>
      <c r="I23" s="1792"/>
      <c r="J23" s="1792"/>
      <c r="K23" s="1042"/>
      <c r="L23" s="1766"/>
      <c r="M23" s="1042"/>
      <c r="N23" s="1042"/>
      <c r="O23" s="1766"/>
      <c r="P23" s="1984"/>
      <c r="Q23" s="1464"/>
      <c r="R23" s="1464"/>
      <c r="S23" s="1464"/>
      <c r="T23" s="1192"/>
      <c r="V23" s="5358"/>
      <c r="W23" s="5359"/>
      <c r="X23" s="5359"/>
      <c r="Y23" s="5420"/>
      <c r="AA23" s="540"/>
      <c r="AB23" s="540"/>
      <c r="AC23" s="540"/>
      <c r="AD23" s="540"/>
      <c r="AE23" s="540"/>
      <c r="AH23" s="1165">
        <f>Q23</f>
        <v>0</v>
      </c>
      <c r="AI23" s="1162"/>
      <c r="AJ23" s="1162"/>
      <c r="AK23" s="1165">
        <f>AH23+AI23-AJ23</f>
        <v>0</v>
      </c>
      <c r="AL23" s="1168"/>
      <c r="AM23" s="1168"/>
      <c r="AN23" s="1168"/>
      <c r="AO23" s="1168"/>
      <c r="AP23" s="1165">
        <f>IF(AR23&gt;AK23,AR23-AK23,0)</f>
        <v>0</v>
      </c>
      <c r="AQ23" s="1165">
        <f>IF(AK23&gt;AR23, AK23-AR23,0)</f>
        <v>0</v>
      </c>
      <c r="AR23" s="1165">
        <f t="shared" si="0"/>
        <v>0</v>
      </c>
      <c r="AS23" s="1162"/>
      <c r="AT23" s="1165">
        <f t="shared" si="1"/>
        <v>0</v>
      </c>
      <c r="AU23" s="1165">
        <f t="shared" si="2"/>
        <v>0</v>
      </c>
      <c r="AV23" s="1165">
        <f>AR23+AS23</f>
        <v>0</v>
      </c>
      <c r="AW23" s="1162"/>
      <c r="AX23" s="1165">
        <f t="shared" si="3"/>
        <v>0</v>
      </c>
      <c r="AY23" s="1165">
        <f t="shared" si="4"/>
        <v>0</v>
      </c>
      <c r="AZ23" s="1165">
        <f>AV23+AW23</f>
        <v>0</v>
      </c>
      <c r="BA23" s="1162"/>
      <c r="BB23" s="1836"/>
      <c r="BD23" s="1165">
        <f>O23</f>
        <v>0</v>
      </c>
      <c r="BE23" s="1162"/>
      <c r="BF23" s="1162"/>
      <c r="BG23" s="1165">
        <f>BD23+BE23-BF23</f>
        <v>0</v>
      </c>
      <c r="BH23" s="1162"/>
      <c r="BI23" s="1165">
        <f>IF(BK23&gt;BG23,BK23-BG23,0)</f>
        <v>0</v>
      </c>
      <c r="BJ23" s="1165">
        <f>IF(BG23&gt;BK23,BG23-BK23,0)</f>
        <v>0</v>
      </c>
      <c r="BK23" s="1165">
        <f>IF(BH23="Y",BG23,0)</f>
        <v>0</v>
      </c>
      <c r="BL23" s="1162"/>
      <c r="BM23" s="1165">
        <f>IF(BO23&gt;BG23,BO23-BG23,0)</f>
        <v>0</v>
      </c>
      <c r="BN23" s="1165">
        <f>IF(BG23&gt;BO23,BG23-BO23,0)</f>
        <v>0</v>
      </c>
      <c r="BO23" s="1165">
        <f>BK23+BL23</f>
        <v>0</v>
      </c>
      <c r="BP23" s="1162"/>
      <c r="BQ23" s="1165">
        <f>IF(BS23&gt;BG23,BS23-BG23,0)</f>
        <v>0</v>
      </c>
      <c r="BR23" s="1165">
        <f>IF(BG23&gt;BS23,BG23-BR23,0)</f>
        <v>0</v>
      </c>
      <c r="BS23" s="1165">
        <f>BO23+BP23</f>
        <v>0</v>
      </c>
      <c r="BT23" s="1162"/>
    </row>
    <row r="24" spans="2:72" ht="12.75" customHeight="1">
      <c r="B24" s="2386"/>
      <c r="C24" s="2387"/>
      <c r="D24" s="2387"/>
      <c r="E24" s="2387"/>
      <c r="F24" s="2387"/>
      <c r="G24" s="1139"/>
      <c r="H24" s="1798"/>
      <c r="I24" s="1798"/>
      <c r="J24" s="1798"/>
      <c r="K24" s="4112"/>
      <c r="L24" s="4112"/>
      <c r="M24" s="4112"/>
      <c r="N24" s="4112"/>
      <c r="O24" s="4112"/>
      <c r="P24" s="4142"/>
      <c r="Q24" s="4142"/>
      <c r="R24" s="4150"/>
      <c r="S24" s="4150"/>
      <c r="T24" s="4125"/>
      <c r="V24" s="5361"/>
      <c r="W24" s="5421"/>
      <c r="X24" s="5421"/>
      <c r="Y24" s="5419"/>
      <c r="AA24" s="540"/>
      <c r="AB24" s="540"/>
      <c r="AC24" s="540"/>
      <c r="AD24" s="540"/>
      <c r="AE24" s="540"/>
      <c r="AH24" s="1165"/>
      <c r="AI24" s="1165"/>
      <c r="AJ24" s="1165"/>
      <c r="AK24" s="1165"/>
      <c r="AL24" s="1226"/>
      <c r="AM24" s="1226"/>
      <c r="AN24" s="1226"/>
      <c r="AO24" s="1226"/>
      <c r="AP24" s="1165"/>
      <c r="AQ24" s="1165"/>
      <c r="AR24" s="1165"/>
      <c r="AS24" s="1165"/>
      <c r="AT24" s="1165"/>
      <c r="AU24" s="1165"/>
      <c r="AV24" s="1165"/>
      <c r="AW24" s="1165"/>
      <c r="AX24" s="1165"/>
      <c r="AY24" s="1165"/>
      <c r="AZ24" s="1165"/>
      <c r="BA24" s="1165"/>
      <c r="BB24" s="1837"/>
      <c r="BD24" s="1165"/>
      <c r="BE24" s="1165"/>
      <c r="BF24" s="1165"/>
      <c r="BG24" s="1165"/>
      <c r="BH24" s="1165"/>
      <c r="BI24" s="1165"/>
      <c r="BJ24" s="1165"/>
      <c r="BK24" s="1165"/>
      <c r="BL24" s="1165"/>
      <c r="BM24" s="1165"/>
      <c r="BN24" s="1165"/>
      <c r="BO24" s="1165"/>
      <c r="BP24" s="1165"/>
      <c r="BQ24" s="1165"/>
      <c r="BR24" s="1165"/>
      <c r="BS24" s="1165"/>
      <c r="BT24" s="1165"/>
    </row>
    <row r="25" spans="2:72" ht="12.75" customHeight="1">
      <c r="B25" s="5381" t="s">
        <v>2177</v>
      </c>
      <c r="C25" s="5382"/>
      <c r="D25" s="5405"/>
      <c r="E25" s="5405"/>
      <c r="F25" s="5405"/>
      <c r="G25" s="5383"/>
      <c r="H25" s="5384"/>
      <c r="I25" s="5422"/>
      <c r="J25" s="5423"/>
      <c r="K25" s="5424">
        <f t="shared" ref="K25:S25" si="5">SUBTOTAL(9,K20:K23)</f>
        <v>0</v>
      </c>
      <c r="L25" s="5387">
        <f t="shared" si="5"/>
        <v>0</v>
      </c>
      <c r="M25" s="5387">
        <f t="shared" si="5"/>
        <v>0</v>
      </c>
      <c r="N25" s="5387">
        <f t="shared" si="5"/>
        <v>0</v>
      </c>
      <c r="O25" s="5387">
        <f t="shared" si="5"/>
        <v>0</v>
      </c>
      <c r="P25" s="5387">
        <f t="shared" si="5"/>
        <v>0</v>
      </c>
      <c r="Q25" s="5387">
        <f t="shared" si="5"/>
        <v>0</v>
      </c>
      <c r="R25" s="5387">
        <f t="shared" si="5"/>
        <v>0</v>
      </c>
      <c r="S25" s="5425">
        <f t="shared" si="5"/>
        <v>0</v>
      </c>
      <c r="T25" s="5426"/>
      <c r="V25" s="2388">
        <f>SUBTOTAL(9,V20:V23)</f>
        <v>0</v>
      </c>
      <c r="W25" s="2389">
        <f>SUBTOTAL(9,W20:W23)</f>
        <v>0</v>
      </c>
      <c r="X25" s="2389">
        <f>SUBTOTAL(9,X20:X23)</f>
        <v>0</v>
      </c>
      <c r="Y25" s="5427"/>
      <c r="AA25" s="540"/>
      <c r="AB25" s="540"/>
      <c r="AC25" s="540"/>
      <c r="AD25" s="540"/>
      <c r="AE25" s="540"/>
      <c r="AH25" s="2391">
        <f>SUM(AH18:AH24)</f>
        <v>0</v>
      </c>
      <c r="AI25" s="2391">
        <f>SUM(AI18:AI24)</f>
        <v>0</v>
      </c>
      <c r="AJ25" s="2391">
        <f>SUM(AJ18:AJ24)</f>
        <v>0</v>
      </c>
      <c r="AK25" s="2391">
        <f>SUM(AK18:AK24)</f>
        <v>0</v>
      </c>
      <c r="AL25" s="2392">
        <f>SUM(AL18:AL24)</f>
        <v>0</v>
      </c>
      <c r="AM25" s="2392"/>
      <c r="AN25" s="2392"/>
      <c r="AO25" s="2392"/>
      <c r="AP25" s="2364">
        <f t="shared" ref="AP25:AZ25" si="6">SUM(AP18:AP24)</f>
        <v>0</v>
      </c>
      <c r="AQ25" s="2364">
        <f t="shared" si="6"/>
        <v>0</v>
      </c>
      <c r="AR25" s="2364">
        <f t="shared" si="6"/>
        <v>0</v>
      </c>
      <c r="AS25" s="2364">
        <f t="shared" si="6"/>
        <v>0</v>
      </c>
      <c r="AT25" s="2364">
        <f t="shared" si="6"/>
        <v>0</v>
      </c>
      <c r="AU25" s="2364">
        <f t="shared" si="6"/>
        <v>0</v>
      </c>
      <c r="AV25" s="2364">
        <f t="shared" si="6"/>
        <v>0</v>
      </c>
      <c r="AW25" s="2364">
        <f t="shared" si="6"/>
        <v>0</v>
      </c>
      <c r="AX25" s="2364">
        <f t="shared" si="6"/>
        <v>0</v>
      </c>
      <c r="AY25" s="2364">
        <f t="shared" si="6"/>
        <v>0</v>
      </c>
      <c r="AZ25" s="2364">
        <f t="shared" si="6"/>
        <v>0</v>
      </c>
      <c r="BA25" s="2392"/>
      <c r="BB25" s="2393"/>
      <c r="BD25" s="2369">
        <f>SUBTOTAL(9,BD17:BD23)</f>
        <v>0</v>
      </c>
      <c r="BE25" s="2369">
        <f>SUBTOTAL(9,BE17:BE23)</f>
        <v>0</v>
      </c>
      <c r="BF25" s="2369">
        <f>SUBTOTAL(9,BF17:BF23)</f>
        <v>0</v>
      </c>
      <c r="BG25" s="2369">
        <f>SUBTOTAL(9,BG17:BG23)</f>
        <v>0</v>
      </c>
      <c r="BH25" s="2370"/>
      <c r="BI25" s="2369">
        <f t="shared" ref="BI25:BS25" si="7">SUBTOTAL(9,BI17:BI23)</f>
        <v>0</v>
      </c>
      <c r="BJ25" s="2369">
        <f t="shared" si="7"/>
        <v>0</v>
      </c>
      <c r="BK25" s="2369">
        <f t="shared" si="7"/>
        <v>0</v>
      </c>
      <c r="BL25" s="2369">
        <f t="shared" si="7"/>
        <v>0</v>
      </c>
      <c r="BM25" s="2369">
        <f t="shared" si="7"/>
        <v>0</v>
      </c>
      <c r="BN25" s="2369">
        <f t="shared" si="7"/>
        <v>0</v>
      </c>
      <c r="BO25" s="2369">
        <f t="shared" si="7"/>
        <v>0</v>
      </c>
      <c r="BP25" s="2369">
        <f t="shared" si="7"/>
        <v>0</v>
      </c>
      <c r="BQ25" s="2369">
        <f t="shared" si="7"/>
        <v>0</v>
      </c>
      <c r="BR25" s="2369">
        <f t="shared" si="7"/>
        <v>0</v>
      </c>
      <c r="BS25" s="2369">
        <f t="shared" si="7"/>
        <v>0</v>
      </c>
      <c r="BT25" s="2394"/>
    </row>
    <row r="26" spans="2:72" ht="12.75" customHeight="1">
      <c r="N26" s="352" t="s">
        <v>1263</v>
      </c>
      <c r="O26" s="356">
        <f>O25-SFP!G85</f>
        <v>0</v>
      </c>
      <c r="AA26" s="540"/>
      <c r="AB26" s="540"/>
      <c r="AC26" s="540"/>
      <c r="AD26" s="540"/>
      <c r="AE26" s="540"/>
    </row>
    <row r="27" spans="2:72" ht="12.75" customHeight="1">
      <c r="B27" s="284" t="s">
        <v>1565</v>
      </c>
      <c r="C27" s="284"/>
      <c r="AH27" s="7948" t="s">
        <v>1602</v>
      </c>
      <c r="AI27" s="7948"/>
      <c r="AJ27" s="7948"/>
    </row>
    <row r="28" spans="2:72" ht="12.75" customHeight="1">
      <c r="B28" s="1159">
        <v>1</v>
      </c>
      <c r="C28" s="1160" t="s">
        <v>1566</v>
      </c>
      <c r="AH28" s="7351" t="s">
        <v>1603</v>
      </c>
      <c r="AI28" s="7351" t="s">
        <v>1604</v>
      </c>
      <c r="AJ28" s="7351" t="s">
        <v>1605</v>
      </c>
    </row>
    <row r="29" spans="2:72" ht="12.75" customHeight="1">
      <c r="B29" s="540"/>
      <c r="C29" s="1160"/>
      <c r="AH29" s="7351"/>
      <c r="AI29" s="7351"/>
      <c r="AJ29" s="7351"/>
    </row>
    <row r="30" spans="2:72" ht="12.75" customHeight="1">
      <c r="AH30" s="1843" t="s">
        <v>1606</v>
      </c>
      <c r="AI30" s="1844">
        <f>SUMIF($E:$E,$AH30,$AZ:$AZ)+SUMIF($E:$E,$AH30,$BS:$BS)</f>
        <v>0</v>
      </c>
      <c r="AJ30" s="1844">
        <f>SUMIF($E:$E,$AH30,$AY:$AY)+SUMIF($E:$E,$AH30,$BR:$BR)</f>
        <v>0</v>
      </c>
    </row>
    <row r="31" spans="2:72" ht="12.75" customHeight="1">
      <c r="AH31" s="1843" t="s">
        <v>1607</v>
      </c>
      <c r="AI31" s="1844">
        <f>SUMIF($E:$E,$AH31,$AZ:$AZ)+SUMIF($E:$E,$AH31,$BS:$BS)</f>
        <v>0</v>
      </c>
      <c r="AJ31" s="1844">
        <f>SUMIF($E:$E,$AH31,$AY:$AY)+SUMIF($E:$E,$AH31,$BR:$BR)</f>
        <v>0</v>
      </c>
    </row>
    <row r="32" spans="2:72" ht="12.75" customHeight="1">
      <c r="AH32" s="1843" t="s">
        <v>1608</v>
      </c>
      <c r="AI32" s="1844">
        <f>SUMIF($E:$E,$AH32,$AZ:$AZ)+SUMIF($E:$E,$AH32,$BS:$BS)</f>
        <v>0</v>
      </c>
      <c r="AJ32" s="1844">
        <f>SUMIF($E:$E,$AH32,$AY:$AY)+SUMIF($E:$E,$AH32,$BR:$BR)</f>
        <v>0</v>
      </c>
    </row>
    <row r="33" spans="34:36" ht="12.75" customHeight="1">
      <c r="AH33" s="1843" t="s">
        <v>1609</v>
      </c>
      <c r="AI33" s="1844">
        <f>SUMIF($E:$E,$AH33,$AZ:$AZ)+SUMIF($E:$E,$AH33,$BS:$BS)</f>
        <v>0</v>
      </c>
      <c r="AJ33" s="1844">
        <f>SUMIF($E:$E,$AH33,$AY:$AY)+SUMIF($E:$E,$AH33,$BR:$BR)</f>
        <v>0</v>
      </c>
    </row>
    <row r="34" spans="34:36" ht="12.75" customHeight="1">
      <c r="AH34" s="1843" t="s">
        <v>1610</v>
      </c>
      <c r="AI34" s="1844">
        <f>SUMIF($E:$E,$AH34,$AZ:$AZ)+SUMIF($E:$E,$AH34,$BS:$BS)</f>
        <v>0</v>
      </c>
      <c r="AJ34" s="1844">
        <f>SUMIF($E:$E,$AH34,$AY:$AY)+SUMIF($E:$E,$AH34,$BR:$BR)</f>
        <v>0</v>
      </c>
    </row>
    <row r="35" spans="34:36" ht="12.75" customHeight="1">
      <c r="AH35" s="1843" t="s">
        <v>1611</v>
      </c>
      <c r="AI35" s="1844"/>
      <c r="AJ35" s="1844"/>
    </row>
    <row r="36" spans="34:36" ht="12.75" customHeight="1">
      <c r="AH36" s="1845" t="s">
        <v>1612</v>
      </c>
      <c r="AI36" s="1844">
        <f>SUMIF($E:$E,$AH36,$AZ:$AZ)+SUMIF($E:$E,$AH36,$BS:$BS)</f>
        <v>0</v>
      </c>
      <c r="AJ36" s="1844">
        <f>SUMIF($E:$E,$AH36,$AY:$AY)+SUMIF($E:$E,$AH36,$BR:$BR)</f>
        <v>0</v>
      </c>
    </row>
    <row r="37" spans="34:36" ht="12.75" customHeight="1">
      <c r="AH37" s="1845" t="s">
        <v>243</v>
      </c>
      <c r="AI37" s="1844">
        <f>SUMIF($E:$E,$AH37,$AZ:$AZ)+SUMIF($E:$E,$AH37,$BS:$BS)</f>
        <v>0</v>
      </c>
      <c r="AJ37" s="1844">
        <f>SUMIF($E:$E,$AH37,$AY:$AY)+SUMIF($E:$E,$AH37,$BR:$BR)</f>
        <v>0</v>
      </c>
    </row>
    <row r="38" spans="34:36" ht="12.75" customHeight="1">
      <c r="AH38" s="1846" t="s">
        <v>164</v>
      </c>
      <c r="AI38" s="1847">
        <f>SUM(AI30:AI37)</f>
        <v>0</v>
      </c>
      <c r="AJ38" s="1847">
        <f>SUM(AJ30:AJ37)</f>
        <v>0</v>
      </c>
    </row>
    <row r="40" spans="34:36" ht="12.75" customHeight="1">
      <c r="AH40" s="7538" t="s">
        <v>1548</v>
      </c>
      <c r="AI40" s="7540"/>
      <c r="AJ40" s="1423" t="s">
        <v>52</v>
      </c>
    </row>
    <row r="41" spans="34:36" ht="12.75" customHeight="1">
      <c r="AH41" s="1848" t="s">
        <v>2111</v>
      </c>
      <c r="AI41" s="1474"/>
      <c r="AJ41" s="2395" t="s">
        <v>1554</v>
      </c>
    </row>
    <row r="42" spans="34:36" ht="12.75" customHeight="1">
      <c r="AH42" s="1848" t="s">
        <v>2163</v>
      </c>
      <c r="AI42" s="1474"/>
      <c r="AJ42" s="2395"/>
    </row>
  </sheetData>
  <sheetProtection algorithmName="SHA-512" hashValue="1S2yz6vSnCystQfMHq6TVkPR2bPoct4ncqiMr0K1TJx5h0An1qpiptOTMZ3OOZumJLJo/dQs6v50wsAAc8nyCw==" saltValue="u11Td9di2szN7ZvVpzUtpg==" spinCount="100000" sheet="1" scenarios="1" formatRows="0" insertColumns="0" insertRows="0"/>
  <mergeCells count="70">
    <mergeCell ref="AS11:AS17"/>
    <mergeCell ref="BE12:BE17"/>
    <mergeCell ref="BF12:BF17"/>
    <mergeCell ref="BG11:BG17"/>
    <mergeCell ref="BA10:BA17"/>
    <mergeCell ref="AW11:AW17"/>
    <mergeCell ref="AX11:AX17"/>
    <mergeCell ref="AY11:AY17"/>
    <mergeCell ref="AT11:AT17"/>
    <mergeCell ref="AU11:AU17"/>
    <mergeCell ref="AV11:AV17"/>
    <mergeCell ref="AZ11:AZ17"/>
    <mergeCell ref="BB10:BB17"/>
    <mergeCell ref="AK10:AK17"/>
    <mergeCell ref="AP10:AP17"/>
    <mergeCell ref="AQ10:AQ17"/>
    <mergeCell ref="AR10:AR17"/>
    <mergeCell ref="AL11:AL17"/>
    <mergeCell ref="AL10:AO10"/>
    <mergeCell ref="AM11:AM17"/>
    <mergeCell ref="AN11:AN17"/>
    <mergeCell ref="AO11:AO17"/>
    <mergeCell ref="BD9:BT9"/>
    <mergeCell ref="BD10:BT10"/>
    <mergeCell ref="BH11:BH17"/>
    <mergeCell ref="BI11:BI17"/>
    <mergeCell ref="BJ11:BJ17"/>
    <mergeCell ref="BK11:BK17"/>
    <mergeCell ref="BL12:BL17"/>
    <mergeCell ref="BR12:BR17"/>
    <mergeCell ref="BS12:BS17"/>
    <mergeCell ref="BT11:BT17"/>
    <mergeCell ref="BM12:BM17"/>
    <mergeCell ref="BN12:BN17"/>
    <mergeCell ref="BO12:BO17"/>
    <mergeCell ref="BP12:BP17"/>
    <mergeCell ref="BQ12:BQ17"/>
    <mergeCell ref="BD11:BD17"/>
    <mergeCell ref="B9:C17"/>
    <mergeCell ref="G9:G17"/>
    <mergeCell ref="H9:H17"/>
    <mergeCell ref="O9:O17"/>
    <mergeCell ref="D9:D17"/>
    <mergeCell ref="E9:E17"/>
    <mergeCell ref="F9:F17"/>
    <mergeCell ref="K9:K17"/>
    <mergeCell ref="J10:J17"/>
    <mergeCell ref="I10:I17"/>
    <mergeCell ref="L9:L17"/>
    <mergeCell ref="M9:M17"/>
    <mergeCell ref="N9:N17"/>
    <mergeCell ref="Z2:Z5"/>
    <mergeCell ref="AH10:AH17"/>
    <mergeCell ref="V10:V17"/>
    <mergeCell ref="Y10:Y17"/>
    <mergeCell ref="X10:X17"/>
    <mergeCell ref="W10:W17"/>
    <mergeCell ref="AH40:AI40"/>
    <mergeCell ref="P9:P17"/>
    <mergeCell ref="Q9:Q17"/>
    <mergeCell ref="S9:S17"/>
    <mergeCell ref="R9:R17"/>
    <mergeCell ref="T9:T17"/>
    <mergeCell ref="AH27:AJ27"/>
    <mergeCell ref="AH28:AH29"/>
    <mergeCell ref="AI28:AI29"/>
    <mergeCell ref="AJ28:AJ29"/>
    <mergeCell ref="AI10:AJ13"/>
    <mergeCell ref="AI14:AI17"/>
    <mergeCell ref="AJ14:AJ17"/>
  </mergeCells>
  <conditionalFormatting sqref="O26">
    <cfRule type="cellIs" dxfId="93" priority="1" operator="notEqual">
      <formula>0</formula>
    </cfRule>
  </conditionalFormatting>
  <dataValidations count="2">
    <dataValidation type="list" allowBlank="1" showInputMessage="1" showErrorMessage="1" sqref="E20:F23" xr:uid="{AABD4203-A330-4245-8376-5BEC5B9EAC0F}">
      <formula1>"AAA to AA-, A+ to A- , BBB+ to BBB-, BB+ to B-, CCC or worse, Unrated - In good standing, Unrated - Others"</formula1>
    </dataValidation>
    <dataValidation type="list" allowBlank="1" showInputMessage="1" showErrorMessage="1" sqref="BH17:BH24 AL20:AN23" xr:uid="{602C6C20-AAE8-4A20-A35B-38B78AC625C3}">
      <formula1>"Y,N"</formula1>
    </dataValidation>
  </dataValidations>
  <hyperlinks>
    <hyperlink ref="AA5" location="SCI!A1" display="SCI" xr:uid="{F9289359-8D96-4AB7-AB89-FF86DB0D08AE}"/>
    <hyperlink ref="AA4" location="'SFP - Liab, NW '!A1" display="SFP-Liab and NW" xr:uid="{B83CB389-5C56-46AE-B059-F7CC53702041}"/>
    <hyperlink ref="AA3" location="'SFP - Asset'!A1" display="SFP-Asset" xr:uid="{FA4DF1A4-08F5-49A6-A566-04C5D2AB2F89}"/>
    <hyperlink ref="AA2" location="Content!A1" display="Content" xr:uid="{6FD621D0-D8B6-445E-9159-D28A36330019}"/>
    <hyperlink ref="AH41" r:id="rId1" display="https://www.insurance.gov.ph/amended-insurance-code-r-a-10607/" xr:uid="{647CD9B6-8E3F-4D82-A67C-EC23A58130D4}"/>
    <hyperlink ref="AH42" r:id="rId2" xr:uid="{7F224C1E-5381-40DE-9678-23AB9FFA6E44}"/>
  </hyperlinks>
  <printOptions horizontalCentered="1"/>
  <pageMargins left="0.2" right="0.2" top="1.25" bottom="0.75" header="0.3" footer="0.3"/>
  <pageSetup paperSize="5" scale="24" fitToHeight="0" orientation="portrait"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8">
    <tabColor rgb="FFFFCCCC"/>
    <pageSetUpPr fitToPage="1"/>
  </sheetPr>
  <dimension ref="B2:BY43"/>
  <sheetViews>
    <sheetView showGridLines="0" topLeftCell="AI5" zoomScale="85" zoomScaleNormal="85" workbookViewId="0">
      <selection activeCell="AU17" sqref="AU17"/>
    </sheetView>
  </sheetViews>
  <sheetFormatPr defaultColWidth="9.140625" defaultRowHeight="12.75" customHeight="1" outlineLevelCol="1"/>
  <cols>
    <col min="1" max="1" width="1.85546875" style="18" customWidth="1"/>
    <col min="2" max="2" width="3.7109375" style="24" customWidth="1"/>
    <col min="3" max="3" width="30.7109375" style="18" customWidth="1"/>
    <col min="4" max="5" width="25.7109375" style="18" customWidth="1"/>
    <col min="6" max="7" width="20.7109375" style="18" customWidth="1"/>
    <col min="8" max="10" width="20.7109375" style="23" customWidth="1"/>
    <col min="11" max="13" width="15.7109375" style="18" customWidth="1"/>
    <col min="14" max="22" width="20.7109375" style="18" customWidth="1"/>
    <col min="23" max="23" width="30.7109375" style="18" customWidth="1"/>
    <col min="24" max="24" width="3.7109375" style="18" customWidth="1"/>
    <col min="25" max="27" width="20.7109375" style="18" customWidth="1"/>
    <col min="28" max="28" width="30.7109375" style="18" customWidth="1"/>
    <col min="29" max="29" width="2.140625" style="18" customWidth="1"/>
    <col min="30" max="30" width="18.7109375" style="18" customWidth="1"/>
    <col min="31" max="34" width="9.140625" style="18" customWidth="1"/>
    <col min="35" max="35" width="9.140625" style="1" customWidth="1"/>
    <col min="36" max="36" width="9.140625" style="1" hidden="1" customWidth="1"/>
    <col min="37" max="47" width="20.7109375" style="1" hidden="1" customWidth="1"/>
    <col min="48" max="55" width="20.7109375" style="1" hidden="1" customWidth="1" outlineLevel="1"/>
    <col min="56" max="56" width="35.7109375" style="1" hidden="1" customWidth="1" collapsed="1"/>
    <col min="57" max="57" width="35.7109375" style="1" hidden="1" customWidth="1"/>
    <col min="58" max="58" width="3.7109375" style="1" hidden="1" customWidth="1"/>
    <col min="59" max="66" width="20.7109375" style="1" hidden="1" customWidth="1"/>
    <col min="67" max="74" width="20.7109375" style="1" hidden="1" customWidth="1" outlineLevel="1"/>
    <col min="75" max="75" width="35.7109375" style="1" hidden="1" customWidth="1" collapsed="1"/>
    <col min="76" max="76" width="0" style="1" hidden="1" customWidth="1"/>
    <col min="77" max="77" width="9.140625" style="1"/>
    <col min="78" max="16384" width="9.140625" style="18"/>
  </cols>
  <sheetData>
    <row r="2" spans="2:75" ht="15.2" customHeight="1">
      <c r="B2" s="467" t="s">
        <v>2178</v>
      </c>
      <c r="G2" s="1484"/>
      <c r="H2" s="1484"/>
      <c r="X2" s="1152"/>
      <c r="Y2" s="1152"/>
      <c r="Z2" s="1152"/>
      <c r="AA2" s="1152"/>
      <c r="AB2" s="1152"/>
      <c r="AC2" s="7916" t="s">
        <v>1486</v>
      </c>
      <c r="AD2" s="5392" t="s">
        <v>1067</v>
      </c>
    </row>
    <row r="3" spans="2:75" ht="15.2" customHeight="1">
      <c r="B3" s="1005" t="s">
        <v>7</v>
      </c>
      <c r="D3" s="5393">
        <f>'Com Prof'!D2</f>
        <v>0</v>
      </c>
      <c r="E3" s="5394"/>
      <c r="F3" s="5394"/>
      <c r="G3" s="1484"/>
      <c r="H3" s="1484"/>
      <c r="I3" s="265"/>
      <c r="J3" s="265"/>
      <c r="K3" s="265"/>
      <c r="L3" s="265"/>
      <c r="M3" s="265"/>
      <c r="N3" s="265"/>
      <c r="O3" s="265"/>
      <c r="P3" s="265"/>
      <c r="Q3" s="265"/>
      <c r="R3" s="265"/>
      <c r="S3" s="265"/>
      <c r="T3" s="265"/>
      <c r="U3" s="265"/>
      <c r="V3" s="265"/>
      <c r="W3" s="265"/>
      <c r="AC3" s="7342"/>
      <c r="AD3" s="550" t="s">
        <v>1487</v>
      </c>
    </row>
    <row r="4" spans="2:75" ht="15.2" customHeight="1">
      <c r="B4" s="1005" t="s">
        <v>757</v>
      </c>
      <c r="D4" s="5343">
        <f>'Com Prof'!D3</f>
        <v>45657</v>
      </c>
      <c r="E4" s="5344"/>
      <c r="F4" s="5344"/>
      <c r="G4" s="265"/>
      <c r="H4" s="265"/>
      <c r="I4" s="265"/>
      <c r="J4" s="265"/>
      <c r="K4" s="265"/>
      <c r="L4" s="265"/>
      <c r="M4" s="265"/>
      <c r="N4" s="265"/>
      <c r="O4" s="265"/>
      <c r="P4" s="265"/>
      <c r="Q4" s="265"/>
      <c r="R4" s="265"/>
      <c r="S4" s="265"/>
      <c r="T4" s="265"/>
      <c r="U4" s="265"/>
      <c r="V4" s="265"/>
      <c r="W4" s="265"/>
      <c r="AC4" s="7342"/>
      <c r="AD4" s="550" t="s">
        <v>1488</v>
      </c>
    </row>
    <row r="5" spans="2:75" ht="15.2" customHeight="1">
      <c r="B5" s="593"/>
      <c r="C5" s="593"/>
      <c r="D5" s="593"/>
      <c r="E5" s="593"/>
      <c r="F5" s="593"/>
      <c r="G5" s="593"/>
      <c r="H5" s="593"/>
      <c r="I5" s="593"/>
      <c r="J5" s="593"/>
      <c r="K5" s="593"/>
      <c r="L5" s="593"/>
      <c r="M5" s="593"/>
      <c r="N5" s="593"/>
      <c r="O5" s="593"/>
      <c r="P5" s="593"/>
      <c r="Q5" s="593"/>
      <c r="R5" s="593"/>
      <c r="S5" s="593"/>
      <c r="T5" s="593"/>
      <c r="U5" s="593"/>
      <c r="V5" s="593"/>
      <c r="W5" s="593"/>
      <c r="AC5" s="7992"/>
      <c r="AD5" s="551" t="s">
        <v>258</v>
      </c>
    </row>
    <row r="6" spans="2:75" ht="14.1" customHeight="1">
      <c r="B6" s="265"/>
      <c r="C6" s="265"/>
      <c r="D6" s="265"/>
      <c r="E6" s="265"/>
      <c r="F6" s="265"/>
      <c r="G6" s="265"/>
      <c r="H6" s="265"/>
      <c r="I6" s="265"/>
      <c r="J6" s="265"/>
      <c r="K6" s="265"/>
      <c r="L6" s="265"/>
      <c r="M6" s="265"/>
      <c r="N6" s="265"/>
      <c r="O6" s="265"/>
      <c r="P6" s="265"/>
      <c r="Q6" s="265"/>
      <c r="R6" s="265"/>
      <c r="S6" s="265"/>
      <c r="T6" s="265"/>
      <c r="U6" s="265"/>
      <c r="V6" s="265"/>
      <c r="W6" s="265"/>
      <c r="AD6" s="510"/>
    </row>
    <row r="7" spans="2:75" ht="14.1" customHeight="1">
      <c r="B7" s="265"/>
      <c r="C7" s="265"/>
      <c r="D7" s="265"/>
      <c r="E7" s="265"/>
      <c r="F7" s="265"/>
      <c r="G7" s="265"/>
      <c r="H7" s="265"/>
      <c r="I7" s="265"/>
      <c r="J7" s="265"/>
      <c r="K7" s="265"/>
      <c r="L7" s="265"/>
      <c r="M7" s="265"/>
      <c r="N7" s="265"/>
      <c r="O7" s="265"/>
      <c r="P7" s="265"/>
      <c r="Q7" s="265"/>
      <c r="R7" s="265"/>
      <c r="S7" s="265"/>
      <c r="T7" s="265"/>
      <c r="U7" s="265"/>
      <c r="V7" s="265"/>
      <c r="W7" s="265"/>
      <c r="AD7" s="510"/>
    </row>
    <row r="8" spans="2:75" ht="14.1" customHeight="1">
      <c r="B8" s="265"/>
      <c r="C8" s="265"/>
      <c r="D8" s="265"/>
      <c r="E8" s="265"/>
      <c r="F8" s="265"/>
      <c r="G8" s="265"/>
      <c r="H8" s="265"/>
      <c r="I8" s="265"/>
      <c r="J8" s="265"/>
      <c r="K8" s="265"/>
      <c r="L8" s="265"/>
      <c r="M8" s="265"/>
      <c r="N8" s="265"/>
      <c r="O8" s="265"/>
      <c r="P8" s="265"/>
      <c r="Q8" s="265"/>
      <c r="R8" s="265"/>
      <c r="S8" s="265"/>
      <c r="T8" s="265"/>
      <c r="U8" s="265"/>
      <c r="V8" s="265"/>
      <c r="W8" s="265"/>
      <c r="AD8" s="510"/>
    </row>
    <row r="9" spans="2:75" ht="12.75" customHeight="1">
      <c r="B9" s="8053" t="s">
        <v>2115</v>
      </c>
      <c r="C9" s="7943"/>
      <c r="D9" s="7917" t="s">
        <v>1489</v>
      </c>
      <c r="E9" s="7923" t="s">
        <v>1748</v>
      </c>
      <c r="F9" s="7923" t="s">
        <v>2154</v>
      </c>
      <c r="G9" s="5428" t="s">
        <v>2179</v>
      </c>
      <c r="H9" s="5429"/>
      <c r="I9" s="5429"/>
      <c r="J9" s="5430"/>
      <c r="K9" s="7943" t="s">
        <v>2116</v>
      </c>
      <c r="L9" s="5431" t="s">
        <v>2120</v>
      </c>
      <c r="M9" s="5431"/>
      <c r="N9" s="7917" t="s">
        <v>2134</v>
      </c>
      <c r="O9" s="7917" t="s">
        <v>2167</v>
      </c>
      <c r="P9" s="7917" t="s">
        <v>2097</v>
      </c>
      <c r="Q9" s="7917" t="s">
        <v>2098</v>
      </c>
      <c r="R9" s="7917" t="s">
        <v>2135</v>
      </c>
      <c r="S9" s="7917" t="s">
        <v>2180</v>
      </c>
      <c r="T9" s="7917" t="s">
        <v>2064</v>
      </c>
      <c r="U9" s="7941" t="s">
        <v>1086</v>
      </c>
      <c r="V9" s="8065" t="s">
        <v>1084</v>
      </c>
      <c r="W9" s="8062" t="s">
        <v>1497</v>
      </c>
      <c r="Y9" s="5413" t="s">
        <v>78</v>
      </c>
      <c r="Z9" s="5414"/>
      <c r="AA9" s="5414"/>
      <c r="AB9" s="5415"/>
      <c r="AK9" s="1826" t="s">
        <v>1068</v>
      </c>
      <c r="AL9" s="1826"/>
      <c r="AM9" s="1826"/>
      <c r="AN9" s="1826"/>
      <c r="AO9" s="1826"/>
      <c r="AP9" s="1826"/>
      <c r="AQ9" s="1826"/>
      <c r="AR9" s="1826"/>
      <c r="AS9" s="1826"/>
      <c r="AT9" s="1826"/>
      <c r="AU9" s="1826"/>
      <c r="AV9" s="1827"/>
      <c r="AW9" s="1827"/>
      <c r="AX9" s="1827"/>
      <c r="AY9" s="1827"/>
      <c r="AZ9" s="1827"/>
      <c r="BA9" s="1827"/>
      <c r="BB9" s="1827"/>
      <c r="BC9" s="1827"/>
      <c r="BD9" s="1826"/>
      <c r="BE9" s="1828"/>
      <c r="BG9" s="7358" t="s">
        <v>1068</v>
      </c>
      <c r="BH9" s="7358"/>
      <c r="BI9" s="7358"/>
      <c r="BJ9" s="7358"/>
      <c r="BK9" s="7358"/>
      <c r="BL9" s="7358"/>
      <c r="BM9" s="7358"/>
      <c r="BN9" s="7358"/>
      <c r="BO9" s="7358"/>
      <c r="BP9" s="7358"/>
      <c r="BQ9" s="7358"/>
      <c r="BR9" s="7358"/>
      <c r="BS9" s="7358"/>
      <c r="BT9" s="7358"/>
      <c r="BU9" s="7358"/>
      <c r="BV9" s="7358"/>
      <c r="BW9" s="7358"/>
    </row>
    <row r="10" spans="2:75" ht="13.15" customHeight="1">
      <c r="B10" s="8054"/>
      <c r="C10" s="7976"/>
      <c r="D10" s="7689"/>
      <c r="E10" s="7689"/>
      <c r="F10" s="7689"/>
      <c r="G10" s="8051" t="s">
        <v>2181</v>
      </c>
      <c r="H10" s="7689" t="s">
        <v>2182</v>
      </c>
      <c r="I10" s="8051" t="s">
        <v>2183</v>
      </c>
      <c r="J10" s="7689" t="s">
        <v>2184</v>
      </c>
      <c r="K10" s="7689"/>
      <c r="L10" s="8052" t="s">
        <v>2122</v>
      </c>
      <c r="M10" s="8052" t="s">
        <v>2123</v>
      </c>
      <c r="N10" s="7689"/>
      <c r="O10" s="7689"/>
      <c r="P10" s="7689"/>
      <c r="Q10" s="7689"/>
      <c r="R10" s="7689"/>
      <c r="S10" s="7689"/>
      <c r="T10" s="7689"/>
      <c r="U10" s="8034"/>
      <c r="V10" s="7477"/>
      <c r="W10" s="8063"/>
      <c r="Y10" s="8057" t="s">
        <v>1583</v>
      </c>
      <c r="Z10" s="8058" t="s">
        <v>1086</v>
      </c>
      <c r="AA10" s="8058" t="s">
        <v>1084</v>
      </c>
      <c r="AB10" s="8060" t="s">
        <v>1497</v>
      </c>
      <c r="AK10" s="7305" t="s">
        <v>1501</v>
      </c>
      <c r="AL10" s="7305" t="s">
        <v>1794</v>
      </c>
      <c r="AM10" s="7305"/>
      <c r="AN10" s="7305" t="s">
        <v>1081</v>
      </c>
      <c r="AO10" s="7305" t="s">
        <v>1503</v>
      </c>
      <c r="AP10" s="7305"/>
      <c r="AQ10" s="7305"/>
      <c r="AR10" s="7305"/>
      <c r="AS10" s="7305" t="s">
        <v>1082</v>
      </c>
      <c r="AT10" s="7305" t="s">
        <v>1086</v>
      </c>
      <c r="AU10" s="7305" t="s">
        <v>1084</v>
      </c>
      <c r="AV10" s="1830" t="s">
        <v>1070</v>
      </c>
      <c r="AW10" s="1830"/>
      <c r="AX10" s="1830"/>
      <c r="AY10" s="1830"/>
      <c r="AZ10" s="1830" t="s">
        <v>1071</v>
      </c>
      <c r="BA10" s="1830"/>
      <c r="BB10" s="1830"/>
      <c r="BC10" s="1830"/>
      <c r="BD10" s="7305" t="s">
        <v>44</v>
      </c>
      <c r="BE10" s="7842" t="s">
        <v>1505</v>
      </c>
      <c r="BG10" s="7358" t="s">
        <v>78</v>
      </c>
      <c r="BH10" s="7358"/>
      <c r="BI10" s="7358"/>
      <c r="BJ10" s="7358"/>
      <c r="BK10" s="7358"/>
      <c r="BL10" s="7358"/>
      <c r="BM10" s="7358"/>
      <c r="BN10" s="7358"/>
      <c r="BO10" s="7358"/>
      <c r="BP10" s="7358"/>
      <c r="BQ10" s="7358"/>
      <c r="BR10" s="7358"/>
      <c r="BS10" s="7358"/>
      <c r="BT10" s="7358"/>
      <c r="BU10" s="7358"/>
      <c r="BV10" s="7358"/>
      <c r="BW10" s="7358"/>
    </row>
    <row r="11" spans="2:75" ht="13.15" customHeight="1">
      <c r="B11" s="8054"/>
      <c r="C11" s="7976"/>
      <c r="D11" s="7689"/>
      <c r="E11" s="7689"/>
      <c r="F11" s="7689"/>
      <c r="G11" s="7689"/>
      <c r="H11" s="7689"/>
      <c r="I11" s="7689"/>
      <c r="J11" s="7689"/>
      <c r="K11" s="7689"/>
      <c r="L11" s="7689"/>
      <c r="M11" s="7689"/>
      <c r="N11" s="7689"/>
      <c r="O11" s="7689"/>
      <c r="P11" s="7689"/>
      <c r="Q11" s="7689"/>
      <c r="R11" s="7689"/>
      <c r="S11" s="7689"/>
      <c r="T11" s="7689"/>
      <c r="U11" s="8034"/>
      <c r="V11" s="7477"/>
      <c r="W11" s="8063"/>
      <c r="Y11" s="8057"/>
      <c r="Z11" s="8058"/>
      <c r="AA11" s="8058"/>
      <c r="AB11" s="8060"/>
      <c r="AK11" s="7305"/>
      <c r="AL11" s="7305"/>
      <c r="AM11" s="7305"/>
      <c r="AN11" s="7305"/>
      <c r="AO11" s="7336" t="s">
        <v>2176</v>
      </c>
      <c r="AP11" s="7305" t="s">
        <v>1510</v>
      </c>
      <c r="AQ11" s="7305" t="s">
        <v>1740</v>
      </c>
      <c r="AR11" s="7305" t="s">
        <v>1900</v>
      </c>
      <c r="AS11" s="7305"/>
      <c r="AT11" s="7305"/>
      <c r="AU11" s="7305"/>
      <c r="AV11" s="7305" t="s">
        <v>1509</v>
      </c>
      <c r="AW11" s="7305" t="s">
        <v>1082</v>
      </c>
      <c r="AX11" s="7305" t="s">
        <v>1086</v>
      </c>
      <c r="AY11" s="7305" t="s">
        <v>1084</v>
      </c>
      <c r="AZ11" s="7305" t="s">
        <v>1509</v>
      </c>
      <c r="BA11" s="7305" t="s">
        <v>1082</v>
      </c>
      <c r="BB11" s="7305" t="s">
        <v>1086</v>
      </c>
      <c r="BC11" s="7305" t="s">
        <v>1084</v>
      </c>
      <c r="BD11" s="7305"/>
      <c r="BE11" s="7842"/>
      <c r="BG11" s="7305" t="s">
        <v>1501</v>
      </c>
      <c r="BH11" s="1830" t="s">
        <v>1502</v>
      </c>
      <c r="BI11" s="1830"/>
      <c r="BJ11" s="7305" t="s">
        <v>1081</v>
      </c>
      <c r="BK11" s="7305" t="s">
        <v>1586</v>
      </c>
      <c r="BL11" s="7305" t="s">
        <v>1082</v>
      </c>
      <c r="BM11" s="7305" t="s">
        <v>1086</v>
      </c>
      <c r="BN11" s="7305" t="s">
        <v>1084</v>
      </c>
      <c r="BO11" s="1830" t="s">
        <v>1070</v>
      </c>
      <c r="BP11" s="1830"/>
      <c r="BQ11" s="1830"/>
      <c r="BR11" s="1830"/>
      <c r="BS11" s="1830" t="s">
        <v>1071</v>
      </c>
      <c r="BT11" s="1830"/>
      <c r="BU11" s="1830"/>
      <c r="BV11" s="1830"/>
      <c r="BW11" s="7305" t="s">
        <v>44</v>
      </c>
    </row>
    <row r="12" spans="2:75" ht="14.45" customHeight="1">
      <c r="B12" s="8054"/>
      <c r="C12" s="7976"/>
      <c r="D12" s="7689"/>
      <c r="E12" s="7689"/>
      <c r="F12" s="7689"/>
      <c r="G12" s="7689"/>
      <c r="H12" s="7689"/>
      <c r="I12" s="7689"/>
      <c r="J12" s="7689"/>
      <c r="K12" s="7689"/>
      <c r="L12" s="7689"/>
      <c r="M12" s="7689"/>
      <c r="N12" s="7689"/>
      <c r="O12" s="7689"/>
      <c r="P12" s="7689"/>
      <c r="Q12" s="7689"/>
      <c r="R12" s="7689"/>
      <c r="S12" s="7689"/>
      <c r="T12" s="7689"/>
      <c r="U12" s="8034"/>
      <c r="V12" s="7477"/>
      <c r="W12" s="8063"/>
      <c r="Y12" s="8057"/>
      <c r="Z12" s="8058"/>
      <c r="AA12" s="8058"/>
      <c r="AB12" s="8060"/>
      <c r="AK12" s="7305"/>
      <c r="AL12" s="7305"/>
      <c r="AM12" s="7305"/>
      <c r="AN12" s="7305"/>
      <c r="AO12" s="7337"/>
      <c r="AP12" s="7305"/>
      <c r="AQ12" s="7305"/>
      <c r="AR12" s="7305"/>
      <c r="AS12" s="7305"/>
      <c r="AT12" s="7305"/>
      <c r="AU12" s="7305"/>
      <c r="AV12" s="7305"/>
      <c r="AW12" s="7305"/>
      <c r="AX12" s="7305"/>
      <c r="AY12" s="7305"/>
      <c r="AZ12" s="7305"/>
      <c r="BA12" s="7305"/>
      <c r="BB12" s="7305"/>
      <c r="BC12" s="7305"/>
      <c r="BD12" s="7305"/>
      <c r="BE12" s="7842"/>
      <c r="BG12" s="7305"/>
      <c r="BH12" s="7305" t="s">
        <v>1507</v>
      </c>
      <c r="BI12" s="7305" t="s">
        <v>1508</v>
      </c>
      <c r="BJ12" s="7305"/>
      <c r="BK12" s="7305"/>
      <c r="BL12" s="7305"/>
      <c r="BM12" s="7305"/>
      <c r="BN12" s="7305"/>
      <c r="BO12" s="7305" t="s">
        <v>1509</v>
      </c>
      <c r="BP12" s="7305" t="s">
        <v>1082</v>
      </c>
      <c r="BQ12" s="7305" t="s">
        <v>1086</v>
      </c>
      <c r="BR12" s="7305" t="s">
        <v>1084</v>
      </c>
      <c r="BS12" s="7305" t="s">
        <v>1509</v>
      </c>
      <c r="BT12" s="7305" t="s">
        <v>1082</v>
      </c>
      <c r="BU12" s="7305" t="s">
        <v>1086</v>
      </c>
      <c r="BV12" s="7305" t="s">
        <v>1084</v>
      </c>
      <c r="BW12" s="7305"/>
    </row>
    <row r="13" spans="2:75" ht="14.45" customHeight="1">
      <c r="B13" s="8054"/>
      <c r="C13" s="7976"/>
      <c r="D13" s="7689"/>
      <c r="E13" s="7689"/>
      <c r="F13" s="7689"/>
      <c r="G13" s="7689"/>
      <c r="H13" s="7689"/>
      <c r="I13" s="7689"/>
      <c r="J13" s="7689"/>
      <c r="K13" s="7689"/>
      <c r="L13" s="7689"/>
      <c r="M13" s="7689"/>
      <c r="N13" s="7689"/>
      <c r="O13" s="7689"/>
      <c r="P13" s="7689"/>
      <c r="Q13" s="7689"/>
      <c r="R13" s="7689"/>
      <c r="S13" s="7689"/>
      <c r="T13" s="7689"/>
      <c r="U13" s="8034"/>
      <c r="V13" s="7477"/>
      <c r="W13" s="8063"/>
      <c r="Y13" s="8057"/>
      <c r="Z13" s="8058"/>
      <c r="AA13" s="8058"/>
      <c r="AB13" s="8060"/>
      <c r="AK13" s="7305"/>
      <c r="AL13" s="7305" t="s">
        <v>1079</v>
      </c>
      <c r="AM13" s="7305" t="s">
        <v>1080</v>
      </c>
      <c r="AN13" s="7305"/>
      <c r="AO13" s="7337"/>
      <c r="AP13" s="7305"/>
      <c r="AQ13" s="7305"/>
      <c r="AR13" s="7305"/>
      <c r="AS13" s="7305"/>
      <c r="AT13" s="7305"/>
      <c r="AU13" s="7305"/>
      <c r="AV13" s="7305"/>
      <c r="AW13" s="7305"/>
      <c r="AX13" s="7305"/>
      <c r="AY13" s="7305"/>
      <c r="AZ13" s="7305"/>
      <c r="BA13" s="7305"/>
      <c r="BB13" s="7305"/>
      <c r="BC13" s="7305"/>
      <c r="BD13" s="7305"/>
      <c r="BE13" s="7842"/>
      <c r="BG13" s="7305"/>
      <c r="BH13" s="7305"/>
      <c r="BI13" s="7305"/>
      <c r="BJ13" s="7305"/>
      <c r="BK13" s="7305"/>
      <c r="BL13" s="7305"/>
      <c r="BM13" s="7305"/>
      <c r="BN13" s="7305"/>
      <c r="BO13" s="7305"/>
      <c r="BP13" s="7305"/>
      <c r="BQ13" s="7305"/>
      <c r="BR13" s="7305"/>
      <c r="BS13" s="7305"/>
      <c r="BT13" s="7305"/>
      <c r="BU13" s="7305"/>
      <c r="BV13" s="7305"/>
      <c r="BW13" s="7305"/>
    </row>
    <row r="14" spans="2:75" ht="14.45" customHeight="1">
      <c r="B14" s="8054"/>
      <c r="C14" s="7976"/>
      <c r="D14" s="7689"/>
      <c r="E14" s="7689"/>
      <c r="F14" s="7689"/>
      <c r="G14" s="7689"/>
      <c r="H14" s="7689"/>
      <c r="I14" s="7689"/>
      <c r="J14" s="7689"/>
      <c r="K14" s="7689"/>
      <c r="L14" s="7689"/>
      <c r="M14" s="7689"/>
      <c r="N14" s="7689"/>
      <c r="O14" s="7689"/>
      <c r="P14" s="7689"/>
      <c r="Q14" s="7689"/>
      <c r="R14" s="7689"/>
      <c r="S14" s="7689"/>
      <c r="T14" s="7689"/>
      <c r="U14" s="8034"/>
      <c r="V14" s="7477"/>
      <c r="W14" s="8063"/>
      <c r="Y14" s="8057"/>
      <c r="Z14" s="8058"/>
      <c r="AA14" s="8058"/>
      <c r="AB14" s="8060"/>
      <c r="AK14" s="7305"/>
      <c r="AL14" s="7305"/>
      <c r="AM14" s="7305"/>
      <c r="AN14" s="7305"/>
      <c r="AO14" s="7337"/>
      <c r="AP14" s="7305"/>
      <c r="AQ14" s="7305"/>
      <c r="AR14" s="7305"/>
      <c r="AS14" s="7305"/>
      <c r="AT14" s="7305"/>
      <c r="AU14" s="7305"/>
      <c r="AV14" s="7305"/>
      <c r="AW14" s="7305"/>
      <c r="AX14" s="7305"/>
      <c r="AY14" s="7305"/>
      <c r="AZ14" s="7305"/>
      <c r="BA14" s="7305"/>
      <c r="BB14" s="7305"/>
      <c r="BC14" s="7305"/>
      <c r="BD14" s="7305"/>
      <c r="BE14" s="7842"/>
      <c r="BG14" s="7305"/>
      <c r="BH14" s="7305"/>
      <c r="BI14" s="7305"/>
      <c r="BJ14" s="7305"/>
      <c r="BK14" s="7305"/>
      <c r="BL14" s="7305"/>
      <c r="BM14" s="7305"/>
      <c r="BN14" s="7305"/>
      <c r="BO14" s="7305"/>
      <c r="BP14" s="7305"/>
      <c r="BQ14" s="7305"/>
      <c r="BR14" s="7305"/>
      <c r="BS14" s="7305"/>
      <c r="BT14" s="7305"/>
      <c r="BU14" s="7305"/>
      <c r="BV14" s="7305"/>
      <c r="BW14" s="7305"/>
    </row>
    <row r="15" spans="2:75" ht="14.45" customHeight="1">
      <c r="B15" s="8054"/>
      <c r="C15" s="7976"/>
      <c r="D15" s="7689"/>
      <c r="E15" s="7689"/>
      <c r="F15" s="7689"/>
      <c r="G15" s="7689"/>
      <c r="H15" s="7689"/>
      <c r="I15" s="7689"/>
      <c r="J15" s="7689"/>
      <c r="K15" s="7689"/>
      <c r="L15" s="7689"/>
      <c r="M15" s="7689"/>
      <c r="N15" s="7689"/>
      <c r="O15" s="7689"/>
      <c r="P15" s="7689"/>
      <c r="Q15" s="7689"/>
      <c r="R15" s="7689"/>
      <c r="S15" s="7689"/>
      <c r="T15" s="7689"/>
      <c r="U15" s="8034"/>
      <c r="V15" s="7477"/>
      <c r="W15" s="8063"/>
      <c r="Y15" s="8057"/>
      <c r="Z15" s="8058"/>
      <c r="AA15" s="8058"/>
      <c r="AB15" s="8060"/>
      <c r="AK15" s="7305"/>
      <c r="AL15" s="7305"/>
      <c r="AM15" s="7305"/>
      <c r="AN15" s="7305"/>
      <c r="AO15" s="7337"/>
      <c r="AP15" s="7305"/>
      <c r="AQ15" s="7305"/>
      <c r="AR15" s="7305"/>
      <c r="AS15" s="7305"/>
      <c r="AT15" s="7305"/>
      <c r="AU15" s="7305"/>
      <c r="AV15" s="7305"/>
      <c r="AW15" s="7305"/>
      <c r="AX15" s="7305"/>
      <c r="AY15" s="7305"/>
      <c r="AZ15" s="7305"/>
      <c r="BA15" s="7305"/>
      <c r="BB15" s="7305"/>
      <c r="BC15" s="7305"/>
      <c r="BD15" s="7305"/>
      <c r="BE15" s="7842"/>
      <c r="BG15" s="7305"/>
      <c r="BH15" s="7305"/>
      <c r="BI15" s="7305"/>
      <c r="BJ15" s="7305"/>
      <c r="BK15" s="7305"/>
      <c r="BL15" s="7305"/>
      <c r="BM15" s="7305"/>
      <c r="BN15" s="7305"/>
      <c r="BO15" s="7305"/>
      <c r="BP15" s="7305"/>
      <c r="BQ15" s="7305"/>
      <c r="BR15" s="7305"/>
      <c r="BS15" s="7305"/>
      <c r="BT15" s="7305"/>
      <c r="BU15" s="7305"/>
      <c r="BV15" s="7305"/>
      <c r="BW15" s="7305"/>
    </row>
    <row r="16" spans="2:75" ht="15" customHeight="1">
      <c r="B16" s="8055"/>
      <c r="C16" s="8056"/>
      <c r="D16" s="8050"/>
      <c r="E16" s="8050"/>
      <c r="F16" s="8050"/>
      <c r="G16" s="8050"/>
      <c r="H16" s="8050"/>
      <c r="I16" s="8050"/>
      <c r="J16" s="8050"/>
      <c r="K16" s="8050"/>
      <c r="L16" s="8050"/>
      <c r="M16" s="8050"/>
      <c r="N16" s="8050"/>
      <c r="O16" s="8050"/>
      <c r="P16" s="8050"/>
      <c r="Q16" s="8050"/>
      <c r="R16" s="8050"/>
      <c r="S16" s="8050"/>
      <c r="T16" s="8050"/>
      <c r="U16" s="8067"/>
      <c r="V16" s="8066"/>
      <c r="W16" s="8064"/>
      <c r="Y16" s="7935"/>
      <c r="Z16" s="8059"/>
      <c r="AA16" s="8059"/>
      <c r="AB16" s="8061"/>
      <c r="AK16" s="7305"/>
      <c r="AL16" s="7305"/>
      <c r="AM16" s="7305"/>
      <c r="AN16" s="7305"/>
      <c r="AO16" s="7338"/>
      <c r="AP16" s="7305"/>
      <c r="AQ16" s="7305"/>
      <c r="AR16" s="7305"/>
      <c r="AS16" s="7305"/>
      <c r="AT16" s="7305"/>
      <c r="AU16" s="7305"/>
      <c r="AV16" s="7305"/>
      <c r="AW16" s="7305"/>
      <c r="AX16" s="7305"/>
      <c r="AY16" s="7305"/>
      <c r="AZ16" s="7305"/>
      <c r="BA16" s="7305"/>
      <c r="BB16" s="7305"/>
      <c r="BC16" s="7305"/>
      <c r="BD16" s="7305"/>
      <c r="BE16" s="7842"/>
      <c r="BG16" s="7305"/>
      <c r="BH16" s="7305"/>
      <c r="BI16" s="7305"/>
      <c r="BJ16" s="7305"/>
      <c r="BK16" s="7305"/>
      <c r="BL16" s="7305"/>
      <c r="BM16" s="7305"/>
      <c r="BN16" s="7305"/>
      <c r="BO16" s="7305"/>
      <c r="BP16" s="7305"/>
      <c r="BQ16" s="7305"/>
      <c r="BR16" s="7305"/>
      <c r="BS16" s="7305"/>
      <c r="BT16" s="7305"/>
      <c r="BU16" s="7305"/>
      <c r="BV16" s="7305"/>
      <c r="BW16" s="7305"/>
    </row>
    <row r="17" spans="2:75" ht="12.75" customHeight="1">
      <c r="B17" s="2406"/>
      <c r="C17" s="421"/>
      <c r="D17" s="421"/>
      <c r="E17" s="421"/>
      <c r="F17" s="421"/>
      <c r="G17" s="1852"/>
      <c r="H17" s="4118"/>
      <c r="I17" s="4153"/>
      <c r="J17" s="4118"/>
      <c r="K17" s="4154"/>
      <c r="L17" s="4154"/>
      <c r="M17" s="4154"/>
      <c r="N17" s="4114"/>
      <c r="O17" s="4114"/>
      <c r="P17" s="4114"/>
      <c r="Q17" s="4114"/>
      <c r="R17" s="4114"/>
      <c r="S17" s="4114"/>
      <c r="T17" s="4114"/>
      <c r="U17" s="4150"/>
      <c r="V17" s="4150"/>
      <c r="W17" s="4125"/>
      <c r="Y17" s="2407"/>
      <c r="Z17" s="2408"/>
      <c r="AA17" s="2408"/>
      <c r="AB17" s="2409"/>
      <c r="AK17" s="1474"/>
      <c r="AL17" s="1474"/>
      <c r="AM17" s="1474"/>
      <c r="AN17" s="1474"/>
      <c r="AO17" s="1165"/>
      <c r="AP17" s="1165"/>
      <c r="AQ17" s="1165"/>
      <c r="AR17" s="1165"/>
      <c r="AS17" s="1165"/>
      <c r="AT17" s="1165"/>
      <c r="AU17" s="1165"/>
      <c r="AV17" s="1165"/>
      <c r="AW17" s="1165"/>
      <c r="AX17" s="1165"/>
      <c r="AY17" s="1165"/>
      <c r="AZ17" s="1165"/>
      <c r="BA17" s="1165"/>
      <c r="BB17" s="1165"/>
      <c r="BC17" s="1165"/>
      <c r="BD17" s="1165"/>
      <c r="BE17" s="1837"/>
      <c r="BG17" s="1165"/>
      <c r="BH17" s="1165"/>
      <c r="BI17" s="1165"/>
      <c r="BJ17" s="1165"/>
      <c r="BK17" s="1165"/>
      <c r="BL17" s="1165"/>
      <c r="BM17" s="1165"/>
      <c r="BN17" s="1165"/>
      <c r="BO17" s="1165"/>
      <c r="BP17" s="1165"/>
      <c r="BQ17" s="1165"/>
      <c r="BR17" s="1165"/>
      <c r="BS17" s="1165"/>
      <c r="BT17" s="1165"/>
      <c r="BU17" s="1165"/>
      <c r="BV17" s="1165"/>
      <c r="BW17" s="1165"/>
    </row>
    <row r="18" spans="2:75" ht="12.75" customHeight="1">
      <c r="B18" s="1782"/>
      <c r="C18" s="1783" t="s">
        <v>2057</v>
      </c>
      <c r="D18" s="1783"/>
      <c r="E18" s="1783"/>
      <c r="F18" s="1783"/>
      <c r="G18" s="2410"/>
      <c r="H18" s="1270"/>
      <c r="I18" s="2411"/>
      <c r="J18" s="1270"/>
      <c r="K18" s="2411"/>
      <c r="L18" s="2411"/>
      <c r="M18" s="2411"/>
      <c r="N18" s="1273"/>
      <c r="O18" s="1645"/>
      <c r="P18" s="1273"/>
      <c r="Q18" s="1273"/>
      <c r="R18" s="1645"/>
      <c r="S18" s="1645"/>
      <c r="T18" s="1645"/>
      <c r="U18" s="1647"/>
      <c r="V18" s="1647"/>
      <c r="W18" s="1274"/>
      <c r="Y18" s="2412"/>
      <c r="Z18" s="2413"/>
      <c r="AA18" s="2413"/>
      <c r="AB18" s="2414"/>
      <c r="AK18" s="1474"/>
      <c r="AL18" s="1474"/>
      <c r="AM18" s="1474"/>
      <c r="AN18" s="1474"/>
      <c r="AO18" s="1165"/>
      <c r="AP18" s="1165"/>
      <c r="AQ18" s="1165"/>
      <c r="AR18" s="1165"/>
      <c r="AS18" s="1165"/>
      <c r="AT18" s="1165"/>
      <c r="AU18" s="1165"/>
      <c r="AV18" s="1165"/>
      <c r="AW18" s="1165"/>
      <c r="AX18" s="1165"/>
      <c r="AY18" s="1165"/>
      <c r="AZ18" s="1165"/>
      <c r="BA18" s="1165"/>
      <c r="BB18" s="1165"/>
      <c r="BC18" s="1165"/>
      <c r="BD18" s="1165"/>
      <c r="BE18" s="1837"/>
      <c r="BG18" s="1165"/>
      <c r="BH18" s="1165"/>
      <c r="BI18" s="1165"/>
      <c r="BJ18" s="1165"/>
      <c r="BK18" s="1165"/>
      <c r="BL18" s="1165"/>
      <c r="BM18" s="1165"/>
      <c r="BN18" s="1165"/>
      <c r="BO18" s="1165"/>
      <c r="BP18" s="1165"/>
      <c r="BQ18" s="1165"/>
      <c r="BR18" s="1165"/>
      <c r="BS18" s="1165"/>
      <c r="BT18" s="1165"/>
      <c r="BU18" s="1165"/>
      <c r="BV18" s="1165"/>
      <c r="BW18" s="1165"/>
    </row>
    <row r="19" spans="2:75" ht="12.75" customHeight="1">
      <c r="B19" s="2384">
        <v>1</v>
      </c>
      <c r="C19" s="1762"/>
      <c r="D19" s="1762"/>
      <c r="E19" s="1112"/>
      <c r="F19" s="1762"/>
      <c r="G19" s="2415"/>
      <c r="H19" s="1183"/>
      <c r="I19" s="2071"/>
      <c r="J19" s="1183"/>
      <c r="K19" s="2071"/>
      <c r="L19" s="2071"/>
      <c r="M19" s="2071"/>
      <c r="N19" s="1112"/>
      <c r="O19" s="1637"/>
      <c r="P19" s="1112"/>
      <c r="Q19" s="1112"/>
      <c r="R19" s="1637"/>
      <c r="S19" s="2416"/>
      <c r="T19" s="1637"/>
      <c r="U19" s="1459"/>
      <c r="V19" s="1459"/>
      <c r="W19" s="1187"/>
      <c r="Y19" s="2417"/>
      <c r="Z19" s="2418"/>
      <c r="AA19" s="2418"/>
      <c r="AB19" s="2419"/>
      <c r="AK19" s="1165">
        <f>T19</f>
        <v>0</v>
      </c>
      <c r="AL19" s="1162"/>
      <c r="AM19" s="1162"/>
      <c r="AN19" s="1165">
        <f>AK19+AL19-AM19</f>
        <v>0</v>
      </c>
      <c r="AO19" s="1168"/>
      <c r="AP19" s="1168"/>
      <c r="AQ19" s="1168"/>
      <c r="AR19" s="1168"/>
      <c r="AS19" s="1165">
        <f>IF(AU19&gt;AN19,AU19-AN19,0)</f>
        <v>0</v>
      </c>
      <c r="AT19" s="1165">
        <f>IF(AN19&gt;AU19, AN19-AU19,0)</f>
        <v>0</v>
      </c>
      <c r="AU19" s="1165">
        <f>IF(AND(AO19="Y",AP19="Y",AQ19="Y"),MIN(AN19,AR19),0)</f>
        <v>0</v>
      </c>
      <c r="AV19" s="1162"/>
      <c r="AW19" s="1165">
        <f>IF(AY19&gt;AN19,AY19-AN19,0)</f>
        <v>0</v>
      </c>
      <c r="AX19" s="1165">
        <f>IF(AN19&gt;AY19,AN19&gt;AY19,0)</f>
        <v>0</v>
      </c>
      <c r="AY19" s="1165">
        <f>AU19+AV19</f>
        <v>0</v>
      </c>
      <c r="AZ19" s="1162"/>
      <c r="BA19" s="1165">
        <f>IF(BC19&gt;AN19,BC19-AN19,0)</f>
        <v>0</v>
      </c>
      <c r="BB19" s="1165">
        <f>IF(BC19&gt;AN19,BC19-AN19,0)</f>
        <v>0</v>
      </c>
      <c r="BC19" s="1165">
        <f>AY19+AZ19</f>
        <v>0</v>
      </c>
      <c r="BD19" s="1162"/>
      <c r="BE19" s="1836"/>
      <c r="BG19" s="1165">
        <f>R19</f>
        <v>0</v>
      </c>
      <c r="BH19" s="1162"/>
      <c r="BI19" s="1162"/>
      <c r="BJ19" s="1165">
        <f>BG19+BH19-BI19</f>
        <v>0</v>
      </c>
      <c r="BK19" s="1162"/>
      <c r="BL19" s="1165">
        <f>IF(BN19&gt;BJ19,BN19-BJ19,0)</f>
        <v>0</v>
      </c>
      <c r="BM19" s="1165">
        <f>IF(BJ19&gt;BN19,BJ19-BN19,0)</f>
        <v>0</v>
      </c>
      <c r="BN19" s="1165">
        <f>IF(BK19="Y",BJ19,0)</f>
        <v>0</v>
      </c>
      <c r="BO19" s="1162"/>
      <c r="BP19" s="1165">
        <f>IF(BR19&gt;BJ19,BR19-BJ19,0)</f>
        <v>0</v>
      </c>
      <c r="BQ19" s="1165">
        <f>IF(BJ19&gt;BR19,BJ19-BR19,0)</f>
        <v>0</v>
      </c>
      <c r="BR19" s="1165">
        <f>BN19+BO19</f>
        <v>0</v>
      </c>
      <c r="BS19" s="1162"/>
      <c r="BT19" s="1165">
        <f>IF(BV19&gt;BJ19,BV19-BJ19,0)</f>
        <v>0</v>
      </c>
      <c r="BU19" s="1165">
        <f>IF(BJ19&gt;BV19,BJ19-BU19,0)</f>
        <v>0</v>
      </c>
      <c r="BV19" s="1165">
        <f>BR19+BS19</f>
        <v>0</v>
      </c>
      <c r="BW19" s="1162"/>
    </row>
    <row r="20" spans="2:75" ht="12.75" customHeight="1">
      <c r="B20" s="2384">
        <v>2</v>
      </c>
      <c r="C20" s="1765"/>
      <c r="D20" s="1765"/>
      <c r="E20" s="1112"/>
      <c r="F20" s="1765"/>
      <c r="G20" s="2420"/>
      <c r="H20" s="1189"/>
      <c r="I20" s="2072"/>
      <c r="J20" s="1189"/>
      <c r="K20" s="2072"/>
      <c r="L20" s="2072"/>
      <c r="M20" s="2072"/>
      <c r="N20" s="1042"/>
      <c r="O20" s="1766"/>
      <c r="P20" s="1042"/>
      <c r="Q20" s="1042"/>
      <c r="R20" s="1766"/>
      <c r="S20" s="2421"/>
      <c r="T20" s="1766"/>
      <c r="U20" s="1464"/>
      <c r="V20" s="1464"/>
      <c r="W20" s="1192"/>
      <c r="Y20" s="2417"/>
      <c r="Z20" s="2418"/>
      <c r="AA20" s="2418"/>
      <c r="AB20" s="2419"/>
      <c r="AK20" s="1165">
        <f>T20</f>
        <v>0</v>
      </c>
      <c r="AL20" s="1162"/>
      <c r="AM20" s="1162"/>
      <c r="AN20" s="1165">
        <f>AK20+AL20-AM20</f>
        <v>0</v>
      </c>
      <c r="AO20" s="1168"/>
      <c r="AP20" s="1168"/>
      <c r="AQ20" s="1168"/>
      <c r="AR20" s="1168"/>
      <c r="AS20" s="1165">
        <f>IF(AU20&gt;AN20,AU20-AN20,0)</f>
        <v>0</v>
      </c>
      <c r="AT20" s="1165">
        <f>IF(AN20&gt;AU20, AN20-AU20,0)</f>
        <v>0</v>
      </c>
      <c r="AU20" s="1165">
        <f>IF(AND(AO20="Y",AP20="Y",AQ20="Y"),MIN(AN20,AR20),0)</f>
        <v>0</v>
      </c>
      <c r="AV20" s="1162"/>
      <c r="AW20" s="1165">
        <f>IF(AY20&gt;AN20,AY20-AN20,0)</f>
        <v>0</v>
      </c>
      <c r="AX20" s="1165">
        <f>IF(AN20&gt;AY20,AN20&gt;AY20,0)</f>
        <v>0</v>
      </c>
      <c r="AY20" s="1165">
        <f>AU20+AV20</f>
        <v>0</v>
      </c>
      <c r="AZ20" s="1162"/>
      <c r="BA20" s="1165">
        <f>IF(BC20&gt;AN20,BC20-AN20,0)</f>
        <v>0</v>
      </c>
      <c r="BB20" s="1165">
        <f>IF(BC20&gt;AN20,BC20-AN20,0)</f>
        <v>0</v>
      </c>
      <c r="BC20" s="1165">
        <f>AY20+AZ20</f>
        <v>0</v>
      </c>
      <c r="BD20" s="1162"/>
      <c r="BE20" s="1836"/>
      <c r="BG20" s="1165">
        <f>R20</f>
        <v>0</v>
      </c>
      <c r="BH20" s="1162"/>
      <c r="BI20" s="1162"/>
      <c r="BJ20" s="1165">
        <f>BG20+BH20-BI20</f>
        <v>0</v>
      </c>
      <c r="BK20" s="1162"/>
      <c r="BL20" s="1165">
        <f>IF(BN20&gt;BJ20,BN20-BJ20,0)</f>
        <v>0</v>
      </c>
      <c r="BM20" s="1165">
        <f>IF(BJ20&gt;BN20,BJ20-BN20,0)</f>
        <v>0</v>
      </c>
      <c r="BN20" s="1165">
        <f>IF(BK20="Y",BJ20,0)</f>
        <v>0</v>
      </c>
      <c r="BO20" s="1162"/>
      <c r="BP20" s="1165">
        <f>IF(BR20&gt;BJ20,BR20-BJ20,0)</f>
        <v>0</v>
      </c>
      <c r="BQ20" s="1165">
        <f>IF(BJ20&gt;BR20,BJ20-BR20,0)</f>
        <v>0</v>
      </c>
      <c r="BR20" s="1165">
        <f>BN20+BO20</f>
        <v>0</v>
      </c>
      <c r="BS20" s="1162"/>
      <c r="BT20" s="1165">
        <f>IF(BV20&gt;BJ20,BV20-BJ20,0)</f>
        <v>0</v>
      </c>
      <c r="BU20" s="1165">
        <f>IF(BJ20&gt;BV20,BJ20-BU20,0)</f>
        <v>0</v>
      </c>
      <c r="BV20" s="1165">
        <f>BR20+BS20</f>
        <v>0</v>
      </c>
      <c r="BW20" s="1162"/>
    </row>
    <row r="21" spans="2:75" ht="12.75" customHeight="1">
      <c r="B21" s="2384">
        <v>3</v>
      </c>
      <c r="C21" s="1765"/>
      <c r="D21" s="1765"/>
      <c r="E21" s="1112"/>
      <c r="F21" s="1765"/>
      <c r="G21" s="2420"/>
      <c r="H21" s="1189"/>
      <c r="I21" s="2072"/>
      <c r="J21" s="1189"/>
      <c r="K21" s="2072"/>
      <c r="L21" s="2072"/>
      <c r="M21" s="2072"/>
      <c r="N21" s="1042"/>
      <c r="O21" s="1766"/>
      <c r="P21" s="1042"/>
      <c r="Q21" s="1042"/>
      <c r="R21" s="1766"/>
      <c r="S21" s="2421"/>
      <c r="T21" s="1766"/>
      <c r="U21" s="1464"/>
      <c r="V21" s="1464"/>
      <c r="W21" s="1192"/>
      <c r="Y21" s="2417"/>
      <c r="Z21" s="2418"/>
      <c r="AA21" s="2418"/>
      <c r="AB21" s="2419"/>
      <c r="AK21" s="1165">
        <f>T21</f>
        <v>0</v>
      </c>
      <c r="AL21" s="1162"/>
      <c r="AM21" s="1162"/>
      <c r="AN21" s="1165">
        <f>AK21+AL21-AM21</f>
        <v>0</v>
      </c>
      <c r="AO21" s="1168"/>
      <c r="AP21" s="1168"/>
      <c r="AQ21" s="1168"/>
      <c r="AR21" s="1168"/>
      <c r="AS21" s="1165">
        <f>IF(AU21&gt;AN21,AU21-AN21,0)</f>
        <v>0</v>
      </c>
      <c r="AT21" s="1165">
        <f>IF(AN21&gt;AU21, AN21-AU21,0)</f>
        <v>0</v>
      </c>
      <c r="AU21" s="1165">
        <f>IF(AND(AO21="Y",AP21="Y",AQ21="Y"),MIN(AN21,AR21),0)</f>
        <v>0</v>
      </c>
      <c r="AV21" s="1162"/>
      <c r="AW21" s="1165">
        <f>IF(AY21&gt;AN21,AY21-AN21,0)</f>
        <v>0</v>
      </c>
      <c r="AX21" s="1165">
        <f>IF(AN21&gt;AY21,AN21&gt;AY21,0)</f>
        <v>0</v>
      </c>
      <c r="AY21" s="1165">
        <f>AU21+AV21</f>
        <v>0</v>
      </c>
      <c r="AZ21" s="1162"/>
      <c r="BA21" s="1165">
        <f>IF(BC21&gt;AN21,BC21-AN21,0)</f>
        <v>0</v>
      </c>
      <c r="BB21" s="1165">
        <f>IF(BC21&gt;AN21,BC21-AN21,0)</f>
        <v>0</v>
      </c>
      <c r="BC21" s="1165">
        <f>AY21+AZ21</f>
        <v>0</v>
      </c>
      <c r="BD21" s="1162"/>
      <c r="BE21" s="1836"/>
      <c r="BG21" s="1165">
        <f>R21</f>
        <v>0</v>
      </c>
      <c r="BH21" s="1162"/>
      <c r="BI21" s="1162"/>
      <c r="BJ21" s="1165">
        <f>BG21+BH21-BI21</f>
        <v>0</v>
      </c>
      <c r="BK21" s="1162"/>
      <c r="BL21" s="1165">
        <f>IF(BN21&gt;BJ21,BN21-BJ21,0)</f>
        <v>0</v>
      </c>
      <c r="BM21" s="1165">
        <f>IF(BJ21&gt;BN21,BJ21-BN21,0)</f>
        <v>0</v>
      </c>
      <c r="BN21" s="1165">
        <f>IF(BK21="Y",BJ21,0)</f>
        <v>0</v>
      </c>
      <c r="BO21" s="1162"/>
      <c r="BP21" s="1165">
        <f>IF(BR21&gt;BJ21,BR21-BJ21,0)</f>
        <v>0</v>
      </c>
      <c r="BQ21" s="1165">
        <f>IF(BJ21&gt;BR21,BJ21-BR21,0)</f>
        <v>0</v>
      </c>
      <c r="BR21" s="1165">
        <f>BN21+BO21</f>
        <v>0</v>
      </c>
      <c r="BS21" s="1162"/>
      <c r="BT21" s="1165">
        <f>IF(BV21&gt;BJ21,BV21-BJ21,0)</f>
        <v>0</v>
      </c>
      <c r="BU21" s="1165">
        <f>IF(BJ21&gt;BV21,BJ21-BU21,0)</f>
        <v>0</v>
      </c>
      <c r="BV21" s="1165">
        <f>BR21+BS21</f>
        <v>0</v>
      </c>
      <c r="BW21" s="1162"/>
    </row>
    <row r="22" spans="2:75" ht="12.75" customHeight="1">
      <c r="B22" s="2384">
        <v>4</v>
      </c>
      <c r="C22" s="1462"/>
      <c r="D22" s="1462"/>
      <c r="E22" s="1112"/>
      <c r="F22" s="1462"/>
      <c r="G22" s="1851"/>
      <c r="H22" s="1189"/>
      <c r="I22" s="2072"/>
      <c r="J22" s="1189"/>
      <c r="K22" s="2072"/>
      <c r="L22" s="2072"/>
      <c r="M22" s="2072"/>
      <c r="N22" s="1042"/>
      <c r="O22" s="1766"/>
      <c r="P22" s="1042"/>
      <c r="Q22" s="1042"/>
      <c r="R22" s="1766"/>
      <c r="S22" s="2421"/>
      <c r="T22" s="1766"/>
      <c r="U22" s="1464"/>
      <c r="V22" s="1464"/>
      <c r="W22" s="1192"/>
      <c r="Y22" s="2417"/>
      <c r="Z22" s="2418"/>
      <c r="AA22" s="2418"/>
      <c r="AB22" s="2419"/>
      <c r="AK22" s="1165">
        <f>T22</f>
        <v>0</v>
      </c>
      <c r="AL22" s="1162"/>
      <c r="AM22" s="1162"/>
      <c r="AN22" s="1165">
        <f>AK22+AL22-AM22</f>
        <v>0</v>
      </c>
      <c r="AO22" s="1168"/>
      <c r="AP22" s="1168"/>
      <c r="AQ22" s="1168"/>
      <c r="AR22" s="1168"/>
      <c r="AS22" s="1165">
        <f>IF(AU22&gt;AN22,AU22-AN22,0)</f>
        <v>0</v>
      </c>
      <c r="AT22" s="1165">
        <f>IF(AN22&gt;AU22, AN22-AU22,0)</f>
        <v>0</v>
      </c>
      <c r="AU22" s="1165">
        <f>IF(AND(AO22="Y",AP22="Y",AQ22="Y"),MIN(AN22,AR22),0)</f>
        <v>0</v>
      </c>
      <c r="AV22" s="1162"/>
      <c r="AW22" s="1165">
        <f>IF(AY22&gt;AN22,AY22-AN22,0)</f>
        <v>0</v>
      </c>
      <c r="AX22" s="1165">
        <f>IF(AN22&gt;AY22,AN22&gt;AY22,0)</f>
        <v>0</v>
      </c>
      <c r="AY22" s="1165">
        <f>AU22+AV22</f>
        <v>0</v>
      </c>
      <c r="AZ22" s="1162"/>
      <c r="BA22" s="1165">
        <f>IF(BC22&gt;AN22,BC22-AN22,0)</f>
        <v>0</v>
      </c>
      <c r="BB22" s="1165">
        <f>IF(BC22&gt;AN22,BC22-AN22,0)</f>
        <v>0</v>
      </c>
      <c r="BC22" s="1165">
        <f>AY22+AZ22</f>
        <v>0</v>
      </c>
      <c r="BD22" s="1162"/>
      <c r="BE22" s="1836"/>
      <c r="BG22" s="1165">
        <f>R22</f>
        <v>0</v>
      </c>
      <c r="BH22" s="1162"/>
      <c r="BI22" s="1162"/>
      <c r="BJ22" s="1165">
        <f>BG22+BH22-BI22</f>
        <v>0</v>
      </c>
      <c r="BK22" s="1162"/>
      <c r="BL22" s="1165">
        <f>IF(BN22&gt;BJ22,BN22-BJ22,0)</f>
        <v>0</v>
      </c>
      <c r="BM22" s="1165">
        <f>IF(BJ22&gt;BN22,BJ22-BN22,0)</f>
        <v>0</v>
      </c>
      <c r="BN22" s="1165">
        <f>IF(BK22="Y",BJ22,0)</f>
        <v>0</v>
      </c>
      <c r="BO22" s="1162"/>
      <c r="BP22" s="1165">
        <f>IF(BR22&gt;BJ22,BR22-BJ22,0)</f>
        <v>0</v>
      </c>
      <c r="BQ22" s="1165">
        <f>IF(BJ22&gt;BR22,BJ22-BR22,0)</f>
        <v>0</v>
      </c>
      <c r="BR22" s="1165">
        <f>BN22+BO22</f>
        <v>0</v>
      </c>
      <c r="BS22" s="1162"/>
      <c r="BT22" s="1165">
        <f>IF(BV22&gt;BJ22,BV22-BJ22,0)</f>
        <v>0</v>
      </c>
      <c r="BU22" s="1165">
        <f>IF(BJ22&gt;BV22,BJ22-BU22,0)</f>
        <v>0</v>
      </c>
      <c r="BV22" s="1165">
        <f>BR22+BS22</f>
        <v>0</v>
      </c>
      <c r="BW22" s="1162"/>
    </row>
    <row r="23" spans="2:75" ht="12.75" customHeight="1">
      <c r="B23" s="2187"/>
      <c r="C23" s="2215"/>
      <c r="D23" s="2215"/>
      <c r="E23" s="2215"/>
      <c r="F23" s="2215"/>
      <c r="G23" s="2422"/>
      <c r="H23" s="4111"/>
      <c r="I23" s="4154"/>
      <c r="J23" s="4111"/>
      <c r="K23" s="4154"/>
      <c r="L23" s="4154"/>
      <c r="M23" s="4154"/>
      <c r="N23" s="4112"/>
      <c r="O23" s="4112"/>
      <c r="P23" s="4112"/>
      <c r="Q23" s="4112"/>
      <c r="R23" s="4112"/>
      <c r="S23" s="4112"/>
      <c r="T23" s="4112"/>
      <c r="U23" s="4150"/>
      <c r="V23" s="4150"/>
      <c r="W23" s="4125"/>
      <c r="Y23" s="2412"/>
      <c r="Z23" s="2413"/>
      <c r="AA23" s="2413"/>
      <c r="AB23" s="2414"/>
      <c r="AK23" s="1165">
        <f>T23</f>
        <v>0</v>
      </c>
      <c r="AL23" s="1162"/>
      <c r="AM23" s="1162"/>
      <c r="AN23" s="1165">
        <f>AK23+AL23-AM23</f>
        <v>0</v>
      </c>
      <c r="AO23" s="1168"/>
      <c r="AP23" s="1168"/>
      <c r="AQ23" s="1168"/>
      <c r="AR23" s="1168"/>
      <c r="AS23" s="1165">
        <f>IF(AU23&gt;AN23,AU23-AN23,0)</f>
        <v>0</v>
      </c>
      <c r="AT23" s="1165">
        <f>IF(AN23&gt;AU23, AN23-AU23,0)</f>
        <v>0</v>
      </c>
      <c r="AU23" s="1165">
        <f>IF(AND(AO23="Y",AP23="Y",AQ23="Y"),MIN(AN23,AR23),0)</f>
        <v>0</v>
      </c>
      <c r="AV23" s="1162"/>
      <c r="AW23" s="1165">
        <f>IF(AY23&gt;AN23,AY23-AN23,0)</f>
        <v>0</v>
      </c>
      <c r="AX23" s="1165">
        <f>IF(AN23&gt;AY23,AN23&gt;AY23,0)</f>
        <v>0</v>
      </c>
      <c r="AY23" s="1165">
        <f>AU23+AV23</f>
        <v>0</v>
      </c>
      <c r="AZ23" s="1162"/>
      <c r="BA23" s="1165">
        <f>IF(BC23&gt;AN23,BC23-AN23,0)</f>
        <v>0</v>
      </c>
      <c r="BB23" s="1165">
        <f>IF(BC23&gt;AN23,BC23-AN23,0)</f>
        <v>0</v>
      </c>
      <c r="BC23" s="1165">
        <f>AY23+AZ23</f>
        <v>0</v>
      </c>
      <c r="BD23" s="1162"/>
      <c r="BE23" s="1836"/>
      <c r="BG23" s="1165">
        <f>R23</f>
        <v>0</v>
      </c>
      <c r="BH23" s="1162"/>
      <c r="BI23" s="1162"/>
      <c r="BJ23" s="1165">
        <f>BG23+BH23-BI23</f>
        <v>0</v>
      </c>
      <c r="BK23" s="1162"/>
      <c r="BL23" s="1165">
        <f>IF(BN23&gt;BJ23,BN23-BJ23,0)</f>
        <v>0</v>
      </c>
      <c r="BM23" s="1165">
        <f>IF(BJ23&gt;BN23,BJ23-BN23,0)</f>
        <v>0</v>
      </c>
      <c r="BN23" s="1165">
        <f>IF(BK23="Y",BJ23,0)</f>
        <v>0</v>
      </c>
      <c r="BO23" s="1162"/>
      <c r="BP23" s="1165">
        <f>IF(BR23&gt;BJ23,BR23-BJ23,0)</f>
        <v>0</v>
      </c>
      <c r="BQ23" s="1165">
        <f>IF(BJ23&gt;BR23,BJ23-BR23,0)</f>
        <v>0</v>
      </c>
      <c r="BR23" s="1165">
        <f>BN23+BO23</f>
        <v>0</v>
      </c>
      <c r="BS23" s="1162"/>
      <c r="BT23" s="1165">
        <f>IF(BV23&gt;BJ23,BV23-BJ23,0)</f>
        <v>0</v>
      </c>
      <c r="BU23" s="1165">
        <f>IF(BJ23&gt;BV23,BJ23-BU23,0)</f>
        <v>0</v>
      </c>
      <c r="BV23" s="1165">
        <f>BR23+BS23</f>
        <v>0</v>
      </c>
      <c r="BW23" s="1162"/>
    </row>
    <row r="24" spans="2:75" ht="12.75" customHeight="1">
      <c r="B24" s="2386"/>
      <c r="C24" s="2423"/>
      <c r="D24" s="2423"/>
      <c r="E24" s="2423"/>
      <c r="F24" s="2423"/>
      <c r="G24" s="2424"/>
      <c r="H24" s="1197"/>
      <c r="I24" s="2425"/>
      <c r="J24" s="1197"/>
      <c r="K24" s="2425"/>
      <c r="L24" s="2425"/>
      <c r="M24" s="2425"/>
      <c r="N24" s="1048"/>
      <c r="O24" s="1048"/>
      <c r="P24" s="1048"/>
      <c r="Q24" s="1048"/>
      <c r="R24" s="1048"/>
      <c r="S24" s="1048"/>
      <c r="T24" s="1048"/>
      <c r="U24" s="1986"/>
      <c r="V24" s="1986"/>
      <c r="W24" s="1274"/>
      <c r="Y24" s="2412"/>
      <c r="Z24" s="2413"/>
      <c r="AA24" s="2413"/>
      <c r="AB24" s="2414"/>
      <c r="AK24" s="1165"/>
      <c r="AL24" s="1165"/>
      <c r="AM24" s="1165"/>
      <c r="AN24" s="1165"/>
      <c r="AO24" s="1226"/>
      <c r="AP24" s="1226"/>
      <c r="AQ24" s="1226"/>
      <c r="AR24" s="1226"/>
      <c r="AS24" s="1165"/>
      <c r="AT24" s="1165"/>
      <c r="AU24" s="1165"/>
      <c r="AV24" s="1165"/>
      <c r="AW24" s="1165"/>
      <c r="AX24" s="1165"/>
      <c r="AY24" s="1165"/>
      <c r="AZ24" s="1165"/>
      <c r="BA24" s="1165"/>
      <c r="BB24" s="1165"/>
      <c r="BC24" s="1165"/>
      <c r="BD24" s="1165"/>
      <c r="BE24" s="1837"/>
      <c r="BG24" s="1165"/>
      <c r="BH24" s="1165"/>
      <c r="BI24" s="1165"/>
      <c r="BJ24" s="1165"/>
      <c r="BK24" s="1165"/>
      <c r="BL24" s="1165"/>
      <c r="BM24" s="1165"/>
      <c r="BN24" s="1165"/>
      <c r="BO24" s="1165"/>
      <c r="BP24" s="1165"/>
      <c r="BQ24" s="1165"/>
      <c r="BR24" s="1165"/>
      <c r="BS24" s="1165"/>
      <c r="BT24" s="1165"/>
      <c r="BU24" s="1165"/>
      <c r="BV24" s="1165"/>
      <c r="BW24" s="1165"/>
    </row>
    <row r="25" spans="2:75" ht="12.75" customHeight="1">
      <c r="B25" s="5432" t="s">
        <v>2185</v>
      </c>
      <c r="C25" s="5433"/>
      <c r="D25" s="5433"/>
      <c r="E25" s="5433"/>
      <c r="F25" s="5433"/>
      <c r="G25" s="5434"/>
      <c r="H25" s="5435"/>
      <c r="I25" s="5436"/>
      <c r="J25" s="5435"/>
      <c r="K25" s="5436"/>
      <c r="L25" s="5436"/>
      <c r="M25" s="5437"/>
      <c r="N25" s="5438">
        <f t="shared" ref="N25:V25" si="0">SUBTOTAL(9,N19:N22)</f>
        <v>0</v>
      </c>
      <c r="O25" s="5439">
        <f t="shared" si="0"/>
        <v>0</v>
      </c>
      <c r="P25" s="5439">
        <f t="shared" si="0"/>
        <v>0</v>
      </c>
      <c r="Q25" s="5439">
        <f t="shared" si="0"/>
        <v>0</v>
      </c>
      <c r="R25" s="5439">
        <f t="shared" si="0"/>
        <v>0</v>
      </c>
      <c r="S25" s="5439">
        <f t="shared" si="0"/>
        <v>0</v>
      </c>
      <c r="T25" s="5439">
        <f t="shared" si="0"/>
        <v>0</v>
      </c>
      <c r="U25" s="5439">
        <f t="shared" si="0"/>
        <v>0</v>
      </c>
      <c r="V25" s="5439">
        <f t="shared" si="0"/>
        <v>0</v>
      </c>
      <c r="W25" s="5440"/>
      <c r="Y25" s="5441">
        <f>SUBTOTAL(9,Y19:Y22)</f>
        <v>0</v>
      </c>
      <c r="Z25" s="5442">
        <f>SUBTOTAL(9,Z19:Z22)</f>
        <v>0</v>
      </c>
      <c r="AA25" s="5442">
        <f>SUBTOTAL(9,AA19:AA22)</f>
        <v>0</v>
      </c>
      <c r="AB25" s="5443"/>
      <c r="AK25" s="1165"/>
      <c r="AL25" s="1165"/>
      <c r="AM25" s="1165"/>
      <c r="AN25" s="1165"/>
      <c r="AO25" s="1226"/>
      <c r="AP25" s="1226"/>
      <c r="AQ25" s="1226"/>
      <c r="AR25" s="1226"/>
      <c r="AS25" s="1165"/>
      <c r="AT25" s="1165"/>
      <c r="AU25" s="1165"/>
      <c r="AV25" s="1165"/>
      <c r="AW25" s="1165"/>
      <c r="AX25" s="1165"/>
      <c r="AY25" s="1165"/>
      <c r="AZ25" s="1165"/>
      <c r="BA25" s="1165"/>
      <c r="BB25" s="1165"/>
      <c r="BC25" s="1165"/>
      <c r="BD25" s="1165"/>
      <c r="BE25" s="1837"/>
      <c r="BG25" s="1165"/>
      <c r="BH25" s="1165"/>
      <c r="BI25" s="1165"/>
      <c r="BJ25" s="1165"/>
      <c r="BK25" s="1165"/>
      <c r="BL25" s="1165"/>
      <c r="BM25" s="1165"/>
      <c r="BN25" s="1165"/>
      <c r="BO25" s="1165"/>
      <c r="BP25" s="1165"/>
      <c r="BQ25" s="1165"/>
      <c r="BR25" s="1165"/>
      <c r="BS25" s="1165"/>
      <c r="BT25" s="1165"/>
      <c r="BU25" s="1165"/>
      <c r="BV25" s="1165"/>
      <c r="BW25" s="1165"/>
    </row>
    <row r="26" spans="2:75" ht="12.75" customHeight="1">
      <c r="Q26" s="352" t="s">
        <v>1263</v>
      </c>
      <c r="R26" s="356">
        <f>R25-SFP!G86</f>
        <v>0</v>
      </c>
      <c r="AK26" s="2391">
        <f>SUM(AK17:AK25)</f>
        <v>0</v>
      </c>
      <c r="AL26" s="2391">
        <f>SUM(AL17:AL25)</f>
        <v>0</v>
      </c>
      <c r="AM26" s="2391">
        <f>SUM(AM17:AM25)</f>
        <v>0</v>
      </c>
      <c r="AN26" s="2391">
        <f>SUM(AN17:AN25)</f>
        <v>0</v>
      </c>
      <c r="AO26" s="2392">
        <f>SUM(AO17:AO25)</f>
        <v>0</v>
      </c>
      <c r="AP26" s="2392"/>
      <c r="AQ26" s="2392"/>
      <c r="AR26" s="2364"/>
      <c r="AS26" s="2364">
        <f t="shared" ref="AS26:BC26" si="1">SUM(AS17:AS25)</f>
        <v>0</v>
      </c>
      <c r="AT26" s="2364">
        <f t="shared" si="1"/>
        <v>0</v>
      </c>
      <c r="AU26" s="2364">
        <f t="shared" si="1"/>
        <v>0</v>
      </c>
      <c r="AV26" s="2364">
        <f t="shared" si="1"/>
        <v>0</v>
      </c>
      <c r="AW26" s="2364">
        <f t="shared" si="1"/>
        <v>0</v>
      </c>
      <c r="AX26" s="2364">
        <f t="shared" si="1"/>
        <v>0</v>
      </c>
      <c r="AY26" s="2364">
        <f t="shared" si="1"/>
        <v>0</v>
      </c>
      <c r="AZ26" s="2364">
        <f t="shared" si="1"/>
        <v>0</v>
      </c>
      <c r="BA26" s="2364">
        <f t="shared" si="1"/>
        <v>0</v>
      </c>
      <c r="BB26" s="2364">
        <f t="shared" si="1"/>
        <v>0</v>
      </c>
      <c r="BC26" s="2364">
        <f t="shared" si="1"/>
        <v>0</v>
      </c>
      <c r="BD26" s="2392"/>
      <c r="BE26" s="2393"/>
      <c r="BG26" s="2369">
        <f>SUBTOTAL(9,BG18:BG24)</f>
        <v>0</v>
      </c>
      <c r="BH26" s="2369">
        <f>SUBTOTAL(9,BH18:BH24)</f>
        <v>0</v>
      </c>
      <c r="BI26" s="2369">
        <f>SUBTOTAL(9,BI18:BI24)</f>
        <v>0</v>
      </c>
      <c r="BJ26" s="2369">
        <f>SUBTOTAL(9,BJ18:BJ24)</f>
        <v>0</v>
      </c>
      <c r="BK26" s="2369"/>
      <c r="BL26" s="2369">
        <f t="shared" ref="BL26:BV26" si="2">SUBTOTAL(9,BL18:BL24)</f>
        <v>0</v>
      </c>
      <c r="BM26" s="2369">
        <f t="shared" si="2"/>
        <v>0</v>
      </c>
      <c r="BN26" s="2369">
        <f t="shared" si="2"/>
        <v>0</v>
      </c>
      <c r="BO26" s="2369">
        <f t="shared" si="2"/>
        <v>0</v>
      </c>
      <c r="BP26" s="2369">
        <f t="shared" si="2"/>
        <v>0</v>
      </c>
      <c r="BQ26" s="2369">
        <f t="shared" si="2"/>
        <v>0</v>
      </c>
      <c r="BR26" s="2369">
        <f t="shared" si="2"/>
        <v>0</v>
      </c>
      <c r="BS26" s="2369">
        <f t="shared" si="2"/>
        <v>0</v>
      </c>
      <c r="BT26" s="2369">
        <f t="shared" si="2"/>
        <v>0</v>
      </c>
      <c r="BU26" s="2369">
        <f t="shared" si="2"/>
        <v>0</v>
      </c>
      <c r="BV26" s="2369">
        <f t="shared" si="2"/>
        <v>0</v>
      </c>
      <c r="BW26" s="2369"/>
    </row>
    <row r="27" spans="2:75" ht="12.75" customHeight="1">
      <c r="B27" s="284" t="s">
        <v>1565</v>
      </c>
      <c r="C27" s="284"/>
    </row>
    <row r="28" spans="2:75" ht="12.75" customHeight="1">
      <c r="B28" s="1159">
        <v>1</v>
      </c>
      <c r="C28" s="1160" t="s">
        <v>1566</v>
      </c>
      <c r="AK28" s="7948" t="s">
        <v>1602</v>
      </c>
      <c r="AL28" s="7948"/>
      <c r="AM28" s="7948"/>
    </row>
    <row r="29" spans="2:75" ht="12.75" customHeight="1">
      <c r="B29" s="540"/>
      <c r="C29" s="1160"/>
      <c r="AK29" s="7351" t="s">
        <v>1603</v>
      </c>
      <c r="AL29" s="7351" t="s">
        <v>1604</v>
      </c>
      <c r="AM29" s="7351" t="s">
        <v>1605</v>
      </c>
    </row>
    <row r="30" spans="2:75" ht="12.75" customHeight="1">
      <c r="AK30" s="7351"/>
      <c r="AL30" s="7351"/>
      <c r="AM30" s="7351"/>
    </row>
    <row r="31" spans="2:75" ht="12.75" customHeight="1">
      <c r="AK31" s="1843" t="s">
        <v>1606</v>
      </c>
      <c r="AL31" s="1844">
        <f>SUMIF($E:$E,$AK31,$BC:$BC)+SUMIF($E:$E,$AK31,$BV:$BV)</f>
        <v>0</v>
      </c>
      <c r="AM31" s="1844">
        <f>SUMIF($E:$E,$AK31,$BB:$BB)+SUMIF($E:$E,$AK31,$BU:$BU)</f>
        <v>0</v>
      </c>
    </row>
    <row r="32" spans="2:75" ht="12.75" customHeight="1">
      <c r="AK32" s="1843" t="s">
        <v>1607</v>
      </c>
      <c r="AL32" s="1844">
        <f>SUMIF($E:$E,$AK32,$BC:$BC)+SUMIF($E:$E,$AK32,$BV:$BV)</f>
        <v>0</v>
      </c>
      <c r="AM32" s="1844">
        <f>SUMIF($E:$E,$AK32,$BB:$BB)+SUMIF($E:$E,$AK32,$BU:$BU)</f>
        <v>0</v>
      </c>
    </row>
    <row r="33" spans="37:39" ht="12.75" customHeight="1">
      <c r="AK33" s="1843" t="s">
        <v>1608</v>
      </c>
      <c r="AL33" s="1844">
        <f>SUMIF($E:$E,$AK33,$BC:$BC)+SUMIF($E:$E,$AK33,$BV:$BV)</f>
        <v>0</v>
      </c>
      <c r="AM33" s="1844">
        <f>SUMIF($E:$E,$AK33,$BB:$BB)+SUMIF($E:$E,$AK33,$BU:$BU)</f>
        <v>0</v>
      </c>
    </row>
    <row r="34" spans="37:39" ht="12.75" customHeight="1">
      <c r="AK34" s="1843" t="s">
        <v>1609</v>
      </c>
      <c r="AL34" s="1844">
        <f>SUMIF($E:$E,$AK34,$BC:$BC)+SUMIF($E:$E,$AK34,$BV:$BV)</f>
        <v>0</v>
      </c>
      <c r="AM34" s="1844">
        <f>SUMIF($E:$E,$AK34,$BB:$BB)+SUMIF($E:$E,$AK34,$BU:$BU)</f>
        <v>0</v>
      </c>
    </row>
    <row r="35" spans="37:39" ht="12.75" customHeight="1">
      <c r="AK35" s="1843" t="s">
        <v>1610</v>
      </c>
      <c r="AL35" s="1844">
        <f>SUMIF($E:$E,$AK35,$BC:$BC)+SUMIF($E:$E,$AK35,$BV:$BV)</f>
        <v>0</v>
      </c>
      <c r="AM35" s="1844">
        <f>SUMIF($E:$E,$AK35,$BB:$BB)+SUMIF($E:$E,$AK35,$BU:$BU)</f>
        <v>0</v>
      </c>
    </row>
    <row r="36" spans="37:39" ht="12.75" customHeight="1">
      <c r="AK36" s="1843" t="s">
        <v>1611</v>
      </c>
      <c r="AL36" s="1844"/>
      <c r="AM36" s="1844"/>
    </row>
    <row r="37" spans="37:39" ht="12.75" customHeight="1">
      <c r="AK37" s="1845" t="s">
        <v>1612</v>
      </c>
      <c r="AL37" s="1844">
        <f>SUMIF($E:$E,$AK37,$BC:$BC)+SUMIF($E:$E,$AK37,$BV:$BV)</f>
        <v>0</v>
      </c>
      <c r="AM37" s="1844">
        <f>SUMIF($E:$E,$AK37,$BB:$BB)+SUMIF($E:$E,$AK37,$BU:$BU)</f>
        <v>0</v>
      </c>
    </row>
    <row r="38" spans="37:39" ht="12.75" customHeight="1">
      <c r="AK38" s="1845" t="s">
        <v>243</v>
      </c>
      <c r="AL38" s="1844">
        <f>SUMIF($E:$E,$AK38,$BC:$BC)+SUMIF($E:$E,$AK38,$BV:$BV)</f>
        <v>0</v>
      </c>
      <c r="AM38" s="1844">
        <f>SUMIF($E:$E,$AK38,$BB:$BB)+SUMIF($E:$E,$AK38,$BU:$BU)</f>
        <v>0</v>
      </c>
    </row>
    <row r="39" spans="37:39" ht="12.75" customHeight="1">
      <c r="AK39" s="1846" t="s">
        <v>164</v>
      </c>
      <c r="AL39" s="1847">
        <f>SUM(AL31:AL38)</f>
        <v>0</v>
      </c>
      <c r="AM39" s="1847">
        <f>SUM(AM31:AM38)</f>
        <v>0</v>
      </c>
    </row>
    <row r="41" spans="37:39" ht="12.75" customHeight="1">
      <c r="AK41" s="7306" t="s">
        <v>1548</v>
      </c>
      <c r="AL41" s="7306"/>
      <c r="AM41" s="1423" t="s">
        <v>52</v>
      </c>
    </row>
    <row r="42" spans="37:39" ht="12.75" customHeight="1">
      <c r="AK42" s="7632" t="s">
        <v>2111</v>
      </c>
      <c r="AL42" s="7632"/>
      <c r="AM42" s="8048" t="s">
        <v>1554</v>
      </c>
    </row>
    <row r="43" spans="37:39" ht="12.75" customHeight="1">
      <c r="AK43" s="7632" t="s">
        <v>2163</v>
      </c>
      <c r="AL43" s="7632"/>
      <c r="AM43" s="8049"/>
    </row>
  </sheetData>
  <sheetProtection algorithmName="SHA-512" hashValue="Pd/ZuZbwTdrRx3Tr9NOaGodRFTQKRILvnZxjz40mFGSd++14DoXEl2ZMdcDketSqLV9H0eW0wupxjdulfffrZw==" saltValue="zrHpidF5TwI9xAh9jdlvvg==" spinCount="100000" sheet="1" scenarios="1" formatRows="0" insertColumns="0" insertRows="0"/>
  <mergeCells count="76">
    <mergeCell ref="BT12:BT16"/>
    <mergeCell ref="BU12:BU16"/>
    <mergeCell ref="BV12:BV16"/>
    <mergeCell ref="BG9:BW9"/>
    <mergeCell ref="BG10:BW10"/>
    <mergeCell ref="BG11:BG16"/>
    <mergeCell ref="BJ11:BJ16"/>
    <mergeCell ref="BK11:BK16"/>
    <mergeCell ref="BL11:BL16"/>
    <mergeCell ref="BM11:BM16"/>
    <mergeCell ref="BN11:BN16"/>
    <mergeCell ref="BW11:BW16"/>
    <mergeCell ref="BH12:BH16"/>
    <mergeCell ref="BI12:BI16"/>
    <mergeCell ref="BO12:BO16"/>
    <mergeCell ref="BP12:BP16"/>
    <mergeCell ref="BQ12:BQ16"/>
    <mergeCell ref="BR12:BR16"/>
    <mergeCell ref="BS12:BS16"/>
    <mergeCell ref="AK28:AM28"/>
    <mergeCell ref="BB11:BB16"/>
    <mergeCell ref="BC11:BC16"/>
    <mergeCell ref="BD10:BD16"/>
    <mergeCell ref="AO10:AR10"/>
    <mergeCell ref="BE10:BE16"/>
    <mergeCell ref="AQ11:AQ16"/>
    <mergeCell ref="AR11:AR16"/>
    <mergeCell ref="AV11:AV16"/>
    <mergeCell ref="AW11:AW16"/>
    <mergeCell ref="AX11:AX16"/>
    <mergeCell ref="AZ11:AZ16"/>
    <mergeCell ref="BA11:BA16"/>
    <mergeCell ref="AY11:AY16"/>
    <mergeCell ref="AS10:AS16"/>
    <mergeCell ref="AT10:AT16"/>
    <mergeCell ref="AU10:AU16"/>
    <mergeCell ref="B9:C16"/>
    <mergeCell ref="Y10:Y16"/>
    <mergeCell ref="Z10:Z16"/>
    <mergeCell ref="AA10:AA16"/>
    <mergeCell ref="AB10:AB16"/>
    <mergeCell ref="K9:K16"/>
    <mergeCell ref="N9:N16"/>
    <mergeCell ref="W9:W16"/>
    <mergeCell ref="V9:V16"/>
    <mergeCell ref="U9:U16"/>
    <mergeCell ref="S9:S16"/>
    <mergeCell ref="T9:T16"/>
    <mergeCell ref="D9:D16"/>
    <mergeCell ref="O9:O16"/>
    <mergeCell ref="P9:P16"/>
    <mergeCell ref="Q9:Q16"/>
    <mergeCell ref="R9:R16"/>
    <mergeCell ref="E9:E16"/>
    <mergeCell ref="G10:G16"/>
    <mergeCell ref="I10:I16"/>
    <mergeCell ref="F9:F16"/>
    <mergeCell ref="H10:H16"/>
    <mergeCell ref="J10:J16"/>
    <mergeCell ref="L10:L16"/>
    <mergeCell ref="M10:M16"/>
    <mergeCell ref="AC2:AC5"/>
    <mergeCell ref="AK10:AK16"/>
    <mergeCell ref="AL10:AM12"/>
    <mergeCell ref="AN10:AN16"/>
    <mergeCell ref="AL13:AL16"/>
    <mergeCell ref="AM13:AM16"/>
    <mergeCell ref="AK41:AL41"/>
    <mergeCell ref="AK42:AL42"/>
    <mergeCell ref="AK43:AL43"/>
    <mergeCell ref="AM42:AM43"/>
    <mergeCell ref="AP11:AP16"/>
    <mergeCell ref="AK29:AK30"/>
    <mergeCell ref="AL29:AL30"/>
    <mergeCell ref="AM29:AM30"/>
    <mergeCell ref="AO11:AO16"/>
  </mergeCells>
  <conditionalFormatting sqref="R26">
    <cfRule type="cellIs" dxfId="92" priority="1" operator="notEqual">
      <formula>0</formula>
    </cfRule>
  </conditionalFormatting>
  <dataValidations count="2">
    <dataValidation type="list" allowBlank="1" showInputMessage="1" showErrorMessage="1" sqref="E19:E22" xr:uid="{9F99C3FD-0509-4D96-A007-FE5625E1331E}">
      <formula1>"AAA to AA-, A+ to A- , BBB+ to BBB-, BB+ to B-, CCC or worse, Unrated - In good standing, Unrated - Others"</formula1>
    </dataValidation>
    <dataValidation type="list" allowBlank="1" showInputMessage="1" showErrorMessage="1" sqref="F19:F23 BK17:BK25" xr:uid="{6E63692D-D06F-4040-96D6-BB0C91CCD1F0}">
      <formula1>"Y,N"</formula1>
    </dataValidation>
  </dataValidations>
  <hyperlinks>
    <hyperlink ref="AD5" location="SCI!A1" display="SCI" xr:uid="{3943A1D6-6D66-4844-A216-3E538F2C8CC0}"/>
    <hyperlink ref="AD4" location="'SFP - Liab, NW '!A1" display="SFP-Liab and NW" xr:uid="{87C5B89D-0C47-4394-94A8-023CAEE592D1}"/>
    <hyperlink ref="AD3" location="'SFP - Asset'!A1" display="SFP-Asset" xr:uid="{AD51000E-3256-416F-96B6-CCC9BF6E8B60}"/>
    <hyperlink ref="AD2" location="Content!A1" display="Content" xr:uid="{B4D0A106-D9F9-413B-B1A8-13DC23BC1966}"/>
    <hyperlink ref="AK42" r:id="rId1" display="https://www.insurance.gov.ph/amended-insurance-code-r-a-10607/" xr:uid="{A0788B4B-64E7-4184-9ECE-6E192AB71873}"/>
    <hyperlink ref="AK43" r:id="rId2" xr:uid="{C8D0782E-1C4B-45A3-8271-74F50A0871C3}"/>
  </hyperlinks>
  <printOptions horizontalCentered="1"/>
  <pageMargins left="0.2" right="0.2" top="1.25" bottom="0.75" header="0.3" footer="0.3"/>
  <pageSetup paperSize="5" scale="21" fitToHeight="0" orientation="portrait"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6">
    <tabColor rgb="FFFFCCCC"/>
    <pageSetUpPr fitToPage="1"/>
  </sheetPr>
  <dimension ref="B2:CA41"/>
  <sheetViews>
    <sheetView showGridLines="0" topLeftCell="CA8" zoomScale="85" zoomScaleNormal="85" workbookViewId="0">
      <selection activeCell="AT17" sqref="AT17"/>
    </sheetView>
  </sheetViews>
  <sheetFormatPr defaultColWidth="9.140625" defaultRowHeight="12.75" customHeight="1" outlineLevelCol="1"/>
  <cols>
    <col min="1" max="1" width="1.85546875" style="18" customWidth="1"/>
    <col min="2" max="2" width="3.7109375" style="18" customWidth="1"/>
    <col min="3" max="3" width="30.7109375" style="18" customWidth="1"/>
    <col min="4" max="4" width="20.7109375" style="18" customWidth="1"/>
    <col min="5" max="5" width="25.7109375" style="18" customWidth="1"/>
    <col min="6" max="6" width="30.7109375" style="18" customWidth="1"/>
    <col min="7" max="13" width="15.7109375" style="18" customWidth="1"/>
    <col min="14" max="25" width="20.7109375" style="18" customWidth="1"/>
    <col min="26" max="26" width="30.7109375" style="18" customWidth="1"/>
    <col min="27" max="27" width="3.7109375" style="18" customWidth="1"/>
    <col min="28" max="30" width="20.7109375" style="18" customWidth="1"/>
    <col min="31" max="31" width="30.7109375" style="18" customWidth="1"/>
    <col min="32" max="32" width="2.140625" style="2426" customWidth="1"/>
    <col min="33" max="33" width="18.7109375" style="18" customWidth="1"/>
    <col min="34" max="36" width="9.140625" style="18" customWidth="1"/>
    <col min="37" max="37" width="9.140625" style="1" customWidth="1"/>
    <col min="38" max="38" width="9.140625" style="1" hidden="1" customWidth="1"/>
    <col min="39" max="39" width="20.7109375" style="52" hidden="1" customWidth="1"/>
    <col min="40" max="49" width="20.7109375" style="1" hidden="1" customWidth="1"/>
    <col min="50" max="57" width="20.7109375" style="1" hidden="1" customWidth="1" outlineLevel="1"/>
    <col min="58" max="58" width="35.7109375" style="1" hidden="1" customWidth="1" collapsed="1"/>
    <col min="59" max="59" width="35.7109375" style="1" hidden="1" customWidth="1"/>
    <col min="60" max="60" width="3.7109375" style="1" hidden="1" customWidth="1"/>
    <col min="61" max="68" width="20.7109375" style="1" hidden="1" customWidth="1"/>
    <col min="69" max="76" width="20.7109375" style="1" hidden="1" customWidth="1" outlineLevel="1"/>
    <col min="77" max="77" width="35.7109375" style="1" hidden="1" customWidth="1" collapsed="1"/>
    <col min="78" max="78" width="0" style="1" hidden="1" customWidth="1"/>
    <col min="79" max="79" width="9.140625" style="1"/>
    <col min="80" max="16384" width="9.140625" style="18"/>
  </cols>
  <sheetData>
    <row r="2" spans="2:79" ht="14.1" customHeight="1">
      <c r="B2" s="1005" t="s">
        <v>2186</v>
      </c>
      <c r="G2" s="1484"/>
      <c r="H2" s="1484"/>
      <c r="AA2" s="2160"/>
      <c r="AB2" s="1152"/>
      <c r="AC2" s="1152"/>
      <c r="AD2" s="1152"/>
      <c r="AE2" s="1152"/>
      <c r="AF2" s="8078" t="s">
        <v>1486</v>
      </c>
      <c r="AG2" s="5444" t="s">
        <v>1067</v>
      </c>
    </row>
    <row r="3" spans="2:79">
      <c r="B3" s="1005" t="s">
        <v>7</v>
      </c>
      <c r="D3" s="5393">
        <f>'Com Prof'!D2</f>
        <v>0</v>
      </c>
      <c r="E3" s="5394"/>
      <c r="F3" s="5394"/>
      <c r="G3" s="1484"/>
      <c r="H3" s="1484"/>
      <c r="I3" s="265"/>
      <c r="J3" s="265"/>
      <c r="K3" s="265"/>
      <c r="L3" s="265"/>
      <c r="M3" s="265"/>
      <c r="N3" s="265"/>
      <c r="O3" s="265"/>
      <c r="P3" s="265"/>
      <c r="Q3" s="265"/>
      <c r="R3" s="265"/>
      <c r="S3" s="265"/>
      <c r="T3" s="265"/>
      <c r="U3" s="265"/>
      <c r="V3" s="265"/>
      <c r="W3" s="265"/>
      <c r="X3" s="265"/>
      <c r="Y3" s="265"/>
      <c r="Z3" s="265"/>
      <c r="AF3" s="7342"/>
      <c r="AG3" s="550" t="s">
        <v>1487</v>
      </c>
    </row>
    <row r="4" spans="2:79">
      <c r="B4" s="1005" t="s">
        <v>757</v>
      </c>
      <c r="D4" s="5343">
        <f>'Com Prof'!D3</f>
        <v>45657</v>
      </c>
      <c r="E4" s="5344"/>
      <c r="F4" s="5344"/>
      <c r="AF4" s="7342"/>
      <c r="AG4" s="550" t="s">
        <v>1488</v>
      </c>
    </row>
    <row r="5" spans="2:79">
      <c r="B5" s="593"/>
      <c r="C5" s="593"/>
      <c r="D5" s="593"/>
      <c r="E5" s="593"/>
      <c r="F5" s="593"/>
      <c r="G5" s="593"/>
      <c r="H5" s="593"/>
      <c r="I5" s="593"/>
      <c r="J5" s="593"/>
      <c r="K5" s="593"/>
      <c r="L5" s="593"/>
      <c r="M5" s="593"/>
      <c r="N5" s="593"/>
      <c r="O5" s="593"/>
      <c r="P5" s="593"/>
      <c r="Q5" s="593"/>
      <c r="R5" s="593"/>
      <c r="S5" s="593"/>
      <c r="T5" s="593"/>
      <c r="U5" s="593"/>
      <c r="V5" s="593"/>
      <c r="W5" s="593"/>
      <c r="X5" s="593"/>
      <c r="Y5" s="593"/>
      <c r="Z5" s="593"/>
      <c r="AF5" s="7992"/>
      <c r="AG5" s="551" t="s">
        <v>258</v>
      </c>
    </row>
    <row r="6" spans="2:79" ht="14.1" customHeight="1">
      <c r="AG6" s="510"/>
    </row>
    <row r="7" spans="2:79" ht="14.1" customHeight="1">
      <c r="AG7" s="510"/>
    </row>
    <row r="8" spans="2:79" ht="14.1" customHeight="1">
      <c r="B8" s="5445"/>
      <c r="C8" s="5445"/>
      <c r="D8" s="5445"/>
      <c r="E8" s="5445"/>
      <c r="F8" s="5445"/>
      <c r="G8" s="5445"/>
      <c r="H8" s="5445"/>
      <c r="I8" s="5445"/>
      <c r="J8" s="5445"/>
      <c r="K8" s="5445"/>
      <c r="L8" s="5445"/>
      <c r="M8" s="5445"/>
      <c r="N8" s="5445"/>
      <c r="O8" s="5445"/>
      <c r="P8" s="5445"/>
      <c r="Q8" s="5445"/>
      <c r="R8" s="5445"/>
      <c r="S8" s="5445"/>
      <c r="T8" s="5445"/>
      <c r="U8" s="5445"/>
      <c r="V8" s="5445"/>
      <c r="W8" s="5445"/>
      <c r="X8" s="5445"/>
      <c r="Y8" s="5445"/>
      <c r="Z8" s="5445"/>
      <c r="AG8" s="510"/>
    </row>
    <row r="9" spans="2:79" s="267" customFormat="1">
      <c r="B9" s="8086" t="s">
        <v>2088</v>
      </c>
      <c r="C9" s="8083"/>
      <c r="D9" s="8083" t="s">
        <v>1489</v>
      </c>
      <c r="E9" s="8083" t="s">
        <v>1748</v>
      </c>
      <c r="F9" s="8083" t="s">
        <v>2187</v>
      </c>
      <c r="G9" s="5446" t="s">
        <v>2091</v>
      </c>
      <c r="H9" s="5446"/>
      <c r="I9" s="5446"/>
      <c r="J9" s="5446"/>
      <c r="K9" s="8083" t="s">
        <v>2116</v>
      </c>
      <c r="L9" s="5446" t="s">
        <v>2188</v>
      </c>
      <c r="M9" s="5446"/>
      <c r="N9" s="5446"/>
      <c r="O9" s="5446"/>
      <c r="P9" s="8083" t="s">
        <v>2189</v>
      </c>
      <c r="Q9" s="8083" t="s">
        <v>2093</v>
      </c>
      <c r="R9" s="8065" t="s">
        <v>2096</v>
      </c>
      <c r="S9" s="8065" t="s">
        <v>2097</v>
      </c>
      <c r="T9" s="8065" t="s">
        <v>2098</v>
      </c>
      <c r="U9" s="8065" t="s">
        <v>2099</v>
      </c>
      <c r="V9" s="8083" t="s">
        <v>1640</v>
      </c>
      <c r="W9" s="8083" t="s">
        <v>2064</v>
      </c>
      <c r="X9" s="8083" t="s">
        <v>1086</v>
      </c>
      <c r="Y9" s="8083" t="s">
        <v>1084</v>
      </c>
      <c r="Z9" s="8084" t="s">
        <v>1497</v>
      </c>
      <c r="AB9" s="5413" t="s">
        <v>78</v>
      </c>
      <c r="AC9" s="5414"/>
      <c r="AD9" s="5414"/>
      <c r="AE9" s="5415"/>
      <c r="AF9" s="1341"/>
      <c r="AK9" s="22"/>
      <c r="AL9" s="22"/>
      <c r="AM9" s="1826" t="s">
        <v>1068</v>
      </c>
      <c r="AN9" s="1826"/>
      <c r="AO9" s="1826"/>
      <c r="AP9" s="1826"/>
      <c r="AQ9" s="1826"/>
      <c r="AR9" s="1826"/>
      <c r="AS9" s="1826"/>
      <c r="AT9" s="1826"/>
      <c r="AU9" s="1826"/>
      <c r="AV9" s="1826"/>
      <c r="AW9" s="1826"/>
      <c r="AX9" s="1826"/>
      <c r="AY9" s="1826"/>
      <c r="AZ9" s="1826"/>
      <c r="BA9" s="1826"/>
      <c r="BB9" s="1826"/>
      <c r="BC9" s="1826"/>
      <c r="BD9" s="1826"/>
      <c r="BE9" s="1826"/>
      <c r="BF9" s="1826"/>
      <c r="BG9" s="1828"/>
      <c r="BH9" s="22"/>
      <c r="BI9" s="7358" t="s">
        <v>1068</v>
      </c>
      <c r="BJ9" s="7358"/>
      <c r="BK9" s="7358"/>
      <c r="BL9" s="7358"/>
      <c r="BM9" s="7358"/>
      <c r="BN9" s="7358"/>
      <c r="BO9" s="7358"/>
      <c r="BP9" s="7358"/>
      <c r="BQ9" s="7358"/>
      <c r="BR9" s="7358"/>
      <c r="BS9" s="7358"/>
      <c r="BT9" s="7358"/>
      <c r="BU9" s="7358"/>
      <c r="BV9" s="7358"/>
      <c r="BW9" s="7358"/>
      <c r="BX9" s="7358"/>
      <c r="BY9" s="7358"/>
      <c r="BZ9" s="22"/>
      <c r="CA9" s="22"/>
    </row>
    <row r="10" spans="2:79" s="267" customFormat="1" ht="15.75" customHeight="1">
      <c r="B10" s="8087"/>
      <c r="C10" s="8079"/>
      <c r="D10" s="8079"/>
      <c r="E10" s="8079"/>
      <c r="F10" s="8079"/>
      <c r="G10" s="8079" t="s">
        <v>2190</v>
      </c>
      <c r="H10" s="8079" t="s">
        <v>2191</v>
      </c>
      <c r="I10" s="8079" t="s">
        <v>2192</v>
      </c>
      <c r="J10" s="8079" t="s">
        <v>2193</v>
      </c>
      <c r="K10" s="8079"/>
      <c r="L10" s="8079" t="s">
        <v>2122</v>
      </c>
      <c r="M10" s="8079" t="s">
        <v>2123</v>
      </c>
      <c r="N10" s="8079" t="s">
        <v>2194</v>
      </c>
      <c r="O10" s="8079" t="s">
        <v>2195</v>
      </c>
      <c r="P10" s="8079"/>
      <c r="Q10" s="8079"/>
      <c r="R10" s="7477"/>
      <c r="S10" s="7477"/>
      <c r="T10" s="7477"/>
      <c r="U10" s="7477"/>
      <c r="V10" s="8079"/>
      <c r="W10" s="8079"/>
      <c r="X10" s="8079"/>
      <c r="Y10" s="8079"/>
      <c r="Z10" s="8085"/>
      <c r="AA10" s="1432"/>
      <c r="AB10" s="8057" t="s">
        <v>2196</v>
      </c>
      <c r="AC10" s="8058" t="s">
        <v>1086</v>
      </c>
      <c r="AD10" s="8058" t="s">
        <v>1084</v>
      </c>
      <c r="AE10" s="8081" t="s">
        <v>1497</v>
      </c>
      <c r="AF10" s="1341"/>
      <c r="AK10" s="22"/>
      <c r="AL10" s="22"/>
      <c r="AM10" s="7305" t="s">
        <v>1501</v>
      </c>
      <c r="AN10" s="7305" t="s">
        <v>1794</v>
      </c>
      <c r="AO10" s="7305"/>
      <c r="AP10" s="7305" t="s">
        <v>1081</v>
      </c>
      <c r="AQ10" s="7305" t="s">
        <v>1503</v>
      </c>
      <c r="AR10" s="7305"/>
      <c r="AS10" s="7305"/>
      <c r="AT10" s="7305"/>
      <c r="AU10" s="7305" t="s">
        <v>1082</v>
      </c>
      <c r="AV10" s="7305" t="s">
        <v>1086</v>
      </c>
      <c r="AW10" s="7305" t="s">
        <v>1084</v>
      </c>
      <c r="AX10" s="1830" t="s">
        <v>1070</v>
      </c>
      <c r="AY10" s="1830"/>
      <c r="AZ10" s="1830"/>
      <c r="BA10" s="1830"/>
      <c r="BB10" s="1830" t="s">
        <v>1071</v>
      </c>
      <c r="BC10" s="1830"/>
      <c r="BD10" s="1830"/>
      <c r="BE10" s="1830"/>
      <c r="BF10" s="7305" t="s">
        <v>44</v>
      </c>
      <c r="BG10" s="7842" t="s">
        <v>1505</v>
      </c>
      <c r="BH10" s="22"/>
      <c r="BI10" s="7358" t="s">
        <v>78</v>
      </c>
      <c r="BJ10" s="7358"/>
      <c r="BK10" s="7358"/>
      <c r="BL10" s="7358"/>
      <c r="BM10" s="7358"/>
      <c r="BN10" s="7358"/>
      <c r="BO10" s="7358"/>
      <c r="BP10" s="7358"/>
      <c r="BQ10" s="7358"/>
      <c r="BR10" s="7358"/>
      <c r="BS10" s="7358"/>
      <c r="BT10" s="7358"/>
      <c r="BU10" s="7358"/>
      <c r="BV10" s="7358"/>
      <c r="BW10" s="7358"/>
      <c r="BX10" s="7358"/>
      <c r="BY10" s="7358"/>
      <c r="BZ10" s="22"/>
      <c r="CA10" s="22"/>
    </row>
    <row r="11" spans="2:79" s="267" customFormat="1" ht="15.75" customHeight="1">
      <c r="B11" s="8087"/>
      <c r="C11" s="8079"/>
      <c r="D11" s="8079"/>
      <c r="E11" s="8079"/>
      <c r="F11" s="8079"/>
      <c r="G11" s="8079"/>
      <c r="H11" s="8079"/>
      <c r="I11" s="8079"/>
      <c r="J11" s="8079"/>
      <c r="K11" s="8079"/>
      <c r="L11" s="8079"/>
      <c r="M11" s="8079"/>
      <c r="N11" s="8079"/>
      <c r="O11" s="8079"/>
      <c r="P11" s="8079"/>
      <c r="Q11" s="8079"/>
      <c r="R11" s="7477"/>
      <c r="S11" s="7477"/>
      <c r="T11" s="7477"/>
      <c r="U11" s="7477"/>
      <c r="V11" s="8079"/>
      <c r="W11" s="8079"/>
      <c r="X11" s="8079"/>
      <c r="Y11" s="8079"/>
      <c r="Z11" s="8085"/>
      <c r="AA11" s="1432"/>
      <c r="AB11" s="8057"/>
      <c r="AC11" s="8058"/>
      <c r="AD11" s="8058"/>
      <c r="AE11" s="8081"/>
      <c r="AF11" s="1341"/>
      <c r="AK11" s="22"/>
      <c r="AL11" s="22"/>
      <c r="AM11" s="7305"/>
      <c r="AN11" s="7305"/>
      <c r="AO11" s="7305"/>
      <c r="AP11" s="7305"/>
      <c r="AQ11" s="7305" t="s">
        <v>1510</v>
      </c>
      <c r="AR11" s="7305" t="s">
        <v>2197</v>
      </c>
      <c r="AS11" s="7305" t="s">
        <v>1900</v>
      </c>
      <c r="AT11" s="7305" t="s">
        <v>2198</v>
      </c>
      <c r="AU11" s="7305"/>
      <c r="AV11" s="7305"/>
      <c r="AW11" s="7305"/>
      <c r="AX11" s="7305" t="s">
        <v>1509</v>
      </c>
      <c r="AY11" s="7305" t="s">
        <v>1082</v>
      </c>
      <c r="AZ11" s="7305" t="s">
        <v>1086</v>
      </c>
      <c r="BA11" s="7305" t="s">
        <v>1084</v>
      </c>
      <c r="BB11" s="7305" t="s">
        <v>1509</v>
      </c>
      <c r="BC11" s="7305" t="s">
        <v>1082</v>
      </c>
      <c r="BD11" s="7305" t="s">
        <v>1086</v>
      </c>
      <c r="BE11" s="7305" t="s">
        <v>1084</v>
      </c>
      <c r="BF11" s="7305"/>
      <c r="BG11" s="7842"/>
      <c r="BH11" s="22"/>
      <c r="BI11" s="7336" t="s">
        <v>1501</v>
      </c>
      <c r="BJ11" s="1830" t="s">
        <v>1502</v>
      </c>
      <c r="BK11" s="1830"/>
      <c r="BL11" s="7336" t="s">
        <v>1081</v>
      </c>
      <c r="BM11" s="7336" t="s">
        <v>1586</v>
      </c>
      <c r="BN11" s="7336" t="s">
        <v>1082</v>
      </c>
      <c r="BO11" s="7336" t="s">
        <v>1086</v>
      </c>
      <c r="BP11" s="7336" t="s">
        <v>1084</v>
      </c>
      <c r="BQ11" s="2361" t="s">
        <v>1070</v>
      </c>
      <c r="BR11" s="2362"/>
      <c r="BS11" s="2362"/>
      <c r="BT11" s="2363"/>
      <c r="BU11" s="2361" t="s">
        <v>1071</v>
      </c>
      <c r="BV11" s="2362"/>
      <c r="BW11" s="2362"/>
      <c r="BX11" s="2363"/>
      <c r="BY11" s="7336" t="s">
        <v>44</v>
      </c>
      <c r="BZ11" s="22"/>
      <c r="CA11" s="22"/>
    </row>
    <row r="12" spans="2:79" s="267" customFormat="1" ht="15.75" customHeight="1">
      <c r="B12" s="8087"/>
      <c r="C12" s="8079"/>
      <c r="D12" s="8079"/>
      <c r="E12" s="8079"/>
      <c r="F12" s="8079"/>
      <c r="G12" s="8079"/>
      <c r="H12" s="8079"/>
      <c r="I12" s="8079"/>
      <c r="J12" s="8079"/>
      <c r="K12" s="8079"/>
      <c r="L12" s="8079"/>
      <c r="M12" s="8079"/>
      <c r="N12" s="8079"/>
      <c r="O12" s="8079"/>
      <c r="P12" s="8079"/>
      <c r="Q12" s="8079"/>
      <c r="R12" s="7477"/>
      <c r="S12" s="7477"/>
      <c r="T12" s="7477"/>
      <c r="U12" s="7477"/>
      <c r="V12" s="8079"/>
      <c r="W12" s="8079"/>
      <c r="X12" s="8079"/>
      <c r="Y12" s="8079"/>
      <c r="Z12" s="8085"/>
      <c r="AA12" s="1432"/>
      <c r="AB12" s="8057"/>
      <c r="AC12" s="8058"/>
      <c r="AD12" s="8058"/>
      <c r="AE12" s="8081"/>
      <c r="AF12" s="1341"/>
      <c r="AK12" s="22"/>
      <c r="AL12" s="22"/>
      <c r="AM12" s="7305"/>
      <c r="AN12" s="7305" t="s">
        <v>1079</v>
      </c>
      <c r="AO12" s="7305" t="s">
        <v>1080</v>
      </c>
      <c r="AP12" s="7305"/>
      <c r="AQ12" s="7305"/>
      <c r="AR12" s="7305"/>
      <c r="AS12" s="7305"/>
      <c r="AT12" s="7305"/>
      <c r="AU12" s="7305"/>
      <c r="AV12" s="7305"/>
      <c r="AW12" s="7305"/>
      <c r="AX12" s="7305"/>
      <c r="AY12" s="7305"/>
      <c r="AZ12" s="7305"/>
      <c r="BA12" s="7305"/>
      <c r="BB12" s="7305"/>
      <c r="BC12" s="7305"/>
      <c r="BD12" s="7305"/>
      <c r="BE12" s="7305"/>
      <c r="BF12" s="7305"/>
      <c r="BG12" s="7842"/>
      <c r="BH12" s="22"/>
      <c r="BI12" s="7337"/>
      <c r="BJ12" s="7336" t="s">
        <v>1507</v>
      </c>
      <c r="BK12" s="7336" t="s">
        <v>1508</v>
      </c>
      <c r="BL12" s="7337"/>
      <c r="BM12" s="7337"/>
      <c r="BN12" s="7337"/>
      <c r="BO12" s="7337"/>
      <c r="BP12" s="7337"/>
      <c r="BQ12" s="7336" t="s">
        <v>1509</v>
      </c>
      <c r="BR12" s="7336" t="s">
        <v>1082</v>
      </c>
      <c r="BS12" s="7336" t="s">
        <v>1086</v>
      </c>
      <c r="BT12" s="7336" t="s">
        <v>1084</v>
      </c>
      <c r="BU12" s="7336" t="s">
        <v>1509</v>
      </c>
      <c r="BV12" s="7336" t="s">
        <v>1082</v>
      </c>
      <c r="BW12" s="7336" t="s">
        <v>1086</v>
      </c>
      <c r="BX12" s="7336" t="s">
        <v>1084</v>
      </c>
      <c r="BY12" s="7337"/>
      <c r="BZ12" s="22"/>
      <c r="CA12" s="22"/>
    </row>
    <row r="13" spans="2:79" s="267" customFormat="1" ht="15.75" customHeight="1">
      <c r="B13" s="8087"/>
      <c r="C13" s="8079"/>
      <c r="D13" s="8079"/>
      <c r="E13" s="8079"/>
      <c r="F13" s="8079"/>
      <c r="G13" s="8079"/>
      <c r="H13" s="8079"/>
      <c r="I13" s="8079"/>
      <c r="J13" s="8079"/>
      <c r="K13" s="8079"/>
      <c r="L13" s="8079"/>
      <c r="M13" s="8079"/>
      <c r="N13" s="8079"/>
      <c r="O13" s="8079"/>
      <c r="P13" s="8079"/>
      <c r="Q13" s="8079"/>
      <c r="R13" s="7477"/>
      <c r="S13" s="7477"/>
      <c r="T13" s="7477"/>
      <c r="U13" s="7477"/>
      <c r="V13" s="8079"/>
      <c r="W13" s="8079"/>
      <c r="X13" s="8079"/>
      <c r="Y13" s="8079"/>
      <c r="Z13" s="8085"/>
      <c r="AA13" s="1432"/>
      <c r="AB13" s="8057"/>
      <c r="AC13" s="8058"/>
      <c r="AD13" s="8058"/>
      <c r="AE13" s="8081"/>
      <c r="AF13" s="1341"/>
      <c r="AK13" s="22"/>
      <c r="AL13" s="22"/>
      <c r="AM13" s="7305"/>
      <c r="AN13" s="7305"/>
      <c r="AO13" s="7305"/>
      <c r="AP13" s="7305"/>
      <c r="AQ13" s="7305"/>
      <c r="AR13" s="7305"/>
      <c r="AS13" s="7305"/>
      <c r="AT13" s="7305"/>
      <c r="AU13" s="7305"/>
      <c r="AV13" s="7305"/>
      <c r="AW13" s="7305"/>
      <c r="AX13" s="7305"/>
      <c r="AY13" s="7305"/>
      <c r="AZ13" s="7305"/>
      <c r="BA13" s="7305"/>
      <c r="BB13" s="7305"/>
      <c r="BC13" s="7305"/>
      <c r="BD13" s="7305"/>
      <c r="BE13" s="7305"/>
      <c r="BF13" s="7305"/>
      <c r="BG13" s="7842"/>
      <c r="BH13" s="22"/>
      <c r="BI13" s="7337"/>
      <c r="BJ13" s="7337"/>
      <c r="BK13" s="7337"/>
      <c r="BL13" s="7337"/>
      <c r="BM13" s="7337"/>
      <c r="BN13" s="7337"/>
      <c r="BO13" s="7337"/>
      <c r="BP13" s="7337"/>
      <c r="BQ13" s="7337"/>
      <c r="BR13" s="7337"/>
      <c r="BS13" s="7337"/>
      <c r="BT13" s="7337"/>
      <c r="BU13" s="7337"/>
      <c r="BV13" s="7337"/>
      <c r="BW13" s="7337"/>
      <c r="BX13" s="7337"/>
      <c r="BY13" s="7337"/>
      <c r="BZ13" s="22"/>
      <c r="CA13" s="22"/>
    </row>
    <row r="14" spans="2:79" s="267" customFormat="1" ht="15.75" customHeight="1" thickBot="1">
      <c r="B14" s="8088"/>
      <c r="C14" s="8080"/>
      <c r="D14" s="8080"/>
      <c r="E14" s="8080"/>
      <c r="F14" s="8080"/>
      <c r="G14" s="8080"/>
      <c r="H14" s="8080"/>
      <c r="I14" s="8080"/>
      <c r="J14" s="8080"/>
      <c r="K14" s="8080"/>
      <c r="L14" s="8080"/>
      <c r="M14" s="8080"/>
      <c r="N14" s="8080"/>
      <c r="O14" s="8080"/>
      <c r="P14" s="8080"/>
      <c r="Q14" s="8080"/>
      <c r="R14" s="8066"/>
      <c r="S14" s="8066"/>
      <c r="T14" s="8066"/>
      <c r="U14" s="8066"/>
      <c r="V14" s="8080"/>
      <c r="W14" s="8080"/>
      <c r="X14" s="8080"/>
      <c r="Y14" s="8080"/>
      <c r="Z14" s="7457"/>
      <c r="AA14" s="1432"/>
      <c r="AB14" s="7935"/>
      <c r="AC14" s="8059"/>
      <c r="AD14" s="8059"/>
      <c r="AE14" s="8082"/>
      <c r="AF14" s="1341"/>
      <c r="AK14" s="22"/>
      <c r="AL14" s="22"/>
      <c r="AM14" s="7305"/>
      <c r="AN14" s="7305"/>
      <c r="AO14" s="7305"/>
      <c r="AP14" s="7305"/>
      <c r="AQ14" s="7305"/>
      <c r="AR14" s="7305"/>
      <c r="AS14" s="7305"/>
      <c r="AT14" s="7305"/>
      <c r="AU14" s="7305"/>
      <c r="AV14" s="7305"/>
      <c r="AW14" s="7305"/>
      <c r="AX14" s="7305"/>
      <c r="AY14" s="7305"/>
      <c r="AZ14" s="7305"/>
      <c r="BA14" s="7305"/>
      <c r="BB14" s="7305"/>
      <c r="BC14" s="7305"/>
      <c r="BD14" s="7305"/>
      <c r="BE14" s="7305"/>
      <c r="BF14" s="7305"/>
      <c r="BG14" s="7842"/>
      <c r="BH14" s="22"/>
      <c r="BI14" s="7337"/>
      <c r="BJ14" s="7337"/>
      <c r="BK14" s="7337"/>
      <c r="BL14" s="7337"/>
      <c r="BM14" s="7337"/>
      <c r="BN14" s="7337"/>
      <c r="BO14" s="7337"/>
      <c r="BP14" s="7337"/>
      <c r="BQ14" s="7337"/>
      <c r="BR14" s="7337"/>
      <c r="BS14" s="7337"/>
      <c r="BT14" s="7337"/>
      <c r="BU14" s="7337"/>
      <c r="BV14" s="7337"/>
      <c r="BW14" s="7337"/>
      <c r="BX14" s="7337"/>
      <c r="BY14" s="7337"/>
      <c r="BZ14" s="22"/>
      <c r="CA14" s="22"/>
    </row>
    <row r="15" spans="2:79" ht="12.75" customHeight="1">
      <c r="B15" s="2427"/>
      <c r="C15" s="421"/>
      <c r="D15" s="421"/>
      <c r="E15" s="421"/>
      <c r="F15" s="4111"/>
      <c r="G15" s="4154"/>
      <c r="H15" s="4111"/>
      <c r="I15" s="4111"/>
      <c r="J15" s="4111"/>
      <c r="K15" s="4154"/>
      <c r="L15" s="4154"/>
      <c r="M15" s="4154"/>
      <c r="N15" s="4114"/>
      <c r="O15" s="4114"/>
      <c r="P15" s="4111"/>
      <c r="Q15" s="4111"/>
      <c r="R15" s="4111"/>
      <c r="S15" s="4111"/>
      <c r="T15" s="4111"/>
      <c r="U15" s="4111"/>
      <c r="V15" s="4111"/>
      <c r="W15" s="4111"/>
      <c r="X15" s="4111"/>
      <c r="Y15" s="4111"/>
      <c r="Z15" s="4113"/>
      <c r="AB15" s="2428"/>
      <c r="AC15" s="4111"/>
      <c r="AD15" s="4111"/>
      <c r="AE15" s="4113"/>
      <c r="AM15" s="1474"/>
      <c r="AN15" s="1474"/>
      <c r="AO15" s="1474"/>
      <c r="AP15" s="1474"/>
      <c r="AQ15" s="1165"/>
      <c r="AR15" s="1474"/>
      <c r="AS15" s="1474"/>
      <c r="AT15" s="1474"/>
      <c r="AU15" s="1474"/>
      <c r="AV15" s="1474"/>
      <c r="AW15" s="1474"/>
      <c r="AX15" s="1474"/>
      <c r="AY15" s="1474"/>
      <c r="AZ15" s="1474"/>
      <c r="BA15" s="1474"/>
      <c r="BB15" s="1474"/>
      <c r="BC15" s="1474"/>
      <c r="BD15" s="1474"/>
      <c r="BE15" s="1474"/>
      <c r="BF15" s="1165"/>
      <c r="BG15" s="1837"/>
      <c r="BI15" s="1165"/>
      <c r="BJ15" s="1165"/>
      <c r="BK15" s="1165"/>
      <c r="BL15" s="1165"/>
      <c r="BM15" s="1165"/>
      <c r="BN15" s="1165"/>
      <c r="BO15" s="1165"/>
      <c r="BP15" s="1165"/>
      <c r="BQ15" s="1165"/>
      <c r="BR15" s="1165"/>
      <c r="BS15" s="1165"/>
      <c r="BT15" s="1165"/>
      <c r="BU15" s="1165"/>
      <c r="BV15" s="1165"/>
      <c r="BW15" s="1165"/>
      <c r="BX15" s="1165"/>
      <c r="BY15" s="1165"/>
    </row>
    <row r="16" spans="2:79" ht="12.75" customHeight="1">
      <c r="B16" s="2429"/>
      <c r="C16" s="1783" t="s">
        <v>2057</v>
      </c>
      <c r="D16" s="1783"/>
      <c r="E16" s="1783"/>
      <c r="F16" s="1270"/>
      <c r="G16" s="2411"/>
      <c r="H16" s="1270"/>
      <c r="I16" s="1270"/>
      <c r="J16" s="1270"/>
      <c r="K16" s="2411"/>
      <c r="L16" s="2411"/>
      <c r="M16" s="2411"/>
      <c r="N16" s="1645"/>
      <c r="O16" s="1645"/>
      <c r="P16" s="1270"/>
      <c r="Q16" s="1270"/>
      <c r="R16" s="1270"/>
      <c r="S16" s="1270"/>
      <c r="T16" s="1270"/>
      <c r="U16" s="1270"/>
      <c r="V16" s="1270"/>
      <c r="W16" s="1270"/>
      <c r="X16" s="1270"/>
      <c r="Y16" s="1270"/>
      <c r="Z16" s="1275"/>
      <c r="AB16" s="2430"/>
      <c r="AC16" s="2431"/>
      <c r="AD16" s="2431"/>
      <c r="AE16" s="2432"/>
      <c r="AM16" s="1474"/>
      <c r="AN16" s="1474"/>
      <c r="AO16" s="1474"/>
      <c r="AP16" s="1474"/>
      <c r="AQ16" s="1165"/>
      <c r="AR16" s="1474"/>
      <c r="AS16" s="1474"/>
      <c r="AT16" s="1474"/>
      <c r="AU16" s="1474"/>
      <c r="AV16" s="1474"/>
      <c r="AW16" s="1474"/>
      <c r="AX16" s="1474"/>
      <c r="AY16" s="1474"/>
      <c r="AZ16" s="1474"/>
      <c r="BA16" s="1474"/>
      <c r="BB16" s="1474"/>
      <c r="BC16" s="1474"/>
      <c r="BD16" s="1474"/>
      <c r="BE16" s="1474"/>
      <c r="BF16" s="1165"/>
      <c r="BG16" s="1837"/>
      <c r="BI16" s="1165"/>
      <c r="BJ16" s="1165"/>
      <c r="BK16" s="1165"/>
      <c r="BL16" s="1165"/>
      <c r="BM16" s="1165"/>
      <c r="BN16" s="1165"/>
      <c r="BO16" s="1165"/>
      <c r="BP16" s="1165"/>
      <c r="BQ16" s="1165"/>
      <c r="BR16" s="1165"/>
      <c r="BS16" s="1165"/>
      <c r="BT16" s="1165"/>
      <c r="BU16" s="1165"/>
      <c r="BV16" s="1165"/>
      <c r="BW16" s="1165"/>
      <c r="BX16" s="1165"/>
      <c r="BY16" s="1165"/>
    </row>
    <row r="17" spans="2:77" ht="12.75" customHeight="1">
      <c r="B17" s="2433">
        <v>1</v>
      </c>
      <c r="C17" s="1762"/>
      <c r="D17" s="1762"/>
      <c r="E17" s="1112"/>
      <c r="F17" s="1183"/>
      <c r="G17" s="2071"/>
      <c r="H17" s="1183"/>
      <c r="I17" s="1183"/>
      <c r="J17" s="1183"/>
      <c r="K17" s="2071"/>
      <c r="L17" s="2071"/>
      <c r="M17" s="2071"/>
      <c r="N17" s="1637"/>
      <c r="O17" s="1637"/>
      <c r="P17" s="1183"/>
      <c r="Q17" s="1183"/>
      <c r="R17" s="1183"/>
      <c r="S17" s="1183"/>
      <c r="T17" s="1183"/>
      <c r="U17" s="1183"/>
      <c r="V17" s="2434"/>
      <c r="W17" s="1183"/>
      <c r="X17" s="1183"/>
      <c r="Y17" s="1183"/>
      <c r="Z17" s="1188"/>
      <c r="AB17" s="2435"/>
      <c r="AC17" s="2436"/>
      <c r="AD17" s="2436"/>
      <c r="AE17" s="2437"/>
      <c r="AM17" s="1165">
        <f>W17</f>
        <v>0</v>
      </c>
      <c r="AN17" s="1162"/>
      <c r="AO17" s="1162"/>
      <c r="AP17" s="1165">
        <f>AM17+AN17-AO17</f>
        <v>0</v>
      </c>
      <c r="AQ17" s="1162"/>
      <c r="AR17" s="1162"/>
      <c r="AS17" s="1162"/>
      <c r="AT17" s="1165">
        <f>(P17+Q17)*0.9</f>
        <v>0</v>
      </c>
      <c r="AU17" s="1165">
        <f>IF(AW17&gt;AP17,AW17-AP17,0)</f>
        <v>0</v>
      </c>
      <c r="AV17" s="1165">
        <f>IF(AP17&gt;AW17,AP17-AW17,0)</f>
        <v>0</v>
      </c>
      <c r="AW17" s="1165">
        <f>IF(AND(AQ17="Y",AR17="Y"),MIN(AP17,AS17,AT17),0)</f>
        <v>0</v>
      </c>
      <c r="AX17" s="1162"/>
      <c r="AY17" s="1165">
        <f>IF(BA17&gt;AP17,BA17-AP17,0)</f>
        <v>0</v>
      </c>
      <c r="AZ17" s="1165">
        <f>IF(AP17-BA17,AP17-BA17,0)</f>
        <v>0</v>
      </c>
      <c r="BA17" s="1165">
        <f>AW17+AX17</f>
        <v>0</v>
      </c>
      <c r="BB17" s="1162"/>
      <c r="BC17" s="1165">
        <f>IF(BE17&gt;AP17,BE17-AP17,0)</f>
        <v>0</v>
      </c>
      <c r="BD17" s="1165">
        <f>IF(AP17&gt;BE17,AP17-BE17,0)</f>
        <v>0</v>
      </c>
      <c r="BE17" s="1165">
        <f>BA17+BB17</f>
        <v>0</v>
      </c>
      <c r="BF17" s="1162"/>
      <c r="BG17" s="1836"/>
      <c r="BI17" s="1165">
        <f>V17</f>
        <v>0</v>
      </c>
      <c r="BJ17" s="1162"/>
      <c r="BK17" s="1162"/>
      <c r="BL17" s="1165">
        <f>BI17+BJ17-BK17</f>
        <v>0</v>
      </c>
      <c r="BM17" s="1162"/>
      <c r="BN17" s="1165">
        <f>IF(BP17&gt;BL17,BP17-BL17,0)</f>
        <v>0</v>
      </c>
      <c r="BO17" s="1165">
        <f>IF(BL17&gt;BP17,BL17-BP17,0)</f>
        <v>0</v>
      </c>
      <c r="BP17" s="1165">
        <f>IF(BM17="Y",BL17,0)</f>
        <v>0</v>
      </c>
      <c r="BQ17" s="1162"/>
      <c r="BR17" s="1165">
        <f>IF(BT17&gt;BL17,BT17-BL17,0)</f>
        <v>0</v>
      </c>
      <c r="BS17" s="1165">
        <f>IF(BL17&gt;BT17,BL17-BT17,0)</f>
        <v>0</v>
      </c>
      <c r="BT17" s="1165">
        <f>BP17+BQ17</f>
        <v>0</v>
      </c>
      <c r="BU17" s="1162"/>
      <c r="BV17" s="1165">
        <f>IF(BX17&gt;BL17,BX17-BL17,0)</f>
        <v>0</v>
      </c>
      <c r="BW17" s="1165">
        <f>IF(BL17&gt;BX17,BL17-BW17,0)</f>
        <v>0</v>
      </c>
      <c r="BX17" s="1165">
        <f>BT17+BU17</f>
        <v>0</v>
      </c>
      <c r="BY17" s="1162"/>
    </row>
    <row r="18" spans="2:77" ht="12.75" customHeight="1">
      <c r="B18" s="2433">
        <v>2</v>
      </c>
      <c r="C18" s="1765"/>
      <c r="D18" s="1765"/>
      <c r="E18" s="1112"/>
      <c r="F18" s="1189"/>
      <c r="G18" s="2072"/>
      <c r="H18" s="1189"/>
      <c r="I18" s="1189"/>
      <c r="J18" s="1189"/>
      <c r="K18" s="2072"/>
      <c r="L18" s="2072"/>
      <c r="M18" s="2072"/>
      <c r="N18" s="1766"/>
      <c r="O18" s="1766"/>
      <c r="P18" s="1189"/>
      <c r="Q18" s="1189"/>
      <c r="R18" s="1189"/>
      <c r="S18" s="1189"/>
      <c r="T18" s="1189"/>
      <c r="U18" s="1189"/>
      <c r="V18" s="2438"/>
      <c r="W18" s="1189"/>
      <c r="X18" s="1189"/>
      <c r="Y18" s="1189"/>
      <c r="Z18" s="1194"/>
      <c r="AB18" s="2417"/>
      <c r="AC18" s="2418"/>
      <c r="AD18" s="2418"/>
      <c r="AE18" s="2419"/>
      <c r="AM18" s="1165">
        <f>W18</f>
        <v>0</v>
      </c>
      <c r="AN18" s="1162"/>
      <c r="AO18" s="1162"/>
      <c r="AP18" s="1165">
        <f>AM18+AN18-AO18</f>
        <v>0</v>
      </c>
      <c r="AQ18" s="1162"/>
      <c r="AR18" s="1162"/>
      <c r="AS18" s="1162"/>
      <c r="AT18" s="1165">
        <f>(P18+Q18)*0.9</f>
        <v>0</v>
      </c>
      <c r="AU18" s="1165">
        <f>IF(AW18&gt;AP18,AW18-AP18,0)</f>
        <v>0</v>
      </c>
      <c r="AV18" s="1165">
        <f t="shared" ref="AV18:AV20" si="0">IF(AP18&gt;AW18,AP18-AW18,0)</f>
        <v>0</v>
      </c>
      <c r="AW18" s="1165">
        <f t="shared" ref="AW18:AW20" si="1">IF(AND(AQ18="Y",AR18="Y"),MIN(AP18,AS18,AT18),0)</f>
        <v>0</v>
      </c>
      <c r="AX18" s="1162"/>
      <c r="AY18" s="1165">
        <f t="shared" ref="AY18:AY20" si="2">IF(BA18&gt;AP18,BA18-AP18,0)</f>
        <v>0</v>
      </c>
      <c r="AZ18" s="1165">
        <f t="shared" ref="AZ18:AZ20" si="3">IF(AP18-BA18,AP18-BA18,0)</f>
        <v>0</v>
      </c>
      <c r="BA18" s="1165">
        <f>AW18+AX18</f>
        <v>0</v>
      </c>
      <c r="BB18" s="1162"/>
      <c r="BC18" s="1165">
        <f t="shared" ref="BC18:BC20" si="4">IF(BE18&gt;AP18,BE18-AP18,0)</f>
        <v>0</v>
      </c>
      <c r="BD18" s="1165">
        <f t="shared" ref="BD18:BD20" si="5">IF(AP18&gt;BE18,AP18-BE18,0)</f>
        <v>0</v>
      </c>
      <c r="BE18" s="1165">
        <f>BA18+BB18</f>
        <v>0</v>
      </c>
      <c r="BF18" s="1162"/>
      <c r="BG18" s="1836"/>
      <c r="BI18" s="1165">
        <f>AB20</f>
        <v>0</v>
      </c>
      <c r="BJ18" s="1162"/>
      <c r="BK18" s="1162"/>
      <c r="BL18" s="1165">
        <f>BI18+BJ18-BK18</f>
        <v>0</v>
      </c>
      <c r="BM18" s="1162"/>
      <c r="BN18" s="1165">
        <f>IF(BP18&gt;BL18,BP18-BL18,0)</f>
        <v>0</v>
      </c>
      <c r="BO18" s="1165">
        <f>IF(BL18&gt;BP18,BL18-BP18,0)</f>
        <v>0</v>
      </c>
      <c r="BP18" s="1165">
        <f>IF(BM18="Y",BL18,0)</f>
        <v>0</v>
      </c>
      <c r="BQ18" s="1162"/>
      <c r="BR18" s="1165">
        <f>IF(BT18&gt;BL18,BT18-BL18,0)</f>
        <v>0</v>
      </c>
      <c r="BS18" s="1165">
        <f>IF(BL18&gt;BT18,BL18-BT18,0)</f>
        <v>0</v>
      </c>
      <c r="BT18" s="1165">
        <f>BP18+BQ18</f>
        <v>0</v>
      </c>
      <c r="BU18" s="1162"/>
      <c r="BV18" s="1165">
        <f>IF(BX18&gt;BL18,BX18-BL18,0)</f>
        <v>0</v>
      </c>
      <c r="BW18" s="1165">
        <f>IF(BL18&gt;BX18,BL18-BW18,0)</f>
        <v>0</v>
      </c>
      <c r="BX18" s="1165">
        <f>BT18+BU18</f>
        <v>0</v>
      </c>
      <c r="BY18" s="1162"/>
    </row>
    <row r="19" spans="2:77" ht="12.75" customHeight="1">
      <c r="B19" s="2433">
        <v>3</v>
      </c>
      <c r="C19" s="1765"/>
      <c r="D19" s="1765"/>
      <c r="E19" s="1112"/>
      <c r="F19" s="1189"/>
      <c r="G19" s="2072"/>
      <c r="H19" s="1189"/>
      <c r="I19" s="1189"/>
      <c r="J19" s="1189"/>
      <c r="K19" s="2072"/>
      <c r="L19" s="2072"/>
      <c r="M19" s="2072"/>
      <c r="N19" s="1766"/>
      <c r="O19" s="1766"/>
      <c r="P19" s="1189"/>
      <c r="Q19" s="1189"/>
      <c r="R19" s="1189"/>
      <c r="S19" s="1189"/>
      <c r="T19" s="1189"/>
      <c r="U19" s="1189"/>
      <c r="V19" s="2438"/>
      <c r="W19" s="1189"/>
      <c r="X19" s="1189"/>
      <c r="Y19" s="1189"/>
      <c r="Z19" s="1194"/>
      <c r="AB19" s="2417"/>
      <c r="AC19" s="2418"/>
      <c r="AD19" s="2418"/>
      <c r="AE19" s="2419"/>
      <c r="AM19" s="1165">
        <f>W19</f>
        <v>0</v>
      </c>
      <c r="AN19" s="1162"/>
      <c r="AO19" s="1162"/>
      <c r="AP19" s="1165">
        <f>AM19+AN19-AO19</f>
        <v>0</v>
      </c>
      <c r="AQ19" s="1162"/>
      <c r="AR19" s="1162"/>
      <c r="AS19" s="1162"/>
      <c r="AT19" s="1165">
        <f>(P19+Q19)*0.9</f>
        <v>0</v>
      </c>
      <c r="AU19" s="1165">
        <f>IF(AW19&gt;AP19,AW19-AP19,0)</f>
        <v>0</v>
      </c>
      <c r="AV19" s="1165">
        <f t="shared" si="0"/>
        <v>0</v>
      </c>
      <c r="AW19" s="1165">
        <f t="shared" si="1"/>
        <v>0</v>
      </c>
      <c r="AX19" s="1162"/>
      <c r="AY19" s="1165">
        <f t="shared" si="2"/>
        <v>0</v>
      </c>
      <c r="AZ19" s="1165">
        <f t="shared" si="3"/>
        <v>0</v>
      </c>
      <c r="BA19" s="1165">
        <f>AW19+AX19</f>
        <v>0</v>
      </c>
      <c r="BB19" s="1162"/>
      <c r="BC19" s="1165">
        <f t="shared" si="4"/>
        <v>0</v>
      </c>
      <c r="BD19" s="1165">
        <f t="shared" si="5"/>
        <v>0</v>
      </c>
      <c r="BE19" s="1165">
        <f>BA19+BB19</f>
        <v>0</v>
      </c>
      <c r="BF19" s="1162"/>
      <c r="BG19" s="1836"/>
      <c r="BI19" s="1165">
        <f>AB21</f>
        <v>0</v>
      </c>
      <c r="BJ19" s="1162"/>
      <c r="BK19" s="1162"/>
      <c r="BL19" s="1165">
        <f>BI19+BJ19-BK19</f>
        <v>0</v>
      </c>
      <c r="BM19" s="1162"/>
      <c r="BN19" s="1165">
        <f>IF(BP19&gt;BL19,BP19-BL19,0)</f>
        <v>0</v>
      </c>
      <c r="BO19" s="1165">
        <f>IF(BL19&gt;BP19,BL19-BP19,0)</f>
        <v>0</v>
      </c>
      <c r="BP19" s="1165">
        <f>IF(BM19="Y",BL19,0)</f>
        <v>0</v>
      </c>
      <c r="BQ19" s="1162"/>
      <c r="BR19" s="1165">
        <f>IF(BT19&gt;BL19,BT19-BL19,0)</f>
        <v>0</v>
      </c>
      <c r="BS19" s="1165">
        <f>IF(BL19&gt;BT19,BL19-BT19,0)</f>
        <v>0</v>
      </c>
      <c r="BT19" s="1165">
        <f>BP19+BQ19</f>
        <v>0</v>
      </c>
      <c r="BU19" s="1162"/>
      <c r="BV19" s="1165">
        <f>IF(BX19&gt;BL19,BX19-BL19,0)</f>
        <v>0</v>
      </c>
      <c r="BW19" s="1165">
        <f>IF(BL19&gt;BX19,BL19-BW19,0)</f>
        <v>0</v>
      </c>
      <c r="BX19" s="1165">
        <f>BT19+BU19</f>
        <v>0</v>
      </c>
      <c r="BY19" s="1162"/>
    </row>
    <row r="20" spans="2:77" ht="12.75" customHeight="1">
      <c r="B20" s="2433">
        <v>4</v>
      </c>
      <c r="C20" s="1462"/>
      <c r="D20" s="1462"/>
      <c r="E20" s="1112"/>
      <c r="F20" s="1189"/>
      <c r="G20" s="2072"/>
      <c r="H20" s="1189"/>
      <c r="I20" s="1189"/>
      <c r="J20" s="1189"/>
      <c r="K20" s="2072"/>
      <c r="L20" s="2072"/>
      <c r="M20" s="2072"/>
      <c r="N20" s="1766"/>
      <c r="O20" s="1766"/>
      <c r="P20" s="1189"/>
      <c r="Q20" s="1189"/>
      <c r="R20" s="1189"/>
      <c r="S20" s="1189"/>
      <c r="T20" s="1189"/>
      <c r="U20" s="1189"/>
      <c r="V20" s="2438"/>
      <c r="W20" s="1189"/>
      <c r="X20" s="1189"/>
      <c r="Y20" s="1189"/>
      <c r="Z20" s="1194"/>
      <c r="AB20" s="2417"/>
      <c r="AC20" s="2418"/>
      <c r="AD20" s="2418"/>
      <c r="AE20" s="2419"/>
      <c r="AM20" s="1165">
        <f>W20</f>
        <v>0</v>
      </c>
      <c r="AN20" s="1162"/>
      <c r="AO20" s="1162"/>
      <c r="AP20" s="1165">
        <f>AM20+AN20-AO20</f>
        <v>0</v>
      </c>
      <c r="AQ20" s="1162"/>
      <c r="AR20" s="1162"/>
      <c r="AS20" s="1162"/>
      <c r="AT20" s="1165">
        <f>(P20+Q20)*0.9</f>
        <v>0</v>
      </c>
      <c r="AU20" s="1165">
        <f>IF(AW20&gt;AP20,AW20-AP20,0)</f>
        <v>0</v>
      </c>
      <c r="AV20" s="1165">
        <f t="shared" si="0"/>
        <v>0</v>
      </c>
      <c r="AW20" s="1165">
        <f t="shared" si="1"/>
        <v>0</v>
      </c>
      <c r="AX20" s="1162"/>
      <c r="AY20" s="1165">
        <f t="shared" si="2"/>
        <v>0</v>
      </c>
      <c r="AZ20" s="1165">
        <f t="shared" si="3"/>
        <v>0</v>
      </c>
      <c r="BA20" s="1165">
        <f>AW20+AX20</f>
        <v>0</v>
      </c>
      <c r="BB20" s="1162"/>
      <c r="BC20" s="1165">
        <f t="shared" si="4"/>
        <v>0</v>
      </c>
      <c r="BD20" s="1165">
        <f t="shared" si="5"/>
        <v>0</v>
      </c>
      <c r="BE20" s="1165">
        <f>BA20+BB20</f>
        <v>0</v>
      </c>
      <c r="BF20" s="1162"/>
      <c r="BG20" s="1836"/>
      <c r="BI20" s="1165">
        <f>AB22</f>
        <v>0</v>
      </c>
      <c r="BJ20" s="1162"/>
      <c r="BK20" s="1162"/>
      <c r="BL20" s="1165">
        <f>BI20+BJ20-BK20</f>
        <v>0</v>
      </c>
      <c r="BM20" s="1162"/>
      <c r="BN20" s="1165">
        <f>IF(BP20&gt;BL20,BP20-BL20,0)</f>
        <v>0</v>
      </c>
      <c r="BO20" s="1165">
        <f>IF(BL20&gt;BP20,BL20-BP20,0)</f>
        <v>0</v>
      </c>
      <c r="BP20" s="1165">
        <f>IF(BM20="Y",BL20,0)</f>
        <v>0</v>
      </c>
      <c r="BQ20" s="1162"/>
      <c r="BR20" s="1165">
        <f>IF(BT20&gt;BL20,BT20-BL20,0)</f>
        <v>0</v>
      </c>
      <c r="BS20" s="1165">
        <f>IF(BL20&gt;BT20,BL20-BT20,0)</f>
        <v>0</v>
      </c>
      <c r="BT20" s="1165">
        <f>BP20+BQ20</f>
        <v>0</v>
      </c>
      <c r="BU20" s="1162"/>
      <c r="BV20" s="1165">
        <f>IF(BX20&gt;BL20,BX20-BL20,0)</f>
        <v>0</v>
      </c>
      <c r="BW20" s="1165">
        <f>IF(BL20&gt;BX20,BL20-BW20,0)</f>
        <v>0</v>
      </c>
      <c r="BX20" s="1165">
        <f>BT20+BU20</f>
        <v>0</v>
      </c>
      <c r="BY20" s="1162"/>
    </row>
    <row r="21" spans="2:77" ht="12.75" customHeight="1">
      <c r="B21" s="2439"/>
      <c r="C21" s="421"/>
      <c r="D21" s="421"/>
      <c r="E21" s="421"/>
      <c r="F21" s="4111"/>
      <c r="G21" s="4154"/>
      <c r="H21" s="4111"/>
      <c r="I21" s="4111"/>
      <c r="J21" s="4111"/>
      <c r="K21" s="4154"/>
      <c r="L21" s="4154"/>
      <c r="M21" s="4154"/>
      <c r="N21" s="4114"/>
      <c r="O21" s="4114"/>
      <c r="P21" s="4111"/>
      <c r="Q21" s="4111"/>
      <c r="R21" s="4111"/>
      <c r="S21" s="4111"/>
      <c r="T21" s="4111"/>
      <c r="U21" s="4111"/>
      <c r="V21" s="4111"/>
      <c r="W21" s="4111"/>
      <c r="X21" s="4111"/>
      <c r="Y21" s="4111"/>
      <c r="Z21" s="4113"/>
      <c r="AB21" s="5447"/>
      <c r="AC21" s="2440"/>
      <c r="AD21" s="2440"/>
      <c r="AE21" s="2441"/>
      <c r="AM21" s="1165"/>
      <c r="AN21" s="1165"/>
      <c r="AO21" s="1165"/>
      <c r="AP21" s="1165"/>
      <c r="AQ21" s="1226"/>
      <c r="AR21" s="1165"/>
      <c r="AS21" s="1165"/>
      <c r="AT21" s="1165"/>
      <c r="AU21" s="1165"/>
      <c r="AV21" s="1165"/>
      <c r="AW21" s="1165"/>
      <c r="AX21" s="1165"/>
      <c r="AY21" s="1165"/>
      <c r="AZ21" s="1165"/>
      <c r="BA21" s="1165"/>
      <c r="BB21" s="1165"/>
      <c r="BC21" s="1165"/>
      <c r="BD21" s="1165"/>
      <c r="BE21" s="1165"/>
      <c r="BF21" s="1165"/>
      <c r="BG21" s="1837"/>
      <c r="BI21" s="1165"/>
      <c r="BJ21" s="1165"/>
      <c r="BK21" s="1165"/>
      <c r="BL21" s="1165"/>
      <c r="BM21" s="1165"/>
      <c r="BN21" s="1165"/>
      <c r="BO21" s="1165"/>
      <c r="BP21" s="1165"/>
      <c r="BQ21" s="1165"/>
      <c r="BR21" s="1165"/>
      <c r="BS21" s="1165"/>
      <c r="BT21" s="1165"/>
      <c r="BU21" s="1165"/>
      <c r="BV21" s="1165"/>
      <c r="BW21" s="1165"/>
      <c r="BX21" s="1165"/>
      <c r="BY21" s="1165"/>
    </row>
    <row r="22" spans="2:77" ht="12.75" customHeight="1">
      <c r="B22" s="2442"/>
      <c r="C22" s="1196"/>
      <c r="D22" s="1196"/>
      <c r="E22" s="1196"/>
      <c r="F22" s="1197"/>
      <c r="G22" s="2425"/>
      <c r="H22" s="1197"/>
      <c r="I22" s="1197"/>
      <c r="J22" s="1197"/>
      <c r="K22" s="2425"/>
      <c r="L22" s="2425"/>
      <c r="M22" s="2425"/>
      <c r="N22" s="2443"/>
      <c r="O22" s="2443"/>
      <c r="P22" s="2444"/>
      <c r="Q22" s="2444"/>
      <c r="R22" s="2444"/>
      <c r="S22" s="2444"/>
      <c r="T22" s="2444"/>
      <c r="U22" s="2444"/>
      <c r="V22" s="2444"/>
      <c r="W22" s="2444"/>
      <c r="X22" s="2444"/>
      <c r="Y22" s="2444"/>
      <c r="Z22" s="2445"/>
      <c r="AB22" s="5447"/>
      <c r="AC22" s="2440"/>
      <c r="AD22" s="2440"/>
      <c r="AE22" s="4155"/>
      <c r="AM22" s="1165"/>
      <c r="AN22" s="1165"/>
      <c r="AO22" s="1165"/>
      <c r="AP22" s="1165"/>
      <c r="AQ22" s="1226"/>
      <c r="AR22" s="1165"/>
      <c r="AS22" s="1165"/>
      <c r="AT22" s="1165"/>
      <c r="AU22" s="1165"/>
      <c r="AV22" s="1165"/>
      <c r="AW22" s="1165"/>
      <c r="AX22" s="1165"/>
      <c r="AY22" s="1165"/>
      <c r="AZ22" s="1165"/>
      <c r="BA22" s="1165"/>
      <c r="BB22" s="1165"/>
      <c r="BC22" s="1165"/>
      <c r="BD22" s="1165"/>
      <c r="BE22" s="1165"/>
      <c r="BF22" s="1165"/>
      <c r="BG22" s="1837"/>
      <c r="BI22" s="1165"/>
      <c r="BJ22" s="1165"/>
      <c r="BK22" s="1165"/>
      <c r="BL22" s="1165"/>
      <c r="BM22" s="1165"/>
      <c r="BN22" s="1165"/>
      <c r="BO22" s="1165"/>
      <c r="BP22" s="1165"/>
      <c r="BQ22" s="1165"/>
      <c r="BR22" s="1165"/>
      <c r="BS22" s="1165"/>
      <c r="BT22" s="1165"/>
      <c r="BU22" s="1165"/>
      <c r="BV22" s="1165"/>
      <c r="BW22" s="1165"/>
      <c r="BX22" s="1165"/>
      <c r="BY22" s="1165"/>
    </row>
    <row r="23" spans="2:77" ht="12.75" customHeight="1">
      <c r="B23" s="5448" t="s">
        <v>2199</v>
      </c>
      <c r="C23" s="5449"/>
      <c r="D23" s="5449"/>
      <c r="E23" s="5449"/>
      <c r="F23" s="5450"/>
      <c r="G23" s="5451"/>
      <c r="H23" s="5450"/>
      <c r="I23" s="5452"/>
      <c r="J23" s="5452"/>
      <c r="K23" s="5453"/>
      <c r="L23" s="5453"/>
      <c r="M23" s="5454"/>
      <c r="N23" s="5455">
        <f>SUBTOTAL(9,N17:N20)</f>
        <v>0</v>
      </c>
      <c r="O23" s="5456">
        <f>SUBTOTAL(9,O17:O20)</f>
        <v>0</v>
      </c>
      <c r="P23" s="5456">
        <f t="shared" ref="P23:Y23" si="6">SUBTOTAL(9,P17:P20)</f>
        <v>0</v>
      </c>
      <c r="Q23" s="5456">
        <f t="shared" si="6"/>
        <v>0</v>
      </c>
      <c r="R23" s="5456">
        <f t="shared" si="6"/>
        <v>0</v>
      </c>
      <c r="S23" s="5456">
        <f t="shared" si="6"/>
        <v>0</v>
      </c>
      <c r="T23" s="5456">
        <f t="shared" si="6"/>
        <v>0</v>
      </c>
      <c r="U23" s="5456">
        <f t="shared" si="6"/>
        <v>0</v>
      </c>
      <c r="V23" s="5456">
        <f t="shared" si="6"/>
        <v>0</v>
      </c>
      <c r="W23" s="5456">
        <f t="shared" si="6"/>
        <v>0</v>
      </c>
      <c r="X23" s="5456">
        <f t="shared" si="6"/>
        <v>0</v>
      </c>
      <c r="Y23" s="5457">
        <f t="shared" si="6"/>
        <v>0</v>
      </c>
      <c r="Z23" s="5458"/>
      <c r="AB23" s="5459">
        <f>SUBTOTAL(9,AB17:AB20)</f>
        <v>0</v>
      </c>
      <c r="AC23" s="5460">
        <f>SUBTOTAL(9,AC17:AC20)</f>
        <v>0</v>
      </c>
      <c r="AD23" s="5460">
        <f>SUBTOTAL(9,AD17:AD20)</f>
        <v>0</v>
      </c>
      <c r="AE23" s="5461"/>
      <c r="AM23" s="2391">
        <f>SUM(AM15:AM22)</f>
        <v>0</v>
      </c>
      <c r="AN23" s="2391">
        <f>SUM(AN15:AN22)</f>
        <v>0</v>
      </c>
      <c r="AO23" s="2391">
        <f>SUM(AO15:AO22)</f>
        <v>0</v>
      </c>
      <c r="AP23" s="2391">
        <f>SUM(AP15:AP22)</f>
        <v>0</v>
      </c>
      <c r="AQ23" s="2446"/>
      <c r="AR23" s="2447"/>
      <c r="AS23" s="2447"/>
      <c r="AT23" s="2448"/>
      <c r="AU23" s="2364">
        <f t="shared" ref="AU23:BE23" si="7">SUM(AU15:AU22)</f>
        <v>0</v>
      </c>
      <c r="AV23" s="2364">
        <f t="shared" si="7"/>
        <v>0</v>
      </c>
      <c r="AW23" s="2364">
        <f t="shared" si="7"/>
        <v>0</v>
      </c>
      <c r="AX23" s="2364">
        <f t="shared" si="7"/>
        <v>0</v>
      </c>
      <c r="AY23" s="2364">
        <f t="shared" si="7"/>
        <v>0</v>
      </c>
      <c r="AZ23" s="2364">
        <f t="shared" si="7"/>
        <v>0</v>
      </c>
      <c r="BA23" s="2364">
        <f t="shared" si="7"/>
        <v>0</v>
      </c>
      <c r="BB23" s="2364">
        <f t="shared" si="7"/>
        <v>0</v>
      </c>
      <c r="BC23" s="2364">
        <f t="shared" si="7"/>
        <v>0</v>
      </c>
      <c r="BD23" s="2364">
        <f t="shared" si="7"/>
        <v>0</v>
      </c>
      <c r="BE23" s="2364">
        <f t="shared" si="7"/>
        <v>0</v>
      </c>
      <c r="BF23" s="2392"/>
      <c r="BG23" s="2393"/>
      <c r="BI23" s="2369">
        <f>SUBTOTAL(9,BI15:BI21)</f>
        <v>0</v>
      </c>
      <c r="BJ23" s="2369">
        <f>SUBTOTAL(9,BJ15:BJ21)</f>
        <v>0</v>
      </c>
      <c r="BK23" s="2369">
        <f>SUBTOTAL(9,BK15:BK21)</f>
        <v>0</v>
      </c>
      <c r="BL23" s="2369">
        <f>SUBTOTAL(9,BL15:BL21)</f>
        <v>0</v>
      </c>
      <c r="BM23" s="2370"/>
      <c r="BN23" s="2369">
        <f t="shared" ref="BN23:BX23" si="8">SUBTOTAL(9,BN15:BN21)</f>
        <v>0</v>
      </c>
      <c r="BO23" s="2369">
        <f t="shared" si="8"/>
        <v>0</v>
      </c>
      <c r="BP23" s="2369">
        <f t="shared" si="8"/>
        <v>0</v>
      </c>
      <c r="BQ23" s="2369">
        <f t="shared" si="8"/>
        <v>0</v>
      </c>
      <c r="BR23" s="2369">
        <f t="shared" si="8"/>
        <v>0</v>
      </c>
      <c r="BS23" s="2369">
        <f t="shared" si="8"/>
        <v>0</v>
      </c>
      <c r="BT23" s="2369">
        <f t="shared" si="8"/>
        <v>0</v>
      </c>
      <c r="BU23" s="2369">
        <f t="shared" si="8"/>
        <v>0</v>
      </c>
      <c r="BV23" s="2369">
        <f t="shared" si="8"/>
        <v>0</v>
      </c>
      <c r="BW23" s="2369">
        <f t="shared" si="8"/>
        <v>0</v>
      </c>
      <c r="BX23" s="2369">
        <f t="shared" si="8"/>
        <v>0</v>
      </c>
      <c r="BY23" s="2369"/>
    </row>
    <row r="24" spans="2:77" ht="12.75" customHeight="1">
      <c r="T24" s="352" t="s">
        <v>1263</v>
      </c>
      <c r="U24" s="356">
        <f>U23-SFP!G87</f>
        <v>0</v>
      </c>
      <c r="AM24" s="1"/>
      <c r="BI24"/>
      <c r="BJ24"/>
      <c r="BK24"/>
      <c r="BL24"/>
      <c r="BM24"/>
      <c r="BN24"/>
      <c r="BO24"/>
      <c r="BP24"/>
      <c r="BQ24"/>
      <c r="BR24"/>
      <c r="BS24"/>
      <c r="BT24"/>
      <c r="BU24"/>
      <c r="BV24"/>
      <c r="BW24"/>
      <c r="BX24"/>
    </row>
    <row r="25" spans="2:77" ht="12.75" customHeight="1">
      <c r="B25" s="284" t="s">
        <v>1565</v>
      </c>
      <c r="C25" s="284"/>
      <c r="AM25" s="7948" t="s">
        <v>1602</v>
      </c>
      <c r="AN25" s="7948"/>
      <c r="AO25" s="7948"/>
      <c r="BI25"/>
      <c r="BJ25"/>
      <c r="BK25"/>
      <c r="BL25"/>
      <c r="BM25"/>
      <c r="BN25"/>
      <c r="BO25"/>
      <c r="BP25"/>
      <c r="BQ25"/>
      <c r="BR25"/>
      <c r="BS25"/>
      <c r="BT25"/>
      <c r="BU25"/>
      <c r="BV25"/>
      <c r="BW25"/>
      <c r="BX25"/>
    </row>
    <row r="26" spans="2:77" ht="12.75" customHeight="1">
      <c r="B26" s="540">
        <v>1</v>
      </c>
      <c r="C26" s="1160" t="s">
        <v>1566</v>
      </c>
      <c r="AM26" s="7351" t="s">
        <v>1603</v>
      </c>
      <c r="AN26" s="7351" t="s">
        <v>1604</v>
      </c>
      <c r="AO26" s="7351" t="s">
        <v>1605</v>
      </c>
    </row>
    <row r="27" spans="2:77" ht="12.75" customHeight="1">
      <c r="B27" s="540"/>
      <c r="C27" s="1160"/>
      <c r="AM27" s="7351"/>
      <c r="AN27" s="7351"/>
      <c r="AO27" s="7351"/>
    </row>
    <row r="28" spans="2:77" ht="12.75" customHeight="1">
      <c r="AM28" s="1843" t="s">
        <v>1606</v>
      </c>
      <c r="AN28" s="1844">
        <f>SUMIF($E:$E,$AM28,$BE:$BE)+SUMIF($E:$E,$AM28,$BX:$BX)</f>
        <v>0</v>
      </c>
      <c r="AO28" s="1844">
        <f>SUMIF($E:$E,$AM28,$BD:$BD)+SUMIF($E:$E,$AM28,$BW:$BW)</f>
        <v>0</v>
      </c>
    </row>
    <row r="29" spans="2:77" ht="12.75" customHeight="1">
      <c r="AM29" s="1843" t="s">
        <v>1607</v>
      </c>
      <c r="AN29" s="1844">
        <f>SUMIF($E:$E,$AM29,$BE:$BE)+SUMIF($E:$E,$AM29,$BX:$BX)</f>
        <v>0</v>
      </c>
      <c r="AO29" s="1844">
        <f>SUMIF($E:$E,$AM29,$BD:$BD)+SUMIF($E:$E,$AM29,$BW:$BW)</f>
        <v>0</v>
      </c>
    </row>
    <row r="30" spans="2:77" ht="12.75" customHeight="1">
      <c r="AM30" s="1843" t="s">
        <v>1608</v>
      </c>
      <c r="AN30" s="1844">
        <f>SUMIF($E:$E,$AM30,$BE:$BE)+SUMIF($E:$E,$AM30,$BX:$BX)</f>
        <v>0</v>
      </c>
      <c r="AO30" s="1844">
        <f>SUMIF($E:$E,$AM30,$BD:$BD)+SUMIF($E:$E,$AM30,$BW:$BW)</f>
        <v>0</v>
      </c>
    </row>
    <row r="31" spans="2:77" ht="12.75" customHeight="1">
      <c r="AM31" s="1843" t="s">
        <v>1609</v>
      </c>
      <c r="AN31" s="1844">
        <f>SUMIF($E:$E,$AM31,$BE:$BE)+SUMIF($E:$E,$AM31,$BX:$BX)</f>
        <v>0</v>
      </c>
      <c r="AO31" s="1844">
        <f>SUMIF($E:$E,$AM31,$BD:$BD)+SUMIF($E:$E,$AM31,$BW:$BW)</f>
        <v>0</v>
      </c>
    </row>
    <row r="32" spans="2:77" ht="12.75" customHeight="1">
      <c r="AM32" s="1843" t="s">
        <v>1610</v>
      </c>
      <c r="AN32" s="1844">
        <f>SUMIF($E:$E,$AM32,$BE:$BE)+SUMIF($E:$E,$AM32,$BX:$BX)</f>
        <v>0</v>
      </c>
      <c r="AO32" s="1844">
        <f>SUMIF($E:$E,$AM32,$BD:$BD)+SUMIF($E:$E,$AM32,$BW:$BW)</f>
        <v>0</v>
      </c>
    </row>
    <row r="33" spans="39:42" ht="12.75" customHeight="1">
      <c r="AM33" s="1843" t="s">
        <v>1611</v>
      </c>
      <c r="AN33" s="1844"/>
      <c r="AO33" s="1844"/>
    </row>
    <row r="34" spans="39:42" ht="12.75" customHeight="1">
      <c r="AM34" s="1845" t="s">
        <v>1612</v>
      </c>
      <c r="AN34" s="1844">
        <f>SUMIF($E:$E,$AM34,$BE:$BE)+SUMIF($E:$E,$AM34,$BX:$BX)</f>
        <v>0</v>
      </c>
      <c r="AO34" s="1844">
        <f>SUMIF($E:$E,$AM34,$BD:$BD)+SUMIF($E:$E,$AM34,$BW:$BW)</f>
        <v>0</v>
      </c>
    </row>
    <row r="35" spans="39:42" ht="12.75" customHeight="1">
      <c r="AM35" s="1845" t="s">
        <v>243</v>
      </c>
      <c r="AN35" s="1844">
        <f>SUMIF($E:$E,$AM35,$BE:$BE)+SUMIF($E:$E,$AM35,$BX:$BX)</f>
        <v>0</v>
      </c>
      <c r="AO35" s="1844">
        <f>SUMIF($E:$E,$AM35,$BD:$BD)+SUMIF($E:$E,$AM35,$BW:$BW)</f>
        <v>0</v>
      </c>
    </row>
    <row r="36" spans="39:42" ht="12.75" customHeight="1">
      <c r="AM36" s="1846" t="s">
        <v>164</v>
      </c>
      <c r="AN36" s="1847">
        <f>SUM(AN28:AN35)</f>
        <v>0</v>
      </c>
      <c r="AO36" s="1847">
        <f>SUM(AO28:AO35)</f>
        <v>0</v>
      </c>
    </row>
    <row r="38" spans="39:42" ht="12.75" customHeight="1">
      <c r="AM38" s="8075" t="s">
        <v>1548</v>
      </c>
      <c r="AN38" s="8077"/>
      <c r="AO38" s="8075" t="s">
        <v>52</v>
      </c>
      <c r="AP38" s="8076"/>
    </row>
    <row r="39" spans="39:42" ht="12.75" customHeight="1">
      <c r="AM39" s="7632" t="s">
        <v>2111</v>
      </c>
      <c r="AN39" s="7632"/>
      <c r="AO39" s="8069" t="s">
        <v>1554</v>
      </c>
      <c r="AP39" s="8070"/>
    </row>
    <row r="40" spans="39:42" ht="12.75" customHeight="1">
      <c r="AM40" s="7632" t="s">
        <v>2112</v>
      </c>
      <c r="AN40" s="7632"/>
      <c r="AO40" s="8071"/>
      <c r="AP40" s="8072"/>
    </row>
    <row r="41" spans="39:42" ht="12.75" customHeight="1">
      <c r="AM41" s="7633" t="s">
        <v>2113</v>
      </c>
      <c r="AN41" s="8068"/>
      <c r="AO41" s="8073"/>
      <c r="AP41" s="8074"/>
    </row>
  </sheetData>
  <sheetProtection algorithmName="SHA-512" hashValue="Moj13TmnqSBF3oRrv3314Q0J7YupHRpH8TGNX919ndYFbyF+WHu3qjQicyi38BtOSe+txF7gousxIZDbDAxAPw==" saltValue="4J40c6XT79kn0uIHJoaUZQ==" spinCount="100000" sheet="1" scenarios="1" formatRows="0" insertColumns="0" insertRows="0"/>
  <mergeCells count="81">
    <mergeCell ref="BG10:BG14"/>
    <mergeCell ref="BS12:BS14"/>
    <mergeCell ref="BT12:BT14"/>
    <mergeCell ref="BU12:BU14"/>
    <mergeCell ref="BV12:BV14"/>
    <mergeCell ref="BN11:BN14"/>
    <mergeCell ref="BO11:BO14"/>
    <mergeCell ref="BP11:BP14"/>
    <mergeCell ref="BQ12:BQ14"/>
    <mergeCell ref="BR12:BR14"/>
    <mergeCell ref="BI11:BI14"/>
    <mergeCell ref="BJ12:BJ14"/>
    <mergeCell ref="BK12:BK14"/>
    <mergeCell ref="BL11:BL14"/>
    <mergeCell ref="BM11:BM14"/>
    <mergeCell ref="BW12:BW14"/>
    <mergeCell ref="BI9:BY9"/>
    <mergeCell ref="BI10:BY10"/>
    <mergeCell ref="AM25:AO25"/>
    <mergeCell ref="AM26:AM27"/>
    <mergeCell ref="AN26:AN27"/>
    <mergeCell ref="AO26:AO27"/>
    <mergeCell ref="AX11:AX14"/>
    <mergeCell ref="AY11:AY14"/>
    <mergeCell ref="AZ11:AZ14"/>
    <mergeCell ref="BA11:BA14"/>
    <mergeCell ref="BB11:BB14"/>
    <mergeCell ref="BF10:BF14"/>
    <mergeCell ref="BC11:BC14"/>
    <mergeCell ref="BX12:BX14"/>
    <mergeCell ref="BY11:BY14"/>
    <mergeCell ref="BD11:BD14"/>
    <mergeCell ref="BE11:BE14"/>
    <mergeCell ref="B9:C14"/>
    <mergeCell ref="D9:D14"/>
    <mergeCell ref="E9:E14"/>
    <mergeCell ref="I10:I14"/>
    <mergeCell ref="K9:K14"/>
    <mergeCell ref="V9:V14"/>
    <mergeCell ref="G10:G14"/>
    <mergeCell ref="Q9:Q14"/>
    <mergeCell ref="P9:P14"/>
    <mergeCell ref="F9:F14"/>
    <mergeCell ref="U9:U14"/>
    <mergeCell ref="H10:H14"/>
    <mergeCell ref="M10:M14"/>
    <mergeCell ref="AB10:AB14"/>
    <mergeCell ref="J10:J14"/>
    <mergeCell ref="L10:L14"/>
    <mergeCell ref="AE10:AE14"/>
    <mergeCell ref="AC10:AC14"/>
    <mergeCell ref="AD10:AD14"/>
    <mergeCell ref="Y9:Y14"/>
    <mergeCell ref="Z9:Z14"/>
    <mergeCell ref="N10:N14"/>
    <mergeCell ref="W9:W14"/>
    <mergeCell ref="X9:X14"/>
    <mergeCell ref="O10:O14"/>
    <mergeCell ref="R9:R14"/>
    <mergeCell ref="S9:S14"/>
    <mergeCell ref="T9:T14"/>
    <mergeCell ref="AF2:AF5"/>
    <mergeCell ref="AO12:AO14"/>
    <mergeCell ref="AW10:AW14"/>
    <mergeCell ref="AQ11:AQ14"/>
    <mergeCell ref="AR11:AR14"/>
    <mergeCell ref="AT11:AT14"/>
    <mergeCell ref="AU10:AU14"/>
    <mergeCell ref="AV10:AV14"/>
    <mergeCell ref="AM10:AM14"/>
    <mergeCell ref="AP10:AP14"/>
    <mergeCell ref="AN10:AO11"/>
    <mergeCell ref="AN12:AN14"/>
    <mergeCell ref="AQ10:AT10"/>
    <mergeCell ref="AS11:AS14"/>
    <mergeCell ref="AM41:AN41"/>
    <mergeCell ref="AO39:AP41"/>
    <mergeCell ref="AO38:AP38"/>
    <mergeCell ref="AM38:AN38"/>
    <mergeCell ref="AM39:AN39"/>
    <mergeCell ref="AM40:AN40"/>
  </mergeCells>
  <conditionalFormatting sqref="U24">
    <cfRule type="cellIs" dxfId="91" priority="1" operator="notEqual">
      <formula>0</formula>
    </cfRule>
  </conditionalFormatting>
  <dataValidations count="2">
    <dataValidation type="list" allowBlank="1" showInputMessage="1" showErrorMessage="1" sqref="E17:E20" xr:uid="{642D794F-54A0-4891-91F9-B4C297BA98E9}">
      <formula1>"AAA to AA-, A+ to A- , BBB+ to BBB-, BB+ to B-, CCC or worse, Unrated - In good standing, Unrated - Others"</formula1>
    </dataValidation>
    <dataValidation type="list" allowBlank="1" showInputMessage="1" showErrorMessage="1" sqref="BM15:BM22" xr:uid="{C779EEA4-3FDD-48BD-9E28-3BA4A5630A09}">
      <formula1>"Y,N"</formula1>
    </dataValidation>
  </dataValidations>
  <hyperlinks>
    <hyperlink ref="AG5" location="SCI!A1" display="SCI" xr:uid="{543FEE42-B625-4B9D-9823-332429BD395F}"/>
    <hyperlink ref="AG4" location="'SFP - Liab, NW '!A1" display="SFP-Liab and NW" xr:uid="{68DA0FF5-A9D2-46CC-A418-7FDA73ACEBE5}"/>
    <hyperlink ref="AG3" location="'SFP - Asset'!A1" display="SFP-Asset" xr:uid="{9A51AD09-706F-46ED-BC8A-60C27A05DE08}"/>
    <hyperlink ref="AG2" location="Content!A1" display="Content" xr:uid="{4AB5A7DC-DB4B-4B59-B787-B6B56EBB19E6}"/>
    <hyperlink ref="AM39" r:id="rId1" display="https://www.insurance.gov.ph/amended-insurance-code-r-a-10607/" xr:uid="{C10EDD97-36AC-417A-9374-5D1733302823}"/>
    <hyperlink ref="AM40" r:id="rId2" display="https://www.insurance.gov.ph/amended-insurance-code-r-a-10607/" xr:uid="{AEDE8781-35B0-4517-A7E0-259F31733BD5}"/>
    <hyperlink ref="AM41" r:id="rId3" display="https://www.insurance.gov.ph/wp-content/uploads/2022/05/CL2022_23.pdf" xr:uid="{687BD332-27DC-44A6-A0A1-D24964341789}"/>
  </hyperlinks>
  <printOptions horizontalCentered="1"/>
  <pageMargins left="0.2" right="0.2" top="1.25" bottom="0.75" header="0.3" footer="0.3"/>
  <pageSetup paperSize="5" scale="21" fitToHeight="0"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61AD8-BA74-44CB-A785-B215FAD07CAE}">
  <sheetPr>
    <tabColor theme="8" tint="0.59999389629810485"/>
  </sheetPr>
  <dimension ref="B2:J101"/>
  <sheetViews>
    <sheetView showGridLines="0" zoomScaleNormal="100" zoomScaleSheetLayoutView="98" workbookViewId="0">
      <pane xSplit="2" ySplit="10" topLeftCell="C79" activePane="bottomRight" state="frozen"/>
      <selection pane="topRight" activeCell="C1" sqref="C1"/>
      <selection pane="bottomLeft" activeCell="A11" sqref="A11"/>
      <selection pane="bottomRight" activeCell="A102" sqref="A102:XFD102"/>
    </sheetView>
  </sheetViews>
  <sheetFormatPr defaultRowHeight="11.45" customHeight="1"/>
  <cols>
    <col min="1" max="1" width="1.85546875" customWidth="1"/>
    <col min="2" max="2" width="45.28515625" customWidth="1"/>
    <col min="3" max="3" width="4.140625" customWidth="1"/>
    <col min="4" max="4" width="18.28515625" style="910" customWidth="1"/>
    <col min="5" max="5" width="4.140625" customWidth="1"/>
    <col min="6" max="6" width="18.28515625" style="910" customWidth="1"/>
    <col min="7" max="7" width="47.140625" customWidth="1"/>
    <col min="8" max="8" width="4.140625" customWidth="1"/>
    <col min="9" max="9" width="18.28515625" style="910" customWidth="1"/>
    <col min="10" max="10" width="47.140625" customWidth="1"/>
  </cols>
  <sheetData>
    <row r="2" spans="2:10" ht="11.45" customHeight="1">
      <c r="B2" s="6947">
        <f>'Com Prof'!D2</f>
        <v>0</v>
      </c>
      <c r="C2" s="6947"/>
      <c r="D2" s="6947"/>
      <c r="E2" s="6947"/>
      <c r="F2" s="6947"/>
      <c r="G2" s="6947"/>
      <c r="H2" s="6947"/>
      <c r="I2" s="6947"/>
      <c r="J2" s="6947"/>
    </row>
    <row r="3" spans="2:10" ht="11.45" customHeight="1">
      <c r="B3" s="6947" t="s">
        <v>199</v>
      </c>
      <c r="C3" s="6947"/>
      <c r="D3" s="6947"/>
      <c r="E3" s="6947"/>
      <c r="F3" s="6947"/>
      <c r="G3" s="6947"/>
      <c r="H3" s="6947"/>
      <c r="I3" s="6947"/>
      <c r="J3" s="6947"/>
    </row>
    <row r="4" spans="2:10" ht="11.45" customHeight="1">
      <c r="B4" s="6948">
        <f>'Com Prof'!D3</f>
        <v>45657</v>
      </c>
      <c r="C4" s="6948"/>
      <c r="D4" s="6948"/>
      <c r="E4" s="6948"/>
      <c r="F4" s="6948"/>
      <c r="G4" s="6948"/>
      <c r="H4" s="6948"/>
      <c r="I4" s="6948"/>
      <c r="J4" s="6948"/>
    </row>
    <row r="5" spans="2:10" ht="11.45" customHeight="1">
      <c r="B5" s="890"/>
      <c r="C5" s="890"/>
      <c r="D5" s="907"/>
      <c r="E5" s="890"/>
      <c r="F5" s="907"/>
      <c r="G5" s="891"/>
      <c r="H5" s="890"/>
      <c r="I5" s="907"/>
      <c r="J5" s="891"/>
    </row>
    <row r="6" spans="2:10" s="903" customFormat="1" ht="11.45" customHeight="1" thickBot="1">
      <c r="B6" s="902"/>
      <c r="C6" s="6950" t="s">
        <v>200</v>
      </c>
      <c r="D6" s="6950"/>
      <c r="E6" s="6950"/>
      <c r="F6" s="6950"/>
      <c r="G6" s="6950"/>
      <c r="H6" s="6950" t="s">
        <v>201</v>
      </c>
      <c r="I6" s="6950"/>
      <c r="J6" s="6950"/>
    </row>
    <row r="7" spans="2:10" ht="11.45" customHeight="1">
      <c r="B7" s="890"/>
      <c r="C7" s="890"/>
      <c r="D7" s="907"/>
      <c r="E7" s="890"/>
      <c r="F7" s="907"/>
      <c r="G7" s="891"/>
      <c r="H7" s="890"/>
      <c r="I7" s="907"/>
      <c r="J7" s="891"/>
    </row>
    <row r="8" spans="2:10" ht="11.45" customHeight="1" thickBot="1">
      <c r="B8" s="890"/>
      <c r="C8" s="6949" t="s">
        <v>202</v>
      </c>
      <c r="D8" s="6949"/>
      <c r="E8" s="6949" t="s">
        <v>203</v>
      </c>
      <c r="F8" s="6949"/>
      <c r="G8" s="891"/>
      <c r="H8" s="6949" t="s">
        <v>203</v>
      </c>
      <c r="I8" s="6949"/>
      <c r="J8" s="891"/>
    </row>
    <row r="9" spans="2:10" ht="11.45" customHeight="1">
      <c r="B9" s="890"/>
      <c r="C9" s="890"/>
      <c r="D9" s="907"/>
      <c r="E9" s="890"/>
      <c r="F9" s="907"/>
      <c r="G9" s="891"/>
      <c r="H9" s="890"/>
      <c r="I9" s="907"/>
      <c r="J9" s="891"/>
    </row>
    <row r="10" spans="2:10" ht="11.45" customHeight="1">
      <c r="B10" s="904" t="s">
        <v>204</v>
      </c>
      <c r="C10" s="904"/>
      <c r="D10" s="908"/>
      <c r="E10" s="904"/>
      <c r="F10" s="908"/>
      <c r="G10" s="905"/>
      <c r="H10" s="904"/>
      <c r="I10" s="908"/>
      <c r="J10" s="905"/>
    </row>
    <row r="11" spans="2:10" ht="11.45" customHeight="1">
      <c r="B11" s="893"/>
      <c r="C11" s="893"/>
      <c r="D11" s="909"/>
      <c r="E11" s="893"/>
      <c r="F11" s="909"/>
      <c r="G11" s="894"/>
      <c r="H11" s="893"/>
      <c r="I11" s="909"/>
      <c r="J11" s="894"/>
    </row>
    <row r="12" spans="2:10" ht="11.45" customHeight="1">
      <c r="B12" s="895" t="s">
        <v>63</v>
      </c>
      <c r="C12" s="892" t="s">
        <v>64</v>
      </c>
      <c r="D12" s="911"/>
      <c r="E12" s="892" t="s">
        <v>64</v>
      </c>
      <c r="F12" s="906">
        <f>VLOOKUP(B12,SFP!$E$13:$AC$259,22,FALSE)</f>
        <v>0</v>
      </c>
      <c r="G12" s="897"/>
      <c r="H12" s="892" t="s">
        <v>64</v>
      </c>
      <c r="I12" s="906">
        <f>VLOOKUP(B12,SFP!$E$13:$AG$260,26,FALSE)</f>
        <v>0</v>
      </c>
      <c r="J12" s="897"/>
    </row>
    <row r="13" spans="2:10" ht="11.45" customHeight="1">
      <c r="B13" s="895" t="s">
        <v>65</v>
      </c>
      <c r="C13" s="892"/>
      <c r="D13" s="911"/>
      <c r="E13" s="892"/>
      <c r="F13" s="906">
        <f>VLOOKUP(B13,SFP!$E$13:$AC$259,22,FALSE)</f>
        <v>0</v>
      </c>
      <c r="G13" s="897"/>
      <c r="H13" s="892"/>
      <c r="I13" s="906">
        <f>VLOOKUP(B13,SFP!$E$13:$AG$260,26,FALSE)</f>
        <v>0</v>
      </c>
      <c r="J13" s="897"/>
    </row>
    <row r="14" spans="2:10" ht="11.45" customHeight="1">
      <c r="B14" s="895" t="s">
        <v>66</v>
      </c>
      <c r="C14" s="892"/>
      <c r="D14" s="911"/>
      <c r="E14" s="892"/>
      <c r="F14" s="906">
        <f>VLOOKUP(B14,SFP!$E$13:$AC$259,22,FALSE)</f>
        <v>0</v>
      </c>
      <c r="G14" s="897"/>
      <c r="H14" s="892"/>
      <c r="I14" s="906">
        <f>VLOOKUP(B14,SFP!$E$13:$AG$260,26,FALSE)</f>
        <v>0</v>
      </c>
      <c r="J14" s="897"/>
    </row>
    <row r="15" spans="2:10" ht="11.45" customHeight="1">
      <c r="B15" s="895" t="s">
        <v>67</v>
      </c>
      <c r="C15" s="892"/>
      <c r="D15" s="911"/>
      <c r="E15" s="892"/>
      <c r="F15" s="906">
        <f>VLOOKUP(B15,SFP!$E$13:$AC$259,22,FALSE)</f>
        <v>0</v>
      </c>
      <c r="G15" s="897"/>
      <c r="H15" s="892"/>
      <c r="I15" s="906">
        <f>VLOOKUP(B15,SFP!$E$13:$AG$260,26,FALSE)</f>
        <v>0</v>
      </c>
      <c r="J15" s="897"/>
    </row>
    <row r="16" spans="2:10" ht="11.45" customHeight="1">
      <c r="B16" s="895" t="s">
        <v>68</v>
      </c>
      <c r="C16" s="892"/>
      <c r="D16" s="911"/>
      <c r="E16" s="892"/>
      <c r="F16" s="906">
        <f>VLOOKUP(B16,SFP!$E$13:$AC$259,22,FALSE)</f>
        <v>0</v>
      </c>
      <c r="G16" s="897"/>
      <c r="H16" s="892"/>
      <c r="I16" s="906">
        <f>VLOOKUP(B16,SFP!$E$13:$AG$260,26,FALSE)</f>
        <v>0</v>
      </c>
      <c r="J16" s="897"/>
    </row>
    <row r="17" spans="2:10" ht="11.45" customHeight="1">
      <c r="B17" s="895" t="s">
        <v>69</v>
      </c>
      <c r="C17" s="892"/>
      <c r="D17" s="911"/>
      <c r="E17" s="892"/>
      <c r="F17" s="906">
        <f>VLOOKUP(B17,SFP!$E$13:$AC$259,22,FALSE)</f>
        <v>0</v>
      </c>
      <c r="G17" s="897"/>
      <c r="H17" s="892"/>
      <c r="I17" s="906">
        <f>VLOOKUP(B17,SFP!$E$13:$AG$260,26,FALSE)</f>
        <v>0</v>
      </c>
      <c r="J17" s="897"/>
    </row>
    <row r="18" spans="2:10" ht="11.45" customHeight="1">
      <c r="B18" s="895" t="s">
        <v>70</v>
      </c>
      <c r="C18" s="892"/>
      <c r="D18" s="911"/>
      <c r="E18" s="892"/>
      <c r="F18" s="906">
        <f>VLOOKUP(B18,SFP!$E$13:$AC$259,22,FALSE)</f>
        <v>0</v>
      </c>
      <c r="G18" s="897"/>
      <c r="H18" s="892"/>
      <c r="I18" s="906">
        <f>VLOOKUP(B18,SFP!$E$13:$AG$260,26,FALSE)</f>
        <v>0</v>
      </c>
      <c r="J18" s="897"/>
    </row>
    <row r="19" spans="2:10" ht="11.45" customHeight="1">
      <c r="B19" s="895" t="s">
        <v>71</v>
      </c>
      <c r="C19" s="892"/>
      <c r="D19" s="911"/>
      <c r="E19" s="892"/>
      <c r="F19" s="906">
        <f>VLOOKUP(B19,SFP!$E$13:$AC$259,22,FALSE)</f>
        <v>0</v>
      </c>
      <c r="G19" s="897"/>
      <c r="H19" s="892"/>
      <c r="I19" s="906">
        <f>VLOOKUP(B19,SFP!$E$13:$AG$260,26,FALSE)</f>
        <v>0</v>
      </c>
      <c r="J19" s="897"/>
    </row>
    <row r="20" spans="2:10" ht="11.45" customHeight="1">
      <c r="B20" s="895" t="s">
        <v>72</v>
      </c>
      <c r="C20" s="892"/>
      <c r="D20" s="911"/>
      <c r="E20" s="892"/>
      <c r="F20" s="906">
        <f>VLOOKUP(B20,SFP!$E$13:$AC$259,22,FALSE)</f>
        <v>0</v>
      </c>
      <c r="G20" s="897"/>
      <c r="H20" s="892"/>
      <c r="I20" s="906">
        <f>VLOOKUP(B20,SFP!$E$13:$AG$260,26,FALSE)</f>
        <v>0</v>
      </c>
      <c r="J20" s="897"/>
    </row>
    <row r="21" spans="2:10" ht="11.45" customHeight="1">
      <c r="B21" s="895" t="s">
        <v>73</v>
      </c>
      <c r="C21" s="892"/>
      <c r="D21" s="911"/>
      <c r="E21" s="892"/>
      <c r="F21" s="906">
        <f>VLOOKUP(B21,SFP!$E$13:$AC$259,22,FALSE)</f>
        <v>0</v>
      </c>
      <c r="G21" s="897"/>
      <c r="H21" s="892"/>
      <c r="I21" s="906">
        <f>VLOOKUP(B21,SFP!$E$13:$AG$260,26,FALSE)</f>
        <v>0</v>
      </c>
      <c r="J21" s="897"/>
    </row>
    <row r="22" spans="2:10" ht="11.45" customHeight="1">
      <c r="B22" s="895" t="s">
        <v>74</v>
      </c>
      <c r="C22" s="892"/>
      <c r="D22" s="911"/>
      <c r="E22" s="892"/>
      <c r="F22" s="906">
        <f>VLOOKUP(B22,SFP!$E$13:$AC$259,22,FALSE)</f>
        <v>0</v>
      </c>
      <c r="G22" s="897"/>
      <c r="H22" s="892"/>
      <c r="I22" s="906">
        <f>VLOOKUP(B22,SFP!$E$13:$AG$260,26,FALSE)</f>
        <v>0</v>
      </c>
      <c r="J22" s="897"/>
    </row>
    <row r="23" spans="2:10" ht="11.45" customHeight="1">
      <c r="B23" s="895" t="s">
        <v>75</v>
      </c>
      <c r="C23" s="892"/>
      <c r="D23" s="911"/>
      <c r="E23" s="892"/>
      <c r="F23" s="906">
        <f>VLOOKUP(B23,SFP!$E$13:$AC$259,22,FALSE)</f>
        <v>0</v>
      </c>
      <c r="G23" s="897"/>
      <c r="H23" s="892"/>
      <c r="I23" s="906">
        <f>VLOOKUP(B23,SFP!$E$13:$AG$260,26,FALSE)</f>
        <v>0</v>
      </c>
      <c r="J23" s="897"/>
    </row>
    <row r="24" spans="2:10" ht="11.45" customHeight="1">
      <c r="B24" s="895" t="s">
        <v>76</v>
      </c>
      <c r="C24" s="892"/>
      <c r="D24" s="911"/>
      <c r="E24" s="892"/>
      <c r="F24" s="906">
        <f>VLOOKUP(B24,SFP!$E$13:$AC$259,22,FALSE)</f>
        <v>0</v>
      </c>
      <c r="G24" s="897"/>
      <c r="H24" s="892"/>
      <c r="I24" s="906">
        <f>VLOOKUP(B24,SFP!$E$13:$AG$260,26,FALSE)</f>
        <v>0</v>
      </c>
      <c r="J24" s="897"/>
    </row>
    <row r="25" spans="2:10" ht="11.45" customHeight="1">
      <c r="B25" s="895" t="s">
        <v>77</v>
      </c>
      <c r="C25" s="892"/>
      <c r="D25" s="911"/>
      <c r="E25" s="892"/>
      <c r="F25" s="906">
        <f>VLOOKUP(B25,SFP!$E$13:$AC$259,22,FALSE)</f>
        <v>0</v>
      </c>
      <c r="G25" s="897"/>
      <c r="H25" s="892"/>
      <c r="I25" s="906">
        <f>VLOOKUP(B25,SFP!$E$13:$AG$260,26,FALSE)</f>
        <v>0</v>
      </c>
      <c r="J25" s="897"/>
    </row>
    <row r="26" spans="2:10" ht="11.45" customHeight="1">
      <c r="B26" s="895" t="s">
        <v>78</v>
      </c>
      <c r="C26" s="892"/>
      <c r="D26" s="911"/>
      <c r="E26" s="892"/>
      <c r="F26" s="906">
        <f>VLOOKUP(B26,SFP!$E$13:$AC$259,22,FALSE)</f>
        <v>0</v>
      </c>
      <c r="G26" s="897"/>
      <c r="H26" s="892"/>
      <c r="I26" s="906">
        <f>VLOOKUP(B26,SFP!$E$13:$AG$260,26,FALSE)</f>
        <v>0</v>
      </c>
      <c r="J26" s="897"/>
    </row>
    <row r="27" spans="2:10" ht="11.45" customHeight="1">
      <c r="B27" s="895" t="s">
        <v>79</v>
      </c>
      <c r="C27" s="892"/>
      <c r="D27" s="911"/>
      <c r="E27" s="892"/>
      <c r="F27" s="906">
        <f>VLOOKUP(B27,SFP!$E$13:$AC$259,22,FALSE)</f>
        <v>0</v>
      </c>
      <c r="G27" s="897"/>
      <c r="H27" s="892"/>
      <c r="I27" s="906">
        <f>VLOOKUP(B27,SFP!$E$13:$AG$260,26,FALSE)</f>
        <v>0</v>
      </c>
      <c r="J27" s="897"/>
    </row>
    <row r="28" spans="2:10" ht="11.45" customHeight="1">
      <c r="B28" s="895" t="s">
        <v>80</v>
      </c>
      <c r="C28" s="892"/>
      <c r="D28" s="911"/>
      <c r="E28" s="892"/>
      <c r="F28" s="906">
        <f>VLOOKUP(B28,SFP!$E$13:$AC$259,22,FALSE)</f>
        <v>0</v>
      </c>
      <c r="G28" s="897"/>
      <c r="H28" s="892"/>
      <c r="I28" s="906">
        <f>VLOOKUP(B28,SFP!$E$13:$AG$260,26,FALSE)</f>
        <v>0</v>
      </c>
      <c r="J28" s="897"/>
    </row>
    <row r="29" spans="2:10" ht="11.45" customHeight="1">
      <c r="B29" s="895" t="s">
        <v>81</v>
      </c>
      <c r="C29" s="892"/>
      <c r="D29" s="911"/>
      <c r="E29" s="892"/>
      <c r="F29" s="906">
        <f>VLOOKUP(B29,SFP!$E$13:$AC$259,22,FALSE)</f>
        <v>0</v>
      </c>
      <c r="G29" s="897"/>
      <c r="H29" s="892"/>
      <c r="I29" s="906">
        <f>VLOOKUP(B29,SFP!$E$13:$AG$260,26,FALSE)</f>
        <v>0</v>
      </c>
      <c r="J29" s="897"/>
    </row>
    <row r="30" spans="2:10" ht="11.45" customHeight="1">
      <c r="B30" s="895" t="s">
        <v>82</v>
      </c>
      <c r="C30" s="892"/>
      <c r="D30" s="911"/>
      <c r="E30" s="892"/>
      <c r="F30" s="906">
        <f>VLOOKUP(B30,SFP!$E$13:$AC$259,22,FALSE)</f>
        <v>0</v>
      </c>
      <c r="G30" s="897"/>
      <c r="H30" s="892"/>
      <c r="I30" s="906">
        <f>VLOOKUP(B30,SFP!$E$13:$AG$260,26,FALSE)</f>
        <v>0</v>
      </c>
      <c r="J30" s="897"/>
    </row>
    <row r="31" spans="2:10" ht="11.45" customHeight="1">
      <c r="B31" s="895" t="s">
        <v>83</v>
      </c>
      <c r="C31" s="892"/>
      <c r="D31" s="911"/>
      <c r="E31" s="892"/>
      <c r="F31" s="906">
        <f>VLOOKUP(B31,SFP!$E$13:$AC$259,22,FALSE)</f>
        <v>0</v>
      </c>
      <c r="G31" s="897"/>
      <c r="H31" s="892"/>
      <c r="I31" s="906">
        <f>VLOOKUP(B31,SFP!$E$13:$AG$260,26,FALSE)</f>
        <v>0</v>
      </c>
      <c r="J31" s="897"/>
    </row>
    <row r="32" spans="2:10" ht="11.45" customHeight="1">
      <c r="B32" s="895" t="s">
        <v>84</v>
      </c>
      <c r="C32" s="892"/>
      <c r="D32" s="911"/>
      <c r="E32" s="892"/>
      <c r="F32" s="906">
        <f>VLOOKUP(B32,SFP!$E$13:$AC$259,22,FALSE)</f>
        <v>0</v>
      </c>
      <c r="G32" s="897"/>
      <c r="H32" s="892"/>
      <c r="I32" s="906">
        <f>VLOOKUP(B32,SFP!$E$13:$AG$260,26,FALSE)</f>
        <v>0</v>
      </c>
      <c r="J32" s="897"/>
    </row>
    <row r="33" spans="2:10" ht="11.45" customHeight="1">
      <c r="B33" s="895" t="s">
        <v>85</v>
      </c>
      <c r="C33" s="892"/>
      <c r="D33" s="911"/>
      <c r="E33" s="892"/>
      <c r="F33" s="906">
        <f>VLOOKUP(B33,SFP!$E$13:$AC$259,22,FALSE)</f>
        <v>0</v>
      </c>
      <c r="G33" s="897"/>
      <c r="H33" s="892"/>
      <c r="I33" s="906">
        <f>VLOOKUP(B33,SFP!$E$13:$AG$260,26,FALSE)</f>
        <v>0</v>
      </c>
      <c r="J33" s="897"/>
    </row>
    <row r="34" spans="2:10" ht="11.45" customHeight="1">
      <c r="B34" s="895" t="s">
        <v>86</v>
      </c>
      <c r="C34" s="892"/>
      <c r="D34" s="911"/>
      <c r="E34" s="892"/>
      <c r="F34" s="906">
        <f>VLOOKUP(B34,SFP!$E$13:$AC$259,22,FALSE)</f>
        <v>0</v>
      </c>
      <c r="G34" s="897"/>
      <c r="H34" s="892"/>
      <c r="I34" s="906">
        <f>VLOOKUP(B34,SFP!$E$13:$AG$260,26,FALSE)</f>
        <v>0</v>
      </c>
      <c r="J34" s="897"/>
    </row>
    <row r="35" spans="2:10" ht="11.45" customHeight="1">
      <c r="B35" s="895" t="s">
        <v>87</v>
      </c>
      <c r="C35" s="892"/>
      <c r="D35" s="911"/>
      <c r="E35" s="892"/>
      <c r="F35" s="906">
        <f>VLOOKUP(B35,SFP!$E$13:$AC$259,22,FALSE)</f>
        <v>0</v>
      </c>
      <c r="G35" s="897"/>
      <c r="H35" s="892"/>
      <c r="I35" s="906">
        <f>VLOOKUP(B35,SFP!$E$13:$AG$260,26,FALSE)</f>
        <v>0</v>
      </c>
      <c r="J35" s="897"/>
    </row>
    <row r="36" spans="2:10" ht="11.45" customHeight="1">
      <c r="B36" s="895" t="s">
        <v>88</v>
      </c>
      <c r="C36" s="892"/>
      <c r="D36" s="911"/>
      <c r="E36" s="892"/>
      <c r="F36" s="906">
        <f>VLOOKUP(B36,SFP!$E$13:$AC$259,22,FALSE)</f>
        <v>0</v>
      </c>
      <c r="G36" s="897"/>
      <c r="H36" s="892"/>
      <c r="I36" s="906">
        <f>VLOOKUP(B36,SFP!$E$13:$AG$260,26,FALSE)</f>
        <v>0</v>
      </c>
      <c r="J36" s="897"/>
    </row>
    <row r="37" spans="2:10" ht="11.45" customHeight="1">
      <c r="B37" s="895" t="s">
        <v>89</v>
      </c>
      <c r="C37" s="892"/>
      <c r="D37" s="911"/>
      <c r="E37" s="892"/>
      <c r="F37" s="906">
        <f>VLOOKUP(B37,SFP!$E$13:$AC$259,22,FALSE)</f>
        <v>0</v>
      </c>
      <c r="G37" s="897"/>
      <c r="H37" s="892"/>
      <c r="I37" s="906">
        <f>VLOOKUP(B37,SFP!$E$13:$AG$260,26,FALSE)</f>
        <v>0</v>
      </c>
      <c r="J37" s="897"/>
    </row>
    <row r="38" spans="2:10" ht="11.45" customHeight="1">
      <c r="B38" s="895" t="s">
        <v>90</v>
      </c>
      <c r="C38" s="892"/>
      <c r="D38" s="911"/>
      <c r="E38" s="892"/>
      <c r="F38" s="906">
        <f>VLOOKUP(B38,SFP!$E$13:$AC$259,22,FALSE)</f>
        <v>0</v>
      </c>
      <c r="G38" s="897"/>
      <c r="H38" s="892"/>
      <c r="I38" s="906">
        <f>VLOOKUP(B38,SFP!$E$13:$AG$260,26,FALSE)</f>
        <v>0</v>
      </c>
      <c r="J38" s="897"/>
    </row>
    <row r="39" spans="2:10" ht="11.45" customHeight="1" thickBot="1">
      <c r="B39" s="895" t="s">
        <v>91</v>
      </c>
      <c r="C39" s="892"/>
      <c r="D39" s="911"/>
      <c r="E39" s="892"/>
      <c r="F39" s="906">
        <f>VLOOKUP(B39,SFP!$E$13:$AC$259,22,FALSE)</f>
        <v>0</v>
      </c>
      <c r="G39" s="897"/>
      <c r="H39" s="892"/>
      <c r="I39" s="906">
        <f>VLOOKUP(B39,SFP!$E$13:$AG$260,26,FALSE)</f>
        <v>0</v>
      </c>
      <c r="J39" s="897"/>
    </row>
    <row r="40" spans="2:10" ht="11.45" customHeight="1" thickBot="1">
      <c r="B40" s="898"/>
      <c r="C40" s="4494" t="s">
        <v>64</v>
      </c>
      <c r="D40" s="4486">
        <f>SUM(D12:D39)</f>
        <v>0</v>
      </c>
      <c r="E40" s="4494" t="s">
        <v>64</v>
      </c>
      <c r="F40" s="4486">
        <f>SUM(F12:F39)</f>
        <v>0</v>
      </c>
      <c r="G40" s="899"/>
      <c r="H40" s="4494" t="s">
        <v>64</v>
      </c>
      <c r="I40" s="4486">
        <f>SUM(I12:I39)</f>
        <v>0</v>
      </c>
      <c r="J40" s="899"/>
    </row>
    <row r="41" spans="2:10" ht="11.45" customHeight="1" thickTop="1">
      <c r="B41" s="898"/>
      <c r="C41" s="892"/>
      <c r="D41" s="909"/>
      <c r="E41" s="892"/>
      <c r="F41" s="909"/>
      <c r="G41" s="899"/>
      <c r="H41" s="892"/>
      <c r="I41" s="909"/>
      <c r="J41" s="899"/>
    </row>
    <row r="42" spans="2:10" ht="11.45" customHeight="1">
      <c r="B42" s="898"/>
      <c r="C42" s="892"/>
      <c r="D42" s="909"/>
      <c r="E42" s="892"/>
      <c r="F42" s="909"/>
      <c r="G42" s="899"/>
      <c r="H42" s="892"/>
      <c r="I42" s="909"/>
      <c r="J42" s="899"/>
    </row>
    <row r="43" spans="2:10" ht="11.45" customHeight="1">
      <c r="B43" s="6946" t="s">
        <v>205</v>
      </c>
      <c r="C43" s="6946"/>
      <c r="D43" s="6946"/>
      <c r="E43" s="6946"/>
      <c r="F43" s="6946"/>
      <c r="G43" s="6946"/>
      <c r="H43" s="6946"/>
      <c r="I43" s="6946"/>
      <c r="J43" s="6946"/>
    </row>
    <row r="44" spans="2:10" ht="11.45" customHeight="1">
      <c r="B44" s="116"/>
      <c r="C44" s="116"/>
      <c r="D44" s="6947"/>
      <c r="E44" s="6947"/>
      <c r="F44" s="907"/>
      <c r="G44" s="116"/>
      <c r="H44" s="116"/>
      <c r="I44" s="907"/>
      <c r="J44" s="889"/>
    </row>
    <row r="45" spans="2:10" ht="11.45" customHeight="1">
      <c r="B45" s="895" t="s">
        <v>63</v>
      </c>
      <c r="C45" s="892" t="s">
        <v>64</v>
      </c>
      <c r="D45" s="911"/>
      <c r="E45" s="892" t="s">
        <v>64</v>
      </c>
      <c r="F45" s="906">
        <f>VLOOKUP(B45,SFP!$E$13:$AC$259,23,FALSE)</f>
        <v>0</v>
      </c>
      <c r="G45" s="897"/>
      <c r="H45" s="892" t="s">
        <v>64</v>
      </c>
      <c r="I45" s="906">
        <f>VLOOKUP(B45,SFP!$E$13:$AG$260,27,FALSE)</f>
        <v>0</v>
      </c>
      <c r="J45" s="897"/>
    </row>
    <row r="46" spans="2:10" ht="11.45" customHeight="1">
      <c r="B46" s="895" t="s">
        <v>65</v>
      </c>
      <c r="C46" s="892"/>
      <c r="D46" s="911"/>
      <c r="E46" s="892"/>
      <c r="F46" s="906">
        <f>VLOOKUP(B46,SFP!$E$13:$AC$259,23,FALSE)</f>
        <v>0</v>
      </c>
      <c r="G46" s="897"/>
      <c r="H46" s="892"/>
      <c r="I46" s="906">
        <f>VLOOKUP(B46,SFP!$E$13:$AG$260,27,FALSE)</f>
        <v>0</v>
      </c>
      <c r="J46" s="897"/>
    </row>
    <row r="47" spans="2:10" ht="11.45" customHeight="1">
      <c r="B47" s="895" t="s">
        <v>66</v>
      </c>
      <c r="C47" s="892"/>
      <c r="D47" s="911"/>
      <c r="E47" s="892"/>
      <c r="F47" s="906">
        <f>VLOOKUP(B47,SFP!$E$13:$AC$259,23,FALSE)</f>
        <v>0</v>
      </c>
      <c r="G47" s="897"/>
      <c r="H47" s="892"/>
      <c r="I47" s="906">
        <f>VLOOKUP(B47,SFP!$E$13:$AG$260,27,FALSE)</f>
        <v>0</v>
      </c>
      <c r="J47" s="897"/>
    </row>
    <row r="48" spans="2:10" ht="11.45" customHeight="1">
      <c r="B48" s="895" t="s">
        <v>67</v>
      </c>
      <c r="C48" s="892"/>
      <c r="D48" s="911"/>
      <c r="E48" s="892"/>
      <c r="F48" s="906">
        <f>VLOOKUP(B48,SFP!$E$13:$AC$259,23,FALSE)</f>
        <v>0</v>
      </c>
      <c r="G48" s="897"/>
      <c r="H48" s="892"/>
      <c r="I48" s="906">
        <f>VLOOKUP(B48,SFP!$E$13:$AG$260,27,FALSE)</f>
        <v>0</v>
      </c>
      <c r="J48" s="897"/>
    </row>
    <row r="49" spans="2:10" ht="11.45" customHeight="1">
      <c r="B49" s="895" t="s">
        <v>68</v>
      </c>
      <c r="C49" s="892"/>
      <c r="D49" s="911"/>
      <c r="E49" s="892"/>
      <c r="F49" s="906">
        <f>VLOOKUP(B49,SFP!$E$13:$AC$259,23,FALSE)</f>
        <v>0</v>
      </c>
      <c r="G49" s="897"/>
      <c r="H49" s="892"/>
      <c r="I49" s="906">
        <f>VLOOKUP(B49,SFP!$E$13:$AG$260,27,FALSE)</f>
        <v>0</v>
      </c>
      <c r="J49" s="897"/>
    </row>
    <row r="50" spans="2:10" ht="11.45" customHeight="1">
      <c r="B50" s="895" t="s">
        <v>69</v>
      </c>
      <c r="C50" s="892"/>
      <c r="D50" s="911"/>
      <c r="E50" s="892"/>
      <c r="F50" s="906">
        <f>VLOOKUP(B50,SFP!$E$13:$AC$259,23,FALSE)</f>
        <v>0</v>
      </c>
      <c r="G50" s="897"/>
      <c r="H50" s="892"/>
      <c r="I50" s="906">
        <f>VLOOKUP(B50,SFP!$E$13:$AG$260,27,FALSE)</f>
        <v>0</v>
      </c>
      <c r="J50" s="897"/>
    </row>
    <row r="51" spans="2:10" ht="11.45" customHeight="1">
      <c r="B51" s="895" t="s">
        <v>70</v>
      </c>
      <c r="C51" s="892"/>
      <c r="D51" s="911"/>
      <c r="E51" s="892"/>
      <c r="F51" s="906">
        <f>VLOOKUP(B51,SFP!$E$13:$AC$259,23,FALSE)</f>
        <v>0</v>
      </c>
      <c r="G51" s="897"/>
      <c r="H51" s="892"/>
      <c r="I51" s="906">
        <f>VLOOKUP(B51,SFP!$E$13:$AG$260,27,FALSE)</f>
        <v>0</v>
      </c>
      <c r="J51" s="897"/>
    </row>
    <row r="52" spans="2:10" ht="11.45" customHeight="1">
      <c r="B52" s="895" t="s">
        <v>71</v>
      </c>
      <c r="C52" s="892"/>
      <c r="D52" s="911"/>
      <c r="E52" s="892"/>
      <c r="F52" s="906">
        <f>VLOOKUP(B52,SFP!$E$13:$AC$259,23,FALSE)</f>
        <v>0</v>
      </c>
      <c r="G52" s="897"/>
      <c r="H52" s="892"/>
      <c r="I52" s="906">
        <f>VLOOKUP(B52,SFP!$E$13:$AG$260,27,FALSE)</f>
        <v>0</v>
      </c>
      <c r="J52" s="897"/>
    </row>
    <row r="53" spans="2:10" ht="11.45" customHeight="1">
      <c r="B53" s="895" t="s">
        <v>72</v>
      </c>
      <c r="C53" s="892"/>
      <c r="D53" s="911"/>
      <c r="E53" s="892"/>
      <c r="F53" s="906">
        <f>VLOOKUP(B53,SFP!$E$13:$AC$259,23,FALSE)</f>
        <v>0</v>
      </c>
      <c r="G53" s="897"/>
      <c r="H53" s="892"/>
      <c r="I53" s="906">
        <f>VLOOKUP(B53,SFP!$E$13:$AG$260,27,FALSE)</f>
        <v>0</v>
      </c>
      <c r="J53" s="897"/>
    </row>
    <row r="54" spans="2:10" ht="11.45" customHeight="1">
      <c r="B54" s="895" t="s">
        <v>73</v>
      </c>
      <c r="C54" s="892"/>
      <c r="D54" s="911"/>
      <c r="E54" s="892"/>
      <c r="F54" s="906">
        <f>VLOOKUP(B54,SFP!$E$13:$AC$259,23,FALSE)</f>
        <v>0</v>
      </c>
      <c r="G54" s="897"/>
      <c r="H54" s="892"/>
      <c r="I54" s="906">
        <f>VLOOKUP(B54,SFP!$E$13:$AG$260,27,FALSE)</f>
        <v>0</v>
      </c>
      <c r="J54" s="897"/>
    </row>
    <row r="55" spans="2:10" ht="11.45" customHeight="1">
      <c r="B55" s="895" t="s">
        <v>74</v>
      </c>
      <c r="C55" s="892"/>
      <c r="D55" s="911"/>
      <c r="E55" s="892"/>
      <c r="F55" s="906">
        <f>VLOOKUP(B55,SFP!$E$13:$AC$259,23,FALSE)</f>
        <v>0</v>
      </c>
      <c r="G55" s="897"/>
      <c r="H55" s="892"/>
      <c r="I55" s="906">
        <f>VLOOKUP(B55,SFP!$E$13:$AG$260,27,FALSE)</f>
        <v>0</v>
      </c>
      <c r="J55" s="897"/>
    </row>
    <row r="56" spans="2:10" ht="11.45" customHeight="1">
      <c r="B56" s="895" t="s">
        <v>75</v>
      </c>
      <c r="C56" s="892"/>
      <c r="D56" s="911"/>
      <c r="E56" s="892"/>
      <c r="F56" s="906">
        <f>VLOOKUP(B56,SFP!$E$13:$AC$259,23,FALSE)</f>
        <v>0</v>
      </c>
      <c r="G56" s="897"/>
      <c r="H56" s="892"/>
      <c r="I56" s="906">
        <f>VLOOKUP(B56,SFP!$E$13:$AG$260,27,FALSE)</f>
        <v>0</v>
      </c>
      <c r="J56" s="897"/>
    </row>
    <row r="57" spans="2:10" ht="11.45" customHeight="1">
      <c r="B57" s="895" t="s">
        <v>76</v>
      </c>
      <c r="C57" s="892"/>
      <c r="D57" s="911"/>
      <c r="E57" s="892"/>
      <c r="F57" s="906">
        <f>VLOOKUP(B57,SFP!$E$13:$AC$259,23,FALSE)</f>
        <v>0</v>
      </c>
      <c r="G57" s="897"/>
      <c r="H57" s="892"/>
      <c r="I57" s="906">
        <f>VLOOKUP(B57,SFP!$E$13:$AG$260,27,FALSE)</f>
        <v>0</v>
      </c>
      <c r="J57" s="897"/>
    </row>
    <row r="58" spans="2:10" ht="11.45" customHeight="1">
      <c r="B58" s="895" t="s">
        <v>77</v>
      </c>
      <c r="C58" s="892"/>
      <c r="D58" s="911"/>
      <c r="E58" s="892"/>
      <c r="F58" s="906">
        <f>VLOOKUP(B58,SFP!$E$13:$AC$259,23,FALSE)</f>
        <v>0</v>
      </c>
      <c r="G58" s="897"/>
      <c r="H58" s="892"/>
      <c r="I58" s="906">
        <f>VLOOKUP(B58,SFP!$E$13:$AG$260,27,FALSE)</f>
        <v>0</v>
      </c>
      <c r="J58" s="897"/>
    </row>
    <row r="59" spans="2:10" ht="11.45" customHeight="1">
      <c r="B59" s="895" t="s">
        <v>78</v>
      </c>
      <c r="C59" s="892"/>
      <c r="D59" s="911"/>
      <c r="E59" s="892"/>
      <c r="F59" s="906">
        <f>VLOOKUP(B59,SFP!$E$13:$AC$259,23,FALSE)</f>
        <v>0</v>
      </c>
      <c r="G59" s="897"/>
      <c r="H59" s="892"/>
      <c r="I59" s="906">
        <f>VLOOKUP(B59,SFP!$E$13:$AG$260,27,FALSE)</f>
        <v>0</v>
      </c>
      <c r="J59" s="897"/>
    </row>
    <row r="60" spans="2:10" ht="11.45" customHeight="1">
      <c r="B60" s="895" t="s">
        <v>79</v>
      </c>
      <c r="C60" s="892"/>
      <c r="D60" s="911"/>
      <c r="E60" s="892"/>
      <c r="F60" s="906">
        <f>VLOOKUP(B60,SFP!$E$13:$AC$259,23,FALSE)</f>
        <v>0</v>
      </c>
      <c r="G60" s="897"/>
      <c r="H60" s="892"/>
      <c r="I60" s="906">
        <f>VLOOKUP(B60,SFP!$E$13:$AG$260,27,FALSE)</f>
        <v>0</v>
      </c>
      <c r="J60" s="897"/>
    </row>
    <row r="61" spans="2:10" ht="11.45" customHeight="1">
      <c r="B61" s="895" t="s">
        <v>80</v>
      </c>
      <c r="C61" s="892"/>
      <c r="D61" s="911"/>
      <c r="E61" s="892"/>
      <c r="F61" s="906">
        <f>VLOOKUP(B61,SFP!$E$13:$AC$259,23,FALSE)</f>
        <v>0</v>
      </c>
      <c r="G61" s="897"/>
      <c r="H61" s="892"/>
      <c r="I61" s="906">
        <f>VLOOKUP(B61,SFP!$E$13:$AG$260,27,FALSE)</f>
        <v>0</v>
      </c>
      <c r="J61" s="897"/>
    </row>
    <row r="62" spans="2:10" ht="11.45" customHeight="1">
      <c r="B62" s="895" t="s">
        <v>81</v>
      </c>
      <c r="C62" s="892"/>
      <c r="D62" s="911"/>
      <c r="E62" s="892"/>
      <c r="F62" s="906">
        <f>VLOOKUP(B62,SFP!$E$13:$AC$259,23,FALSE)</f>
        <v>0</v>
      </c>
      <c r="G62" s="897"/>
      <c r="H62" s="892"/>
      <c r="I62" s="906">
        <f>VLOOKUP(B62,SFP!$E$13:$AG$260,27,FALSE)</f>
        <v>0</v>
      </c>
      <c r="J62" s="897"/>
    </row>
    <row r="63" spans="2:10" ht="11.45" customHeight="1">
      <c r="B63" s="895" t="s">
        <v>82</v>
      </c>
      <c r="C63" s="892"/>
      <c r="D63" s="911"/>
      <c r="E63" s="892"/>
      <c r="F63" s="906">
        <f>VLOOKUP(B63,SFP!$E$13:$AC$259,23,FALSE)</f>
        <v>0</v>
      </c>
      <c r="G63" s="897"/>
      <c r="H63" s="892"/>
      <c r="I63" s="906">
        <f>VLOOKUP(B63,SFP!$E$13:$AG$260,27,FALSE)</f>
        <v>0</v>
      </c>
      <c r="J63" s="897"/>
    </row>
    <row r="64" spans="2:10" ht="11.45" customHeight="1">
      <c r="B64" s="895" t="s">
        <v>83</v>
      </c>
      <c r="C64" s="892"/>
      <c r="D64" s="911"/>
      <c r="E64" s="892"/>
      <c r="F64" s="906">
        <f>VLOOKUP(B64,SFP!$E$13:$AC$259,23,FALSE)</f>
        <v>0</v>
      </c>
      <c r="G64" s="897"/>
      <c r="H64" s="892"/>
      <c r="I64" s="906">
        <f>VLOOKUP(B64,SFP!$E$13:$AG$260,27,FALSE)</f>
        <v>0</v>
      </c>
      <c r="J64" s="897"/>
    </row>
    <row r="65" spans="2:10" ht="11.45" customHeight="1">
      <c r="B65" s="895" t="s">
        <v>84</v>
      </c>
      <c r="C65" s="892"/>
      <c r="D65" s="911"/>
      <c r="E65" s="892"/>
      <c r="F65" s="906">
        <f>VLOOKUP(B65,SFP!$E$13:$AC$259,23,FALSE)</f>
        <v>0</v>
      </c>
      <c r="G65" s="897"/>
      <c r="H65" s="892"/>
      <c r="I65" s="906">
        <f>VLOOKUP(B65,SFP!$E$13:$AG$260,27,FALSE)</f>
        <v>0</v>
      </c>
      <c r="J65" s="897"/>
    </row>
    <row r="66" spans="2:10" ht="11.45" customHeight="1">
      <c r="B66" s="895" t="s">
        <v>85</v>
      </c>
      <c r="C66" s="892"/>
      <c r="D66" s="911"/>
      <c r="E66" s="892"/>
      <c r="F66" s="906">
        <f>VLOOKUP(B66,SFP!$E$13:$AC$259,23,FALSE)</f>
        <v>0</v>
      </c>
      <c r="G66" s="897"/>
      <c r="H66" s="892"/>
      <c r="I66" s="906">
        <f>VLOOKUP(B66,SFP!$E$13:$AG$260,27,FALSE)</f>
        <v>0</v>
      </c>
      <c r="J66" s="897"/>
    </row>
    <row r="67" spans="2:10" ht="11.45" customHeight="1">
      <c r="B67" s="895" t="s">
        <v>86</v>
      </c>
      <c r="C67" s="892"/>
      <c r="D67" s="911"/>
      <c r="E67" s="892"/>
      <c r="F67" s="906">
        <f>VLOOKUP(B67,SFP!$E$13:$AC$259,23,FALSE)</f>
        <v>0</v>
      </c>
      <c r="G67" s="897"/>
      <c r="H67" s="892"/>
      <c r="I67" s="906">
        <f>VLOOKUP(B67,SFP!$E$13:$AG$260,27,FALSE)</f>
        <v>0</v>
      </c>
      <c r="J67" s="897"/>
    </row>
    <row r="68" spans="2:10" ht="11.45" customHeight="1">
      <c r="B68" s="895" t="s">
        <v>87</v>
      </c>
      <c r="C68" s="892"/>
      <c r="D68" s="911"/>
      <c r="E68" s="892"/>
      <c r="F68" s="906">
        <f>VLOOKUP(B68,SFP!$E$13:$AC$259,23,FALSE)</f>
        <v>0</v>
      </c>
      <c r="G68" s="897"/>
      <c r="H68" s="892"/>
      <c r="I68" s="906">
        <f>VLOOKUP(B68,SFP!$E$13:$AG$260,27,FALSE)</f>
        <v>0</v>
      </c>
      <c r="J68" s="897"/>
    </row>
    <row r="69" spans="2:10" ht="11.45" customHeight="1">
      <c r="B69" s="895" t="s">
        <v>88</v>
      </c>
      <c r="C69" s="892"/>
      <c r="D69" s="911"/>
      <c r="E69" s="892"/>
      <c r="F69" s="906">
        <f>VLOOKUP(B69,SFP!$E$13:$AC$259,23,FALSE)</f>
        <v>0</v>
      </c>
      <c r="G69" s="897"/>
      <c r="H69" s="892"/>
      <c r="I69" s="906">
        <f>VLOOKUP(B69,SFP!$E$13:$AG$260,27,FALSE)</f>
        <v>0</v>
      </c>
      <c r="J69" s="897"/>
    </row>
    <row r="70" spans="2:10" ht="11.45" customHeight="1">
      <c r="B70" s="895" t="s">
        <v>89</v>
      </c>
      <c r="C70" s="892"/>
      <c r="D70" s="911"/>
      <c r="E70" s="892"/>
      <c r="F70" s="906">
        <f>VLOOKUP(B70,SFP!$E$13:$AC$259,23,FALSE)</f>
        <v>0</v>
      </c>
      <c r="G70" s="897"/>
      <c r="H70" s="892"/>
      <c r="I70" s="906">
        <f>VLOOKUP(B70,SFP!$E$13:$AG$260,27,FALSE)</f>
        <v>0</v>
      </c>
      <c r="J70" s="897"/>
    </row>
    <row r="71" spans="2:10" ht="11.45" customHeight="1">
      <c r="B71" s="895" t="s">
        <v>90</v>
      </c>
      <c r="C71" s="892"/>
      <c r="D71" s="911"/>
      <c r="E71" s="892"/>
      <c r="F71" s="906">
        <f>VLOOKUP(B71,SFP!$E$13:$AC$259,23,FALSE)</f>
        <v>0</v>
      </c>
      <c r="G71" s="897"/>
      <c r="H71" s="892"/>
      <c r="I71" s="906">
        <f>VLOOKUP(B71,SFP!$E$13:$AG$260,27,FALSE)</f>
        <v>0</v>
      </c>
      <c r="J71" s="897"/>
    </row>
    <row r="72" spans="2:10" ht="11.45" customHeight="1" thickBot="1">
      <c r="B72" s="895" t="s">
        <v>91</v>
      </c>
      <c r="C72" s="892"/>
      <c r="D72" s="911"/>
      <c r="E72" s="892"/>
      <c r="F72" s="906">
        <f>VLOOKUP(B72,SFP!$E$13:$AC$259,23,FALSE)</f>
        <v>0</v>
      </c>
      <c r="G72" s="897"/>
      <c r="H72" s="892"/>
      <c r="I72" s="906">
        <f>VLOOKUP(B72,SFP!$E$13:$AG$260,27,FALSE)</f>
        <v>0</v>
      </c>
      <c r="J72" s="897"/>
    </row>
    <row r="73" spans="2:10" ht="11.45" customHeight="1" thickBot="1">
      <c r="B73" s="898"/>
      <c r="C73" s="4494" t="s">
        <v>64</v>
      </c>
      <c r="D73" s="4486">
        <f>SUM(D45:D72)</f>
        <v>0</v>
      </c>
      <c r="E73" s="4494" t="s">
        <v>64</v>
      </c>
      <c r="F73" s="4486">
        <f>SUM(F45:F72)</f>
        <v>0</v>
      </c>
      <c r="G73" s="899"/>
      <c r="H73" s="4494" t="s">
        <v>64</v>
      </c>
      <c r="I73" s="4486">
        <f>SUM(I45:I72)</f>
        <v>0</v>
      </c>
      <c r="J73" s="899"/>
    </row>
    <row r="74" spans="2:10" ht="11.45" customHeight="1" thickTop="1">
      <c r="B74" s="898"/>
      <c r="C74" s="892"/>
      <c r="D74" s="912"/>
      <c r="E74" s="892"/>
      <c r="F74" s="906"/>
      <c r="G74" s="899"/>
      <c r="H74" s="892"/>
      <c r="I74" s="906"/>
      <c r="J74" s="899"/>
    </row>
    <row r="75" spans="2:10" ht="11.45" customHeight="1">
      <c r="B75" s="904" t="s">
        <v>206</v>
      </c>
      <c r="C75" s="904"/>
      <c r="D75" s="908"/>
      <c r="E75" s="904"/>
      <c r="F75" s="908"/>
      <c r="G75" s="905"/>
      <c r="H75" s="904"/>
      <c r="I75" s="908"/>
      <c r="J75" s="905"/>
    </row>
    <row r="76" spans="2:10" ht="11.45" customHeight="1">
      <c r="B76" s="898"/>
      <c r="C76" s="890"/>
      <c r="D76" s="907"/>
      <c r="E76" s="890"/>
      <c r="F76" s="907"/>
      <c r="G76" s="891"/>
      <c r="H76" s="890"/>
      <c r="I76" s="907"/>
      <c r="J76" s="891"/>
    </row>
    <row r="77" spans="2:10" ht="11.45" customHeight="1">
      <c r="B77" s="900" t="s">
        <v>94</v>
      </c>
      <c r="C77" s="892" t="s">
        <v>64</v>
      </c>
      <c r="D77" s="911"/>
      <c r="E77" s="892" t="s">
        <v>64</v>
      </c>
      <c r="F77" s="906">
        <f>VLOOKUP(B77,SFP!$E$13:$AC$259,23,FALSE)</f>
        <v>0</v>
      </c>
      <c r="G77" s="897"/>
      <c r="H77" s="892" t="s">
        <v>64</v>
      </c>
      <c r="I77" s="906">
        <f>VLOOKUP(B77,SFP!$E$13:$AG$260,27,FALSE)</f>
        <v>0</v>
      </c>
      <c r="J77" s="897"/>
    </row>
    <row r="78" spans="2:10" ht="11.45" customHeight="1">
      <c r="B78" s="900" t="s">
        <v>95</v>
      </c>
      <c r="C78" s="892"/>
      <c r="D78" s="911"/>
      <c r="E78" s="892"/>
      <c r="F78" s="906">
        <f>VLOOKUP(B78,SFP!$E$13:$AC$259,23,FALSE)</f>
        <v>0</v>
      </c>
      <c r="G78" s="897"/>
      <c r="H78" s="892"/>
      <c r="I78" s="906">
        <f>VLOOKUP(B78,SFP!$E$13:$AG$260,27,FALSE)</f>
        <v>0</v>
      </c>
      <c r="J78" s="897"/>
    </row>
    <row r="79" spans="2:10" ht="11.45" customHeight="1">
      <c r="B79" s="900" t="s">
        <v>96</v>
      </c>
      <c r="C79" s="892"/>
      <c r="D79" s="911"/>
      <c r="E79" s="892"/>
      <c r="F79" s="906">
        <f>VLOOKUP(B79,SFP!$E$13:$AC$259,23,FALSE)</f>
        <v>0</v>
      </c>
      <c r="G79" s="897"/>
      <c r="H79" s="892"/>
      <c r="I79" s="906">
        <f>VLOOKUP(B79,SFP!$E$13:$AG$260,27,FALSE)</f>
        <v>0</v>
      </c>
      <c r="J79" s="897"/>
    </row>
    <row r="80" spans="2:10" ht="11.45" customHeight="1">
      <c r="B80" s="900" t="s">
        <v>97</v>
      </c>
      <c r="C80" s="892"/>
      <c r="D80" s="911"/>
      <c r="E80" s="892"/>
      <c r="F80" s="906">
        <f>VLOOKUP(B80,SFP!$E$13:$AC$259,23,FALSE)</f>
        <v>0</v>
      </c>
      <c r="G80" s="897"/>
      <c r="H80" s="892"/>
      <c r="I80" s="906">
        <f>VLOOKUP(B80,SFP!$E$13:$AG$260,27,FALSE)</f>
        <v>0</v>
      </c>
      <c r="J80" s="897"/>
    </row>
    <row r="81" spans="2:10" ht="11.45" customHeight="1">
      <c r="B81" s="900" t="s">
        <v>98</v>
      </c>
      <c r="C81" s="892"/>
      <c r="D81" s="911"/>
      <c r="E81" s="892"/>
      <c r="F81" s="906">
        <f>VLOOKUP(B81,SFP!$E$13:$AC$259,23,FALSE)</f>
        <v>0</v>
      </c>
      <c r="G81" s="897"/>
      <c r="H81" s="892"/>
      <c r="I81" s="906">
        <f>VLOOKUP(B81,SFP!$E$13:$AG$260,27,FALSE)</f>
        <v>0</v>
      </c>
      <c r="J81" s="897"/>
    </row>
    <row r="82" spans="2:10" ht="11.45" customHeight="1">
      <c r="B82" s="900" t="s">
        <v>99</v>
      </c>
      <c r="C82" s="892"/>
      <c r="D82" s="911"/>
      <c r="E82" s="892"/>
      <c r="F82" s="906">
        <f>VLOOKUP(B82,SFP!$E$13:$AC$259,23,FALSE)</f>
        <v>0</v>
      </c>
      <c r="G82" s="897"/>
      <c r="H82" s="892"/>
      <c r="I82" s="906">
        <f>VLOOKUP(B82,SFP!$E$13:$AG$260,27,FALSE)</f>
        <v>0</v>
      </c>
      <c r="J82" s="897"/>
    </row>
    <row r="83" spans="2:10" ht="11.45" customHeight="1">
      <c r="B83" s="900" t="s">
        <v>100</v>
      </c>
      <c r="C83" s="892"/>
      <c r="D83" s="911"/>
      <c r="E83" s="892"/>
      <c r="F83" s="906">
        <f>VLOOKUP(B83,SFP!$E$13:$AC$259,23,FALSE)</f>
        <v>0</v>
      </c>
      <c r="G83" s="897"/>
      <c r="H83" s="892"/>
      <c r="I83" s="906">
        <f>VLOOKUP(B83,SFP!$E$13:$AG$260,27,FALSE)</f>
        <v>0</v>
      </c>
      <c r="J83" s="897"/>
    </row>
    <row r="84" spans="2:10" ht="11.45" customHeight="1">
      <c r="B84" s="900" t="s">
        <v>101</v>
      </c>
      <c r="C84" s="892"/>
      <c r="D84" s="911"/>
      <c r="E84" s="892"/>
      <c r="F84" s="906">
        <f>VLOOKUP(B84,SFP!$E$13:$AC$259,23,FALSE)</f>
        <v>0</v>
      </c>
      <c r="G84" s="897"/>
      <c r="H84" s="892"/>
      <c r="I84" s="906">
        <f>VLOOKUP(B84,SFP!$E$13:$AG$260,27,FALSE)</f>
        <v>0</v>
      </c>
      <c r="J84" s="897"/>
    </row>
    <row r="85" spans="2:10" ht="11.45" customHeight="1">
      <c r="B85" s="900" t="s">
        <v>102</v>
      </c>
      <c r="C85" s="892"/>
      <c r="D85" s="911"/>
      <c r="E85" s="892"/>
      <c r="F85" s="906">
        <f>VLOOKUP(B85,SFP!$E$13:$AC$259,23,FALSE)</f>
        <v>0</v>
      </c>
      <c r="G85" s="897"/>
      <c r="H85" s="892"/>
      <c r="I85" s="906">
        <f>VLOOKUP(B85,SFP!$E$13:$AG$260,27,FALSE)</f>
        <v>0</v>
      </c>
      <c r="J85" s="897"/>
    </row>
    <row r="86" spans="2:10" ht="11.45" customHeight="1">
      <c r="B86" s="900" t="s">
        <v>103</v>
      </c>
      <c r="C86" s="892"/>
      <c r="D86" s="911"/>
      <c r="E86" s="892"/>
      <c r="F86" s="906">
        <f>VLOOKUP(B86,SFP!$E$13:$AC$259,23,FALSE)</f>
        <v>0</v>
      </c>
      <c r="G86" s="897"/>
      <c r="H86" s="892"/>
      <c r="I86" s="906">
        <f>VLOOKUP(B86,SFP!$E$13:$AG$260,27,FALSE)</f>
        <v>0</v>
      </c>
      <c r="J86" s="897"/>
    </row>
    <row r="87" spans="2:10" ht="11.45" customHeight="1">
      <c r="B87" s="900" t="s">
        <v>104</v>
      </c>
      <c r="C87" s="892"/>
      <c r="D87" s="911"/>
      <c r="E87" s="892"/>
      <c r="F87" s="906">
        <f>VLOOKUP(B87,SFP!$E$13:$AC$259,23,FALSE)</f>
        <v>0</v>
      </c>
      <c r="G87" s="897"/>
      <c r="H87" s="892"/>
      <c r="I87" s="906">
        <f>VLOOKUP(B87,SFP!$E$13:$AG$260,27,FALSE)</f>
        <v>0</v>
      </c>
      <c r="J87" s="897"/>
    </row>
    <row r="88" spans="2:10" ht="11.45" customHeight="1">
      <c r="B88" s="900" t="s">
        <v>105</v>
      </c>
      <c r="C88" s="892"/>
      <c r="D88" s="911"/>
      <c r="E88" s="892"/>
      <c r="F88" s="906">
        <f>VLOOKUP(B88,SFP!$E$13:$AC$259,23,FALSE)</f>
        <v>0</v>
      </c>
      <c r="G88" s="897"/>
      <c r="H88" s="892"/>
      <c r="I88" s="906">
        <f>VLOOKUP(B88,SFP!$E$13:$AG$260,27,FALSE)</f>
        <v>0</v>
      </c>
      <c r="J88" s="897"/>
    </row>
    <row r="89" spans="2:10" ht="11.45" customHeight="1">
      <c r="B89" s="900" t="s">
        <v>106</v>
      </c>
      <c r="C89" s="892"/>
      <c r="D89" s="911"/>
      <c r="E89" s="892"/>
      <c r="F89" s="906">
        <f>VLOOKUP(B89,SFP!$E$13:$AC$259,23,FALSE)</f>
        <v>0</v>
      </c>
      <c r="G89" s="897"/>
      <c r="H89" s="892"/>
      <c r="I89" s="906">
        <f>VLOOKUP(B89,SFP!$E$13:$AG$260,27,FALSE)</f>
        <v>0</v>
      </c>
      <c r="J89" s="897"/>
    </row>
    <row r="90" spans="2:10" ht="11.45" customHeight="1">
      <c r="B90" s="900" t="s">
        <v>107</v>
      </c>
      <c r="C90" s="892"/>
      <c r="D90" s="911"/>
      <c r="E90" s="892"/>
      <c r="F90" s="906">
        <f>VLOOKUP(B90,SFP!$E$13:$AC$259,23,FALSE)</f>
        <v>0</v>
      </c>
      <c r="G90" s="897"/>
      <c r="H90" s="892"/>
      <c r="I90" s="906">
        <f>VLOOKUP(B90,SFP!$E$13:$AG$260,27,FALSE)</f>
        <v>0</v>
      </c>
      <c r="J90" s="897"/>
    </row>
    <row r="91" spans="2:10" ht="11.45" customHeight="1">
      <c r="B91" s="900" t="s">
        <v>108</v>
      </c>
      <c r="C91" s="892"/>
      <c r="D91" s="911"/>
      <c r="E91" s="892"/>
      <c r="F91" s="906">
        <f>VLOOKUP(B91,SFP!$E$13:$AC$259,23,FALSE)</f>
        <v>0</v>
      </c>
      <c r="G91" s="897"/>
      <c r="H91" s="892"/>
      <c r="I91" s="906">
        <f>VLOOKUP(B91,SFP!$E$13:$AG$260,27,FALSE)</f>
        <v>0</v>
      </c>
      <c r="J91" s="897"/>
    </row>
    <row r="92" spans="2:10" ht="11.45" customHeight="1">
      <c r="B92" s="900" t="s">
        <v>109</v>
      </c>
      <c r="C92" s="892"/>
      <c r="D92" s="911"/>
      <c r="E92" s="892"/>
      <c r="F92" s="906">
        <f>VLOOKUP(B92,SFP!$E$13:$AC$259,23,FALSE)</f>
        <v>0</v>
      </c>
      <c r="G92" s="897"/>
      <c r="H92" s="892"/>
      <c r="I92" s="906">
        <f>VLOOKUP(B92,SFP!$E$13:$AG$260,27,FALSE)</f>
        <v>0</v>
      </c>
      <c r="J92" s="897"/>
    </row>
    <row r="93" spans="2:10" ht="11.45" customHeight="1">
      <c r="B93" s="900" t="s">
        <v>110</v>
      </c>
      <c r="C93" s="892"/>
      <c r="D93" s="911"/>
      <c r="E93" s="892"/>
      <c r="F93" s="906">
        <f>VLOOKUP(B93,SFP!$E$13:$AC$259,23,FALSE)</f>
        <v>0</v>
      </c>
      <c r="G93" s="897"/>
      <c r="H93" s="892"/>
      <c r="I93" s="906">
        <f>VLOOKUP(B93,SFP!$E$13:$AG$260,27,FALSE)</f>
        <v>0</v>
      </c>
      <c r="J93" s="897"/>
    </row>
    <row r="94" spans="2:10" ht="11.45" customHeight="1">
      <c r="B94" s="900" t="s">
        <v>111</v>
      </c>
      <c r="C94" s="892"/>
      <c r="D94" s="911"/>
      <c r="E94" s="892"/>
      <c r="F94" s="906">
        <f>VLOOKUP(B94,SFP!$E$13:$AC$259,23,FALSE)</f>
        <v>0</v>
      </c>
      <c r="G94" s="897"/>
      <c r="H94" s="892"/>
      <c r="I94" s="906">
        <f>VLOOKUP(B94,SFP!$E$13:$AG$260,27,FALSE)</f>
        <v>0</v>
      </c>
      <c r="J94" s="897"/>
    </row>
    <row r="95" spans="2:10" ht="11.45" customHeight="1">
      <c r="B95" s="900" t="s">
        <v>112</v>
      </c>
      <c r="C95" s="892"/>
      <c r="D95" s="911"/>
      <c r="E95" s="892"/>
      <c r="F95" s="906">
        <f>VLOOKUP(B95,SFP!$E$13:$AC$259,23,FALSE)</f>
        <v>0</v>
      </c>
      <c r="G95" s="897"/>
      <c r="H95" s="892"/>
      <c r="I95" s="906">
        <f>VLOOKUP(B95,SFP!$E$13:$AG$260,27,FALSE)</f>
        <v>0</v>
      </c>
      <c r="J95" s="897"/>
    </row>
    <row r="96" spans="2:10" ht="11.45" customHeight="1">
      <c r="B96" s="900" t="s">
        <v>113</v>
      </c>
      <c r="C96" s="892"/>
      <c r="D96" s="911"/>
      <c r="E96" s="892"/>
      <c r="F96" s="906">
        <f>VLOOKUP(B96,SFP!$E$13:$AC$259,23,FALSE)</f>
        <v>0</v>
      </c>
      <c r="G96" s="897"/>
      <c r="H96" s="892"/>
      <c r="I96" s="906">
        <f>VLOOKUP(B96,SFP!$E$13:$AG$260,27,FALSE)</f>
        <v>0</v>
      </c>
      <c r="J96" s="897"/>
    </row>
    <row r="97" spans="2:10" ht="11.45" customHeight="1">
      <c r="B97" s="900" t="s">
        <v>114</v>
      </c>
      <c r="C97" s="892"/>
      <c r="D97" s="911"/>
      <c r="E97" s="892"/>
      <c r="F97" s="906">
        <f>VLOOKUP(B97,SFP!$E$13:$AC$259,23,FALSE)</f>
        <v>0</v>
      </c>
      <c r="G97" s="897"/>
      <c r="H97" s="892"/>
      <c r="I97" s="906">
        <f>VLOOKUP(B97,SFP!$E$13:$AG$260,27,FALSE)</f>
        <v>0</v>
      </c>
      <c r="J97" s="897"/>
    </row>
    <row r="98" spans="2:10" ht="11.45" customHeight="1">
      <c r="B98" s="900" t="s">
        <v>115</v>
      </c>
      <c r="C98" s="892"/>
      <c r="D98" s="911"/>
      <c r="E98" s="892"/>
      <c r="F98" s="906">
        <f>VLOOKUP(B98,SFP!$E$13:$AC$259,23,FALSE)</f>
        <v>0</v>
      </c>
      <c r="G98" s="897"/>
      <c r="H98" s="892"/>
      <c r="I98" s="906">
        <f>VLOOKUP(B98,SFP!$E$13:$AG$260,27,FALSE)</f>
        <v>0</v>
      </c>
      <c r="J98" s="897"/>
    </row>
    <row r="99" spans="2:10" ht="11.45" customHeight="1">
      <c r="B99" s="900" t="s">
        <v>116</v>
      </c>
      <c r="C99" s="892"/>
      <c r="D99" s="911"/>
      <c r="E99" s="892"/>
      <c r="F99" s="906">
        <f>VLOOKUP(B99,SFP!$E$13:$AC$259,23,FALSE)</f>
        <v>0</v>
      </c>
      <c r="G99" s="897"/>
      <c r="H99" s="892"/>
      <c r="I99" s="906">
        <f>VLOOKUP(B99,SFP!$E$13:$AG$260,27,FALSE)</f>
        <v>0</v>
      </c>
      <c r="J99" s="897"/>
    </row>
    <row r="100" spans="2:10" ht="11.45" customHeight="1" thickBot="1">
      <c r="B100" s="900" t="s">
        <v>117</v>
      </c>
      <c r="C100" s="892"/>
      <c r="D100" s="911"/>
      <c r="E100" s="892"/>
      <c r="F100" s="906">
        <f>VLOOKUP(B100,SFP!$E$13:$AC$259,23,FALSE)</f>
        <v>0</v>
      </c>
      <c r="G100" s="897"/>
      <c r="H100" s="892"/>
      <c r="I100" s="906">
        <f>VLOOKUP(B100,SFP!$E$13:$AG$260,27,FALSE)</f>
        <v>0</v>
      </c>
      <c r="J100" s="897"/>
    </row>
    <row r="101" spans="2:10" ht="11.45" customHeight="1" thickBot="1">
      <c r="B101" s="901"/>
      <c r="C101" s="4495" t="s">
        <v>64</v>
      </c>
      <c r="D101" s="4486">
        <f>SUM(D77:D100)</f>
        <v>0</v>
      </c>
      <c r="E101" s="4495" t="s">
        <v>64</v>
      </c>
      <c r="F101" s="4486">
        <f>SUM(F77:F100)</f>
        <v>0</v>
      </c>
      <c r="G101" s="894"/>
      <c r="H101" s="4495" t="s">
        <v>64</v>
      </c>
      <c r="I101" s="4486">
        <f>SUM(I77:I100)</f>
        <v>0</v>
      </c>
      <c r="J101" s="894"/>
    </row>
  </sheetData>
  <mergeCells count="10">
    <mergeCell ref="B43:J43"/>
    <mergeCell ref="D44:E44"/>
    <mergeCell ref="B2:J2"/>
    <mergeCell ref="B3:J3"/>
    <mergeCell ref="B4:J4"/>
    <mergeCell ref="C8:D8"/>
    <mergeCell ref="E8:F8"/>
    <mergeCell ref="H8:I8"/>
    <mergeCell ref="C6:G6"/>
    <mergeCell ref="H6:J6"/>
  </mergeCells>
  <pageMargins left="0.7" right="0.7" top="0.75" bottom="0.75" header="0.3" footer="0.3"/>
  <pageSetup paperSize="9" scale="4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5">
    <tabColor rgb="FFFFCCCC"/>
    <pageSetUpPr fitToPage="1"/>
  </sheetPr>
  <dimension ref="B2:BY36"/>
  <sheetViews>
    <sheetView showGridLines="0" topLeftCell="BY1" zoomScale="90" zoomScaleNormal="90" zoomScalePageLayoutView="85" workbookViewId="0">
      <selection activeCell="AK1" sqref="AK1"/>
    </sheetView>
  </sheetViews>
  <sheetFormatPr defaultColWidth="9.140625" defaultRowHeight="12.75" customHeight="1" outlineLevelCol="1"/>
  <cols>
    <col min="1" max="1" width="1.85546875" style="18" customWidth="1"/>
    <col min="2" max="2" width="3.7109375" style="24" customWidth="1"/>
    <col min="3" max="3" width="30.7109375" style="18" customWidth="1"/>
    <col min="4" max="4" width="25.7109375" style="18" customWidth="1"/>
    <col min="5" max="5" width="35.7109375" style="18" customWidth="1"/>
    <col min="6" max="6" width="30.7109375" style="18" customWidth="1"/>
    <col min="7" max="13" width="15.7109375" style="18" customWidth="1"/>
    <col min="14" max="22" width="20.7109375" style="18" customWidth="1"/>
    <col min="23" max="23" width="30.7109375" style="18" customWidth="1"/>
    <col min="24" max="24" width="3.7109375" style="18" customWidth="1"/>
    <col min="25" max="27" width="20.7109375" style="18" customWidth="1"/>
    <col min="28" max="28" width="30.7109375" style="18" customWidth="1"/>
    <col min="29" max="29" width="2" style="18" customWidth="1"/>
    <col min="30" max="30" width="18.7109375" style="18" customWidth="1"/>
    <col min="31" max="34" width="9.140625" style="18"/>
    <col min="35" max="35" width="9.140625" style="1"/>
    <col min="36" max="36" width="0" style="1" hidden="1" customWidth="1"/>
    <col min="37" max="47" width="20.7109375" style="1" hidden="1" customWidth="1"/>
    <col min="48" max="55" width="20.7109375" style="1" hidden="1" customWidth="1" outlineLevel="1"/>
    <col min="56" max="56" width="35.7109375" style="1" hidden="1" customWidth="1" collapsed="1"/>
    <col min="57" max="57" width="35.7109375" style="1" hidden="1" customWidth="1"/>
    <col min="58" max="58" width="3.7109375" style="1" hidden="1" customWidth="1"/>
    <col min="59" max="66" width="20.7109375" style="1" hidden="1" customWidth="1"/>
    <col min="67" max="74" width="20.7109375" style="1" hidden="1" customWidth="1" outlineLevel="1"/>
    <col min="75" max="75" width="35.7109375" style="1" hidden="1" customWidth="1" collapsed="1"/>
    <col min="76" max="76" width="0" style="1" hidden="1" customWidth="1"/>
    <col min="77" max="77" width="9.140625" style="1"/>
    <col min="78" max="16384" width="9.140625" style="18"/>
  </cols>
  <sheetData>
    <row r="2" spans="2:75" ht="15.2" customHeight="1">
      <c r="B2" s="467" t="s">
        <v>2200</v>
      </c>
      <c r="G2" s="1484"/>
      <c r="H2" s="1484"/>
      <c r="I2" s="265"/>
      <c r="J2" s="265"/>
      <c r="K2" s="265"/>
      <c r="L2" s="265"/>
      <c r="M2" s="265"/>
      <c r="N2" s="265"/>
      <c r="O2" s="265"/>
      <c r="P2" s="265"/>
      <c r="Q2" s="265"/>
      <c r="R2" s="265"/>
      <c r="S2" s="265"/>
      <c r="T2" s="265"/>
      <c r="U2" s="265"/>
      <c r="V2" s="265"/>
      <c r="W2" s="265"/>
      <c r="X2" s="1152"/>
      <c r="AC2" s="8078" t="s">
        <v>1486</v>
      </c>
      <c r="AD2" s="5462" t="s">
        <v>1067</v>
      </c>
    </row>
    <row r="3" spans="2:75" ht="15.2" customHeight="1">
      <c r="B3" s="1005" t="s">
        <v>7</v>
      </c>
      <c r="D3" s="5393">
        <f>'Com Prof'!D2</f>
        <v>0</v>
      </c>
      <c r="E3" s="5394"/>
      <c r="F3" s="5394"/>
      <c r="G3" s="1484"/>
      <c r="H3" s="1484"/>
      <c r="I3" s="265"/>
      <c r="J3" s="265"/>
      <c r="K3" s="265"/>
      <c r="L3" s="265"/>
      <c r="M3" s="265"/>
      <c r="N3" s="265"/>
      <c r="O3" s="265"/>
      <c r="P3" s="265"/>
      <c r="Q3" s="265"/>
      <c r="R3" s="265"/>
      <c r="S3" s="265"/>
      <c r="T3" s="265"/>
      <c r="U3" s="265"/>
      <c r="V3" s="265"/>
      <c r="W3" s="265"/>
      <c r="AC3" s="7342"/>
      <c r="AD3" s="550" t="s">
        <v>1487</v>
      </c>
    </row>
    <row r="4" spans="2:75" ht="15.2" customHeight="1">
      <c r="B4" s="1005" t="s">
        <v>757</v>
      </c>
      <c r="D4" s="5343">
        <f>'Com Prof'!D3</f>
        <v>45657</v>
      </c>
      <c r="E4" s="5344"/>
      <c r="F4" s="5344"/>
      <c r="G4" s="265"/>
      <c r="H4" s="265"/>
      <c r="I4" s="265"/>
      <c r="J4" s="265"/>
      <c r="K4" s="265"/>
      <c r="L4" s="265"/>
      <c r="M4" s="265"/>
      <c r="N4" s="265"/>
      <c r="O4" s="265"/>
      <c r="P4" s="265"/>
      <c r="Q4" s="265"/>
      <c r="R4" s="265"/>
      <c r="S4" s="265"/>
      <c r="T4" s="265"/>
      <c r="U4" s="265"/>
      <c r="V4" s="265"/>
      <c r="W4" s="265"/>
      <c r="AC4" s="7342"/>
      <c r="AD4" s="550" t="s">
        <v>1488</v>
      </c>
    </row>
    <row r="5" spans="2:75" ht="15.2" customHeight="1">
      <c r="B5" s="593"/>
      <c r="C5" s="593"/>
      <c r="D5" s="593"/>
      <c r="E5" s="593"/>
      <c r="F5" s="593"/>
      <c r="G5" s="593"/>
      <c r="H5" s="593"/>
      <c r="I5" s="593"/>
      <c r="J5" s="593"/>
      <c r="K5" s="593"/>
      <c r="L5" s="593"/>
      <c r="M5" s="593"/>
      <c r="N5" s="593"/>
      <c r="O5" s="593"/>
      <c r="P5" s="593"/>
      <c r="Q5" s="593"/>
      <c r="R5" s="593"/>
      <c r="S5" s="593"/>
      <c r="T5" s="593"/>
      <c r="U5" s="593"/>
      <c r="V5" s="593"/>
      <c r="W5" s="593"/>
      <c r="AC5" s="7992"/>
      <c r="AD5" s="551" t="s">
        <v>258</v>
      </c>
    </row>
    <row r="6" spans="2:75" ht="14.1" customHeight="1">
      <c r="B6" s="467"/>
      <c r="C6" s="264"/>
      <c r="D6" s="264"/>
      <c r="E6" s="264"/>
      <c r="F6" s="264"/>
      <c r="G6" s="264"/>
      <c r="H6" s="264"/>
      <c r="I6" s="264"/>
      <c r="J6" s="264"/>
      <c r="K6" s="264"/>
      <c r="L6" s="264"/>
      <c r="M6" s="264"/>
      <c r="N6" s="264"/>
      <c r="O6" s="264"/>
      <c r="P6" s="264"/>
      <c r="Q6" s="264"/>
      <c r="R6" s="264"/>
      <c r="S6" s="264"/>
      <c r="T6" s="264"/>
      <c r="U6" s="264"/>
      <c r="V6" s="264"/>
      <c r="W6" s="264"/>
    </row>
    <row r="7" spans="2:75" ht="14.1" customHeight="1">
      <c r="B7" s="467"/>
      <c r="C7" s="264"/>
      <c r="D7" s="264"/>
      <c r="E7" s="264"/>
      <c r="F7" s="264"/>
      <c r="G7" s="264"/>
      <c r="H7" s="264"/>
      <c r="I7" s="264"/>
      <c r="J7" s="264"/>
      <c r="K7" s="264"/>
      <c r="L7" s="264"/>
      <c r="M7" s="264"/>
      <c r="N7" s="264"/>
      <c r="O7" s="264"/>
      <c r="P7" s="264"/>
      <c r="Q7" s="264"/>
      <c r="R7" s="264"/>
      <c r="S7" s="264"/>
      <c r="T7" s="264"/>
      <c r="U7" s="264"/>
      <c r="V7" s="264"/>
      <c r="W7" s="264"/>
    </row>
    <row r="8" spans="2:75" ht="14.1" customHeight="1">
      <c r="B8" s="467"/>
      <c r="C8" s="264"/>
      <c r="D8" s="264"/>
      <c r="E8" s="264"/>
      <c r="F8" s="264"/>
      <c r="G8" s="264"/>
      <c r="H8" s="264"/>
      <c r="I8" s="264"/>
      <c r="J8" s="264"/>
      <c r="K8" s="264"/>
      <c r="L8" s="264"/>
      <c r="M8" s="264"/>
      <c r="N8" s="264"/>
      <c r="O8" s="264"/>
      <c r="P8" s="264"/>
      <c r="Q8" s="264"/>
      <c r="R8" s="264"/>
      <c r="S8" s="264"/>
      <c r="T8" s="264"/>
      <c r="U8" s="264"/>
      <c r="V8" s="264"/>
      <c r="W8" s="264"/>
    </row>
    <row r="9" spans="2:75">
      <c r="B9" s="8095" t="s">
        <v>2115</v>
      </c>
      <c r="C9" s="8096"/>
      <c r="D9" s="8092" t="s">
        <v>1489</v>
      </c>
      <c r="E9" s="8092" t="s">
        <v>2166</v>
      </c>
      <c r="F9" s="8092" t="s">
        <v>2187</v>
      </c>
      <c r="G9" s="2556" t="s">
        <v>2091</v>
      </c>
      <c r="H9" s="2556"/>
      <c r="I9" s="2556"/>
      <c r="J9" s="2556"/>
      <c r="K9" s="8092" t="s">
        <v>2116</v>
      </c>
      <c r="L9" s="2556" t="s">
        <v>2120</v>
      </c>
      <c r="M9" s="2556"/>
      <c r="N9" s="8092" t="s">
        <v>2134</v>
      </c>
      <c r="O9" s="8092" t="s">
        <v>2167</v>
      </c>
      <c r="P9" s="8092" t="s">
        <v>2097</v>
      </c>
      <c r="Q9" s="8092" t="s">
        <v>2098</v>
      </c>
      <c r="R9" s="8092" t="s">
        <v>2135</v>
      </c>
      <c r="S9" s="8092" t="s">
        <v>1640</v>
      </c>
      <c r="T9" s="8092" t="s">
        <v>2064</v>
      </c>
      <c r="U9" s="8092" t="s">
        <v>1086</v>
      </c>
      <c r="V9" s="8092" t="s">
        <v>1084</v>
      </c>
      <c r="W9" s="8093" t="s">
        <v>1497</v>
      </c>
      <c r="Y9" s="5413" t="s">
        <v>78</v>
      </c>
      <c r="Z9" s="5414"/>
      <c r="AA9" s="5414"/>
      <c r="AB9" s="5415"/>
      <c r="AC9" s="1432"/>
      <c r="AK9" s="1826" t="s">
        <v>1068</v>
      </c>
      <c r="AL9" s="1826"/>
      <c r="AM9" s="1826"/>
      <c r="AN9" s="1826"/>
      <c r="AO9" s="1826"/>
      <c r="AP9" s="1826"/>
      <c r="AQ9" s="1826"/>
      <c r="AR9" s="1826"/>
      <c r="AS9" s="1826"/>
      <c r="AT9" s="1826"/>
      <c r="AU9" s="1826"/>
      <c r="AV9" s="1827"/>
      <c r="AW9" s="1827"/>
      <c r="AX9" s="1827"/>
      <c r="AY9" s="1827"/>
      <c r="AZ9" s="1827"/>
      <c r="BA9" s="1827"/>
      <c r="BB9" s="1827"/>
      <c r="BC9" s="1827"/>
      <c r="BD9" s="1826"/>
      <c r="BE9" s="1828"/>
      <c r="BG9" s="7358" t="s">
        <v>1068</v>
      </c>
      <c r="BH9" s="7358"/>
      <c r="BI9" s="7358"/>
      <c r="BJ9" s="7358"/>
      <c r="BK9" s="7358"/>
      <c r="BL9" s="7358"/>
      <c r="BM9" s="7358"/>
      <c r="BN9" s="7358"/>
      <c r="BO9" s="7358"/>
      <c r="BP9" s="7358"/>
      <c r="BQ9" s="7358"/>
      <c r="BR9" s="7358"/>
      <c r="BS9" s="7358"/>
      <c r="BT9" s="7358"/>
      <c r="BU9" s="7358"/>
      <c r="BV9" s="7358"/>
      <c r="BW9" s="7358"/>
    </row>
    <row r="10" spans="2:75" ht="14.1" customHeight="1">
      <c r="B10" s="8097"/>
      <c r="C10" s="7976"/>
      <c r="D10" s="7689"/>
      <c r="E10" s="7689"/>
      <c r="F10" s="7689"/>
      <c r="G10" s="8091" t="s">
        <v>2190</v>
      </c>
      <c r="H10" s="8091" t="s">
        <v>2191</v>
      </c>
      <c r="I10" s="8091" t="s">
        <v>2192</v>
      </c>
      <c r="J10" s="8091" t="s">
        <v>2193</v>
      </c>
      <c r="K10" s="7689"/>
      <c r="L10" s="8091" t="s">
        <v>2122</v>
      </c>
      <c r="M10" s="8091" t="s">
        <v>2123</v>
      </c>
      <c r="N10" s="7689"/>
      <c r="O10" s="7689"/>
      <c r="P10" s="7689"/>
      <c r="Q10" s="7689"/>
      <c r="R10" s="7689"/>
      <c r="S10" s="7689"/>
      <c r="T10" s="7689"/>
      <c r="U10" s="7689"/>
      <c r="V10" s="7689"/>
      <c r="W10" s="8094"/>
      <c r="Y10" s="8057" t="s">
        <v>2055</v>
      </c>
      <c r="Z10" s="8058" t="s">
        <v>1086</v>
      </c>
      <c r="AA10" s="8058" t="s">
        <v>1084</v>
      </c>
      <c r="AB10" s="8060" t="s">
        <v>1497</v>
      </c>
      <c r="AC10" s="1432"/>
      <c r="AK10" s="7305" t="s">
        <v>1501</v>
      </c>
      <c r="AL10" s="7340" t="s">
        <v>1794</v>
      </c>
      <c r="AM10" s="7364"/>
      <c r="AN10" s="7305" t="s">
        <v>1081</v>
      </c>
      <c r="AO10" s="7340" t="s">
        <v>1503</v>
      </c>
      <c r="AP10" s="7363"/>
      <c r="AQ10" s="7363"/>
      <c r="AR10" s="7364"/>
      <c r="AS10" s="7305" t="s">
        <v>1082</v>
      </c>
      <c r="AT10" s="7305" t="s">
        <v>1086</v>
      </c>
      <c r="AU10" s="7305" t="s">
        <v>1084</v>
      </c>
      <c r="AV10" s="1830" t="s">
        <v>1070</v>
      </c>
      <c r="AW10" s="1830"/>
      <c r="AX10" s="1830"/>
      <c r="AY10" s="1830"/>
      <c r="AZ10" s="1830" t="s">
        <v>1071</v>
      </c>
      <c r="BA10" s="1830"/>
      <c r="BB10" s="1830"/>
      <c r="BC10" s="1830"/>
      <c r="BD10" s="7305" t="s">
        <v>44</v>
      </c>
      <c r="BE10" s="7842" t="s">
        <v>1505</v>
      </c>
      <c r="BG10" s="7358" t="s">
        <v>78</v>
      </c>
      <c r="BH10" s="7358"/>
      <c r="BI10" s="7358"/>
      <c r="BJ10" s="7358"/>
      <c r="BK10" s="7358"/>
      <c r="BL10" s="7358"/>
      <c r="BM10" s="7358"/>
      <c r="BN10" s="7358"/>
      <c r="BO10" s="7358"/>
      <c r="BP10" s="7358"/>
      <c r="BQ10" s="7358"/>
      <c r="BR10" s="7358"/>
      <c r="BS10" s="7358"/>
      <c r="BT10" s="7358"/>
      <c r="BU10" s="7358"/>
      <c r="BV10" s="7358"/>
      <c r="BW10" s="7358"/>
    </row>
    <row r="11" spans="2:75" ht="15" customHeight="1">
      <c r="B11" s="8097"/>
      <c r="C11" s="7976"/>
      <c r="D11" s="7689"/>
      <c r="E11" s="7689"/>
      <c r="F11" s="7689"/>
      <c r="G11" s="7689"/>
      <c r="H11" s="7689"/>
      <c r="I11" s="7689"/>
      <c r="J11" s="7689"/>
      <c r="K11" s="7689"/>
      <c r="L11" s="7689"/>
      <c r="M11" s="7689"/>
      <c r="N11" s="7689"/>
      <c r="O11" s="7689"/>
      <c r="P11" s="7689"/>
      <c r="Q11" s="7689"/>
      <c r="R11" s="7689"/>
      <c r="S11" s="7689"/>
      <c r="T11" s="7689"/>
      <c r="U11" s="7689"/>
      <c r="V11" s="7689"/>
      <c r="W11" s="8094"/>
      <c r="Y11" s="8057"/>
      <c r="Z11" s="8058"/>
      <c r="AA11" s="8058"/>
      <c r="AB11" s="8060"/>
      <c r="AC11" s="1432"/>
      <c r="AK11" s="7305"/>
      <c r="AL11" s="7336" t="s">
        <v>1079</v>
      </c>
      <c r="AM11" s="7336" t="s">
        <v>1080</v>
      </c>
      <c r="AN11" s="7305"/>
      <c r="AO11" s="7336" t="s">
        <v>1996</v>
      </c>
      <c r="AP11" s="7305" t="s">
        <v>1624</v>
      </c>
      <c r="AQ11" s="7305" t="s">
        <v>2125</v>
      </c>
      <c r="AR11" s="7305" t="s">
        <v>2201</v>
      </c>
      <c r="AS11" s="7305"/>
      <c r="AT11" s="7305"/>
      <c r="AU11" s="7305"/>
      <c r="AV11" s="7305" t="s">
        <v>1509</v>
      </c>
      <c r="AW11" s="7305" t="s">
        <v>1082</v>
      </c>
      <c r="AX11" s="7305" t="s">
        <v>1086</v>
      </c>
      <c r="AY11" s="7305" t="s">
        <v>1084</v>
      </c>
      <c r="AZ11" s="7305" t="s">
        <v>1509</v>
      </c>
      <c r="BA11" s="7305" t="s">
        <v>1082</v>
      </c>
      <c r="BB11" s="7305" t="s">
        <v>1086</v>
      </c>
      <c r="BC11" s="7305" t="s">
        <v>1084</v>
      </c>
      <c r="BD11" s="7305"/>
      <c r="BE11" s="7842"/>
      <c r="BG11" s="7336" t="s">
        <v>1501</v>
      </c>
      <c r="BH11" s="7340" t="s">
        <v>1502</v>
      </c>
      <c r="BI11" s="7364"/>
      <c r="BJ11" s="7336" t="s">
        <v>1081</v>
      </c>
      <c r="BK11" s="7336" t="s">
        <v>1586</v>
      </c>
      <c r="BL11" s="7336" t="s">
        <v>1082</v>
      </c>
      <c r="BM11" s="7336" t="s">
        <v>1086</v>
      </c>
      <c r="BN11" s="7336" t="s">
        <v>1084</v>
      </c>
      <c r="BO11" s="2361" t="s">
        <v>1070</v>
      </c>
      <c r="BP11" s="2362"/>
      <c r="BQ11" s="2362"/>
      <c r="BR11" s="2363"/>
      <c r="BS11" s="2361" t="s">
        <v>1071</v>
      </c>
      <c r="BT11" s="2362"/>
      <c r="BU11" s="2362"/>
      <c r="BV11" s="2363"/>
      <c r="BW11" s="7336" t="s">
        <v>44</v>
      </c>
    </row>
    <row r="12" spans="2:75" ht="15" customHeight="1">
      <c r="B12" s="8097"/>
      <c r="C12" s="7976"/>
      <c r="D12" s="7689"/>
      <c r="E12" s="7689"/>
      <c r="F12" s="7689"/>
      <c r="G12" s="7689"/>
      <c r="H12" s="7689"/>
      <c r="I12" s="7689"/>
      <c r="J12" s="7689"/>
      <c r="K12" s="7689"/>
      <c r="L12" s="7689"/>
      <c r="M12" s="7689"/>
      <c r="N12" s="7689"/>
      <c r="O12" s="7689"/>
      <c r="P12" s="7689"/>
      <c r="Q12" s="7689"/>
      <c r="R12" s="7689"/>
      <c r="S12" s="7689"/>
      <c r="T12" s="7689"/>
      <c r="U12" s="7689"/>
      <c r="V12" s="7689"/>
      <c r="W12" s="8094"/>
      <c r="Y12" s="8057"/>
      <c r="Z12" s="8058"/>
      <c r="AA12" s="8058"/>
      <c r="AB12" s="8060"/>
      <c r="AC12" s="1432"/>
      <c r="AK12" s="7305"/>
      <c r="AL12" s="7337"/>
      <c r="AM12" s="7337"/>
      <c r="AN12" s="7305"/>
      <c r="AO12" s="7337"/>
      <c r="AP12" s="7305"/>
      <c r="AQ12" s="7305"/>
      <c r="AR12" s="7305"/>
      <c r="AS12" s="7305"/>
      <c r="AT12" s="7305"/>
      <c r="AU12" s="7305"/>
      <c r="AV12" s="7305"/>
      <c r="AW12" s="7305"/>
      <c r="AX12" s="7305"/>
      <c r="AY12" s="7305"/>
      <c r="AZ12" s="7305"/>
      <c r="BA12" s="7305"/>
      <c r="BB12" s="7305"/>
      <c r="BC12" s="7305"/>
      <c r="BD12" s="7305"/>
      <c r="BE12" s="7842"/>
      <c r="BG12" s="7337"/>
      <c r="BH12" s="7336" t="s">
        <v>1507</v>
      </c>
      <c r="BI12" s="7336" t="s">
        <v>1508</v>
      </c>
      <c r="BJ12" s="7337"/>
      <c r="BK12" s="7337"/>
      <c r="BL12" s="7337"/>
      <c r="BM12" s="7337"/>
      <c r="BN12" s="7337"/>
      <c r="BO12" s="7336" t="s">
        <v>1509</v>
      </c>
      <c r="BP12" s="7336" t="s">
        <v>1082</v>
      </c>
      <c r="BQ12" s="7336" t="s">
        <v>1086</v>
      </c>
      <c r="BR12" s="7336" t="s">
        <v>1084</v>
      </c>
      <c r="BS12" s="7336" t="s">
        <v>1509</v>
      </c>
      <c r="BT12" s="7336" t="s">
        <v>1082</v>
      </c>
      <c r="BU12" s="7336" t="s">
        <v>1086</v>
      </c>
      <c r="BV12" s="7336" t="s">
        <v>1084</v>
      </c>
      <c r="BW12" s="7337"/>
    </row>
    <row r="13" spans="2:75" ht="15" customHeight="1">
      <c r="B13" s="8097"/>
      <c r="C13" s="7976"/>
      <c r="D13" s="7689"/>
      <c r="E13" s="7689"/>
      <c r="F13" s="7689"/>
      <c r="G13" s="7689"/>
      <c r="H13" s="7689"/>
      <c r="I13" s="7689"/>
      <c r="J13" s="7689"/>
      <c r="K13" s="7689"/>
      <c r="L13" s="7689"/>
      <c r="M13" s="7689"/>
      <c r="N13" s="7689"/>
      <c r="O13" s="7689"/>
      <c r="P13" s="7689"/>
      <c r="Q13" s="7689"/>
      <c r="R13" s="7689"/>
      <c r="S13" s="7689"/>
      <c r="T13" s="7689"/>
      <c r="U13" s="7689"/>
      <c r="V13" s="7689"/>
      <c r="W13" s="8094"/>
      <c r="Y13" s="8057"/>
      <c r="Z13" s="8058"/>
      <c r="AA13" s="8058"/>
      <c r="AB13" s="8060"/>
      <c r="AC13" s="1432"/>
      <c r="AK13" s="7305"/>
      <c r="AL13" s="7337"/>
      <c r="AM13" s="7337"/>
      <c r="AN13" s="7305"/>
      <c r="AO13" s="7337"/>
      <c r="AP13" s="7305"/>
      <c r="AQ13" s="7305"/>
      <c r="AR13" s="7305"/>
      <c r="AS13" s="7305"/>
      <c r="AT13" s="7305"/>
      <c r="AU13" s="7305"/>
      <c r="AV13" s="7305"/>
      <c r="AW13" s="7305"/>
      <c r="AX13" s="7305"/>
      <c r="AY13" s="7305"/>
      <c r="AZ13" s="7305"/>
      <c r="BA13" s="7305"/>
      <c r="BB13" s="7305"/>
      <c r="BC13" s="7305"/>
      <c r="BD13" s="7305"/>
      <c r="BE13" s="7842"/>
      <c r="BG13" s="7337"/>
      <c r="BH13" s="7337"/>
      <c r="BI13" s="7337"/>
      <c r="BJ13" s="7337"/>
      <c r="BK13" s="7337"/>
      <c r="BL13" s="7337"/>
      <c r="BM13" s="7337"/>
      <c r="BN13" s="7337"/>
      <c r="BO13" s="7337"/>
      <c r="BP13" s="7337"/>
      <c r="BQ13" s="7337"/>
      <c r="BR13" s="7337"/>
      <c r="BS13" s="7337"/>
      <c r="BT13" s="7337"/>
      <c r="BU13" s="7337"/>
      <c r="BV13" s="7337"/>
      <c r="BW13" s="7337"/>
    </row>
    <row r="14" spans="2:75" ht="12.75" customHeight="1">
      <c r="B14" s="2557"/>
      <c r="C14" s="1783"/>
      <c r="D14" s="1783"/>
      <c r="E14" s="1783"/>
      <c r="F14" s="1783"/>
      <c r="G14" s="2410"/>
      <c r="H14" s="1783"/>
      <c r="I14" s="1783"/>
      <c r="J14" s="2558"/>
      <c r="K14" s="2411"/>
      <c r="L14" s="2411"/>
      <c r="M14" s="2411"/>
      <c r="N14" s="1273"/>
      <c r="O14" s="1645"/>
      <c r="P14" s="1273"/>
      <c r="Q14" s="1273"/>
      <c r="R14" s="1645"/>
      <c r="S14" s="1645"/>
      <c r="T14" s="1645"/>
      <c r="U14" s="1645"/>
      <c r="V14" s="1645"/>
      <c r="W14" s="1274"/>
      <c r="Y14" s="2476"/>
      <c r="Z14" s="4114"/>
      <c r="AA14" s="4114"/>
      <c r="AB14" s="4113"/>
      <c r="AK14" s="7305"/>
      <c r="AL14" s="7338"/>
      <c r="AM14" s="7338"/>
      <c r="AN14" s="7305"/>
      <c r="AO14" s="7338"/>
      <c r="AP14" s="7305"/>
      <c r="AQ14" s="7305"/>
      <c r="AR14" s="7305"/>
      <c r="AS14" s="7305"/>
      <c r="AT14" s="7305"/>
      <c r="AU14" s="7305"/>
      <c r="AV14" s="7305"/>
      <c r="AW14" s="7305"/>
      <c r="AX14" s="7305"/>
      <c r="AY14" s="7305"/>
      <c r="AZ14" s="7305"/>
      <c r="BA14" s="7305"/>
      <c r="BB14" s="7305"/>
      <c r="BC14" s="7305"/>
      <c r="BD14" s="7305"/>
      <c r="BE14" s="7842"/>
      <c r="BG14" s="7338"/>
      <c r="BH14" s="7338"/>
      <c r="BI14" s="7338"/>
      <c r="BJ14" s="7338"/>
      <c r="BK14" s="7338"/>
      <c r="BL14" s="7338"/>
      <c r="BM14" s="7338"/>
      <c r="BN14" s="7338"/>
      <c r="BO14" s="7338"/>
      <c r="BP14" s="7338"/>
      <c r="BQ14" s="7338"/>
      <c r="BR14" s="7338"/>
      <c r="BS14" s="7338"/>
      <c r="BT14" s="7338"/>
      <c r="BU14" s="7338"/>
      <c r="BV14" s="7338"/>
      <c r="BW14" s="7338"/>
    </row>
    <row r="15" spans="2:75" ht="12.75" customHeight="1">
      <c r="B15" s="1782"/>
      <c r="C15" s="1783" t="s">
        <v>2057</v>
      </c>
      <c r="D15" s="1783"/>
      <c r="E15" s="1783"/>
      <c r="F15" s="1783"/>
      <c r="G15" s="2410"/>
      <c r="H15" s="1783"/>
      <c r="I15" s="1783"/>
      <c r="J15" s="2558"/>
      <c r="K15" s="2411"/>
      <c r="L15" s="2411"/>
      <c r="M15" s="2411"/>
      <c r="N15" s="1273"/>
      <c r="O15" s="1645"/>
      <c r="P15" s="1273"/>
      <c r="Q15" s="1273"/>
      <c r="R15" s="1645"/>
      <c r="S15" s="1645"/>
      <c r="T15" s="1645"/>
      <c r="U15" s="1645"/>
      <c r="V15" s="1645"/>
      <c r="W15" s="1274"/>
      <c r="Y15" s="2481"/>
      <c r="Z15" s="1645"/>
      <c r="AA15" s="1645"/>
      <c r="AB15" s="2432"/>
      <c r="AC15" s="2559"/>
      <c r="AK15" s="1474"/>
      <c r="AL15" s="1474"/>
      <c r="AM15" s="1474"/>
      <c r="AN15" s="1474"/>
      <c r="AO15" s="1474"/>
      <c r="AP15" s="1165"/>
      <c r="AQ15" s="1165"/>
      <c r="AR15" s="1474"/>
      <c r="AS15" s="1165"/>
      <c r="AT15" s="1165"/>
      <c r="AU15" s="1165"/>
      <c r="AV15" s="1165"/>
      <c r="AW15" s="1165"/>
      <c r="AX15" s="1165"/>
      <c r="AY15" s="1165"/>
      <c r="AZ15" s="1165"/>
      <c r="BA15" s="1165"/>
      <c r="BB15" s="1165"/>
      <c r="BC15" s="1165"/>
      <c r="BD15" s="1164"/>
      <c r="BE15" s="1837"/>
      <c r="BG15" s="1164"/>
      <c r="BH15" s="1164"/>
      <c r="BI15" s="1164"/>
      <c r="BJ15" s="1164"/>
      <c r="BK15" s="1164"/>
      <c r="BL15" s="1164"/>
      <c r="BM15" s="1164"/>
      <c r="BN15" s="1164"/>
      <c r="BO15" s="1164"/>
      <c r="BP15" s="1164"/>
      <c r="BQ15" s="1164"/>
      <c r="BR15" s="1164"/>
      <c r="BS15" s="1164"/>
      <c r="BT15" s="1164"/>
      <c r="BU15" s="1164"/>
      <c r="BV15" s="1164"/>
      <c r="BW15" s="1164"/>
    </row>
    <row r="16" spans="2:75" ht="12.75" customHeight="1">
      <c r="B16" s="2384">
        <v>1</v>
      </c>
      <c r="C16" s="1762"/>
      <c r="D16" s="1762"/>
      <c r="E16" s="1762"/>
      <c r="F16" s="1762"/>
      <c r="G16" s="2415"/>
      <c r="H16" s="1762"/>
      <c r="I16" s="1762"/>
      <c r="J16" s="2560"/>
      <c r="K16" s="2071"/>
      <c r="L16" s="2071"/>
      <c r="M16" s="2071"/>
      <c r="N16" s="1112"/>
      <c r="O16" s="1637"/>
      <c r="P16" s="1112"/>
      <c r="Q16" s="1112"/>
      <c r="R16" s="1637"/>
      <c r="S16" s="2416"/>
      <c r="T16" s="1637"/>
      <c r="U16" s="1637"/>
      <c r="V16" s="1637"/>
      <c r="W16" s="1187"/>
      <c r="Y16" s="2488"/>
      <c r="Z16" s="1637"/>
      <c r="AA16" s="1637"/>
      <c r="AB16" s="2437"/>
      <c r="AC16" s="2559"/>
      <c r="AK16" s="1165">
        <f>T16</f>
        <v>0</v>
      </c>
      <c r="AL16" s="1162"/>
      <c r="AM16" s="1162"/>
      <c r="AN16" s="1165">
        <f>AK16+AL16-AM16</f>
        <v>0</v>
      </c>
      <c r="AO16" s="1168"/>
      <c r="AP16" s="1168"/>
      <c r="AQ16" s="1168"/>
      <c r="AR16" s="1162"/>
      <c r="AS16" s="1165">
        <f>IF(AU16&gt;AN16,AU16-AN16,0)</f>
        <v>0</v>
      </c>
      <c r="AT16" s="1165">
        <f>IF(AN16&gt;AU16,AN16-AU16,0)</f>
        <v>0</v>
      </c>
      <c r="AU16" s="1165">
        <f>IF(AND(AO16="Y",AP16="Y",AQ16="Y"),MIN(AN16,AR16),0)</f>
        <v>0</v>
      </c>
      <c r="AV16" s="1162"/>
      <c r="AW16" s="1165">
        <f>IF(AY16&gt;AN16,AY16-AN16,0)</f>
        <v>0</v>
      </c>
      <c r="AX16" s="1165">
        <f>IF(AN16&gt;AY16,AN16-AY16,0)</f>
        <v>0</v>
      </c>
      <c r="AY16" s="1165">
        <f>AU16+AV16</f>
        <v>0</v>
      </c>
      <c r="AZ16" s="1162"/>
      <c r="BA16" s="1165">
        <f>IF(BC16&gt;AN16,BC16-AN16,0)</f>
        <v>0</v>
      </c>
      <c r="BB16" s="1165">
        <f>IF(AN16&gt;BC16,AN16-BC16,0)</f>
        <v>0</v>
      </c>
      <c r="BC16" s="1165">
        <f>AY16+AZ16</f>
        <v>0</v>
      </c>
      <c r="BD16" s="1162"/>
      <c r="BE16" s="1836"/>
      <c r="BG16" s="1165">
        <f>Y16</f>
        <v>0</v>
      </c>
      <c r="BH16" s="1162"/>
      <c r="BI16" s="1162"/>
      <c r="BJ16" s="1165">
        <f>BG16+BH16-BI16</f>
        <v>0</v>
      </c>
      <c r="BK16" s="1162"/>
      <c r="BL16" s="1165">
        <f>IF(BN16&gt;BJ16,BN16-BJ16,0)</f>
        <v>0</v>
      </c>
      <c r="BM16" s="1165">
        <f>IF(BJ16&gt;BN16,BJ16-BN16,0)</f>
        <v>0</v>
      </c>
      <c r="BN16" s="2578">
        <f t="shared" ref="BN16:BN20" si="0">IF(BK16="Y",BJ16,0)</f>
        <v>0</v>
      </c>
      <c r="BO16" s="1162"/>
      <c r="BP16" s="1165">
        <f>IF(BR16&gt;BJ16,BR16-BJ16,0)</f>
        <v>0</v>
      </c>
      <c r="BQ16" s="1165">
        <f>IF(BJ16&gt;BR16,BJ16-BR16,0)</f>
        <v>0</v>
      </c>
      <c r="BR16" s="1165">
        <f>BN16+BO16</f>
        <v>0</v>
      </c>
      <c r="BS16" s="1162"/>
      <c r="BT16" s="1165">
        <f>IF(BV16&gt;AN16,BV16-AN16,0)</f>
        <v>0</v>
      </c>
      <c r="BU16" s="1165">
        <f>IF(BJ16&gt;BV16,BJ16-BV16,0)</f>
        <v>0</v>
      </c>
      <c r="BV16" s="1165">
        <f>BR16+BS16</f>
        <v>0</v>
      </c>
      <c r="BW16" s="1162"/>
    </row>
    <row r="17" spans="2:75" ht="12.75" customHeight="1">
      <c r="B17" s="2384">
        <v>2</v>
      </c>
      <c r="C17" s="1765"/>
      <c r="D17" s="1762"/>
      <c r="E17" s="1762"/>
      <c r="F17" s="1765"/>
      <c r="G17" s="2420"/>
      <c r="H17" s="1765"/>
      <c r="I17" s="1765"/>
      <c r="J17" s="2561"/>
      <c r="K17" s="2072"/>
      <c r="L17" s="2072"/>
      <c r="M17" s="2072"/>
      <c r="N17" s="1042"/>
      <c r="O17" s="1766"/>
      <c r="P17" s="1042"/>
      <c r="Q17" s="1042"/>
      <c r="R17" s="1766"/>
      <c r="S17" s="2421"/>
      <c r="T17" s="1766"/>
      <c r="U17" s="1766"/>
      <c r="V17" s="1766"/>
      <c r="W17" s="1192"/>
      <c r="Y17" s="2489"/>
      <c r="Z17" s="1766"/>
      <c r="AA17" s="1766"/>
      <c r="AB17" s="2419"/>
      <c r="AC17" s="2559"/>
      <c r="AK17" s="1165">
        <f>T17</f>
        <v>0</v>
      </c>
      <c r="AL17" s="1162"/>
      <c r="AM17" s="1162"/>
      <c r="AN17" s="1165">
        <f>AK17+AL17-AM17</f>
        <v>0</v>
      </c>
      <c r="AO17" s="1168"/>
      <c r="AP17" s="1168"/>
      <c r="AQ17" s="1168"/>
      <c r="AR17" s="1162"/>
      <c r="AS17" s="1165">
        <f>IF(AU17&gt;AN17,AU17-AN17,0)</f>
        <v>0</v>
      </c>
      <c r="AT17" s="1165">
        <f>IF(AN17&gt;AU17,AN17-AU17,0)</f>
        <v>0</v>
      </c>
      <c r="AU17" s="1165">
        <f>IF(AND(AO17="Y",AP17="Y",AQ17="Y"),MIN(AN17,AR17),0)</f>
        <v>0</v>
      </c>
      <c r="AV17" s="1162"/>
      <c r="AW17" s="1165">
        <f t="shared" ref="AW17:AW20" si="1">IF(AY17&gt;AN17,AY17-AN17,0)</f>
        <v>0</v>
      </c>
      <c r="AX17" s="1165">
        <f t="shared" ref="AX17:AX20" si="2">IF(AN17&gt;AY17,AN17-AY17,0)</f>
        <v>0</v>
      </c>
      <c r="AY17" s="1165">
        <f>AU17+AV17</f>
        <v>0</v>
      </c>
      <c r="AZ17" s="1162"/>
      <c r="BA17" s="1165">
        <f t="shared" ref="BA17:BA20" si="3">IF(BC17&gt;AN17,BC17-AN17,0)</f>
        <v>0</v>
      </c>
      <c r="BB17" s="1165">
        <f t="shared" ref="BB17:BB20" si="4">IF(AN17&gt;BC17,AN17-BC17,0)</f>
        <v>0</v>
      </c>
      <c r="BC17" s="1165">
        <f>AY17+AZ17</f>
        <v>0</v>
      </c>
      <c r="BD17" s="1162"/>
      <c r="BE17" s="1836"/>
      <c r="BG17" s="1165">
        <f>Y17</f>
        <v>0</v>
      </c>
      <c r="BH17" s="1162"/>
      <c r="BI17" s="1162"/>
      <c r="BJ17" s="1165">
        <f>BG17+BH17-BI17</f>
        <v>0</v>
      </c>
      <c r="BK17" s="1162"/>
      <c r="BL17" s="1165">
        <f t="shared" ref="BL17:BL20" si="5">IF(BN17&gt;BJ17,BN17-BJ17,0)</f>
        <v>0</v>
      </c>
      <c r="BM17" s="1165">
        <f t="shared" ref="BM17:BM20" si="6">IF(BJ17&gt;BN17,BJ17-BN17,0)</f>
        <v>0</v>
      </c>
      <c r="BN17" s="2578">
        <f t="shared" si="0"/>
        <v>0</v>
      </c>
      <c r="BO17" s="1162"/>
      <c r="BP17" s="1165">
        <f t="shared" ref="BP17:BP20" si="7">IF(BR17&gt;BJ17,BR17-BJ17,0)</f>
        <v>0</v>
      </c>
      <c r="BQ17" s="1165">
        <f t="shared" ref="BQ17:BQ20" si="8">IF(BJ17&gt;BR17,BJ17-BR17,0)</f>
        <v>0</v>
      </c>
      <c r="BR17" s="1165">
        <f>BN17+BO17</f>
        <v>0</v>
      </c>
      <c r="BS17" s="1162"/>
      <c r="BT17" s="1165">
        <f t="shared" ref="BT17:BT20" si="9">IF(BV17&gt;AN17,BV17-AN17,0)</f>
        <v>0</v>
      </c>
      <c r="BU17" s="1165">
        <f t="shared" ref="BU17:BU20" si="10">IF(BJ17&gt;BV17,BJ17-BV17,0)</f>
        <v>0</v>
      </c>
      <c r="BV17" s="1165">
        <f>BR17+BS17</f>
        <v>0</v>
      </c>
      <c r="BW17" s="1162"/>
    </row>
    <row r="18" spans="2:75" ht="12.75" customHeight="1">
      <c r="B18" s="2384">
        <v>3</v>
      </c>
      <c r="C18" s="1765"/>
      <c r="D18" s="1762"/>
      <c r="E18" s="1762"/>
      <c r="F18" s="1765"/>
      <c r="G18" s="2420"/>
      <c r="H18" s="1765"/>
      <c r="I18" s="1765"/>
      <c r="J18" s="2561"/>
      <c r="K18" s="2072"/>
      <c r="L18" s="2072"/>
      <c r="M18" s="2072"/>
      <c r="N18" s="1042"/>
      <c r="O18" s="1766"/>
      <c r="P18" s="1042"/>
      <c r="Q18" s="1042"/>
      <c r="R18" s="1766"/>
      <c r="S18" s="2421"/>
      <c r="T18" s="1766"/>
      <c r="U18" s="1766"/>
      <c r="V18" s="1766"/>
      <c r="W18" s="1192"/>
      <c r="Y18" s="2489"/>
      <c r="Z18" s="1766"/>
      <c r="AA18" s="1766"/>
      <c r="AB18" s="2419"/>
      <c r="AC18" s="2559"/>
      <c r="AK18" s="1165">
        <f>T18</f>
        <v>0</v>
      </c>
      <c r="AL18" s="1162"/>
      <c r="AM18" s="1162"/>
      <c r="AN18" s="1165">
        <f>AK18+AL18-AM18</f>
        <v>0</v>
      </c>
      <c r="AO18" s="1168"/>
      <c r="AP18" s="1168"/>
      <c r="AQ18" s="1168"/>
      <c r="AR18" s="1162"/>
      <c r="AS18" s="1165">
        <f>IF(AU18&gt;AN18,AU18-AN18,0)</f>
        <v>0</v>
      </c>
      <c r="AT18" s="1165">
        <f>IF(AN18&gt;AU18,AN18-AU18,0)</f>
        <v>0</v>
      </c>
      <c r="AU18" s="1165">
        <f t="shared" ref="AU18:AU20" si="11">IF(AND(AO18="Y",AP18="Y",AQ18="Y"),MIN(AN18,AR18),0)</f>
        <v>0</v>
      </c>
      <c r="AV18" s="1162"/>
      <c r="AW18" s="1165">
        <f t="shared" si="1"/>
        <v>0</v>
      </c>
      <c r="AX18" s="1165">
        <f t="shared" si="2"/>
        <v>0</v>
      </c>
      <c r="AY18" s="1165">
        <f>AU18+AV18</f>
        <v>0</v>
      </c>
      <c r="AZ18" s="1162"/>
      <c r="BA18" s="1165">
        <f t="shared" si="3"/>
        <v>0</v>
      </c>
      <c r="BB18" s="1165">
        <f t="shared" si="4"/>
        <v>0</v>
      </c>
      <c r="BC18" s="1165">
        <f>AY18+AZ18</f>
        <v>0</v>
      </c>
      <c r="BD18" s="1162"/>
      <c r="BE18" s="1836"/>
      <c r="BG18" s="1165">
        <f>Y18</f>
        <v>0</v>
      </c>
      <c r="BH18" s="1162"/>
      <c r="BI18" s="1162"/>
      <c r="BJ18" s="1165">
        <f>BG18+BH18-BI18</f>
        <v>0</v>
      </c>
      <c r="BK18" s="1162"/>
      <c r="BL18" s="1165">
        <f t="shared" si="5"/>
        <v>0</v>
      </c>
      <c r="BM18" s="1165">
        <f t="shared" si="6"/>
        <v>0</v>
      </c>
      <c r="BN18" s="2578">
        <f t="shared" si="0"/>
        <v>0</v>
      </c>
      <c r="BO18" s="1162"/>
      <c r="BP18" s="1165">
        <f t="shared" si="7"/>
        <v>0</v>
      </c>
      <c r="BQ18" s="1165">
        <f t="shared" si="8"/>
        <v>0</v>
      </c>
      <c r="BR18" s="1165">
        <f>BN18+BO18</f>
        <v>0</v>
      </c>
      <c r="BS18" s="1162"/>
      <c r="BT18" s="1165">
        <f t="shared" si="9"/>
        <v>0</v>
      </c>
      <c r="BU18" s="1165">
        <f t="shared" si="10"/>
        <v>0</v>
      </c>
      <c r="BV18" s="1165">
        <f>BR18+BS18</f>
        <v>0</v>
      </c>
      <c r="BW18" s="1162"/>
    </row>
    <row r="19" spans="2:75" ht="12.75" customHeight="1">
      <c r="B19" s="2562">
        <v>4</v>
      </c>
      <c r="C19" s="2076"/>
      <c r="D19" s="2563"/>
      <c r="E19" s="2563"/>
      <c r="F19" s="2076"/>
      <c r="G19" s="2564"/>
      <c r="H19" s="2076"/>
      <c r="I19" s="2076"/>
      <c r="J19" s="2497"/>
      <c r="K19" s="2078"/>
      <c r="L19" s="2078"/>
      <c r="M19" s="2078"/>
      <c r="N19" s="1124"/>
      <c r="O19" s="2079"/>
      <c r="P19" s="1124"/>
      <c r="Q19" s="1124"/>
      <c r="R19" s="2079"/>
      <c r="S19" s="2565"/>
      <c r="T19" s="2079"/>
      <c r="U19" s="2079"/>
      <c r="V19" s="2079"/>
      <c r="W19" s="2566"/>
      <c r="Y19" s="2489"/>
      <c r="Z19" s="1766"/>
      <c r="AA19" s="1766"/>
      <c r="AB19" s="2419"/>
      <c r="AC19" s="2559"/>
      <c r="AK19" s="1165">
        <f>T19</f>
        <v>0</v>
      </c>
      <c r="AL19" s="1162"/>
      <c r="AM19" s="1162"/>
      <c r="AN19" s="1165">
        <f>AK19+AL19-AM19</f>
        <v>0</v>
      </c>
      <c r="AO19" s="1168"/>
      <c r="AP19" s="1168"/>
      <c r="AQ19" s="1168"/>
      <c r="AR19" s="1162"/>
      <c r="AS19" s="1165">
        <f>IF(AU19&gt;AN19,AU19-AN19,0)</f>
        <v>0</v>
      </c>
      <c r="AT19" s="1165">
        <f>IF(AN19&gt;AU19,AN19-AU19,0)</f>
        <v>0</v>
      </c>
      <c r="AU19" s="1165">
        <f t="shared" si="11"/>
        <v>0</v>
      </c>
      <c r="AV19" s="1162"/>
      <c r="AW19" s="1165">
        <f t="shared" si="1"/>
        <v>0</v>
      </c>
      <c r="AX19" s="1165">
        <f t="shared" si="2"/>
        <v>0</v>
      </c>
      <c r="AY19" s="1165">
        <f>AU19+AV19</f>
        <v>0</v>
      </c>
      <c r="AZ19" s="1162"/>
      <c r="BA19" s="1165">
        <f t="shared" si="3"/>
        <v>0</v>
      </c>
      <c r="BB19" s="1165">
        <f t="shared" si="4"/>
        <v>0</v>
      </c>
      <c r="BC19" s="1165">
        <f>AY19+AZ19</f>
        <v>0</v>
      </c>
      <c r="BD19" s="1162"/>
      <c r="BE19" s="1836"/>
      <c r="BG19" s="1165">
        <f>Y19</f>
        <v>0</v>
      </c>
      <c r="BH19" s="1162"/>
      <c r="BI19" s="1162"/>
      <c r="BJ19" s="1165">
        <f>BG19+BH19-BI19</f>
        <v>0</v>
      </c>
      <c r="BK19" s="1162"/>
      <c r="BL19" s="1165">
        <f t="shared" si="5"/>
        <v>0</v>
      </c>
      <c r="BM19" s="1165">
        <f t="shared" si="6"/>
        <v>0</v>
      </c>
      <c r="BN19" s="2578">
        <f t="shared" si="0"/>
        <v>0</v>
      </c>
      <c r="BO19" s="1162"/>
      <c r="BP19" s="1165">
        <f t="shared" si="7"/>
        <v>0</v>
      </c>
      <c r="BQ19" s="1165">
        <f t="shared" si="8"/>
        <v>0</v>
      </c>
      <c r="BR19" s="1165">
        <f>BN19+BO19</f>
        <v>0</v>
      </c>
      <c r="BS19" s="1162"/>
      <c r="BT19" s="1165">
        <f t="shared" si="9"/>
        <v>0</v>
      </c>
      <c r="BU19" s="1165">
        <f t="shared" si="10"/>
        <v>0</v>
      </c>
      <c r="BV19" s="1165">
        <f>BR19+BS19</f>
        <v>0</v>
      </c>
      <c r="BW19" s="1162"/>
    </row>
    <row r="20" spans="2:75" ht="12.75" customHeight="1">
      <c r="B20" s="2562">
        <v>5</v>
      </c>
      <c r="C20" s="1182"/>
      <c r="D20" s="2567"/>
      <c r="E20" s="2567"/>
      <c r="F20" s="1182"/>
      <c r="G20" s="2568"/>
      <c r="H20" s="1182"/>
      <c r="I20" s="1182"/>
      <c r="J20" s="2569"/>
      <c r="K20" s="2570"/>
      <c r="L20" s="2570"/>
      <c r="M20" s="2570"/>
      <c r="N20" s="1256"/>
      <c r="O20" s="2487"/>
      <c r="P20" s="1256"/>
      <c r="Q20" s="1256"/>
      <c r="R20" s="2487"/>
      <c r="S20" s="2571"/>
      <c r="T20" s="2487"/>
      <c r="U20" s="2487"/>
      <c r="V20" s="2487"/>
      <c r="W20" s="2572"/>
      <c r="Y20" s="5463"/>
      <c r="Z20" s="2573"/>
      <c r="AA20" s="2573"/>
      <c r="AB20" s="2574"/>
      <c r="AC20" s="2559"/>
      <c r="AK20" s="1165">
        <f>T20</f>
        <v>0</v>
      </c>
      <c r="AL20" s="1162"/>
      <c r="AM20" s="1162"/>
      <c r="AN20" s="1165">
        <f>AK20+AL20-AM20</f>
        <v>0</v>
      </c>
      <c r="AO20" s="1168"/>
      <c r="AP20" s="1168"/>
      <c r="AQ20" s="1168"/>
      <c r="AR20" s="1162"/>
      <c r="AS20" s="1165">
        <f>IF(AU20&gt;AN20,AU20-AN20,0)</f>
        <v>0</v>
      </c>
      <c r="AT20" s="1165">
        <f>IF(AN20&gt;AU20,AN20-AU20,0)</f>
        <v>0</v>
      </c>
      <c r="AU20" s="1165">
        <f t="shared" si="11"/>
        <v>0</v>
      </c>
      <c r="AV20" s="1162"/>
      <c r="AW20" s="1165">
        <f t="shared" si="1"/>
        <v>0</v>
      </c>
      <c r="AX20" s="1165">
        <f t="shared" si="2"/>
        <v>0</v>
      </c>
      <c r="AY20" s="1165">
        <f>AU20+AV20</f>
        <v>0</v>
      </c>
      <c r="AZ20" s="1162"/>
      <c r="BA20" s="1165">
        <f t="shared" si="3"/>
        <v>0</v>
      </c>
      <c r="BB20" s="1165">
        <f t="shared" si="4"/>
        <v>0</v>
      </c>
      <c r="BC20" s="1165">
        <f>AY20+AZ20</f>
        <v>0</v>
      </c>
      <c r="BD20" s="1162"/>
      <c r="BE20" s="1836"/>
      <c r="BG20" s="1165">
        <f>Y20</f>
        <v>0</v>
      </c>
      <c r="BH20" s="1162"/>
      <c r="BI20" s="1162"/>
      <c r="BJ20" s="1165">
        <f>BG20+BH20-BI20</f>
        <v>0</v>
      </c>
      <c r="BK20" s="1162"/>
      <c r="BL20" s="1165">
        <f t="shared" si="5"/>
        <v>0</v>
      </c>
      <c r="BM20" s="1165">
        <f t="shared" si="6"/>
        <v>0</v>
      </c>
      <c r="BN20" s="2578">
        <f t="shared" si="0"/>
        <v>0</v>
      </c>
      <c r="BO20" s="1162"/>
      <c r="BP20" s="1165">
        <f t="shared" si="7"/>
        <v>0</v>
      </c>
      <c r="BQ20" s="1165">
        <f t="shared" si="8"/>
        <v>0</v>
      </c>
      <c r="BR20" s="1165">
        <f>BN20+BO20</f>
        <v>0</v>
      </c>
      <c r="BS20" s="1162"/>
      <c r="BT20" s="1165">
        <f t="shared" si="9"/>
        <v>0</v>
      </c>
      <c r="BU20" s="1165">
        <f t="shared" si="10"/>
        <v>0</v>
      </c>
      <c r="BV20" s="1165">
        <f>BR20+BS20</f>
        <v>0</v>
      </c>
      <c r="BW20" s="1162"/>
    </row>
    <row r="21" spans="2:75" ht="12.75" customHeight="1">
      <c r="B21" s="2406"/>
      <c r="C21" s="2215"/>
      <c r="D21" s="2215"/>
      <c r="E21" s="2575"/>
      <c r="F21" s="2215"/>
      <c r="G21" s="2422"/>
      <c r="H21" s="2215"/>
      <c r="I21" s="2215"/>
      <c r="J21" s="2576"/>
      <c r="K21" s="4154"/>
      <c r="L21" s="4154"/>
      <c r="M21" s="4154"/>
      <c r="N21" s="1147"/>
      <c r="O21" s="1147"/>
      <c r="P21" s="1147"/>
      <c r="Q21" s="1147"/>
      <c r="R21" s="1147"/>
      <c r="S21" s="1147"/>
      <c r="T21" s="1147"/>
      <c r="U21" s="1799"/>
      <c r="V21" s="1799"/>
      <c r="W21" s="4125"/>
      <c r="Y21" s="5464"/>
      <c r="Z21" s="1799"/>
      <c r="AA21" s="1799"/>
      <c r="AB21" s="2441"/>
      <c r="AC21" s="2559"/>
      <c r="AK21" s="1165"/>
      <c r="AL21" s="1165"/>
      <c r="AM21" s="1165"/>
      <c r="AN21" s="1165"/>
      <c r="AO21" s="1165"/>
      <c r="AP21" s="1226"/>
      <c r="AQ21" s="1226"/>
      <c r="AR21" s="1165"/>
      <c r="AS21" s="1165"/>
      <c r="AT21" s="1165"/>
      <c r="AU21" s="1165"/>
      <c r="AV21" s="1165"/>
      <c r="AW21" s="1165"/>
      <c r="AX21" s="1165"/>
      <c r="AY21" s="1165"/>
      <c r="AZ21" s="1165"/>
      <c r="BA21" s="1165"/>
      <c r="BB21" s="1165"/>
      <c r="BC21" s="1165"/>
      <c r="BD21" s="1165"/>
      <c r="BE21" s="1837"/>
      <c r="BG21" s="1165"/>
      <c r="BH21" s="1165"/>
      <c r="BI21" s="1165"/>
      <c r="BJ21" s="1165"/>
      <c r="BK21" s="1224"/>
      <c r="BL21" s="1165"/>
      <c r="BM21" s="1165"/>
      <c r="BN21" s="1165"/>
      <c r="BO21" s="1165"/>
      <c r="BP21" s="1165"/>
      <c r="BQ21" s="1165"/>
      <c r="BR21" s="1165"/>
      <c r="BS21" s="1165"/>
      <c r="BT21" s="1165"/>
      <c r="BU21" s="1165"/>
      <c r="BV21" s="1165"/>
      <c r="BW21" s="1165"/>
    </row>
    <row r="22" spans="2:75" ht="12.75" customHeight="1">
      <c r="B22" s="5465" t="s">
        <v>2202</v>
      </c>
      <c r="C22" s="5466"/>
      <c r="D22" s="5466"/>
      <c r="E22" s="5466"/>
      <c r="F22" s="5466"/>
      <c r="G22" s="5467"/>
      <c r="H22" s="5466"/>
      <c r="I22" s="5466"/>
      <c r="J22" s="5468"/>
      <c r="K22" s="5469"/>
      <c r="L22" s="5469"/>
      <c r="M22" s="5470"/>
      <c r="N22" s="5439">
        <f t="shared" ref="N22:V22" si="12">SUBTOTAL(9,N16:N20)</f>
        <v>0</v>
      </c>
      <c r="O22" s="5439">
        <f t="shared" si="12"/>
        <v>0</v>
      </c>
      <c r="P22" s="5439">
        <f t="shared" si="12"/>
        <v>0</v>
      </c>
      <c r="Q22" s="5439">
        <f t="shared" si="12"/>
        <v>0</v>
      </c>
      <c r="R22" s="5439">
        <f t="shared" si="12"/>
        <v>0</v>
      </c>
      <c r="S22" s="5439">
        <f t="shared" si="12"/>
        <v>0</v>
      </c>
      <c r="T22" s="5439">
        <f t="shared" si="12"/>
        <v>0</v>
      </c>
      <c r="U22" s="5439">
        <f t="shared" si="12"/>
        <v>0</v>
      </c>
      <c r="V22" s="5439">
        <f t="shared" si="12"/>
        <v>0</v>
      </c>
      <c r="W22" s="5440"/>
      <c r="Y22" s="5471">
        <f>SUBTOTAL(9,Y16:Y20)</f>
        <v>0</v>
      </c>
      <c r="Z22" s="5472">
        <f>SUBTOTAL(9,Z16:Z20)</f>
        <v>0</v>
      </c>
      <c r="AA22" s="5472">
        <f>SUBTOTAL(9,AA16:AA20)</f>
        <v>0</v>
      </c>
      <c r="AB22" s="5443"/>
      <c r="AC22" s="2577"/>
      <c r="AK22" s="1847">
        <f>SUM(AK15:AK21)</f>
        <v>0</v>
      </c>
      <c r="AL22" s="1847">
        <f>SUM(AL15:AL21)</f>
        <v>0</v>
      </c>
      <c r="AM22" s="1847">
        <f>SUM(AM15:AM21)</f>
        <v>0</v>
      </c>
      <c r="AN22" s="1847">
        <f>SUM(AN15:AN21)</f>
        <v>0</v>
      </c>
      <c r="AO22" s="2579"/>
      <c r="AP22" s="2579"/>
      <c r="AQ22" s="2579">
        <f t="shared" ref="AQ22:BC22" si="13">SUM(AQ15:AQ21)</f>
        <v>0</v>
      </c>
      <c r="AR22" s="2579">
        <f t="shared" si="13"/>
        <v>0</v>
      </c>
      <c r="AS22" s="1847">
        <f t="shared" si="13"/>
        <v>0</v>
      </c>
      <c r="AT22" s="1847">
        <f t="shared" si="13"/>
        <v>0</v>
      </c>
      <c r="AU22" s="1847">
        <f t="shared" si="13"/>
        <v>0</v>
      </c>
      <c r="AV22" s="1847">
        <f t="shared" si="13"/>
        <v>0</v>
      </c>
      <c r="AW22" s="1847">
        <f t="shared" si="13"/>
        <v>0</v>
      </c>
      <c r="AX22" s="1847">
        <f t="shared" si="13"/>
        <v>0</v>
      </c>
      <c r="AY22" s="1847">
        <f t="shared" si="13"/>
        <v>0</v>
      </c>
      <c r="AZ22" s="1847">
        <f t="shared" si="13"/>
        <v>0</v>
      </c>
      <c r="BA22" s="1847">
        <f t="shared" si="13"/>
        <v>0</v>
      </c>
      <c r="BB22" s="1847">
        <f t="shared" si="13"/>
        <v>0</v>
      </c>
      <c r="BC22" s="1847">
        <f t="shared" si="13"/>
        <v>0</v>
      </c>
      <c r="BD22" s="2579"/>
      <c r="BE22" s="2580"/>
      <c r="BG22" s="1847">
        <f>SUM(BG15:BG21)</f>
        <v>0</v>
      </c>
      <c r="BH22" s="1847">
        <f>SUM(BH15:BH21)</f>
        <v>0</v>
      </c>
      <c r="BI22" s="1847">
        <f>SUM(BI15:BI21)</f>
        <v>0</v>
      </c>
      <c r="BJ22" s="2581">
        <f>SUM(BJ15:BJ21)</f>
        <v>0</v>
      </c>
      <c r="BK22" s="2582"/>
      <c r="BL22" s="2583">
        <f t="shared" ref="BL22:BV22" si="14">SUM(BL15:BL21)</f>
        <v>0</v>
      </c>
      <c r="BM22" s="1847">
        <f t="shared" si="14"/>
        <v>0</v>
      </c>
      <c r="BN22" s="1847">
        <f t="shared" si="14"/>
        <v>0</v>
      </c>
      <c r="BO22" s="1847">
        <f t="shared" si="14"/>
        <v>0</v>
      </c>
      <c r="BP22" s="1847">
        <f t="shared" si="14"/>
        <v>0</v>
      </c>
      <c r="BQ22" s="1847">
        <f t="shared" si="14"/>
        <v>0</v>
      </c>
      <c r="BR22" s="1847">
        <f t="shared" si="14"/>
        <v>0</v>
      </c>
      <c r="BS22" s="1847">
        <f t="shared" si="14"/>
        <v>0</v>
      </c>
      <c r="BT22" s="1847">
        <f t="shared" si="14"/>
        <v>0</v>
      </c>
      <c r="BU22" s="1847">
        <f t="shared" si="14"/>
        <v>0</v>
      </c>
      <c r="BV22" s="2581">
        <f t="shared" si="14"/>
        <v>0</v>
      </c>
      <c r="BW22" s="1847"/>
    </row>
    <row r="23" spans="2:75" ht="12.75" customHeight="1">
      <c r="B23" s="18"/>
      <c r="Q23" s="352" t="s">
        <v>1263</v>
      </c>
      <c r="R23" s="356">
        <f>R22-SFP!G88</f>
        <v>0</v>
      </c>
    </row>
    <row r="24" spans="2:75" ht="12.75" customHeight="1">
      <c r="B24" s="284" t="s">
        <v>1565</v>
      </c>
      <c r="C24" s="284"/>
      <c r="AK24" s="7774" t="s">
        <v>1602</v>
      </c>
      <c r="AL24" s="7775"/>
      <c r="AM24" s="7775"/>
      <c r="AN24" s="7775"/>
    </row>
    <row r="25" spans="2:75" ht="12.75" customHeight="1">
      <c r="B25" s="540">
        <v>1</v>
      </c>
      <c r="C25" s="1160" t="s">
        <v>1566</v>
      </c>
      <c r="AK25" s="7351" t="s">
        <v>1603</v>
      </c>
      <c r="AL25" s="7351"/>
      <c r="AM25" s="1237" t="s">
        <v>1604</v>
      </c>
      <c r="AN25" s="1237" t="s">
        <v>1605</v>
      </c>
    </row>
    <row r="26" spans="2:75" ht="12.75" customHeight="1">
      <c r="AK26" s="8089" t="s">
        <v>208</v>
      </c>
      <c r="AL26" s="8089"/>
      <c r="AM26" s="1844">
        <f t="shared" ref="AM26:AM32" si="15">SUMIF($E:$E,$AK26,$BC:$BC)+SUMIF($E:$E,$AK26,$BV:$BV)</f>
        <v>0</v>
      </c>
      <c r="AN26" s="1844">
        <f t="shared" ref="AN26:AN32" si="16">SUMIF($E:$E,$AK26,$BB:$BB)+SUMIF($E:$E,$AK26,$BU:$BU)</f>
        <v>0</v>
      </c>
    </row>
    <row r="27" spans="2:75" ht="12.75" customHeight="1">
      <c r="AK27" s="2584" t="s">
        <v>209</v>
      </c>
      <c r="AL27" s="1474"/>
      <c r="AM27" s="1844">
        <f t="shared" si="15"/>
        <v>0</v>
      </c>
      <c r="AN27" s="1844">
        <f t="shared" si="16"/>
        <v>0</v>
      </c>
    </row>
    <row r="28" spans="2:75" ht="14.45" customHeight="1">
      <c r="AK28" s="2584" t="s">
        <v>210</v>
      </c>
      <c r="AL28" s="1474"/>
      <c r="AM28" s="1844">
        <f t="shared" si="15"/>
        <v>0</v>
      </c>
      <c r="AN28" s="1844">
        <f t="shared" si="16"/>
        <v>0</v>
      </c>
    </row>
    <row r="29" spans="2:75" ht="14.45" customHeight="1">
      <c r="AK29" s="2584" t="s">
        <v>211</v>
      </c>
      <c r="AL29" s="1474"/>
      <c r="AM29" s="1844">
        <f t="shared" si="15"/>
        <v>0</v>
      </c>
      <c r="AN29" s="1844">
        <f t="shared" si="16"/>
        <v>0</v>
      </c>
    </row>
    <row r="30" spans="2:75" ht="14.45" customHeight="1">
      <c r="AK30" s="2584" t="s">
        <v>212</v>
      </c>
      <c r="AL30" s="1474"/>
      <c r="AM30" s="1844">
        <f t="shared" si="15"/>
        <v>0</v>
      </c>
      <c r="AN30" s="1844">
        <f t="shared" si="16"/>
        <v>0</v>
      </c>
    </row>
    <row r="31" spans="2:75" ht="14.45" customHeight="1">
      <c r="AK31" s="2584" t="s">
        <v>213</v>
      </c>
      <c r="AL31" s="1474"/>
      <c r="AM31" s="1844">
        <f t="shared" si="15"/>
        <v>0</v>
      </c>
      <c r="AN31" s="1844">
        <f t="shared" si="16"/>
        <v>0</v>
      </c>
    </row>
    <row r="32" spans="2:75" ht="14.45" customHeight="1">
      <c r="AK32" s="8001" t="s">
        <v>214</v>
      </c>
      <c r="AL32" s="8002"/>
      <c r="AM32" s="1844">
        <f t="shared" si="15"/>
        <v>0</v>
      </c>
      <c r="AN32" s="1844">
        <f t="shared" si="16"/>
        <v>0</v>
      </c>
    </row>
    <row r="33" spans="37:41" ht="14.45" customHeight="1">
      <c r="AK33" s="8090" t="s">
        <v>164</v>
      </c>
      <c r="AL33" s="8090"/>
      <c r="AM33" s="1847">
        <f>SUM(AM26:AM32)</f>
        <v>0</v>
      </c>
      <c r="AN33" s="1847">
        <f>SUM(AN26:AN32)</f>
        <v>0</v>
      </c>
    </row>
    <row r="34" spans="37:41" ht="15">
      <c r="AN34"/>
      <c r="AO34"/>
    </row>
    <row r="35" spans="37:41" ht="12.75" customHeight="1">
      <c r="AK35" s="7306" t="s">
        <v>1548</v>
      </c>
      <c r="AL35" s="7306"/>
      <c r="AM35" s="7306" t="s">
        <v>52</v>
      </c>
      <c r="AN35" s="7306"/>
      <c r="AO35" s="7306"/>
    </row>
    <row r="36" spans="37:41" ht="12.75" customHeight="1">
      <c r="AK36" s="7632" t="s">
        <v>2171</v>
      </c>
      <c r="AL36" s="7632"/>
      <c r="AM36" s="7911" t="s">
        <v>2172</v>
      </c>
      <c r="AN36" s="7911"/>
      <c r="AO36" s="7911"/>
    </row>
  </sheetData>
  <sheetProtection algorithmName="SHA-512" hashValue="1lTt42510Z36nWfVKpTLH9H0u5FvwnR1RL/is0LwqnZILvScTImEQO8TJOnMwY8EZBlGnedTu0U2YNt0Uv74kw==" saltValue="LSXBaWP4NZb/pjPekYl2JQ==" spinCount="100000" sheet="1" scenarios="1" formatRows="0" insertColumns="0" insertRows="0"/>
  <mergeCells count="78">
    <mergeCell ref="BL11:BL14"/>
    <mergeCell ref="BR12:BR14"/>
    <mergeCell ref="BS12:BS14"/>
    <mergeCell ref="BT12:BT14"/>
    <mergeCell ref="BG9:BW9"/>
    <mergeCell ref="BG10:BW10"/>
    <mergeCell ref="BM11:BM14"/>
    <mergeCell ref="BN11:BN14"/>
    <mergeCell ref="BO12:BO14"/>
    <mergeCell ref="BP12:BP14"/>
    <mergeCell ref="BQ12:BQ14"/>
    <mergeCell ref="BU12:BU14"/>
    <mergeCell ref="BV12:BV14"/>
    <mergeCell ref="BW11:BW14"/>
    <mergeCell ref="BG11:BG14"/>
    <mergeCell ref="BH12:BH14"/>
    <mergeCell ref="BI12:BI14"/>
    <mergeCell ref="BH11:BI11"/>
    <mergeCell ref="BJ11:BJ14"/>
    <mergeCell ref="BK11:BK14"/>
    <mergeCell ref="BB11:BB14"/>
    <mergeCell ref="BC11:BC14"/>
    <mergeCell ref="BD10:BD14"/>
    <mergeCell ref="BE10:BE14"/>
    <mergeCell ref="AZ11:AZ14"/>
    <mergeCell ref="BA11:BA14"/>
    <mergeCell ref="AV11:AV14"/>
    <mergeCell ref="AW11:AW14"/>
    <mergeCell ref="AX11:AX14"/>
    <mergeCell ref="AY11:AY14"/>
    <mergeCell ref="B9:C13"/>
    <mergeCell ref="U9:U13"/>
    <mergeCell ref="V9:V13"/>
    <mergeCell ref="D9:D13"/>
    <mergeCell ref="E9:E13"/>
    <mergeCell ref="F9:F13"/>
    <mergeCell ref="G10:G13"/>
    <mergeCell ref="H10:H13"/>
    <mergeCell ref="I10:I13"/>
    <mergeCell ref="J10:J13"/>
    <mergeCell ref="K9:K13"/>
    <mergeCell ref="N9:N13"/>
    <mergeCell ref="Q9:Q13"/>
    <mergeCell ref="L10:L13"/>
    <mergeCell ref="Y10:Y13"/>
    <mergeCell ref="Z10:Z13"/>
    <mergeCell ref="AA10:AA13"/>
    <mergeCell ref="AB10:AB13"/>
    <mergeCell ref="M10:M13"/>
    <mergeCell ref="R9:R13"/>
    <mergeCell ref="W9:W13"/>
    <mergeCell ref="O9:O13"/>
    <mergeCell ref="P9:P13"/>
    <mergeCell ref="S9:S13"/>
    <mergeCell ref="T9:T13"/>
    <mergeCell ref="AC2:AC5"/>
    <mergeCell ref="AU10:AU14"/>
    <mergeCell ref="AQ11:AQ14"/>
    <mergeCell ref="AR11:AR14"/>
    <mergeCell ref="AS10:AS14"/>
    <mergeCell ref="AN10:AN14"/>
    <mergeCell ref="AT10:AT14"/>
    <mergeCell ref="AP11:AP14"/>
    <mergeCell ref="AO10:AR10"/>
    <mergeCell ref="AO11:AO14"/>
    <mergeCell ref="AL10:AM10"/>
    <mergeCell ref="AL11:AL14"/>
    <mergeCell ref="AM11:AM14"/>
    <mergeCell ref="AK10:AK14"/>
    <mergeCell ref="AM35:AO35"/>
    <mergeCell ref="AM36:AO36"/>
    <mergeCell ref="AK35:AL35"/>
    <mergeCell ref="AK36:AL36"/>
    <mergeCell ref="AK24:AN24"/>
    <mergeCell ref="AK25:AL25"/>
    <mergeCell ref="AK26:AL26"/>
    <mergeCell ref="AK33:AL33"/>
    <mergeCell ref="AK32:AL32"/>
  </mergeCells>
  <conditionalFormatting sqref="R23">
    <cfRule type="cellIs" dxfId="90" priority="1" operator="notEqual">
      <formula>0</formula>
    </cfRule>
  </conditionalFormatting>
  <dataValidations count="1">
    <dataValidation type="list" allowBlank="1" showInputMessage="1" showErrorMessage="1" sqref="AP15:AP21 AO16:AO20 BK14:BK21" xr:uid="{1BD4D149-8037-4CFA-83B7-9D11EB291FB6}">
      <formula1>"Y,N"</formula1>
    </dataValidation>
  </dataValidations>
  <hyperlinks>
    <hyperlink ref="AD5" location="SCI!A1" display="SCI" xr:uid="{C6FBD8BE-150E-4722-A862-301CBA854F7A}"/>
    <hyperlink ref="AD4" location="'SFP - Liab, NW '!A1" display="SFP-Liab and NW" xr:uid="{AA0D5C3F-39D6-49C8-93FA-190D93A0168C}"/>
    <hyperlink ref="AD3" location="'SFP - Asset'!A1" display="SFP-Asset" xr:uid="{7471A116-CCB5-45EF-A7CC-212555554D7C}"/>
    <hyperlink ref="AD2" location="Content!A1" display="Content" xr:uid="{4A6A8E4B-9F7A-4DBD-8E69-C607D323068D}"/>
    <hyperlink ref="AK36" r:id="rId1" display="https://www.insurance.gov.ph/amended-insurance-code-r-a-10607/" xr:uid="{D1041008-7BA4-4F03-9570-B06918C33BCD}"/>
  </hyperlinks>
  <printOptions horizontalCentered="1"/>
  <pageMargins left="0.2" right="0.2" top="1.25" bottom="0.75" header="0.3" footer="0.3"/>
  <pageSetup paperSize="5" scale="23" fitToHeight="0"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30796B2B-3F4B-4636-91C0-B0172B67C38B}">
          <x14:formula1>
            <xm:f>'Dropdown List'!$A$2:$A$8</xm:f>
          </x14:formula1>
          <xm:sqref>E16:E21</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FFCCCC"/>
    <pageSetUpPr fitToPage="1"/>
  </sheetPr>
  <dimension ref="B2:CC41"/>
  <sheetViews>
    <sheetView showGridLines="0" topLeftCell="AE5" zoomScale="85" zoomScaleNormal="85" workbookViewId="0">
      <selection activeCell="AP38" sqref="AP38"/>
    </sheetView>
  </sheetViews>
  <sheetFormatPr defaultColWidth="9.140625" defaultRowHeight="12.75" customHeight="1" outlineLevelCol="1"/>
  <cols>
    <col min="1" max="1" width="1.85546875" style="18" customWidth="1"/>
    <col min="2" max="2" width="3.7109375" style="18" customWidth="1"/>
    <col min="3" max="3" width="40.7109375" style="18" customWidth="1"/>
    <col min="4" max="6" width="25.7109375" style="18" customWidth="1"/>
    <col min="7" max="9" width="20.7109375" style="18" customWidth="1"/>
    <col min="10" max="13" width="15.7109375" style="18" customWidth="1"/>
    <col min="14" max="19" width="20.7109375" style="18" customWidth="1"/>
    <col min="20" max="20" width="30.7109375" style="18" customWidth="1"/>
    <col min="21" max="21" width="3.7109375" style="18" customWidth="1"/>
    <col min="22" max="24" width="20.7109375" style="18" customWidth="1"/>
    <col min="25" max="25" width="30.7109375" style="18" customWidth="1"/>
    <col min="26" max="26" width="2.140625" style="18" customWidth="1"/>
    <col min="27" max="27" width="18.7109375" style="18" customWidth="1"/>
    <col min="28" max="31" width="9.140625" style="18" customWidth="1"/>
    <col min="32" max="32" width="9.140625" style="1" customWidth="1"/>
    <col min="33" max="33" width="9.140625" style="1" hidden="1" customWidth="1"/>
    <col min="34" max="34" width="19.7109375" style="1" hidden="1" customWidth="1"/>
    <col min="35" max="42" width="22.5703125" style="1" hidden="1" customWidth="1"/>
    <col min="43" max="50" width="22.5703125" style="1" hidden="1" customWidth="1" outlineLevel="1"/>
    <col min="51" max="51" width="35.7109375" style="1" hidden="1" customWidth="1" collapsed="1"/>
    <col min="52" max="52" width="35.7109375" style="1" hidden="1" customWidth="1"/>
    <col min="53" max="53" width="3.7109375" style="1" hidden="1" customWidth="1"/>
    <col min="54" max="61" width="18.7109375" style="1" hidden="1" customWidth="1"/>
    <col min="62" max="62" width="3.7109375" style="1" hidden="1" customWidth="1"/>
    <col min="63" max="70" width="20.7109375" style="1" hidden="1" customWidth="1"/>
    <col min="71" max="78" width="20.7109375" style="1" hidden="1" customWidth="1" outlineLevel="1"/>
    <col min="79" max="79" width="35.7109375" style="1" hidden="1" customWidth="1" collapsed="1"/>
    <col min="80" max="80" width="0" style="1" hidden="1" customWidth="1"/>
    <col min="81" max="81" width="9.140625" style="1"/>
    <col min="82" max="16384" width="9.140625" style="18"/>
  </cols>
  <sheetData>
    <row r="2" spans="2:81" ht="15.2" customHeight="1">
      <c r="B2" s="1005" t="s">
        <v>2203</v>
      </c>
      <c r="F2" s="593"/>
      <c r="G2" s="593"/>
      <c r="H2" s="1484"/>
      <c r="I2" s="1484"/>
      <c r="U2" s="1152"/>
      <c r="V2" s="1152"/>
      <c r="W2" s="1152"/>
      <c r="X2" s="1152"/>
      <c r="Y2" s="1152"/>
      <c r="Z2" s="8078" t="s">
        <v>1486</v>
      </c>
      <c r="AA2" s="5444" t="s">
        <v>1067</v>
      </c>
    </row>
    <row r="3" spans="2:81" ht="15.2" customHeight="1">
      <c r="B3" s="1005" t="s">
        <v>7</v>
      </c>
      <c r="D3" s="5393">
        <f>'Com Prof'!D2</f>
        <v>0</v>
      </c>
      <c r="E3" s="5394"/>
      <c r="F3" s="593"/>
      <c r="G3" s="593"/>
      <c r="H3" s="1484"/>
      <c r="I3" s="1484"/>
      <c r="J3" s="265"/>
      <c r="K3" s="265"/>
      <c r="L3" s="265"/>
      <c r="M3" s="265"/>
      <c r="N3" s="265"/>
      <c r="O3" s="265"/>
      <c r="P3" s="265"/>
      <c r="Q3" s="265"/>
      <c r="R3" s="264"/>
      <c r="S3" s="264"/>
      <c r="T3" s="264"/>
      <c r="Z3" s="7342"/>
      <c r="AA3" s="550" t="s">
        <v>1487</v>
      </c>
    </row>
    <row r="4" spans="2:81" ht="15.2" customHeight="1">
      <c r="B4" s="1005" t="s">
        <v>757</v>
      </c>
      <c r="D4" s="5343">
        <f>'Com Prof'!D3</f>
        <v>45657</v>
      </c>
      <c r="E4" s="5344"/>
      <c r="F4" s="593"/>
      <c r="G4" s="593"/>
      <c r="H4" s="264"/>
      <c r="I4" s="264"/>
      <c r="J4" s="264"/>
      <c r="K4" s="264"/>
      <c r="L4" s="264"/>
      <c r="M4" s="264"/>
      <c r="N4" s="264"/>
      <c r="O4" s="264"/>
      <c r="P4" s="264"/>
      <c r="Q4" s="264"/>
      <c r="R4" s="264"/>
      <c r="S4" s="264"/>
      <c r="T4" s="264"/>
      <c r="Z4" s="7342"/>
      <c r="AA4" s="550" t="s">
        <v>1488</v>
      </c>
    </row>
    <row r="5" spans="2:81" s="1982" customFormat="1" ht="15.2" customHeight="1">
      <c r="C5" s="593"/>
      <c r="D5" s="593"/>
      <c r="E5" s="593"/>
      <c r="F5" s="593"/>
      <c r="G5" s="593"/>
      <c r="H5" s="593"/>
      <c r="I5" s="593"/>
      <c r="J5" s="593"/>
      <c r="K5" s="593"/>
      <c r="L5" s="593"/>
      <c r="M5" s="593"/>
      <c r="N5" s="593"/>
      <c r="O5" s="593"/>
      <c r="P5" s="593"/>
      <c r="Q5" s="593"/>
      <c r="R5" s="466"/>
      <c r="S5" s="466"/>
      <c r="T5" s="466"/>
      <c r="Z5" s="7992"/>
      <c r="AA5" s="551" t="s">
        <v>258</v>
      </c>
      <c r="AF5" s="2011"/>
      <c r="AG5" s="2011"/>
      <c r="AH5" s="2011"/>
      <c r="AI5" s="2011"/>
      <c r="AJ5" s="2011"/>
      <c r="AK5" s="2011"/>
      <c r="AL5" s="2011"/>
      <c r="AM5" s="2011"/>
      <c r="AN5" s="2011"/>
      <c r="AO5" s="2011"/>
      <c r="AP5" s="2011"/>
      <c r="AQ5" s="2011"/>
      <c r="AR5" s="2011"/>
      <c r="AS5" s="2011"/>
      <c r="AT5" s="2011"/>
      <c r="AU5" s="2011"/>
      <c r="AV5" s="2011"/>
      <c r="AW5" s="2011"/>
      <c r="AX5" s="2011"/>
      <c r="AY5" s="2011"/>
      <c r="AZ5" s="2011"/>
      <c r="BA5" s="2011"/>
      <c r="BB5" s="2011"/>
      <c r="BC5" s="2011"/>
      <c r="BD5" s="2011"/>
      <c r="BE5" s="2011"/>
      <c r="BF5" s="2011"/>
      <c r="BG5" s="2011"/>
      <c r="BH5" s="2011"/>
      <c r="BI5" s="2011"/>
      <c r="BJ5" s="2011"/>
      <c r="BK5" s="2011"/>
      <c r="BL5" s="2011"/>
      <c r="BM5" s="2011"/>
      <c r="BN5" s="2011"/>
      <c r="BO5" s="2011"/>
      <c r="BP5" s="2011"/>
      <c r="BQ5" s="2011"/>
      <c r="BR5" s="2011"/>
      <c r="BS5" s="2011"/>
      <c r="BT5" s="2011"/>
      <c r="BU5" s="2011"/>
      <c r="BV5" s="2011"/>
      <c r="BW5" s="2011"/>
      <c r="BX5" s="2011"/>
      <c r="BY5" s="2011"/>
      <c r="BZ5" s="2011"/>
      <c r="CA5" s="2011"/>
      <c r="CB5" s="2011"/>
      <c r="CC5" s="2011"/>
    </row>
    <row r="6" spans="2:81" ht="14.1" customHeight="1">
      <c r="AA6" s="510"/>
    </row>
    <row r="7" spans="2:81" ht="14.1" customHeight="1">
      <c r="AA7" s="510"/>
    </row>
    <row r="8" spans="2:81" ht="14.1" customHeight="1">
      <c r="AA8" s="510"/>
    </row>
    <row r="9" spans="2:81" s="2586" customFormat="1">
      <c r="B9" s="8098" t="s">
        <v>1614</v>
      </c>
      <c r="C9" s="8099"/>
      <c r="D9" s="8092" t="s">
        <v>1489</v>
      </c>
      <c r="E9" s="8106" t="s">
        <v>2204</v>
      </c>
      <c r="F9" s="8106" t="s">
        <v>2205</v>
      </c>
      <c r="G9" s="2556" t="s">
        <v>2206</v>
      </c>
      <c r="H9" s="2556"/>
      <c r="I9" s="2556"/>
      <c r="J9" s="8106" t="s">
        <v>2050</v>
      </c>
      <c r="K9" s="2585" t="s">
        <v>1616</v>
      </c>
      <c r="L9" s="2585"/>
      <c r="M9" s="2585"/>
      <c r="N9" s="8092" t="s">
        <v>2207</v>
      </c>
      <c r="O9" s="8092" t="s">
        <v>2208</v>
      </c>
      <c r="P9" s="8092" t="s">
        <v>1640</v>
      </c>
      <c r="Q9" s="8092" t="s">
        <v>2064</v>
      </c>
      <c r="R9" s="8108" t="s">
        <v>1086</v>
      </c>
      <c r="S9" s="8108" t="s">
        <v>1084</v>
      </c>
      <c r="T9" s="8093" t="s">
        <v>1497</v>
      </c>
      <c r="V9" s="5413" t="s">
        <v>78</v>
      </c>
      <c r="W9" s="5414"/>
      <c r="X9" s="5414"/>
      <c r="Y9" s="5415"/>
      <c r="AF9" s="36"/>
      <c r="AG9" s="36"/>
      <c r="AH9" s="1826" t="s">
        <v>1068</v>
      </c>
      <c r="AI9" s="1826"/>
      <c r="AJ9" s="1826"/>
      <c r="AK9" s="1826"/>
      <c r="AL9" s="1826"/>
      <c r="AM9" s="1826"/>
      <c r="AN9" s="1826"/>
      <c r="AO9" s="1826"/>
      <c r="AP9" s="1826"/>
      <c r="AQ9" s="1826"/>
      <c r="AR9" s="1826"/>
      <c r="AS9" s="1826"/>
      <c r="AT9" s="1826"/>
      <c r="AU9" s="1826"/>
      <c r="AV9" s="1826"/>
      <c r="AW9" s="1826"/>
      <c r="AX9" s="1826"/>
      <c r="AY9" s="1826"/>
      <c r="AZ9" s="1828"/>
      <c r="BA9" s="36"/>
      <c r="BB9" s="7844" t="s">
        <v>1956</v>
      </c>
      <c r="BC9" s="7844"/>
      <c r="BD9" s="7844"/>
      <c r="BE9" s="7844"/>
      <c r="BF9" s="7844"/>
      <c r="BG9" s="7844"/>
      <c r="BH9" s="7844"/>
      <c r="BI9" s="7844"/>
      <c r="BJ9" s="36"/>
      <c r="BK9" s="7358" t="s">
        <v>1068</v>
      </c>
      <c r="BL9" s="7358"/>
      <c r="BM9" s="7358"/>
      <c r="BN9" s="7358"/>
      <c r="BO9" s="7358"/>
      <c r="BP9" s="7358"/>
      <c r="BQ9" s="7358"/>
      <c r="BR9" s="7358"/>
      <c r="BS9" s="7358"/>
      <c r="BT9" s="7358"/>
      <c r="BU9" s="7358"/>
      <c r="BV9" s="7358"/>
      <c r="BW9" s="7358"/>
      <c r="BX9" s="7358"/>
      <c r="BY9" s="7358"/>
      <c r="BZ9" s="7358"/>
      <c r="CA9" s="7358"/>
      <c r="CB9" s="36"/>
      <c r="CC9" s="36"/>
    </row>
    <row r="10" spans="2:81" s="2586" customFormat="1" ht="14.1" customHeight="1">
      <c r="B10" s="8100"/>
      <c r="C10" s="8101"/>
      <c r="D10" s="7689"/>
      <c r="E10" s="7686"/>
      <c r="F10" s="7686"/>
      <c r="G10" s="8107" t="s">
        <v>1951</v>
      </c>
      <c r="H10" s="5473" t="s">
        <v>1953</v>
      </c>
      <c r="I10" s="5473"/>
      <c r="J10" s="7686"/>
      <c r="K10" s="5474"/>
      <c r="L10" s="5475"/>
      <c r="M10" s="5476"/>
      <c r="N10" s="7689"/>
      <c r="O10" s="7689"/>
      <c r="P10" s="7689"/>
      <c r="Q10" s="7689"/>
      <c r="R10" s="8109"/>
      <c r="S10" s="8109"/>
      <c r="T10" s="8111"/>
      <c r="V10" s="8113" t="s">
        <v>2196</v>
      </c>
      <c r="W10" s="8115" t="s">
        <v>1086</v>
      </c>
      <c r="X10" s="8115" t="s">
        <v>1084</v>
      </c>
      <c r="Y10" s="8060" t="s">
        <v>1497</v>
      </c>
      <c r="AF10" s="36"/>
      <c r="AG10" s="36"/>
      <c r="AH10" s="7305" t="s">
        <v>1501</v>
      </c>
      <c r="AI10" s="7305" t="s">
        <v>1794</v>
      </c>
      <c r="AJ10" s="7305"/>
      <c r="AK10" s="7305" t="s">
        <v>1081</v>
      </c>
      <c r="AL10" s="7305" t="s">
        <v>1503</v>
      </c>
      <c r="AM10" s="7305"/>
      <c r="AN10" s="7305" t="s">
        <v>1082</v>
      </c>
      <c r="AO10" s="7305" t="s">
        <v>1086</v>
      </c>
      <c r="AP10" s="7305" t="s">
        <v>1084</v>
      </c>
      <c r="AQ10" s="1830" t="s">
        <v>1070</v>
      </c>
      <c r="AR10" s="1830"/>
      <c r="AS10" s="1830"/>
      <c r="AT10" s="1830"/>
      <c r="AU10" s="1830" t="s">
        <v>1071</v>
      </c>
      <c r="AV10" s="1830"/>
      <c r="AW10" s="1830"/>
      <c r="AX10" s="1830"/>
      <c r="AY10" s="7305" t="s">
        <v>44</v>
      </c>
      <c r="AZ10" s="7842" t="s">
        <v>1505</v>
      </c>
      <c r="BA10" s="36"/>
      <c r="BB10" s="7305" t="s">
        <v>1963</v>
      </c>
      <c r="BC10" s="7305"/>
      <c r="BD10" s="7336" t="s">
        <v>1919</v>
      </c>
      <c r="BE10" s="7336" t="s">
        <v>1920</v>
      </c>
      <c r="BF10" s="7340" t="s">
        <v>1070</v>
      </c>
      <c r="BG10" s="7364"/>
      <c r="BH10" s="7340" t="s">
        <v>1071</v>
      </c>
      <c r="BI10" s="7364"/>
      <c r="BJ10" s="36"/>
      <c r="BK10" s="7358" t="s">
        <v>78</v>
      </c>
      <c r="BL10" s="7358"/>
      <c r="BM10" s="7358"/>
      <c r="BN10" s="7358"/>
      <c r="BO10" s="7358"/>
      <c r="BP10" s="7358"/>
      <c r="BQ10" s="7358"/>
      <c r="BR10" s="7358"/>
      <c r="BS10" s="7358"/>
      <c r="BT10" s="7358"/>
      <c r="BU10" s="7358"/>
      <c r="BV10" s="7358"/>
      <c r="BW10" s="7358"/>
      <c r="BX10" s="7358"/>
      <c r="BY10" s="7358"/>
      <c r="BZ10" s="7358"/>
      <c r="CA10" s="7358"/>
      <c r="CB10" s="36"/>
      <c r="CC10" s="36"/>
    </row>
    <row r="11" spans="2:81" s="2586" customFormat="1" ht="13.15" customHeight="1">
      <c r="B11" s="8100"/>
      <c r="C11" s="8101"/>
      <c r="D11" s="7689"/>
      <c r="E11" s="7686"/>
      <c r="F11" s="7686"/>
      <c r="G11" s="7689"/>
      <c r="H11" s="8104" t="s">
        <v>2209</v>
      </c>
      <c r="I11" s="8104" t="s">
        <v>2210</v>
      </c>
      <c r="J11" s="7686"/>
      <c r="K11" s="8104" t="s">
        <v>1957</v>
      </c>
      <c r="L11" s="8104" t="s">
        <v>1958</v>
      </c>
      <c r="M11" s="8104" t="s">
        <v>1620</v>
      </c>
      <c r="N11" s="7689"/>
      <c r="O11" s="7689"/>
      <c r="P11" s="7689"/>
      <c r="Q11" s="7689"/>
      <c r="R11" s="8109"/>
      <c r="S11" s="8109"/>
      <c r="T11" s="8111"/>
      <c r="V11" s="8113"/>
      <c r="W11" s="8115"/>
      <c r="X11" s="8115"/>
      <c r="Y11" s="8060"/>
      <c r="AF11" s="36"/>
      <c r="AG11" s="36"/>
      <c r="AH11" s="7305"/>
      <c r="AI11" s="7305"/>
      <c r="AJ11" s="7305"/>
      <c r="AK11" s="7305"/>
      <c r="AL11" s="7305" t="s">
        <v>1624</v>
      </c>
      <c r="AM11" s="7305" t="s">
        <v>1900</v>
      </c>
      <c r="AN11" s="7305"/>
      <c r="AO11" s="7305"/>
      <c r="AP11" s="7305"/>
      <c r="AQ11" s="7305" t="s">
        <v>1509</v>
      </c>
      <c r="AR11" s="7305" t="s">
        <v>1082</v>
      </c>
      <c r="AS11" s="7305" t="s">
        <v>1086</v>
      </c>
      <c r="AT11" s="7305" t="s">
        <v>1084</v>
      </c>
      <c r="AU11" s="7305" t="s">
        <v>1509</v>
      </c>
      <c r="AV11" s="7305" t="s">
        <v>1082</v>
      </c>
      <c r="AW11" s="7305" t="s">
        <v>1086</v>
      </c>
      <c r="AX11" s="7305" t="s">
        <v>1084</v>
      </c>
      <c r="AY11" s="7305"/>
      <c r="AZ11" s="7842"/>
      <c r="BA11" s="36"/>
      <c r="BB11" s="7336" t="s">
        <v>1967</v>
      </c>
      <c r="BC11" s="7336" t="s">
        <v>1968</v>
      </c>
      <c r="BD11" s="7337"/>
      <c r="BE11" s="7337"/>
      <c r="BF11" s="7336" t="s">
        <v>1919</v>
      </c>
      <c r="BG11" s="7336" t="s">
        <v>2068</v>
      </c>
      <c r="BH11" s="7336" t="s">
        <v>1919</v>
      </c>
      <c r="BI11" s="7336" t="s">
        <v>2068</v>
      </c>
      <c r="BJ11" s="36"/>
      <c r="BK11" s="7336" t="s">
        <v>1501</v>
      </c>
      <c r="BL11" s="2361" t="s">
        <v>1502</v>
      </c>
      <c r="BM11" s="2363"/>
      <c r="BN11" s="7336" t="s">
        <v>1081</v>
      </c>
      <c r="BO11" s="7336" t="s">
        <v>1586</v>
      </c>
      <c r="BP11" s="7336" t="s">
        <v>1082</v>
      </c>
      <c r="BQ11" s="7336" t="s">
        <v>1086</v>
      </c>
      <c r="BR11" s="7336" t="s">
        <v>1084</v>
      </c>
      <c r="BS11" s="2361" t="s">
        <v>1070</v>
      </c>
      <c r="BT11" s="2362"/>
      <c r="BU11" s="2362"/>
      <c r="BV11" s="2363"/>
      <c r="BW11" s="2361" t="s">
        <v>1071</v>
      </c>
      <c r="BX11" s="2362"/>
      <c r="BY11" s="2362"/>
      <c r="BZ11" s="2363"/>
      <c r="CA11" s="7336" t="s">
        <v>44</v>
      </c>
      <c r="CB11" s="36"/>
      <c r="CC11" s="36"/>
    </row>
    <row r="12" spans="2:81" s="2586" customFormat="1" ht="14.45" customHeight="1">
      <c r="B12" s="8100"/>
      <c r="C12" s="8101"/>
      <c r="D12" s="7689"/>
      <c r="E12" s="7686"/>
      <c r="F12" s="7686"/>
      <c r="G12" s="7689"/>
      <c r="H12" s="8104"/>
      <c r="I12" s="8104"/>
      <c r="J12" s="7686"/>
      <c r="K12" s="8104"/>
      <c r="L12" s="8104"/>
      <c r="M12" s="8104"/>
      <c r="N12" s="7689"/>
      <c r="O12" s="7689"/>
      <c r="P12" s="7689"/>
      <c r="Q12" s="7689"/>
      <c r="R12" s="8109"/>
      <c r="S12" s="8109"/>
      <c r="T12" s="8111"/>
      <c r="V12" s="8113"/>
      <c r="W12" s="8115"/>
      <c r="X12" s="8115"/>
      <c r="Y12" s="8060"/>
      <c r="AF12" s="36"/>
      <c r="AG12" s="36"/>
      <c r="AH12" s="7305"/>
      <c r="AI12" s="7305"/>
      <c r="AJ12" s="7305"/>
      <c r="AK12" s="7305"/>
      <c r="AL12" s="7305"/>
      <c r="AM12" s="7305"/>
      <c r="AN12" s="7305"/>
      <c r="AO12" s="7305"/>
      <c r="AP12" s="7305"/>
      <c r="AQ12" s="7305"/>
      <c r="AR12" s="7305"/>
      <c r="AS12" s="7305"/>
      <c r="AT12" s="7305"/>
      <c r="AU12" s="7305"/>
      <c r="AV12" s="7305"/>
      <c r="AW12" s="7305"/>
      <c r="AX12" s="7305"/>
      <c r="AY12" s="7305"/>
      <c r="AZ12" s="7842"/>
      <c r="BA12" s="36"/>
      <c r="BB12" s="7337"/>
      <c r="BC12" s="7337"/>
      <c r="BD12" s="7337"/>
      <c r="BE12" s="7337"/>
      <c r="BF12" s="7337"/>
      <c r="BG12" s="7337"/>
      <c r="BH12" s="7337"/>
      <c r="BI12" s="7337"/>
      <c r="BJ12" s="36"/>
      <c r="BK12" s="7337"/>
      <c r="BL12" s="7336" t="s">
        <v>1507</v>
      </c>
      <c r="BM12" s="7336" t="s">
        <v>1508</v>
      </c>
      <c r="BN12" s="7337"/>
      <c r="BO12" s="7337"/>
      <c r="BP12" s="7337"/>
      <c r="BQ12" s="7337"/>
      <c r="BR12" s="7337"/>
      <c r="BS12" s="7336" t="s">
        <v>1509</v>
      </c>
      <c r="BT12" s="7336" t="s">
        <v>1082</v>
      </c>
      <c r="BU12" s="7336" t="s">
        <v>1086</v>
      </c>
      <c r="BV12" s="7336" t="s">
        <v>1084</v>
      </c>
      <c r="BW12" s="7336" t="s">
        <v>1509</v>
      </c>
      <c r="BX12" s="7336" t="s">
        <v>1082</v>
      </c>
      <c r="BY12" s="7336" t="s">
        <v>1086</v>
      </c>
      <c r="BZ12" s="7336" t="s">
        <v>1084</v>
      </c>
      <c r="CA12" s="7337"/>
      <c r="CB12" s="36"/>
      <c r="CC12" s="36"/>
    </row>
    <row r="13" spans="2:81" s="2586" customFormat="1" ht="14.45" customHeight="1">
      <c r="B13" s="8100"/>
      <c r="C13" s="8101"/>
      <c r="D13" s="7689"/>
      <c r="E13" s="7686"/>
      <c r="F13" s="7686"/>
      <c r="G13" s="7689"/>
      <c r="H13" s="8104"/>
      <c r="I13" s="8104"/>
      <c r="J13" s="7686"/>
      <c r="K13" s="8104"/>
      <c r="L13" s="8104"/>
      <c r="M13" s="8104"/>
      <c r="N13" s="7689"/>
      <c r="O13" s="7689"/>
      <c r="P13" s="7689"/>
      <c r="Q13" s="7689"/>
      <c r="R13" s="8109"/>
      <c r="S13" s="8109"/>
      <c r="T13" s="8111"/>
      <c r="V13" s="8113"/>
      <c r="W13" s="8115"/>
      <c r="X13" s="8115"/>
      <c r="Y13" s="8060"/>
      <c r="AF13" s="36"/>
      <c r="AG13" s="36"/>
      <c r="AH13" s="7305"/>
      <c r="AI13" s="7305" t="s">
        <v>1079</v>
      </c>
      <c r="AJ13" s="7305" t="s">
        <v>1080</v>
      </c>
      <c r="AK13" s="7305"/>
      <c r="AL13" s="7305"/>
      <c r="AM13" s="7305"/>
      <c r="AN13" s="7305"/>
      <c r="AO13" s="7305"/>
      <c r="AP13" s="7305"/>
      <c r="AQ13" s="7305"/>
      <c r="AR13" s="7305"/>
      <c r="AS13" s="7305"/>
      <c r="AT13" s="7305"/>
      <c r="AU13" s="7305"/>
      <c r="AV13" s="7305"/>
      <c r="AW13" s="7305"/>
      <c r="AX13" s="7305"/>
      <c r="AY13" s="7305"/>
      <c r="AZ13" s="7842"/>
      <c r="BA13" s="36"/>
      <c r="BB13" s="7337"/>
      <c r="BC13" s="7337"/>
      <c r="BD13" s="7337"/>
      <c r="BE13" s="7337"/>
      <c r="BF13" s="7337"/>
      <c r="BG13" s="7337"/>
      <c r="BH13" s="7337"/>
      <c r="BI13" s="7337"/>
      <c r="BJ13" s="36"/>
      <c r="BK13" s="7337"/>
      <c r="BL13" s="7337"/>
      <c r="BM13" s="7337"/>
      <c r="BN13" s="7337"/>
      <c r="BO13" s="7337"/>
      <c r="BP13" s="7337"/>
      <c r="BQ13" s="7337"/>
      <c r="BR13" s="7337"/>
      <c r="BS13" s="7337"/>
      <c r="BT13" s="7337"/>
      <c r="BU13" s="7337"/>
      <c r="BV13" s="7337"/>
      <c r="BW13" s="7337"/>
      <c r="BX13" s="7337"/>
      <c r="BY13" s="7337"/>
      <c r="BZ13" s="7337"/>
      <c r="CA13" s="7337"/>
      <c r="CB13" s="36"/>
      <c r="CC13" s="36"/>
    </row>
    <row r="14" spans="2:81" s="2586" customFormat="1" ht="14.45" customHeight="1">
      <c r="B14" s="8100"/>
      <c r="C14" s="8101"/>
      <c r="D14" s="7689"/>
      <c r="E14" s="7686"/>
      <c r="F14" s="7686"/>
      <c r="G14" s="7689"/>
      <c r="H14" s="8104"/>
      <c r="I14" s="8104"/>
      <c r="J14" s="7686"/>
      <c r="K14" s="8104"/>
      <c r="L14" s="8104"/>
      <c r="M14" s="8104"/>
      <c r="N14" s="7689"/>
      <c r="O14" s="7689"/>
      <c r="P14" s="7689"/>
      <c r="Q14" s="7689"/>
      <c r="R14" s="8109"/>
      <c r="S14" s="8109"/>
      <c r="T14" s="8111"/>
      <c r="V14" s="8113"/>
      <c r="W14" s="8115"/>
      <c r="X14" s="8115"/>
      <c r="Y14" s="8060"/>
      <c r="AF14" s="36"/>
      <c r="AG14" s="36"/>
      <c r="AH14" s="7305"/>
      <c r="AI14" s="7305"/>
      <c r="AJ14" s="7305"/>
      <c r="AK14" s="7305"/>
      <c r="AL14" s="7305"/>
      <c r="AM14" s="7305"/>
      <c r="AN14" s="7305"/>
      <c r="AO14" s="7305"/>
      <c r="AP14" s="7305"/>
      <c r="AQ14" s="7305"/>
      <c r="AR14" s="7305"/>
      <c r="AS14" s="7305"/>
      <c r="AT14" s="7305"/>
      <c r="AU14" s="7305"/>
      <c r="AV14" s="7305"/>
      <c r="AW14" s="7305"/>
      <c r="AX14" s="7305"/>
      <c r="AY14" s="7305"/>
      <c r="AZ14" s="7842"/>
      <c r="BA14" s="36"/>
      <c r="BB14" s="7337"/>
      <c r="BC14" s="7337"/>
      <c r="BD14" s="7337"/>
      <c r="BE14" s="7337"/>
      <c r="BF14" s="7337"/>
      <c r="BG14" s="7337"/>
      <c r="BH14" s="7337"/>
      <c r="BI14" s="7337"/>
      <c r="BJ14" s="36"/>
      <c r="BK14" s="7337"/>
      <c r="BL14" s="7337"/>
      <c r="BM14" s="7337"/>
      <c r="BN14" s="7337"/>
      <c r="BO14" s="7337"/>
      <c r="BP14" s="7337"/>
      <c r="BQ14" s="7337"/>
      <c r="BR14" s="7337"/>
      <c r="BS14" s="7337"/>
      <c r="BT14" s="7337"/>
      <c r="BU14" s="7337"/>
      <c r="BV14" s="7337"/>
      <c r="BW14" s="7337"/>
      <c r="BX14" s="7337"/>
      <c r="BY14" s="7337"/>
      <c r="BZ14" s="7337"/>
      <c r="CA14" s="7337"/>
      <c r="CB14" s="36"/>
      <c r="CC14" s="36"/>
    </row>
    <row r="15" spans="2:81" s="2586" customFormat="1" ht="15" customHeight="1" thickBot="1">
      <c r="B15" s="8102"/>
      <c r="C15" s="8103"/>
      <c r="D15" s="8020"/>
      <c r="E15" s="8031"/>
      <c r="F15" s="8031"/>
      <c r="G15" s="8020"/>
      <c r="H15" s="8105"/>
      <c r="I15" s="8105"/>
      <c r="J15" s="8031"/>
      <c r="K15" s="8105"/>
      <c r="L15" s="8105"/>
      <c r="M15" s="8105"/>
      <c r="N15" s="8020"/>
      <c r="O15" s="8020"/>
      <c r="P15" s="8020"/>
      <c r="Q15" s="8020"/>
      <c r="R15" s="8110"/>
      <c r="S15" s="8110"/>
      <c r="T15" s="8112"/>
      <c r="V15" s="8114"/>
      <c r="W15" s="8116"/>
      <c r="X15" s="8116"/>
      <c r="Y15" s="8117"/>
      <c r="AF15" s="36"/>
      <c r="AG15" s="36"/>
      <c r="AH15" s="7305"/>
      <c r="AI15" s="7305"/>
      <c r="AJ15" s="7305"/>
      <c r="AK15" s="7305"/>
      <c r="AL15" s="7305"/>
      <c r="AM15" s="7305"/>
      <c r="AN15" s="7305"/>
      <c r="AO15" s="7305"/>
      <c r="AP15" s="7305"/>
      <c r="AQ15" s="7305"/>
      <c r="AR15" s="7305"/>
      <c r="AS15" s="7305"/>
      <c r="AT15" s="7305"/>
      <c r="AU15" s="7305"/>
      <c r="AV15" s="7305"/>
      <c r="AW15" s="7305"/>
      <c r="AX15" s="7305"/>
      <c r="AY15" s="7305"/>
      <c r="AZ15" s="7842"/>
      <c r="BA15" s="36"/>
      <c r="BB15" s="7338"/>
      <c r="BC15" s="7338"/>
      <c r="BD15" s="7338"/>
      <c r="BE15" s="7338"/>
      <c r="BF15" s="7338"/>
      <c r="BG15" s="7338"/>
      <c r="BH15" s="7338"/>
      <c r="BI15" s="7338"/>
      <c r="BJ15" s="36"/>
      <c r="BK15" s="7337"/>
      <c r="BL15" s="7337"/>
      <c r="BM15" s="7337"/>
      <c r="BN15" s="7337"/>
      <c r="BO15" s="7337"/>
      <c r="BP15" s="7337"/>
      <c r="BQ15" s="7337"/>
      <c r="BR15" s="7337"/>
      <c r="BS15" s="7337"/>
      <c r="BT15" s="7337"/>
      <c r="BU15" s="7337"/>
      <c r="BV15" s="7337"/>
      <c r="BW15" s="7337"/>
      <c r="BX15" s="7337"/>
      <c r="BY15" s="7337"/>
      <c r="BZ15" s="7337"/>
      <c r="CA15" s="7337"/>
      <c r="CB15" s="36"/>
      <c r="CC15" s="36"/>
    </row>
    <row r="16" spans="2:81" ht="12.75" customHeight="1">
      <c r="B16" s="2427"/>
      <c r="C16" s="421"/>
      <c r="D16" s="421"/>
      <c r="E16" s="4111"/>
      <c r="F16" s="4111"/>
      <c r="G16" s="4111"/>
      <c r="H16" s="4114"/>
      <c r="I16" s="4114"/>
      <c r="J16" s="4154"/>
      <c r="K16" s="4154"/>
      <c r="L16" s="4154"/>
      <c r="M16" s="4154"/>
      <c r="N16" s="4114"/>
      <c r="O16" s="4114"/>
      <c r="P16" s="4114"/>
      <c r="Q16" s="4114"/>
      <c r="R16" s="4114"/>
      <c r="S16" s="4114"/>
      <c r="T16" s="4113"/>
      <c r="V16" s="5477"/>
      <c r="W16" s="5478"/>
      <c r="X16" s="5478"/>
      <c r="Y16" s="5479"/>
      <c r="AH16" s="1474"/>
      <c r="AI16" s="1474"/>
      <c r="AJ16" s="1474"/>
      <c r="AK16" s="1474"/>
      <c r="AL16" s="1165"/>
      <c r="AM16" s="1474"/>
      <c r="AN16" s="1474"/>
      <c r="AO16" s="1474"/>
      <c r="AP16" s="1474"/>
      <c r="AQ16" s="1165"/>
      <c r="AR16" s="1165"/>
      <c r="AS16" s="1165"/>
      <c r="AT16" s="1165"/>
      <c r="AU16" s="1165"/>
      <c r="AV16" s="1165"/>
      <c r="AW16" s="1165"/>
      <c r="AX16" s="1165"/>
      <c r="AY16" s="1165"/>
      <c r="AZ16" s="1837"/>
      <c r="BB16" s="2633"/>
      <c r="BC16" s="2633"/>
      <c r="BD16" s="2633"/>
      <c r="BE16" s="2633"/>
      <c r="BF16" s="2633"/>
      <c r="BG16" s="2633"/>
      <c r="BH16" s="2633"/>
      <c r="BI16" s="2633"/>
      <c r="BK16" s="1165"/>
      <c r="BL16" s="1165"/>
      <c r="BM16" s="1165"/>
      <c r="BN16" s="1165"/>
      <c r="BO16" s="1165"/>
      <c r="BP16" s="1165"/>
      <c r="BQ16" s="1165"/>
      <c r="BR16" s="1165"/>
      <c r="BS16" s="1165"/>
      <c r="BT16" s="1165"/>
      <c r="BU16" s="1165"/>
      <c r="BV16" s="1165"/>
      <c r="BW16" s="1165"/>
      <c r="BX16" s="1165"/>
      <c r="BY16" s="1165"/>
      <c r="BZ16" s="1165"/>
      <c r="CA16" s="1165"/>
    </row>
    <row r="17" spans="2:81" s="1086" customFormat="1" ht="12.75" customHeight="1">
      <c r="B17" s="2429"/>
      <c r="C17" s="1783" t="s">
        <v>2057</v>
      </c>
      <c r="D17" s="1783"/>
      <c r="E17" s="2588"/>
      <c r="F17" s="2588"/>
      <c r="G17" s="2588"/>
      <c r="H17" s="2589"/>
      <c r="I17" s="2589"/>
      <c r="J17" s="2590"/>
      <c r="K17" s="2590"/>
      <c r="L17" s="2590"/>
      <c r="M17" s="2590"/>
      <c r="N17" s="2589"/>
      <c r="O17" s="2589"/>
      <c r="P17" s="2589"/>
      <c r="Q17" s="2589"/>
      <c r="R17" s="2589"/>
      <c r="S17" s="2589"/>
      <c r="T17" s="1275"/>
      <c r="V17" s="2591"/>
      <c r="W17" s="2592"/>
      <c r="X17" s="2592"/>
      <c r="Y17" s="1275"/>
      <c r="AF17" s="20"/>
      <c r="AG17" s="20"/>
      <c r="AH17" s="1165"/>
      <c r="AI17" s="1165"/>
      <c r="AJ17" s="1165"/>
      <c r="AK17" s="1165"/>
      <c r="AL17" s="1226"/>
      <c r="AM17" s="1165"/>
      <c r="AN17" s="1477"/>
      <c r="AO17" s="1477"/>
      <c r="AP17" s="1477"/>
      <c r="AQ17" s="1226"/>
      <c r="AR17" s="1226"/>
      <c r="AS17" s="1226"/>
      <c r="AT17" s="1226"/>
      <c r="AU17" s="1226"/>
      <c r="AV17" s="1226"/>
      <c r="AW17" s="1226"/>
      <c r="AX17" s="1226"/>
      <c r="AY17" s="1165"/>
      <c r="AZ17" s="1837"/>
      <c r="BA17" s="20"/>
      <c r="BB17" s="2633"/>
      <c r="BC17" s="2633"/>
      <c r="BD17" s="2633"/>
      <c r="BE17" s="2633"/>
      <c r="BF17" s="2633"/>
      <c r="BG17" s="2633"/>
      <c r="BH17" s="2633"/>
      <c r="BI17" s="2633"/>
      <c r="BJ17" s="20"/>
      <c r="BK17" s="1165"/>
      <c r="BL17" s="1165"/>
      <c r="BM17" s="1165"/>
      <c r="BN17" s="1165"/>
      <c r="BO17" s="1165"/>
      <c r="BP17" s="1165"/>
      <c r="BQ17" s="1165"/>
      <c r="BR17" s="1165"/>
      <c r="BS17" s="1165"/>
      <c r="BT17" s="1165"/>
      <c r="BU17" s="1165"/>
      <c r="BV17" s="1165"/>
      <c r="BW17" s="1165"/>
      <c r="BX17" s="1165"/>
      <c r="BY17" s="1165"/>
      <c r="BZ17" s="1165"/>
      <c r="CA17" s="1165"/>
      <c r="CB17" s="20"/>
      <c r="CC17" s="20"/>
    </row>
    <row r="18" spans="2:81" s="1086" customFormat="1" ht="12.75" customHeight="1">
      <c r="B18" s="2433">
        <v>1</v>
      </c>
      <c r="C18" s="1762"/>
      <c r="D18" s="1762"/>
      <c r="E18" s="1112"/>
      <c r="F18" s="1112"/>
      <c r="G18" s="2593"/>
      <c r="H18" s="2594"/>
      <c r="I18" s="2594"/>
      <c r="J18" s="2595"/>
      <c r="K18" s="2595"/>
      <c r="L18" s="2595"/>
      <c r="M18" s="2595"/>
      <c r="N18" s="2594"/>
      <c r="O18" s="2594"/>
      <c r="P18" s="2596"/>
      <c r="Q18" s="2594"/>
      <c r="R18" s="2594"/>
      <c r="S18" s="2594"/>
      <c r="T18" s="1188"/>
      <c r="V18" s="2597"/>
      <c r="W18" s="2598"/>
      <c r="X18" s="2598"/>
      <c r="Y18" s="1188"/>
      <c r="AF18" s="20"/>
      <c r="AG18" s="20"/>
      <c r="AH18" s="1165">
        <f>Q18</f>
        <v>0</v>
      </c>
      <c r="AI18" s="1162"/>
      <c r="AJ18" s="1162"/>
      <c r="AK18" s="1165">
        <f>AH18+AI18-AJ18</f>
        <v>0</v>
      </c>
      <c r="AL18" s="1168"/>
      <c r="AM18" s="1168"/>
      <c r="AN18" s="1165">
        <f>IF(AP18&gt;AK18,AP18-AK18,0)</f>
        <v>0</v>
      </c>
      <c r="AO18" s="1165">
        <f>IF(AK18&gt;AP18,AK18-AP18,0)</f>
        <v>0</v>
      </c>
      <c r="AP18" s="1165">
        <f>IF(AL18="Y",MIN(AK18,AM18),0)-IF(BE18="N",BD18)</f>
        <v>0</v>
      </c>
      <c r="AQ18" s="1162"/>
      <c r="AR18" s="1165">
        <f>IF(AT18&gt;AK18,AT18-AK18,0)</f>
        <v>0</v>
      </c>
      <c r="AS18" s="1165">
        <f>IF(AK18&gt;AT18,AK18-AT18,0)</f>
        <v>0</v>
      </c>
      <c r="AT18" s="1165">
        <f>AP18+AQ18-IF(BG18="N",BF18,0)</f>
        <v>0</v>
      </c>
      <c r="AU18" s="1162"/>
      <c r="AV18" s="1165">
        <f>IF(AX18&gt;AK18,AX18-AK18,0)</f>
        <v>0</v>
      </c>
      <c r="AW18" s="1165">
        <f>IF(AK18&gt;AX18,AK18-AX18,0)</f>
        <v>0</v>
      </c>
      <c r="AX18" s="1165">
        <f>AT18+AU18-IF(BI18="N",BH18,0)</f>
        <v>0</v>
      </c>
      <c r="AY18" s="1162"/>
      <c r="AZ18" s="1836"/>
      <c r="BA18" s="20"/>
      <c r="BB18" s="2633">
        <f>F18*0.2</f>
        <v>0</v>
      </c>
      <c r="BC18" s="2633"/>
      <c r="BD18" s="2633">
        <f>IF(IF(AL18="Y",MIN(AK18,AM18),0)&gt;MIN(BB18,BC18),IF(AL18="Y",MIN(AK18,AM18),0)-MIN(BB18,BC18),0)</f>
        <v>0</v>
      </c>
      <c r="BE18" s="2634"/>
      <c r="BF18" s="2633">
        <f>IF(AP18+AQ18&gt;MIN(BB18,BC18),AP18+AQ18&gt;MIN(BB18,BC18),0)</f>
        <v>0</v>
      </c>
      <c r="BG18" s="2634"/>
      <c r="BH18" s="2633">
        <f>IF(AT18+AU18&gt;MIN(BB18,BC18),AT18+AU18-MIN(BB18,BC18),0)</f>
        <v>0</v>
      </c>
      <c r="BI18" s="2634"/>
      <c r="BJ18" s="20"/>
      <c r="BK18" s="1165">
        <f>V18</f>
        <v>0</v>
      </c>
      <c r="BL18" s="1162"/>
      <c r="BM18" s="1162"/>
      <c r="BN18" s="1165">
        <f>BK18+BL18-BM18</f>
        <v>0</v>
      </c>
      <c r="BO18" s="1168"/>
      <c r="BP18" s="1165">
        <f>IF(BR18&gt;BN18,BR18-BN18,0)</f>
        <v>0</v>
      </c>
      <c r="BQ18" s="1165">
        <f>IF(BN18&gt;BR18,BN18-BR18,0)</f>
        <v>0</v>
      </c>
      <c r="BR18" s="1165">
        <f>IF(BO18="Y",BN18,0)</f>
        <v>0</v>
      </c>
      <c r="BS18" s="1162"/>
      <c r="BT18" s="1165">
        <f>IF(BV18&gt;BN18,BV18-BN18,0)</f>
        <v>0</v>
      </c>
      <c r="BU18" s="1165">
        <f>IF(BN18&gt;BV18,BN18-BV18,0)</f>
        <v>0</v>
      </c>
      <c r="BV18" s="1165">
        <f>BR18+BS18</f>
        <v>0</v>
      </c>
      <c r="BW18" s="1162"/>
      <c r="BX18" s="1165">
        <f>IF(BZ18-BN18,BZ18-BN18,0)</f>
        <v>0</v>
      </c>
      <c r="BY18" s="1165">
        <f>IF(BN18&gt;BZ18,BN18-BZ18,0)</f>
        <v>0</v>
      </c>
      <c r="BZ18" s="1165">
        <f>BV18+BW18</f>
        <v>0</v>
      </c>
      <c r="CA18" s="1162"/>
      <c r="CB18" s="20"/>
      <c r="CC18" s="20"/>
    </row>
    <row r="19" spans="2:81" s="1086" customFormat="1" ht="12.75" customHeight="1">
      <c r="B19" s="2433">
        <v>2</v>
      </c>
      <c r="C19" s="1765"/>
      <c r="D19" s="1765"/>
      <c r="E19" s="1112"/>
      <c r="F19" s="2385"/>
      <c r="G19" s="2599"/>
      <c r="H19" s="2600"/>
      <c r="I19" s="2600"/>
      <c r="J19" s="2601"/>
      <c r="K19" s="2601"/>
      <c r="L19" s="2601"/>
      <c r="M19" s="2601"/>
      <c r="N19" s="2600"/>
      <c r="O19" s="2600"/>
      <c r="P19" s="2602"/>
      <c r="Q19" s="2600"/>
      <c r="R19" s="2600"/>
      <c r="S19" s="2600"/>
      <c r="T19" s="1194"/>
      <c r="V19" s="2603"/>
      <c r="W19" s="2604"/>
      <c r="X19" s="2604"/>
      <c r="Y19" s="1194"/>
      <c r="AF19" s="20"/>
      <c r="AG19" s="20"/>
      <c r="AH19" s="1165">
        <f>Q19</f>
        <v>0</v>
      </c>
      <c r="AI19" s="1162"/>
      <c r="AJ19" s="1162"/>
      <c r="AK19" s="1165">
        <f>AH19+AI19-AJ19</f>
        <v>0</v>
      </c>
      <c r="AL19" s="1168"/>
      <c r="AM19" s="1168"/>
      <c r="AN19" s="1165">
        <f>IF(AP19&gt;AK19,AP19-AK19,0)</f>
        <v>0</v>
      </c>
      <c r="AO19" s="1165">
        <f>IF(AK19&gt;AP19,AK19-AP19,0)</f>
        <v>0</v>
      </c>
      <c r="AP19" s="1165">
        <f>IF(AL19="Y",MIN(AK19,AM19),0)-IF(BE19="N",BD19)</f>
        <v>0</v>
      </c>
      <c r="AQ19" s="1162"/>
      <c r="AR19" s="1165">
        <f>IF(AT19&gt;AK19,AT19-AK19,0)</f>
        <v>0</v>
      </c>
      <c r="AS19" s="1165">
        <f>IF(AK19&gt;AT19,AK19-AT19,0)</f>
        <v>0</v>
      </c>
      <c r="AT19" s="1165">
        <f>AP19+AQ19-IF(BG19="N",BF19,0)</f>
        <v>0</v>
      </c>
      <c r="AU19" s="1162"/>
      <c r="AV19" s="1165">
        <f>IF(AX19&gt;AK19,AX19-AK19,0)</f>
        <v>0</v>
      </c>
      <c r="AW19" s="1165">
        <f>IF(AK19&gt;AX19,AK19-AX19,0)</f>
        <v>0</v>
      </c>
      <c r="AX19" s="1165">
        <f>AT19+AU19-IF(BI19="N",BH19,0)</f>
        <v>0</v>
      </c>
      <c r="AY19" s="1162"/>
      <c r="AZ19" s="1836"/>
      <c r="BA19" s="20"/>
      <c r="BB19" s="2633">
        <f>F19*0.2</f>
        <v>0</v>
      </c>
      <c r="BC19" s="2633"/>
      <c r="BD19" s="2633">
        <f>IF(IF(AL19="Y",MIN(AK19,AM19),0)&gt;MIN(BB19,BC19),IF(AL19="Y",MIN(AK19,AM19),0)-MIN(BB19,BC19),0)</f>
        <v>0</v>
      </c>
      <c r="BE19" s="2634"/>
      <c r="BF19" s="2633">
        <f>IF(AP19+AQ19&gt;MIN(BB19,BC19),AP19+AQ19&gt;MIN(BB19,BC19),0)</f>
        <v>0</v>
      </c>
      <c r="BG19" s="2634"/>
      <c r="BH19" s="2633">
        <f>IF(AT19+AU19&gt;MIN(BB19,BC19),AT19+AU19-MIN(BB19,BC19),0)</f>
        <v>0</v>
      </c>
      <c r="BI19" s="2634"/>
      <c r="BJ19" s="20"/>
      <c r="BK19" s="1165">
        <f>V19</f>
        <v>0</v>
      </c>
      <c r="BL19" s="1162"/>
      <c r="BM19" s="1162"/>
      <c r="BN19" s="1165">
        <f>BK19+BL19-BM19</f>
        <v>0</v>
      </c>
      <c r="BO19" s="1168"/>
      <c r="BP19" s="1165">
        <f>IF(BR19&gt;BN19,BR19-BN19,0)</f>
        <v>0</v>
      </c>
      <c r="BQ19" s="1165">
        <f>IF(BN19&gt;BR19,BN19-BR19,0)</f>
        <v>0</v>
      </c>
      <c r="BR19" s="1165">
        <f>IF(BO19="Y",BN19,0)</f>
        <v>0</v>
      </c>
      <c r="BS19" s="1162"/>
      <c r="BT19" s="1165">
        <f>IF(BV19&gt;BN19,BV19-BN19,0)</f>
        <v>0</v>
      </c>
      <c r="BU19" s="1165">
        <f>IF(BN19&gt;BV19,BN19-BV19,0)</f>
        <v>0</v>
      </c>
      <c r="BV19" s="1165">
        <f>BR19+BS19</f>
        <v>0</v>
      </c>
      <c r="BW19" s="1162"/>
      <c r="BX19" s="1165">
        <f>IF(BZ19-BN19,BZ19-BN19,0)</f>
        <v>0</v>
      </c>
      <c r="BY19" s="1165">
        <f>IF(BN19&gt;BZ19,BN19-BZ19,0)</f>
        <v>0</v>
      </c>
      <c r="BZ19" s="1165">
        <f>BV19+BW19</f>
        <v>0</v>
      </c>
      <c r="CA19" s="1162"/>
      <c r="CB19" s="20"/>
      <c r="CC19" s="20"/>
    </row>
    <row r="20" spans="2:81" s="1086" customFormat="1" ht="12.75" customHeight="1">
      <c r="B20" s="2433">
        <v>3</v>
      </c>
      <c r="C20" s="1765"/>
      <c r="D20" s="1765"/>
      <c r="E20" s="1112"/>
      <c r="F20" s="2385"/>
      <c r="G20" s="2599"/>
      <c r="H20" s="2600"/>
      <c r="I20" s="2600"/>
      <c r="J20" s="2601"/>
      <c r="K20" s="2601"/>
      <c r="L20" s="2601"/>
      <c r="M20" s="2601"/>
      <c r="N20" s="2600"/>
      <c r="O20" s="2600"/>
      <c r="P20" s="2602"/>
      <c r="Q20" s="2600"/>
      <c r="R20" s="2600"/>
      <c r="S20" s="2600"/>
      <c r="T20" s="1194"/>
      <c r="V20" s="2603"/>
      <c r="W20" s="2604"/>
      <c r="X20" s="2604"/>
      <c r="Y20" s="1194"/>
      <c r="AF20" s="20"/>
      <c r="AG20" s="20"/>
      <c r="AH20" s="1165">
        <f>Q20</f>
        <v>0</v>
      </c>
      <c r="AI20" s="1162"/>
      <c r="AJ20" s="1162"/>
      <c r="AK20" s="1165">
        <f>AH20+AI20-AJ20</f>
        <v>0</v>
      </c>
      <c r="AL20" s="1168"/>
      <c r="AM20" s="1168"/>
      <c r="AN20" s="1165">
        <f>IF(AP20&gt;AK20,AP20-AK20,0)</f>
        <v>0</v>
      </c>
      <c r="AO20" s="1165">
        <f>IF(AK20&gt;AP20,AK20-AP20,0)</f>
        <v>0</v>
      </c>
      <c r="AP20" s="1165">
        <f>IF(AL20="Y",MIN(AK20,AM20),0)-IF(BE20="N",BD20)</f>
        <v>0</v>
      </c>
      <c r="AQ20" s="1162"/>
      <c r="AR20" s="1165">
        <f>IF(AT20&gt;AK20,AT20-AK20,0)</f>
        <v>0</v>
      </c>
      <c r="AS20" s="1165">
        <f>IF(AK20&gt;AT20,AK20-AT20,0)</f>
        <v>0</v>
      </c>
      <c r="AT20" s="1165">
        <f>AP20+AQ20-IF(BG20="N",BF20,0)</f>
        <v>0</v>
      </c>
      <c r="AU20" s="1162"/>
      <c r="AV20" s="1165">
        <f>IF(AX20&gt;AK20,AX20-AK20,0)</f>
        <v>0</v>
      </c>
      <c r="AW20" s="1165">
        <f>IF(AK20&gt;AX20,AK20-AX20,0)</f>
        <v>0</v>
      </c>
      <c r="AX20" s="1165">
        <f>AT20+AU20-IF(BI20="N",BH20,0)</f>
        <v>0</v>
      </c>
      <c r="AY20" s="1162"/>
      <c r="AZ20" s="1836"/>
      <c r="BA20" s="20"/>
      <c r="BB20" s="2633">
        <f>F20*0.2</f>
        <v>0</v>
      </c>
      <c r="BC20" s="2633"/>
      <c r="BD20" s="2633">
        <f>IF(IF(AL20="Y",MIN(AK20,AM20),0)&gt;MIN(BB20,BC20),IF(AL20="Y",MIN(AK20,AM20),0)-MIN(BB20,BC20),0)</f>
        <v>0</v>
      </c>
      <c r="BE20" s="2634"/>
      <c r="BF20" s="2633">
        <f>IF(AP20+AQ20&gt;MIN(BB20,BC20),AP20+AQ20&gt;MIN(BB20,BC20),0)</f>
        <v>0</v>
      </c>
      <c r="BG20" s="2634"/>
      <c r="BH20" s="2633">
        <f>IF(AT20+AU20&gt;MIN(BB20,BC20),AT20+AU20-MIN(BB20,BC20),0)</f>
        <v>0</v>
      </c>
      <c r="BI20" s="2634"/>
      <c r="BJ20" s="20"/>
      <c r="BK20" s="1165">
        <f>V20</f>
        <v>0</v>
      </c>
      <c r="BL20" s="1162"/>
      <c r="BM20" s="1162"/>
      <c r="BN20" s="1165">
        <f>BK20+BL20-BM20</f>
        <v>0</v>
      </c>
      <c r="BO20" s="1168"/>
      <c r="BP20" s="1165">
        <f>IF(BR20&gt;BN20,BR20-BN20,0)</f>
        <v>0</v>
      </c>
      <c r="BQ20" s="1165">
        <f>IF(BN20&gt;BR20,BN20-BR20,0)</f>
        <v>0</v>
      </c>
      <c r="BR20" s="1165">
        <f>IF(BO20="Y",BN20,0)</f>
        <v>0</v>
      </c>
      <c r="BS20" s="1162"/>
      <c r="BT20" s="1165">
        <f>IF(BV20&gt;BN20,BV20-BN20,0)</f>
        <v>0</v>
      </c>
      <c r="BU20" s="1165">
        <f>IF(BN20&gt;BV20,BN20-BV20,0)</f>
        <v>0</v>
      </c>
      <c r="BV20" s="1165">
        <f>BR20+BS20</f>
        <v>0</v>
      </c>
      <c r="BW20" s="1162"/>
      <c r="BX20" s="1165">
        <f>IF(BZ20-BN20,BZ20-BN20,0)</f>
        <v>0</v>
      </c>
      <c r="BY20" s="1165">
        <f>IF(BN20&gt;BZ20,BN20-BZ20,0)</f>
        <v>0</v>
      </c>
      <c r="BZ20" s="1165">
        <f>BV20+BW20</f>
        <v>0</v>
      </c>
      <c r="CA20" s="1162"/>
      <c r="CB20" s="20"/>
      <c r="CC20" s="20"/>
    </row>
    <row r="21" spans="2:81" ht="12.75" customHeight="1">
      <c r="B21" s="2433">
        <v>4</v>
      </c>
      <c r="C21" s="1462"/>
      <c r="D21" s="1462"/>
      <c r="E21" s="1112"/>
      <c r="F21" s="2385"/>
      <c r="G21" s="1189"/>
      <c r="H21" s="1766"/>
      <c r="I21" s="1766"/>
      <c r="J21" s="2072"/>
      <c r="K21" s="2072"/>
      <c r="L21" s="2072"/>
      <c r="M21" s="2072"/>
      <c r="N21" s="1766"/>
      <c r="O21" s="1766"/>
      <c r="P21" s="2421"/>
      <c r="Q21" s="1766"/>
      <c r="R21" s="1766"/>
      <c r="S21" s="1766"/>
      <c r="T21" s="1194"/>
      <c r="V21" s="2603"/>
      <c r="W21" s="2604"/>
      <c r="X21" s="2604"/>
      <c r="Y21" s="1194"/>
      <c r="AH21" s="1165">
        <f>Q21</f>
        <v>0</v>
      </c>
      <c r="AI21" s="1162"/>
      <c r="AJ21" s="1162"/>
      <c r="AK21" s="1165">
        <f>AH21+AI21-AJ21</f>
        <v>0</v>
      </c>
      <c r="AL21" s="1168"/>
      <c r="AM21" s="1168"/>
      <c r="AN21" s="1165">
        <f>IF(AP21&gt;AK21,AP21-AK21,0)</f>
        <v>0</v>
      </c>
      <c r="AO21" s="1165">
        <f>IF(AK21&gt;AP21,AK21-AP21,0)</f>
        <v>0</v>
      </c>
      <c r="AP21" s="1165">
        <f>IF(AL21="Y",MIN(AK21,AM21),0)-IF(BE21="N",BD21)</f>
        <v>0</v>
      </c>
      <c r="AQ21" s="1162"/>
      <c r="AR21" s="1165">
        <f>IF(AT21&gt;AK21,AT21-AK21,0)</f>
        <v>0</v>
      </c>
      <c r="AS21" s="1165">
        <f>IF(AK21&gt;AT21,AK21-AT21,0)</f>
        <v>0</v>
      </c>
      <c r="AT21" s="1165">
        <f>AP21+AQ21-IF(BG21="N",BF21,0)</f>
        <v>0</v>
      </c>
      <c r="AU21" s="1162"/>
      <c r="AV21" s="1165">
        <f>IF(AX21&gt;AK21,AX21-AK21,0)</f>
        <v>0</v>
      </c>
      <c r="AW21" s="1165">
        <f>IF(AK21&gt;AX21,AK21-AX21,0)</f>
        <v>0</v>
      </c>
      <c r="AX21" s="1165">
        <f>AT21+AU21-IF(BI21="N",BH21,0)</f>
        <v>0</v>
      </c>
      <c r="AY21" s="1162"/>
      <c r="AZ21" s="1836"/>
      <c r="BB21" s="2633">
        <f>F21*0.2</f>
        <v>0</v>
      </c>
      <c r="BC21" s="2633"/>
      <c r="BD21" s="2633">
        <f>IF(IF(AL21="Y",MIN(AK21,AM21),0)&gt;MIN(BB21,BC21),IF(AL21="Y",MIN(AK21,AM21),0)-MIN(BB21,BC21),0)</f>
        <v>0</v>
      </c>
      <c r="BE21" s="2634"/>
      <c r="BF21" s="2633">
        <f>IF(AP21+AQ21&gt;MIN(BB21,BC21),AP21+AQ21&gt;MIN(BB21,BC21),0)</f>
        <v>0</v>
      </c>
      <c r="BG21" s="2634"/>
      <c r="BH21" s="2633">
        <f>IF(AT21+AU21&gt;MIN(BB21,BC21),AT21+AU21-MIN(BB21,BC21),0)</f>
        <v>0</v>
      </c>
      <c r="BI21" s="2634"/>
      <c r="BK21" s="1165">
        <f>V21</f>
        <v>0</v>
      </c>
      <c r="BL21" s="1162"/>
      <c r="BM21" s="1162"/>
      <c r="BN21" s="1165">
        <f>BK21+BL21-BM21</f>
        <v>0</v>
      </c>
      <c r="BO21" s="1168"/>
      <c r="BP21" s="1165">
        <f>IF(BR21&gt;BN21,BR21-BN21,0)</f>
        <v>0</v>
      </c>
      <c r="BQ21" s="1165">
        <f>IF(BN21&gt;BR21,BN21-BR21,0)</f>
        <v>0</v>
      </c>
      <c r="BR21" s="1165">
        <f>IF(BO21="Y",BN21,0)</f>
        <v>0</v>
      </c>
      <c r="BS21" s="1162"/>
      <c r="BT21" s="1165">
        <f>IF(BV21&gt;BN21,BV21-BN21,0)</f>
        <v>0</v>
      </c>
      <c r="BU21" s="1165">
        <f>IF(BN21&gt;BV21,BN21-BV21,0)</f>
        <v>0</v>
      </c>
      <c r="BV21" s="1165">
        <f>BR21+BS21</f>
        <v>0</v>
      </c>
      <c r="BW21" s="1162"/>
      <c r="BX21" s="1165">
        <f>IF(BZ21-BN21,BZ21-BN21,0)</f>
        <v>0</v>
      </c>
      <c r="BY21" s="1165">
        <f>IF(BN21&gt;BZ21,BN21-BZ21,0)</f>
        <v>0</v>
      </c>
      <c r="BZ21" s="1165">
        <f>BV21+BW21</f>
        <v>0</v>
      </c>
      <c r="CA21" s="1162"/>
    </row>
    <row r="22" spans="2:81" ht="12.75" customHeight="1">
      <c r="B22" s="1205"/>
      <c r="C22" s="421"/>
      <c r="D22" s="421"/>
      <c r="E22" s="2605"/>
      <c r="F22" s="2606"/>
      <c r="G22" s="4111"/>
      <c r="H22" s="4114"/>
      <c r="I22" s="4114"/>
      <c r="J22" s="4154"/>
      <c r="K22" s="4154"/>
      <c r="L22" s="4154"/>
      <c r="M22" s="4154"/>
      <c r="N22" s="4114"/>
      <c r="O22" s="4114"/>
      <c r="P22" s="4114"/>
      <c r="Q22" s="4114"/>
      <c r="R22" s="4114"/>
      <c r="S22" s="4114"/>
      <c r="T22" s="2607"/>
      <c r="V22" s="2591"/>
      <c r="W22" s="2592"/>
      <c r="X22" s="2592"/>
      <c r="Y22" s="1275"/>
      <c r="AH22" s="1165"/>
      <c r="AI22" s="1165"/>
      <c r="AJ22" s="1165"/>
      <c r="AK22" s="1165"/>
      <c r="AL22" s="1226"/>
      <c r="AM22" s="1165"/>
      <c r="AN22" s="1165"/>
      <c r="AO22" s="1165"/>
      <c r="AP22" s="1165"/>
      <c r="AQ22" s="1165"/>
      <c r="AR22" s="1165"/>
      <c r="AS22" s="1165"/>
      <c r="AT22" s="1165"/>
      <c r="AU22" s="1165"/>
      <c r="AV22" s="1165"/>
      <c r="AW22" s="1165"/>
      <c r="AX22" s="1165"/>
      <c r="AY22" s="1165"/>
      <c r="AZ22" s="1837"/>
      <c r="BB22" s="2633"/>
      <c r="BC22" s="2633"/>
      <c r="BD22" s="2633"/>
      <c r="BE22" s="2633"/>
      <c r="BF22" s="2633"/>
      <c r="BG22" s="2633"/>
      <c r="BH22" s="2633"/>
      <c r="BI22" s="2633"/>
      <c r="BK22" s="1165">
        <f>V22</f>
        <v>0</v>
      </c>
      <c r="BL22" s="1162"/>
      <c r="BM22" s="1162"/>
      <c r="BN22" s="1165">
        <f>BK22+BL22-BM22</f>
        <v>0</v>
      </c>
      <c r="BO22" s="1168"/>
      <c r="BP22" s="1165">
        <f>IF(BR22&gt;BN22,BR22-BN22,0)</f>
        <v>0</v>
      </c>
      <c r="BQ22" s="1165">
        <f>IF(BN22&gt;BR22,BN22-BR22,0)</f>
        <v>0</v>
      </c>
      <c r="BR22" s="1165">
        <f>IF(BO22="Y",BN22,0)</f>
        <v>0</v>
      </c>
      <c r="BS22" s="1162"/>
      <c r="BT22" s="1165">
        <f>IF(BV22&gt;BN22,BV22-BN22,0)</f>
        <v>0</v>
      </c>
      <c r="BU22" s="1165">
        <f>IF(BN22&gt;BV22,BN22-BV22,0)</f>
        <v>0</v>
      </c>
      <c r="BV22" s="1165">
        <f>BR22+BS22</f>
        <v>0</v>
      </c>
      <c r="BW22" s="1162"/>
      <c r="BX22" s="1165">
        <f>IF(BZ22-BN22,BZ22-BN22,0)</f>
        <v>0</v>
      </c>
      <c r="BY22" s="1165">
        <f>IF(BN22&gt;BZ22,BN22-BZ22,0)</f>
        <v>0</v>
      </c>
      <c r="BZ22" s="1165">
        <f>BV22+BW22</f>
        <v>0</v>
      </c>
      <c r="CA22" s="1162"/>
    </row>
    <row r="23" spans="2:81" ht="12.75" customHeight="1">
      <c r="B23" s="1195"/>
      <c r="C23" s="1196"/>
      <c r="D23" s="1196"/>
      <c r="E23" s="1197"/>
      <c r="F23" s="1197"/>
      <c r="G23" s="1197"/>
      <c r="H23" s="1985"/>
      <c r="I23" s="1985"/>
      <c r="J23" s="2425"/>
      <c r="K23" s="2425"/>
      <c r="L23" s="2425"/>
      <c r="M23" s="2425"/>
      <c r="N23" s="1985"/>
      <c r="O23" s="1985"/>
      <c r="P23" s="1985"/>
      <c r="Q23" s="1985"/>
      <c r="R23" s="1985"/>
      <c r="S23" s="1985"/>
      <c r="T23" s="2608"/>
      <c r="V23" s="5480"/>
      <c r="W23" s="2609"/>
      <c r="X23" s="2609"/>
      <c r="Y23" s="4113"/>
      <c r="AH23" s="1224"/>
      <c r="AI23" s="1224"/>
      <c r="AJ23" s="1224"/>
      <c r="AK23" s="1224"/>
      <c r="AL23" s="1226"/>
      <c r="AM23" s="1165"/>
      <c r="AN23" s="1224"/>
      <c r="AO23" s="1224"/>
      <c r="AP23" s="1224"/>
      <c r="AQ23" s="1224"/>
      <c r="AR23" s="1224"/>
      <c r="AS23" s="1224"/>
      <c r="AT23" s="1224"/>
      <c r="AU23" s="1224"/>
      <c r="AV23" s="1224"/>
      <c r="AW23" s="1224"/>
      <c r="AX23" s="1224"/>
      <c r="AY23" s="1165"/>
      <c r="AZ23" s="1837"/>
      <c r="BB23" s="2633"/>
      <c r="BC23" s="2633"/>
      <c r="BD23" s="2635"/>
      <c r="BE23" s="2633"/>
      <c r="BF23" s="2633"/>
      <c r="BG23" s="2633"/>
      <c r="BH23" s="2633"/>
      <c r="BI23" s="2633"/>
      <c r="BK23" s="1165"/>
      <c r="BL23" s="1165"/>
      <c r="BM23" s="1165"/>
      <c r="BN23" s="1165"/>
      <c r="BO23" s="1165"/>
      <c r="BP23" s="1165"/>
      <c r="BQ23" s="1165"/>
      <c r="BR23" s="1165"/>
      <c r="BS23" s="1165"/>
      <c r="BT23" s="1165"/>
      <c r="BU23" s="1165"/>
      <c r="BV23" s="1165"/>
      <c r="BW23" s="1165"/>
      <c r="BX23" s="1165"/>
      <c r="BY23" s="1165"/>
      <c r="BZ23" s="1165"/>
      <c r="CA23" s="1165"/>
    </row>
    <row r="24" spans="2:81" ht="12.75" customHeight="1">
      <c r="B24" s="5481" t="s">
        <v>2211</v>
      </c>
      <c r="C24" s="5482"/>
      <c r="D24" s="5482"/>
      <c r="E24" s="5483"/>
      <c r="F24" s="5483"/>
      <c r="G24" s="5484"/>
      <c r="H24" s="5485">
        <f>SUBTOTAL(9,H18:H21)</f>
        <v>0</v>
      </c>
      <c r="I24" s="5486">
        <f>SUBTOTAL(9,I18:I21)</f>
        <v>0</v>
      </c>
      <c r="J24" s="5487"/>
      <c r="K24" s="5488"/>
      <c r="L24" s="5489"/>
      <c r="M24" s="5490"/>
      <c r="N24" s="5485">
        <f t="shared" ref="N24:S24" si="0">SUBTOTAL(9,N18:N21)</f>
        <v>0</v>
      </c>
      <c r="O24" s="5491">
        <f t="shared" si="0"/>
        <v>0</v>
      </c>
      <c r="P24" s="5491">
        <f t="shared" si="0"/>
        <v>0</v>
      </c>
      <c r="Q24" s="5491">
        <f t="shared" si="0"/>
        <v>0</v>
      </c>
      <c r="R24" s="5491">
        <f t="shared" si="0"/>
        <v>0</v>
      </c>
      <c r="S24" s="5491">
        <f t="shared" si="0"/>
        <v>0</v>
      </c>
      <c r="T24" s="5492"/>
      <c r="V24" s="5493">
        <f>SUBTOTAL(9,V18:V21)</f>
        <v>0</v>
      </c>
      <c r="W24" s="5494">
        <f>SUBTOTAL(9,W18:W21)</f>
        <v>0</v>
      </c>
      <c r="X24" s="5494">
        <f>SUBTOTAL(9,X18:X21)</f>
        <v>0</v>
      </c>
      <c r="Y24" s="5495"/>
      <c r="AH24" s="1847">
        <f>SUM(AH18:AH23)</f>
        <v>0</v>
      </c>
      <c r="AI24" s="1847">
        <f>SUM(AI18:AI23)</f>
        <v>0</v>
      </c>
      <c r="AJ24" s="1847">
        <f>SUM(AJ18:AJ23)</f>
        <v>0</v>
      </c>
      <c r="AK24" s="1847">
        <f>SUM(AK18:AK23)</f>
        <v>0</v>
      </c>
      <c r="AL24" s="2579">
        <f t="shared" ref="AL24:AX24" si="1">SUM(AL18:AL23)</f>
        <v>0</v>
      </c>
      <c r="AM24" s="2636">
        <f t="shared" si="1"/>
        <v>0</v>
      </c>
      <c r="AN24" s="1847">
        <f t="shared" si="1"/>
        <v>0</v>
      </c>
      <c r="AO24" s="1847">
        <f t="shared" si="1"/>
        <v>0</v>
      </c>
      <c r="AP24" s="1847">
        <f t="shared" si="1"/>
        <v>0</v>
      </c>
      <c r="AQ24" s="1847">
        <f t="shared" si="1"/>
        <v>0</v>
      </c>
      <c r="AR24" s="1847">
        <f t="shared" si="1"/>
        <v>0</v>
      </c>
      <c r="AS24" s="1847">
        <f t="shared" si="1"/>
        <v>0</v>
      </c>
      <c r="AT24" s="1847">
        <f t="shared" si="1"/>
        <v>0</v>
      </c>
      <c r="AU24" s="1847">
        <f t="shared" si="1"/>
        <v>0</v>
      </c>
      <c r="AV24" s="1847">
        <f t="shared" si="1"/>
        <v>0</v>
      </c>
      <c r="AW24" s="1847">
        <f t="shared" si="1"/>
        <v>0</v>
      </c>
      <c r="AX24" s="1847">
        <f t="shared" si="1"/>
        <v>0</v>
      </c>
      <c r="AY24" s="2637"/>
      <c r="AZ24" s="2638"/>
      <c r="BB24" s="2639"/>
      <c r="BC24" s="2640"/>
      <c r="BD24" s="1847">
        <f>SUM(BD18:BD23)</f>
        <v>0</v>
      </c>
      <c r="BE24" s="2641"/>
      <c r="BF24" s="1847">
        <f>SUM(BF18:BF23)</f>
        <v>0</v>
      </c>
      <c r="BG24" s="2639"/>
      <c r="BH24" s="1847">
        <f>SUM(BH18:BH23)</f>
        <v>0</v>
      </c>
      <c r="BI24" s="2639"/>
      <c r="BK24" s="2369">
        <f>SUBTOTAL(9,BK18:BK23)</f>
        <v>0</v>
      </c>
      <c r="BL24" s="2369">
        <f>SUBTOTAL(9,BL18:BL23)</f>
        <v>0</v>
      </c>
      <c r="BM24" s="2369">
        <f>SUBTOTAL(9,BM18:BM23)</f>
        <v>0</v>
      </c>
      <c r="BN24" s="2369">
        <f>SUBTOTAL(9,BN18:BN23)</f>
        <v>0</v>
      </c>
      <c r="BO24" s="2370"/>
      <c r="BP24" s="2369">
        <f t="shared" ref="BP24:BZ24" si="2">SUBTOTAL(9,BP18:BP23)</f>
        <v>0</v>
      </c>
      <c r="BQ24" s="2369">
        <f t="shared" si="2"/>
        <v>0</v>
      </c>
      <c r="BR24" s="2369">
        <f t="shared" si="2"/>
        <v>0</v>
      </c>
      <c r="BS24" s="2369">
        <f t="shared" si="2"/>
        <v>0</v>
      </c>
      <c r="BT24" s="2369">
        <f t="shared" si="2"/>
        <v>0</v>
      </c>
      <c r="BU24" s="2369">
        <f t="shared" si="2"/>
        <v>0</v>
      </c>
      <c r="BV24" s="2369">
        <f t="shared" si="2"/>
        <v>0</v>
      </c>
      <c r="BW24" s="2369">
        <f t="shared" si="2"/>
        <v>0</v>
      </c>
      <c r="BX24" s="2369">
        <f t="shared" si="2"/>
        <v>0</v>
      </c>
      <c r="BY24" s="2369">
        <f t="shared" si="2"/>
        <v>0</v>
      </c>
      <c r="BZ24" s="2369">
        <f t="shared" si="2"/>
        <v>0</v>
      </c>
      <c r="CA24" s="2369"/>
    </row>
    <row r="25" spans="2:81" ht="12.75" customHeight="1">
      <c r="N25" s="352" t="s">
        <v>1263</v>
      </c>
      <c r="O25" s="356">
        <f>O24-SFP!G89</f>
        <v>0</v>
      </c>
    </row>
    <row r="26" spans="2:81" ht="12.75" customHeight="1">
      <c r="B26" s="284" t="s">
        <v>1565</v>
      </c>
      <c r="C26" s="284"/>
      <c r="D26" s="284"/>
      <c r="E26" s="284"/>
      <c r="F26" s="284"/>
      <c r="G26" s="346"/>
      <c r="H26" s="346"/>
      <c r="I26" s="346"/>
      <c r="J26" s="346"/>
      <c r="AH26" s="7948" t="s">
        <v>1602</v>
      </c>
      <c r="AI26" s="7948"/>
      <c r="AJ26" s="7948"/>
    </row>
    <row r="27" spans="2:81" ht="12.75" customHeight="1">
      <c r="B27" s="1159">
        <v>1</v>
      </c>
      <c r="C27" s="1160" t="s">
        <v>1566</v>
      </c>
      <c r="D27" s="540"/>
      <c r="E27" s="1160"/>
      <c r="F27" s="1160"/>
      <c r="G27" s="346"/>
      <c r="H27" s="346"/>
      <c r="I27" s="346"/>
      <c r="J27" s="346"/>
      <c r="AH27" s="7351" t="s">
        <v>1603</v>
      </c>
      <c r="AI27" s="7351" t="s">
        <v>1604</v>
      </c>
      <c r="AJ27" s="7351" t="s">
        <v>1605</v>
      </c>
    </row>
    <row r="28" spans="2:81" ht="12.75" customHeight="1">
      <c r="B28" s="1159">
        <v>2</v>
      </c>
      <c r="C28" s="18" t="s">
        <v>1977</v>
      </c>
      <c r="D28" s="540"/>
      <c r="E28" s="1160"/>
      <c r="F28" s="1160"/>
      <c r="G28" s="346"/>
      <c r="H28" s="346"/>
      <c r="I28" s="346"/>
      <c r="J28" s="346"/>
      <c r="AH28" s="7351"/>
      <c r="AI28" s="7351"/>
      <c r="AJ28" s="7351"/>
    </row>
    <row r="29" spans="2:81" ht="12.75" customHeight="1">
      <c r="B29" s="23">
        <v>3</v>
      </c>
      <c r="C29" s="18" t="s">
        <v>2212</v>
      </c>
      <c r="AH29" s="1843" t="s">
        <v>1606</v>
      </c>
      <c r="AI29" s="1844">
        <f>SUMIF($E:$E,$AH29,$AX:$AX)+SUMIF($E:$E,$AH29,$BZ:$BZ)</f>
        <v>0</v>
      </c>
      <c r="AJ29" s="1844">
        <f>SUMIF($E:$E,$AH29,$AW:$AW)+SUMIF($E:$E,$AH29,$BY:$BY)</f>
        <v>0</v>
      </c>
    </row>
    <row r="30" spans="2:81" ht="12.75" customHeight="1">
      <c r="AH30" s="1843" t="s">
        <v>1607</v>
      </c>
      <c r="AI30" s="1844">
        <f>SUMIF($E:$E,$AH30,$AX:$AX)+SUMIF($E:$E,$AH30,$BZ:$BZ)</f>
        <v>0</v>
      </c>
      <c r="AJ30" s="1844">
        <f>SUMIF($E:$E,$AH30,$AW:$AW)+SUMIF($E:$E,$AH30,$BY:$BY)</f>
        <v>0</v>
      </c>
    </row>
    <row r="31" spans="2:81" ht="12.75" customHeight="1">
      <c r="AH31" s="1843" t="s">
        <v>1608</v>
      </c>
      <c r="AI31" s="1844">
        <f>SUMIF($E:$E,$AH31,$AX:$AX)+SUMIF($E:$E,$AH31,$BZ:$BZ)</f>
        <v>0</v>
      </c>
      <c r="AJ31" s="1844">
        <f>SUMIF($E:$E,$AH31,$AW:$AW)+SUMIF($E:$E,$AH31,$BY:$BY)</f>
        <v>0</v>
      </c>
    </row>
    <row r="32" spans="2:81" ht="12.75" customHeight="1">
      <c r="AH32" s="1843" t="s">
        <v>1609</v>
      </c>
      <c r="AI32" s="1844">
        <f>SUMIF($E:$E,$AH32,$AX:$AX)+SUMIF($E:$E,$AH32,$BZ:$BZ)</f>
        <v>0</v>
      </c>
      <c r="AJ32" s="1844">
        <f>SUMIF($E:$E,$AH32,$AW:$AW)+SUMIF($E:$E,$AH32,$BY:$BY)</f>
        <v>0</v>
      </c>
    </row>
    <row r="33" spans="34:37" ht="12.75" customHeight="1">
      <c r="AH33" s="1843" t="s">
        <v>1610</v>
      </c>
      <c r="AI33" s="1844">
        <f>SUMIF($E:$E,$AH33,$AX:$AX)+SUMIF($E:$E,$AH33,$BZ:$BZ)</f>
        <v>0</v>
      </c>
      <c r="AJ33" s="1844">
        <f>SUMIF($E:$E,$AH33,$AW:$AW)+SUMIF($E:$E,$AH33,$BY:$BY)</f>
        <v>0</v>
      </c>
    </row>
    <row r="34" spans="34:37" ht="12.75" customHeight="1">
      <c r="AH34" s="1843" t="s">
        <v>1611</v>
      </c>
      <c r="AI34" s="1844"/>
      <c r="AJ34" s="1844"/>
    </row>
    <row r="35" spans="34:37" ht="12.75" customHeight="1">
      <c r="AH35" s="1845" t="s">
        <v>1612</v>
      </c>
      <c r="AI35" s="1844">
        <f>SUMIF($E:$E,$AH35,$AX:$AX)+SUMIF($E:$E,$AH35,$BZ:$BZ)</f>
        <v>0</v>
      </c>
      <c r="AJ35" s="1844">
        <f>SUMIF($E:$E,$AH35,$AW:$AW)+SUMIF($E:$E,$AH35,$BY:$BY)</f>
        <v>0</v>
      </c>
    </row>
    <row r="36" spans="34:37" ht="12.75" customHeight="1">
      <c r="AH36" s="1845" t="s">
        <v>243</v>
      </c>
      <c r="AI36" s="1844">
        <f>SUMIF($E:$E,$AH36,$AX:$AX)+SUMIF($E:$E,$AH36,$BZ:$BZ)</f>
        <v>0</v>
      </c>
      <c r="AJ36" s="1844">
        <f>SUMIF($E:$E,$AH36,$AW:$AW)+SUMIF($E:$E,$AH36,$BY:$BY)</f>
        <v>0</v>
      </c>
    </row>
    <row r="37" spans="34:37" ht="12.75" customHeight="1">
      <c r="AH37" s="1846" t="s">
        <v>164</v>
      </c>
      <c r="AI37" s="1847">
        <f>SUM(AI29:AI36)</f>
        <v>0</v>
      </c>
      <c r="AJ37" s="1847">
        <f>SUM(AJ29:AJ36)</f>
        <v>0</v>
      </c>
    </row>
    <row r="38" spans="34:37" ht="12.75" customHeight="1">
      <c r="AH38" s="52"/>
    </row>
    <row r="39" spans="34:37" ht="12.75" customHeight="1">
      <c r="AH39" s="8075" t="s">
        <v>1548</v>
      </c>
      <c r="AI39" s="8077"/>
      <c r="AJ39" s="2642" t="s">
        <v>52</v>
      </c>
      <c r="AK39" s="2643"/>
    </row>
    <row r="40" spans="34:37" ht="12.75" customHeight="1">
      <c r="AH40" s="7632" t="s">
        <v>2111</v>
      </c>
      <c r="AI40" s="7632"/>
      <c r="AJ40" s="7911" t="s">
        <v>1554</v>
      </c>
      <c r="AK40" s="7911"/>
    </row>
    <row r="41" spans="34:37" ht="12.75" customHeight="1">
      <c r="AH41" s="7632" t="s">
        <v>2113</v>
      </c>
      <c r="AI41" s="7632"/>
      <c r="AJ41" s="7911"/>
      <c r="AK41" s="7911"/>
    </row>
  </sheetData>
  <sheetProtection algorithmName="SHA-512" hashValue="1+gtYmgfC98pXw/H7nkp2imyp0GVblBkTMgSDV1Fp6nWrKDMBjRnWU7qhTjtKuiN8z1PzepDysqN60WQE8/zpg==" saltValue="34WjY39C9/1DLnjvvjd1EQ==" spinCount="100000" sheet="1" scenarios="1" formatRows="0" insertColumns="0" insertRows="0"/>
  <mergeCells count="83">
    <mergeCell ref="BS12:BS15"/>
    <mergeCell ref="BT12:BT15"/>
    <mergeCell ref="BK9:CA9"/>
    <mergeCell ref="BK10:CA10"/>
    <mergeCell ref="AH26:AJ26"/>
    <mergeCell ref="AS11:AS15"/>
    <mergeCell ref="AU11:AU15"/>
    <mergeCell ref="AV11:AV15"/>
    <mergeCell ref="AW11:AW15"/>
    <mergeCell ref="AX11:AX15"/>
    <mergeCell ref="BZ12:BZ15"/>
    <mergeCell ref="CA11:CA15"/>
    <mergeCell ref="BK11:BK15"/>
    <mergeCell ref="BD10:BD15"/>
    <mergeCell ref="BE10:BE15"/>
    <mergeCell ref="AZ10:AZ15"/>
    <mergeCell ref="AH27:AH28"/>
    <mergeCell ref="AI27:AI28"/>
    <mergeCell ref="AJ27:AJ28"/>
    <mergeCell ref="AQ11:AQ15"/>
    <mergeCell ref="AR11:AR15"/>
    <mergeCell ref="V10:V15"/>
    <mergeCell ref="W10:W15"/>
    <mergeCell ref="X10:X15"/>
    <mergeCell ref="Y10:Y15"/>
    <mergeCell ref="BY12:BY15"/>
    <mergeCell ref="BL12:BL15"/>
    <mergeCell ref="BM12:BM15"/>
    <mergeCell ref="BN11:BN15"/>
    <mergeCell ref="BO11:BO15"/>
    <mergeCell ref="BU12:BU15"/>
    <mergeCell ref="BV12:BV15"/>
    <mergeCell ref="BW12:BW15"/>
    <mergeCell ref="BX12:BX15"/>
    <mergeCell ref="BP11:BP15"/>
    <mergeCell ref="BQ11:BQ15"/>
    <mergeCell ref="BR11:BR15"/>
    <mergeCell ref="R9:R15"/>
    <mergeCell ref="T9:T15"/>
    <mergeCell ref="S9:S15"/>
    <mergeCell ref="P9:P15"/>
    <mergeCell ref="Q9:Q15"/>
    <mergeCell ref="B9:C15"/>
    <mergeCell ref="L11:L15"/>
    <mergeCell ref="M11:M15"/>
    <mergeCell ref="O9:O15"/>
    <mergeCell ref="N9:N15"/>
    <mergeCell ref="E9:E15"/>
    <mergeCell ref="K11:K15"/>
    <mergeCell ref="J9:J15"/>
    <mergeCell ref="G10:G15"/>
    <mergeCell ref="H11:H15"/>
    <mergeCell ref="I11:I15"/>
    <mergeCell ref="F9:F15"/>
    <mergeCell ref="D9:D15"/>
    <mergeCell ref="Z2:Z5"/>
    <mergeCell ref="AO10:AO15"/>
    <mergeCell ref="AP10:AP15"/>
    <mergeCell ref="AH10:AH15"/>
    <mergeCell ref="AI13:AI15"/>
    <mergeCell ref="AJ13:AJ15"/>
    <mergeCell ref="AI10:AJ12"/>
    <mergeCell ref="AK10:AK15"/>
    <mergeCell ref="AL11:AL15"/>
    <mergeCell ref="AM11:AM15"/>
    <mergeCell ref="AL10:AM10"/>
    <mergeCell ref="AN10:AN15"/>
    <mergeCell ref="AH39:AI39"/>
    <mergeCell ref="AH40:AI40"/>
    <mergeCell ref="AH41:AI41"/>
    <mergeCell ref="AJ40:AK41"/>
    <mergeCell ref="BB9:BI9"/>
    <mergeCell ref="BB10:BC10"/>
    <mergeCell ref="BF10:BG10"/>
    <mergeCell ref="BH10:BI10"/>
    <mergeCell ref="AY10:AY15"/>
    <mergeCell ref="AT11:AT15"/>
    <mergeCell ref="BF11:BF15"/>
    <mergeCell ref="BG11:BG15"/>
    <mergeCell ref="BH11:BH15"/>
    <mergeCell ref="BI11:BI15"/>
    <mergeCell ref="BB11:BB15"/>
    <mergeCell ref="BC11:BC15"/>
  </mergeCells>
  <conditionalFormatting sqref="O25">
    <cfRule type="cellIs" dxfId="89" priority="1" operator="notEqual">
      <formula>0</formula>
    </cfRule>
  </conditionalFormatting>
  <dataValidations count="4">
    <dataValidation type="list" allowBlank="1" showInputMessage="1" showErrorMessage="1" sqref="E22:F22" xr:uid="{FCD18951-AA08-4951-997E-BF3A035C72C1}">
      <formula1>$C$34:$C$40</formula1>
    </dataValidation>
    <dataValidation type="list" allowBlank="1" showInputMessage="1" showErrorMessage="1" sqref="BO15:BO23 AL18:AL21" xr:uid="{250A8585-29BF-49BE-8A70-B8AB9056C87D}">
      <formula1>"Y,N"</formula1>
    </dataValidation>
    <dataValidation type="list" allowBlank="1" showInputMessage="1" showErrorMessage="1" sqref="E18:F21" xr:uid="{684C1665-1D61-41FC-A600-8BF720E385F5}">
      <formula1>"AAA to AA-, A+ to A- , BBB+ to BBB-, BB+ to B-, CCC or worse, Unrated - In good standing, Unrated - Others"</formula1>
    </dataValidation>
    <dataValidation type="list" allowBlank="1" showInputMessage="1" showErrorMessage="1" sqref="BI18:BI21 BE18:BE21 BG18:BG21" xr:uid="{2E86B806-346F-4C7A-A1A1-02861C4ADA36}">
      <formula1>"Y,N,n/a"</formula1>
    </dataValidation>
  </dataValidations>
  <hyperlinks>
    <hyperlink ref="AA5" location="SCI!A1" display="SCI" xr:uid="{3C97712E-9F92-4B14-8CD1-73847A9A2ADC}"/>
    <hyperlink ref="AA4" location="'SFP - Liab, NW '!A1" display="SFP-Liab and NW" xr:uid="{75BC0DE2-5AA0-4F28-8F08-A32C08BF1E86}"/>
    <hyperlink ref="AA3" location="'SFP - Asset'!A1" display="SFP-Asset" xr:uid="{EDB28979-C665-42EA-BD5E-CA220C8C8663}"/>
    <hyperlink ref="AA2" location="Content!A1" display="Content" xr:uid="{ECDF2219-3C4D-41DA-A3F1-AD0765C01BE9}"/>
    <hyperlink ref="AH40" r:id="rId1" display="https://www.insurance.gov.ph/amended-insurance-code-r-a-10607/" xr:uid="{DF197192-51BA-484C-938C-9ACBAFA446FF}"/>
    <hyperlink ref="AH41" r:id="rId2" xr:uid="{0DE19EDC-0A9B-41BE-BC9E-CB7DC30FA1A7}"/>
  </hyperlinks>
  <printOptions horizontalCentered="1"/>
  <pageMargins left="0.2" right="0.2" top="1.25" bottom="0.75" header="0.3" footer="0.3"/>
  <pageSetup paperSize="5" scale="31" fitToHeight="0" orientation="portrait"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FFCCCC"/>
    <pageSetUpPr fitToPage="1"/>
  </sheetPr>
  <dimension ref="B2:BW51"/>
  <sheetViews>
    <sheetView showGridLines="0" topLeftCell="AC13" zoomScale="85" zoomScaleNormal="85" workbookViewId="0">
      <selection activeCell="AO36" sqref="AO36"/>
    </sheetView>
  </sheetViews>
  <sheetFormatPr defaultColWidth="9.140625" defaultRowHeight="12.75" customHeight="1" outlineLevelCol="1"/>
  <cols>
    <col min="1" max="1" width="1.85546875" style="18" customWidth="1"/>
    <col min="2" max="2" width="3.7109375" style="18" customWidth="1"/>
    <col min="3" max="3" width="30.7109375" style="18" customWidth="1"/>
    <col min="4" max="5" width="25.7109375" style="18" customWidth="1"/>
    <col min="6" max="6" width="20.7109375" style="18" customWidth="1"/>
    <col min="7" max="9" width="15.7109375" style="18" customWidth="1"/>
    <col min="10" max="19" width="20.7109375" style="18" customWidth="1"/>
    <col min="20" max="20" width="30.7109375" style="18" customWidth="1"/>
    <col min="21" max="21" width="3.7109375" style="18" customWidth="1"/>
    <col min="22" max="24" width="20.7109375" style="18" customWidth="1"/>
    <col min="25" max="25" width="30.7109375" style="18" customWidth="1"/>
    <col min="26" max="26" width="2.28515625" style="18" customWidth="1"/>
    <col min="27" max="27" width="18.7109375" style="18" customWidth="1"/>
    <col min="28" max="31" width="9.140625" style="18" customWidth="1"/>
    <col min="32" max="32" width="9.140625" style="1" customWidth="1"/>
    <col min="33" max="33" width="9.140625" style="1" hidden="1" customWidth="1"/>
    <col min="34" max="45" width="20.7109375" style="1" hidden="1" customWidth="1"/>
    <col min="46" max="53" width="20.7109375" style="1" hidden="1" customWidth="1" outlineLevel="1"/>
    <col min="54" max="54" width="35.7109375" style="1" hidden="1" customWidth="1" collapsed="1"/>
    <col min="55" max="55" width="35.7109375" style="1" hidden="1" customWidth="1"/>
    <col min="56" max="56" width="0" style="1" hidden="1" customWidth="1"/>
    <col min="57" max="64" width="20.7109375" style="1" hidden="1" customWidth="1"/>
    <col min="65" max="72" width="20.7109375" style="1" hidden="1" customWidth="1" outlineLevel="1"/>
    <col min="73" max="73" width="35.7109375" style="1" hidden="1" customWidth="1" collapsed="1"/>
    <col min="74" max="74" width="0" style="1" hidden="1" customWidth="1"/>
    <col min="75" max="75" width="9.140625" style="1"/>
    <col min="76" max="16384" width="9.140625" style="18"/>
  </cols>
  <sheetData>
    <row r="2" spans="2:73" ht="15.2" customHeight="1">
      <c r="B2" s="1005" t="s">
        <v>2213</v>
      </c>
      <c r="G2" s="1484"/>
      <c r="H2" s="1484"/>
      <c r="I2" s="265"/>
      <c r="J2" s="265"/>
      <c r="K2" s="265"/>
      <c r="L2" s="265"/>
      <c r="M2" s="265"/>
      <c r="N2" s="265"/>
      <c r="O2" s="265"/>
      <c r="P2" s="265"/>
      <c r="Q2" s="265"/>
      <c r="R2" s="265"/>
      <c r="S2" s="265"/>
      <c r="T2" s="265"/>
      <c r="U2" s="1152"/>
      <c r="V2" s="1152"/>
      <c r="W2" s="1152"/>
      <c r="X2" s="1152"/>
      <c r="Y2" s="1152"/>
      <c r="Z2" s="8078" t="s">
        <v>1486</v>
      </c>
      <c r="AA2" s="5496" t="s">
        <v>1067</v>
      </c>
    </row>
    <row r="3" spans="2:73" ht="15.2" customHeight="1">
      <c r="B3" s="1005" t="s">
        <v>7</v>
      </c>
      <c r="D3" s="5393">
        <f>'Com Prof'!D2</f>
        <v>0</v>
      </c>
      <c r="E3" s="5394"/>
      <c r="F3" s="5394"/>
      <c r="G3" s="1484"/>
      <c r="H3" s="1484"/>
      <c r="I3" s="265"/>
      <c r="J3" s="265"/>
      <c r="K3" s="265"/>
      <c r="L3" s="265"/>
      <c r="M3" s="265"/>
      <c r="N3" s="265"/>
      <c r="O3" s="265"/>
      <c r="P3" s="265"/>
      <c r="Q3" s="265"/>
      <c r="R3" s="265"/>
      <c r="S3" s="265"/>
      <c r="T3" s="265"/>
      <c r="Z3" s="7342"/>
      <c r="AA3" s="550" t="s">
        <v>1487</v>
      </c>
    </row>
    <row r="4" spans="2:73" ht="15.2" customHeight="1">
      <c r="B4" s="1005" t="s">
        <v>757</v>
      </c>
      <c r="D4" s="5497">
        <f>'Com Prof'!D3</f>
        <v>45657</v>
      </c>
      <c r="E4" s="5498"/>
      <c r="F4" s="5498"/>
      <c r="G4" s="265"/>
      <c r="H4" s="265"/>
      <c r="I4" s="265"/>
      <c r="J4" s="265"/>
      <c r="K4" s="265"/>
      <c r="L4" s="265"/>
      <c r="M4" s="265"/>
      <c r="N4" s="265"/>
      <c r="O4" s="265"/>
      <c r="P4" s="265"/>
      <c r="Q4" s="265"/>
      <c r="R4" s="265"/>
      <c r="S4" s="265"/>
      <c r="T4" s="265"/>
      <c r="Z4" s="7342"/>
      <c r="AA4" s="550" t="s">
        <v>1488</v>
      </c>
    </row>
    <row r="5" spans="2:73" ht="15.2" customHeight="1">
      <c r="B5" s="593"/>
      <c r="C5" s="593"/>
      <c r="D5" s="593"/>
      <c r="E5" s="593"/>
      <c r="F5" s="593"/>
      <c r="G5" s="593"/>
      <c r="H5" s="593"/>
      <c r="I5" s="593"/>
      <c r="J5" s="593"/>
      <c r="K5" s="593"/>
      <c r="L5" s="593"/>
      <c r="M5" s="593"/>
      <c r="N5" s="593"/>
      <c r="O5" s="593"/>
      <c r="P5" s="593"/>
      <c r="Q5" s="593"/>
      <c r="R5" s="593"/>
      <c r="S5" s="593"/>
      <c r="T5" s="593"/>
      <c r="Z5" s="7992"/>
      <c r="AA5" s="551" t="s">
        <v>258</v>
      </c>
    </row>
    <row r="6" spans="2:73" ht="14.1" customHeight="1">
      <c r="B6" s="264"/>
      <c r="C6" s="264"/>
      <c r="D6" s="264"/>
      <c r="E6" s="264"/>
      <c r="F6" s="264"/>
      <c r="G6" s="264"/>
      <c r="H6" s="264"/>
      <c r="I6" s="264"/>
      <c r="J6" s="264"/>
      <c r="K6" s="264"/>
      <c r="L6" s="264"/>
      <c r="M6" s="264"/>
      <c r="N6" s="264"/>
      <c r="O6" s="264"/>
      <c r="P6" s="264"/>
      <c r="Q6" s="264"/>
      <c r="R6" s="264"/>
      <c r="S6" s="264"/>
      <c r="T6" s="264"/>
      <c r="AA6" s="510"/>
    </row>
    <row r="7" spans="2:73" ht="14.1" customHeight="1">
      <c r="B7" s="264"/>
      <c r="C7" s="264"/>
      <c r="D7" s="264"/>
      <c r="E7" s="264"/>
      <c r="F7" s="264"/>
      <c r="G7" s="264"/>
      <c r="H7" s="264"/>
      <c r="I7" s="264"/>
      <c r="J7" s="264"/>
      <c r="K7" s="264"/>
      <c r="L7" s="264"/>
      <c r="M7" s="264"/>
      <c r="N7" s="264"/>
      <c r="O7" s="264"/>
      <c r="P7" s="264"/>
      <c r="Q7" s="264"/>
      <c r="R7" s="264"/>
      <c r="S7" s="264"/>
      <c r="T7" s="264"/>
      <c r="AA7" s="510"/>
    </row>
    <row r="8" spans="2:73" ht="14.1" customHeight="1">
      <c r="B8" s="264"/>
      <c r="C8" s="264"/>
      <c r="D8" s="264"/>
      <c r="E8" s="264"/>
      <c r="F8" s="264"/>
      <c r="G8" s="264"/>
      <c r="H8" s="264"/>
      <c r="I8" s="264"/>
      <c r="J8" s="264"/>
      <c r="K8" s="264"/>
      <c r="L8" s="264"/>
      <c r="M8" s="264"/>
      <c r="N8" s="264"/>
      <c r="O8" s="264"/>
      <c r="P8" s="264"/>
      <c r="Q8" s="264"/>
      <c r="R8" s="264"/>
      <c r="S8" s="264"/>
      <c r="T8" s="264"/>
      <c r="AA8" s="510"/>
    </row>
    <row r="9" spans="2:73">
      <c r="B9" s="8095" t="s">
        <v>2214</v>
      </c>
      <c r="C9" s="8096"/>
      <c r="D9" s="8092" t="s">
        <v>1489</v>
      </c>
      <c r="E9" s="8092" t="s">
        <v>1571</v>
      </c>
      <c r="F9" s="8092" t="s">
        <v>2154</v>
      </c>
      <c r="G9" s="8092" t="s">
        <v>2116</v>
      </c>
      <c r="H9" s="2556" t="s">
        <v>2120</v>
      </c>
      <c r="I9" s="2556"/>
      <c r="J9" s="8092" t="s">
        <v>2134</v>
      </c>
      <c r="K9" s="8092" t="s">
        <v>2215</v>
      </c>
      <c r="L9" s="8092" t="s">
        <v>2167</v>
      </c>
      <c r="M9" s="8092" t="s">
        <v>2097</v>
      </c>
      <c r="N9" s="8092" t="s">
        <v>2098</v>
      </c>
      <c r="O9" s="8092" t="s">
        <v>2135</v>
      </c>
      <c r="P9" s="8092" t="s">
        <v>1640</v>
      </c>
      <c r="Q9" s="8092" t="s">
        <v>2064</v>
      </c>
      <c r="R9" s="8092" t="s">
        <v>1086</v>
      </c>
      <c r="S9" s="8092" t="s">
        <v>1084</v>
      </c>
      <c r="T9" s="8093" t="s">
        <v>1497</v>
      </c>
      <c r="V9" s="5413" t="s">
        <v>78</v>
      </c>
      <c r="W9" s="5414"/>
      <c r="X9" s="5414"/>
      <c r="Y9" s="5415"/>
      <c r="AH9" s="2360" t="s">
        <v>1068</v>
      </c>
      <c r="AI9" s="1826"/>
      <c r="AJ9" s="1826"/>
      <c r="AK9" s="1826"/>
      <c r="AL9" s="1826"/>
      <c r="AM9" s="1826"/>
      <c r="AN9" s="1826"/>
      <c r="AO9" s="1826"/>
      <c r="AP9" s="1826"/>
      <c r="AQ9" s="1826"/>
      <c r="AR9" s="1826"/>
      <c r="AS9" s="1826"/>
      <c r="AT9" s="1827"/>
      <c r="AU9" s="1827"/>
      <c r="AV9" s="1827"/>
      <c r="AW9" s="1827"/>
      <c r="AX9" s="1827"/>
      <c r="AY9" s="1827"/>
      <c r="AZ9" s="1827"/>
      <c r="BA9" s="1827"/>
      <c r="BB9" s="1826"/>
      <c r="BC9" s="1828"/>
      <c r="BE9" s="7358" t="s">
        <v>1068</v>
      </c>
      <c r="BF9" s="7358"/>
      <c r="BG9" s="7358"/>
      <c r="BH9" s="7358"/>
      <c r="BI9" s="7358"/>
      <c r="BJ9" s="7358"/>
      <c r="BK9" s="7358"/>
      <c r="BL9" s="7358"/>
      <c r="BM9" s="7358"/>
      <c r="BN9" s="7358"/>
      <c r="BO9" s="7358"/>
      <c r="BP9" s="7358"/>
      <c r="BQ9" s="7358"/>
      <c r="BR9" s="7358"/>
      <c r="BS9" s="7358"/>
      <c r="BT9" s="7358"/>
      <c r="BU9" s="7358"/>
    </row>
    <row r="10" spans="2:73">
      <c r="B10" s="8097"/>
      <c r="C10" s="7976"/>
      <c r="D10" s="7689"/>
      <c r="E10" s="7689"/>
      <c r="F10" s="7689"/>
      <c r="G10" s="7689"/>
      <c r="H10" s="8107" t="s">
        <v>2122</v>
      </c>
      <c r="I10" s="8107" t="s">
        <v>2123</v>
      </c>
      <c r="J10" s="7689"/>
      <c r="K10" s="7689"/>
      <c r="L10" s="7689"/>
      <c r="M10" s="7689"/>
      <c r="N10" s="7689"/>
      <c r="O10" s="7689"/>
      <c r="P10" s="7689"/>
      <c r="Q10" s="7689"/>
      <c r="R10" s="7689"/>
      <c r="S10" s="7689"/>
      <c r="T10" s="8111"/>
      <c r="V10" s="8113" t="s">
        <v>2196</v>
      </c>
      <c r="W10" s="8115" t="s">
        <v>1086</v>
      </c>
      <c r="X10" s="8115" t="s">
        <v>1084</v>
      </c>
      <c r="Y10" s="8060" t="s">
        <v>1497</v>
      </c>
      <c r="AH10" s="7305" t="s">
        <v>1501</v>
      </c>
      <c r="AI10" s="7305" t="s">
        <v>1794</v>
      </c>
      <c r="AJ10" s="7305"/>
      <c r="AK10" s="7305" t="s">
        <v>1081</v>
      </c>
      <c r="AL10" s="7305" t="s">
        <v>1503</v>
      </c>
      <c r="AM10" s="7305"/>
      <c r="AN10" s="7305"/>
      <c r="AO10" s="7305"/>
      <c r="AP10" s="7305"/>
      <c r="AQ10" s="7305" t="s">
        <v>1082</v>
      </c>
      <c r="AR10" s="7305" t="s">
        <v>1086</v>
      </c>
      <c r="AS10" s="7305" t="s">
        <v>1084</v>
      </c>
      <c r="AT10" s="1830" t="s">
        <v>1070</v>
      </c>
      <c r="AU10" s="1830"/>
      <c r="AV10" s="1830"/>
      <c r="AW10" s="1830"/>
      <c r="AX10" s="1830" t="s">
        <v>1071</v>
      </c>
      <c r="AY10" s="1830"/>
      <c r="AZ10" s="1830"/>
      <c r="BA10" s="1830"/>
      <c r="BB10" s="7305" t="s">
        <v>44</v>
      </c>
      <c r="BC10" s="7842" t="s">
        <v>1505</v>
      </c>
      <c r="BE10" s="7358" t="s">
        <v>78</v>
      </c>
      <c r="BF10" s="7358"/>
      <c r="BG10" s="7358"/>
      <c r="BH10" s="7358"/>
      <c r="BI10" s="7358"/>
      <c r="BJ10" s="7358"/>
      <c r="BK10" s="7358"/>
      <c r="BL10" s="7358"/>
      <c r="BM10" s="7358"/>
      <c r="BN10" s="7358"/>
      <c r="BO10" s="7358"/>
      <c r="BP10" s="7358"/>
      <c r="BQ10" s="7358"/>
      <c r="BR10" s="7358"/>
      <c r="BS10" s="7358"/>
      <c r="BT10" s="7358"/>
      <c r="BU10" s="7358"/>
    </row>
    <row r="11" spans="2:73" ht="12.75" customHeight="1">
      <c r="B11" s="8097"/>
      <c r="C11" s="7976"/>
      <c r="D11" s="7689"/>
      <c r="E11" s="7689"/>
      <c r="F11" s="7689"/>
      <c r="G11" s="7689"/>
      <c r="H11" s="7689"/>
      <c r="I11" s="7689"/>
      <c r="J11" s="7689"/>
      <c r="K11" s="7689"/>
      <c r="L11" s="7689"/>
      <c r="M11" s="7689"/>
      <c r="N11" s="7689"/>
      <c r="O11" s="7689"/>
      <c r="P11" s="7689"/>
      <c r="Q11" s="7689"/>
      <c r="R11" s="7689"/>
      <c r="S11" s="7689"/>
      <c r="T11" s="8111"/>
      <c r="V11" s="8113"/>
      <c r="W11" s="8115"/>
      <c r="X11" s="8115"/>
      <c r="Y11" s="8060"/>
      <c r="AH11" s="7305"/>
      <c r="AI11" s="7305"/>
      <c r="AJ11" s="7305"/>
      <c r="AK11" s="7305"/>
      <c r="AL11" s="7305" t="s">
        <v>2176</v>
      </c>
      <c r="AM11" s="7305" t="s">
        <v>1510</v>
      </c>
      <c r="AN11" s="7305" t="s">
        <v>1740</v>
      </c>
      <c r="AO11" s="7305" t="s">
        <v>1900</v>
      </c>
      <c r="AP11" s="7305" t="s">
        <v>2216</v>
      </c>
      <c r="AQ11" s="7305"/>
      <c r="AR11" s="7305"/>
      <c r="AS11" s="7305"/>
      <c r="AT11" s="7305" t="s">
        <v>1509</v>
      </c>
      <c r="AU11" s="7305" t="s">
        <v>1082</v>
      </c>
      <c r="AV11" s="7305" t="s">
        <v>1086</v>
      </c>
      <c r="AW11" s="7305" t="s">
        <v>1084</v>
      </c>
      <c r="AX11" s="7305" t="s">
        <v>1509</v>
      </c>
      <c r="AY11" s="7305" t="s">
        <v>1082</v>
      </c>
      <c r="AZ11" s="7305" t="s">
        <v>1086</v>
      </c>
      <c r="BA11" s="7305" t="s">
        <v>1084</v>
      </c>
      <c r="BB11" s="7305"/>
      <c r="BC11" s="7842"/>
      <c r="BE11" s="7305" t="s">
        <v>1501</v>
      </c>
      <c r="BF11" s="1830" t="s">
        <v>1502</v>
      </c>
      <c r="BG11" s="1830"/>
      <c r="BH11" s="7305" t="s">
        <v>1081</v>
      </c>
      <c r="BI11" s="7305" t="s">
        <v>1586</v>
      </c>
      <c r="BJ11" s="7305" t="s">
        <v>1082</v>
      </c>
      <c r="BK11" s="7305" t="s">
        <v>1086</v>
      </c>
      <c r="BL11" s="7305" t="s">
        <v>1084</v>
      </c>
      <c r="BM11" s="1830" t="s">
        <v>1070</v>
      </c>
      <c r="BN11" s="1830"/>
      <c r="BO11" s="1830"/>
      <c r="BP11" s="1830"/>
      <c r="BQ11" s="1830" t="s">
        <v>1071</v>
      </c>
      <c r="BR11" s="1830"/>
      <c r="BS11" s="1830"/>
      <c r="BT11" s="1830"/>
      <c r="BU11" s="7305" t="s">
        <v>44</v>
      </c>
    </row>
    <row r="12" spans="2:73" ht="12.75" customHeight="1">
      <c r="B12" s="8097"/>
      <c r="C12" s="7976"/>
      <c r="D12" s="7689"/>
      <c r="E12" s="7689"/>
      <c r="F12" s="7689"/>
      <c r="G12" s="7689"/>
      <c r="H12" s="7689"/>
      <c r="I12" s="7689"/>
      <c r="J12" s="7689"/>
      <c r="K12" s="7689"/>
      <c r="L12" s="7689"/>
      <c r="M12" s="7689"/>
      <c r="N12" s="7689"/>
      <c r="O12" s="7689"/>
      <c r="P12" s="7689"/>
      <c r="Q12" s="7689"/>
      <c r="R12" s="7689"/>
      <c r="S12" s="7689"/>
      <c r="T12" s="8111"/>
      <c r="V12" s="8113"/>
      <c r="W12" s="8115"/>
      <c r="X12" s="8115"/>
      <c r="Y12" s="8060"/>
      <c r="AH12" s="7305"/>
      <c r="AI12" s="7305"/>
      <c r="AJ12" s="7305"/>
      <c r="AK12" s="7305"/>
      <c r="AL12" s="7305"/>
      <c r="AM12" s="7305"/>
      <c r="AN12" s="7305"/>
      <c r="AO12" s="7305"/>
      <c r="AP12" s="7305"/>
      <c r="AQ12" s="7305"/>
      <c r="AR12" s="7305"/>
      <c r="AS12" s="7305"/>
      <c r="AT12" s="7305"/>
      <c r="AU12" s="7305"/>
      <c r="AV12" s="7305"/>
      <c r="AW12" s="7305"/>
      <c r="AX12" s="7305"/>
      <c r="AY12" s="7305"/>
      <c r="AZ12" s="7305"/>
      <c r="BA12" s="7305"/>
      <c r="BB12" s="7305"/>
      <c r="BC12" s="7842"/>
      <c r="BE12" s="7305"/>
      <c r="BF12" s="7305" t="s">
        <v>1507</v>
      </c>
      <c r="BG12" s="7305" t="s">
        <v>1508</v>
      </c>
      <c r="BH12" s="7305"/>
      <c r="BI12" s="7305"/>
      <c r="BJ12" s="7305"/>
      <c r="BK12" s="7305"/>
      <c r="BL12" s="7305"/>
      <c r="BM12" s="7305" t="s">
        <v>1509</v>
      </c>
      <c r="BN12" s="7305" t="s">
        <v>1082</v>
      </c>
      <c r="BO12" s="7305" t="s">
        <v>1086</v>
      </c>
      <c r="BP12" s="7305" t="s">
        <v>1084</v>
      </c>
      <c r="BQ12" s="7305" t="s">
        <v>1509</v>
      </c>
      <c r="BR12" s="7305" t="s">
        <v>1082</v>
      </c>
      <c r="BS12" s="7305" t="s">
        <v>1086</v>
      </c>
      <c r="BT12" s="7305" t="s">
        <v>1084</v>
      </c>
      <c r="BU12" s="7305"/>
    </row>
    <row r="13" spans="2:73">
      <c r="B13" s="8097"/>
      <c r="C13" s="7976"/>
      <c r="D13" s="7689"/>
      <c r="E13" s="7689"/>
      <c r="F13" s="7689"/>
      <c r="G13" s="7689"/>
      <c r="H13" s="7689"/>
      <c r="I13" s="7689"/>
      <c r="J13" s="7689"/>
      <c r="K13" s="7689"/>
      <c r="L13" s="7689"/>
      <c r="M13" s="7689"/>
      <c r="N13" s="7689"/>
      <c r="O13" s="7689"/>
      <c r="P13" s="7689"/>
      <c r="Q13" s="7689"/>
      <c r="R13" s="7689"/>
      <c r="S13" s="7689"/>
      <c r="T13" s="8111"/>
      <c r="V13" s="8113"/>
      <c r="W13" s="8115"/>
      <c r="X13" s="8115"/>
      <c r="Y13" s="8060"/>
      <c r="AH13" s="7305"/>
      <c r="AI13" s="7305" t="s">
        <v>1079</v>
      </c>
      <c r="AJ13" s="7305" t="s">
        <v>1080</v>
      </c>
      <c r="AK13" s="7305"/>
      <c r="AL13" s="7305"/>
      <c r="AM13" s="7305"/>
      <c r="AN13" s="7305"/>
      <c r="AO13" s="7305"/>
      <c r="AP13" s="7305"/>
      <c r="AQ13" s="7305"/>
      <c r="AR13" s="7305"/>
      <c r="AS13" s="7305"/>
      <c r="AT13" s="7305"/>
      <c r="AU13" s="7305"/>
      <c r="AV13" s="7305"/>
      <c r="AW13" s="7305"/>
      <c r="AX13" s="7305"/>
      <c r="AY13" s="7305"/>
      <c r="AZ13" s="7305"/>
      <c r="BA13" s="7305"/>
      <c r="BB13" s="7305"/>
      <c r="BC13" s="7842"/>
      <c r="BE13" s="7305"/>
      <c r="BF13" s="7305"/>
      <c r="BG13" s="7305"/>
      <c r="BH13" s="7305"/>
      <c r="BI13" s="7305"/>
      <c r="BJ13" s="7305"/>
      <c r="BK13" s="7305"/>
      <c r="BL13" s="7305"/>
      <c r="BM13" s="7305"/>
      <c r="BN13" s="7305"/>
      <c r="BO13" s="7305"/>
      <c r="BP13" s="7305"/>
      <c r="BQ13" s="7305"/>
      <c r="BR13" s="7305"/>
      <c r="BS13" s="7305"/>
      <c r="BT13" s="7305"/>
      <c r="BU13" s="7305"/>
    </row>
    <row r="14" spans="2:73">
      <c r="B14" s="8097"/>
      <c r="C14" s="7976"/>
      <c r="D14" s="7689"/>
      <c r="E14" s="7689"/>
      <c r="F14" s="7689"/>
      <c r="G14" s="7689"/>
      <c r="H14" s="7689"/>
      <c r="I14" s="7689"/>
      <c r="J14" s="7689"/>
      <c r="K14" s="7689"/>
      <c r="L14" s="7689"/>
      <c r="M14" s="7689"/>
      <c r="N14" s="7689"/>
      <c r="O14" s="7689"/>
      <c r="P14" s="7689"/>
      <c r="Q14" s="7689"/>
      <c r="R14" s="7689"/>
      <c r="S14" s="7689"/>
      <c r="T14" s="8111"/>
      <c r="V14" s="8113"/>
      <c r="W14" s="8115"/>
      <c r="X14" s="8115"/>
      <c r="Y14" s="8060"/>
      <c r="AH14" s="7305"/>
      <c r="AI14" s="7305"/>
      <c r="AJ14" s="7305"/>
      <c r="AK14" s="7305"/>
      <c r="AL14" s="7305"/>
      <c r="AM14" s="7305"/>
      <c r="AN14" s="7305"/>
      <c r="AO14" s="7305"/>
      <c r="AP14" s="7305"/>
      <c r="AQ14" s="7305"/>
      <c r="AR14" s="7305"/>
      <c r="AS14" s="7305"/>
      <c r="AT14" s="7305"/>
      <c r="AU14" s="7305"/>
      <c r="AV14" s="7305"/>
      <c r="AW14" s="7305"/>
      <c r="AX14" s="7305"/>
      <c r="AY14" s="7305"/>
      <c r="AZ14" s="7305"/>
      <c r="BA14" s="7305"/>
      <c r="BB14" s="7305"/>
      <c r="BC14" s="7842"/>
      <c r="BE14" s="7305"/>
      <c r="BF14" s="7305"/>
      <c r="BG14" s="7305"/>
      <c r="BH14" s="7305"/>
      <c r="BI14" s="7305"/>
      <c r="BJ14" s="7305"/>
      <c r="BK14" s="7305"/>
      <c r="BL14" s="7305"/>
      <c r="BM14" s="7305"/>
      <c r="BN14" s="7305"/>
      <c r="BO14" s="7305"/>
      <c r="BP14" s="7305"/>
      <c r="BQ14" s="7305"/>
      <c r="BR14" s="7305"/>
      <c r="BS14" s="7305"/>
      <c r="BT14" s="7305"/>
      <c r="BU14" s="7305"/>
    </row>
    <row r="15" spans="2:73">
      <c r="B15" s="8097"/>
      <c r="C15" s="7976"/>
      <c r="D15" s="7689"/>
      <c r="E15" s="7689"/>
      <c r="F15" s="7689"/>
      <c r="G15" s="7689"/>
      <c r="H15" s="7689"/>
      <c r="I15" s="7689"/>
      <c r="J15" s="7689"/>
      <c r="K15" s="7689"/>
      <c r="L15" s="7689"/>
      <c r="M15" s="7689"/>
      <c r="N15" s="7689"/>
      <c r="O15" s="7689"/>
      <c r="P15" s="7689"/>
      <c r="Q15" s="7689"/>
      <c r="R15" s="7689"/>
      <c r="S15" s="7689"/>
      <c r="T15" s="8111"/>
      <c r="V15" s="8113"/>
      <c r="W15" s="8115"/>
      <c r="X15" s="8115"/>
      <c r="Y15" s="8060"/>
      <c r="AH15" s="7305"/>
      <c r="AI15" s="7305"/>
      <c r="AJ15" s="7305"/>
      <c r="AK15" s="7305"/>
      <c r="AL15" s="7305"/>
      <c r="AM15" s="7305"/>
      <c r="AN15" s="7305"/>
      <c r="AO15" s="7305"/>
      <c r="AP15" s="7305"/>
      <c r="AQ15" s="7305"/>
      <c r="AR15" s="7305"/>
      <c r="AS15" s="7305"/>
      <c r="AT15" s="7305"/>
      <c r="AU15" s="7305"/>
      <c r="AV15" s="7305"/>
      <c r="AW15" s="7305"/>
      <c r="AX15" s="7305"/>
      <c r="AY15" s="7305"/>
      <c r="AZ15" s="7305"/>
      <c r="BA15" s="7305"/>
      <c r="BB15" s="7305"/>
      <c r="BC15" s="7842"/>
      <c r="BE15" s="7305"/>
      <c r="BF15" s="7305"/>
      <c r="BG15" s="7305"/>
      <c r="BH15" s="7305"/>
      <c r="BI15" s="7305"/>
      <c r="BJ15" s="7305"/>
      <c r="BK15" s="7305"/>
      <c r="BL15" s="7305"/>
      <c r="BM15" s="7305"/>
      <c r="BN15" s="7305"/>
      <c r="BO15" s="7305"/>
      <c r="BP15" s="7305"/>
      <c r="BQ15" s="7305"/>
      <c r="BR15" s="7305"/>
      <c r="BS15" s="7305"/>
      <c r="BT15" s="7305"/>
      <c r="BU15" s="7305"/>
    </row>
    <row r="16" spans="2:73">
      <c r="B16" s="8128"/>
      <c r="C16" s="8029"/>
      <c r="D16" s="8020"/>
      <c r="E16" s="8020"/>
      <c r="F16" s="8020"/>
      <c r="G16" s="8020"/>
      <c r="H16" s="8020"/>
      <c r="I16" s="8020"/>
      <c r="J16" s="8020"/>
      <c r="K16" s="8020"/>
      <c r="L16" s="8020"/>
      <c r="M16" s="8020"/>
      <c r="N16" s="8020"/>
      <c r="O16" s="8020"/>
      <c r="P16" s="8020"/>
      <c r="Q16" s="8020"/>
      <c r="R16" s="8020"/>
      <c r="S16" s="8020"/>
      <c r="T16" s="8112"/>
      <c r="V16" s="7935"/>
      <c r="W16" s="8126"/>
      <c r="X16" s="8126"/>
      <c r="Y16" s="8127"/>
      <c r="AH16" s="7305"/>
      <c r="AI16" s="7305"/>
      <c r="AJ16" s="7305"/>
      <c r="AK16" s="7305"/>
      <c r="AL16" s="7305"/>
      <c r="AM16" s="7305"/>
      <c r="AN16" s="7305"/>
      <c r="AO16" s="7305"/>
      <c r="AP16" s="7305"/>
      <c r="AQ16" s="7305"/>
      <c r="AR16" s="7305"/>
      <c r="AS16" s="7305"/>
      <c r="AT16" s="7305"/>
      <c r="AU16" s="7305"/>
      <c r="AV16" s="7305"/>
      <c r="AW16" s="7305"/>
      <c r="AX16" s="7305"/>
      <c r="AY16" s="7305"/>
      <c r="AZ16" s="7305"/>
      <c r="BA16" s="7305"/>
      <c r="BB16" s="7305"/>
      <c r="BC16" s="7842"/>
      <c r="BE16" s="1165"/>
      <c r="BF16" s="1165"/>
      <c r="BG16" s="1165"/>
      <c r="BH16" s="1165"/>
      <c r="BI16" s="1165"/>
      <c r="BJ16" s="1165"/>
      <c r="BK16" s="1165"/>
      <c r="BL16" s="1165"/>
      <c r="BM16" s="1165"/>
      <c r="BN16" s="1165"/>
      <c r="BO16" s="1165"/>
      <c r="BP16" s="1165"/>
      <c r="BQ16" s="1165"/>
      <c r="BR16" s="1165"/>
      <c r="BS16" s="1165"/>
      <c r="BT16" s="1165"/>
      <c r="BU16" s="1165"/>
    </row>
    <row r="17" spans="2:73" ht="12.75" customHeight="1">
      <c r="B17" s="1780"/>
      <c r="C17" s="421"/>
      <c r="D17" s="421"/>
      <c r="E17" s="421"/>
      <c r="F17" s="421"/>
      <c r="G17" s="4154"/>
      <c r="H17" s="4154"/>
      <c r="I17" s="4154"/>
      <c r="J17" s="4114"/>
      <c r="K17" s="4114"/>
      <c r="L17" s="4114"/>
      <c r="M17" s="4114"/>
      <c r="N17" s="4114"/>
      <c r="O17" s="4114"/>
      <c r="P17" s="4114"/>
      <c r="Q17" s="4114"/>
      <c r="R17" s="4150"/>
      <c r="S17" s="4150"/>
      <c r="T17" s="4125"/>
      <c r="V17" s="2645"/>
      <c r="W17" s="2646"/>
      <c r="X17" s="2646"/>
      <c r="Y17" s="2647"/>
      <c r="AH17" s="1474"/>
      <c r="AI17" s="1474"/>
      <c r="AJ17" s="1474"/>
      <c r="AK17" s="1474"/>
      <c r="AL17" s="1165"/>
      <c r="AM17" s="1474"/>
      <c r="AN17" s="1474"/>
      <c r="AO17" s="1474"/>
      <c r="AP17" s="1165"/>
      <c r="AQ17" s="1165"/>
      <c r="AR17" s="1165"/>
      <c r="AS17" s="1165"/>
      <c r="AT17" s="1165"/>
      <c r="AU17" s="1165"/>
      <c r="AV17" s="1165"/>
      <c r="AW17" s="1165"/>
      <c r="AX17" s="1165"/>
      <c r="AY17" s="1165"/>
      <c r="AZ17" s="1165"/>
      <c r="BA17" s="1165"/>
      <c r="BB17" s="1165"/>
      <c r="BC17" s="1837"/>
      <c r="BE17" s="1165"/>
      <c r="BF17" s="1165"/>
      <c r="BG17" s="1165"/>
      <c r="BH17" s="1165"/>
      <c r="BI17" s="1165"/>
      <c r="BJ17" s="1165"/>
      <c r="BK17" s="1165"/>
      <c r="BL17" s="1165"/>
      <c r="BM17" s="1165"/>
      <c r="BN17" s="1165"/>
      <c r="BO17" s="1165"/>
      <c r="BP17" s="1165"/>
      <c r="BQ17" s="1165"/>
      <c r="BR17" s="1165"/>
      <c r="BS17" s="1165"/>
      <c r="BT17" s="1165"/>
      <c r="BU17" s="1165"/>
    </row>
    <row r="18" spans="2:73" ht="12.75" customHeight="1">
      <c r="B18" s="2648" t="s">
        <v>1513</v>
      </c>
      <c r="C18" s="1783" t="s">
        <v>2217</v>
      </c>
      <c r="D18" s="1783"/>
      <c r="E18" s="1783"/>
      <c r="F18" s="1783"/>
      <c r="G18" s="2411"/>
      <c r="H18" s="2649"/>
      <c r="I18" s="2649"/>
      <c r="J18" s="2650"/>
      <c r="K18" s="2650"/>
      <c r="L18" s="1273"/>
      <c r="M18" s="1273"/>
      <c r="N18" s="1273"/>
      <c r="O18" s="1273"/>
      <c r="P18" s="1273"/>
      <c r="Q18" s="1273"/>
      <c r="R18" s="1278"/>
      <c r="S18" s="1278"/>
      <c r="T18" s="1274"/>
      <c r="V18" s="2645"/>
      <c r="W18" s="2646"/>
      <c r="X18" s="2646"/>
      <c r="Y18" s="2647"/>
      <c r="AH18" s="1165"/>
      <c r="AI18" s="1165"/>
      <c r="AJ18" s="1165"/>
      <c r="AK18" s="1165"/>
      <c r="AL18" s="1226"/>
      <c r="AM18" s="1165"/>
      <c r="AN18" s="1165"/>
      <c r="AO18" s="1165"/>
      <c r="AP18" s="1165"/>
      <c r="AQ18" s="1165"/>
      <c r="AR18" s="1165"/>
      <c r="AS18" s="1165"/>
      <c r="AT18" s="1165"/>
      <c r="AU18" s="1165"/>
      <c r="AV18" s="1165"/>
      <c r="AW18" s="1165"/>
      <c r="AX18" s="1165"/>
      <c r="AY18" s="1165"/>
      <c r="AZ18" s="1165"/>
      <c r="BA18" s="1165"/>
      <c r="BB18" s="1164"/>
      <c r="BC18" s="1837"/>
      <c r="BE18" s="1164"/>
      <c r="BF18" s="1164"/>
      <c r="BG18" s="1164"/>
      <c r="BH18" s="1164"/>
      <c r="BI18" s="1164"/>
      <c r="BJ18" s="1164"/>
      <c r="BK18" s="1164"/>
      <c r="BL18" s="1164"/>
      <c r="BM18" s="1164"/>
      <c r="BN18" s="1164"/>
      <c r="BO18" s="1164"/>
      <c r="BP18" s="1164"/>
      <c r="BQ18" s="1164"/>
      <c r="BR18" s="1164"/>
      <c r="BS18" s="1164"/>
      <c r="BT18" s="1164"/>
      <c r="BU18" s="1165"/>
    </row>
    <row r="19" spans="2:73" ht="12.75" customHeight="1">
      <c r="B19" s="1642">
        <v>1</v>
      </c>
      <c r="C19" s="1104"/>
      <c r="D19" s="1104"/>
      <c r="E19" s="1112"/>
      <c r="F19" s="2651"/>
      <c r="G19" s="2071"/>
      <c r="H19" s="2652"/>
      <c r="I19" s="2652"/>
      <c r="J19" s="1112"/>
      <c r="K19" s="1112"/>
      <c r="L19" s="1637"/>
      <c r="M19" s="1112"/>
      <c r="N19" s="1112"/>
      <c r="O19" s="1637"/>
      <c r="P19" s="2416"/>
      <c r="Q19" s="1637"/>
      <c r="R19" s="1459"/>
      <c r="S19" s="1459"/>
      <c r="T19" s="1187"/>
      <c r="V19" s="2653"/>
      <c r="W19" s="2654"/>
      <c r="X19" s="2654"/>
      <c r="Y19" s="2655"/>
      <c r="AH19" s="1165">
        <f t="shared" ref="AH19:AH23" si="0">Q19</f>
        <v>0</v>
      </c>
      <c r="AI19" s="1162"/>
      <c r="AJ19" s="1162"/>
      <c r="AK19" s="1165">
        <f>AH19+AI19-AJ19</f>
        <v>0</v>
      </c>
      <c r="AL19" s="1162"/>
      <c r="AM19" s="1162"/>
      <c r="AN19" s="1162"/>
      <c r="AO19" s="1162"/>
      <c r="AP19" s="1165">
        <f>K19*6</f>
        <v>0</v>
      </c>
      <c r="AQ19" s="1165">
        <f>IF(AS19&gt;AK19,AS19-AK19,0)</f>
        <v>0</v>
      </c>
      <c r="AR19" s="1165">
        <f>IF(AK19&gt;AS19,AK19-AS19,0)</f>
        <v>0</v>
      </c>
      <c r="AS19" s="1165">
        <f>IF(AND(AL19="Y",AM19="Y",AN19="Y"),MIN(AK19,AO19,AP19),0)</f>
        <v>0</v>
      </c>
      <c r="AT19" s="1162"/>
      <c r="AU19" s="1165">
        <f>IF(AW19&gt;AK19,AW19-AK19,0)</f>
        <v>0</v>
      </c>
      <c r="AV19" s="1165">
        <f>IF(AK19&gt;AW19,AK19-AW19,0)</f>
        <v>0</v>
      </c>
      <c r="AW19" s="1165">
        <f>AS19+AT19</f>
        <v>0</v>
      </c>
      <c r="AX19" s="1162"/>
      <c r="AY19" s="1165">
        <f>IF(BA19&gt;AK19,BA19-AK19,0)</f>
        <v>0</v>
      </c>
      <c r="AZ19" s="1165">
        <f>IF(AK19&gt;BA19,AK19-BA19,0)</f>
        <v>0</v>
      </c>
      <c r="BA19" s="1165">
        <f>AW19+AX19</f>
        <v>0</v>
      </c>
      <c r="BB19" s="1162"/>
      <c r="BC19" s="1836"/>
      <c r="BE19" s="1165">
        <f>V19</f>
        <v>0</v>
      </c>
      <c r="BF19" s="1162"/>
      <c r="BG19" s="1162"/>
      <c r="BH19" s="1165">
        <f>BE19+BF19-BG19</f>
        <v>0</v>
      </c>
      <c r="BI19" s="1162"/>
      <c r="BJ19" s="1164">
        <f>IF(BL19&gt;BH19,BL19-BH19,0)</f>
        <v>0</v>
      </c>
      <c r="BK19" s="1165">
        <f>IF(BH19&gt;BL19,BH19-BL19,0)</f>
        <v>0</v>
      </c>
      <c r="BL19" s="1165">
        <f>IF(BI19="Y",BH19*(AS19/(AQ19+AR19+AS19)),0)</f>
        <v>0</v>
      </c>
      <c r="BM19" s="1162"/>
      <c r="BN19" s="1165">
        <f>IF(BP19&gt;BH19,BP19-BH19,0)</f>
        <v>0</v>
      </c>
      <c r="BO19" s="1165">
        <f>IF(BH19&gt;BP19,BH19-BP19,0)</f>
        <v>0</v>
      </c>
      <c r="BP19" s="1165">
        <f>BL19+BM19</f>
        <v>0</v>
      </c>
      <c r="BQ19" s="1162"/>
      <c r="BR19" s="1165">
        <f>IF(BT19&gt;BL19,BT19-BL19,0)</f>
        <v>0</v>
      </c>
      <c r="BS19" s="1165">
        <f>IF(BH19&gt;BT19,BH19-BT19,0)</f>
        <v>0</v>
      </c>
      <c r="BT19" s="1165">
        <f>BP19+BQ19</f>
        <v>0</v>
      </c>
      <c r="BU19" s="1162"/>
    </row>
    <row r="20" spans="2:73" ht="12.75" customHeight="1">
      <c r="B20" s="1642">
        <v>2</v>
      </c>
      <c r="C20" s="1462"/>
      <c r="D20" s="1462"/>
      <c r="E20" s="1112"/>
      <c r="F20" s="2656"/>
      <c r="G20" s="2072"/>
      <c r="H20" s="2657"/>
      <c r="I20" s="2657"/>
      <c r="J20" s="1042"/>
      <c r="K20" s="1042"/>
      <c r="L20" s="1766"/>
      <c r="M20" s="1042"/>
      <c r="N20" s="1042"/>
      <c r="O20" s="1766"/>
      <c r="P20" s="2421"/>
      <c r="Q20" s="1766"/>
      <c r="R20" s="1464"/>
      <c r="S20" s="1464"/>
      <c r="T20" s="1192"/>
      <c r="V20" s="2653"/>
      <c r="W20" s="2654"/>
      <c r="X20" s="2654"/>
      <c r="Y20" s="2655"/>
      <c r="AH20" s="1165">
        <f t="shared" si="0"/>
        <v>0</v>
      </c>
      <c r="AI20" s="1162"/>
      <c r="AJ20" s="1162"/>
      <c r="AK20" s="1165">
        <f t="shared" ref="AK20:AK23" si="1">AH20+AI20-AJ20</f>
        <v>0</v>
      </c>
      <c r="AL20" s="1162"/>
      <c r="AM20" s="1162"/>
      <c r="AN20" s="1162"/>
      <c r="AO20" s="1162"/>
      <c r="AP20" s="1165">
        <f>K20*6</f>
        <v>0</v>
      </c>
      <c r="AQ20" s="1165">
        <f>IF(AS20&gt;AK20,AS20-AK20,0)</f>
        <v>0</v>
      </c>
      <c r="AR20" s="1165">
        <f>IF(AK20&gt;AS20,AK20-AS20,0)</f>
        <v>0</v>
      </c>
      <c r="AS20" s="1165">
        <f t="shared" ref="AS20:AS23" si="2">IF(AND(AL20="Y",AM20="Y",AN20="Y"),MIN(AK20,AO20,AP20),0)</f>
        <v>0</v>
      </c>
      <c r="AT20" s="1162"/>
      <c r="AU20" s="1165">
        <f t="shared" ref="AU20:AU23" si="3">IF(AW20&gt;AK20,AW20-AK20,0)</f>
        <v>0</v>
      </c>
      <c r="AV20" s="1165">
        <f t="shared" ref="AV20:AV23" si="4">IF(AK20&gt;AW20,AK20-AW20,0)</f>
        <v>0</v>
      </c>
      <c r="AW20" s="1165">
        <f t="shared" ref="AW20:AW23" si="5">AS20+AT20</f>
        <v>0</v>
      </c>
      <c r="AX20" s="1162"/>
      <c r="AY20" s="1165">
        <f t="shared" ref="AY20:AY23" si="6">IF(BA20&gt;AK20,BA20-AK20,0)</f>
        <v>0</v>
      </c>
      <c r="AZ20" s="1165">
        <f t="shared" ref="AZ20:AZ23" si="7">IF(AK20&gt;BA20,AK20-BA20,0)</f>
        <v>0</v>
      </c>
      <c r="BA20" s="1165">
        <f>AW20+AX20</f>
        <v>0</v>
      </c>
      <c r="BB20" s="1162"/>
      <c r="BC20" s="1836"/>
      <c r="BE20" s="1165">
        <f>V20</f>
        <v>0</v>
      </c>
      <c r="BF20" s="1162"/>
      <c r="BG20" s="1162"/>
      <c r="BH20" s="1165">
        <f t="shared" ref="BH20:BH23" si="8">BE20+BF20-BG20</f>
        <v>0</v>
      </c>
      <c r="BI20" s="1162"/>
      <c r="BJ20" s="1164">
        <f t="shared" ref="BJ20:BJ23" si="9">IF(BL20&gt;BH20,BL20-BH20,0)</f>
        <v>0</v>
      </c>
      <c r="BK20" s="1165">
        <f t="shared" ref="BK20:BK23" si="10">IF(BH20&gt;BL20,BH20-BL20,0)</f>
        <v>0</v>
      </c>
      <c r="BL20" s="1165">
        <f>IF(BI20="Y",BH20*(AS20/(AQ20+AR20+AS20)),0)</f>
        <v>0</v>
      </c>
      <c r="BM20" s="1162"/>
      <c r="BN20" s="1165">
        <f t="shared" ref="BN20:BN23" si="11">IF(BP20&gt;BH20,BP20-BH20,0)</f>
        <v>0</v>
      </c>
      <c r="BO20" s="1165">
        <f t="shared" ref="BO20:BO23" si="12">IF(BH20&gt;BP20,BH20-BP20,0)</f>
        <v>0</v>
      </c>
      <c r="BP20" s="1165">
        <f>BL20+BM20</f>
        <v>0</v>
      </c>
      <c r="BQ20" s="1162"/>
      <c r="BR20" s="1165">
        <f t="shared" ref="BR20:BR23" si="13">IF(BT20&gt;BL20,BT20-BL20,0)</f>
        <v>0</v>
      </c>
      <c r="BS20" s="1165">
        <f t="shared" ref="BS20:BS23" si="14">IF(BH20&gt;BT20,BH20-BT20,0)</f>
        <v>0</v>
      </c>
      <c r="BT20" s="1165">
        <f t="shared" ref="BT20:BT23" si="15">BP20+BQ20</f>
        <v>0</v>
      </c>
      <c r="BU20" s="1162"/>
    </row>
    <row r="21" spans="2:73" ht="12.75" customHeight="1">
      <c r="B21" s="1642">
        <v>3</v>
      </c>
      <c r="C21" s="1462"/>
      <c r="D21" s="1462"/>
      <c r="E21" s="1112"/>
      <c r="F21" s="2656"/>
      <c r="G21" s="2072"/>
      <c r="H21" s="2072"/>
      <c r="I21" s="2072"/>
      <c r="J21" s="1042"/>
      <c r="K21" s="1042"/>
      <c r="L21" s="1766"/>
      <c r="M21" s="1042"/>
      <c r="N21" s="1042"/>
      <c r="O21" s="1766"/>
      <c r="P21" s="2421"/>
      <c r="Q21" s="1766"/>
      <c r="R21" s="1464"/>
      <c r="S21" s="1464"/>
      <c r="T21" s="1192"/>
      <c r="V21" s="2653"/>
      <c r="W21" s="2654"/>
      <c r="X21" s="2654"/>
      <c r="Y21" s="2655"/>
      <c r="AH21" s="1165">
        <f t="shared" si="0"/>
        <v>0</v>
      </c>
      <c r="AI21" s="1162"/>
      <c r="AJ21" s="1162"/>
      <c r="AK21" s="1165">
        <f t="shared" si="1"/>
        <v>0</v>
      </c>
      <c r="AL21" s="1162"/>
      <c r="AM21" s="1162"/>
      <c r="AN21" s="1162"/>
      <c r="AO21" s="1162"/>
      <c r="AP21" s="1165">
        <f>K21*6</f>
        <v>0</v>
      </c>
      <c r="AQ21" s="1165">
        <f>IF(AS21&gt;AK21,AS21-AK21,0)</f>
        <v>0</v>
      </c>
      <c r="AR21" s="1165">
        <f>IF(AK21&gt;AS21,AK21-AS21,0)</f>
        <v>0</v>
      </c>
      <c r="AS21" s="1165">
        <f t="shared" si="2"/>
        <v>0</v>
      </c>
      <c r="AT21" s="1162"/>
      <c r="AU21" s="1165">
        <f t="shared" si="3"/>
        <v>0</v>
      </c>
      <c r="AV21" s="1165">
        <f t="shared" si="4"/>
        <v>0</v>
      </c>
      <c r="AW21" s="1165">
        <f t="shared" si="5"/>
        <v>0</v>
      </c>
      <c r="AX21" s="1162"/>
      <c r="AY21" s="1165">
        <f t="shared" si="6"/>
        <v>0</v>
      </c>
      <c r="AZ21" s="1165">
        <f t="shared" si="7"/>
        <v>0</v>
      </c>
      <c r="BA21" s="1165">
        <f>AW21+AX21</f>
        <v>0</v>
      </c>
      <c r="BB21" s="1162"/>
      <c r="BC21" s="1836"/>
      <c r="BE21" s="1165">
        <f>V21</f>
        <v>0</v>
      </c>
      <c r="BF21" s="1162"/>
      <c r="BG21" s="1162"/>
      <c r="BH21" s="1165">
        <f t="shared" si="8"/>
        <v>0</v>
      </c>
      <c r="BI21" s="1162"/>
      <c r="BJ21" s="1164">
        <f t="shared" si="9"/>
        <v>0</v>
      </c>
      <c r="BK21" s="1165">
        <f t="shared" si="10"/>
        <v>0</v>
      </c>
      <c r="BL21" s="1165">
        <f>IF(BI21="Y",BH21*(AS21/(AQ21+AR21+AS21)),0)</f>
        <v>0</v>
      </c>
      <c r="BM21" s="1162"/>
      <c r="BN21" s="1165">
        <f t="shared" si="11"/>
        <v>0</v>
      </c>
      <c r="BO21" s="1165">
        <f t="shared" si="12"/>
        <v>0</v>
      </c>
      <c r="BP21" s="1165">
        <f>BL21+BM21</f>
        <v>0</v>
      </c>
      <c r="BQ21" s="1162"/>
      <c r="BR21" s="1165">
        <f t="shared" si="13"/>
        <v>0</v>
      </c>
      <c r="BS21" s="1165">
        <f t="shared" si="14"/>
        <v>0</v>
      </c>
      <c r="BT21" s="1165">
        <f t="shared" si="15"/>
        <v>0</v>
      </c>
      <c r="BU21" s="1162"/>
    </row>
    <row r="22" spans="2:73" ht="12.75" customHeight="1">
      <c r="B22" s="1642">
        <v>4</v>
      </c>
      <c r="C22" s="1462"/>
      <c r="D22" s="1462"/>
      <c r="E22" s="1112"/>
      <c r="F22" s="2656"/>
      <c r="G22" s="2072"/>
      <c r="H22" s="2072"/>
      <c r="I22" s="2072"/>
      <c r="J22" s="1042"/>
      <c r="K22" s="1042"/>
      <c r="L22" s="1766"/>
      <c r="M22" s="1042"/>
      <c r="N22" s="1042"/>
      <c r="O22" s="1766"/>
      <c r="P22" s="2421"/>
      <c r="Q22" s="1766"/>
      <c r="R22" s="1464"/>
      <c r="S22" s="1464"/>
      <c r="T22" s="1192"/>
      <c r="V22" s="2653"/>
      <c r="W22" s="2654"/>
      <c r="X22" s="2654"/>
      <c r="Y22" s="2655"/>
      <c r="AH22" s="1165">
        <f t="shared" si="0"/>
        <v>0</v>
      </c>
      <c r="AI22" s="1162"/>
      <c r="AJ22" s="1162"/>
      <c r="AK22" s="1165">
        <f t="shared" si="1"/>
        <v>0</v>
      </c>
      <c r="AL22" s="1162"/>
      <c r="AM22" s="1162"/>
      <c r="AN22" s="1162"/>
      <c r="AO22" s="1162"/>
      <c r="AP22" s="1165">
        <f>K22*6</f>
        <v>0</v>
      </c>
      <c r="AQ22" s="1165">
        <f>IF(AS22&gt;AK22,AS22-AK22,0)</f>
        <v>0</v>
      </c>
      <c r="AR22" s="1165">
        <f>IF(AK22&gt;AS22,AK22-AS22,0)</f>
        <v>0</v>
      </c>
      <c r="AS22" s="1165">
        <f t="shared" si="2"/>
        <v>0</v>
      </c>
      <c r="AT22" s="1162"/>
      <c r="AU22" s="1165">
        <f t="shared" si="3"/>
        <v>0</v>
      </c>
      <c r="AV22" s="1165">
        <f t="shared" si="4"/>
        <v>0</v>
      </c>
      <c r="AW22" s="1165">
        <f t="shared" si="5"/>
        <v>0</v>
      </c>
      <c r="AX22" s="1162"/>
      <c r="AY22" s="1165">
        <f t="shared" si="6"/>
        <v>0</v>
      </c>
      <c r="AZ22" s="1165">
        <f t="shared" si="7"/>
        <v>0</v>
      </c>
      <c r="BA22" s="1165">
        <f>AW22+AX22</f>
        <v>0</v>
      </c>
      <c r="BB22" s="1162"/>
      <c r="BC22" s="1836"/>
      <c r="BE22" s="1165">
        <f>V22</f>
        <v>0</v>
      </c>
      <c r="BF22" s="1162"/>
      <c r="BG22" s="1162"/>
      <c r="BH22" s="1165">
        <f t="shared" si="8"/>
        <v>0</v>
      </c>
      <c r="BI22" s="1162"/>
      <c r="BJ22" s="1164">
        <f t="shared" si="9"/>
        <v>0</v>
      </c>
      <c r="BK22" s="1165">
        <f t="shared" si="10"/>
        <v>0</v>
      </c>
      <c r="BL22" s="1165">
        <f>IF(BI22="Y",BH22*(AS22/(AQ22+AR22+AS22)),0)</f>
        <v>0</v>
      </c>
      <c r="BM22" s="1162"/>
      <c r="BN22" s="1165">
        <f t="shared" si="11"/>
        <v>0</v>
      </c>
      <c r="BO22" s="1165">
        <f t="shared" si="12"/>
        <v>0</v>
      </c>
      <c r="BP22" s="1165">
        <f>BL22+BM22</f>
        <v>0</v>
      </c>
      <c r="BQ22" s="1162"/>
      <c r="BR22" s="1165">
        <f t="shared" si="13"/>
        <v>0</v>
      </c>
      <c r="BS22" s="1165">
        <f t="shared" si="14"/>
        <v>0</v>
      </c>
      <c r="BT22" s="1165">
        <f t="shared" si="15"/>
        <v>0</v>
      </c>
      <c r="BU22" s="1162"/>
    </row>
    <row r="23" spans="2:73" ht="12.75" customHeight="1">
      <c r="B23" s="2658">
        <v>5</v>
      </c>
      <c r="C23" s="2076"/>
      <c r="D23" s="2076"/>
      <c r="E23" s="1030"/>
      <c r="F23" s="2659"/>
      <c r="G23" s="2078"/>
      <c r="H23" s="2078"/>
      <c r="I23" s="2078"/>
      <c r="J23" s="1124"/>
      <c r="K23" s="1124"/>
      <c r="L23" s="2079"/>
      <c r="M23" s="1124"/>
      <c r="N23" s="1124"/>
      <c r="O23" s="2079"/>
      <c r="P23" s="2565"/>
      <c r="Q23" s="2079"/>
      <c r="R23" s="2079"/>
      <c r="S23" s="2079"/>
      <c r="T23" s="2566"/>
      <c r="V23" s="2660"/>
      <c r="W23" s="2490"/>
      <c r="X23" s="2490"/>
      <c r="Y23" s="2661"/>
      <c r="AH23" s="1165">
        <f t="shared" si="0"/>
        <v>0</v>
      </c>
      <c r="AI23" s="1162"/>
      <c r="AJ23" s="1162"/>
      <c r="AK23" s="1165">
        <f t="shared" si="1"/>
        <v>0</v>
      </c>
      <c r="AL23" s="1162"/>
      <c r="AM23" s="1162"/>
      <c r="AN23" s="1162"/>
      <c r="AO23" s="1162"/>
      <c r="AP23" s="1165">
        <f>K23*6</f>
        <v>0</v>
      </c>
      <c r="AQ23" s="1165">
        <f>IF(AS23&gt;AK23,AS23-AK23,0)</f>
        <v>0</v>
      </c>
      <c r="AR23" s="1165">
        <f>IF(AK23&gt;AS23,AK23-AS23,0)</f>
        <v>0</v>
      </c>
      <c r="AS23" s="1165">
        <f t="shared" si="2"/>
        <v>0</v>
      </c>
      <c r="AT23" s="1162"/>
      <c r="AU23" s="1165">
        <f t="shared" si="3"/>
        <v>0</v>
      </c>
      <c r="AV23" s="1165">
        <f t="shared" si="4"/>
        <v>0</v>
      </c>
      <c r="AW23" s="1165">
        <f t="shared" si="5"/>
        <v>0</v>
      </c>
      <c r="AX23" s="1162"/>
      <c r="AY23" s="1165">
        <f t="shared" si="6"/>
        <v>0</v>
      </c>
      <c r="AZ23" s="1165">
        <f t="shared" si="7"/>
        <v>0</v>
      </c>
      <c r="BA23" s="1165">
        <f>AW23+AX23</f>
        <v>0</v>
      </c>
      <c r="BB23" s="1162"/>
      <c r="BC23" s="1836"/>
      <c r="BE23" s="1165">
        <f>V23</f>
        <v>0</v>
      </c>
      <c r="BF23" s="1162"/>
      <c r="BG23" s="1162"/>
      <c r="BH23" s="1165">
        <f t="shared" si="8"/>
        <v>0</v>
      </c>
      <c r="BI23" s="1162"/>
      <c r="BJ23" s="1164">
        <f t="shared" si="9"/>
        <v>0</v>
      </c>
      <c r="BK23" s="1165">
        <f t="shared" si="10"/>
        <v>0</v>
      </c>
      <c r="BL23" s="1165">
        <f>IF(BI23="Y",BH23*(AS23/(AQ23+AR23+AS23)),0)</f>
        <v>0</v>
      </c>
      <c r="BM23" s="1162"/>
      <c r="BN23" s="1165">
        <f t="shared" si="11"/>
        <v>0</v>
      </c>
      <c r="BO23" s="1165">
        <f t="shared" si="12"/>
        <v>0</v>
      </c>
      <c r="BP23" s="1165">
        <f>BL23+BM23</f>
        <v>0</v>
      </c>
      <c r="BQ23" s="1162"/>
      <c r="BR23" s="1165">
        <f t="shared" si="13"/>
        <v>0</v>
      </c>
      <c r="BS23" s="1165">
        <f t="shared" si="14"/>
        <v>0</v>
      </c>
      <c r="BT23" s="1165">
        <f t="shared" si="15"/>
        <v>0</v>
      </c>
      <c r="BU23" s="1162"/>
    </row>
    <row r="24" spans="2:73" ht="12.75" customHeight="1">
      <c r="B24" s="5499"/>
      <c r="C24" s="5500"/>
      <c r="D24" s="5500"/>
      <c r="E24" s="5501"/>
      <c r="F24" s="5502"/>
      <c r="G24" s="5503"/>
      <c r="H24" s="5503"/>
      <c r="I24" s="5503"/>
      <c r="J24" s="5504">
        <f t="shared" ref="J24:S24" si="16">SUBTOTAL(9,J19:J23)</f>
        <v>0</v>
      </c>
      <c r="K24" s="5504">
        <f t="shared" si="16"/>
        <v>0</v>
      </c>
      <c r="L24" s="5505">
        <f t="shared" si="16"/>
        <v>0</v>
      </c>
      <c r="M24" s="5504">
        <f t="shared" si="16"/>
        <v>0</v>
      </c>
      <c r="N24" s="5504">
        <f t="shared" si="16"/>
        <v>0</v>
      </c>
      <c r="O24" s="5505">
        <f t="shared" si="16"/>
        <v>0</v>
      </c>
      <c r="P24" s="5505">
        <f t="shared" si="16"/>
        <v>0</v>
      </c>
      <c r="Q24" s="5505">
        <f t="shared" si="16"/>
        <v>0</v>
      </c>
      <c r="R24" s="5505">
        <f t="shared" si="16"/>
        <v>0</v>
      </c>
      <c r="S24" s="5505">
        <f t="shared" si="16"/>
        <v>0</v>
      </c>
      <c r="T24" s="5506"/>
      <c r="V24" s="5507">
        <f>SUBTOTAL(9,V19:V23)</f>
        <v>0</v>
      </c>
      <c r="W24" s="5508">
        <f>SUBTOTAL(9,W19:W23)</f>
        <v>0</v>
      </c>
      <c r="X24" s="5508">
        <f>SUBTOTAL(9,X19:X23)</f>
        <v>0</v>
      </c>
      <c r="Y24" s="5509"/>
      <c r="AH24" s="2671">
        <f>SUBTOTAL(9,AH19:AH23)</f>
        <v>0</v>
      </c>
      <c r="AI24" s="2671">
        <f>SUBTOTAL(9,AI19:AI23)</f>
        <v>0</v>
      </c>
      <c r="AJ24" s="2671">
        <f>SUBTOTAL(9,AJ19:AJ23)</f>
        <v>0</v>
      </c>
      <c r="AK24" s="2671">
        <f>SUBTOTAL(9,AK19:AK23)</f>
        <v>0</v>
      </c>
      <c r="AL24" s="2671"/>
      <c r="AM24" s="2671"/>
      <c r="AN24" s="2671"/>
      <c r="AO24" s="2671">
        <f>SUBTOTAL(9,AO19:AO23)</f>
        <v>0</v>
      </c>
      <c r="AP24" s="2671">
        <f t="shared" ref="AP24:BA24" si="17">SUBTOTAL(9,AP19:AP23)</f>
        <v>0</v>
      </c>
      <c r="AQ24" s="2671">
        <f t="shared" si="17"/>
        <v>0</v>
      </c>
      <c r="AR24" s="2671">
        <f t="shared" si="17"/>
        <v>0</v>
      </c>
      <c r="AS24" s="2671">
        <f t="shared" si="17"/>
        <v>0</v>
      </c>
      <c r="AT24" s="2671">
        <f t="shared" si="17"/>
        <v>0</v>
      </c>
      <c r="AU24" s="2671">
        <f t="shared" si="17"/>
        <v>0</v>
      </c>
      <c r="AV24" s="2671">
        <f t="shared" si="17"/>
        <v>0</v>
      </c>
      <c r="AW24" s="2671">
        <f t="shared" si="17"/>
        <v>0</v>
      </c>
      <c r="AX24" s="2671">
        <f t="shared" si="17"/>
        <v>0</v>
      </c>
      <c r="AY24" s="2671">
        <f t="shared" si="17"/>
        <v>0</v>
      </c>
      <c r="AZ24" s="2671">
        <f t="shared" si="17"/>
        <v>0</v>
      </c>
      <c r="BA24" s="2671">
        <f t="shared" si="17"/>
        <v>0</v>
      </c>
      <c r="BB24" s="2671"/>
      <c r="BC24" s="2672"/>
      <c r="BE24" s="2671">
        <f>SUBTOTAL(9,BE19:BE23)</f>
        <v>0</v>
      </c>
      <c r="BF24" s="2671">
        <f>SUBTOTAL(9,BF19:BF23)</f>
        <v>0</v>
      </c>
      <c r="BG24" s="2671">
        <f>SUBTOTAL(9,BG19:BG23)</f>
        <v>0</v>
      </c>
      <c r="BH24" s="2671">
        <f>SUBTOTAL(9,BH19:BH23)</f>
        <v>0</v>
      </c>
      <c r="BI24" s="2671"/>
      <c r="BJ24" s="2671">
        <f t="shared" ref="BJ24:BT24" si="18">SUBTOTAL(9,BJ19:BJ23)</f>
        <v>0</v>
      </c>
      <c r="BK24" s="2671">
        <f t="shared" si="18"/>
        <v>0</v>
      </c>
      <c r="BL24" s="2671">
        <f t="shared" si="18"/>
        <v>0</v>
      </c>
      <c r="BM24" s="2671">
        <f t="shared" si="18"/>
        <v>0</v>
      </c>
      <c r="BN24" s="2671">
        <f t="shared" si="18"/>
        <v>0</v>
      </c>
      <c r="BO24" s="2671">
        <f t="shared" si="18"/>
        <v>0</v>
      </c>
      <c r="BP24" s="2671">
        <f t="shared" si="18"/>
        <v>0</v>
      </c>
      <c r="BQ24" s="2671">
        <f t="shared" si="18"/>
        <v>0</v>
      </c>
      <c r="BR24" s="2671">
        <f t="shared" si="18"/>
        <v>0</v>
      </c>
      <c r="BS24" s="2671">
        <f t="shared" si="18"/>
        <v>0</v>
      </c>
      <c r="BT24" s="2671">
        <f t="shared" si="18"/>
        <v>0</v>
      </c>
      <c r="BU24" s="2671"/>
    </row>
    <row r="25" spans="2:73" ht="12.75" customHeight="1">
      <c r="B25" s="2662" t="s">
        <v>2032</v>
      </c>
      <c r="C25" s="2663" t="s">
        <v>2218</v>
      </c>
      <c r="D25" s="2664"/>
      <c r="E25" s="2664"/>
      <c r="F25" s="2665"/>
      <c r="G25" s="2666"/>
      <c r="H25" s="2666"/>
      <c r="I25" s="2666"/>
      <c r="J25" s="1218"/>
      <c r="K25" s="1218"/>
      <c r="L25" s="2667"/>
      <c r="M25" s="1218"/>
      <c r="N25" s="1218"/>
      <c r="O25" s="2667"/>
      <c r="P25" s="2667"/>
      <c r="Q25" s="2667"/>
      <c r="R25" s="2667"/>
      <c r="S25" s="2667"/>
      <c r="T25" s="2668"/>
      <c r="V25" s="2645"/>
      <c r="W25" s="2646"/>
      <c r="X25" s="2646"/>
      <c r="Y25" s="2647"/>
      <c r="AH25" s="1165"/>
      <c r="AI25" s="1165"/>
      <c r="AJ25" s="1165"/>
      <c r="AK25" s="1165"/>
      <c r="AL25" s="1165"/>
      <c r="AM25" s="1165"/>
      <c r="AN25" s="1165"/>
      <c r="AO25" s="1165"/>
      <c r="AP25" s="1165"/>
      <c r="AQ25" s="1165"/>
      <c r="AR25" s="1165"/>
      <c r="AS25" s="1165"/>
      <c r="AT25" s="1165"/>
      <c r="AU25" s="1165"/>
      <c r="AV25" s="1165"/>
      <c r="AW25" s="1165"/>
      <c r="AX25" s="1165"/>
      <c r="AY25" s="1165"/>
      <c r="AZ25" s="1165"/>
      <c r="BA25" s="1165"/>
      <c r="BB25" s="1165"/>
      <c r="BC25" s="1837"/>
      <c r="BE25" s="1165"/>
      <c r="BF25" s="1165"/>
      <c r="BG25" s="1165"/>
      <c r="BH25" s="1165"/>
      <c r="BI25" s="1165"/>
      <c r="BJ25" s="1165"/>
      <c r="BK25" s="1165"/>
      <c r="BL25" s="1165"/>
      <c r="BM25" s="1165"/>
      <c r="BN25" s="1165"/>
      <c r="BO25" s="1165"/>
      <c r="BP25" s="1165"/>
      <c r="BQ25" s="1165"/>
      <c r="BR25" s="1165"/>
      <c r="BS25" s="1165"/>
      <c r="BT25" s="1165"/>
      <c r="BU25" s="1165"/>
    </row>
    <row r="26" spans="2:73" ht="12.75" customHeight="1">
      <c r="B26" s="1642">
        <v>1</v>
      </c>
      <c r="C26" s="1462"/>
      <c r="D26" s="1462"/>
      <c r="E26" s="1112"/>
      <c r="F26" s="2651"/>
      <c r="G26" s="2072"/>
      <c r="H26" s="2072"/>
      <c r="I26" s="2072"/>
      <c r="J26" s="1042"/>
      <c r="K26" s="1042"/>
      <c r="L26" s="1766"/>
      <c r="M26" s="1042"/>
      <c r="N26" s="1042"/>
      <c r="O26" s="1766"/>
      <c r="P26" s="2421"/>
      <c r="Q26" s="1766"/>
      <c r="R26" s="1766"/>
      <c r="S26" s="1766"/>
      <c r="T26" s="1192"/>
      <c r="V26" s="2142"/>
      <c r="W26" s="2143"/>
      <c r="X26" s="2143"/>
      <c r="Y26" s="2669"/>
      <c r="AH26" s="1165">
        <f>Q26</f>
        <v>0</v>
      </c>
      <c r="AI26" s="1162"/>
      <c r="AJ26" s="1162"/>
      <c r="AK26" s="1165">
        <f>AH26+AI26-AJ26</f>
        <v>0</v>
      </c>
      <c r="AL26" s="1162"/>
      <c r="AM26" s="1162"/>
      <c r="AN26" s="1162"/>
      <c r="AO26" s="1162"/>
      <c r="AP26" s="1165"/>
      <c r="AQ26" s="1165">
        <f>IF(AS26&gt;AK26,AS26-AK26,0)</f>
        <v>0</v>
      </c>
      <c r="AR26" s="1165">
        <f>IF(AK26&gt;AS26,AK26-AS26,0)</f>
        <v>0</v>
      </c>
      <c r="AS26" s="1165">
        <f t="shared" ref="AS26:AS30" si="19">IF(AND(AL26="Y",AM26="Y",AN26="Y"),MIN(AK26,AO26,AP26),0)</f>
        <v>0</v>
      </c>
      <c r="AT26" s="1162"/>
      <c r="AU26" s="1165">
        <f t="shared" ref="AU26:AU30" si="20">IF(AW26&gt;AK26,AW26-AK26,0)</f>
        <v>0</v>
      </c>
      <c r="AV26" s="1165">
        <f t="shared" ref="AV26:AV30" si="21">IF(AK26&gt;AW26,AK26-AW26,0)</f>
        <v>0</v>
      </c>
      <c r="AW26" s="1165">
        <f>AS26+AT26</f>
        <v>0</v>
      </c>
      <c r="AX26" s="1162"/>
      <c r="AY26" s="1165">
        <f t="shared" ref="AY26:AY30" si="22">IF(BA26&gt;AK26,BA26-AK26,0)</f>
        <v>0</v>
      </c>
      <c r="AZ26" s="1165">
        <f t="shared" ref="AZ26:AZ30" si="23">IF(AK26&gt;BA26,AK26-BA26,0)</f>
        <v>0</v>
      </c>
      <c r="BA26" s="1165">
        <f>AW26+AX26</f>
        <v>0</v>
      </c>
      <c r="BB26" s="1162"/>
      <c r="BC26" s="1836"/>
      <c r="BE26" s="1165">
        <f>V26</f>
        <v>0</v>
      </c>
      <c r="BF26" s="1162"/>
      <c r="BG26" s="1162"/>
      <c r="BH26" s="1165">
        <f t="shared" ref="BH26:BH30" si="24">BE26+BF26-BG26</f>
        <v>0</v>
      </c>
      <c r="BI26" s="1162"/>
      <c r="BJ26" s="1164">
        <f t="shared" ref="BJ26:BJ30" si="25">IF(BL26&gt;BH26,BL26-BH26,0)</f>
        <v>0</v>
      </c>
      <c r="BK26" s="1165">
        <f t="shared" ref="BK26:BK30" si="26">IF(BH26&gt;BL26,BH26-BL26,0)</f>
        <v>0</v>
      </c>
      <c r="BL26" s="1165"/>
      <c r="BM26" s="1162"/>
      <c r="BN26" s="1165">
        <f t="shared" ref="BN26:BN30" si="27">IF(BP26&gt;BH26,BP26-BH26,0)</f>
        <v>0</v>
      </c>
      <c r="BO26" s="1165">
        <f t="shared" ref="BO26:BO30" si="28">IF(BH26&gt;BP26,BH26-BP26,0)</f>
        <v>0</v>
      </c>
      <c r="BP26" s="1165">
        <f>BL26+BM26</f>
        <v>0</v>
      </c>
      <c r="BQ26" s="1162"/>
      <c r="BR26" s="1165">
        <f t="shared" ref="BR26:BR30" si="29">IF(BT26&gt;BL26,BT26-BL26,0)</f>
        <v>0</v>
      </c>
      <c r="BS26" s="1165">
        <f t="shared" ref="BS26:BS30" si="30">IF(BH26&gt;BT26,BH26-BT26,0)</f>
        <v>0</v>
      </c>
      <c r="BT26" s="1165">
        <f>BP26+BQ26</f>
        <v>0</v>
      </c>
      <c r="BU26" s="1162"/>
    </row>
    <row r="27" spans="2:73" ht="12.75" customHeight="1">
      <c r="B27" s="1642">
        <v>2</v>
      </c>
      <c r="C27" s="1462"/>
      <c r="D27" s="1462"/>
      <c r="E27" s="1112"/>
      <c r="F27" s="2656"/>
      <c r="G27" s="2072"/>
      <c r="H27" s="2072"/>
      <c r="I27" s="2072"/>
      <c r="J27" s="1042"/>
      <c r="K27" s="1042"/>
      <c r="L27" s="1766"/>
      <c r="M27" s="1042"/>
      <c r="N27" s="1042"/>
      <c r="O27" s="1766"/>
      <c r="P27" s="2421"/>
      <c r="Q27" s="1766"/>
      <c r="R27" s="1766"/>
      <c r="S27" s="1766"/>
      <c r="T27" s="1192"/>
      <c r="V27" s="2142"/>
      <c r="W27" s="2143"/>
      <c r="X27" s="2143"/>
      <c r="Y27" s="2669"/>
      <c r="AH27" s="1165">
        <f>Q27</f>
        <v>0</v>
      </c>
      <c r="AI27" s="1162"/>
      <c r="AJ27" s="1162"/>
      <c r="AK27" s="1165">
        <f>AH27+AI27-AJ27</f>
        <v>0</v>
      </c>
      <c r="AL27" s="1162"/>
      <c r="AM27" s="1162"/>
      <c r="AN27" s="1162"/>
      <c r="AO27" s="1162"/>
      <c r="AP27" s="1165"/>
      <c r="AQ27" s="1165">
        <f>IF(AS27&gt;AK27,AS27-AK27,0)</f>
        <v>0</v>
      </c>
      <c r="AR27" s="1165">
        <f>IF(AK27&gt;AS27,AK27-AS27,0)</f>
        <v>0</v>
      </c>
      <c r="AS27" s="1165">
        <f t="shared" si="19"/>
        <v>0</v>
      </c>
      <c r="AT27" s="1162"/>
      <c r="AU27" s="1165">
        <f t="shared" si="20"/>
        <v>0</v>
      </c>
      <c r="AV27" s="1165">
        <f t="shared" si="21"/>
        <v>0</v>
      </c>
      <c r="AW27" s="1165">
        <f>AS27+AT27</f>
        <v>0</v>
      </c>
      <c r="AX27" s="1162"/>
      <c r="AY27" s="1165">
        <f t="shared" si="22"/>
        <v>0</v>
      </c>
      <c r="AZ27" s="1165">
        <f t="shared" si="23"/>
        <v>0</v>
      </c>
      <c r="BA27" s="1165">
        <f>AW27+AX27</f>
        <v>0</v>
      </c>
      <c r="BB27" s="1162"/>
      <c r="BC27" s="1836"/>
      <c r="BE27" s="1165">
        <f>V27</f>
        <v>0</v>
      </c>
      <c r="BF27" s="1162"/>
      <c r="BG27" s="1162"/>
      <c r="BH27" s="1165">
        <f>BE27+BF27-BG27</f>
        <v>0</v>
      </c>
      <c r="BI27" s="1162"/>
      <c r="BJ27" s="1164">
        <f t="shared" si="25"/>
        <v>0</v>
      </c>
      <c r="BK27" s="1165">
        <f t="shared" si="26"/>
        <v>0</v>
      </c>
      <c r="BL27" s="1165"/>
      <c r="BM27" s="1162"/>
      <c r="BN27" s="1165">
        <f t="shared" si="27"/>
        <v>0</v>
      </c>
      <c r="BO27" s="1165">
        <f t="shared" si="28"/>
        <v>0</v>
      </c>
      <c r="BP27" s="1165">
        <f>BL27+BM27</f>
        <v>0</v>
      </c>
      <c r="BQ27" s="1162"/>
      <c r="BR27" s="1165">
        <f t="shared" si="29"/>
        <v>0</v>
      </c>
      <c r="BS27" s="1165">
        <f t="shared" si="30"/>
        <v>0</v>
      </c>
      <c r="BT27" s="1165">
        <f>BP27+BQ27</f>
        <v>0</v>
      </c>
      <c r="BU27" s="1162"/>
    </row>
    <row r="28" spans="2:73" ht="12.75" customHeight="1">
      <c r="B28" s="1642">
        <v>3</v>
      </c>
      <c r="C28" s="1462"/>
      <c r="D28" s="1462"/>
      <c r="E28" s="1112"/>
      <c r="F28" s="2656"/>
      <c r="G28" s="2072"/>
      <c r="H28" s="2072"/>
      <c r="I28" s="2072"/>
      <c r="J28" s="1042"/>
      <c r="K28" s="1042"/>
      <c r="L28" s="1766"/>
      <c r="M28" s="1042"/>
      <c r="N28" s="1042"/>
      <c r="O28" s="1766"/>
      <c r="P28" s="2421"/>
      <c r="Q28" s="1766"/>
      <c r="R28" s="1766"/>
      <c r="S28" s="1766"/>
      <c r="T28" s="1192"/>
      <c r="V28" s="2142"/>
      <c r="W28" s="2143"/>
      <c r="X28" s="2143"/>
      <c r="Y28" s="2669"/>
      <c r="AH28" s="1165">
        <f>Q28</f>
        <v>0</v>
      </c>
      <c r="AI28" s="1162"/>
      <c r="AJ28" s="1162"/>
      <c r="AK28" s="1165">
        <f>AH28+AI28-AJ28</f>
        <v>0</v>
      </c>
      <c r="AL28" s="1162"/>
      <c r="AM28" s="1162"/>
      <c r="AN28" s="1162"/>
      <c r="AO28" s="1162"/>
      <c r="AP28" s="1165"/>
      <c r="AQ28" s="1165">
        <f>IF(AS28&gt;AK28,AS28-AK28,0)</f>
        <v>0</v>
      </c>
      <c r="AR28" s="1165">
        <f>IF(AK28&gt;AS28,AK28-AS28,0)</f>
        <v>0</v>
      </c>
      <c r="AS28" s="1165">
        <f t="shared" si="19"/>
        <v>0</v>
      </c>
      <c r="AT28" s="1162"/>
      <c r="AU28" s="1165">
        <f t="shared" si="20"/>
        <v>0</v>
      </c>
      <c r="AV28" s="1165">
        <f t="shared" si="21"/>
        <v>0</v>
      </c>
      <c r="AW28" s="1165">
        <f>AS28+AT28</f>
        <v>0</v>
      </c>
      <c r="AX28" s="1162"/>
      <c r="AY28" s="1165">
        <f t="shared" si="22"/>
        <v>0</v>
      </c>
      <c r="AZ28" s="1165">
        <f t="shared" si="23"/>
        <v>0</v>
      </c>
      <c r="BA28" s="1165">
        <f>AW28+AX28</f>
        <v>0</v>
      </c>
      <c r="BB28" s="1162"/>
      <c r="BC28" s="1836"/>
      <c r="BE28" s="1165">
        <f>V28</f>
        <v>0</v>
      </c>
      <c r="BF28" s="1162"/>
      <c r="BG28" s="1162"/>
      <c r="BH28" s="1165">
        <f t="shared" si="24"/>
        <v>0</v>
      </c>
      <c r="BI28" s="1162"/>
      <c r="BJ28" s="1164">
        <f t="shared" si="25"/>
        <v>0</v>
      </c>
      <c r="BK28" s="1165">
        <f t="shared" si="26"/>
        <v>0</v>
      </c>
      <c r="BL28" s="1165"/>
      <c r="BM28" s="1162"/>
      <c r="BN28" s="1165">
        <f t="shared" si="27"/>
        <v>0</v>
      </c>
      <c r="BO28" s="1165">
        <f t="shared" si="28"/>
        <v>0</v>
      </c>
      <c r="BP28" s="1165">
        <f>BL28+BM28</f>
        <v>0</v>
      </c>
      <c r="BQ28" s="1162"/>
      <c r="BR28" s="1165">
        <f t="shared" si="29"/>
        <v>0</v>
      </c>
      <c r="BS28" s="1165">
        <f t="shared" si="30"/>
        <v>0</v>
      </c>
      <c r="BT28" s="1165">
        <f>BP28+BQ28</f>
        <v>0</v>
      </c>
      <c r="BU28" s="1162"/>
    </row>
    <row r="29" spans="2:73" ht="12.75" customHeight="1">
      <c r="B29" s="1642">
        <v>4</v>
      </c>
      <c r="C29" s="1462"/>
      <c r="D29" s="1462"/>
      <c r="E29" s="1112"/>
      <c r="F29" s="2656"/>
      <c r="G29" s="2072"/>
      <c r="H29" s="2072"/>
      <c r="I29" s="2072"/>
      <c r="J29" s="1042"/>
      <c r="K29" s="1042"/>
      <c r="L29" s="1766"/>
      <c r="M29" s="1042"/>
      <c r="N29" s="1042"/>
      <c r="O29" s="1766"/>
      <c r="P29" s="2421"/>
      <c r="Q29" s="1766"/>
      <c r="R29" s="1766"/>
      <c r="S29" s="1766"/>
      <c r="T29" s="1192"/>
      <c r="V29" s="2142"/>
      <c r="W29" s="2143"/>
      <c r="X29" s="2143"/>
      <c r="Y29" s="2669"/>
      <c r="AH29" s="1165">
        <f>Q29</f>
        <v>0</v>
      </c>
      <c r="AI29" s="1162"/>
      <c r="AJ29" s="1162"/>
      <c r="AK29" s="1165">
        <f>AH29+AI29-AJ29</f>
        <v>0</v>
      </c>
      <c r="AL29" s="1162"/>
      <c r="AM29" s="1162"/>
      <c r="AN29" s="1162"/>
      <c r="AO29" s="1162"/>
      <c r="AP29" s="1165"/>
      <c r="AQ29" s="1165">
        <f>IF(AS29&gt;AK29,AS29-AK29,0)</f>
        <v>0</v>
      </c>
      <c r="AR29" s="1165">
        <f>IF(AK29&gt;AS29,AK29-AS29,0)</f>
        <v>0</v>
      </c>
      <c r="AS29" s="1165">
        <f t="shared" si="19"/>
        <v>0</v>
      </c>
      <c r="AT29" s="1162"/>
      <c r="AU29" s="1165">
        <f t="shared" si="20"/>
        <v>0</v>
      </c>
      <c r="AV29" s="1165">
        <f t="shared" si="21"/>
        <v>0</v>
      </c>
      <c r="AW29" s="1165">
        <f>AS29+AT29</f>
        <v>0</v>
      </c>
      <c r="AX29" s="1162"/>
      <c r="AY29" s="1165">
        <f t="shared" si="22"/>
        <v>0</v>
      </c>
      <c r="AZ29" s="1165">
        <f t="shared" si="23"/>
        <v>0</v>
      </c>
      <c r="BA29" s="1165">
        <f>AW29+AX29</f>
        <v>0</v>
      </c>
      <c r="BB29" s="1162"/>
      <c r="BC29" s="1836"/>
      <c r="BE29" s="1165">
        <f>V29</f>
        <v>0</v>
      </c>
      <c r="BF29" s="1162"/>
      <c r="BG29" s="1162"/>
      <c r="BH29" s="1165">
        <f t="shared" si="24"/>
        <v>0</v>
      </c>
      <c r="BI29" s="1162"/>
      <c r="BJ29" s="1164">
        <f t="shared" si="25"/>
        <v>0</v>
      </c>
      <c r="BK29" s="1165">
        <f t="shared" si="26"/>
        <v>0</v>
      </c>
      <c r="BL29" s="1165"/>
      <c r="BM29" s="1162"/>
      <c r="BN29" s="1165">
        <f t="shared" si="27"/>
        <v>0</v>
      </c>
      <c r="BO29" s="1165">
        <f t="shared" si="28"/>
        <v>0</v>
      </c>
      <c r="BP29" s="1165">
        <f>BL29+BM29</f>
        <v>0</v>
      </c>
      <c r="BQ29" s="1162"/>
      <c r="BR29" s="1165">
        <f t="shared" si="29"/>
        <v>0</v>
      </c>
      <c r="BS29" s="1165">
        <f t="shared" si="30"/>
        <v>0</v>
      </c>
      <c r="BT29" s="1165">
        <f>BP29+BQ29</f>
        <v>0</v>
      </c>
      <c r="BU29" s="1162"/>
    </row>
    <row r="30" spans="2:73" ht="12.75" customHeight="1">
      <c r="B30" s="2658">
        <v>5</v>
      </c>
      <c r="C30" s="2076"/>
      <c r="D30" s="2076"/>
      <c r="E30" s="1030"/>
      <c r="F30" s="2659"/>
      <c r="G30" s="2078"/>
      <c r="H30" s="2078"/>
      <c r="I30" s="2078"/>
      <c r="J30" s="1124"/>
      <c r="K30" s="1124"/>
      <c r="L30" s="2079"/>
      <c r="M30" s="1124"/>
      <c r="N30" s="1124"/>
      <c r="O30" s="2079"/>
      <c r="P30" s="2565"/>
      <c r="Q30" s="2079"/>
      <c r="R30" s="2079"/>
      <c r="S30" s="2079"/>
      <c r="T30" s="2566"/>
      <c r="V30" s="2660"/>
      <c r="W30" s="2490"/>
      <c r="X30" s="2490"/>
      <c r="Y30" s="2661"/>
      <c r="AH30" s="1165">
        <f>Q30</f>
        <v>0</v>
      </c>
      <c r="AI30" s="1162"/>
      <c r="AJ30" s="1162"/>
      <c r="AK30" s="1165">
        <f>AH30+AI30-AJ30</f>
        <v>0</v>
      </c>
      <c r="AL30" s="1162"/>
      <c r="AM30" s="1162"/>
      <c r="AN30" s="1162"/>
      <c r="AO30" s="1162"/>
      <c r="AP30" s="1165"/>
      <c r="AQ30" s="1165">
        <f>IF(AS30&gt;AK30,AS30-AK30,0)</f>
        <v>0</v>
      </c>
      <c r="AR30" s="1165">
        <f>IF(AK30&gt;AS30,AK30-AS30,0)</f>
        <v>0</v>
      </c>
      <c r="AS30" s="1165">
        <f t="shared" si="19"/>
        <v>0</v>
      </c>
      <c r="AT30" s="1162"/>
      <c r="AU30" s="1165">
        <f t="shared" si="20"/>
        <v>0</v>
      </c>
      <c r="AV30" s="1165">
        <f t="shared" si="21"/>
        <v>0</v>
      </c>
      <c r="AW30" s="1165">
        <f>AS30+AT30</f>
        <v>0</v>
      </c>
      <c r="AX30" s="1162"/>
      <c r="AY30" s="1165">
        <f t="shared" si="22"/>
        <v>0</v>
      </c>
      <c r="AZ30" s="1165">
        <f t="shared" si="23"/>
        <v>0</v>
      </c>
      <c r="BA30" s="1165">
        <f>AW30+AX30</f>
        <v>0</v>
      </c>
      <c r="BB30" s="1162"/>
      <c r="BC30" s="1836"/>
      <c r="BE30" s="1165">
        <f>V30</f>
        <v>0</v>
      </c>
      <c r="BF30" s="1162"/>
      <c r="BG30" s="1162"/>
      <c r="BH30" s="1165">
        <f t="shared" si="24"/>
        <v>0</v>
      </c>
      <c r="BI30" s="1162"/>
      <c r="BJ30" s="1164">
        <f t="shared" si="25"/>
        <v>0</v>
      </c>
      <c r="BK30" s="1165">
        <f t="shared" si="26"/>
        <v>0</v>
      </c>
      <c r="BL30" s="1165"/>
      <c r="BM30" s="1162"/>
      <c r="BN30" s="1165">
        <f t="shared" si="27"/>
        <v>0</v>
      </c>
      <c r="BO30" s="1165">
        <f t="shared" si="28"/>
        <v>0</v>
      </c>
      <c r="BP30" s="1165">
        <f>BL30+BM30</f>
        <v>0</v>
      </c>
      <c r="BQ30" s="1162"/>
      <c r="BR30" s="1165">
        <f t="shared" si="29"/>
        <v>0</v>
      </c>
      <c r="BS30" s="1165">
        <f t="shared" si="30"/>
        <v>0</v>
      </c>
      <c r="BT30" s="1165">
        <f>BP30+BQ30</f>
        <v>0</v>
      </c>
      <c r="BU30" s="1162"/>
    </row>
    <row r="31" spans="2:73" ht="12.75" customHeight="1">
      <c r="B31" s="5499"/>
      <c r="C31" s="5500"/>
      <c r="D31" s="5500"/>
      <c r="E31" s="5501"/>
      <c r="F31" s="5501"/>
      <c r="G31" s="5503"/>
      <c r="H31" s="5503"/>
      <c r="I31" s="5503"/>
      <c r="J31" s="5504">
        <f t="shared" ref="J31:S31" si="31">SUBTOTAL(9,J26:J30)</f>
        <v>0</v>
      </c>
      <c r="K31" s="5504">
        <f t="shared" si="31"/>
        <v>0</v>
      </c>
      <c r="L31" s="5504">
        <f t="shared" si="31"/>
        <v>0</v>
      </c>
      <c r="M31" s="5504">
        <f t="shared" si="31"/>
        <v>0</v>
      </c>
      <c r="N31" s="5504">
        <f t="shared" si="31"/>
        <v>0</v>
      </c>
      <c r="O31" s="5504">
        <f t="shared" si="31"/>
        <v>0</v>
      </c>
      <c r="P31" s="5504">
        <f t="shared" si="31"/>
        <v>0</v>
      </c>
      <c r="Q31" s="5504">
        <f t="shared" si="31"/>
        <v>0</v>
      </c>
      <c r="R31" s="5504">
        <f t="shared" si="31"/>
        <v>0</v>
      </c>
      <c r="S31" s="5504">
        <f t="shared" si="31"/>
        <v>0</v>
      </c>
      <c r="T31" s="5506"/>
      <c r="V31" s="5510">
        <f>SUBTOTAL(9,V26:V30)</f>
        <v>0</v>
      </c>
      <c r="W31" s="5504">
        <f>SUBTOTAL(9,W26:W30)</f>
        <v>0</v>
      </c>
      <c r="X31" s="5504">
        <f>SUBTOTAL(9,X26:X30)</f>
        <v>0</v>
      </c>
      <c r="Y31" s="5511"/>
      <c r="AH31" s="2671">
        <f>SUBTOTAL(9,AH26:AH30)</f>
        <v>0</v>
      </c>
      <c r="AI31" s="2671">
        <f>SUBTOTAL(9,AI26:AI30)</f>
        <v>0</v>
      </c>
      <c r="AJ31" s="2671">
        <f>SUBTOTAL(9,AJ26:AJ30)</f>
        <v>0</v>
      </c>
      <c r="AK31" s="2671">
        <f>SUBTOTAL(9,AK26:AK30)</f>
        <v>0</v>
      </c>
      <c r="AL31" s="2671"/>
      <c r="AM31" s="2671"/>
      <c r="AN31" s="2671"/>
      <c r="AO31" s="2671">
        <f t="shared" ref="AO31:BA31" si="32">SUBTOTAL(9,AO26:AO30)</f>
        <v>0</v>
      </c>
      <c r="AP31" s="2671">
        <f t="shared" si="32"/>
        <v>0</v>
      </c>
      <c r="AQ31" s="2671">
        <f t="shared" si="32"/>
        <v>0</v>
      </c>
      <c r="AR31" s="2671">
        <f t="shared" si="32"/>
        <v>0</v>
      </c>
      <c r="AS31" s="2671">
        <f t="shared" si="32"/>
        <v>0</v>
      </c>
      <c r="AT31" s="2671">
        <f t="shared" si="32"/>
        <v>0</v>
      </c>
      <c r="AU31" s="2671">
        <f t="shared" si="32"/>
        <v>0</v>
      </c>
      <c r="AV31" s="2671">
        <f t="shared" si="32"/>
        <v>0</v>
      </c>
      <c r="AW31" s="2671">
        <f t="shared" si="32"/>
        <v>0</v>
      </c>
      <c r="AX31" s="2671">
        <f t="shared" si="32"/>
        <v>0</v>
      </c>
      <c r="AY31" s="2671">
        <f t="shared" si="32"/>
        <v>0</v>
      </c>
      <c r="AZ31" s="2671">
        <f t="shared" si="32"/>
        <v>0</v>
      </c>
      <c r="BA31" s="2671">
        <f t="shared" si="32"/>
        <v>0</v>
      </c>
      <c r="BB31" s="2671"/>
      <c r="BC31" s="2672"/>
      <c r="BE31" s="2671">
        <f>SUBTOTAL(9,BE26:BE30)</f>
        <v>0</v>
      </c>
      <c r="BF31" s="2671">
        <f>SUBTOTAL(9,BF26:BF30)</f>
        <v>0</v>
      </c>
      <c r="BG31" s="2671">
        <f>SUBTOTAL(9,BG26:BG30)</f>
        <v>0</v>
      </c>
      <c r="BH31" s="2671">
        <f>SUBTOTAL(9,BH26:BH30)</f>
        <v>0</v>
      </c>
      <c r="BI31" s="2671"/>
      <c r="BJ31" s="2671">
        <f t="shared" ref="BJ31:BT31" si="33">SUBTOTAL(9,BJ26:BJ30)</f>
        <v>0</v>
      </c>
      <c r="BK31" s="2671">
        <f t="shared" si="33"/>
        <v>0</v>
      </c>
      <c r="BL31" s="2671">
        <f t="shared" si="33"/>
        <v>0</v>
      </c>
      <c r="BM31" s="2671">
        <f t="shared" si="33"/>
        <v>0</v>
      </c>
      <c r="BN31" s="2671">
        <f t="shared" si="33"/>
        <v>0</v>
      </c>
      <c r="BO31" s="2671">
        <f t="shared" si="33"/>
        <v>0</v>
      </c>
      <c r="BP31" s="2671">
        <f t="shared" si="33"/>
        <v>0</v>
      </c>
      <c r="BQ31" s="2671">
        <f t="shared" si="33"/>
        <v>0</v>
      </c>
      <c r="BR31" s="2671">
        <f t="shared" si="33"/>
        <v>0</v>
      </c>
      <c r="BS31" s="2671">
        <f t="shared" si="33"/>
        <v>0</v>
      </c>
      <c r="BT31" s="2671">
        <f t="shared" si="33"/>
        <v>0</v>
      </c>
      <c r="BU31" s="2671"/>
    </row>
    <row r="32" spans="2:73" ht="12.75" customHeight="1">
      <c r="B32" s="5512"/>
      <c r="C32" s="1031"/>
      <c r="D32" s="1031"/>
      <c r="E32" s="1031"/>
      <c r="F32" s="1031"/>
      <c r="G32" s="2670"/>
      <c r="H32" s="2670"/>
      <c r="I32" s="2670"/>
      <c r="J32" s="1147"/>
      <c r="K32" s="1147"/>
      <c r="L32" s="1147"/>
      <c r="M32" s="1147"/>
      <c r="N32" s="1147"/>
      <c r="O32" s="1147"/>
      <c r="P32" s="1147"/>
      <c r="Q32" s="1147"/>
      <c r="R32" s="1799"/>
      <c r="S32" s="1799"/>
      <c r="T32" s="4125"/>
      <c r="V32" s="5513"/>
      <c r="W32" s="4156"/>
      <c r="X32" s="4156"/>
      <c r="Y32" s="5514"/>
      <c r="AH32" s="1165"/>
      <c r="AI32" s="1165"/>
      <c r="AJ32" s="1165"/>
      <c r="AK32" s="1165"/>
      <c r="AL32" s="1226"/>
      <c r="AM32" s="1165"/>
      <c r="AN32" s="1165"/>
      <c r="AO32" s="1165"/>
      <c r="AP32" s="1165"/>
      <c r="AQ32" s="1165"/>
      <c r="AR32" s="1165"/>
      <c r="AS32" s="1165"/>
      <c r="AT32" s="1165"/>
      <c r="AU32" s="1165"/>
      <c r="AV32" s="1165"/>
      <c r="AW32" s="1165"/>
      <c r="AX32" s="1165"/>
      <c r="AY32" s="1165"/>
      <c r="AZ32" s="1165"/>
      <c r="BA32" s="1165"/>
      <c r="BB32" s="1165"/>
      <c r="BC32" s="1837"/>
      <c r="BE32" s="1165"/>
      <c r="BF32" s="1165"/>
      <c r="BG32" s="1474"/>
      <c r="BH32" s="1474"/>
      <c r="BI32" s="1474"/>
      <c r="BJ32" s="1474"/>
      <c r="BK32" s="1474"/>
      <c r="BL32" s="1474"/>
      <c r="BM32" s="1474"/>
      <c r="BN32" s="1474"/>
      <c r="BO32" s="1474"/>
      <c r="BP32" s="1474"/>
      <c r="BQ32" s="1474"/>
      <c r="BR32" s="1474"/>
      <c r="BS32" s="1474"/>
      <c r="BT32" s="1474"/>
      <c r="BU32" s="1474"/>
    </row>
    <row r="33" spans="2:75" s="265" customFormat="1" ht="12.75" customHeight="1">
      <c r="B33" s="5515" t="s">
        <v>2219</v>
      </c>
      <c r="C33" s="5516"/>
      <c r="D33" s="5516"/>
      <c r="E33" s="5516"/>
      <c r="F33" s="5516"/>
      <c r="G33" s="5517"/>
      <c r="H33" s="5517"/>
      <c r="I33" s="5518"/>
      <c r="J33" s="5519">
        <f t="shared" ref="J33:S33" si="34">SUBTOTAL(9,J19:J31)</f>
        <v>0</v>
      </c>
      <c r="K33" s="5520">
        <f t="shared" si="34"/>
        <v>0</v>
      </c>
      <c r="L33" s="5520">
        <f t="shared" si="34"/>
        <v>0</v>
      </c>
      <c r="M33" s="5520">
        <f t="shared" si="34"/>
        <v>0</v>
      </c>
      <c r="N33" s="5520">
        <f t="shared" si="34"/>
        <v>0</v>
      </c>
      <c r="O33" s="5520">
        <f t="shared" si="34"/>
        <v>0</v>
      </c>
      <c r="P33" s="5520">
        <f t="shared" si="34"/>
        <v>0</v>
      </c>
      <c r="Q33" s="5520">
        <f t="shared" si="34"/>
        <v>0</v>
      </c>
      <c r="R33" s="5520">
        <f t="shared" si="34"/>
        <v>0</v>
      </c>
      <c r="S33" s="5520">
        <f t="shared" si="34"/>
        <v>0</v>
      </c>
      <c r="T33" s="5521"/>
      <c r="U33" s="18"/>
      <c r="V33" s="5522">
        <f>SUBTOTAL(9,V19:V30)</f>
        <v>0</v>
      </c>
      <c r="W33" s="5523">
        <f>SUBTOTAL(9,W19:W30)</f>
        <v>0</v>
      </c>
      <c r="X33" s="5523">
        <f>SUBTOTAL(9,X19:X30)</f>
        <v>0</v>
      </c>
      <c r="Y33" s="5524"/>
      <c r="AF33" s="3"/>
      <c r="AG33" s="3"/>
      <c r="AH33" s="2391">
        <f>SUBTOTAL(9,AH19:AH32)</f>
        <v>0</v>
      </c>
      <c r="AI33" s="2391">
        <f>SUBTOTAL(9,AI19:AI32)</f>
        <v>0</v>
      </c>
      <c r="AJ33" s="2391">
        <f>SUBTOTAL(9,AJ19:AJ32)</f>
        <v>0</v>
      </c>
      <c r="AK33" s="2391">
        <f>SUBTOTAL(9,AK19:AK32)</f>
        <v>0</v>
      </c>
      <c r="AL33" s="2392"/>
      <c r="AM33" s="2673"/>
      <c r="AN33" s="2673"/>
      <c r="AO33" s="2391">
        <f t="shared" ref="AO33:BA33" si="35">SUBTOTAL(9,AO19:AO32)</f>
        <v>0</v>
      </c>
      <c r="AP33" s="2391">
        <f t="shared" si="35"/>
        <v>0</v>
      </c>
      <c r="AQ33" s="2391">
        <f t="shared" si="35"/>
        <v>0</v>
      </c>
      <c r="AR33" s="2391">
        <f t="shared" si="35"/>
        <v>0</v>
      </c>
      <c r="AS33" s="2391">
        <f t="shared" si="35"/>
        <v>0</v>
      </c>
      <c r="AT33" s="2391">
        <f t="shared" si="35"/>
        <v>0</v>
      </c>
      <c r="AU33" s="2391">
        <f t="shared" si="35"/>
        <v>0</v>
      </c>
      <c r="AV33" s="2391">
        <f t="shared" si="35"/>
        <v>0</v>
      </c>
      <c r="AW33" s="2391">
        <f t="shared" si="35"/>
        <v>0</v>
      </c>
      <c r="AX33" s="2391">
        <f t="shared" si="35"/>
        <v>0</v>
      </c>
      <c r="AY33" s="2391">
        <f t="shared" si="35"/>
        <v>0</v>
      </c>
      <c r="AZ33" s="2391">
        <f t="shared" si="35"/>
        <v>0</v>
      </c>
      <c r="BA33" s="2391">
        <f t="shared" si="35"/>
        <v>0</v>
      </c>
      <c r="BB33" s="2392"/>
      <c r="BC33" s="2393"/>
      <c r="BD33" s="3"/>
      <c r="BE33" s="2369">
        <f>SUBTOTAL(9,BE24:BE30)</f>
        <v>0</v>
      </c>
      <c r="BF33" s="2369">
        <f>SUBTOTAL(9,BF24:BF30)</f>
        <v>0</v>
      </c>
      <c r="BG33" s="2369">
        <f>SUBTOTAL(9,BG24:BG30)</f>
        <v>0</v>
      </c>
      <c r="BH33" s="2369">
        <f>SUBTOTAL(9,BH24:BH30)</f>
        <v>0</v>
      </c>
      <c r="BI33" s="2394"/>
      <c r="BJ33" s="2369">
        <f t="shared" ref="BJ33:BT33" si="36">SUBTOTAL(9,BJ24:BJ30)</f>
        <v>0</v>
      </c>
      <c r="BK33" s="2369">
        <f t="shared" si="36"/>
        <v>0</v>
      </c>
      <c r="BL33" s="2369">
        <f t="shared" si="36"/>
        <v>0</v>
      </c>
      <c r="BM33" s="2369">
        <f t="shared" si="36"/>
        <v>0</v>
      </c>
      <c r="BN33" s="2369">
        <f t="shared" si="36"/>
        <v>0</v>
      </c>
      <c r="BO33" s="2369">
        <f t="shared" si="36"/>
        <v>0</v>
      </c>
      <c r="BP33" s="2369">
        <f t="shared" si="36"/>
        <v>0</v>
      </c>
      <c r="BQ33" s="2369">
        <f t="shared" si="36"/>
        <v>0</v>
      </c>
      <c r="BR33" s="2369">
        <f t="shared" si="36"/>
        <v>0</v>
      </c>
      <c r="BS33" s="2369">
        <f t="shared" si="36"/>
        <v>0</v>
      </c>
      <c r="BT33" s="2369">
        <f t="shared" si="36"/>
        <v>0</v>
      </c>
      <c r="BU33" s="2369"/>
      <c r="BV33" s="3"/>
      <c r="BW33" s="3"/>
    </row>
    <row r="34" spans="2:75" ht="12.75" customHeight="1">
      <c r="N34" s="352" t="s">
        <v>1263</v>
      </c>
      <c r="O34" s="356">
        <f>O33-SFP!G90</f>
        <v>0</v>
      </c>
    </row>
    <row r="35" spans="2:75" ht="12.75" customHeight="1">
      <c r="B35" s="284" t="s">
        <v>1565</v>
      </c>
      <c r="C35" s="284"/>
      <c r="AH35" s="7948" t="s">
        <v>1602</v>
      </c>
      <c r="AI35" s="7948"/>
      <c r="AJ35" s="7948"/>
    </row>
    <row r="36" spans="2:75" ht="12.75" customHeight="1">
      <c r="B36" s="1159">
        <v>1</v>
      </c>
      <c r="C36" s="1160" t="s">
        <v>1566</v>
      </c>
      <c r="AH36" s="7351" t="s">
        <v>1603</v>
      </c>
      <c r="AI36" s="7351" t="s">
        <v>1604</v>
      </c>
      <c r="AJ36" s="7351" t="s">
        <v>1605</v>
      </c>
    </row>
    <row r="37" spans="2:75" ht="12.75" customHeight="1">
      <c r="B37" s="540"/>
      <c r="C37" s="1160"/>
      <c r="AA37" s="265"/>
      <c r="AH37" s="7351"/>
      <c r="AI37" s="7351"/>
      <c r="AJ37" s="7351"/>
    </row>
    <row r="38" spans="2:75" ht="12.75" customHeight="1">
      <c r="AH38" s="1843" t="s">
        <v>1606</v>
      </c>
      <c r="AI38" s="1844">
        <f>SUMIF($E:$E,$AH38,$BA:$BA)+SUMIF($E:$E,$AH38,$BT:$BT)</f>
        <v>0</v>
      </c>
      <c r="AJ38" s="1844">
        <f>SUMIF($E:$E,$AH38,$AZ:$AZ)+SUMIF($E:$E,$AH38,$BS:$BS)</f>
        <v>0</v>
      </c>
    </row>
    <row r="39" spans="2:75" ht="12.75" customHeight="1">
      <c r="AH39" s="1843" t="s">
        <v>1607</v>
      </c>
      <c r="AI39" s="1844">
        <f>SUMIF($E:$E,$AH39,$BA:$BA)+SUMIF($E:$E,$AH39,$BT:$BT)</f>
        <v>0</v>
      </c>
      <c r="AJ39" s="1844">
        <f>SUMIF($E:$E,$AH39,$AZ:$AZ)+SUMIF($E:$E,$AH39,$BS:$BS)</f>
        <v>0</v>
      </c>
    </row>
    <row r="40" spans="2:75" ht="12.75" customHeight="1">
      <c r="AH40" s="1843" t="s">
        <v>1608</v>
      </c>
      <c r="AI40" s="1844">
        <f>SUMIF($E:$E,$AH40,$BA:$BA)+SUMIF($E:$E,$AH40,$BT:$BT)</f>
        <v>0</v>
      </c>
      <c r="AJ40" s="1844">
        <f>SUMIF($E:$E,$AH40,$AZ:$AZ)+SUMIF($E:$E,$AH40,$BS:$BS)</f>
        <v>0</v>
      </c>
    </row>
    <row r="41" spans="2:75" ht="12.75" customHeight="1">
      <c r="AH41" s="1843" t="s">
        <v>1609</v>
      </c>
      <c r="AI41" s="1844">
        <f>SUMIF($E:$E,$AH41,$BA:$BA)+SUMIF($E:$E,$AH41,$BT:$BT)</f>
        <v>0</v>
      </c>
      <c r="AJ41" s="1844">
        <f>SUMIF($E:$E,$AH41,$AZ:$AZ)+SUMIF($E:$E,$AH41,$BS:$BS)</f>
        <v>0</v>
      </c>
    </row>
    <row r="42" spans="2:75" ht="12.75" customHeight="1">
      <c r="AH42" s="1843" t="s">
        <v>1610</v>
      </c>
      <c r="AI42" s="1844">
        <f>SUMIF($E:$E,$AH42,$BA:$BA)+SUMIF($E:$E,$AH42,$BT:$BT)</f>
        <v>0</v>
      </c>
      <c r="AJ42" s="1844">
        <f>SUMIF($E:$E,$AH42,$AZ:$AZ)+SUMIF($E:$E,$AH42,$BS:$BS)</f>
        <v>0</v>
      </c>
      <c r="AK42" s="3"/>
      <c r="AL42" s="3"/>
      <c r="AM42" s="3"/>
      <c r="AN42" s="3"/>
      <c r="AO42" s="3"/>
      <c r="AP42" s="3"/>
      <c r="AQ42" s="3"/>
      <c r="AR42" s="3"/>
      <c r="AS42" s="3"/>
      <c r="AT42" s="3"/>
      <c r="AU42" s="3"/>
      <c r="AV42" s="3"/>
      <c r="AW42" s="3"/>
      <c r="AX42" s="3"/>
      <c r="AY42" s="3"/>
      <c r="AZ42" s="3"/>
      <c r="BA42" s="3"/>
      <c r="BB42" s="3"/>
      <c r="BC42" s="3"/>
    </row>
    <row r="43" spans="2:75" ht="12.75" customHeight="1">
      <c r="AH43" s="1843" t="s">
        <v>1611</v>
      </c>
      <c r="AI43" s="1844"/>
      <c r="AJ43" s="1844"/>
    </row>
    <row r="44" spans="2:75" ht="12.75" customHeight="1">
      <c r="AH44" s="1845" t="s">
        <v>1612</v>
      </c>
      <c r="AI44" s="1844">
        <f>SUMIF($E:$E,$AH44,$BA:$BA)+SUMIF($E:$E,$AH44,$BT:$BT)</f>
        <v>0</v>
      </c>
      <c r="AJ44" s="1844">
        <f>SUMIF($E:$E,$AH44,$AZ:$AZ)+SUMIF($E:$E,$AH44,$BS:$BS)</f>
        <v>0</v>
      </c>
    </row>
    <row r="45" spans="2:75" ht="12.75" customHeight="1">
      <c r="AH45" s="1845" t="s">
        <v>243</v>
      </c>
      <c r="AI45" s="1844">
        <f>SUMIF($E:$E,$AH45,$BA:$BA)+SUMIF($E:$E,$AH45,$BT:$BT)</f>
        <v>0</v>
      </c>
      <c r="AJ45" s="1844">
        <f>SUMIF($E:$E,$AH45,$AZ:$AZ)+SUMIF($E:$E,$AH45,$BS:$BS)</f>
        <v>0</v>
      </c>
    </row>
    <row r="46" spans="2:75" ht="12.75" customHeight="1">
      <c r="AH46" s="1846" t="s">
        <v>164</v>
      </c>
      <c r="AI46" s="1847">
        <f>SUM(AI38:AI45)</f>
        <v>0</v>
      </c>
      <c r="AJ46" s="1847">
        <f>SUM(AJ38:AJ45)</f>
        <v>0</v>
      </c>
    </row>
    <row r="48" spans="2:75" ht="12.75" customHeight="1">
      <c r="AH48" s="8075" t="s">
        <v>1548</v>
      </c>
      <c r="AI48" s="8077"/>
      <c r="AJ48" s="1424" t="s">
        <v>52</v>
      </c>
      <c r="AK48" s="1424"/>
    </row>
    <row r="49" spans="34:37" ht="12.75" customHeight="1">
      <c r="AH49" s="7632" t="s">
        <v>2111</v>
      </c>
      <c r="AI49" s="7633"/>
      <c r="AJ49" s="8118" t="s">
        <v>1554</v>
      </c>
      <c r="AK49" s="8119"/>
    </row>
    <row r="50" spans="34:37" ht="12.75" customHeight="1">
      <c r="AH50" s="8124" t="s">
        <v>2163</v>
      </c>
      <c r="AI50" s="8125"/>
      <c r="AJ50" s="8120"/>
      <c r="AK50" s="8121"/>
    </row>
    <row r="51" spans="34:37" ht="12.75" customHeight="1">
      <c r="AH51" s="8124" t="s">
        <v>2220</v>
      </c>
      <c r="AI51" s="8125"/>
      <c r="AJ51" s="8122"/>
      <c r="AK51" s="8123"/>
    </row>
  </sheetData>
  <sheetProtection algorithmName="SHA-512" hashValue="5ZUSQ31umZFJETw2xrCQtyrVgsGalLFUc+M5Oh8Grq+DHii/q+hB+2kgvIxFjA9+b5E9JC9ElIiHxu6BxkkIhQ==" saltValue="ZNww9gwK9ntH004gBy6z8g==" spinCount="100000" sheet="1" scenarios="1" formatRows="0" insertColumns="0" insertRows="0"/>
  <mergeCells count="75">
    <mergeCell ref="BR12:BR15"/>
    <mergeCell ref="BS12:BS15"/>
    <mergeCell ref="BT12:BT15"/>
    <mergeCell ref="BE9:BU9"/>
    <mergeCell ref="BE10:BU10"/>
    <mergeCell ref="BE11:BE15"/>
    <mergeCell ref="BH11:BH15"/>
    <mergeCell ref="BI11:BI15"/>
    <mergeCell ref="BJ11:BJ15"/>
    <mergeCell ref="BK11:BK15"/>
    <mergeCell ref="BL11:BL15"/>
    <mergeCell ref="BU11:BU15"/>
    <mergeCell ref="BF12:BF15"/>
    <mergeCell ref="BG12:BG15"/>
    <mergeCell ref="BM12:BM15"/>
    <mergeCell ref="BP12:BP15"/>
    <mergeCell ref="BQ12:BQ15"/>
    <mergeCell ref="AH35:AJ35"/>
    <mergeCell ref="AJ13:AJ16"/>
    <mergeCell ref="AK10:AK16"/>
    <mergeCell ref="AH10:AH16"/>
    <mergeCell ref="BC10:BC16"/>
    <mergeCell ref="AL11:AL16"/>
    <mergeCell ref="AM11:AM16"/>
    <mergeCell ref="AI13:AI16"/>
    <mergeCell ref="BN12:BN15"/>
    <mergeCell ref="BO12:BO15"/>
    <mergeCell ref="AT11:AT16"/>
    <mergeCell ref="AY11:AY16"/>
    <mergeCell ref="AZ11:AZ16"/>
    <mergeCell ref="BA11:BA16"/>
    <mergeCell ref="AS10:AS16"/>
    <mergeCell ref="BB10:BB16"/>
    <mergeCell ref="AU11:AU16"/>
    <mergeCell ref="AV11:AV16"/>
    <mergeCell ref="AW11:AW16"/>
    <mergeCell ref="AX11:AX16"/>
    <mergeCell ref="J9:J16"/>
    <mergeCell ref="B9:C16"/>
    <mergeCell ref="R9:R16"/>
    <mergeCell ref="S9:S16"/>
    <mergeCell ref="P9:P16"/>
    <mergeCell ref="D9:D16"/>
    <mergeCell ref="E9:E16"/>
    <mergeCell ref="G9:G16"/>
    <mergeCell ref="F9:F16"/>
    <mergeCell ref="H10:H16"/>
    <mergeCell ref="I10:I16"/>
    <mergeCell ref="Q9:Q16"/>
    <mergeCell ref="K9:K16"/>
    <mergeCell ref="L9:L16"/>
    <mergeCell ref="X10:X16"/>
    <mergeCell ref="Y10:Y16"/>
    <mergeCell ref="T9:T16"/>
    <mergeCell ref="M9:M16"/>
    <mergeCell ref="N9:N16"/>
    <mergeCell ref="O9:O16"/>
    <mergeCell ref="V10:V16"/>
    <mergeCell ref="W10:W16"/>
    <mergeCell ref="Z2:Z5"/>
    <mergeCell ref="AI10:AJ12"/>
    <mergeCell ref="AJ49:AK51"/>
    <mergeCell ref="AH51:AI51"/>
    <mergeCell ref="AR10:AR16"/>
    <mergeCell ref="AH48:AI48"/>
    <mergeCell ref="AH49:AI49"/>
    <mergeCell ref="AH50:AI50"/>
    <mergeCell ref="AL10:AP10"/>
    <mergeCell ref="AP11:AP16"/>
    <mergeCell ref="AQ10:AQ16"/>
    <mergeCell ref="AO11:AO16"/>
    <mergeCell ref="AN11:AN16"/>
    <mergeCell ref="AH36:AH37"/>
    <mergeCell ref="AI36:AI37"/>
    <mergeCell ref="AJ36:AJ37"/>
  </mergeCells>
  <conditionalFormatting sqref="O34">
    <cfRule type="cellIs" dxfId="88" priority="1" operator="notEqual">
      <formula>0</formula>
    </cfRule>
  </conditionalFormatting>
  <dataValidations count="3">
    <dataValidation type="list" allowBlank="1" showInputMessage="1" showErrorMessage="1" sqref="E24:F24 E31:F31" xr:uid="{1F2282A7-6C07-43E1-B0D9-DADBF0A247DE}">
      <formula1>$C$32:$C$38</formula1>
    </dataValidation>
    <dataValidation type="list" allowBlank="1" showInputMessage="1" showErrorMessage="1" sqref="E19:E23 E26:E30" xr:uid="{813C48F3-C72C-4021-8C6D-1BFB6E30F411}">
      <formula1>"AAA to AA-, A+ to A- , BBB+ to BBB-, BB+ to B-, CCC or worse, Unrated - In good standing, Unrated - Others"</formula1>
    </dataValidation>
    <dataValidation type="list" allowBlank="1" showInputMessage="1" showErrorMessage="1" sqref="F26:F30 F19:F23 BI15:BI31 AL17:AN33" xr:uid="{C6F10AE7-BA6C-440D-8195-5122D55CE9A1}">
      <formula1>"Y,N"</formula1>
    </dataValidation>
  </dataValidations>
  <hyperlinks>
    <hyperlink ref="AA5" location="SCI!A1" display="SCI" xr:uid="{AA5CECD2-92C6-43A9-9108-41A14F8AF2F6}"/>
    <hyperlink ref="AA4" location="'SFP - Liab, NW '!A1" display="SFP-Liab and NW" xr:uid="{D5A73203-CAD6-4491-89D7-D6CFE1CA1830}"/>
    <hyperlink ref="AA3" location="'SFP - Asset'!A1" display="SFP-Asset" xr:uid="{67B2CA68-BD8F-4D5B-B026-C7564F971FB8}"/>
    <hyperlink ref="AA2" location="Content!A1" display="Content" xr:uid="{49A74A5E-FB51-4BDA-8237-0DBACA61F69E}"/>
    <hyperlink ref="AH49" r:id="rId1" display="https://www.insurance.gov.ph/amended-insurance-code-r-a-10607/" xr:uid="{01EE435E-89C1-4B3C-BAD0-E457DFA8809E}"/>
    <hyperlink ref="AH50" r:id="rId2" xr:uid="{E8B8E29A-DA53-4882-A404-A39B8E872224}"/>
    <hyperlink ref="AH51" r:id="rId3" display="https://www.insurance.gov.ph/wp-content/uploads/2023/11/IC-CL-No.-2023-25_Salary-Loans-Extended-to-Department-of-Education-DepEd-Teachers_ISD.pdf" xr:uid="{EC905A9F-64B6-4C3D-8CD4-65EC809913AB}"/>
    <hyperlink ref="AH51:AI51" r:id="rId4" display="Circular Letter No. 2023-25" xr:uid="{D2D2E22C-98F2-4F12-8507-141BDEE228B1}"/>
  </hyperlinks>
  <printOptions horizontalCentered="1"/>
  <pageMargins left="0.2" right="0.2" top="1.25" bottom="0.75" header="0.3" footer="0.3"/>
  <pageSetup paperSize="5" scale="24" fitToHeight="0" orientation="portrait" r:id="rId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9">
    <tabColor rgb="FFFFCCCC"/>
    <pageSetUpPr fitToPage="1"/>
  </sheetPr>
  <dimension ref="B2:BS38"/>
  <sheetViews>
    <sheetView showGridLines="0" topLeftCell="AC13" zoomScale="85" zoomScaleNormal="85" workbookViewId="0">
      <selection activeCell="AL40" sqref="AL40"/>
    </sheetView>
  </sheetViews>
  <sheetFormatPr defaultColWidth="9.140625" defaultRowHeight="12.75" customHeight="1" outlineLevelCol="1"/>
  <cols>
    <col min="1" max="1" width="1.85546875" style="18" customWidth="1"/>
    <col min="2" max="2" width="3.7109375" style="18" customWidth="1"/>
    <col min="3" max="3" width="30.7109375" style="18" customWidth="1"/>
    <col min="4" max="4" width="25.7109375" style="18" customWidth="1"/>
    <col min="5" max="5" width="30.7109375" style="18" customWidth="1"/>
    <col min="6" max="6" width="15.7109375" style="18" customWidth="1"/>
    <col min="7" max="7" width="12.7109375" style="18" customWidth="1"/>
    <col min="8" max="9" width="15.7109375" style="18" customWidth="1"/>
    <col min="10" max="18" width="20.7109375" style="18" customWidth="1"/>
    <col min="19" max="19" width="30.7109375" style="18" customWidth="1"/>
    <col min="20" max="20" width="3.7109375" style="18" customWidth="1"/>
    <col min="21" max="23" width="20.7109375" style="18" customWidth="1"/>
    <col min="24" max="24" width="30.7109375" style="18" customWidth="1"/>
    <col min="25" max="25" width="2.28515625" style="18" customWidth="1"/>
    <col min="26" max="26" width="18.7109375" style="18" customWidth="1"/>
    <col min="27" max="29" width="9.140625" style="18" customWidth="1"/>
    <col min="30" max="30" width="9.140625" style="1" customWidth="1"/>
    <col min="31" max="31" width="9.140625" style="1" hidden="1" customWidth="1"/>
    <col min="32" max="41" width="18.7109375" style="1" hidden="1" customWidth="1"/>
    <col min="42" max="49" width="18.7109375" style="1" hidden="1" customWidth="1" outlineLevel="1"/>
    <col min="50" max="50" width="35.7109375" style="1" hidden="1" customWidth="1" collapsed="1"/>
    <col min="51" max="51" width="35.7109375" style="1" hidden="1" customWidth="1"/>
    <col min="52" max="52" width="3.7109375" style="1" hidden="1" customWidth="1"/>
    <col min="53" max="60" width="18.7109375" style="1" hidden="1" customWidth="1"/>
    <col min="61" max="68" width="18.7109375" style="1" hidden="1" customWidth="1" outlineLevel="1"/>
    <col min="69" max="69" width="35.7109375" style="1" hidden="1" customWidth="1" collapsed="1"/>
    <col min="70" max="70" width="0" style="1" hidden="1" customWidth="1"/>
    <col min="71" max="71" width="9.140625" style="1"/>
    <col min="72" max="16384" width="9.140625" style="18"/>
  </cols>
  <sheetData>
    <row r="2" spans="2:69" ht="15.2" customHeight="1">
      <c r="B2" s="1005" t="s">
        <v>2221</v>
      </c>
      <c r="G2" s="1484"/>
      <c r="H2" s="1484"/>
      <c r="T2" s="1152"/>
      <c r="Y2" s="8078" t="s">
        <v>1486</v>
      </c>
      <c r="Z2" s="5525" t="s">
        <v>1067</v>
      </c>
    </row>
    <row r="3" spans="2:69" ht="15.2" customHeight="1">
      <c r="B3" s="1005" t="s">
        <v>7</v>
      </c>
      <c r="D3" s="5393">
        <f>'Com Prof'!D2</f>
        <v>0</v>
      </c>
      <c r="E3" s="5394"/>
      <c r="F3" s="5394"/>
      <c r="G3" s="1484"/>
      <c r="H3" s="1484"/>
      <c r="I3" s="265"/>
      <c r="J3" s="265"/>
      <c r="K3" s="265"/>
      <c r="L3" s="265"/>
      <c r="M3" s="265"/>
      <c r="N3" s="265"/>
      <c r="O3" s="265"/>
      <c r="P3" s="265"/>
      <c r="Q3" s="265"/>
      <c r="R3" s="265"/>
      <c r="S3" s="265"/>
      <c r="Y3" s="8129"/>
      <c r="Z3" s="550" t="s">
        <v>1487</v>
      </c>
    </row>
    <row r="4" spans="2:69" ht="15.2" customHeight="1">
      <c r="B4" s="1005" t="s">
        <v>757</v>
      </c>
      <c r="D4" s="5526">
        <f>'Com Prof'!D3</f>
        <v>45657</v>
      </c>
      <c r="E4" s="5527"/>
      <c r="F4" s="5527"/>
      <c r="Y4" s="8129"/>
      <c r="Z4" s="550" t="s">
        <v>1488</v>
      </c>
    </row>
    <row r="5" spans="2:69" ht="15.2" customHeight="1">
      <c r="B5" s="593"/>
      <c r="C5" s="593"/>
      <c r="D5" s="593"/>
      <c r="E5" s="593"/>
      <c r="F5" s="593"/>
      <c r="G5" s="593"/>
      <c r="H5" s="593"/>
      <c r="I5" s="593"/>
      <c r="J5" s="593"/>
      <c r="K5" s="593"/>
      <c r="L5" s="593"/>
      <c r="M5" s="593"/>
      <c r="N5" s="593"/>
      <c r="O5" s="593"/>
      <c r="P5" s="593"/>
      <c r="Q5" s="593"/>
      <c r="R5" s="593"/>
      <c r="S5" s="593"/>
      <c r="Y5" s="7992"/>
      <c r="Z5" s="551" t="s">
        <v>258</v>
      </c>
    </row>
    <row r="6" spans="2:69" ht="14.1" customHeight="1">
      <c r="B6" s="264"/>
      <c r="C6" s="264"/>
      <c r="D6" s="264"/>
      <c r="E6" s="264"/>
      <c r="F6" s="264"/>
      <c r="G6" s="264"/>
      <c r="H6" s="264"/>
      <c r="I6" s="264"/>
      <c r="J6" s="264"/>
      <c r="K6" s="264"/>
      <c r="L6" s="264"/>
      <c r="M6" s="264"/>
      <c r="N6" s="264"/>
      <c r="O6" s="264"/>
      <c r="P6" s="264"/>
      <c r="Q6" s="264"/>
      <c r="R6" s="264"/>
      <c r="S6" s="264"/>
      <c r="U6" s="510"/>
    </row>
    <row r="7" spans="2:69" ht="14.1" customHeight="1">
      <c r="B7" s="264"/>
      <c r="C7" s="264"/>
      <c r="D7" s="264"/>
      <c r="E7" s="264"/>
      <c r="F7" s="264"/>
      <c r="G7" s="264"/>
      <c r="H7" s="264"/>
      <c r="I7" s="264"/>
      <c r="J7" s="264"/>
      <c r="K7" s="264"/>
      <c r="L7" s="264"/>
      <c r="M7" s="264"/>
      <c r="N7" s="264"/>
      <c r="O7" s="264"/>
      <c r="P7" s="264"/>
      <c r="Q7" s="264"/>
      <c r="R7" s="264"/>
      <c r="S7" s="264"/>
      <c r="U7" s="510"/>
    </row>
    <row r="8" spans="2:69" ht="14.1" customHeight="1">
      <c r="B8" s="264"/>
      <c r="C8" s="264"/>
      <c r="D8" s="264"/>
      <c r="E8" s="264"/>
      <c r="F8" s="264"/>
      <c r="G8" s="264"/>
      <c r="H8" s="264"/>
      <c r="I8" s="264"/>
      <c r="J8" s="264"/>
      <c r="K8" s="264"/>
      <c r="L8" s="264"/>
      <c r="M8" s="264"/>
      <c r="N8" s="264"/>
      <c r="O8" s="264"/>
      <c r="P8" s="264"/>
      <c r="Q8" s="264"/>
      <c r="R8" s="264"/>
      <c r="S8" s="264"/>
      <c r="U8" s="510"/>
    </row>
    <row r="9" spans="2:69" ht="13.15" customHeight="1">
      <c r="B9" s="8145" t="s">
        <v>2115</v>
      </c>
      <c r="C9" s="7943"/>
      <c r="D9" s="8138" t="s">
        <v>1489</v>
      </c>
      <c r="E9" s="8138" t="s">
        <v>2222</v>
      </c>
      <c r="F9" s="8138" t="s">
        <v>2050</v>
      </c>
      <c r="G9" s="8138" t="s">
        <v>2223</v>
      </c>
      <c r="H9" s="5528" t="s">
        <v>2120</v>
      </c>
      <c r="I9" s="5528"/>
      <c r="J9" s="8138" t="s">
        <v>2134</v>
      </c>
      <c r="K9" s="8138" t="s">
        <v>2167</v>
      </c>
      <c r="L9" s="8138" t="s">
        <v>2097</v>
      </c>
      <c r="M9" s="8138" t="s">
        <v>2098</v>
      </c>
      <c r="N9" s="8138" t="s">
        <v>2135</v>
      </c>
      <c r="O9" s="8138" t="s">
        <v>1640</v>
      </c>
      <c r="P9" s="8138" t="s">
        <v>2064</v>
      </c>
      <c r="Q9" s="8138" t="s">
        <v>2224</v>
      </c>
      <c r="R9" s="8138" t="s">
        <v>1084</v>
      </c>
      <c r="S9" s="8140" t="s">
        <v>1497</v>
      </c>
      <c r="U9" s="5529" t="s">
        <v>78</v>
      </c>
      <c r="V9" s="5530"/>
      <c r="W9" s="5530"/>
      <c r="X9" s="5531"/>
      <c r="AF9" s="8130" t="s">
        <v>1068</v>
      </c>
      <c r="AG9" s="8131"/>
      <c r="AH9" s="8131"/>
      <c r="AI9" s="8131"/>
      <c r="AJ9" s="8131"/>
      <c r="AK9" s="8131"/>
      <c r="AL9" s="8131"/>
      <c r="AM9" s="8131"/>
      <c r="AN9" s="8131"/>
      <c r="AO9" s="8131"/>
      <c r="AP9" s="8131"/>
      <c r="AQ9" s="8131"/>
      <c r="AR9" s="8131"/>
      <c r="AS9" s="8131"/>
      <c r="AT9" s="8131"/>
      <c r="AU9" s="8131"/>
      <c r="AV9" s="8131"/>
      <c r="AW9" s="8131"/>
      <c r="AX9" s="8132"/>
      <c r="AY9" s="2681"/>
      <c r="BA9" s="7358" t="s">
        <v>1068</v>
      </c>
      <c r="BB9" s="7358"/>
      <c r="BC9" s="7358"/>
      <c r="BD9" s="7358"/>
      <c r="BE9" s="7358"/>
      <c r="BF9" s="7358"/>
      <c r="BG9" s="7358"/>
      <c r="BH9" s="7358"/>
      <c r="BI9" s="7358"/>
      <c r="BJ9" s="7358"/>
      <c r="BK9" s="7358"/>
      <c r="BL9" s="7358"/>
      <c r="BM9" s="7358"/>
      <c r="BN9" s="7358"/>
      <c r="BO9" s="7358"/>
      <c r="BP9" s="7358"/>
      <c r="BQ9" s="7358"/>
    </row>
    <row r="10" spans="2:69" ht="14.1" customHeight="1">
      <c r="B10" s="8146"/>
      <c r="C10" s="7976"/>
      <c r="D10" s="7689"/>
      <c r="E10" s="7689"/>
      <c r="F10" s="7689"/>
      <c r="G10" s="7689"/>
      <c r="H10" s="8139" t="s">
        <v>2122</v>
      </c>
      <c r="I10" s="8139" t="s">
        <v>2123</v>
      </c>
      <c r="J10" s="7689"/>
      <c r="K10" s="7689"/>
      <c r="L10" s="7689"/>
      <c r="M10" s="7689"/>
      <c r="N10" s="7689"/>
      <c r="O10" s="7689"/>
      <c r="P10" s="7689"/>
      <c r="Q10" s="7689"/>
      <c r="R10" s="7689"/>
      <c r="S10" s="8141"/>
      <c r="U10" s="8143" t="s">
        <v>1583</v>
      </c>
      <c r="V10" s="8135" t="s">
        <v>1086</v>
      </c>
      <c r="W10" s="8135" t="s">
        <v>1084</v>
      </c>
      <c r="X10" s="8136" t="s">
        <v>1497</v>
      </c>
      <c r="AF10" s="7305" t="s">
        <v>2225</v>
      </c>
      <c r="AG10" s="7305" t="s">
        <v>1794</v>
      </c>
      <c r="AH10" s="7305"/>
      <c r="AI10" s="7305" t="s">
        <v>1081</v>
      </c>
      <c r="AJ10" s="7906" t="s">
        <v>1503</v>
      </c>
      <c r="AK10" s="8133"/>
      <c r="AL10" s="8133"/>
      <c r="AM10" s="7336" t="s">
        <v>1082</v>
      </c>
      <c r="AN10" s="7336" t="s">
        <v>1086</v>
      </c>
      <c r="AO10" s="7336" t="s">
        <v>1084</v>
      </c>
      <c r="AP10" s="7340" t="s">
        <v>1070</v>
      </c>
      <c r="AQ10" s="7363"/>
      <c r="AR10" s="7363"/>
      <c r="AS10" s="7364"/>
      <c r="AT10" s="7340" t="s">
        <v>1071</v>
      </c>
      <c r="AU10" s="7363"/>
      <c r="AV10" s="7363"/>
      <c r="AW10" s="7364"/>
      <c r="AX10" s="7336" t="s">
        <v>44</v>
      </c>
      <c r="AY10" s="7960" t="s">
        <v>2226</v>
      </c>
      <c r="BA10" s="7358" t="s">
        <v>78</v>
      </c>
      <c r="BB10" s="7359"/>
      <c r="BC10" s="7359"/>
      <c r="BD10" s="7359"/>
      <c r="BE10" s="7359"/>
      <c r="BF10" s="7359"/>
      <c r="BG10" s="7359"/>
      <c r="BH10" s="7359"/>
      <c r="BI10" s="7359"/>
      <c r="BJ10" s="7359"/>
      <c r="BK10" s="7359"/>
      <c r="BL10" s="7359"/>
      <c r="BM10" s="7359"/>
      <c r="BN10" s="7359"/>
      <c r="BO10" s="7359"/>
      <c r="BP10" s="7359"/>
      <c r="BQ10" s="7359"/>
    </row>
    <row r="11" spans="2:69" ht="15" customHeight="1">
      <c r="B11" s="8146"/>
      <c r="C11" s="7976"/>
      <c r="D11" s="7689"/>
      <c r="E11" s="7689"/>
      <c r="F11" s="7689"/>
      <c r="G11" s="7689"/>
      <c r="H11" s="7689"/>
      <c r="I11" s="7689"/>
      <c r="J11" s="7689"/>
      <c r="K11" s="7689"/>
      <c r="L11" s="7689"/>
      <c r="M11" s="7689"/>
      <c r="N11" s="7689"/>
      <c r="O11" s="7689"/>
      <c r="P11" s="7689"/>
      <c r="Q11" s="7689"/>
      <c r="R11" s="7689"/>
      <c r="S11" s="8141"/>
      <c r="U11" s="8143"/>
      <c r="V11" s="8135"/>
      <c r="W11" s="8135"/>
      <c r="X11" s="8136"/>
      <c r="AF11" s="7305"/>
      <c r="AG11" s="7305" t="s">
        <v>1079</v>
      </c>
      <c r="AH11" s="7305" t="s">
        <v>1080</v>
      </c>
      <c r="AI11" s="7305"/>
      <c r="AJ11" s="8134" t="s">
        <v>1996</v>
      </c>
      <c r="AK11" s="8134" t="s">
        <v>1510</v>
      </c>
      <c r="AL11" s="8134" t="s">
        <v>1900</v>
      </c>
      <c r="AM11" s="7337"/>
      <c r="AN11" s="7337"/>
      <c r="AO11" s="7337"/>
      <c r="AP11" s="7336" t="s">
        <v>1509</v>
      </c>
      <c r="AQ11" s="7336" t="s">
        <v>1082</v>
      </c>
      <c r="AR11" s="7336" t="s">
        <v>1086</v>
      </c>
      <c r="AS11" s="7336" t="s">
        <v>1084</v>
      </c>
      <c r="AT11" s="7336" t="s">
        <v>1509</v>
      </c>
      <c r="AU11" s="7336" t="s">
        <v>1082</v>
      </c>
      <c r="AV11" s="7336" t="s">
        <v>1086</v>
      </c>
      <c r="AW11" s="7336" t="s">
        <v>1084</v>
      </c>
      <c r="AX11" s="7337"/>
      <c r="AY11" s="7961"/>
      <c r="BA11" s="7301" t="s">
        <v>1501</v>
      </c>
      <c r="BB11" s="7340" t="s">
        <v>1502</v>
      </c>
      <c r="BC11" s="7364"/>
      <c r="BD11" s="7336" t="s">
        <v>1081</v>
      </c>
      <c r="BE11" s="7336" t="s">
        <v>1586</v>
      </c>
      <c r="BF11" s="7336" t="s">
        <v>1082</v>
      </c>
      <c r="BG11" s="7336" t="s">
        <v>1086</v>
      </c>
      <c r="BH11" s="7336" t="s">
        <v>1084</v>
      </c>
      <c r="BI11" s="7340" t="s">
        <v>1070</v>
      </c>
      <c r="BJ11" s="7363"/>
      <c r="BK11" s="7363"/>
      <c r="BL11" s="7364"/>
      <c r="BM11" s="7340" t="s">
        <v>1071</v>
      </c>
      <c r="BN11" s="7363"/>
      <c r="BO11" s="7363"/>
      <c r="BP11" s="7364"/>
      <c r="BQ11" s="7336" t="s">
        <v>44</v>
      </c>
    </row>
    <row r="12" spans="2:69" ht="15" customHeight="1">
      <c r="B12" s="8146"/>
      <c r="C12" s="7976"/>
      <c r="D12" s="7689"/>
      <c r="E12" s="7689"/>
      <c r="F12" s="7689"/>
      <c r="G12" s="7689"/>
      <c r="H12" s="7689"/>
      <c r="I12" s="7689"/>
      <c r="J12" s="7689"/>
      <c r="K12" s="7689"/>
      <c r="L12" s="7689"/>
      <c r="M12" s="7689"/>
      <c r="N12" s="7689"/>
      <c r="O12" s="7689"/>
      <c r="P12" s="7689"/>
      <c r="Q12" s="7689"/>
      <c r="R12" s="7689"/>
      <c r="S12" s="8141"/>
      <c r="U12" s="8144"/>
      <c r="V12" s="7989"/>
      <c r="W12" s="7989"/>
      <c r="X12" s="8137"/>
      <c r="AF12" s="7305"/>
      <c r="AG12" s="7305"/>
      <c r="AH12" s="7305"/>
      <c r="AI12" s="7305"/>
      <c r="AJ12" s="8134"/>
      <c r="AK12" s="8134"/>
      <c r="AL12" s="8134"/>
      <c r="AM12" s="7337"/>
      <c r="AN12" s="7337"/>
      <c r="AO12" s="7337"/>
      <c r="AP12" s="7337"/>
      <c r="AQ12" s="7337"/>
      <c r="AR12" s="7337"/>
      <c r="AS12" s="7337"/>
      <c r="AT12" s="7337"/>
      <c r="AU12" s="7337"/>
      <c r="AV12" s="7337"/>
      <c r="AW12" s="7337"/>
      <c r="AX12" s="7337"/>
      <c r="AY12" s="7961"/>
      <c r="BA12" s="7302"/>
      <c r="BB12" s="7336" t="s">
        <v>1507</v>
      </c>
      <c r="BC12" s="7336" t="s">
        <v>1508</v>
      </c>
      <c r="BD12" s="7337"/>
      <c r="BE12" s="7337"/>
      <c r="BF12" s="7337"/>
      <c r="BG12" s="7337"/>
      <c r="BH12" s="7337"/>
      <c r="BI12" s="7336" t="s">
        <v>1509</v>
      </c>
      <c r="BJ12" s="7336" t="s">
        <v>1082</v>
      </c>
      <c r="BK12" s="7336" t="s">
        <v>1086</v>
      </c>
      <c r="BL12" s="7336" t="s">
        <v>1084</v>
      </c>
      <c r="BM12" s="7336" t="s">
        <v>1509</v>
      </c>
      <c r="BN12" s="7336" t="s">
        <v>1082</v>
      </c>
      <c r="BO12" s="7336" t="s">
        <v>1086</v>
      </c>
      <c r="BP12" s="7336" t="s">
        <v>1084</v>
      </c>
      <c r="BQ12" s="7337"/>
    </row>
    <row r="13" spans="2:69" ht="15" customHeight="1">
      <c r="B13" s="8055"/>
      <c r="C13" s="8056"/>
      <c r="D13" s="8050"/>
      <c r="E13" s="8050"/>
      <c r="F13" s="8050"/>
      <c r="G13" s="8050"/>
      <c r="H13" s="8050"/>
      <c r="I13" s="8050"/>
      <c r="J13" s="8050"/>
      <c r="K13" s="8050"/>
      <c r="L13" s="8050"/>
      <c r="M13" s="8050"/>
      <c r="N13" s="8050"/>
      <c r="O13" s="8050"/>
      <c r="P13" s="8050"/>
      <c r="Q13" s="8050"/>
      <c r="R13" s="8050"/>
      <c r="S13" s="8142"/>
      <c r="U13" s="7935"/>
      <c r="V13" s="8126"/>
      <c r="W13" s="8126"/>
      <c r="X13" s="8082"/>
      <c r="AF13" s="7305"/>
      <c r="AG13" s="7305"/>
      <c r="AH13" s="7305"/>
      <c r="AI13" s="7305"/>
      <c r="AJ13" s="8134"/>
      <c r="AK13" s="8134"/>
      <c r="AL13" s="8134"/>
      <c r="AM13" s="7338"/>
      <c r="AN13" s="7338"/>
      <c r="AO13" s="7338"/>
      <c r="AP13" s="7338"/>
      <c r="AQ13" s="7338"/>
      <c r="AR13" s="7338"/>
      <c r="AS13" s="7338"/>
      <c r="AT13" s="7338"/>
      <c r="AU13" s="7338"/>
      <c r="AV13" s="7338"/>
      <c r="AW13" s="7338"/>
      <c r="AX13" s="7338"/>
      <c r="AY13" s="7962"/>
      <c r="BA13" s="7303"/>
      <c r="BB13" s="7338"/>
      <c r="BC13" s="7338"/>
      <c r="BD13" s="7338"/>
      <c r="BE13" s="7338"/>
      <c r="BF13" s="7338"/>
      <c r="BG13" s="7338"/>
      <c r="BH13" s="7338"/>
      <c r="BI13" s="7338"/>
      <c r="BJ13" s="7338"/>
      <c r="BK13" s="7338"/>
      <c r="BL13" s="7338"/>
      <c r="BM13" s="7338"/>
      <c r="BN13" s="7338"/>
      <c r="BO13" s="7338"/>
      <c r="BP13" s="7338"/>
      <c r="BQ13" s="7338"/>
    </row>
    <row r="14" spans="2:69" ht="12.75" customHeight="1">
      <c r="B14" s="1780"/>
      <c r="C14" s="421"/>
      <c r="D14" s="421"/>
      <c r="E14" s="421"/>
      <c r="F14" s="4154"/>
      <c r="G14" s="4111"/>
      <c r="H14" s="4154"/>
      <c r="I14" s="4154"/>
      <c r="J14" s="4114"/>
      <c r="K14" s="4114"/>
      <c r="L14" s="4114"/>
      <c r="M14" s="4114"/>
      <c r="N14" s="4114"/>
      <c r="O14" s="4114"/>
      <c r="P14" s="4114"/>
      <c r="Q14" s="4150"/>
      <c r="R14" s="4150"/>
      <c r="S14" s="4125"/>
      <c r="U14" s="2674"/>
      <c r="V14" s="4150"/>
      <c r="W14" s="4150"/>
      <c r="X14" s="4113"/>
      <c r="AF14" s="1474"/>
      <c r="AG14" s="1474"/>
      <c r="AH14" s="1474"/>
      <c r="AI14" s="1474"/>
      <c r="AJ14" s="1474"/>
      <c r="AK14" s="1474"/>
      <c r="AL14" s="1474"/>
      <c r="AM14" s="1165"/>
      <c r="AN14" s="1165"/>
      <c r="AO14" s="1165"/>
      <c r="AP14" s="1165"/>
      <c r="AQ14" s="1165"/>
      <c r="AR14" s="1165"/>
      <c r="AS14" s="1165"/>
      <c r="AT14" s="1165"/>
      <c r="AU14" s="1165"/>
      <c r="AV14" s="1165"/>
      <c r="AW14" s="1165"/>
      <c r="AX14" s="1165"/>
      <c r="AY14" s="1837"/>
      <c r="BA14" s="1165"/>
      <c r="BB14" s="1165"/>
      <c r="BC14" s="1165"/>
      <c r="BD14" s="1165"/>
      <c r="BE14" s="1165"/>
      <c r="BF14" s="1165"/>
      <c r="BG14" s="1165"/>
      <c r="BH14" s="1165"/>
      <c r="BI14" s="1165"/>
      <c r="BJ14" s="1165"/>
      <c r="BK14" s="1165"/>
      <c r="BL14" s="1165"/>
      <c r="BM14" s="1165"/>
      <c r="BN14" s="1165"/>
      <c r="BO14" s="1165"/>
      <c r="BP14" s="1165"/>
      <c r="BQ14" s="1165"/>
    </row>
    <row r="15" spans="2:69" ht="12.75" customHeight="1">
      <c r="B15" s="2648"/>
      <c r="C15" s="1783" t="s">
        <v>2057</v>
      </c>
      <c r="D15" s="1783"/>
      <c r="E15" s="1783"/>
      <c r="F15" s="2411"/>
      <c r="G15" s="1270"/>
      <c r="H15" s="2649"/>
      <c r="I15" s="2649"/>
      <c r="J15" s="2650"/>
      <c r="K15" s="1273"/>
      <c r="L15" s="1273"/>
      <c r="M15" s="1273"/>
      <c r="N15" s="1273"/>
      <c r="O15" s="1273"/>
      <c r="P15" s="1273"/>
      <c r="Q15" s="1278"/>
      <c r="R15" s="1278"/>
      <c r="S15" s="1274"/>
      <c r="U15" s="1786"/>
      <c r="V15" s="1278"/>
      <c r="W15" s="1278"/>
      <c r="X15" s="1275"/>
      <c r="AF15" s="1165"/>
      <c r="AG15" s="1165"/>
      <c r="AH15" s="1165"/>
      <c r="AI15" s="1165"/>
      <c r="AJ15" s="1474"/>
      <c r="AK15" s="1474"/>
      <c r="AL15" s="1474"/>
      <c r="AM15" s="1165"/>
      <c r="AN15" s="1165"/>
      <c r="AO15" s="1165"/>
      <c r="AP15" s="1165"/>
      <c r="AQ15" s="1165"/>
      <c r="AR15" s="1165"/>
      <c r="AS15" s="1165"/>
      <c r="AT15" s="1165"/>
      <c r="AU15" s="1165"/>
      <c r="AV15" s="1165"/>
      <c r="AW15" s="1165"/>
      <c r="AX15" s="1165"/>
      <c r="AY15" s="1837"/>
      <c r="BA15" s="1165"/>
      <c r="BB15" s="1165"/>
      <c r="BC15" s="1165"/>
      <c r="BD15" s="1165"/>
      <c r="BE15" s="1165"/>
      <c r="BF15" s="1165"/>
      <c r="BG15" s="1165"/>
      <c r="BH15" s="1165"/>
      <c r="BI15" s="1165"/>
      <c r="BJ15" s="1165"/>
      <c r="BK15" s="1165"/>
      <c r="BL15" s="1165"/>
      <c r="BM15" s="1165"/>
      <c r="BN15" s="1165"/>
      <c r="BO15" s="1165"/>
      <c r="BP15" s="1165"/>
      <c r="BQ15" s="1165"/>
    </row>
    <row r="16" spans="2:69" ht="12.75" customHeight="1">
      <c r="B16" s="2675">
        <v>1</v>
      </c>
      <c r="C16" s="1104"/>
      <c r="D16" s="1104"/>
      <c r="E16" s="1104"/>
      <c r="F16" s="2071"/>
      <c r="G16" s="1183"/>
      <c r="H16" s="2652"/>
      <c r="I16" s="2652"/>
      <c r="J16" s="1112"/>
      <c r="K16" s="1637"/>
      <c r="L16" s="1112"/>
      <c r="M16" s="1112"/>
      <c r="N16" s="1637"/>
      <c r="O16" s="2416"/>
      <c r="P16" s="1637"/>
      <c r="Q16" s="1459"/>
      <c r="R16" s="1459"/>
      <c r="S16" s="1187"/>
      <c r="U16" s="2676"/>
      <c r="V16" s="1459"/>
      <c r="W16" s="1459"/>
      <c r="X16" s="1188"/>
      <c r="AF16" s="1165">
        <f>P16</f>
        <v>0</v>
      </c>
      <c r="AG16" s="1162"/>
      <c r="AH16" s="1162"/>
      <c r="AI16" s="1165">
        <f>AF16+AG16-AH16</f>
        <v>0</v>
      </c>
      <c r="AJ16" s="1162"/>
      <c r="AK16" s="1162"/>
      <c r="AL16" s="1162"/>
      <c r="AM16" s="1165">
        <f>IF(AO16&gt;AI16,AO16-AI16,0)</f>
        <v>0</v>
      </c>
      <c r="AN16" s="1165">
        <f>IF(AI16&gt;AO16,AI16-AO16,0)</f>
        <v>0</v>
      </c>
      <c r="AO16" s="1165">
        <f>IF(AND(AJ16="Y",AK16="Y"),MIN(AI16,AL16),0)</f>
        <v>0</v>
      </c>
      <c r="AP16" s="1162"/>
      <c r="AQ16" s="1165">
        <f>IF(AS16&gt;AI16,AS16-AI16,0)</f>
        <v>0</v>
      </c>
      <c r="AR16" s="1165">
        <f>IF(AI16&gt;AS16,AI16-AS16,0)</f>
        <v>0</v>
      </c>
      <c r="AS16" s="1165">
        <f>AO16+AP16</f>
        <v>0</v>
      </c>
      <c r="AT16" s="1162"/>
      <c r="AU16" s="1165">
        <f>IF(AW16&gt;AI16,AW16-AI16,0)</f>
        <v>0</v>
      </c>
      <c r="AV16" s="1165">
        <f>IF(AI16&gt;AW16,AI16-AW16,0)</f>
        <v>0</v>
      </c>
      <c r="AW16" s="1165">
        <f>AS16+AT16</f>
        <v>0</v>
      </c>
      <c r="AX16" s="1162"/>
      <c r="AY16" s="1836"/>
      <c r="BA16" s="1165">
        <f>U16</f>
        <v>0</v>
      </c>
      <c r="BB16" s="1162"/>
      <c r="BC16" s="1162"/>
      <c r="BD16" s="1165">
        <f>BA16+BB16-BC16</f>
        <v>0</v>
      </c>
      <c r="BE16" s="1162"/>
      <c r="BF16" s="1165">
        <f>IF(BH16&gt;BA16,BH16-BA16,0)</f>
        <v>0</v>
      </c>
      <c r="BG16" s="1165">
        <f>IF(BD16&gt;BH16,BD16-BH16,0)</f>
        <v>0</v>
      </c>
      <c r="BH16" s="1165">
        <f>IF(BE16="y",BD16,0)</f>
        <v>0</v>
      </c>
      <c r="BI16" s="1162"/>
      <c r="BJ16" s="1165">
        <f>IF(BL16&gt;BD16,BL16-BD16,0)</f>
        <v>0</v>
      </c>
      <c r="BK16" s="1165">
        <f>IF(BD16&gt;BL16,BD16-BL16,0)</f>
        <v>0</v>
      </c>
      <c r="BL16" s="1165">
        <f>BH16+BI16</f>
        <v>0</v>
      </c>
      <c r="BM16" s="1162"/>
      <c r="BN16" s="1165">
        <f>IF(BP16&gt;BD16,BP16-BD16,0)</f>
        <v>0</v>
      </c>
      <c r="BO16" s="1165">
        <f>IF(BD16&gt;BP16,BD16-BP16,0)</f>
        <v>0</v>
      </c>
      <c r="BP16" s="1165">
        <f>BL16+BM16</f>
        <v>0</v>
      </c>
      <c r="BQ16" s="1162"/>
    </row>
    <row r="17" spans="2:69" ht="12.75" customHeight="1">
      <c r="B17" s="2675">
        <v>2</v>
      </c>
      <c r="C17" s="1462"/>
      <c r="D17" s="1462"/>
      <c r="E17" s="1104"/>
      <c r="F17" s="2072"/>
      <c r="G17" s="1183"/>
      <c r="H17" s="2657"/>
      <c r="I17" s="2657"/>
      <c r="J17" s="1042"/>
      <c r="K17" s="1766"/>
      <c r="L17" s="1042"/>
      <c r="M17" s="1042"/>
      <c r="N17" s="1766"/>
      <c r="O17" s="2421"/>
      <c r="P17" s="1766"/>
      <c r="Q17" s="1464"/>
      <c r="R17" s="1464"/>
      <c r="S17" s="1192"/>
      <c r="U17" s="2677"/>
      <c r="V17" s="1464"/>
      <c r="W17" s="1464"/>
      <c r="X17" s="1194"/>
      <c r="AF17" s="1165">
        <f>P17</f>
        <v>0</v>
      </c>
      <c r="AG17" s="1162"/>
      <c r="AH17" s="1162"/>
      <c r="AI17" s="1165">
        <f>AF17+AG17-AH17</f>
        <v>0</v>
      </c>
      <c r="AJ17" s="1162"/>
      <c r="AK17" s="1162"/>
      <c r="AL17" s="1162"/>
      <c r="AM17" s="1165">
        <f>IF(AO17&gt;AI17,AO17-AI17,0)</f>
        <v>0</v>
      </c>
      <c r="AN17" s="1165">
        <f>IF(AI17&gt;AO17,AI17-AO17,0)</f>
        <v>0</v>
      </c>
      <c r="AO17" s="1165">
        <f t="shared" ref="AO17:AO20" si="0">IF(AND(AJ17="Y",AK17="Y"),MIN(AI17,AL17),0)</f>
        <v>0</v>
      </c>
      <c r="AP17" s="1162"/>
      <c r="AQ17" s="1165">
        <f>IF(AS17&gt;AI17,AS17-AI17,0)</f>
        <v>0</v>
      </c>
      <c r="AR17" s="1165">
        <f>IF(AI17&gt;AS17,AI17-AS17,0)</f>
        <v>0</v>
      </c>
      <c r="AS17" s="1165">
        <f>AO17+AP17</f>
        <v>0</v>
      </c>
      <c r="AT17" s="1162"/>
      <c r="AU17" s="1165">
        <f>IF(AW17&gt;AI17,AW17-AI17,0)</f>
        <v>0</v>
      </c>
      <c r="AV17" s="1165">
        <f>IF(AI17&gt;AW17,AI17-AW17,0)</f>
        <v>0</v>
      </c>
      <c r="AW17" s="1165">
        <f>AS17+AT17</f>
        <v>0</v>
      </c>
      <c r="AX17" s="1162"/>
      <c r="AY17" s="1836"/>
      <c r="BA17" s="1165">
        <f>U17</f>
        <v>0</v>
      </c>
      <c r="BB17" s="1162"/>
      <c r="BC17" s="1162"/>
      <c r="BD17" s="1165">
        <f>BA17+BB17-BC17</f>
        <v>0</v>
      </c>
      <c r="BE17" s="1162"/>
      <c r="BF17" s="1165">
        <f>IF(BH17&gt;BA17,BH17-BA17,0)</f>
        <v>0</v>
      </c>
      <c r="BG17" s="1165">
        <f>IF(BD17&gt;BH17,BD17-BH17,0)</f>
        <v>0</v>
      </c>
      <c r="BH17" s="1165">
        <f>IF(BE17="y",BD17,0)</f>
        <v>0</v>
      </c>
      <c r="BI17" s="1162"/>
      <c r="BJ17" s="1165">
        <f>IF(BL17&gt;BD17,BL17-BD17,0)</f>
        <v>0</v>
      </c>
      <c r="BK17" s="1165">
        <f>IF(BD17&gt;BL17,BD17-BL17,0)</f>
        <v>0</v>
      </c>
      <c r="BL17" s="1165">
        <f>BH17+BI17</f>
        <v>0</v>
      </c>
      <c r="BM17" s="1162"/>
      <c r="BN17" s="1165">
        <f>IF(BP17&gt;BD17,BP17-BD17,0)</f>
        <v>0</v>
      </c>
      <c r="BO17" s="1165">
        <f>IF(BD17&gt;BP17,BD17-BP17,0)</f>
        <v>0</v>
      </c>
      <c r="BP17" s="1165">
        <f>BL17+BM17</f>
        <v>0</v>
      </c>
      <c r="BQ17" s="1162"/>
    </row>
    <row r="18" spans="2:69" ht="12.75" customHeight="1">
      <c r="B18" s="2675">
        <v>3</v>
      </c>
      <c r="C18" s="1462"/>
      <c r="D18" s="1462"/>
      <c r="E18" s="1104"/>
      <c r="F18" s="2072"/>
      <c r="G18" s="1183"/>
      <c r="H18" s="2072"/>
      <c r="I18" s="2072"/>
      <c r="J18" s="1042"/>
      <c r="K18" s="1766"/>
      <c r="L18" s="1042"/>
      <c r="M18" s="1042"/>
      <c r="N18" s="1766"/>
      <c r="O18" s="2421"/>
      <c r="P18" s="1766"/>
      <c r="Q18" s="1464"/>
      <c r="R18" s="1464"/>
      <c r="S18" s="1192"/>
      <c r="U18" s="2677"/>
      <c r="V18" s="1464"/>
      <c r="W18" s="1464"/>
      <c r="X18" s="1194"/>
      <c r="AF18" s="1165">
        <f>P18</f>
        <v>0</v>
      </c>
      <c r="AG18" s="1162"/>
      <c r="AH18" s="1162"/>
      <c r="AI18" s="1165">
        <f>AF18+AG18-AH18</f>
        <v>0</v>
      </c>
      <c r="AJ18" s="1162"/>
      <c r="AK18" s="1162"/>
      <c r="AL18" s="1162"/>
      <c r="AM18" s="1165">
        <f>IF(AO18&gt;AI18,AO18-AI18,0)</f>
        <v>0</v>
      </c>
      <c r="AN18" s="1165">
        <f>IF(AI18&gt;AO18,AI18-AO18,0)</f>
        <v>0</v>
      </c>
      <c r="AO18" s="1165">
        <f t="shared" si="0"/>
        <v>0</v>
      </c>
      <c r="AP18" s="1162"/>
      <c r="AQ18" s="1165">
        <f>IF(AS18&gt;AI18,AS18-AI18,0)</f>
        <v>0</v>
      </c>
      <c r="AR18" s="1165">
        <f>IF(AI18&gt;AS18,AI18-AS18,0)</f>
        <v>0</v>
      </c>
      <c r="AS18" s="1165">
        <f>AO18+AP18</f>
        <v>0</v>
      </c>
      <c r="AT18" s="1162"/>
      <c r="AU18" s="1165">
        <f>IF(AW18&gt;AI18,AW18-AI18,0)</f>
        <v>0</v>
      </c>
      <c r="AV18" s="1165">
        <f>IF(AI18&gt;AW18,AI18-AW18,0)</f>
        <v>0</v>
      </c>
      <c r="AW18" s="1165">
        <f>AS18+AT18</f>
        <v>0</v>
      </c>
      <c r="AX18" s="1162"/>
      <c r="AY18" s="1836"/>
      <c r="BA18" s="1165">
        <f>U18</f>
        <v>0</v>
      </c>
      <c r="BB18" s="1162"/>
      <c r="BC18" s="1162"/>
      <c r="BD18" s="1165">
        <f>BA18+BB18-BC18</f>
        <v>0</v>
      </c>
      <c r="BE18" s="1162"/>
      <c r="BF18" s="1165">
        <f>IF(BH18&gt;BA18,BH18-BA18,0)</f>
        <v>0</v>
      </c>
      <c r="BG18" s="1165">
        <f>IF(BD18&gt;BH18,BD18-BH18,0)</f>
        <v>0</v>
      </c>
      <c r="BH18" s="1165">
        <f>IF(BE18="y",BD18,0)</f>
        <v>0</v>
      </c>
      <c r="BI18" s="1162"/>
      <c r="BJ18" s="1165">
        <f>IF(BL18&gt;BD18,BL18-BD18,0)</f>
        <v>0</v>
      </c>
      <c r="BK18" s="1165">
        <f>IF(BD18&gt;BL18,BD18-BL18,0)</f>
        <v>0</v>
      </c>
      <c r="BL18" s="1165">
        <f>BH18+BI18</f>
        <v>0</v>
      </c>
      <c r="BM18" s="1162"/>
      <c r="BN18" s="1165">
        <f>IF(BP18&gt;BD18,BP18-BD18,0)</f>
        <v>0</v>
      </c>
      <c r="BO18" s="1165">
        <f>IF(BD18&gt;BP18,BD18-BP18,0)</f>
        <v>0</v>
      </c>
      <c r="BP18" s="1165">
        <f>BL18+BM18</f>
        <v>0</v>
      </c>
      <c r="BQ18" s="1162"/>
    </row>
    <row r="19" spans="2:69" ht="12.75" customHeight="1">
      <c r="B19" s="2675">
        <v>4</v>
      </c>
      <c r="C19" s="1462"/>
      <c r="D19" s="1462"/>
      <c r="E19" s="1104"/>
      <c r="F19" s="2072"/>
      <c r="G19" s="1183"/>
      <c r="H19" s="2072"/>
      <c r="I19" s="2072"/>
      <c r="J19" s="1042"/>
      <c r="K19" s="1766"/>
      <c r="L19" s="1042"/>
      <c r="M19" s="1042"/>
      <c r="N19" s="1766"/>
      <c r="O19" s="2421"/>
      <c r="P19" s="1766"/>
      <c r="Q19" s="1464"/>
      <c r="R19" s="1464"/>
      <c r="S19" s="1192"/>
      <c r="U19" s="2677"/>
      <c r="V19" s="1464"/>
      <c r="W19" s="1464"/>
      <c r="X19" s="1194"/>
      <c r="AF19" s="1165">
        <f>P19</f>
        <v>0</v>
      </c>
      <c r="AG19" s="1162"/>
      <c r="AH19" s="1162"/>
      <c r="AI19" s="1165">
        <f>AF19+AG19-AH19</f>
        <v>0</v>
      </c>
      <c r="AJ19" s="1162"/>
      <c r="AK19" s="1162"/>
      <c r="AL19" s="1162"/>
      <c r="AM19" s="1165">
        <f>IF(AO19&gt;AI19,AO19-AI19,0)</f>
        <v>0</v>
      </c>
      <c r="AN19" s="1165">
        <f>IF(AI19&gt;AO19,AI19-AO19,0)</f>
        <v>0</v>
      </c>
      <c r="AO19" s="1165">
        <f t="shared" si="0"/>
        <v>0</v>
      </c>
      <c r="AP19" s="1162"/>
      <c r="AQ19" s="1165">
        <f>IF(AS19&gt;AI19,AS19-AI19,0)</f>
        <v>0</v>
      </c>
      <c r="AR19" s="1165">
        <f>IF(AI19&gt;AS19,AI19-AS19,0)</f>
        <v>0</v>
      </c>
      <c r="AS19" s="1165">
        <f>AO19+AP19</f>
        <v>0</v>
      </c>
      <c r="AT19" s="1162"/>
      <c r="AU19" s="1165">
        <f>IF(AW19&gt;AI19,AW19-AI19,0)</f>
        <v>0</v>
      </c>
      <c r="AV19" s="1165">
        <f>IF(AI19&gt;AW19,AI19-AW19,0)</f>
        <v>0</v>
      </c>
      <c r="AW19" s="1165">
        <f>AS19+AT19</f>
        <v>0</v>
      </c>
      <c r="AX19" s="1162"/>
      <c r="AY19" s="1836"/>
      <c r="BA19" s="1165">
        <f>U19</f>
        <v>0</v>
      </c>
      <c r="BB19" s="1162"/>
      <c r="BC19" s="1162"/>
      <c r="BD19" s="1165">
        <f>BA19+BB19-BC19</f>
        <v>0</v>
      </c>
      <c r="BE19" s="1162"/>
      <c r="BF19" s="1165">
        <f>IF(BH19&gt;BA19,BH19-BA19,0)</f>
        <v>0</v>
      </c>
      <c r="BG19" s="1165">
        <f>IF(BD19&gt;BH19,BD19-BH19,0)</f>
        <v>0</v>
      </c>
      <c r="BH19" s="1165">
        <f>IF(BE19="y",BD19,0)</f>
        <v>0</v>
      </c>
      <c r="BI19" s="1162"/>
      <c r="BJ19" s="1165">
        <f>IF(BL19&gt;BD19,BL19-BD19,0)</f>
        <v>0</v>
      </c>
      <c r="BK19" s="1165">
        <f>IF(BD19&gt;BL19,BD19-BL19,0)</f>
        <v>0</v>
      </c>
      <c r="BL19" s="1165">
        <f>BH19+BI19</f>
        <v>0</v>
      </c>
      <c r="BM19" s="1162"/>
      <c r="BN19" s="1165">
        <f>IF(BP19&gt;BD19,BP19-BD19,0)</f>
        <v>0</v>
      </c>
      <c r="BO19" s="1165">
        <f>IF(BD19&gt;BP19,BD19-BP19,0)</f>
        <v>0</v>
      </c>
      <c r="BP19" s="1165">
        <f>BL19+BM19</f>
        <v>0</v>
      </c>
      <c r="BQ19" s="1162"/>
    </row>
    <row r="20" spans="2:69" ht="12.75" customHeight="1">
      <c r="B20" s="2675">
        <v>5</v>
      </c>
      <c r="C20" s="1462"/>
      <c r="D20" s="1462"/>
      <c r="E20" s="1104"/>
      <c r="F20" s="2072"/>
      <c r="G20" s="1183"/>
      <c r="H20" s="2072"/>
      <c r="I20" s="2072"/>
      <c r="J20" s="1042"/>
      <c r="K20" s="1766"/>
      <c r="L20" s="1042"/>
      <c r="M20" s="1042"/>
      <c r="N20" s="1766"/>
      <c r="O20" s="2421"/>
      <c r="P20" s="1766"/>
      <c r="Q20" s="1464"/>
      <c r="R20" s="1464"/>
      <c r="S20" s="1192"/>
      <c r="U20" s="2677"/>
      <c r="V20" s="1464"/>
      <c r="W20" s="1464"/>
      <c r="X20" s="1194"/>
      <c r="AF20" s="1165">
        <f>P20</f>
        <v>0</v>
      </c>
      <c r="AG20" s="1162"/>
      <c r="AH20" s="1162"/>
      <c r="AI20" s="1165">
        <f>AF20+AG20-AH20</f>
        <v>0</v>
      </c>
      <c r="AJ20" s="1162"/>
      <c r="AK20" s="1162"/>
      <c r="AL20" s="1162"/>
      <c r="AM20" s="1165">
        <f>IF(AO20&gt;AI20,AO20-AI20,0)</f>
        <v>0</v>
      </c>
      <c r="AN20" s="1165">
        <f>IF(AI20&gt;AO20,AI20-AO20,0)</f>
        <v>0</v>
      </c>
      <c r="AO20" s="1165">
        <f t="shared" si="0"/>
        <v>0</v>
      </c>
      <c r="AP20" s="1162"/>
      <c r="AQ20" s="1165">
        <f>IF(AS20&gt;AI20,AS20-AI20,0)</f>
        <v>0</v>
      </c>
      <c r="AR20" s="1165">
        <f>IF(AI20&gt;AS20,AI20-AS20,0)</f>
        <v>0</v>
      </c>
      <c r="AS20" s="1165">
        <f>AO20+AP20</f>
        <v>0</v>
      </c>
      <c r="AT20" s="1162"/>
      <c r="AU20" s="1165">
        <f>IF(AW20&gt;AI20,AW20-AI20,0)</f>
        <v>0</v>
      </c>
      <c r="AV20" s="1165">
        <f>IF(AI20&gt;AW20,AI20-AW20,0)</f>
        <v>0</v>
      </c>
      <c r="AW20" s="1165">
        <f>AS20+AT20</f>
        <v>0</v>
      </c>
      <c r="AX20" s="1162"/>
      <c r="AY20" s="1836"/>
      <c r="BA20" s="1165">
        <f>U20</f>
        <v>0</v>
      </c>
      <c r="BB20" s="1162"/>
      <c r="BC20" s="1162"/>
      <c r="BD20" s="1165">
        <f>BA20+BB20-BC20</f>
        <v>0</v>
      </c>
      <c r="BE20" s="1162"/>
      <c r="BF20" s="1165">
        <f>IF(BH20&gt;BA20,BH20-BA20,0)</f>
        <v>0</v>
      </c>
      <c r="BG20" s="1165">
        <f>IF(BD20&gt;BH20,BD20-BH20,0)</f>
        <v>0</v>
      </c>
      <c r="BH20" s="1165">
        <f>IF(BE20="y",BD20,0)</f>
        <v>0</v>
      </c>
      <c r="BI20" s="1162"/>
      <c r="BJ20" s="1165">
        <f>IF(BL20&gt;BD20,BL20-BD20,0)</f>
        <v>0</v>
      </c>
      <c r="BK20" s="1165">
        <f>IF(BD20&gt;BL20,BD20-BL20,0)</f>
        <v>0</v>
      </c>
      <c r="BL20" s="1165">
        <f>BH20+BI20</f>
        <v>0</v>
      </c>
      <c r="BM20" s="1162"/>
      <c r="BN20" s="1165">
        <f>IF(BP20&gt;BD20,BP20-BD20,0)</f>
        <v>0</v>
      </c>
      <c r="BO20" s="1165">
        <f>IF(BD20&gt;BP20,BD20-BP20,0)</f>
        <v>0</v>
      </c>
      <c r="BP20" s="1165">
        <f>BL20+BM20</f>
        <v>0</v>
      </c>
      <c r="BQ20" s="1162"/>
    </row>
    <row r="21" spans="2:69" ht="12.75" customHeight="1">
      <c r="B21" s="1635"/>
      <c r="C21" s="421"/>
      <c r="D21" s="421"/>
      <c r="E21" s="2678"/>
      <c r="F21" s="4154"/>
      <c r="G21" s="1208"/>
      <c r="H21" s="4154"/>
      <c r="I21" s="4154"/>
      <c r="J21" s="4112"/>
      <c r="K21" s="4112"/>
      <c r="L21" s="4112"/>
      <c r="M21" s="4112"/>
      <c r="N21" s="4112"/>
      <c r="O21" s="4112"/>
      <c r="P21" s="4112"/>
      <c r="Q21" s="4114"/>
      <c r="R21" s="4114"/>
      <c r="S21" s="4125"/>
      <c r="U21" s="2476"/>
      <c r="V21" s="4114"/>
      <c r="W21" s="4114"/>
      <c r="X21" s="4113"/>
      <c r="AF21" s="1165"/>
      <c r="AG21" s="1165"/>
      <c r="AH21" s="1165"/>
      <c r="AI21" s="1165"/>
      <c r="AJ21" s="1165"/>
      <c r="AK21" s="1165"/>
      <c r="AL21" s="1165"/>
      <c r="AM21" s="1165"/>
      <c r="AN21" s="1165"/>
      <c r="AO21" s="1165"/>
      <c r="AP21" s="1165"/>
      <c r="AQ21" s="1165"/>
      <c r="AR21" s="1165"/>
      <c r="AS21" s="1165"/>
      <c r="AT21" s="1165"/>
      <c r="AU21" s="1165"/>
      <c r="AV21" s="1165"/>
      <c r="AW21" s="1165"/>
      <c r="AX21" s="1165"/>
      <c r="AY21" s="1837"/>
      <c r="BA21" s="1165"/>
      <c r="BB21" s="1165"/>
      <c r="BC21" s="1165"/>
      <c r="BD21" s="1165"/>
      <c r="BE21" s="1165"/>
      <c r="BF21" s="1165"/>
      <c r="BG21" s="1165"/>
      <c r="BH21" s="1165"/>
      <c r="BI21" s="1165"/>
      <c r="BJ21" s="1165"/>
      <c r="BK21" s="1165"/>
      <c r="BL21" s="1165"/>
      <c r="BM21" s="1165"/>
      <c r="BN21" s="1165"/>
      <c r="BO21" s="1165"/>
      <c r="BP21" s="1165"/>
      <c r="BQ21" s="1165"/>
    </row>
    <row r="22" spans="2:69" ht="12.75" customHeight="1">
      <c r="B22" s="1635"/>
      <c r="C22" s="1100"/>
      <c r="D22" s="1100"/>
      <c r="E22" s="1100"/>
      <c r="F22" s="2411"/>
      <c r="G22" s="2679"/>
      <c r="H22" s="2411"/>
      <c r="I22" s="2411"/>
      <c r="J22" s="1048"/>
      <c r="K22" s="1048"/>
      <c r="L22" s="1048"/>
      <c r="M22" s="1048"/>
      <c r="N22" s="1048"/>
      <c r="O22" s="1048"/>
      <c r="P22" s="1048"/>
      <c r="Q22" s="1985"/>
      <c r="R22" s="1985"/>
      <c r="S22" s="1274"/>
      <c r="U22" s="2680"/>
      <c r="V22" s="2443"/>
      <c r="W22" s="2443"/>
      <c r="X22" s="2445"/>
      <c r="AF22" s="1165"/>
      <c r="AG22" s="1165"/>
      <c r="AH22" s="1165"/>
      <c r="AI22" s="1165"/>
      <c r="AJ22" s="1477"/>
      <c r="AK22" s="1477"/>
      <c r="AL22" s="1165"/>
      <c r="AM22" s="1165"/>
      <c r="AN22" s="1165"/>
      <c r="AO22" s="1165"/>
      <c r="AP22" s="1165"/>
      <c r="AQ22" s="1165"/>
      <c r="AR22" s="1165"/>
      <c r="AS22" s="1165"/>
      <c r="AT22" s="1165"/>
      <c r="AU22" s="1165"/>
      <c r="AV22" s="1165"/>
      <c r="AW22" s="1165"/>
      <c r="AX22" s="1165"/>
      <c r="AY22" s="1837"/>
      <c r="BA22" s="1165"/>
      <c r="BB22" s="1165"/>
      <c r="BC22" s="1165"/>
      <c r="BD22" s="1165"/>
      <c r="BE22" s="1165"/>
      <c r="BF22" s="1165"/>
      <c r="BG22" s="1165"/>
      <c r="BH22" s="1165"/>
      <c r="BI22" s="1165"/>
      <c r="BJ22" s="1165"/>
      <c r="BK22" s="1165"/>
      <c r="BL22" s="1165"/>
      <c r="BM22" s="1165"/>
      <c r="BN22" s="1165"/>
      <c r="BO22" s="1165"/>
      <c r="BP22" s="1165"/>
      <c r="BQ22" s="1165"/>
    </row>
    <row r="23" spans="2:69" ht="12.75" customHeight="1">
      <c r="B23" s="5532" t="s">
        <v>2227</v>
      </c>
      <c r="C23" s="5533"/>
      <c r="D23" s="5533"/>
      <c r="E23" s="5533"/>
      <c r="F23" s="5534"/>
      <c r="G23" s="5533"/>
      <c r="H23" s="5534"/>
      <c r="I23" s="5535"/>
      <c r="J23" s="5536">
        <f t="shared" ref="J23:R23" si="1">SUBTOTAL(9,J16:J20)</f>
        <v>0</v>
      </c>
      <c r="K23" s="5536">
        <f t="shared" si="1"/>
        <v>0</v>
      </c>
      <c r="L23" s="5536">
        <f t="shared" si="1"/>
        <v>0</v>
      </c>
      <c r="M23" s="5536">
        <f t="shared" si="1"/>
        <v>0</v>
      </c>
      <c r="N23" s="5536">
        <f t="shared" si="1"/>
        <v>0</v>
      </c>
      <c r="O23" s="5536">
        <f t="shared" si="1"/>
        <v>0</v>
      </c>
      <c r="P23" s="5536">
        <f t="shared" si="1"/>
        <v>0</v>
      </c>
      <c r="Q23" s="5536">
        <f t="shared" si="1"/>
        <v>0</v>
      </c>
      <c r="R23" s="5536">
        <f t="shared" si="1"/>
        <v>0</v>
      </c>
      <c r="S23" s="5537"/>
      <c r="U23" s="5538">
        <f>SUBTOTAL(9,U16:U20)</f>
        <v>0</v>
      </c>
      <c r="V23" s="5539">
        <f>SUBTOTAL(9,V16:V20)</f>
        <v>0</v>
      </c>
      <c r="W23" s="5539">
        <f>SUBTOTAL(9,W16:W20)</f>
        <v>0</v>
      </c>
      <c r="X23" s="5540"/>
      <c r="AF23" s="1569">
        <f>SUBTOTAL(9,AF16:AF21)</f>
        <v>0</v>
      </c>
      <c r="AG23" s="1569">
        <f>SUBTOTAL(9,AG16:AG21)</f>
        <v>0</v>
      </c>
      <c r="AH23" s="1569">
        <f>SUBTOTAL(9,AH16:AH21)</f>
        <v>0</v>
      </c>
      <c r="AI23" s="1569">
        <f>SUBTOTAL(9,AI16:AI21)</f>
        <v>0</v>
      </c>
      <c r="AJ23" s="2682"/>
      <c r="AK23" s="2682"/>
      <c r="AL23" s="2682"/>
      <c r="AM23" s="1569">
        <f t="shared" ref="AM23:AW23" si="2">SUBTOTAL(9,AM16:AM21)</f>
        <v>0</v>
      </c>
      <c r="AN23" s="1569">
        <f t="shared" si="2"/>
        <v>0</v>
      </c>
      <c r="AO23" s="1569">
        <f t="shared" si="2"/>
        <v>0</v>
      </c>
      <c r="AP23" s="1569">
        <f t="shared" si="2"/>
        <v>0</v>
      </c>
      <c r="AQ23" s="1569">
        <f t="shared" si="2"/>
        <v>0</v>
      </c>
      <c r="AR23" s="1569">
        <f t="shared" si="2"/>
        <v>0</v>
      </c>
      <c r="AS23" s="1569">
        <f t="shared" si="2"/>
        <v>0</v>
      </c>
      <c r="AT23" s="1569">
        <f t="shared" si="2"/>
        <v>0</v>
      </c>
      <c r="AU23" s="1569">
        <f t="shared" si="2"/>
        <v>0</v>
      </c>
      <c r="AV23" s="1569">
        <f t="shared" si="2"/>
        <v>0</v>
      </c>
      <c r="AW23" s="1569">
        <f t="shared" si="2"/>
        <v>0</v>
      </c>
      <c r="AX23" s="1816"/>
      <c r="AY23" s="2683"/>
      <c r="BA23" s="1569">
        <f>SUBTOTAL(9,BA16:BA21)</f>
        <v>0</v>
      </c>
      <c r="BB23" s="1569">
        <f>SUBTOTAL(9,BB16:BB21)</f>
        <v>0</v>
      </c>
      <c r="BC23" s="1569">
        <f>SUBTOTAL(9,BC16:BC21)</f>
        <v>0</v>
      </c>
      <c r="BD23" s="1569">
        <f>SUBTOTAL(9,BD16:BD21)</f>
        <v>0</v>
      </c>
      <c r="BE23" s="1816"/>
      <c r="BF23" s="1569">
        <f t="shared" ref="BF23:BP23" si="3">SUBTOTAL(9,BF16:BF21)</f>
        <v>0</v>
      </c>
      <c r="BG23" s="1569">
        <f t="shared" si="3"/>
        <v>0</v>
      </c>
      <c r="BH23" s="1569">
        <f t="shared" si="3"/>
        <v>0</v>
      </c>
      <c r="BI23" s="1569">
        <f t="shared" si="3"/>
        <v>0</v>
      </c>
      <c r="BJ23" s="1569">
        <f t="shared" si="3"/>
        <v>0</v>
      </c>
      <c r="BK23" s="1569">
        <f t="shared" si="3"/>
        <v>0</v>
      </c>
      <c r="BL23" s="1569">
        <f t="shared" si="3"/>
        <v>0</v>
      </c>
      <c r="BM23" s="1569">
        <f t="shared" si="3"/>
        <v>0</v>
      </c>
      <c r="BN23" s="1569">
        <f t="shared" si="3"/>
        <v>0</v>
      </c>
      <c r="BO23" s="1569">
        <f t="shared" si="3"/>
        <v>0</v>
      </c>
      <c r="BP23" s="1569">
        <f t="shared" si="3"/>
        <v>0</v>
      </c>
      <c r="BQ23" s="1569"/>
    </row>
    <row r="24" spans="2:69" ht="12.75" customHeight="1">
      <c r="M24" s="352" t="s">
        <v>1263</v>
      </c>
      <c r="N24" s="356">
        <f>N23-SFP!G91</f>
        <v>0</v>
      </c>
    </row>
    <row r="25" spans="2:69" ht="12.75" customHeight="1">
      <c r="B25" s="284" t="s">
        <v>1565</v>
      </c>
      <c r="C25" s="284"/>
      <c r="AF25" s="8150" t="s">
        <v>1602</v>
      </c>
      <c r="AG25" s="7352"/>
      <c r="AH25" s="7352"/>
      <c r="AI25" s="7352"/>
    </row>
    <row r="26" spans="2:69" ht="12.75" customHeight="1">
      <c r="B26" s="1159">
        <v>1</v>
      </c>
      <c r="C26" s="1160" t="s">
        <v>1566</v>
      </c>
      <c r="AF26" s="7351" t="s">
        <v>1603</v>
      </c>
      <c r="AG26" s="7351"/>
      <c r="AH26" s="7351" t="s">
        <v>1604</v>
      </c>
      <c r="AI26" s="7351" t="s">
        <v>1605</v>
      </c>
    </row>
    <row r="27" spans="2:69" ht="12.75" customHeight="1">
      <c r="B27" s="540"/>
      <c r="C27" s="1160"/>
      <c r="AF27" s="7351"/>
      <c r="AG27" s="7351"/>
      <c r="AH27" s="7351"/>
      <c r="AI27" s="7351"/>
    </row>
    <row r="28" spans="2:69" ht="12.75" customHeight="1">
      <c r="AF28" s="8089" t="s">
        <v>208</v>
      </c>
      <c r="AG28" s="8089"/>
      <c r="AH28" s="1844">
        <f t="shared" ref="AH28:AH34" si="4">SUMIF($E:$E,$AF28,$AW:$AW)+SUMIF($E:$E,$AF28,$BP:$BP)</f>
        <v>0</v>
      </c>
      <c r="AI28" s="1844">
        <f t="shared" ref="AI28:AI34" si="5">SUMIF($E:$E,$AF28,$AV:$AV)+SUMIF($E:$E,$AF28,$BO:$BO)</f>
        <v>0</v>
      </c>
    </row>
    <row r="29" spans="2:69" ht="12.75" customHeight="1">
      <c r="AF29" s="8089" t="s">
        <v>209</v>
      </c>
      <c r="AG29" s="8089"/>
      <c r="AH29" s="1844">
        <f t="shared" si="4"/>
        <v>0</v>
      </c>
      <c r="AI29" s="1844">
        <f t="shared" si="5"/>
        <v>0</v>
      </c>
    </row>
    <row r="30" spans="2:69" ht="12.75" customHeight="1">
      <c r="AF30" s="8089" t="s">
        <v>210</v>
      </c>
      <c r="AG30" s="8089"/>
      <c r="AH30" s="1844">
        <f t="shared" si="4"/>
        <v>0</v>
      </c>
      <c r="AI30" s="1844">
        <f t="shared" si="5"/>
        <v>0</v>
      </c>
    </row>
    <row r="31" spans="2:69" ht="12.75" customHeight="1">
      <c r="AF31" s="8089" t="s">
        <v>211</v>
      </c>
      <c r="AG31" s="8089"/>
      <c r="AH31" s="1844">
        <f t="shared" si="4"/>
        <v>0</v>
      </c>
      <c r="AI31" s="1844">
        <f t="shared" si="5"/>
        <v>0</v>
      </c>
    </row>
    <row r="32" spans="2:69" ht="12.75" customHeight="1">
      <c r="AF32" s="8089" t="s">
        <v>212</v>
      </c>
      <c r="AG32" s="8089"/>
      <c r="AH32" s="1844">
        <f t="shared" si="4"/>
        <v>0</v>
      </c>
      <c r="AI32" s="1844">
        <f t="shared" si="5"/>
        <v>0</v>
      </c>
    </row>
    <row r="33" spans="32:36" ht="12.75" customHeight="1">
      <c r="AF33" s="8089" t="s">
        <v>213</v>
      </c>
      <c r="AG33" s="8089"/>
      <c r="AH33" s="1844">
        <f t="shared" si="4"/>
        <v>0</v>
      </c>
      <c r="AI33" s="1844">
        <f t="shared" si="5"/>
        <v>0</v>
      </c>
    </row>
    <row r="34" spans="32:36" ht="12.75" customHeight="1">
      <c r="AF34" s="8089" t="s">
        <v>214</v>
      </c>
      <c r="AG34" s="8089"/>
      <c r="AH34" s="1844">
        <f t="shared" si="4"/>
        <v>0</v>
      </c>
      <c r="AI34" s="1844">
        <f t="shared" si="5"/>
        <v>0</v>
      </c>
    </row>
    <row r="35" spans="32:36" ht="12.75" customHeight="1">
      <c r="AF35" s="8151" t="s">
        <v>164</v>
      </c>
      <c r="AG35" s="8151"/>
      <c r="AH35" s="1847">
        <f>SUM(AH28:AH34)</f>
        <v>0</v>
      </c>
      <c r="AI35" s="1847">
        <f>SUM(AI28:AI34)</f>
        <v>0</v>
      </c>
    </row>
    <row r="37" spans="32:36" ht="12.75" customHeight="1">
      <c r="AF37" s="7306" t="s">
        <v>1548</v>
      </c>
      <c r="AG37" s="7306"/>
      <c r="AH37" s="7306" t="s">
        <v>52</v>
      </c>
      <c r="AI37" s="7306"/>
      <c r="AJ37" s="7306"/>
    </row>
    <row r="38" spans="32:36" ht="12.75" customHeight="1">
      <c r="AF38" s="1848" t="s">
        <v>2171</v>
      </c>
      <c r="AG38" s="1848"/>
      <c r="AH38" s="8147" t="s">
        <v>2172</v>
      </c>
      <c r="AI38" s="8148"/>
      <c r="AJ38" s="8149"/>
    </row>
  </sheetData>
  <sheetProtection algorithmName="SHA-512" hashValue="ux3BH7c/6H3PhPHoaHOyQvrF40sNk/fGI23kGejPFncgYHCIibzcwqSsk/3pKQHjabhBWVbNe6glWx75Z1YhsQ==" saltValue="/DMe6hgqUarOd4KSq+zQ6g==" spinCount="100000" sheet="1" scenarios="1" formatRows="0" insertColumns="0" insertRows="0"/>
  <mergeCells count="84">
    <mergeCell ref="AF37:AG37"/>
    <mergeCell ref="AH37:AJ37"/>
    <mergeCell ref="AH38:AJ38"/>
    <mergeCell ref="BI11:BL11"/>
    <mergeCell ref="AF30:AG30"/>
    <mergeCell ref="AF29:AG29"/>
    <mergeCell ref="AF28:AG28"/>
    <mergeCell ref="AF26:AG27"/>
    <mergeCell ref="AF25:AI25"/>
    <mergeCell ref="AF35:AG35"/>
    <mergeCell ref="AF34:AG34"/>
    <mergeCell ref="AS11:AS13"/>
    <mergeCell ref="AR11:AR13"/>
    <mergeCell ref="AQ11:AQ13"/>
    <mergeCell ref="AP11:AP13"/>
    <mergeCell ref="BL12:BL13"/>
    <mergeCell ref="BK12:BK13"/>
    <mergeCell ref="BJ12:BJ13"/>
    <mergeCell ref="BI12:BI13"/>
    <mergeCell ref="AY10:AY13"/>
    <mergeCell ref="BQ11:BQ13"/>
    <mergeCell ref="BP12:BP13"/>
    <mergeCell ref="BO12:BO13"/>
    <mergeCell ref="BN12:BN13"/>
    <mergeCell ref="BM12:BM13"/>
    <mergeCell ref="BM11:BP11"/>
    <mergeCell ref="AF33:AG33"/>
    <mergeCell ref="AF32:AG32"/>
    <mergeCell ref="AF31:AG31"/>
    <mergeCell ref="AH26:AH27"/>
    <mergeCell ref="AI26:AI27"/>
    <mergeCell ref="B9:C13"/>
    <mergeCell ref="O9:O13"/>
    <mergeCell ref="P9:P13"/>
    <mergeCell ref="R9:R13"/>
    <mergeCell ref="J9:J13"/>
    <mergeCell ref="L9:L13"/>
    <mergeCell ref="M9:M13"/>
    <mergeCell ref="D9:D13"/>
    <mergeCell ref="E9:E13"/>
    <mergeCell ref="W10:W13"/>
    <mergeCell ref="X10:X13"/>
    <mergeCell ref="F9:F13"/>
    <mergeCell ref="I10:I13"/>
    <mergeCell ref="S9:S13"/>
    <mergeCell ref="Q9:Q13"/>
    <mergeCell ref="N9:N13"/>
    <mergeCell ref="G9:G13"/>
    <mergeCell ref="K9:K13"/>
    <mergeCell ref="U10:U13"/>
    <mergeCell ref="V10:V13"/>
    <mergeCell ref="H10:H13"/>
    <mergeCell ref="Y2:Y5"/>
    <mergeCell ref="AH11:AH13"/>
    <mergeCell ref="AF10:AF13"/>
    <mergeCell ref="AG10:AH10"/>
    <mergeCell ref="AI10:AI13"/>
    <mergeCell ref="AG11:AG13"/>
    <mergeCell ref="AF9:AX9"/>
    <mergeCell ref="AX10:AX13"/>
    <mergeCell ref="AJ10:AL10"/>
    <mergeCell ref="AK11:AK13"/>
    <mergeCell ref="AJ11:AJ13"/>
    <mergeCell ref="AL11:AL13"/>
    <mergeCell ref="AM10:AM13"/>
    <mergeCell ref="AN10:AN13"/>
    <mergeCell ref="AO10:AO13"/>
    <mergeCell ref="AP10:AS10"/>
    <mergeCell ref="BA9:BQ9"/>
    <mergeCell ref="BA10:BQ10"/>
    <mergeCell ref="BA11:BA13"/>
    <mergeCell ref="AT11:AT13"/>
    <mergeCell ref="AT10:AW10"/>
    <mergeCell ref="AW11:AW13"/>
    <mergeCell ref="AV11:AV13"/>
    <mergeCell ref="AU11:AU13"/>
    <mergeCell ref="BC12:BC13"/>
    <mergeCell ref="BB12:BB13"/>
    <mergeCell ref="BF11:BF13"/>
    <mergeCell ref="BE11:BE13"/>
    <mergeCell ref="BD11:BD13"/>
    <mergeCell ref="BB11:BC11"/>
    <mergeCell ref="BH11:BH13"/>
    <mergeCell ref="BG11:BG13"/>
  </mergeCells>
  <conditionalFormatting sqref="N24">
    <cfRule type="cellIs" dxfId="87" priority="1" operator="notEqual">
      <formula>0</formula>
    </cfRule>
  </conditionalFormatting>
  <dataValidations count="1">
    <dataValidation type="list" allowBlank="1" showInputMessage="1" showErrorMessage="1" sqref="G16:G21 AJ16:AK20" xr:uid="{24256365-3BD8-41F0-8D2C-2C70FD7167EF}">
      <formula1>"Y,N"</formula1>
    </dataValidation>
  </dataValidations>
  <hyperlinks>
    <hyperlink ref="Z5" location="SCI!A1" display="SCI" xr:uid="{CA451D41-E9FA-43B5-91B3-79C55B5EEB5C}"/>
    <hyperlink ref="Z4" location="'SFP - Liab, NW '!A1" display="SFP-Liab and NW" xr:uid="{4D0D6255-AC19-401A-B12D-C04117A582E2}"/>
    <hyperlink ref="Z3" location="'SFP - Asset'!A1" display="SFP-Asset" xr:uid="{52927C65-67B6-4232-8EC0-7B7EFBE829FA}"/>
    <hyperlink ref="Z2" location="Content!A1" display="Content" xr:uid="{FE4EB792-4B26-4837-B3EA-AF6F1D77037C}"/>
    <hyperlink ref="AF38" r:id="rId1" display="https://www.insurance.gov.ph/amended-insurance-code-r-a-10607/" xr:uid="{FF15E26E-665D-4954-AC16-5679AACBDBEF}"/>
  </hyperlinks>
  <printOptions horizontalCentered="1"/>
  <pageMargins left="0.2" right="0.2" top="1.25" bottom="0.75" header="0.3" footer="0.3"/>
  <pageSetup paperSize="5" scale="25" fitToHeight="0" orientation="portrait" r:id="rId2"/>
  <extLst>
    <ext xmlns:x14="http://schemas.microsoft.com/office/spreadsheetml/2009/9/main" uri="{CCE6A557-97BC-4b89-ADB6-D9C93CAAB3DF}">
      <x14:dataValidations xmlns:xm="http://schemas.microsoft.com/office/excel/2006/main" count="1">
        <x14:dataValidation type="list" allowBlank="1" showInputMessage="1" showErrorMessage="1" xr:uid="{9D147AB1-F395-47A4-9EF8-92655EA93488}">
          <x14:formula1>
            <xm:f>'Dropdown List'!$A$2:$A$8</xm:f>
          </x14:formula1>
          <xm:sqref>E16:E21</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3F163-7B15-4A78-802A-A26E31FD7087}">
  <sheetPr codeName="Sheet65">
    <tabColor rgb="FFFFCCCC"/>
    <pageSetUpPr fitToPage="1"/>
  </sheetPr>
  <dimension ref="A2:AH22"/>
  <sheetViews>
    <sheetView showGridLines="0" zoomScale="85" zoomScaleNormal="85" workbookViewId="0">
      <selection activeCell="I31" sqref="I31"/>
    </sheetView>
  </sheetViews>
  <sheetFormatPr defaultColWidth="8.85546875" defaultRowHeight="12.75" outlineLevelCol="1"/>
  <cols>
    <col min="1" max="1" width="1.85546875" style="540" customWidth="1"/>
    <col min="2" max="2" width="3.7109375" style="540" customWidth="1"/>
    <col min="3" max="3" width="35.7109375" style="540" customWidth="1"/>
    <col min="4" max="4" width="18.42578125" style="540" customWidth="1"/>
    <col min="5" max="9" width="20.7109375" style="540" customWidth="1"/>
    <col min="10" max="10" width="2" style="540" customWidth="1"/>
    <col min="11" max="11" width="18.7109375" style="540" customWidth="1"/>
    <col min="12" max="15" width="9.140625" style="540" customWidth="1"/>
    <col min="16" max="16" width="8.85546875" style="540" customWidth="1"/>
    <col min="17" max="17" width="9.140625" style="540" hidden="1" customWidth="1"/>
    <col min="18" max="24" width="20.7109375" style="2758" hidden="1" customWidth="1"/>
    <col min="25" max="32" width="20.7109375" style="2758" hidden="1" customWidth="1" outlineLevel="1"/>
    <col min="33" max="33" width="35.7109375" style="540" hidden="1" customWidth="1" collapsed="1"/>
    <col min="34" max="34" width="8.5703125" style="540" hidden="1" customWidth="1"/>
    <col min="35" max="35" width="8.85546875" style="540" customWidth="1"/>
    <col min="36" max="38" width="20.7109375" style="540" customWidth="1"/>
    <col min="39" max="16384" width="8.85546875" style="540"/>
  </cols>
  <sheetData>
    <row r="2" spans="1:33">
      <c r="B2" s="2470" t="s">
        <v>2228</v>
      </c>
      <c r="G2" s="1484"/>
      <c r="H2" s="1484"/>
      <c r="I2" s="310"/>
      <c r="J2" s="8180" t="s">
        <v>1486</v>
      </c>
      <c r="K2" s="5541" t="s">
        <v>1067</v>
      </c>
      <c r="L2" s="377"/>
      <c r="M2" s="377"/>
      <c r="N2" s="377"/>
      <c r="O2" s="377"/>
      <c r="P2" s="377"/>
      <c r="Q2" s="377"/>
    </row>
    <row r="3" spans="1:33">
      <c r="B3" s="1455" t="s">
        <v>7</v>
      </c>
      <c r="C3" s="18"/>
      <c r="D3" s="5393">
        <f>'Com Prof'!D2</f>
        <v>0</v>
      </c>
      <c r="E3" s="5394"/>
      <c r="F3" s="5394"/>
      <c r="G3" s="1484"/>
      <c r="H3" s="1484"/>
      <c r="I3" s="265"/>
      <c r="J3" s="8129"/>
      <c r="K3" s="550" t="s">
        <v>1487</v>
      </c>
      <c r="L3" s="377"/>
      <c r="M3" s="377"/>
      <c r="N3" s="377"/>
      <c r="O3" s="377"/>
      <c r="P3" s="377"/>
      <c r="Q3" s="377"/>
    </row>
    <row r="4" spans="1:33">
      <c r="B4" s="1455" t="s">
        <v>757</v>
      </c>
      <c r="C4" s="18"/>
      <c r="D4" s="5526">
        <f>'Com Prof'!D3</f>
        <v>45657</v>
      </c>
      <c r="E4" s="5527"/>
      <c r="F4" s="5527"/>
      <c r="G4" s="265"/>
      <c r="H4" s="310"/>
      <c r="I4" s="310"/>
      <c r="J4" s="8129"/>
      <c r="K4" s="550" t="s">
        <v>1488</v>
      </c>
      <c r="L4" s="377"/>
      <c r="M4" s="377"/>
      <c r="N4" s="377"/>
      <c r="O4" s="377"/>
      <c r="P4" s="377"/>
      <c r="Q4" s="377"/>
    </row>
    <row r="5" spans="1:33">
      <c r="B5" s="593"/>
      <c r="C5" s="593"/>
      <c r="D5" s="593"/>
      <c r="E5" s="593"/>
      <c r="F5" s="593"/>
      <c r="G5" s="593"/>
      <c r="H5" s="593"/>
      <c r="I5" s="593"/>
      <c r="J5" s="7992"/>
      <c r="K5" s="551" t="s">
        <v>258</v>
      </c>
      <c r="L5" s="377"/>
      <c r="M5" s="377"/>
      <c r="N5" s="377"/>
      <c r="O5" s="377"/>
      <c r="P5" s="377"/>
      <c r="Q5" s="377"/>
    </row>
    <row r="6" spans="1:33">
      <c r="B6" s="264"/>
      <c r="C6" s="24"/>
      <c r="D6" s="265"/>
      <c r="E6" s="265"/>
      <c r="F6" s="265"/>
      <c r="G6" s="265"/>
      <c r="H6" s="310"/>
      <c r="I6" s="310"/>
      <c r="J6" s="265"/>
      <c r="K6" s="265"/>
      <c r="L6" s="265"/>
      <c r="M6" s="265"/>
      <c r="N6" s="265"/>
      <c r="O6" s="265"/>
      <c r="P6" s="265"/>
      <c r="Q6" s="265"/>
    </row>
    <row r="7" spans="1:33">
      <c r="B7" s="264"/>
      <c r="C7" s="24"/>
      <c r="D7" s="265"/>
      <c r="E7" s="265"/>
      <c r="F7" s="265"/>
      <c r="G7" s="265"/>
      <c r="H7" s="310"/>
      <c r="I7" s="310"/>
      <c r="J7" s="265"/>
      <c r="K7" s="265"/>
      <c r="L7" s="265"/>
      <c r="M7" s="265"/>
      <c r="N7" s="265"/>
      <c r="O7" s="265"/>
      <c r="P7" s="265"/>
      <c r="Q7" s="265"/>
    </row>
    <row r="8" spans="1:33">
      <c r="B8" s="264"/>
      <c r="C8" s="24"/>
      <c r="D8" s="265"/>
      <c r="E8" s="265"/>
      <c r="F8" s="265"/>
      <c r="G8" s="265"/>
      <c r="H8" s="310"/>
      <c r="I8" s="310"/>
      <c r="J8" s="265"/>
      <c r="K8" s="265"/>
      <c r="L8" s="265"/>
      <c r="M8" s="265"/>
      <c r="N8" s="265"/>
      <c r="O8" s="265"/>
      <c r="P8" s="265"/>
      <c r="Q8" s="265"/>
    </row>
    <row r="9" spans="1:33" ht="15" customHeight="1">
      <c r="B9" s="8095" t="s">
        <v>52</v>
      </c>
      <c r="C9" s="8160"/>
      <c r="D9" s="8161"/>
      <c r="E9" s="8106" t="s">
        <v>1898</v>
      </c>
      <c r="F9" s="8106" t="s">
        <v>1640</v>
      </c>
      <c r="G9" s="8106" t="s">
        <v>1894</v>
      </c>
      <c r="H9" s="8181" t="s">
        <v>1495</v>
      </c>
      <c r="I9" s="8183" t="s">
        <v>1496</v>
      </c>
      <c r="J9" s="267"/>
      <c r="K9" s="267"/>
      <c r="L9" s="267"/>
      <c r="M9" s="267"/>
      <c r="N9" s="267"/>
      <c r="O9" s="267"/>
      <c r="P9" s="267"/>
      <c r="Q9" s="267"/>
      <c r="R9" s="8169" t="s">
        <v>1068</v>
      </c>
      <c r="S9" s="8170"/>
      <c r="T9" s="8170"/>
      <c r="U9" s="8170"/>
      <c r="V9" s="8171"/>
      <c r="W9" s="8171"/>
      <c r="X9" s="8171"/>
      <c r="Y9" s="8171"/>
      <c r="Z9" s="8171"/>
      <c r="AA9" s="8171"/>
      <c r="AB9" s="8171"/>
      <c r="AC9" s="8171"/>
      <c r="AD9" s="8171"/>
      <c r="AE9" s="8171"/>
      <c r="AF9" s="8171"/>
      <c r="AG9" s="8172"/>
    </row>
    <row r="10" spans="1:33" s="1175" customFormat="1" ht="15" customHeight="1" thickBot="1">
      <c r="A10" s="540"/>
      <c r="B10" s="8162"/>
      <c r="C10" s="8145"/>
      <c r="D10" s="8163"/>
      <c r="E10" s="7686"/>
      <c r="F10" s="7686"/>
      <c r="G10" s="7686" t="s">
        <v>1489</v>
      </c>
      <c r="H10" s="7382"/>
      <c r="I10" s="8184"/>
      <c r="J10" s="267"/>
      <c r="K10" s="267"/>
      <c r="L10" s="267"/>
      <c r="M10" s="267"/>
      <c r="N10" s="267"/>
      <c r="O10" s="267"/>
      <c r="P10" s="267"/>
      <c r="Q10" s="267"/>
      <c r="R10" s="8152" t="s">
        <v>1501</v>
      </c>
      <c r="S10" s="8167" t="s">
        <v>1502</v>
      </c>
      <c r="T10" s="8168"/>
      <c r="U10" s="8174" t="s">
        <v>1081</v>
      </c>
      <c r="V10" s="8155" t="s">
        <v>1082</v>
      </c>
      <c r="W10" s="8155" t="s">
        <v>1086</v>
      </c>
      <c r="X10" s="8155" t="s">
        <v>1084</v>
      </c>
      <c r="Y10" s="8158" t="s">
        <v>1070</v>
      </c>
      <c r="Z10" s="8158"/>
      <c r="AA10" s="8159"/>
      <c r="AB10" s="8159"/>
      <c r="AC10" s="8159" t="s">
        <v>1071</v>
      </c>
      <c r="AD10" s="8159"/>
      <c r="AE10" s="8159"/>
      <c r="AF10" s="8159"/>
      <c r="AG10" s="8177" t="s">
        <v>2229</v>
      </c>
    </row>
    <row r="11" spans="1:33" s="1175" customFormat="1" ht="15" customHeight="1" thickBot="1">
      <c r="A11" s="540"/>
      <c r="B11" s="8162"/>
      <c r="C11" s="8145"/>
      <c r="D11" s="8163"/>
      <c r="E11" s="7686"/>
      <c r="F11" s="7686"/>
      <c r="G11" s="7686"/>
      <c r="H11" s="7382"/>
      <c r="I11" s="8184"/>
      <c r="J11" s="267"/>
      <c r="K11" s="267"/>
      <c r="L11" s="267"/>
      <c r="M11" s="267"/>
      <c r="N11" s="267"/>
      <c r="O11" s="267"/>
      <c r="P11" s="267"/>
      <c r="Q11" s="267"/>
      <c r="R11" s="8173"/>
      <c r="S11" s="8155" t="s">
        <v>1079</v>
      </c>
      <c r="T11" s="8155" t="s">
        <v>1080</v>
      </c>
      <c r="U11" s="8175"/>
      <c r="V11" s="8156"/>
      <c r="W11" s="8156"/>
      <c r="X11" s="8156"/>
      <c r="Y11" s="8158" t="s">
        <v>1509</v>
      </c>
      <c r="Z11" s="8152" t="s">
        <v>1082</v>
      </c>
      <c r="AA11" s="8154" t="s">
        <v>1086</v>
      </c>
      <c r="AB11" s="8154" t="s">
        <v>1084</v>
      </c>
      <c r="AC11" s="8159" t="s">
        <v>1509</v>
      </c>
      <c r="AD11" s="8152" t="s">
        <v>1082</v>
      </c>
      <c r="AE11" s="8154" t="s">
        <v>1086</v>
      </c>
      <c r="AF11" s="8154" t="s">
        <v>1084</v>
      </c>
      <c r="AG11" s="8178"/>
    </row>
    <row r="12" spans="1:33" s="1175" customFormat="1" ht="15" customHeight="1" thickBot="1">
      <c r="A12" s="540"/>
      <c r="B12" s="8164"/>
      <c r="C12" s="8165"/>
      <c r="D12" s="8166"/>
      <c r="E12" s="8031"/>
      <c r="F12" s="8031"/>
      <c r="G12" s="8031"/>
      <c r="H12" s="8182"/>
      <c r="I12" s="8185"/>
      <c r="J12" s="267"/>
      <c r="K12" s="267"/>
      <c r="L12" s="267"/>
      <c r="M12" s="267"/>
      <c r="N12" s="267"/>
      <c r="O12" s="267"/>
      <c r="P12" s="267"/>
      <c r="Q12" s="267"/>
      <c r="R12" s="8153"/>
      <c r="S12" s="8157"/>
      <c r="T12" s="8157"/>
      <c r="U12" s="8176"/>
      <c r="V12" s="8157"/>
      <c r="W12" s="8157"/>
      <c r="X12" s="8157"/>
      <c r="Y12" s="8158"/>
      <c r="Z12" s="8153"/>
      <c r="AA12" s="8154"/>
      <c r="AB12" s="8154"/>
      <c r="AC12" s="8159"/>
      <c r="AD12" s="8153"/>
      <c r="AE12" s="8154"/>
      <c r="AF12" s="8154"/>
      <c r="AG12" s="8179"/>
    </row>
    <row r="13" spans="1:33" s="1175" customFormat="1" ht="15">
      <c r="A13" s="540"/>
      <c r="B13" s="359"/>
      <c r="C13" s="347"/>
      <c r="D13" s="421"/>
      <c r="E13" s="348"/>
      <c r="F13" s="348"/>
      <c r="G13" s="348"/>
      <c r="H13" s="4142"/>
      <c r="I13" s="4157"/>
      <c r="J13" s="18"/>
      <c r="K13" s="18"/>
      <c r="L13" s="18"/>
      <c r="M13" s="18"/>
      <c r="N13" s="18"/>
      <c r="O13" s="18"/>
      <c r="P13" s="18"/>
      <c r="Q13" s="18"/>
      <c r="R13" s="2759"/>
      <c r="S13" s="2760"/>
      <c r="T13" s="2760"/>
      <c r="U13" s="2760"/>
      <c r="V13" s="2761"/>
      <c r="W13" s="2761"/>
      <c r="X13" s="2761"/>
      <c r="Y13" s="2760"/>
      <c r="Z13" s="2760"/>
      <c r="AA13" s="2760"/>
      <c r="AB13" s="2760"/>
      <c r="AC13" s="2760"/>
      <c r="AD13" s="2760"/>
      <c r="AE13" s="2760"/>
      <c r="AF13" s="2760"/>
      <c r="AG13" s="2762"/>
    </row>
    <row r="14" spans="1:33">
      <c r="B14" s="306"/>
      <c r="C14" s="309" t="s">
        <v>1165</v>
      </c>
      <c r="D14" s="422"/>
      <c r="E14" s="727">
        <f>'S10.A - AFS - Debt'!R23</f>
        <v>0</v>
      </c>
      <c r="F14" s="727">
        <f>'S10.A - AFS - Debt'!S23</f>
        <v>0</v>
      </c>
      <c r="G14" s="727">
        <f>'S10.A - AFS - Debt'!T23</f>
        <v>0</v>
      </c>
      <c r="H14" s="728">
        <f>'S10.A - AFS - Debt'!U23</f>
        <v>0</v>
      </c>
      <c r="I14" s="485">
        <f t="shared" ref="I14:I19" si="0">G14-H14</f>
        <v>0</v>
      </c>
      <c r="J14" s="268"/>
      <c r="K14" s="18"/>
      <c r="L14" s="18"/>
      <c r="M14" s="18"/>
      <c r="N14" s="18"/>
      <c r="O14" s="18"/>
      <c r="P14" s="18"/>
      <c r="Q14" s="18"/>
      <c r="R14" s="2760">
        <f t="shared" ref="R14:R19" si="1">G14</f>
        <v>0</v>
      </c>
      <c r="S14" s="2760">
        <f>'S10.A - AFS - Debt'!AL23</f>
        <v>0</v>
      </c>
      <c r="T14" s="2760">
        <f>'S10.A - AFS - Debt'!AM23</f>
        <v>0</v>
      </c>
      <c r="U14" s="2760">
        <f t="shared" ref="U14:U19" si="2">R14+S14-T14</f>
        <v>0</v>
      </c>
      <c r="V14" s="2760">
        <f t="shared" ref="V14:V19" si="3">IF(X14&gt;U14,X14-U14,0)</f>
        <v>0</v>
      </c>
      <c r="W14" s="2760">
        <f t="shared" ref="W14:W19" si="4">IF(U14&gt;X14,U14-X14,0)</f>
        <v>0</v>
      </c>
      <c r="X14" s="2760">
        <f>'S10.A - AFS - Debt'!AT23</f>
        <v>0</v>
      </c>
      <c r="Y14" s="2760">
        <f>'S10.A - AFS - Debt'!AU23</f>
        <v>0</v>
      </c>
      <c r="Z14" s="2760">
        <f t="shared" ref="Z14:Z19" si="5">IF(AB14&gt;U14,AB14-U14,0)</f>
        <v>0</v>
      </c>
      <c r="AA14" s="2760">
        <f t="shared" ref="AA14:AA19" si="6">IF(U14&gt;AB14,U14-AB14,0)</f>
        <v>0</v>
      </c>
      <c r="AB14" s="2760">
        <f t="shared" ref="AB14:AB19" si="7">X14+Y14</f>
        <v>0</v>
      </c>
      <c r="AC14" s="2760">
        <f>'S10.A - AFS - Debt'!AY23</f>
        <v>0</v>
      </c>
      <c r="AD14" s="2760">
        <f t="shared" ref="AD14:AD19" si="8">IF(AF14&gt;U14,AF14-U14,0)</f>
        <v>0</v>
      </c>
      <c r="AE14" s="2760">
        <f t="shared" ref="AE14:AE19" si="9">IF(U14&gt;AF14,U14-AF14,0)</f>
        <v>0</v>
      </c>
      <c r="AF14" s="2760">
        <f t="shared" ref="AF14:AF20" si="10">AB14+AC14</f>
        <v>0</v>
      </c>
      <c r="AG14" s="2763"/>
    </row>
    <row r="15" spans="1:33">
      <c r="B15" s="307"/>
      <c r="C15" s="308" t="s">
        <v>1166</v>
      </c>
      <c r="D15" s="18"/>
      <c r="E15" s="727">
        <f>'S10.A - AFS - Debt'!R29</f>
        <v>0</v>
      </c>
      <c r="F15" s="727">
        <f>'S10.A - AFS - Debt'!S29</f>
        <v>0</v>
      </c>
      <c r="G15" s="727">
        <f>'S10.A - AFS - Debt'!T29</f>
        <v>0</v>
      </c>
      <c r="H15" s="728">
        <f>'S10.A - AFS - Debt'!U29</f>
        <v>0</v>
      </c>
      <c r="I15" s="485">
        <f t="shared" si="0"/>
        <v>0</v>
      </c>
      <c r="J15" s="268"/>
      <c r="K15" s="18"/>
      <c r="L15" s="18"/>
      <c r="M15" s="18"/>
      <c r="N15" s="18"/>
      <c r="O15" s="18"/>
      <c r="P15" s="18"/>
      <c r="Q15" s="18"/>
      <c r="R15" s="2760">
        <f t="shared" si="1"/>
        <v>0</v>
      </c>
      <c r="S15" s="2760">
        <f>'S10.A - AFS - Debt'!AL29</f>
        <v>0</v>
      </c>
      <c r="T15" s="2760">
        <f>'S10.A - AFS - Debt'!AM29</f>
        <v>0</v>
      </c>
      <c r="U15" s="2760">
        <f t="shared" si="2"/>
        <v>0</v>
      </c>
      <c r="V15" s="2760">
        <f t="shared" si="3"/>
        <v>0</v>
      </c>
      <c r="W15" s="2760">
        <f t="shared" si="4"/>
        <v>0</v>
      </c>
      <c r="X15" s="2760">
        <f>'S10.A - AFS - Debt'!AT29</f>
        <v>0</v>
      </c>
      <c r="Y15" s="2760">
        <f>'S10.A - AFS - Debt'!AU29</f>
        <v>0</v>
      </c>
      <c r="Z15" s="2760">
        <f t="shared" si="5"/>
        <v>0</v>
      </c>
      <c r="AA15" s="2760">
        <f t="shared" si="6"/>
        <v>0</v>
      </c>
      <c r="AB15" s="2760">
        <f t="shared" si="7"/>
        <v>0</v>
      </c>
      <c r="AC15" s="2760">
        <f>'S10.A - AFS - Debt'!AY31</f>
        <v>0</v>
      </c>
      <c r="AD15" s="2760">
        <f t="shared" si="8"/>
        <v>0</v>
      </c>
      <c r="AE15" s="2760">
        <f t="shared" si="9"/>
        <v>0</v>
      </c>
      <c r="AF15" s="2760">
        <f t="shared" si="10"/>
        <v>0</v>
      </c>
      <c r="AG15" s="2763"/>
    </row>
    <row r="16" spans="1:33">
      <c r="B16" s="307"/>
      <c r="C16" s="308" t="s">
        <v>1167</v>
      </c>
      <c r="D16" s="422"/>
      <c r="E16" s="727">
        <f>'S10.B - AFS - Equity'!R38</f>
        <v>0</v>
      </c>
      <c r="F16" s="727">
        <f>'S10.B - AFS - Equity'!S38</f>
        <v>0</v>
      </c>
      <c r="G16" s="727">
        <f>'S10.B - AFS - Equity'!T38</f>
        <v>0</v>
      </c>
      <c r="H16" s="728">
        <f>'S10.B - AFS - Equity'!U38</f>
        <v>0</v>
      </c>
      <c r="I16" s="485">
        <f t="shared" si="0"/>
        <v>0</v>
      </c>
      <c r="J16" s="268"/>
      <c r="K16" s="18"/>
      <c r="L16" s="18"/>
      <c r="M16" s="18"/>
      <c r="N16" s="18"/>
      <c r="O16" s="18"/>
      <c r="P16" s="18"/>
      <c r="Q16" s="18"/>
      <c r="R16" s="2760">
        <f t="shared" si="1"/>
        <v>0</v>
      </c>
      <c r="S16" s="2760">
        <f>'S10.B - AFS - Equity'!AL38</f>
        <v>0</v>
      </c>
      <c r="T16" s="2760">
        <f>'S10.B - AFS - Equity'!AM38</f>
        <v>0</v>
      </c>
      <c r="U16" s="2760">
        <f t="shared" si="2"/>
        <v>0</v>
      </c>
      <c r="V16" s="2760">
        <f t="shared" si="3"/>
        <v>0</v>
      </c>
      <c r="W16" s="2760">
        <f t="shared" si="4"/>
        <v>0</v>
      </c>
      <c r="X16" s="2760">
        <f>'S10.B - AFS - Equity'!AU38</f>
        <v>0</v>
      </c>
      <c r="Y16" s="2760">
        <f>'S10.B - AFS - Equity'!AV38</f>
        <v>0</v>
      </c>
      <c r="Z16" s="2760">
        <f t="shared" si="5"/>
        <v>0</v>
      </c>
      <c r="AA16" s="2760">
        <f t="shared" si="6"/>
        <v>0</v>
      </c>
      <c r="AB16" s="2760">
        <f t="shared" si="7"/>
        <v>0</v>
      </c>
      <c r="AC16" s="2760">
        <f>'S10.B - AFS - Equity'!AZ38</f>
        <v>0</v>
      </c>
      <c r="AD16" s="2760">
        <f t="shared" si="8"/>
        <v>0</v>
      </c>
      <c r="AE16" s="2760">
        <f t="shared" si="9"/>
        <v>0</v>
      </c>
      <c r="AF16" s="2760">
        <f t="shared" si="10"/>
        <v>0</v>
      </c>
      <c r="AG16" s="2763"/>
    </row>
    <row r="17" spans="2:33">
      <c r="B17" s="307"/>
      <c r="C17" s="311" t="s">
        <v>1120</v>
      </c>
      <c r="D17" s="422"/>
      <c r="E17" s="727">
        <f>'S10.C - AFS - Funds'!Q25+'S10.C - AFS - Funds'!Q30</f>
        <v>0</v>
      </c>
      <c r="F17" s="727">
        <f>'S10.C - AFS - Funds'!R25+'S10.C - AFS - Funds'!R30</f>
        <v>0</v>
      </c>
      <c r="G17" s="727">
        <f>'S10.C - AFS - Funds'!S25+'S10.C - AFS - Funds'!S30</f>
        <v>0</v>
      </c>
      <c r="H17" s="728">
        <f>'S10.C - AFS - Funds'!T25+'S10.C - AFS - Funds'!T30</f>
        <v>0</v>
      </c>
      <c r="I17" s="485">
        <f t="shared" si="0"/>
        <v>0</v>
      </c>
      <c r="J17" s="268"/>
      <c r="K17" s="18"/>
      <c r="L17" s="18"/>
      <c r="M17" s="18"/>
      <c r="N17" s="18"/>
      <c r="O17" s="18"/>
      <c r="P17" s="18"/>
      <c r="Q17" s="18"/>
      <c r="R17" s="2760">
        <f t="shared" si="1"/>
        <v>0</v>
      </c>
      <c r="S17" s="2760">
        <f>'S10.C - AFS - Funds'!AK25+'S10.C - AFS - Funds'!AK30</f>
        <v>0</v>
      </c>
      <c r="T17" s="2760">
        <f>'S10.C - AFS - Funds'!AL25+'S10.C - AFS - Funds'!AL30</f>
        <v>0</v>
      </c>
      <c r="U17" s="2760">
        <f t="shared" si="2"/>
        <v>0</v>
      </c>
      <c r="V17" s="2760">
        <f t="shared" si="3"/>
        <v>0</v>
      </c>
      <c r="W17" s="2760">
        <f t="shared" si="4"/>
        <v>0</v>
      </c>
      <c r="X17" s="2760">
        <f>'S10.C - AFS - Funds'!AU25+'S10.C - AFS - Funds'!AU30</f>
        <v>0</v>
      </c>
      <c r="Y17" s="2760">
        <f>'S10.C - AFS - Funds'!AV25+'S10.C - AFS - Funds'!AV30</f>
        <v>0</v>
      </c>
      <c r="Z17" s="2760">
        <f t="shared" si="5"/>
        <v>0</v>
      </c>
      <c r="AA17" s="2760">
        <f t="shared" si="6"/>
        <v>0</v>
      </c>
      <c r="AB17" s="2760">
        <f t="shared" si="7"/>
        <v>0</v>
      </c>
      <c r="AC17" s="2760">
        <f>'S10.C - AFS - Funds'!AZ25+'S10.C - AFS - Funds'!AZ30</f>
        <v>0</v>
      </c>
      <c r="AD17" s="2760">
        <f t="shared" si="8"/>
        <v>0</v>
      </c>
      <c r="AE17" s="2760">
        <f t="shared" si="9"/>
        <v>0</v>
      </c>
      <c r="AF17" s="2760">
        <f t="shared" si="10"/>
        <v>0</v>
      </c>
      <c r="AG17" s="2763"/>
    </row>
    <row r="18" spans="2:33">
      <c r="B18" s="307"/>
      <c r="C18" s="311" t="s">
        <v>1122</v>
      </c>
      <c r="D18" s="305"/>
      <c r="E18" s="727">
        <f>'S10.C - AFS - Funds'!Q35</f>
        <v>0</v>
      </c>
      <c r="F18" s="727">
        <f>'S10.C - AFS - Funds'!R35</f>
        <v>0</v>
      </c>
      <c r="G18" s="727">
        <f>'S10.C - AFS - Funds'!S35</f>
        <v>0</v>
      </c>
      <c r="H18" s="728">
        <f>'S10.C - AFS - Funds'!T35</f>
        <v>0</v>
      </c>
      <c r="I18" s="485">
        <f t="shared" si="0"/>
        <v>0</v>
      </c>
      <c r="J18" s="268"/>
      <c r="K18" s="18"/>
      <c r="L18" s="18"/>
      <c r="M18" s="18"/>
      <c r="N18" s="18"/>
      <c r="O18" s="18"/>
      <c r="P18" s="18"/>
      <c r="Q18" s="18"/>
      <c r="R18" s="2760">
        <f t="shared" si="1"/>
        <v>0</v>
      </c>
      <c r="S18" s="2760">
        <f>'S10.C - AFS - Funds'!AK35</f>
        <v>0</v>
      </c>
      <c r="T18" s="2760">
        <f>'S10.C - AFS - Funds'!AL35</f>
        <v>0</v>
      </c>
      <c r="U18" s="2760">
        <f t="shared" si="2"/>
        <v>0</v>
      </c>
      <c r="V18" s="2760">
        <f t="shared" si="3"/>
        <v>0</v>
      </c>
      <c r="W18" s="2760">
        <f t="shared" si="4"/>
        <v>0</v>
      </c>
      <c r="X18" s="2760">
        <f>'S10.C - AFS - Funds'!AU35</f>
        <v>0</v>
      </c>
      <c r="Y18" s="2760">
        <f>'S10.C - AFS - Funds'!AV35</f>
        <v>0</v>
      </c>
      <c r="Z18" s="2760">
        <f t="shared" si="5"/>
        <v>0</v>
      </c>
      <c r="AA18" s="2760">
        <f t="shared" si="6"/>
        <v>0</v>
      </c>
      <c r="AB18" s="2760">
        <f t="shared" si="7"/>
        <v>0</v>
      </c>
      <c r="AC18" s="2760">
        <f>'S10.C - AFS - Funds'!AZ35</f>
        <v>0</v>
      </c>
      <c r="AD18" s="2760">
        <f t="shared" si="8"/>
        <v>0</v>
      </c>
      <c r="AE18" s="2760">
        <f t="shared" si="9"/>
        <v>0</v>
      </c>
      <c r="AF18" s="2760">
        <f t="shared" si="10"/>
        <v>0</v>
      </c>
      <c r="AG18" s="2763"/>
    </row>
    <row r="19" spans="2:33">
      <c r="B19" s="307"/>
      <c r="C19" s="311" t="s">
        <v>1124</v>
      </c>
      <c r="D19" s="305"/>
      <c r="E19" s="727">
        <f>'S10.C - AFS - Funds'!Q42+'S10.C - AFS - Funds'!Q47</f>
        <v>0</v>
      </c>
      <c r="F19" s="727">
        <f>'S10.C - AFS - Funds'!R42+'S10.C - AFS - Funds'!R47</f>
        <v>0</v>
      </c>
      <c r="G19" s="727">
        <f>'S10.C - AFS - Funds'!S42+'S10.C - AFS - Funds'!S47</f>
        <v>0</v>
      </c>
      <c r="H19" s="728">
        <f>'S10.C - AFS - Funds'!T42+'S10.C - AFS - Funds'!T47</f>
        <v>0</v>
      </c>
      <c r="I19" s="485">
        <f t="shared" si="0"/>
        <v>0</v>
      </c>
      <c r="J19" s="268"/>
      <c r="K19" s="18"/>
      <c r="L19" s="18"/>
      <c r="M19" s="18"/>
      <c r="N19" s="18"/>
      <c r="O19" s="18"/>
      <c r="P19" s="18"/>
      <c r="Q19" s="18"/>
      <c r="R19" s="2760">
        <f t="shared" si="1"/>
        <v>0</v>
      </c>
      <c r="S19" s="2760">
        <f>'S10.C - AFS - Funds'!AK42+'S10.C - AFS - Funds'!AK47</f>
        <v>0</v>
      </c>
      <c r="T19" s="2760">
        <f>'S10.C - AFS - Funds'!AL42+'S10.C - AFS - Funds'!AL47</f>
        <v>0</v>
      </c>
      <c r="U19" s="2760">
        <f t="shared" si="2"/>
        <v>0</v>
      </c>
      <c r="V19" s="2760">
        <f t="shared" si="3"/>
        <v>0</v>
      </c>
      <c r="W19" s="2760">
        <f t="shared" si="4"/>
        <v>0</v>
      </c>
      <c r="X19" s="2760">
        <f>'S10.C - AFS - Funds'!AU42+'S10.C - AFS - Funds'!AU47</f>
        <v>0</v>
      </c>
      <c r="Y19" s="2760">
        <f>'S10.C - AFS - Funds'!AV42+'S10.C - AFS - Funds'!AV47</f>
        <v>0</v>
      </c>
      <c r="Z19" s="2760">
        <f t="shared" si="5"/>
        <v>0</v>
      </c>
      <c r="AA19" s="2760">
        <f t="shared" si="6"/>
        <v>0</v>
      </c>
      <c r="AB19" s="2760">
        <f t="shared" si="7"/>
        <v>0</v>
      </c>
      <c r="AC19" s="2760">
        <f>'S10.C - AFS - Funds'!AZ42+'S10.C - AFS - Funds'!AZ47</f>
        <v>0</v>
      </c>
      <c r="AD19" s="2760">
        <f t="shared" si="8"/>
        <v>0</v>
      </c>
      <c r="AE19" s="2760">
        <f t="shared" si="9"/>
        <v>0</v>
      </c>
      <c r="AF19" s="2760">
        <f t="shared" si="10"/>
        <v>0</v>
      </c>
      <c r="AG19" s="2763"/>
    </row>
    <row r="20" spans="2:33">
      <c r="B20" s="304"/>
      <c r="C20" s="269"/>
      <c r="D20" s="270"/>
      <c r="E20" s="729"/>
      <c r="F20" s="729"/>
      <c r="G20" s="729"/>
      <c r="H20" s="730"/>
      <c r="I20" s="465"/>
      <c r="J20" s="268"/>
      <c r="K20" s="18"/>
      <c r="L20" s="18"/>
      <c r="M20" s="18"/>
      <c r="N20" s="18"/>
      <c r="O20" s="18"/>
      <c r="P20" s="18"/>
      <c r="Q20" s="18"/>
      <c r="R20" s="2760"/>
      <c r="S20" s="2760"/>
      <c r="T20" s="2760"/>
      <c r="U20" s="2760"/>
      <c r="V20" s="2760"/>
      <c r="W20" s="2760"/>
      <c r="X20" s="2760"/>
      <c r="Y20" s="2760"/>
      <c r="Z20" s="2760"/>
      <c r="AA20" s="2760"/>
      <c r="AB20" s="2760"/>
      <c r="AC20" s="2760"/>
      <c r="AD20" s="2760"/>
      <c r="AE20" s="2760"/>
      <c r="AF20" s="2760">
        <f t="shared" si="10"/>
        <v>0</v>
      </c>
      <c r="AG20" s="2764"/>
    </row>
    <row r="21" spans="2:33">
      <c r="B21" s="5542" t="s">
        <v>2230</v>
      </c>
      <c r="C21" s="5543"/>
      <c r="D21" s="5543"/>
      <c r="E21" s="5544">
        <f>SUM(E14:E20)</f>
        <v>0</v>
      </c>
      <c r="F21" s="5544">
        <f>SUM(F14:F20)</f>
        <v>0</v>
      </c>
      <c r="G21" s="5544">
        <f>SUM(G14:G20)</f>
        <v>0</v>
      </c>
      <c r="H21" s="5544">
        <f>SUM(H14:H20)</f>
        <v>0</v>
      </c>
      <c r="I21" s="5545">
        <f>SUM(I14:I20)</f>
        <v>0</v>
      </c>
      <c r="J21" s="271"/>
      <c r="K21" s="265"/>
      <c r="L21" s="265"/>
      <c r="M21" s="265"/>
      <c r="N21" s="265"/>
      <c r="O21" s="265"/>
      <c r="P21" s="265"/>
      <c r="Q21" s="265"/>
      <c r="R21" s="2765">
        <f t="shared" ref="R21:X21" si="11">SUM(R14:R19)</f>
        <v>0</v>
      </c>
      <c r="S21" s="2765">
        <f t="shared" si="11"/>
        <v>0</v>
      </c>
      <c r="T21" s="2765">
        <f t="shared" si="11"/>
        <v>0</v>
      </c>
      <c r="U21" s="2765">
        <f t="shared" si="11"/>
        <v>0</v>
      </c>
      <c r="V21" s="2765">
        <f t="shared" si="11"/>
        <v>0</v>
      </c>
      <c r="W21" s="2765">
        <f t="shared" si="11"/>
        <v>0</v>
      </c>
      <c r="X21" s="2765">
        <f t="shared" si="11"/>
        <v>0</v>
      </c>
      <c r="Y21" s="2765">
        <f t="shared" ref="Y21:AF21" si="12">SUM(Y14:Y19)</f>
        <v>0</v>
      </c>
      <c r="Z21" s="2765">
        <f t="shared" si="12"/>
        <v>0</v>
      </c>
      <c r="AA21" s="2765">
        <f t="shared" si="12"/>
        <v>0</v>
      </c>
      <c r="AB21" s="2765">
        <f t="shared" si="12"/>
        <v>0</v>
      </c>
      <c r="AC21" s="2765">
        <f t="shared" si="12"/>
        <v>0</v>
      </c>
      <c r="AD21" s="2765">
        <f t="shared" si="12"/>
        <v>0</v>
      </c>
      <c r="AE21" s="2765">
        <f t="shared" si="12"/>
        <v>0</v>
      </c>
      <c r="AF21" s="2766">
        <f t="shared" si="12"/>
        <v>0</v>
      </c>
      <c r="AG21" s="2767"/>
    </row>
    <row r="22" spans="2:33">
      <c r="B22" s="18"/>
      <c r="C22" s="24"/>
      <c r="D22" s="18"/>
      <c r="E22" s="18"/>
      <c r="F22" s="352" t="s">
        <v>1263</v>
      </c>
      <c r="G22" s="356">
        <f>G21-SFP!G93</f>
        <v>0</v>
      </c>
      <c r="H22" s="25"/>
      <c r="I22" s="25"/>
      <c r="J22" s="268"/>
      <c r="K22" s="18"/>
      <c r="L22" s="18"/>
      <c r="M22" s="18"/>
      <c r="N22" s="18"/>
      <c r="O22" s="18"/>
      <c r="P22" s="18"/>
      <c r="Q22" s="18"/>
    </row>
  </sheetData>
  <sheetProtection algorithmName="SHA-512" hashValue="tPGUe8u/2z3HVKTHTi8cXA2BC1wJzbj8l+MzjgZQHLGpMTlG5Df/uytQdKrneQBjHePqdBDapy4gXAca7yvbEw==" saltValue="4hJpT7psUBXIl6KZeXr6Ug==" spinCount="100000" sheet="1" scenarios="1" formatRows="0" insertColumns="0" insertRows="0"/>
  <mergeCells count="27">
    <mergeCell ref="J2:J5"/>
    <mergeCell ref="G9:G12"/>
    <mergeCell ref="H9:H12"/>
    <mergeCell ref="I9:I12"/>
    <mergeCell ref="E9:E12"/>
    <mergeCell ref="F9:F12"/>
    <mergeCell ref="B9:D12"/>
    <mergeCell ref="Y11:Y12"/>
    <mergeCell ref="AA11:AA12"/>
    <mergeCell ref="AB11:AB12"/>
    <mergeCell ref="S10:T10"/>
    <mergeCell ref="R9:AG9"/>
    <mergeCell ref="R10:R12"/>
    <mergeCell ref="U10:U12"/>
    <mergeCell ref="V10:V12"/>
    <mergeCell ref="W10:W12"/>
    <mergeCell ref="AG10:AG12"/>
    <mergeCell ref="S11:S12"/>
    <mergeCell ref="T11:T12"/>
    <mergeCell ref="Z11:Z12"/>
    <mergeCell ref="AC10:AF10"/>
    <mergeCell ref="AC11:AC12"/>
    <mergeCell ref="AD11:AD12"/>
    <mergeCell ref="AE11:AE12"/>
    <mergeCell ref="AF11:AF12"/>
    <mergeCell ref="X10:X12"/>
    <mergeCell ref="Y10:AB10"/>
  </mergeCells>
  <conditionalFormatting sqref="G22">
    <cfRule type="cellIs" dxfId="86" priority="1" operator="notEqual">
      <formula>0</formula>
    </cfRule>
  </conditionalFormatting>
  <hyperlinks>
    <hyperlink ref="K5" location="SCI!A1" display="SCI" xr:uid="{4C1EC5FE-CD69-430A-9576-22B2119F1239}"/>
    <hyperlink ref="K4" location="'SFP - Liab, NW '!A1" display="SFP-Liab and NW" xr:uid="{685F7B21-4EF2-463B-837C-B6249D5439E9}"/>
    <hyperlink ref="K3" location="'SFP - Asset'!A1" display="SFP-Asset" xr:uid="{3BCC41AC-5515-4627-8BA2-6DBE6F2A5B2B}"/>
    <hyperlink ref="K2" location="Content!A1" display="Content" xr:uid="{1BB00F8D-00E9-4E8C-9AEF-31C678D6AF94}"/>
  </hyperlinks>
  <printOptions horizontalCentered="1"/>
  <pageMargins left="0.2" right="0.2" top="1.25" bottom="0.75" header="0.3" footer="0.3"/>
  <pageSetup paperSize="5" scale="54"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2">
    <tabColor rgb="FFFFCCCC"/>
    <pageSetUpPr fitToPage="1"/>
  </sheetPr>
  <dimension ref="B2:CE36"/>
  <sheetViews>
    <sheetView showGridLines="0" topLeftCell="AA1" zoomScale="85" zoomScaleNormal="85" workbookViewId="0">
      <selection activeCell="AO26" sqref="AO26"/>
    </sheetView>
  </sheetViews>
  <sheetFormatPr defaultColWidth="9.140625" defaultRowHeight="12.75" customHeight="1" outlineLevelCol="1"/>
  <cols>
    <col min="1" max="1" width="1.85546875" style="18" customWidth="1"/>
    <col min="2" max="2" width="3.7109375" style="18" customWidth="1"/>
    <col min="3" max="3" width="30.7109375" style="18" customWidth="1"/>
    <col min="4" max="4" width="25.7109375" style="18" customWidth="1"/>
    <col min="5" max="6" width="15.7109375" style="18" customWidth="1"/>
    <col min="7" max="8" width="20.7109375" style="18" customWidth="1"/>
    <col min="9" max="13" width="15.7109375" style="18" customWidth="1"/>
    <col min="14" max="22" width="20.7109375" style="18" customWidth="1"/>
    <col min="23" max="23" width="30.7109375" style="18" customWidth="1"/>
    <col min="24" max="24" width="3.7109375" style="18" customWidth="1"/>
    <col min="25" max="27" width="20.7109375" style="18" customWidth="1"/>
    <col min="28" max="28" width="30.7109375" style="18" customWidth="1"/>
    <col min="29" max="29" width="2.140625" style="18" customWidth="1"/>
    <col min="30" max="30" width="17.7109375" style="18" customWidth="1"/>
    <col min="31" max="35" width="9.140625" style="18" customWidth="1"/>
    <col min="36" max="36" width="0" style="18" hidden="1" customWidth="1"/>
    <col min="37" max="37" width="20" style="18" hidden="1" customWidth="1"/>
    <col min="38" max="40" width="20.7109375" style="18" hidden="1" customWidth="1"/>
    <col min="41" max="46" width="18.7109375" style="18" hidden="1" customWidth="1"/>
    <col min="47" max="54" width="18.7109375" style="18" hidden="1" customWidth="1" outlineLevel="1"/>
    <col min="55" max="55" width="35.7109375" style="18" hidden="1" customWidth="1" collapsed="1"/>
    <col min="56" max="56" width="35.7109375" style="18" hidden="1" customWidth="1"/>
    <col min="57" max="57" width="3.7109375" style="18" hidden="1" customWidth="1"/>
    <col min="58" max="65" width="18.7109375" style="18" hidden="1" customWidth="1"/>
    <col min="66" max="66" width="3.7109375" style="18" hidden="1" customWidth="1"/>
    <col min="67" max="74" width="18.7109375" style="18" hidden="1" customWidth="1"/>
    <col min="75" max="82" width="18.7109375" style="18" hidden="1" customWidth="1" outlineLevel="1"/>
    <col min="83" max="83" width="35.7109375" style="18" hidden="1" customWidth="1" collapsed="1"/>
    <col min="84" max="84" width="0" style="18" hidden="1" customWidth="1"/>
    <col min="85" max="16384" width="9.140625" style="18"/>
  </cols>
  <sheetData>
    <row r="2" spans="2:83" ht="15.2" customHeight="1">
      <c r="B2" s="1455" t="s">
        <v>2231</v>
      </c>
      <c r="G2" s="1484"/>
      <c r="H2" s="1484"/>
      <c r="I2" s="1484"/>
      <c r="J2" s="1484"/>
      <c r="X2" s="1152"/>
      <c r="AC2" s="8180" t="s">
        <v>1486</v>
      </c>
      <c r="AD2" s="5546" t="s">
        <v>1067</v>
      </c>
    </row>
    <row r="3" spans="2:83" ht="15.2" customHeight="1">
      <c r="B3" s="1455" t="s">
        <v>7</v>
      </c>
      <c r="D3" s="5393">
        <f>'Com Prof'!D2</f>
        <v>0</v>
      </c>
      <c r="E3" s="5394"/>
      <c r="F3" s="5394"/>
      <c r="G3" s="1484"/>
      <c r="H3" s="1484"/>
      <c r="I3" s="1484"/>
      <c r="J3" s="1484"/>
      <c r="K3" s="265"/>
      <c r="L3" s="265"/>
      <c r="M3" s="265"/>
      <c r="N3" s="265"/>
      <c r="O3" s="265"/>
      <c r="P3" s="265"/>
      <c r="Q3" s="265"/>
      <c r="R3" s="265"/>
      <c r="S3" s="265"/>
      <c r="T3" s="265"/>
      <c r="U3" s="265"/>
      <c r="V3" s="265"/>
      <c r="W3" s="265"/>
      <c r="AC3" s="8180"/>
      <c r="AD3" s="550" t="s">
        <v>1487</v>
      </c>
    </row>
    <row r="4" spans="2:83" ht="15.2" customHeight="1">
      <c r="B4" s="1455" t="s">
        <v>757</v>
      </c>
      <c r="D4" s="5547">
        <f>'Com Prof'!D3</f>
        <v>45657</v>
      </c>
      <c r="E4" s="5548"/>
      <c r="F4" s="5548"/>
      <c r="G4" s="264"/>
      <c r="H4" s="264"/>
      <c r="I4" s="264"/>
      <c r="J4" s="264"/>
      <c r="K4" s="264"/>
      <c r="L4" s="264"/>
      <c r="M4" s="264"/>
      <c r="N4" s="264"/>
      <c r="O4" s="264"/>
      <c r="P4" s="264"/>
      <c r="Q4" s="264"/>
      <c r="R4" s="264"/>
      <c r="S4" s="264"/>
      <c r="T4" s="264"/>
      <c r="U4" s="264"/>
      <c r="V4" s="264"/>
      <c r="W4" s="264"/>
      <c r="Y4" s="264"/>
      <c r="AC4" s="8180"/>
      <c r="AD4" s="550" t="s">
        <v>1488</v>
      </c>
    </row>
    <row r="5" spans="2:83" ht="15.2" customHeight="1">
      <c r="C5" s="593"/>
      <c r="D5" s="593"/>
      <c r="E5" s="593"/>
      <c r="F5" s="593"/>
      <c r="G5" s="593"/>
      <c r="H5" s="593"/>
      <c r="I5" s="593"/>
      <c r="J5" s="593"/>
      <c r="K5" s="593"/>
      <c r="L5" s="593"/>
      <c r="M5" s="593"/>
      <c r="N5" s="593"/>
      <c r="O5" s="593"/>
      <c r="P5" s="593"/>
      <c r="Q5" s="593"/>
      <c r="R5" s="593"/>
      <c r="S5" s="593"/>
      <c r="T5" s="593"/>
      <c r="U5" s="593"/>
      <c r="V5" s="593"/>
      <c r="W5" s="593"/>
      <c r="AC5" s="8180"/>
      <c r="AD5" s="551" t="s">
        <v>258</v>
      </c>
    </row>
    <row r="6" spans="2:83" ht="14.1" customHeight="1">
      <c r="C6" s="264"/>
      <c r="D6" s="264"/>
      <c r="E6" s="264"/>
      <c r="F6" s="264"/>
      <c r="G6" s="264"/>
      <c r="H6" s="264"/>
      <c r="I6" s="264"/>
      <c r="J6" s="264"/>
      <c r="K6" s="264"/>
      <c r="L6" s="264"/>
      <c r="M6" s="264"/>
      <c r="N6" s="264"/>
      <c r="O6" s="264"/>
      <c r="P6" s="264"/>
      <c r="Q6" s="264"/>
      <c r="R6" s="264"/>
      <c r="S6" s="264"/>
      <c r="T6" s="264"/>
      <c r="U6" s="264"/>
      <c r="V6" s="264"/>
      <c r="W6" s="264"/>
      <c r="Y6" s="264"/>
      <c r="AC6" s="3114"/>
      <c r="AD6" s="510"/>
    </row>
    <row r="7" spans="2:83" ht="14.1" customHeight="1">
      <c r="C7" s="264"/>
      <c r="D7" s="264"/>
      <c r="E7" s="264"/>
      <c r="F7" s="264"/>
      <c r="G7" s="264"/>
      <c r="H7" s="264"/>
      <c r="I7" s="264"/>
      <c r="J7" s="264"/>
      <c r="K7" s="264"/>
      <c r="L7" s="264"/>
      <c r="M7" s="264"/>
      <c r="N7" s="264"/>
      <c r="O7" s="264"/>
      <c r="P7" s="264"/>
      <c r="Q7" s="264"/>
      <c r="R7" s="264"/>
      <c r="S7" s="264"/>
      <c r="T7" s="264"/>
      <c r="U7" s="264"/>
      <c r="V7" s="264"/>
      <c r="W7" s="264"/>
      <c r="Y7" s="264"/>
      <c r="AD7" s="510"/>
    </row>
    <row r="8" spans="2:83" ht="14.1" customHeight="1">
      <c r="AD8" s="510"/>
    </row>
    <row r="9" spans="2:83" s="23" customFormat="1" ht="12.75" customHeight="1">
      <c r="B9" s="8191" t="s">
        <v>52</v>
      </c>
      <c r="C9" s="8191"/>
      <c r="D9" s="8092" t="s">
        <v>1489</v>
      </c>
      <c r="E9" s="8092" t="s">
        <v>1948</v>
      </c>
      <c r="F9" s="8092" t="s">
        <v>1951</v>
      </c>
      <c r="G9" s="8092" t="s">
        <v>2232</v>
      </c>
      <c r="H9" s="8106" t="s">
        <v>2049</v>
      </c>
      <c r="I9" s="8106" t="s">
        <v>1572</v>
      </c>
      <c r="J9" s="8092" t="s">
        <v>2233</v>
      </c>
      <c r="K9" s="3115" t="s">
        <v>1616</v>
      </c>
      <c r="L9" s="3115"/>
      <c r="M9" s="3115"/>
      <c r="N9" s="3116" t="s">
        <v>1953</v>
      </c>
      <c r="O9" s="3116"/>
      <c r="P9" s="8187" t="s">
        <v>2234</v>
      </c>
      <c r="Q9" s="8187" t="s">
        <v>131</v>
      </c>
      <c r="R9" s="8187" t="s">
        <v>2235</v>
      </c>
      <c r="S9" s="8187" t="s">
        <v>1640</v>
      </c>
      <c r="T9" s="8187" t="s">
        <v>2064</v>
      </c>
      <c r="U9" s="8187" t="s">
        <v>2224</v>
      </c>
      <c r="V9" s="8108" t="s">
        <v>1084</v>
      </c>
      <c r="W9" s="8188" t="s">
        <v>1497</v>
      </c>
      <c r="Y9" s="5529" t="s">
        <v>78</v>
      </c>
      <c r="Z9" s="5529"/>
      <c r="AA9" s="5529"/>
      <c r="AB9" s="5549"/>
      <c r="AK9" s="8190" t="s">
        <v>1068</v>
      </c>
      <c r="AL9" s="8190"/>
      <c r="AM9" s="8190"/>
      <c r="AN9" s="8190"/>
      <c r="AO9" s="8190"/>
      <c r="AP9" s="8190"/>
      <c r="AQ9" s="8190"/>
      <c r="AR9" s="8190"/>
      <c r="AS9" s="8190"/>
      <c r="AT9" s="8190"/>
      <c r="AU9" s="8190"/>
      <c r="AV9" s="8190"/>
      <c r="AW9" s="8190"/>
      <c r="AX9" s="8190"/>
      <c r="AY9" s="8190"/>
      <c r="AZ9" s="8190"/>
      <c r="BA9" s="8190"/>
      <c r="BB9" s="8190"/>
      <c r="BC9" s="8190"/>
      <c r="BD9" s="2816"/>
      <c r="BE9" s="18"/>
      <c r="BF9" s="8189" t="s">
        <v>1956</v>
      </c>
      <c r="BG9" s="8189"/>
      <c r="BH9" s="8189"/>
      <c r="BI9" s="8189"/>
      <c r="BJ9" s="8189"/>
      <c r="BK9" s="8189"/>
      <c r="BL9" s="8189"/>
      <c r="BM9" s="8189"/>
      <c r="BN9" s="2977"/>
      <c r="BO9" s="3117" t="s">
        <v>1068</v>
      </c>
      <c r="BP9" s="3117"/>
      <c r="BQ9" s="3117"/>
      <c r="BR9" s="3117"/>
      <c r="BS9" s="3117"/>
      <c r="BT9" s="3117"/>
      <c r="BU9" s="3117"/>
      <c r="BV9" s="3117"/>
      <c r="BW9" s="3117"/>
      <c r="BX9" s="3117"/>
      <c r="BY9" s="3117"/>
      <c r="BZ9" s="3117"/>
      <c r="CA9" s="3117"/>
      <c r="CB9" s="3117"/>
      <c r="CC9" s="3117"/>
      <c r="CD9" s="3117"/>
      <c r="CE9" s="3117"/>
    </row>
    <row r="10" spans="2:83" s="23" customFormat="1" ht="12.75" customHeight="1">
      <c r="B10" s="8191"/>
      <c r="C10" s="8191"/>
      <c r="D10" s="8092"/>
      <c r="E10" s="8092"/>
      <c r="F10" s="8092"/>
      <c r="G10" s="8092"/>
      <c r="H10" s="8106"/>
      <c r="I10" s="8106"/>
      <c r="J10" s="8092"/>
      <c r="K10" s="5550"/>
      <c r="L10" s="5551"/>
      <c r="M10" s="5552"/>
      <c r="N10" s="5550"/>
      <c r="O10" s="5552"/>
      <c r="P10" s="8187"/>
      <c r="Q10" s="8187"/>
      <c r="R10" s="8187"/>
      <c r="S10" s="8187"/>
      <c r="T10" s="8187"/>
      <c r="U10" s="8187"/>
      <c r="V10" s="8108"/>
      <c r="W10" s="8188"/>
      <c r="Y10" s="8143" t="s">
        <v>1583</v>
      </c>
      <c r="Z10" s="8186" t="s">
        <v>1086</v>
      </c>
      <c r="AA10" s="8135" t="s">
        <v>1084</v>
      </c>
      <c r="AB10" s="8060" t="s">
        <v>1497</v>
      </c>
      <c r="AK10" s="7410" t="s">
        <v>1501</v>
      </c>
      <c r="AL10" s="7410" t="s">
        <v>1502</v>
      </c>
      <c r="AM10" s="7410"/>
      <c r="AN10" s="7410" t="s">
        <v>1081</v>
      </c>
      <c r="AO10" s="7684" t="s">
        <v>1503</v>
      </c>
      <c r="AP10" s="7418"/>
      <c r="AQ10" s="1380" t="s">
        <v>1962</v>
      </c>
      <c r="AR10" s="7410" t="s">
        <v>1082</v>
      </c>
      <c r="AS10" s="7410" t="s">
        <v>1086</v>
      </c>
      <c r="AT10" s="7410" t="s">
        <v>1084</v>
      </c>
      <c r="AU10" s="2211" t="s">
        <v>1070</v>
      </c>
      <c r="AV10" s="2212"/>
      <c r="AW10" s="2212"/>
      <c r="AX10" s="2213"/>
      <c r="AY10" s="2211" t="s">
        <v>1071</v>
      </c>
      <c r="AZ10" s="2212"/>
      <c r="BA10" s="2212"/>
      <c r="BB10" s="2213"/>
      <c r="BC10" s="7410" t="s">
        <v>44</v>
      </c>
      <c r="BD10" s="7422" t="s">
        <v>1505</v>
      </c>
      <c r="BE10" s="18"/>
      <c r="BF10" s="7410" t="s">
        <v>1963</v>
      </c>
      <c r="BG10" s="7410"/>
      <c r="BH10" s="7410" t="s">
        <v>1919</v>
      </c>
      <c r="BI10" s="7410" t="s">
        <v>2068</v>
      </c>
      <c r="BJ10" s="7684" t="s">
        <v>1070</v>
      </c>
      <c r="BK10" s="7418"/>
      <c r="BL10" s="7684" t="s">
        <v>1071</v>
      </c>
      <c r="BM10" s="7418"/>
      <c r="BO10" s="3118" t="s">
        <v>1964</v>
      </c>
      <c r="BP10" s="3118"/>
      <c r="BQ10" s="3118"/>
      <c r="BR10" s="3118"/>
      <c r="BS10" s="3118"/>
      <c r="BT10" s="3118"/>
      <c r="BU10" s="3118"/>
      <c r="BV10" s="3118"/>
      <c r="BW10" s="3118"/>
      <c r="BX10" s="3118"/>
      <c r="BY10" s="3118"/>
      <c r="BZ10" s="3118"/>
      <c r="CA10" s="3118"/>
      <c r="CB10" s="3118"/>
      <c r="CC10" s="3118"/>
      <c r="CD10" s="3118"/>
      <c r="CE10" s="3118"/>
    </row>
    <row r="11" spans="2:83" s="23" customFormat="1" ht="12" customHeight="1">
      <c r="B11" s="8191"/>
      <c r="C11" s="8191"/>
      <c r="D11" s="8092"/>
      <c r="E11" s="8092"/>
      <c r="F11" s="8092"/>
      <c r="G11" s="8092"/>
      <c r="H11" s="8106"/>
      <c r="I11" s="8106"/>
      <c r="J11" s="8092"/>
      <c r="K11" s="8192" t="s">
        <v>1957</v>
      </c>
      <c r="L11" s="8192" t="s">
        <v>1958</v>
      </c>
      <c r="M11" s="8192" t="s">
        <v>1620</v>
      </c>
      <c r="N11" s="8104" t="s">
        <v>1959</v>
      </c>
      <c r="O11" s="8104" t="s">
        <v>2066</v>
      </c>
      <c r="P11" s="8187"/>
      <c r="Q11" s="8187"/>
      <c r="R11" s="8187"/>
      <c r="S11" s="8187"/>
      <c r="T11" s="8187"/>
      <c r="U11" s="8187"/>
      <c r="V11" s="8108"/>
      <c r="W11" s="8188"/>
      <c r="Y11" s="8143"/>
      <c r="Z11" s="8186"/>
      <c r="AA11" s="8135"/>
      <c r="AB11" s="8060"/>
      <c r="AK11" s="7410"/>
      <c r="AL11" s="7410" t="s">
        <v>1507</v>
      </c>
      <c r="AM11" s="7410" t="s">
        <v>1508</v>
      </c>
      <c r="AN11" s="7410"/>
      <c r="AO11" s="7410" t="s">
        <v>2236</v>
      </c>
      <c r="AP11" s="7410" t="s">
        <v>1510</v>
      </c>
      <c r="AQ11" s="7410" t="s">
        <v>1966</v>
      </c>
      <c r="AR11" s="7410"/>
      <c r="AS11" s="7410"/>
      <c r="AT11" s="7410"/>
      <c r="AU11" s="7411" t="s">
        <v>1509</v>
      </c>
      <c r="AV11" s="7411" t="s">
        <v>1082</v>
      </c>
      <c r="AW11" s="7411" t="s">
        <v>1086</v>
      </c>
      <c r="AX11" s="7411" t="s">
        <v>1084</v>
      </c>
      <c r="AY11" s="7411" t="s">
        <v>1509</v>
      </c>
      <c r="AZ11" s="7411" t="s">
        <v>1082</v>
      </c>
      <c r="BA11" s="7411" t="s">
        <v>1086</v>
      </c>
      <c r="BB11" s="7411" t="s">
        <v>1084</v>
      </c>
      <c r="BC11" s="7410"/>
      <c r="BD11" s="7422"/>
      <c r="BE11" s="18"/>
      <c r="BF11" s="7410" t="s">
        <v>1967</v>
      </c>
      <c r="BG11" s="7410" t="s">
        <v>1968</v>
      </c>
      <c r="BH11" s="7410"/>
      <c r="BI11" s="7410"/>
      <c r="BJ11" s="7411" t="s">
        <v>1919</v>
      </c>
      <c r="BK11" s="7411" t="s">
        <v>1920</v>
      </c>
      <c r="BL11" s="7411" t="s">
        <v>1919</v>
      </c>
      <c r="BM11" s="7411" t="s">
        <v>1920</v>
      </c>
      <c r="BO11" s="7682" t="s">
        <v>1501</v>
      </c>
      <c r="BP11" s="7682" t="s">
        <v>1794</v>
      </c>
      <c r="BQ11" s="7682"/>
      <c r="BR11" s="7682" t="s">
        <v>1081</v>
      </c>
      <c r="BS11" s="2978" t="s">
        <v>1503</v>
      </c>
      <c r="BT11" s="7682" t="s">
        <v>1082</v>
      </c>
      <c r="BU11" s="7682" t="s">
        <v>1086</v>
      </c>
      <c r="BV11" s="7682" t="s">
        <v>1084</v>
      </c>
      <c r="BW11" s="2211" t="s">
        <v>1070</v>
      </c>
      <c r="BX11" s="2212"/>
      <c r="BY11" s="2212"/>
      <c r="BZ11" s="2213"/>
      <c r="CA11" s="2211" t="s">
        <v>1071</v>
      </c>
      <c r="CB11" s="2212"/>
      <c r="CC11" s="2212"/>
      <c r="CD11" s="2213"/>
      <c r="CE11" s="7682" t="s">
        <v>44</v>
      </c>
    </row>
    <row r="12" spans="2:83" s="23" customFormat="1" ht="12.75" customHeight="1">
      <c r="B12" s="8191"/>
      <c r="C12" s="8191"/>
      <c r="D12" s="8092"/>
      <c r="E12" s="8092"/>
      <c r="F12" s="8092"/>
      <c r="G12" s="8092"/>
      <c r="H12" s="8106"/>
      <c r="I12" s="8106"/>
      <c r="J12" s="8092"/>
      <c r="K12" s="8192"/>
      <c r="L12" s="8192"/>
      <c r="M12" s="8192"/>
      <c r="N12" s="8104"/>
      <c r="O12" s="8104"/>
      <c r="P12" s="8187"/>
      <c r="Q12" s="8187"/>
      <c r="R12" s="8187"/>
      <c r="S12" s="8187"/>
      <c r="T12" s="8187"/>
      <c r="U12" s="8187"/>
      <c r="V12" s="8108"/>
      <c r="W12" s="8188"/>
      <c r="Y12" s="8143"/>
      <c r="Z12" s="8186"/>
      <c r="AA12" s="8135"/>
      <c r="AB12" s="8060"/>
      <c r="AK12" s="7410"/>
      <c r="AL12" s="7410"/>
      <c r="AM12" s="7410"/>
      <c r="AN12" s="7410"/>
      <c r="AO12" s="7410"/>
      <c r="AP12" s="7410"/>
      <c r="AQ12" s="7410"/>
      <c r="AR12" s="7410"/>
      <c r="AS12" s="7410"/>
      <c r="AT12" s="7410"/>
      <c r="AU12" s="7412"/>
      <c r="AV12" s="7412"/>
      <c r="AW12" s="7412"/>
      <c r="AX12" s="7412"/>
      <c r="AY12" s="7412"/>
      <c r="AZ12" s="7412"/>
      <c r="BA12" s="7412"/>
      <c r="BB12" s="7412"/>
      <c r="BC12" s="7410"/>
      <c r="BD12" s="7422"/>
      <c r="BE12" s="18"/>
      <c r="BF12" s="7410"/>
      <c r="BG12" s="7410"/>
      <c r="BH12" s="7410"/>
      <c r="BI12" s="7410"/>
      <c r="BJ12" s="7412"/>
      <c r="BK12" s="7412"/>
      <c r="BL12" s="7412"/>
      <c r="BM12" s="7412"/>
      <c r="BO12" s="7682"/>
      <c r="BP12" s="7682" t="s">
        <v>1507</v>
      </c>
      <c r="BQ12" s="7682" t="s">
        <v>1508</v>
      </c>
      <c r="BR12" s="7682"/>
      <c r="BS12" s="7682" t="s">
        <v>1586</v>
      </c>
      <c r="BT12" s="7682"/>
      <c r="BU12" s="7682"/>
      <c r="BV12" s="7682"/>
      <c r="BW12" s="7682" t="s">
        <v>1509</v>
      </c>
      <c r="BX12" s="7682" t="s">
        <v>1082</v>
      </c>
      <c r="BY12" s="7682" t="s">
        <v>1086</v>
      </c>
      <c r="BZ12" s="7682" t="s">
        <v>1084</v>
      </c>
      <c r="CA12" s="7682" t="s">
        <v>1509</v>
      </c>
      <c r="CB12" s="7682" t="s">
        <v>1082</v>
      </c>
      <c r="CC12" s="7682" t="s">
        <v>1086</v>
      </c>
      <c r="CD12" s="7682" t="s">
        <v>1084</v>
      </c>
      <c r="CE12" s="7682"/>
    </row>
    <row r="13" spans="2:83" s="23" customFormat="1" ht="12.75" customHeight="1">
      <c r="B13" s="8191"/>
      <c r="C13" s="8191"/>
      <c r="D13" s="8092"/>
      <c r="E13" s="8092"/>
      <c r="F13" s="8092"/>
      <c r="G13" s="8092"/>
      <c r="H13" s="8106"/>
      <c r="I13" s="8106"/>
      <c r="J13" s="8092"/>
      <c r="K13" s="8192"/>
      <c r="L13" s="8192"/>
      <c r="M13" s="8192"/>
      <c r="N13" s="8104"/>
      <c r="O13" s="8104"/>
      <c r="P13" s="8187"/>
      <c r="Q13" s="8187"/>
      <c r="R13" s="8187"/>
      <c r="S13" s="8187"/>
      <c r="T13" s="8187"/>
      <c r="U13" s="8187"/>
      <c r="V13" s="8108"/>
      <c r="W13" s="8188"/>
      <c r="Y13" s="8143"/>
      <c r="Z13" s="8186"/>
      <c r="AA13" s="8135"/>
      <c r="AB13" s="8060"/>
      <c r="AK13" s="7410"/>
      <c r="AL13" s="7410"/>
      <c r="AM13" s="7410"/>
      <c r="AN13" s="7410"/>
      <c r="AO13" s="7410"/>
      <c r="AP13" s="7410"/>
      <c r="AQ13" s="7410"/>
      <c r="AR13" s="7410"/>
      <c r="AS13" s="7410"/>
      <c r="AT13" s="7410"/>
      <c r="AU13" s="7412"/>
      <c r="AV13" s="7412"/>
      <c r="AW13" s="7412"/>
      <c r="AX13" s="7412"/>
      <c r="AY13" s="7412"/>
      <c r="AZ13" s="7412"/>
      <c r="BA13" s="7412"/>
      <c r="BB13" s="7412"/>
      <c r="BC13" s="7410"/>
      <c r="BD13" s="7422"/>
      <c r="BE13" s="18"/>
      <c r="BF13" s="7410"/>
      <c r="BG13" s="7410"/>
      <c r="BH13" s="7410"/>
      <c r="BI13" s="7410"/>
      <c r="BJ13" s="7412"/>
      <c r="BK13" s="7412"/>
      <c r="BL13" s="7412"/>
      <c r="BM13" s="7412"/>
      <c r="BO13" s="7682"/>
      <c r="BP13" s="7682"/>
      <c r="BQ13" s="7682"/>
      <c r="BR13" s="7682"/>
      <c r="BS13" s="7682"/>
      <c r="BT13" s="7682"/>
      <c r="BU13" s="7682"/>
      <c r="BV13" s="7682"/>
      <c r="BW13" s="7682"/>
      <c r="BX13" s="7682"/>
      <c r="BY13" s="7682"/>
      <c r="BZ13" s="7682"/>
      <c r="CA13" s="7682"/>
      <c r="CB13" s="7682"/>
      <c r="CC13" s="7682"/>
      <c r="CD13" s="7682"/>
      <c r="CE13" s="7682"/>
    </row>
    <row r="14" spans="2:83" s="23" customFormat="1" ht="12.75" customHeight="1">
      <c r="B14" s="8191"/>
      <c r="C14" s="8191"/>
      <c r="D14" s="8092"/>
      <c r="E14" s="8092"/>
      <c r="F14" s="8092"/>
      <c r="G14" s="8092"/>
      <c r="H14" s="8106"/>
      <c r="I14" s="8106"/>
      <c r="J14" s="8092"/>
      <c r="K14" s="8192"/>
      <c r="L14" s="8192"/>
      <c r="M14" s="8192"/>
      <c r="N14" s="8104"/>
      <c r="O14" s="8104"/>
      <c r="P14" s="8187"/>
      <c r="Q14" s="8187"/>
      <c r="R14" s="8187"/>
      <c r="S14" s="8187"/>
      <c r="T14" s="8187"/>
      <c r="U14" s="8187"/>
      <c r="V14" s="8108"/>
      <c r="W14" s="8188"/>
      <c r="Y14" s="8143"/>
      <c r="Z14" s="8186"/>
      <c r="AA14" s="8135"/>
      <c r="AB14" s="8060"/>
      <c r="AK14" s="7410"/>
      <c r="AL14" s="7410"/>
      <c r="AM14" s="7410"/>
      <c r="AN14" s="7410"/>
      <c r="AO14" s="7410"/>
      <c r="AP14" s="7410"/>
      <c r="AQ14" s="7410"/>
      <c r="AR14" s="7410"/>
      <c r="AS14" s="7410"/>
      <c r="AT14" s="7410"/>
      <c r="AU14" s="7412"/>
      <c r="AV14" s="7412"/>
      <c r="AW14" s="7412"/>
      <c r="AX14" s="7412"/>
      <c r="AY14" s="7412"/>
      <c r="AZ14" s="7412"/>
      <c r="BA14" s="7412"/>
      <c r="BB14" s="7412"/>
      <c r="BC14" s="7410"/>
      <c r="BD14" s="7422"/>
      <c r="BE14" s="18"/>
      <c r="BF14" s="7410"/>
      <c r="BG14" s="7410"/>
      <c r="BH14" s="7410"/>
      <c r="BI14" s="7410"/>
      <c r="BJ14" s="7412"/>
      <c r="BK14" s="7412"/>
      <c r="BL14" s="7412"/>
      <c r="BM14" s="7412"/>
      <c r="BO14" s="7682"/>
      <c r="BP14" s="7682"/>
      <c r="BQ14" s="7682"/>
      <c r="BR14" s="7682"/>
      <c r="BS14" s="7682"/>
      <c r="BT14" s="7682"/>
      <c r="BU14" s="7682"/>
      <c r="BV14" s="7682"/>
      <c r="BW14" s="7682"/>
      <c r="BX14" s="7682"/>
      <c r="BY14" s="7682"/>
      <c r="BZ14" s="7682"/>
      <c r="CA14" s="7682"/>
      <c r="CB14" s="7682"/>
      <c r="CC14" s="7682"/>
      <c r="CD14" s="7682"/>
      <c r="CE14" s="7682"/>
    </row>
    <row r="15" spans="2:83" s="23" customFormat="1" ht="12.75" customHeight="1">
      <c r="B15" s="8191"/>
      <c r="C15" s="8191"/>
      <c r="D15" s="8092"/>
      <c r="E15" s="8092"/>
      <c r="F15" s="8092"/>
      <c r="G15" s="8092"/>
      <c r="H15" s="8106"/>
      <c r="I15" s="8106"/>
      <c r="J15" s="8092"/>
      <c r="K15" s="8192"/>
      <c r="L15" s="8192"/>
      <c r="M15" s="8192"/>
      <c r="N15" s="8104"/>
      <c r="O15" s="8104"/>
      <c r="P15" s="8187"/>
      <c r="Q15" s="8187"/>
      <c r="R15" s="8187"/>
      <c r="S15" s="8187"/>
      <c r="T15" s="8187"/>
      <c r="U15" s="8187"/>
      <c r="V15" s="8108"/>
      <c r="W15" s="8188"/>
      <c r="Y15" s="8143"/>
      <c r="Z15" s="8186"/>
      <c r="AA15" s="8135"/>
      <c r="AB15" s="8060"/>
      <c r="AK15" s="7410"/>
      <c r="AL15" s="7410"/>
      <c r="AM15" s="7410"/>
      <c r="AN15" s="7410"/>
      <c r="AO15" s="7410"/>
      <c r="AP15" s="7410"/>
      <c r="AQ15" s="7410"/>
      <c r="AR15" s="7410"/>
      <c r="AS15" s="7410"/>
      <c r="AT15" s="7410"/>
      <c r="AU15" s="7412"/>
      <c r="AV15" s="7412"/>
      <c r="AW15" s="7412"/>
      <c r="AX15" s="7412"/>
      <c r="AY15" s="7412"/>
      <c r="AZ15" s="7412"/>
      <c r="BA15" s="7412"/>
      <c r="BB15" s="7412"/>
      <c r="BC15" s="7410"/>
      <c r="BD15" s="7422"/>
      <c r="BE15" s="18"/>
      <c r="BF15" s="7410"/>
      <c r="BG15" s="7410"/>
      <c r="BH15" s="7410"/>
      <c r="BI15" s="7410"/>
      <c r="BJ15" s="7412"/>
      <c r="BK15" s="7412"/>
      <c r="BL15" s="7412"/>
      <c r="BM15" s="7412"/>
      <c r="BO15" s="7682"/>
      <c r="BP15" s="7682"/>
      <c r="BQ15" s="7682"/>
      <c r="BR15" s="7682"/>
      <c r="BS15" s="7682"/>
      <c r="BT15" s="7682"/>
      <c r="BU15" s="7682"/>
      <c r="BV15" s="7682"/>
      <c r="BW15" s="7682"/>
      <c r="BX15" s="7682"/>
      <c r="BY15" s="7682"/>
      <c r="BZ15" s="7682"/>
      <c r="CA15" s="7682"/>
      <c r="CB15" s="7682"/>
      <c r="CC15" s="7682"/>
      <c r="CD15" s="7682"/>
      <c r="CE15" s="7682"/>
    </row>
    <row r="16" spans="2:83" s="23" customFormat="1" ht="12.75" customHeight="1">
      <c r="B16" s="8191"/>
      <c r="C16" s="8191"/>
      <c r="D16" s="8092"/>
      <c r="E16" s="8092"/>
      <c r="F16" s="8092"/>
      <c r="G16" s="8092"/>
      <c r="H16" s="8106"/>
      <c r="I16" s="8106"/>
      <c r="J16" s="8092"/>
      <c r="K16" s="8192"/>
      <c r="L16" s="8192"/>
      <c r="M16" s="8192"/>
      <c r="N16" s="8104"/>
      <c r="O16" s="8104"/>
      <c r="P16" s="8187"/>
      <c r="Q16" s="8187"/>
      <c r="R16" s="8187"/>
      <c r="S16" s="8187"/>
      <c r="T16" s="8187"/>
      <c r="U16" s="8187"/>
      <c r="V16" s="8108"/>
      <c r="W16" s="8188"/>
      <c r="Y16" s="8143"/>
      <c r="Z16" s="8186"/>
      <c r="AA16" s="8135"/>
      <c r="AB16" s="8060"/>
      <c r="AK16" s="7410"/>
      <c r="AL16" s="7410"/>
      <c r="AM16" s="7410"/>
      <c r="AN16" s="7410"/>
      <c r="AO16" s="7410"/>
      <c r="AP16" s="7410"/>
      <c r="AQ16" s="7410"/>
      <c r="AR16" s="7410"/>
      <c r="AS16" s="7410"/>
      <c r="AT16" s="7410"/>
      <c r="AU16" s="7412"/>
      <c r="AV16" s="7412"/>
      <c r="AW16" s="7412"/>
      <c r="AX16" s="7412"/>
      <c r="AY16" s="7412"/>
      <c r="AZ16" s="7412"/>
      <c r="BA16" s="7412"/>
      <c r="BB16" s="7412"/>
      <c r="BC16" s="7410"/>
      <c r="BD16" s="7422"/>
      <c r="BE16" s="18"/>
      <c r="BF16" s="7410"/>
      <c r="BG16" s="7410"/>
      <c r="BH16" s="7410"/>
      <c r="BI16" s="7410"/>
      <c r="BJ16" s="7412"/>
      <c r="BK16" s="7412"/>
      <c r="BL16" s="7412"/>
      <c r="BM16" s="7412"/>
      <c r="BO16" s="7682"/>
      <c r="BP16" s="7682"/>
      <c r="BQ16" s="7682"/>
      <c r="BR16" s="7682"/>
      <c r="BS16" s="7682"/>
      <c r="BT16" s="7682"/>
      <c r="BU16" s="7682"/>
      <c r="BV16" s="7682"/>
      <c r="BW16" s="7682"/>
      <c r="BX16" s="7682"/>
      <c r="BY16" s="7682"/>
      <c r="BZ16" s="7682"/>
      <c r="CA16" s="7682"/>
      <c r="CB16" s="7682"/>
      <c r="CC16" s="7682"/>
      <c r="CD16" s="7682"/>
      <c r="CE16" s="7682"/>
    </row>
    <row r="17" spans="2:83" s="23" customFormat="1" ht="12.75" customHeight="1">
      <c r="B17" s="8191"/>
      <c r="C17" s="8191"/>
      <c r="D17" s="8092"/>
      <c r="E17" s="8092"/>
      <c r="F17" s="8092"/>
      <c r="G17" s="8092"/>
      <c r="H17" s="8106"/>
      <c r="I17" s="8106"/>
      <c r="J17" s="8092"/>
      <c r="K17" s="8192"/>
      <c r="L17" s="8192"/>
      <c r="M17" s="8192"/>
      <c r="N17" s="8104"/>
      <c r="O17" s="8104"/>
      <c r="P17" s="8187"/>
      <c r="Q17" s="8187"/>
      <c r="R17" s="8187"/>
      <c r="S17" s="8187"/>
      <c r="T17" s="8187"/>
      <c r="U17" s="8187"/>
      <c r="V17" s="8108"/>
      <c r="W17" s="8188"/>
      <c r="Y17" s="8143"/>
      <c r="Z17" s="8186"/>
      <c r="AA17" s="8135"/>
      <c r="AB17" s="8060"/>
      <c r="AK17" s="7410"/>
      <c r="AL17" s="7410"/>
      <c r="AM17" s="7410"/>
      <c r="AN17" s="7410"/>
      <c r="AO17" s="7410"/>
      <c r="AP17" s="7410"/>
      <c r="AQ17" s="7410"/>
      <c r="AR17" s="7410"/>
      <c r="AS17" s="7410"/>
      <c r="AT17" s="7410"/>
      <c r="AU17" s="7413"/>
      <c r="AV17" s="7413"/>
      <c r="AW17" s="7413"/>
      <c r="AX17" s="7413"/>
      <c r="AY17" s="7413"/>
      <c r="AZ17" s="7413"/>
      <c r="BA17" s="7413"/>
      <c r="BB17" s="7413"/>
      <c r="BC17" s="7410"/>
      <c r="BD17" s="7422"/>
      <c r="BE17" s="1080"/>
      <c r="BF17" s="7410"/>
      <c r="BG17" s="7410"/>
      <c r="BH17" s="7410"/>
      <c r="BI17" s="7410"/>
      <c r="BJ17" s="7413"/>
      <c r="BK17" s="7413"/>
      <c r="BL17" s="7413"/>
      <c r="BM17" s="7413"/>
      <c r="BO17" s="7682"/>
      <c r="BP17" s="7682"/>
      <c r="BQ17" s="7682"/>
      <c r="BR17" s="7682"/>
      <c r="BS17" s="7682"/>
      <c r="BT17" s="7682"/>
      <c r="BU17" s="7682"/>
      <c r="BV17" s="7682"/>
      <c r="BW17" s="7682"/>
      <c r="BX17" s="7682"/>
      <c r="BY17" s="7682"/>
      <c r="BZ17" s="7682"/>
      <c r="CA17" s="7682"/>
      <c r="CB17" s="7682"/>
      <c r="CC17" s="7682"/>
      <c r="CD17" s="7682"/>
      <c r="CE17" s="7682"/>
    </row>
    <row r="18" spans="2:83" ht="12.75" customHeight="1">
      <c r="B18" s="2427"/>
      <c r="C18" s="421"/>
      <c r="D18" s="421"/>
      <c r="E18" s="421"/>
      <c r="F18" s="421"/>
      <c r="G18" s="421"/>
      <c r="H18" s="4111"/>
      <c r="I18" s="4111"/>
      <c r="J18" s="4154"/>
      <c r="K18" s="4154"/>
      <c r="L18" s="4154"/>
      <c r="M18" s="4154"/>
      <c r="N18" s="4158"/>
      <c r="O18" s="4111"/>
      <c r="P18" s="4111"/>
      <c r="Q18" s="4111"/>
      <c r="R18" s="4111"/>
      <c r="S18" s="4111"/>
      <c r="T18" s="4111"/>
      <c r="U18" s="4111"/>
      <c r="V18" s="4159"/>
      <c r="W18" s="4113"/>
      <c r="Y18" s="3119"/>
      <c r="Z18" s="4160"/>
      <c r="AA18" s="4160"/>
      <c r="AB18" s="4161"/>
      <c r="AK18" s="1652"/>
      <c r="AL18" s="1652"/>
      <c r="AM18" s="1652"/>
      <c r="AN18" s="1652"/>
      <c r="AO18" s="1652"/>
      <c r="AP18" s="1652"/>
      <c r="AQ18" s="1652"/>
      <c r="AR18" s="1652"/>
      <c r="AS18" s="1652"/>
      <c r="AT18" s="1652"/>
      <c r="AU18" s="1652"/>
      <c r="AV18" s="1652"/>
      <c r="AW18" s="1652"/>
      <c r="AX18" s="1652"/>
      <c r="AY18" s="1652"/>
      <c r="AZ18" s="1652"/>
      <c r="BA18" s="1652"/>
      <c r="BB18" s="1652"/>
      <c r="BC18" s="871"/>
      <c r="BD18" s="2136"/>
      <c r="BE18" s="1080"/>
      <c r="BF18" s="2587"/>
      <c r="BG18" s="2587"/>
      <c r="BH18" s="2587"/>
      <c r="BI18" s="2587"/>
      <c r="BJ18" s="2587"/>
      <c r="BK18" s="2587"/>
      <c r="BL18" s="2587"/>
      <c r="BM18" s="2587"/>
      <c r="BO18" s="2820"/>
      <c r="BP18" s="2820"/>
      <c r="BQ18" s="2820"/>
      <c r="BR18" s="2820"/>
      <c r="BS18" s="2820"/>
      <c r="BT18" s="2820"/>
      <c r="BU18" s="2820"/>
      <c r="BV18" s="2820"/>
      <c r="BW18" s="2820"/>
      <c r="BX18" s="2820"/>
      <c r="BY18" s="2820"/>
      <c r="BZ18" s="2820"/>
      <c r="CA18" s="2820"/>
      <c r="CB18" s="2820"/>
      <c r="CC18" s="2820"/>
      <c r="CD18" s="2820"/>
      <c r="CE18" s="2390"/>
    </row>
    <row r="19" spans="2:83" s="1086" customFormat="1" ht="12.75" customHeight="1">
      <c r="B19" s="1206" t="s">
        <v>1513</v>
      </c>
      <c r="C19" s="1177" t="s">
        <v>1793</v>
      </c>
      <c r="D19" s="1863"/>
      <c r="E19" s="1863"/>
      <c r="F19" s="1863"/>
      <c r="G19" s="1863"/>
      <c r="H19" s="2588"/>
      <c r="I19" s="2588"/>
      <c r="J19" s="3120"/>
      <c r="K19" s="3120"/>
      <c r="L19" s="3120"/>
      <c r="M19" s="3120"/>
      <c r="N19" s="1300"/>
      <c r="O19" s="1300"/>
      <c r="P19" s="1300"/>
      <c r="Q19" s="1300"/>
      <c r="R19" s="1300"/>
      <c r="S19" s="1300"/>
      <c r="T19" s="1300"/>
      <c r="U19" s="1300"/>
      <c r="V19" s="1300"/>
      <c r="W19" s="4161"/>
      <c r="Y19" s="1214"/>
      <c r="Z19" s="1211"/>
      <c r="AA19" s="1211"/>
      <c r="AB19" s="1215"/>
      <c r="AK19" s="1652"/>
      <c r="AL19" s="1652"/>
      <c r="AM19" s="1652"/>
      <c r="AN19" s="1652"/>
      <c r="AO19" s="1652"/>
      <c r="AP19" s="1652"/>
      <c r="AQ19" s="1652"/>
      <c r="AR19" s="1652"/>
      <c r="AS19" s="1652"/>
      <c r="AT19" s="1652"/>
      <c r="AU19" s="1652"/>
      <c r="AV19" s="1652"/>
      <c r="AW19" s="1652"/>
      <c r="AX19" s="1652"/>
      <c r="AY19" s="1652"/>
      <c r="AZ19" s="1652"/>
      <c r="BA19" s="1652"/>
      <c r="BB19" s="1652"/>
      <c r="BC19" s="871"/>
      <c r="BD19" s="2136"/>
      <c r="BE19" s="1080"/>
      <c r="BF19" s="2587"/>
      <c r="BG19" s="2587"/>
      <c r="BH19" s="2587"/>
      <c r="BI19" s="2587"/>
      <c r="BJ19" s="2587"/>
      <c r="BK19" s="2587"/>
      <c r="BL19" s="2587"/>
      <c r="BM19" s="2587"/>
      <c r="BO19" s="379"/>
      <c r="BP19" s="379"/>
      <c r="BQ19" s="379"/>
      <c r="BR19" s="379"/>
      <c r="BS19" s="379"/>
      <c r="BT19" s="379"/>
      <c r="BU19" s="379"/>
      <c r="BV19" s="379"/>
      <c r="BW19" s="379"/>
      <c r="BX19" s="379"/>
      <c r="BY19" s="379"/>
      <c r="BZ19" s="379"/>
      <c r="CA19" s="379"/>
      <c r="CB19" s="379"/>
      <c r="CC19" s="379"/>
      <c r="CD19" s="379"/>
      <c r="CE19" s="871"/>
    </row>
    <row r="20" spans="2:83" ht="12.75" customHeight="1">
      <c r="B20" s="1205">
        <v>1</v>
      </c>
      <c r="C20" s="1104"/>
      <c r="D20" s="1104"/>
      <c r="E20" s="1104"/>
      <c r="F20" s="1104"/>
      <c r="G20" s="1104"/>
      <c r="H20" s="1112"/>
      <c r="I20" s="1104"/>
      <c r="J20" s="3121"/>
      <c r="K20" s="3121"/>
      <c r="L20" s="3121"/>
      <c r="M20" s="3121"/>
      <c r="N20" s="1112"/>
      <c r="O20" s="1112"/>
      <c r="P20" s="1112"/>
      <c r="Q20" s="1112"/>
      <c r="R20" s="1112"/>
      <c r="S20" s="1112"/>
      <c r="T20" s="1112"/>
      <c r="U20" s="1112"/>
      <c r="V20" s="1112"/>
      <c r="W20" s="1188"/>
      <c r="Y20" s="3122"/>
      <c r="Z20" s="4162"/>
      <c r="AA20" s="4162"/>
      <c r="AB20" s="4163"/>
      <c r="AK20" s="1652">
        <f>T20</f>
        <v>0</v>
      </c>
      <c r="AL20" s="1772"/>
      <c r="AM20" s="1772"/>
      <c r="AN20" s="1652">
        <f>AK20+AL20-AM20</f>
        <v>0</v>
      </c>
      <c r="AO20" s="3123"/>
      <c r="AP20" s="1772"/>
      <c r="AQ20" s="1652">
        <f>R20</f>
        <v>0</v>
      </c>
      <c r="AR20" s="1652">
        <f>IF(AT20&gt;AN20,AT20-AN20,0)</f>
        <v>0</v>
      </c>
      <c r="AS20" s="1652">
        <f>IF(AN20&gt;AT20,AN20-AT20,0)</f>
        <v>0</v>
      </c>
      <c r="AT20" s="1652">
        <f>IF(AP20="Y",AQ20,0)</f>
        <v>0</v>
      </c>
      <c r="AU20" s="1772"/>
      <c r="AV20" s="1652">
        <f>IF(AX20&gt;AN20,AX20-AN20,0)</f>
        <v>0</v>
      </c>
      <c r="AW20" s="1652">
        <f>IF(AN20&gt;AX20,AN20-AX20,0)</f>
        <v>0</v>
      </c>
      <c r="AX20" s="1652">
        <f>AT20+AU20</f>
        <v>0</v>
      </c>
      <c r="AY20" s="1772"/>
      <c r="AZ20" s="1652">
        <f>IF(BB20&gt;AN20,BB20-AN20,0)</f>
        <v>0</v>
      </c>
      <c r="BA20" s="1652">
        <f>IF(AN21&gt;BB20,AN21-BB20,0)</f>
        <v>0</v>
      </c>
      <c r="BB20" s="1652">
        <f>AX20+AY20</f>
        <v>0</v>
      </c>
      <c r="BC20" s="1772"/>
      <c r="BD20" s="2837"/>
      <c r="BE20" s="1080"/>
      <c r="BF20" s="3123"/>
      <c r="BG20" s="3123"/>
      <c r="BH20" s="3123"/>
      <c r="BI20" s="3123"/>
      <c r="BJ20" s="3123"/>
      <c r="BK20" s="3123"/>
      <c r="BL20" s="3123"/>
      <c r="BM20" s="3123"/>
      <c r="BO20" s="2820">
        <f>Y20</f>
        <v>0</v>
      </c>
      <c r="BP20" s="3124"/>
      <c r="BQ20" s="3124"/>
      <c r="BR20" s="2820">
        <f>BO20+BP20-BQ20</f>
        <v>0</v>
      </c>
      <c r="BS20" s="3124"/>
      <c r="BT20" s="2820">
        <f>IF(BV20&gt;BR20,BV20-BR20,0)</f>
        <v>0</v>
      </c>
      <c r="BU20" s="2820">
        <f>IF(BR20&gt;BV20,BR20-BV20,0)</f>
        <v>0</v>
      </c>
      <c r="BV20" s="2820">
        <f>IF(BS20="Y",BR20,0)</f>
        <v>0</v>
      </c>
      <c r="BW20" s="3124"/>
      <c r="BX20" s="2820">
        <f>IF(BZ20&gt;BR20,BZ20-BR20,0)</f>
        <v>0</v>
      </c>
      <c r="BY20" s="2820">
        <f>IF(BR20&gt;BZ20,BR20-BZ20,0)</f>
        <v>0</v>
      </c>
      <c r="BZ20" s="2820">
        <f>BV20+BW20</f>
        <v>0</v>
      </c>
      <c r="CA20" s="3124"/>
      <c r="CB20" s="2820">
        <f>IF(CD20&gt;BR20,CD20-BR20,0)</f>
        <v>0</v>
      </c>
      <c r="CC20" s="2820">
        <f>IF(BR20&gt;CD20,BR20-CD20,0)</f>
        <v>0</v>
      </c>
      <c r="CD20" s="2820">
        <f>BZ20+CA20</f>
        <v>0</v>
      </c>
      <c r="CE20" s="3124"/>
    </row>
    <row r="21" spans="2:83" ht="12.75" customHeight="1">
      <c r="B21" s="1205">
        <v>2</v>
      </c>
      <c r="C21" s="1462"/>
      <c r="D21" s="1462"/>
      <c r="E21" s="1462"/>
      <c r="F21" s="1462"/>
      <c r="G21" s="2838"/>
      <c r="H21" s="1112"/>
      <c r="I21" s="1104"/>
      <c r="J21" s="3125"/>
      <c r="K21" s="3125"/>
      <c r="L21" s="3125"/>
      <c r="M21" s="3125"/>
      <c r="N21" s="1042"/>
      <c r="O21" s="1042"/>
      <c r="P21" s="1042"/>
      <c r="Q21" s="1042"/>
      <c r="R21" s="1112"/>
      <c r="S21" s="2385"/>
      <c r="T21" s="2385"/>
      <c r="U21" s="1042"/>
      <c r="V21" s="1042"/>
      <c r="W21" s="1194"/>
      <c r="Y21" s="1111"/>
      <c r="Z21" s="1112"/>
      <c r="AA21" s="1112"/>
      <c r="AB21" s="1188"/>
      <c r="AK21" s="1652">
        <f>T21</f>
        <v>0</v>
      </c>
      <c r="AL21" s="1772"/>
      <c r="AM21" s="1772"/>
      <c r="AN21" s="1652">
        <f>AK21+AL21-AM21</f>
        <v>0</v>
      </c>
      <c r="AO21" s="3123"/>
      <c r="AP21" s="1772"/>
      <c r="AQ21" s="1652">
        <f>R21</f>
        <v>0</v>
      </c>
      <c r="AR21" s="1652">
        <f>IF(AT21&gt;AN21,AT21-AN21,0)</f>
        <v>0</v>
      </c>
      <c r="AS21" s="1652">
        <f>IF(AN21&gt;AT21,AN21-AT21,0)</f>
        <v>0</v>
      </c>
      <c r="AT21" s="1652">
        <f>IF(AP21="Y",AQ21,0)</f>
        <v>0</v>
      </c>
      <c r="AU21" s="1772"/>
      <c r="AV21" s="1652">
        <f>IF(AX21&gt;AN21,AX21-AN21,0)</f>
        <v>0</v>
      </c>
      <c r="AW21" s="1652">
        <f>IF(AN21&gt;AX21,AN21-AX21,0)</f>
        <v>0</v>
      </c>
      <c r="AX21" s="1652">
        <f>AT21+AU21</f>
        <v>0</v>
      </c>
      <c r="AY21" s="1772"/>
      <c r="AZ21" s="1652">
        <f>IF(BB21&gt;AN21,BB21-AN21,0)</f>
        <v>0</v>
      </c>
      <c r="BA21" s="1652">
        <f>IF(AN22&gt;BB21,AN22-BB21,0)</f>
        <v>0</v>
      </c>
      <c r="BB21" s="1652">
        <f>AX21+AY21</f>
        <v>0</v>
      </c>
      <c r="BC21" s="1772"/>
      <c r="BD21" s="2837"/>
      <c r="BE21" s="1080"/>
      <c r="BF21" s="3123"/>
      <c r="BG21" s="3123"/>
      <c r="BH21" s="3123"/>
      <c r="BI21" s="3123"/>
      <c r="BJ21" s="3123"/>
      <c r="BK21" s="3123"/>
      <c r="BL21" s="3123"/>
      <c r="BM21" s="3123"/>
      <c r="BO21" s="2820">
        <f>Y21</f>
        <v>0</v>
      </c>
      <c r="BP21" s="576"/>
      <c r="BQ21" s="576"/>
      <c r="BR21" s="2820">
        <f>BO21+BP21-BQ21</f>
        <v>0</v>
      </c>
      <c r="BS21" s="576"/>
      <c r="BT21" s="2820">
        <f>IF(BV21&gt;BR21,BV21-BR21,0)</f>
        <v>0</v>
      </c>
      <c r="BU21" s="2820">
        <f>IF(BR21&gt;BV21,BR21-BV21,0)</f>
        <v>0</v>
      </c>
      <c r="BV21" s="2820">
        <f>IF(BS21="Y",BR21,0)</f>
        <v>0</v>
      </c>
      <c r="BW21" s="576"/>
      <c r="BX21" s="2820">
        <f>IF(BZ21&gt;BR21,BZ21-BR21,0)</f>
        <v>0</v>
      </c>
      <c r="BY21" s="2820">
        <f>IF(BR21&gt;BZ21,BR21-BZ21,0)</f>
        <v>0</v>
      </c>
      <c r="BZ21" s="2820">
        <f>BV21+BW21</f>
        <v>0</v>
      </c>
      <c r="CA21" s="576"/>
      <c r="CB21" s="2820">
        <f>IF(CD21&gt;BR21,CD21-BR21,0)</f>
        <v>0</v>
      </c>
      <c r="CC21" s="2820">
        <f>IF(BR21&gt;CD21,BR21-CD21,0)</f>
        <v>0</v>
      </c>
      <c r="CD21" s="2820">
        <f>BZ21+CA21</f>
        <v>0</v>
      </c>
      <c r="CE21" s="576"/>
    </row>
    <row r="22" spans="2:83" ht="12.75" customHeight="1">
      <c r="B22" s="1195">
        <v>3</v>
      </c>
      <c r="C22" s="2076"/>
      <c r="D22" s="2076"/>
      <c r="E22" s="2076"/>
      <c r="F22" s="2076"/>
      <c r="G22" s="1480"/>
      <c r="H22" s="1112"/>
      <c r="I22" s="1104"/>
      <c r="J22" s="3126"/>
      <c r="K22" s="3127"/>
      <c r="L22" s="3127"/>
      <c r="M22" s="3127"/>
      <c r="N22" s="1124"/>
      <c r="O22" s="1124"/>
      <c r="P22" s="1042"/>
      <c r="Q22" s="1042"/>
      <c r="R22" s="1042"/>
      <c r="S22" s="1042"/>
      <c r="T22" s="1042"/>
      <c r="U22" s="1042"/>
      <c r="V22" s="1042"/>
      <c r="W22" s="1465"/>
      <c r="Y22" s="1193"/>
      <c r="Z22" s="1042"/>
      <c r="AA22" s="1042"/>
      <c r="AB22" s="1465"/>
      <c r="AK22" s="1652">
        <f>T22</f>
        <v>0</v>
      </c>
      <c r="AL22" s="1772"/>
      <c r="AM22" s="1772"/>
      <c r="AN22" s="1652">
        <f>AK22+AL22-AM22</f>
        <v>0</v>
      </c>
      <c r="AO22" s="3123"/>
      <c r="AP22" s="1772"/>
      <c r="AQ22" s="1652">
        <f>R22</f>
        <v>0</v>
      </c>
      <c r="AR22" s="1652">
        <f>IF(AT22&gt;AN22,AT22-AN22,0)</f>
        <v>0</v>
      </c>
      <c r="AS22" s="1652">
        <f>IF(AN22&gt;AT22,AN22-AT22,0)</f>
        <v>0</v>
      </c>
      <c r="AT22" s="1652">
        <f>IF(AP22="Y",AQ22,0)</f>
        <v>0</v>
      </c>
      <c r="AU22" s="1772"/>
      <c r="AV22" s="1652">
        <f>IF(AX22&gt;AN22,AX22-AN22,0)</f>
        <v>0</v>
      </c>
      <c r="AW22" s="1652">
        <f>IF(AN22&gt;AX22,AN22-AX22,0)</f>
        <v>0</v>
      </c>
      <c r="AX22" s="1652">
        <f>AT22+AU22</f>
        <v>0</v>
      </c>
      <c r="AY22" s="1772"/>
      <c r="AZ22" s="1652">
        <f>IF(BB22&gt;AN22,BB22-AN22,0)</f>
        <v>0</v>
      </c>
      <c r="BA22" s="1652">
        <f>IF(AN23&gt;BB22,AN23-BB22,0)</f>
        <v>0</v>
      </c>
      <c r="BB22" s="1652">
        <f>AX22+AY22</f>
        <v>0</v>
      </c>
      <c r="BC22" s="1772"/>
      <c r="BD22" s="2837"/>
      <c r="BE22" s="1080"/>
      <c r="BF22" s="3123"/>
      <c r="BG22" s="3123"/>
      <c r="BH22" s="3123"/>
      <c r="BI22" s="3123"/>
      <c r="BJ22" s="3123"/>
      <c r="BK22" s="3123"/>
      <c r="BL22" s="3123"/>
      <c r="BM22" s="3123"/>
      <c r="BO22" s="2820">
        <f>Y22</f>
        <v>0</v>
      </c>
      <c r="BP22" s="576"/>
      <c r="BQ22" s="576"/>
      <c r="BR22" s="2820">
        <f>BO22+BP22-BQ22</f>
        <v>0</v>
      </c>
      <c r="BS22" s="576"/>
      <c r="BT22" s="2820">
        <f>IF(BV22&gt;BR22,BV22-BR22,0)</f>
        <v>0</v>
      </c>
      <c r="BU22" s="2820">
        <f>IF(BR22&gt;BV22,BR22-BV22,0)</f>
        <v>0</v>
      </c>
      <c r="BV22" s="2820">
        <f>IF(BS22="Y",BR22,0)</f>
        <v>0</v>
      </c>
      <c r="BW22" s="576"/>
      <c r="BX22" s="2820">
        <f>IF(BZ22&gt;BR22,BZ22-BR22,0)</f>
        <v>0</v>
      </c>
      <c r="BY22" s="2820">
        <f>IF(BR22&gt;BZ22,BR22-BZ22,0)</f>
        <v>0</v>
      </c>
      <c r="BZ22" s="2820">
        <f>BV22+BW22</f>
        <v>0</v>
      </c>
      <c r="CA22" s="576"/>
      <c r="CB22" s="2820">
        <f>IF(CD22&gt;BR22,CD22-BR22,0)</f>
        <v>0</v>
      </c>
      <c r="CC22" s="2820">
        <f>IF(BR22&gt;CD22,BR22-CD22,0)</f>
        <v>0</v>
      </c>
      <c r="CD22" s="2820">
        <f>BZ22+CA22</f>
        <v>0</v>
      </c>
      <c r="CE22" s="576"/>
    </row>
    <row r="23" spans="2:83" s="265" customFormat="1" ht="12.75" customHeight="1">
      <c r="B23" s="5553"/>
      <c r="C23" s="5554" t="s">
        <v>1519</v>
      </c>
      <c r="D23" s="5555"/>
      <c r="E23" s="5555"/>
      <c r="F23" s="5555"/>
      <c r="G23" s="5555"/>
      <c r="H23" s="5556"/>
      <c r="I23" s="5556"/>
      <c r="J23" s="5557"/>
      <c r="K23" s="5557"/>
      <c r="L23" s="5557"/>
      <c r="M23" s="5557"/>
      <c r="N23" s="5558">
        <f>SUBTOTAL(9,N20:N22)</f>
        <v>0</v>
      </c>
      <c r="O23" s="5558">
        <f>SUBTOTAL(9,O20:O22)</f>
        <v>0</v>
      </c>
      <c r="P23" s="5559">
        <f t="shared" ref="P23:U23" si="0">SUBTOTAL(9,P20:P22)</f>
        <v>0</v>
      </c>
      <c r="Q23" s="5558">
        <f t="shared" si="0"/>
        <v>0</v>
      </c>
      <c r="R23" s="5558">
        <f t="shared" si="0"/>
        <v>0</v>
      </c>
      <c r="S23" s="5558">
        <f t="shared" si="0"/>
        <v>0</v>
      </c>
      <c r="T23" s="5558">
        <f t="shared" si="0"/>
        <v>0</v>
      </c>
      <c r="U23" s="5558">
        <f t="shared" si="0"/>
        <v>0</v>
      </c>
      <c r="V23" s="5558">
        <f>SUBTOTAL(9,V20:V22)</f>
        <v>0</v>
      </c>
      <c r="W23" s="5560"/>
      <c r="Y23" s="5561">
        <f>SUBTOTAL(9,Y20:Y22)</f>
        <v>0</v>
      </c>
      <c r="Z23" s="5558">
        <f>SUBTOTAL(9,Z20:Z22)</f>
        <v>0</v>
      </c>
      <c r="AA23" s="5558">
        <f>SUBTOTAL(9,AA20:AA22)</f>
        <v>0</v>
      </c>
      <c r="AB23" s="5560"/>
      <c r="AK23" s="2984">
        <f>SUBTOTAL(9,AK20:AK22)</f>
        <v>0</v>
      </c>
      <c r="AL23" s="2984">
        <f>SUBTOTAL(9,AL20:AL22)</f>
        <v>0</v>
      </c>
      <c r="AM23" s="2984">
        <f>SUBTOTAL(9,AM20:AM22)</f>
        <v>0</v>
      </c>
      <c r="AN23" s="2984">
        <f>SUBTOTAL(9,AN20:AN22)</f>
        <v>0</v>
      </c>
      <c r="AO23" s="2984"/>
      <c r="AP23" s="2984"/>
      <c r="AQ23" s="2984">
        <f t="shared" ref="AQ23:BB23" si="1">SUBTOTAL(9,AQ20:AQ22)</f>
        <v>0</v>
      </c>
      <c r="AR23" s="2984">
        <f t="shared" si="1"/>
        <v>0</v>
      </c>
      <c r="AS23" s="2984">
        <f t="shared" si="1"/>
        <v>0</v>
      </c>
      <c r="AT23" s="2984">
        <f t="shared" si="1"/>
        <v>0</v>
      </c>
      <c r="AU23" s="2984">
        <f t="shared" si="1"/>
        <v>0</v>
      </c>
      <c r="AV23" s="2984">
        <f t="shared" si="1"/>
        <v>0</v>
      </c>
      <c r="AW23" s="2984">
        <f t="shared" si="1"/>
        <v>0</v>
      </c>
      <c r="AX23" s="2984">
        <f t="shared" si="1"/>
        <v>0</v>
      </c>
      <c r="AY23" s="2984">
        <f t="shared" si="1"/>
        <v>0</v>
      </c>
      <c r="AZ23" s="2984">
        <f t="shared" si="1"/>
        <v>0</v>
      </c>
      <c r="BA23" s="2984">
        <f t="shared" si="1"/>
        <v>0</v>
      </c>
      <c r="BB23" s="2984">
        <f t="shared" si="1"/>
        <v>0</v>
      </c>
      <c r="BC23" s="2984"/>
      <c r="BD23" s="3128"/>
      <c r="BE23" s="1080"/>
      <c r="BF23" s="2984"/>
      <c r="BG23" s="2984"/>
      <c r="BH23" s="2984"/>
      <c r="BI23" s="2984"/>
      <c r="BJ23" s="2984"/>
      <c r="BK23" s="2984"/>
      <c r="BL23" s="2984"/>
      <c r="BM23" s="2984"/>
      <c r="BN23" s="18"/>
      <c r="BO23" s="2619">
        <f>SUBTOTAL(9,BO20:BO22)</f>
        <v>0</v>
      </c>
      <c r="BP23" s="2619">
        <f>SUBTOTAL(9,BP20:BP22)</f>
        <v>0</v>
      </c>
      <c r="BQ23" s="2619">
        <f>SUBTOTAL(9,BQ20:BQ22)</f>
        <v>0</v>
      </c>
      <c r="BR23" s="2619">
        <f>SUBTOTAL(9,BR20:BR22)</f>
        <v>0</v>
      </c>
      <c r="BS23" s="2619"/>
      <c r="BT23" s="2619">
        <f t="shared" ref="BT23:CD23" si="2">SUBTOTAL(9,BT20:BT22)</f>
        <v>0</v>
      </c>
      <c r="BU23" s="2619">
        <f t="shared" si="2"/>
        <v>0</v>
      </c>
      <c r="BV23" s="2619">
        <f t="shared" si="2"/>
        <v>0</v>
      </c>
      <c r="BW23" s="2619">
        <f t="shared" si="2"/>
        <v>0</v>
      </c>
      <c r="BX23" s="2619">
        <f t="shared" si="2"/>
        <v>0</v>
      </c>
      <c r="BY23" s="2619">
        <f t="shared" si="2"/>
        <v>0</v>
      </c>
      <c r="BZ23" s="2619">
        <f t="shared" si="2"/>
        <v>0</v>
      </c>
      <c r="CA23" s="2619">
        <f t="shared" si="2"/>
        <v>0</v>
      </c>
      <c r="CB23" s="2619">
        <f t="shared" si="2"/>
        <v>0</v>
      </c>
      <c r="CC23" s="2619">
        <f t="shared" si="2"/>
        <v>0</v>
      </c>
      <c r="CD23" s="2619">
        <f t="shared" si="2"/>
        <v>0</v>
      </c>
      <c r="CE23" s="2619"/>
    </row>
    <row r="24" spans="2:83" ht="12.75" customHeight="1">
      <c r="B24" s="2427"/>
      <c r="C24" s="350"/>
      <c r="D24" s="350"/>
      <c r="E24" s="350"/>
      <c r="F24" s="350"/>
      <c r="G24" s="350"/>
      <c r="H24" s="4145"/>
      <c r="I24" s="4145"/>
      <c r="J24" s="4164"/>
      <c r="K24" s="4124"/>
      <c r="L24" s="4124"/>
      <c r="M24" s="4124"/>
      <c r="N24" s="4112"/>
      <c r="O24" s="4136"/>
      <c r="P24" s="4112"/>
      <c r="Q24" s="4112"/>
      <c r="R24" s="4112"/>
      <c r="S24" s="4112"/>
      <c r="T24" s="4112"/>
      <c r="U24" s="4112"/>
      <c r="V24" s="4112"/>
      <c r="W24" s="4165"/>
      <c r="Y24" s="1094"/>
      <c r="Z24" s="4112"/>
      <c r="AA24" s="4112"/>
      <c r="AB24" s="4165"/>
      <c r="AK24" s="1652"/>
      <c r="AL24" s="1652"/>
      <c r="AM24" s="1652"/>
      <c r="AN24" s="1652"/>
      <c r="AO24" s="1652"/>
      <c r="AP24" s="1652"/>
      <c r="AQ24" s="1652"/>
      <c r="AR24" s="1652"/>
      <c r="AS24" s="1652"/>
      <c r="AT24" s="1652"/>
      <c r="AU24" s="1652"/>
      <c r="AV24" s="1652"/>
      <c r="AW24" s="1652"/>
      <c r="AX24" s="1652"/>
      <c r="AY24" s="1652"/>
      <c r="AZ24" s="1652"/>
      <c r="BA24" s="1652"/>
      <c r="BB24" s="1652"/>
      <c r="BC24" s="1652"/>
      <c r="BD24" s="2239"/>
      <c r="BE24" s="1080"/>
      <c r="BF24" s="1652"/>
      <c r="BG24" s="1652"/>
      <c r="BH24" s="1652"/>
      <c r="BI24" s="1652"/>
      <c r="BJ24" s="1652"/>
      <c r="BK24" s="1652"/>
      <c r="BL24" s="1652"/>
      <c r="BM24" s="1652"/>
      <c r="BN24" s="265"/>
      <c r="BO24" s="379"/>
      <c r="BP24" s="379"/>
      <c r="BQ24" s="379"/>
      <c r="BR24" s="379"/>
      <c r="BS24" s="379"/>
      <c r="BT24" s="379"/>
      <c r="BU24" s="379"/>
      <c r="BV24" s="379"/>
      <c r="BW24" s="379"/>
      <c r="BX24" s="379"/>
      <c r="BY24" s="379"/>
      <c r="BZ24" s="379"/>
      <c r="CA24" s="379"/>
      <c r="CB24" s="379"/>
      <c r="CC24" s="379"/>
      <c r="CD24" s="379"/>
      <c r="CE24" s="379"/>
    </row>
    <row r="25" spans="2:83" s="1086" customFormat="1" ht="12.75" customHeight="1">
      <c r="B25" s="1206" t="s">
        <v>1514</v>
      </c>
      <c r="C25" s="1177" t="s">
        <v>2071</v>
      </c>
      <c r="D25" s="1863"/>
      <c r="E25" s="1863"/>
      <c r="F25" s="1863"/>
      <c r="G25" s="1863"/>
      <c r="H25" s="2588"/>
      <c r="I25" s="2588"/>
      <c r="J25" s="3120"/>
      <c r="K25" s="3129"/>
      <c r="L25" s="3129"/>
      <c r="M25" s="3129"/>
      <c r="N25" s="1300"/>
      <c r="O25" s="1300"/>
      <c r="P25" s="1300"/>
      <c r="Q25" s="1300"/>
      <c r="R25" s="1300"/>
      <c r="S25" s="1300"/>
      <c r="T25" s="1300"/>
      <c r="U25" s="1300"/>
      <c r="V25" s="1300"/>
      <c r="W25" s="3130"/>
      <c r="Y25" s="1151"/>
      <c r="Z25" s="1300"/>
      <c r="AA25" s="1300"/>
      <c r="AB25" s="3130"/>
      <c r="AK25" s="1652"/>
      <c r="AL25" s="1652"/>
      <c r="AM25" s="1652"/>
      <c r="AN25" s="1652"/>
      <c r="AO25" s="1652"/>
      <c r="AP25" s="1652"/>
      <c r="AQ25" s="1652"/>
      <c r="AR25" s="1652"/>
      <c r="AS25" s="1652"/>
      <c r="AT25" s="1652"/>
      <c r="AU25" s="1652"/>
      <c r="AV25" s="1652"/>
      <c r="AW25" s="1652"/>
      <c r="AX25" s="1652"/>
      <c r="AY25" s="1652"/>
      <c r="AZ25" s="1652"/>
      <c r="BA25" s="1652"/>
      <c r="BB25" s="1652"/>
      <c r="BC25" s="1652"/>
      <c r="BD25" s="2239"/>
      <c r="BE25" s="1080"/>
      <c r="BF25" s="1652"/>
      <c r="BG25" s="1652"/>
      <c r="BH25" s="1652"/>
      <c r="BI25" s="1652"/>
      <c r="BJ25" s="1652"/>
      <c r="BK25" s="1652"/>
      <c r="BL25" s="1652"/>
      <c r="BM25" s="1652"/>
      <c r="BN25" s="18"/>
      <c r="BO25" s="2820"/>
      <c r="BP25" s="2820"/>
      <c r="BQ25" s="2820"/>
      <c r="BR25" s="2820"/>
      <c r="BS25" s="2820"/>
      <c r="BT25" s="2820"/>
      <c r="BU25" s="2820"/>
      <c r="BV25" s="2820"/>
      <c r="BW25" s="2820"/>
      <c r="BX25" s="2820"/>
      <c r="BY25" s="2820"/>
      <c r="BZ25" s="2820"/>
      <c r="CA25" s="2820"/>
      <c r="CB25" s="2820"/>
      <c r="CC25" s="2820"/>
      <c r="CD25" s="2820"/>
      <c r="CE25" s="2820"/>
    </row>
    <row r="26" spans="2:83" ht="12.75" customHeight="1">
      <c r="B26" s="1205">
        <v>1</v>
      </c>
      <c r="C26" s="1104"/>
      <c r="D26" s="1104"/>
      <c r="E26" s="1104"/>
      <c r="F26" s="1104"/>
      <c r="G26" s="1104"/>
      <c r="H26" s="1042"/>
      <c r="I26" s="1104"/>
      <c r="J26" s="3121"/>
      <c r="K26" s="3121"/>
      <c r="L26" s="3121"/>
      <c r="M26" s="3121"/>
      <c r="N26" s="1112"/>
      <c r="O26" s="1112"/>
      <c r="P26" s="1112"/>
      <c r="Q26" s="1112"/>
      <c r="R26" s="1112"/>
      <c r="S26" s="1112"/>
      <c r="T26" s="1112"/>
      <c r="U26" s="1112"/>
      <c r="V26" s="1112"/>
      <c r="W26" s="1188"/>
      <c r="Y26" s="1111"/>
      <c r="Z26" s="1112"/>
      <c r="AA26" s="1112"/>
      <c r="AB26" s="1188"/>
      <c r="AK26" s="1652">
        <f>T26</f>
        <v>0</v>
      </c>
      <c r="AL26" s="1772"/>
      <c r="AM26" s="1772"/>
      <c r="AN26" s="1652">
        <f>AK26+AL26-AM26</f>
        <v>0</v>
      </c>
      <c r="AO26" s="1772"/>
      <c r="AP26" s="1772"/>
      <c r="AQ26" s="1652">
        <f>R26</f>
        <v>0</v>
      </c>
      <c r="AR26" s="1652">
        <f>IF(AT26&gt;AN26,AT26-AN26,0)</f>
        <v>0</v>
      </c>
      <c r="AS26" s="1652">
        <f>IF(AN26&gt;AT26,AN26-AT26,0)</f>
        <v>0</v>
      </c>
      <c r="AT26" s="1652">
        <f>IF(AND(AO26="Y",AP26="Y"),AQ26,IF(AND(AO26="n/a",AP26="Y"),AQ26,0))-IF(BI26="N",BH26,0)</f>
        <v>0</v>
      </c>
      <c r="AU26" s="1772"/>
      <c r="AV26" s="1652">
        <f>IF(AX26&gt;AN26,AX26-AN26,0)</f>
        <v>0</v>
      </c>
      <c r="AW26" s="1652">
        <f>IF(AN26&gt;AX26,AN26-AX26,0)</f>
        <v>0</v>
      </c>
      <c r="AX26" s="1652">
        <f>AT26+AU26-IF(BK26="N",BJ26,0)</f>
        <v>0</v>
      </c>
      <c r="AY26" s="1772"/>
      <c r="AZ26" s="1652">
        <f>IF(BB26&gt;AN26,BB26-AN26,0)</f>
        <v>0</v>
      </c>
      <c r="BA26" s="1652">
        <f>IF(AN27&gt;BB26,AN27-BB26,0)</f>
        <v>0</v>
      </c>
      <c r="BB26" s="1652">
        <f>AX26+AY26-IF(BM26="Y",BL26,0)</f>
        <v>0</v>
      </c>
      <c r="BC26" s="1772"/>
      <c r="BD26" s="2837"/>
      <c r="BF26" s="1652">
        <f>G26</f>
        <v>0</v>
      </c>
      <c r="BG26" s="1652"/>
      <c r="BH26" s="1652">
        <f>IF(IF(AND(AO26="Y",AP26="Y"),AQ26,IF(AND(AO26="n/a",AP26="Y"),AQ26,0))&gt;MIN(BF26,BG26),IF(AND(AO26="Y",AP26="Y"),AQ26,IF(AND(AO26="n/a",AP26="Y"),AQ26,0))-MIN(BF26,BG26),0)</f>
        <v>0</v>
      </c>
      <c r="BI26" s="1772"/>
      <c r="BJ26" s="1652">
        <f>IF((AT26+AU26)&gt;MIN(BF26,BG26),(AT26+AU26)-MIN(BF26,BG26),0)</f>
        <v>0</v>
      </c>
      <c r="BK26" s="1772"/>
      <c r="BL26" s="1652">
        <f>IF((AX26+AY26)&gt;MIN(BF26,BG26),(AX26+AY26)-MIN(BF26,BG26),0)</f>
        <v>0</v>
      </c>
      <c r="BM26" s="1772"/>
      <c r="BN26" s="1086"/>
      <c r="BO26" s="2820">
        <f>Y26</f>
        <v>0</v>
      </c>
      <c r="BP26" s="576"/>
      <c r="BQ26" s="576"/>
      <c r="BR26" s="2820">
        <f>BO26+BP26-BQ26</f>
        <v>0</v>
      </c>
      <c r="BS26" s="576"/>
      <c r="BT26" s="2820">
        <f>IF(BV26&gt;BR26,BV26-BR26,0)</f>
        <v>0</v>
      </c>
      <c r="BU26" s="2820">
        <f>IF(BR26&gt;BV26,BR26-BV26,0)</f>
        <v>0</v>
      </c>
      <c r="BV26" s="2820">
        <f>IF(BS26="Y",BR26,0)</f>
        <v>0</v>
      </c>
      <c r="BW26" s="576"/>
      <c r="BX26" s="2820">
        <f>IF(BZ26&gt;BR26,BZ26-BR26,0)</f>
        <v>0</v>
      </c>
      <c r="BY26" s="2820">
        <f>IF(BR26&gt;BZ26,BR26-BZ26,0)</f>
        <v>0</v>
      </c>
      <c r="BZ26" s="2820">
        <f>BV26+BW26</f>
        <v>0</v>
      </c>
      <c r="CA26" s="576"/>
      <c r="CB26" s="2820">
        <f>IF(CD26&gt;BR26,CD26-BR26,0)</f>
        <v>0</v>
      </c>
      <c r="CC26" s="2820">
        <f>IF(BR26&gt;CD26,BR26-CD26,0)</f>
        <v>0</v>
      </c>
      <c r="CD26" s="2820">
        <f>BZ26+CA26</f>
        <v>0</v>
      </c>
      <c r="CE26" s="576"/>
    </row>
    <row r="27" spans="2:83" ht="12.75" customHeight="1">
      <c r="B27" s="1205">
        <v>2</v>
      </c>
      <c r="C27" s="1462"/>
      <c r="D27" s="1462"/>
      <c r="E27" s="1462"/>
      <c r="F27" s="1462"/>
      <c r="G27" s="2838"/>
      <c r="H27" s="1042"/>
      <c r="I27" s="1104"/>
      <c r="J27" s="3125"/>
      <c r="K27" s="3125"/>
      <c r="L27" s="3125"/>
      <c r="M27" s="3125"/>
      <c r="N27" s="1042"/>
      <c r="O27" s="1042"/>
      <c r="P27" s="1042"/>
      <c r="Q27" s="1042"/>
      <c r="R27" s="1042"/>
      <c r="S27" s="1042"/>
      <c r="T27" s="1042"/>
      <c r="U27" s="1042"/>
      <c r="V27" s="1042"/>
      <c r="W27" s="1194"/>
      <c r="Y27" s="1193"/>
      <c r="Z27" s="1042"/>
      <c r="AA27" s="1042"/>
      <c r="AB27" s="1465"/>
      <c r="AK27" s="1652">
        <f>T27</f>
        <v>0</v>
      </c>
      <c r="AL27" s="1772"/>
      <c r="AM27" s="1772"/>
      <c r="AN27" s="1652">
        <f>AK27+AL27-AM27</f>
        <v>0</v>
      </c>
      <c r="AO27" s="1772"/>
      <c r="AP27" s="1772"/>
      <c r="AQ27" s="1652">
        <f>R27</f>
        <v>0</v>
      </c>
      <c r="AR27" s="1652">
        <f>IF(AT27&gt;AN27,AT27-AN27,0)</f>
        <v>0</v>
      </c>
      <c r="AS27" s="1652">
        <f>IF(AN27&gt;AT27,AN27-AT27,0)</f>
        <v>0</v>
      </c>
      <c r="AT27" s="1652">
        <f>IF(AND(AO27="Y",AP27="Y"),AQ27,IF(AND(AO27="n/a",AP27="Y"),AQ27,0))-IF(BI27="N",BH27,0)</f>
        <v>0</v>
      </c>
      <c r="AU27" s="1772"/>
      <c r="AV27" s="1652">
        <f>IF(AX27&gt;AN27,AX27-AN27,0)</f>
        <v>0</v>
      </c>
      <c r="AW27" s="1652">
        <f>IF(AN27&gt;AX27,AN27-AX27,0)</f>
        <v>0</v>
      </c>
      <c r="AX27" s="1652">
        <f>AT27+AU27-IF(BK27="N",BJ27,0)</f>
        <v>0</v>
      </c>
      <c r="AY27" s="1772"/>
      <c r="AZ27" s="1652">
        <f>IF(BB27&gt;AN27,BB27-AN27,0)</f>
        <v>0</v>
      </c>
      <c r="BA27" s="1652">
        <f>IF(AN28&gt;BB27,AN28-BB27,0)</f>
        <v>0</v>
      </c>
      <c r="BB27" s="1652">
        <f>AX27+AY27-IF(BM27="Y",BL27,0)</f>
        <v>0</v>
      </c>
      <c r="BC27" s="1772"/>
      <c r="BD27" s="2837"/>
      <c r="BF27" s="1652">
        <f>G27</f>
        <v>0</v>
      </c>
      <c r="BG27" s="1652"/>
      <c r="BH27" s="1652">
        <f>IF(IF(AND(AO27="Y",AP27="Y"),AQ27,IF(AND(AO27="n/a",AP27="Y"),AQ27,0))&gt;MIN(BF27,BG27),IF(AND(AO27="Y",AP27="Y"),AQ27,IF(AND(AO27="n/a",AP27="Y"),AQ27,0))-MIN(BF27,BG27),0)</f>
        <v>0</v>
      </c>
      <c r="BI27" s="1772"/>
      <c r="BJ27" s="1652">
        <f>IF((AT27+AU27)&gt;MIN(BF27,BG27),(AT27+AU27)-MIN(BF27,BG27),0)</f>
        <v>0</v>
      </c>
      <c r="BK27" s="1772"/>
      <c r="BL27" s="1652">
        <f>IF((AX27+AY27)&gt;MIN(BF27,BG27),(AX27+AY27)-MIN(BF27,BG27),0)</f>
        <v>0</v>
      </c>
      <c r="BM27" s="1772"/>
      <c r="BO27" s="2820">
        <f>Y27</f>
        <v>0</v>
      </c>
      <c r="BP27" s="576"/>
      <c r="BQ27" s="576"/>
      <c r="BR27" s="2820">
        <f>BO27+BP27-BQ27</f>
        <v>0</v>
      </c>
      <c r="BS27" s="576"/>
      <c r="BT27" s="2820">
        <f>IF(BV27&gt;BR27,BV27-BR27,0)</f>
        <v>0</v>
      </c>
      <c r="BU27" s="2820">
        <f>IF(BR27&gt;BV27,BR27-BV27,0)</f>
        <v>0</v>
      </c>
      <c r="BV27" s="2820">
        <f>IF(BS27="Y",BR27,0)</f>
        <v>0</v>
      </c>
      <c r="BW27" s="576"/>
      <c r="BX27" s="2820">
        <f>IF(BZ27&gt;BR27,BZ27-BR27,0)</f>
        <v>0</v>
      </c>
      <c r="BY27" s="2820">
        <f>IF(BR27&gt;BZ27,BR27-BZ27,0)</f>
        <v>0</v>
      </c>
      <c r="BZ27" s="2820">
        <f>BV27+BW27</f>
        <v>0</v>
      </c>
      <c r="CA27" s="576"/>
      <c r="CB27" s="2820">
        <f>IF(CD27&gt;BR27,CD27-BR27,0)</f>
        <v>0</v>
      </c>
      <c r="CC27" s="2820">
        <f>IF(BR27&gt;CD27,BR27-CD27,0)</f>
        <v>0</v>
      </c>
      <c r="CD27" s="2820">
        <f>BZ27+CA27</f>
        <v>0</v>
      </c>
      <c r="CE27" s="576"/>
    </row>
    <row r="28" spans="2:83" ht="12.75" customHeight="1">
      <c r="B28" s="1195">
        <v>3</v>
      </c>
      <c r="C28" s="2076"/>
      <c r="D28" s="2076"/>
      <c r="E28" s="2076"/>
      <c r="F28" s="2076"/>
      <c r="G28" s="1480"/>
      <c r="H28" s="1124"/>
      <c r="I28" s="1104"/>
      <c r="J28" s="3126"/>
      <c r="K28" s="3127"/>
      <c r="L28" s="3127"/>
      <c r="M28" s="3127"/>
      <c r="N28" s="1124"/>
      <c r="O28" s="1124"/>
      <c r="P28" s="1042"/>
      <c r="Q28" s="1042"/>
      <c r="R28" s="1042"/>
      <c r="S28" s="1042"/>
      <c r="T28" s="1042"/>
      <c r="U28" s="1042"/>
      <c r="V28" s="1042"/>
      <c r="W28" s="1465"/>
      <c r="Y28" s="1193"/>
      <c r="Z28" s="1042"/>
      <c r="AA28" s="1042"/>
      <c r="AB28" s="1465"/>
      <c r="AK28" s="1652">
        <f>T28</f>
        <v>0</v>
      </c>
      <c r="AL28" s="1772"/>
      <c r="AM28" s="1772"/>
      <c r="AN28" s="1652">
        <f>AK28+AL28-AM28</f>
        <v>0</v>
      </c>
      <c r="AO28" s="1772"/>
      <c r="AP28" s="1772"/>
      <c r="AQ28" s="1652">
        <f>R28</f>
        <v>0</v>
      </c>
      <c r="AR28" s="1652">
        <f>IF(AT28&gt;AN28,AT28-AN28,0)</f>
        <v>0</v>
      </c>
      <c r="AS28" s="1652">
        <f>IF(AN28&gt;AT28,AN28-AT28,0)</f>
        <v>0</v>
      </c>
      <c r="AT28" s="1652">
        <f>IF(AND(AO28="Y",AP28="Y"),AQ28,IF(AND(AO28="n/a",AP28="Y"),AQ28,0))-IF(BI28="N",BH28,0)</f>
        <v>0</v>
      </c>
      <c r="AU28" s="1772"/>
      <c r="AV28" s="1652">
        <f>IF(AX28&gt;AN28,AX28-AN28,0)</f>
        <v>0</v>
      </c>
      <c r="AW28" s="1652">
        <f>IF(AN28&gt;AX28,AN28-AX28,0)</f>
        <v>0</v>
      </c>
      <c r="AX28" s="1652">
        <f>AT28+AU28-IF(BK28="N",BJ28,0)</f>
        <v>0</v>
      </c>
      <c r="AY28" s="1772"/>
      <c r="AZ28" s="1652">
        <f>IF(BB28&gt;AN28,BB28-AN28,0)</f>
        <v>0</v>
      </c>
      <c r="BA28" s="1652">
        <f>IF(AN29&gt;BB28,AN29-BB28,0)</f>
        <v>0</v>
      </c>
      <c r="BB28" s="1652">
        <f>AX28+AY28-IF(BM28="Y",BL28,0)</f>
        <v>0</v>
      </c>
      <c r="BC28" s="1772"/>
      <c r="BD28" s="2837"/>
      <c r="BF28" s="1652">
        <f>G28</f>
        <v>0</v>
      </c>
      <c r="BG28" s="1652"/>
      <c r="BH28" s="1652">
        <f>IF(IF(AND(AO28="Y",AP28="Y"),AQ28,IF(AND(AO28="n/a",AP28="Y"),AQ28,0))&gt;MIN(BF28,BG28),IF(AND(AO28="Y",AP28="Y"),AQ28,IF(AND(AO28="n/a",AP28="Y"),AQ28,0))-MIN(BF28,BG28),0)</f>
        <v>0</v>
      </c>
      <c r="BI28" s="1772"/>
      <c r="BJ28" s="1652">
        <f>IF((AT28+AU28)&gt;MIN(BF28,BG28),(AT28+AU28)-MIN(BF28,BG28),0)</f>
        <v>0</v>
      </c>
      <c r="BK28" s="1772"/>
      <c r="BL28" s="1652">
        <f>IF((AX28+AY28)&gt;MIN(BF28,BG28),(AX28+AY28)-MIN(BF28,BG28),0)</f>
        <v>0</v>
      </c>
      <c r="BM28" s="1772"/>
      <c r="BO28" s="2820">
        <f>Y28</f>
        <v>0</v>
      </c>
      <c r="BP28" s="576"/>
      <c r="BQ28" s="576"/>
      <c r="BR28" s="2820">
        <f>BO28+BP28-BQ28</f>
        <v>0</v>
      </c>
      <c r="BS28" s="576"/>
      <c r="BT28" s="2820">
        <f>IF(BV28&gt;BR28,BV28-BR28,0)</f>
        <v>0</v>
      </c>
      <c r="BU28" s="2820">
        <f>IF(BR28&gt;BV28,BR28-BV28,0)</f>
        <v>0</v>
      </c>
      <c r="BV28" s="2820">
        <f>IF(BS28="Y",BR28,0)</f>
        <v>0</v>
      </c>
      <c r="BW28" s="576"/>
      <c r="BX28" s="2820">
        <f>IF(BZ28&gt;BR28,BZ28-BR28,0)</f>
        <v>0</v>
      </c>
      <c r="BY28" s="2820">
        <f>IF(BR28&gt;BZ28,BR28-BZ28,0)</f>
        <v>0</v>
      </c>
      <c r="BZ28" s="2820">
        <f>BV28+BW28</f>
        <v>0</v>
      </c>
      <c r="CA28" s="576"/>
      <c r="CB28" s="2820">
        <f>IF(CD28&gt;BR28,CD28-BR28,0)</f>
        <v>0</v>
      </c>
      <c r="CC28" s="2820">
        <f>IF(BR28&gt;CD28,BR28-CD28,0)</f>
        <v>0</v>
      </c>
      <c r="CD28" s="2820">
        <f>BZ28+CA28</f>
        <v>0</v>
      </c>
      <c r="CE28" s="576"/>
    </row>
    <row r="29" spans="2:83" s="265" customFormat="1" ht="12.75" customHeight="1">
      <c r="B29" s="5553"/>
      <c r="C29" s="5554" t="s">
        <v>1519</v>
      </c>
      <c r="D29" s="5555"/>
      <c r="E29" s="5555"/>
      <c r="F29" s="5555"/>
      <c r="G29" s="5555"/>
      <c r="H29" s="5556"/>
      <c r="I29" s="5556"/>
      <c r="J29" s="5557"/>
      <c r="K29" s="5557"/>
      <c r="L29" s="5557"/>
      <c r="M29" s="5557"/>
      <c r="N29" s="5558">
        <f>SUBTOTAL(9,N26:N28)</f>
        <v>0</v>
      </c>
      <c r="O29" s="5558">
        <f>SUBTOTAL(9,O26:O28)</f>
        <v>0</v>
      </c>
      <c r="P29" s="5559">
        <f t="shared" ref="P29:V29" si="3">SUBTOTAL(9,P26:P28)</f>
        <v>0</v>
      </c>
      <c r="Q29" s="5558">
        <f t="shared" si="3"/>
        <v>0</v>
      </c>
      <c r="R29" s="5558">
        <f t="shared" si="3"/>
        <v>0</v>
      </c>
      <c r="S29" s="5558">
        <f t="shared" si="3"/>
        <v>0</v>
      </c>
      <c r="T29" s="5558">
        <f t="shared" si="3"/>
        <v>0</v>
      </c>
      <c r="U29" s="5558">
        <f t="shared" si="3"/>
        <v>0</v>
      </c>
      <c r="V29" s="5558">
        <f t="shared" si="3"/>
        <v>0</v>
      </c>
      <c r="W29" s="5560"/>
      <c r="Y29" s="5561">
        <f>SUBTOTAL(9,Y26:Y28)</f>
        <v>0</v>
      </c>
      <c r="Z29" s="5558">
        <f>SUBTOTAL(9,Z26:Z28)</f>
        <v>0</v>
      </c>
      <c r="AA29" s="5558">
        <f>SUBTOTAL(9,AA26:AA28)</f>
        <v>0</v>
      </c>
      <c r="AB29" s="5560"/>
      <c r="AK29" s="2984">
        <f>SUBTOTAL(9,AK26:AK28)</f>
        <v>0</v>
      </c>
      <c r="AL29" s="2984">
        <f>SUBTOTAL(9,AL26:AL28)</f>
        <v>0</v>
      </c>
      <c r="AM29" s="2984">
        <f>SUBTOTAL(9,AM26:AM28)</f>
        <v>0</v>
      </c>
      <c r="AN29" s="2984">
        <f>SUBTOTAL(9,AN26:AN28)</f>
        <v>0</v>
      </c>
      <c r="AO29" s="2984"/>
      <c r="AP29" s="2984"/>
      <c r="AQ29" s="2984">
        <f t="shared" ref="AQ29:BB29" si="4">SUBTOTAL(9,AQ26:AQ28)</f>
        <v>0</v>
      </c>
      <c r="AR29" s="2984">
        <f t="shared" si="4"/>
        <v>0</v>
      </c>
      <c r="AS29" s="2984">
        <f t="shared" si="4"/>
        <v>0</v>
      </c>
      <c r="AT29" s="2984">
        <f t="shared" si="4"/>
        <v>0</v>
      </c>
      <c r="AU29" s="2984">
        <f t="shared" si="4"/>
        <v>0</v>
      </c>
      <c r="AV29" s="2984">
        <f t="shared" si="4"/>
        <v>0</v>
      </c>
      <c r="AW29" s="2984">
        <f t="shared" si="4"/>
        <v>0</v>
      </c>
      <c r="AX29" s="2984">
        <f t="shared" si="4"/>
        <v>0</v>
      </c>
      <c r="AY29" s="2984">
        <f t="shared" si="4"/>
        <v>0</v>
      </c>
      <c r="AZ29" s="2984">
        <f t="shared" si="4"/>
        <v>0</v>
      </c>
      <c r="BA29" s="2984">
        <f t="shared" si="4"/>
        <v>0</v>
      </c>
      <c r="BB29" s="2984">
        <f t="shared" si="4"/>
        <v>0</v>
      </c>
      <c r="BC29" s="2984"/>
      <c r="BD29" s="3128"/>
      <c r="BE29" s="18"/>
      <c r="BF29" s="2984">
        <f>SUBTOTAL(9,BF26:BF28)</f>
        <v>0</v>
      </c>
      <c r="BG29" s="2984"/>
      <c r="BH29" s="2984">
        <f>SUBTOTAL(9,BH26:BH28)</f>
        <v>0</v>
      </c>
      <c r="BI29" s="2984"/>
      <c r="BJ29" s="2984">
        <f>SUBTOTAL(9,BJ26:BJ28)</f>
        <v>0</v>
      </c>
      <c r="BK29" s="2984"/>
      <c r="BL29" s="2984">
        <f>SUBTOTAL(9,BL26:BL28)</f>
        <v>0</v>
      </c>
      <c r="BM29" s="2984"/>
      <c r="BN29" s="18"/>
      <c r="BO29" s="2619">
        <f>SUBTOTAL(9,BO26:BO28)</f>
        <v>0</v>
      </c>
      <c r="BP29" s="2619">
        <f>SUBTOTAL(9,BP26:BP28)</f>
        <v>0</v>
      </c>
      <c r="BQ29" s="2619">
        <f>SUBTOTAL(9,BQ26:BQ28)</f>
        <v>0</v>
      </c>
      <c r="BR29" s="2619">
        <f>SUBTOTAL(9,BR26:BR28)</f>
        <v>0</v>
      </c>
      <c r="BS29" s="2619"/>
      <c r="BT29" s="2619">
        <f t="shared" ref="BT29:CD29" si="5">SUBTOTAL(9,BT26:BT28)</f>
        <v>0</v>
      </c>
      <c r="BU29" s="2619">
        <f t="shared" si="5"/>
        <v>0</v>
      </c>
      <c r="BV29" s="2619">
        <f t="shared" si="5"/>
        <v>0</v>
      </c>
      <c r="BW29" s="2619">
        <f t="shared" si="5"/>
        <v>0</v>
      </c>
      <c r="BX29" s="2619">
        <f t="shared" si="5"/>
        <v>0</v>
      </c>
      <c r="BY29" s="2619">
        <f t="shared" si="5"/>
        <v>0</v>
      </c>
      <c r="BZ29" s="2619">
        <f t="shared" si="5"/>
        <v>0</v>
      </c>
      <c r="CA29" s="2619">
        <f t="shared" si="5"/>
        <v>0</v>
      </c>
      <c r="CB29" s="2619">
        <f t="shared" si="5"/>
        <v>0</v>
      </c>
      <c r="CC29" s="2619">
        <f t="shared" si="5"/>
        <v>0</v>
      </c>
      <c r="CD29" s="2619">
        <f t="shared" si="5"/>
        <v>0</v>
      </c>
      <c r="CE29" s="2619"/>
    </row>
    <row r="30" spans="2:83" s="1086" customFormat="1" ht="12.75" customHeight="1">
      <c r="B30" s="5562"/>
      <c r="C30" s="2606"/>
      <c r="D30" s="2606"/>
      <c r="E30" s="2606"/>
      <c r="F30" s="2606"/>
      <c r="G30" s="2606"/>
      <c r="H30" s="3131"/>
      <c r="I30" s="3131"/>
      <c r="J30" s="3132"/>
      <c r="K30" s="3133"/>
      <c r="L30" s="3133"/>
      <c r="M30" s="3133"/>
      <c r="N30" s="3134"/>
      <c r="O30" s="3134"/>
      <c r="P30" s="3135"/>
      <c r="Q30" s="3135"/>
      <c r="R30" s="3135"/>
      <c r="S30" s="3135"/>
      <c r="T30" s="3135"/>
      <c r="U30" s="3135"/>
      <c r="V30" s="3135"/>
      <c r="W30" s="3130"/>
      <c r="Y30" s="3136"/>
      <c r="Z30" s="3135"/>
      <c r="AA30" s="3135"/>
      <c r="AB30" s="3137"/>
      <c r="AK30" s="1652"/>
      <c r="AL30" s="1652"/>
      <c r="AM30" s="1652"/>
      <c r="AN30" s="1652"/>
      <c r="AO30" s="1652"/>
      <c r="AP30" s="1652"/>
      <c r="AQ30" s="1652"/>
      <c r="AR30" s="1652"/>
      <c r="AS30" s="1652"/>
      <c r="AT30" s="1652"/>
      <c r="AU30" s="1652"/>
      <c r="AV30" s="1652"/>
      <c r="AW30" s="1652"/>
      <c r="AX30" s="1652"/>
      <c r="AY30" s="1652"/>
      <c r="AZ30" s="1652"/>
      <c r="BA30" s="1652"/>
      <c r="BB30" s="1652"/>
      <c r="BC30" s="2148"/>
      <c r="BD30" s="2149"/>
      <c r="BE30" s="18"/>
      <c r="BF30" s="2587"/>
      <c r="BG30" s="2587"/>
      <c r="BH30" s="2587"/>
      <c r="BI30" s="2587"/>
      <c r="BJ30" s="2587"/>
      <c r="BK30" s="2587"/>
      <c r="BL30" s="2587"/>
      <c r="BM30" s="2587"/>
      <c r="BN30" s="265"/>
      <c r="BO30" s="2820"/>
      <c r="BP30" s="2820"/>
      <c r="BQ30" s="2820"/>
      <c r="BR30" s="2820"/>
      <c r="BS30" s="2820"/>
      <c r="BT30" s="2820"/>
      <c r="BU30" s="2820"/>
      <c r="BV30" s="2820"/>
      <c r="BW30" s="2820"/>
      <c r="BX30" s="2820"/>
      <c r="BY30" s="2820"/>
      <c r="BZ30" s="2820"/>
      <c r="CA30" s="2820"/>
      <c r="CB30" s="2820"/>
      <c r="CC30" s="2820"/>
      <c r="CD30" s="2820"/>
      <c r="CE30" s="3102"/>
    </row>
    <row r="31" spans="2:83" s="264" customFormat="1" ht="12.75" customHeight="1">
      <c r="B31" s="5563" t="s">
        <v>2237</v>
      </c>
      <c r="C31" s="5564"/>
      <c r="D31" s="5565"/>
      <c r="E31" s="5565"/>
      <c r="F31" s="5565"/>
      <c r="G31" s="5565"/>
      <c r="H31" s="5565"/>
      <c r="I31" s="5565"/>
      <c r="J31" s="5565"/>
      <c r="K31" s="5566"/>
      <c r="L31" s="5566"/>
      <c r="M31" s="5567"/>
      <c r="N31" s="5568">
        <f t="shared" ref="N31:V31" si="6">SUBTOTAL(9,N20:N29)</f>
        <v>0</v>
      </c>
      <c r="O31" s="5569">
        <f t="shared" si="6"/>
        <v>0</v>
      </c>
      <c r="P31" s="5569">
        <f t="shared" si="6"/>
        <v>0</v>
      </c>
      <c r="Q31" s="5569">
        <f t="shared" si="6"/>
        <v>0</v>
      </c>
      <c r="R31" s="5569">
        <f t="shared" si="6"/>
        <v>0</v>
      </c>
      <c r="S31" s="5569">
        <f t="shared" si="6"/>
        <v>0</v>
      </c>
      <c r="T31" s="5569">
        <f t="shared" si="6"/>
        <v>0</v>
      </c>
      <c r="U31" s="5569">
        <f t="shared" si="6"/>
        <v>0</v>
      </c>
      <c r="V31" s="5569">
        <f t="shared" si="6"/>
        <v>0</v>
      </c>
      <c r="W31" s="5570"/>
      <c r="Y31" s="5571">
        <f>SUBTOTAL(9,Y20:Y29)</f>
        <v>0</v>
      </c>
      <c r="Z31" s="5572">
        <f>SUBTOTAL(9,Z20:Z29)</f>
        <v>0</v>
      </c>
      <c r="AA31" s="5572">
        <f>SUBTOTAL(9,AA20:AA29)</f>
        <v>0</v>
      </c>
      <c r="AB31" s="5573"/>
      <c r="AK31" s="2870">
        <f>SUBTOTAL(9,AK20:AK29)</f>
        <v>0</v>
      </c>
      <c r="AL31" s="2870">
        <f>SUBTOTAL(9,AL20:AL29)</f>
        <v>0</v>
      </c>
      <c r="AM31" s="2870">
        <f>SUBTOTAL(9,AM20:AM29)</f>
        <v>0</v>
      </c>
      <c r="AN31" s="2870">
        <f>SUBTOTAL(9,AN20:AN29)</f>
        <v>0</v>
      </c>
      <c r="AO31" s="2871"/>
      <c r="AP31" s="2871"/>
      <c r="AQ31" s="2870">
        <f t="shared" ref="AQ31:BB31" si="7">SUBTOTAL(9,AQ20:AQ29)</f>
        <v>0</v>
      </c>
      <c r="AR31" s="2870">
        <f t="shared" si="7"/>
        <v>0</v>
      </c>
      <c r="AS31" s="2870">
        <f t="shared" si="7"/>
        <v>0</v>
      </c>
      <c r="AT31" s="2870">
        <f t="shared" si="7"/>
        <v>0</v>
      </c>
      <c r="AU31" s="2870">
        <f t="shared" si="7"/>
        <v>0</v>
      </c>
      <c r="AV31" s="2870">
        <f t="shared" si="7"/>
        <v>0</v>
      </c>
      <c r="AW31" s="2870">
        <f t="shared" si="7"/>
        <v>0</v>
      </c>
      <c r="AX31" s="2870">
        <f t="shared" si="7"/>
        <v>0</v>
      </c>
      <c r="AY31" s="2870">
        <f t="shared" si="7"/>
        <v>0</v>
      </c>
      <c r="AZ31" s="2870">
        <f t="shared" si="7"/>
        <v>0</v>
      </c>
      <c r="BA31" s="2870">
        <f t="shared" si="7"/>
        <v>0</v>
      </c>
      <c r="BB31" s="3138">
        <f t="shared" si="7"/>
        <v>0</v>
      </c>
      <c r="BC31" s="2871"/>
      <c r="BD31" s="3139"/>
      <c r="BE31" s="18"/>
      <c r="BF31" s="2871"/>
      <c r="BG31" s="2871"/>
      <c r="BH31" s="2870">
        <f>SUBTOTAL(9,BH20:BH29)</f>
        <v>0</v>
      </c>
      <c r="BI31" s="3140"/>
      <c r="BJ31" s="2870">
        <f>SUBTOTAL(9,BJ20:BJ29)</f>
        <v>0</v>
      </c>
      <c r="BK31" s="3140"/>
      <c r="BL31" s="2870">
        <f>SUBTOTAL(9,BL20:BL29)</f>
        <v>0</v>
      </c>
      <c r="BM31" s="2871"/>
      <c r="BN31" s="1086"/>
      <c r="BO31" s="2870">
        <f>SUBTOTAL(9,BO20:BO29)</f>
        <v>0</v>
      </c>
      <c r="BP31" s="2870">
        <f>SUBTOTAL(9,BP20:BP29)</f>
        <v>0</v>
      </c>
      <c r="BQ31" s="2870">
        <f>SUBTOTAL(9,BQ20:BQ29)</f>
        <v>0</v>
      </c>
      <c r="BR31" s="2870">
        <f>SUBTOTAL(9,BR20:BR29)</f>
        <v>0</v>
      </c>
      <c r="BS31" s="2871"/>
      <c r="BT31" s="2870">
        <f t="shared" ref="BT31:CD31" si="8">SUBTOTAL(9,BT20:BT29)</f>
        <v>0</v>
      </c>
      <c r="BU31" s="2870">
        <f t="shared" si="8"/>
        <v>0</v>
      </c>
      <c r="BV31" s="2870">
        <f t="shared" si="8"/>
        <v>0</v>
      </c>
      <c r="BW31" s="2870">
        <f t="shared" si="8"/>
        <v>0</v>
      </c>
      <c r="BX31" s="2870">
        <f t="shared" si="8"/>
        <v>0</v>
      </c>
      <c r="BY31" s="2870">
        <f t="shared" si="8"/>
        <v>0</v>
      </c>
      <c r="BZ31" s="2870">
        <f t="shared" si="8"/>
        <v>0</v>
      </c>
      <c r="CA31" s="2870">
        <f t="shared" si="8"/>
        <v>0</v>
      </c>
      <c r="CB31" s="2870">
        <f t="shared" si="8"/>
        <v>0</v>
      </c>
      <c r="CC31" s="2870">
        <f t="shared" si="8"/>
        <v>0</v>
      </c>
      <c r="CD31" s="2870">
        <f t="shared" si="8"/>
        <v>0</v>
      </c>
      <c r="CE31" s="3141"/>
    </row>
    <row r="32" spans="2:83" ht="12.75" customHeight="1">
      <c r="O32" s="273"/>
      <c r="P32" s="273"/>
      <c r="Q32" s="3142" t="s">
        <v>1263</v>
      </c>
      <c r="R32" s="356">
        <f>R31-SFP!G94-SFP!G95</f>
        <v>0</v>
      </c>
      <c r="S32" s="268"/>
      <c r="T32" s="268"/>
      <c r="U32" s="273"/>
      <c r="V32" s="273"/>
      <c r="W32" s="273"/>
      <c r="X32" s="439"/>
      <c r="Y32" s="268"/>
    </row>
    <row r="33" spans="2:40" ht="12.75" customHeight="1">
      <c r="AK33" s="7639" t="s">
        <v>1863</v>
      </c>
      <c r="AL33" s="7639"/>
      <c r="AM33" s="7639" t="s">
        <v>52</v>
      </c>
      <c r="AN33" s="7639"/>
    </row>
    <row r="34" spans="2:40" ht="12.75" customHeight="1">
      <c r="B34" s="284" t="s">
        <v>1565</v>
      </c>
      <c r="AK34" s="7486" t="s">
        <v>1983</v>
      </c>
      <c r="AL34" s="7486"/>
      <c r="AM34" s="7981" t="s">
        <v>1554</v>
      </c>
      <c r="AN34" s="7981"/>
    </row>
    <row r="35" spans="2:40" ht="12.75" customHeight="1">
      <c r="B35" s="1159">
        <v>1</v>
      </c>
      <c r="C35" s="1160" t="s">
        <v>1566</v>
      </c>
      <c r="AK35" s="7486" t="s">
        <v>1984</v>
      </c>
      <c r="AL35" s="7486"/>
      <c r="AM35" s="7981" t="s">
        <v>1985</v>
      </c>
      <c r="AN35" s="7981"/>
    </row>
    <row r="36" spans="2:40" ht="12.75" customHeight="1">
      <c r="B36" s="540"/>
      <c r="AK36" s="7486" t="s">
        <v>2074</v>
      </c>
      <c r="AL36" s="7486"/>
      <c r="AM36" s="7981" t="s">
        <v>1987</v>
      </c>
      <c r="AN36" s="7981"/>
    </row>
  </sheetData>
  <sheetProtection algorithmName="SHA-512" hashValue="pgujrve+j+Fm/fi2PF9Rsje2IdGd32jUo6WKUqkMH/bm2DB4IsS+jLj8vKo4Qp2tF+LaMjIjxT5fmYV8qBlGdw==" saltValue="UqntsKtgVIkelB6iv2C4hg==" spinCount="100000" sheet="1" scenarios="1" formatRows="0" insertColumns="0" insertRows="0"/>
  <mergeCells count="87">
    <mergeCell ref="BJ11:BJ17"/>
    <mergeCell ref="BK11:BK17"/>
    <mergeCell ref="BL11:BL17"/>
    <mergeCell ref="BM11:BM17"/>
    <mergeCell ref="BC10:BC17"/>
    <mergeCell ref="CE11:CE17"/>
    <mergeCell ref="BR11:BR17"/>
    <mergeCell ref="BO11:BO17"/>
    <mergeCell ref="BP11:BQ11"/>
    <mergeCell ref="BP12:BP17"/>
    <mergeCell ref="BQ12:BQ17"/>
    <mergeCell ref="BS12:BS17"/>
    <mergeCell ref="BV11:BV17"/>
    <mergeCell ref="BU11:BU17"/>
    <mergeCell ref="BT11:BT17"/>
    <mergeCell ref="CA12:CA17"/>
    <mergeCell ref="CB12:CB17"/>
    <mergeCell ref="CC12:CC17"/>
    <mergeCell ref="CD12:CD17"/>
    <mergeCell ref="BX12:BX17"/>
    <mergeCell ref="BZ12:BZ17"/>
    <mergeCell ref="BY12:BY17"/>
    <mergeCell ref="AK34:AL34"/>
    <mergeCell ref="AM34:AN34"/>
    <mergeCell ref="AK35:AL35"/>
    <mergeCell ref="AM35:AN35"/>
    <mergeCell ref="BF11:BF17"/>
    <mergeCell ref="BD10:BD17"/>
    <mergeCell ref="AU11:AU17"/>
    <mergeCell ref="AV11:AV17"/>
    <mergeCell ref="AW11:AW17"/>
    <mergeCell ref="AX11:AX17"/>
    <mergeCell ref="AY11:AY17"/>
    <mergeCell ref="AZ11:AZ17"/>
    <mergeCell ref="BA11:BA17"/>
    <mergeCell ref="BB11:BB17"/>
    <mergeCell ref="BW12:BW17"/>
    <mergeCell ref="AK36:AL36"/>
    <mergeCell ref="AM36:AN36"/>
    <mergeCell ref="S9:S17"/>
    <mergeCell ref="AK33:AL33"/>
    <mergeCell ref="AM33:AN33"/>
    <mergeCell ref="AN10:AN17"/>
    <mergeCell ref="AM11:AM17"/>
    <mergeCell ref="AL11:AL17"/>
    <mergeCell ref="AK10:AK17"/>
    <mergeCell ref="B9:C17"/>
    <mergeCell ref="H9:H17"/>
    <mergeCell ref="K11:K17"/>
    <mergeCell ref="L11:L17"/>
    <mergeCell ref="M11:M17"/>
    <mergeCell ref="I9:I17"/>
    <mergeCell ref="D9:D17"/>
    <mergeCell ref="E9:E17"/>
    <mergeCell ref="G9:G17"/>
    <mergeCell ref="BF9:BM9"/>
    <mergeCell ref="AL10:AM10"/>
    <mergeCell ref="BF10:BG10"/>
    <mergeCell ref="AR10:AR17"/>
    <mergeCell ref="AQ11:AQ17"/>
    <mergeCell ref="AP11:AP17"/>
    <mergeCell ref="AO11:AO17"/>
    <mergeCell ref="AK9:BC9"/>
    <mergeCell ref="AO10:AP10"/>
    <mergeCell ref="BI10:BI17"/>
    <mergeCell ref="BJ10:BK10"/>
    <mergeCell ref="BL10:BM10"/>
    <mergeCell ref="AS10:AS17"/>
    <mergeCell ref="BH10:BH17"/>
    <mergeCell ref="BG11:BG17"/>
    <mergeCell ref="AT10:AT17"/>
    <mergeCell ref="AC2:AC5"/>
    <mergeCell ref="AB10:AB17"/>
    <mergeCell ref="F9:F17"/>
    <mergeCell ref="J9:J17"/>
    <mergeCell ref="Z10:Z17"/>
    <mergeCell ref="AA10:AA17"/>
    <mergeCell ref="N11:N17"/>
    <mergeCell ref="V9:V17"/>
    <mergeCell ref="Q9:Q17"/>
    <mergeCell ref="Y10:Y17"/>
    <mergeCell ref="U9:U17"/>
    <mergeCell ref="W9:W17"/>
    <mergeCell ref="R9:R17"/>
    <mergeCell ref="O11:O17"/>
    <mergeCell ref="P9:P17"/>
    <mergeCell ref="T9:T17"/>
  </mergeCells>
  <conditionalFormatting sqref="R32">
    <cfRule type="cellIs" dxfId="85" priority="1" operator="notEqual">
      <formula>0</formula>
    </cfRule>
  </conditionalFormatting>
  <dataValidations count="4">
    <dataValidation type="list" allowBlank="1" showInputMessage="1" showErrorMessage="1" sqref="AP20:AP22 AP26:AP28 BS20:BS22 BS26:BS28 E20:E22 E26:E28 I20:I22 I26:I28" xr:uid="{51290FC2-4B34-44CF-A976-7F4537E92888}">
      <formula1>"Y,N"</formula1>
    </dataValidation>
    <dataValidation type="list" allowBlank="1" showInputMessage="1" showErrorMessage="1" sqref="AO26:AO28 BM26:BM28 BK26:BK28 BI26:BI28" xr:uid="{243BDC74-8B0C-411E-BA9C-9B3D22CBBDAA}">
      <formula1>"Y,N,n/a"</formula1>
    </dataValidation>
    <dataValidation type="list" allowBlank="1" showInputMessage="1" showErrorMessage="1" sqref="H20:H22" xr:uid="{86F735B7-BA9F-4B70-9ED9-815D5E7CB1FD}">
      <formula1>"Local currency, Foreign currency"</formula1>
    </dataValidation>
    <dataValidation type="list" allowBlank="1" showInputMessage="1" showErrorMessage="1" sqref="H26:H28" xr:uid="{C9449909-4A3E-4132-A337-30037FD472C2}">
      <formula1>"AAA to AA-, A+ to A- , BBB+ to BBB-, BB+ to B-, CCC or worse,In good standing,Others"</formula1>
    </dataValidation>
  </dataValidations>
  <hyperlinks>
    <hyperlink ref="AK34" r:id="rId1" display="https://www.insurance.gov.ph/wp-content/uploads/2022/05/CL2022_23.pdf" xr:uid="{467FFE3E-923F-442F-B8A2-0B32315C2C85}"/>
    <hyperlink ref="AK35" r:id="rId2" display="https://www.insurance.gov.ph/wp-content/uploads/2022/02/CL2021_53.pdf" xr:uid="{DF64D336-0A1A-44FD-B398-850F5E5A23ED}"/>
    <hyperlink ref="AK36" r:id="rId3" display="https://www.insurance.gov.ph/amended-insurance-code-r-a-10607/" xr:uid="{CC801206-DC20-4C98-8356-7D24A15C66A1}"/>
    <hyperlink ref="AD5" location="SCI!A1" display="SCI" xr:uid="{5016992C-CE3D-4464-A06C-445AAE0BDCE2}"/>
    <hyperlink ref="AD4" location="'SFP - Liab, NW '!A1" display="SFP-Liab and NW" xr:uid="{443B7051-BD53-41E1-8977-514E2A7688FB}"/>
    <hyperlink ref="AD3" location="'SFP - Asset'!A1" display="SFP-Asset" xr:uid="{5ED7E6DC-67D1-4F8F-9D32-DE00E6E05930}"/>
    <hyperlink ref="AD2" location="Content!A1" display="Content" xr:uid="{B677051A-F742-43CC-93EF-05EEFE16FA27}"/>
  </hyperlinks>
  <printOptions horizontalCentered="1"/>
  <pageMargins left="0.2" right="0.2" top="1.25" bottom="0.75" header="0.3" footer="0.3"/>
  <pageSetup paperSize="5" scale="24" fitToHeight="0" orientation="portrait"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31">
    <tabColor rgb="FFFFCCCC"/>
    <pageSetUpPr fitToPage="1"/>
  </sheetPr>
  <dimension ref="B2:CF53"/>
  <sheetViews>
    <sheetView showGridLines="0" zoomScale="85" zoomScaleNormal="85" workbookViewId="0">
      <selection activeCell="AC2" sqref="AC2:AD5"/>
    </sheetView>
  </sheetViews>
  <sheetFormatPr defaultColWidth="9.140625" defaultRowHeight="12.75" customHeight="1" outlineLevelCol="1"/>
  <cols>
    <col min="1" max="1" width="1.85546875" style="18" customWidth="1"/>
    <col min="2" max="2" width="4" style="23" customWidth="1"/>
    <col min="3" max="3" width="30.7109375" style="18" customWidth="1"/>
    <col min="4" max="4" width="25.7109375" style="18" customWidth="1"/>
    <col min="5" max="6" width="20.7109375" style="18" customWidth="1"/>
    <col min="7" max="10" width="15.7109375" style="18" customWidth="1"/>
    <col min="11" max="12" width="20.7109375" style="18" customWidth="1"/>
    <col min="13" max="13" width="12.7109375" style="18" customWidth="1"/>
    <col min="14" max="16" width="20.7109375" style="18" customWidth="1"/>
    <col min="17" max="17" width="12.7109375" style="18" customWidth="1"/>
    <col min="18" max="22" width="20.7109375" style="18" customWidth="1"/>
    <col min="23" max="23" width="30.7109375" style="18" customWidth="1"/>
    <col min="24" max="24" width="3.7109375" style="18" customWidth="1"/>
    <col min="25" max="27" width="18.7109375" style="18" customWidth="1"/>
    <col min="28" max="28" width="25.7109375" style="18" customWidth="1"/>
    <col min="29" max="29" width="2.140625" style="18" customWidth="1"/>
    <col min="30" max="30" width="18.42578125" style="18" bestFit="1" customWidth="1"/>
    <col min="31" max="35" width="9.140625" style="18" customWidth="1"/>
    <col min="36" max="36" width="9.140625" style="18" hidden="1" customWidth="1"/>
    <col min="37" max="47" width="20.7109375" style="18" hidden="1" customWidth="1"/>
    <col min="48" max="55" width="20.7109375" style="18" hidden="1" customWidth="1" outlineLevel="1"/>
    <col min="56" max="56" width="35.7109375" style="18" hidden="1" customWidth="1" collapsed="1"/>
    <col min="57" max="57" width="35.7109375" style="18" hidden="1" customWidth="1"/>
    <col min="58" max="58" width="3.7109375" style="18" hidden="1" customWidth="1"/>
    <col min="59" max="66" width="18.7109375" style="18" hidden="1" customWidth="1"/>
    <col min="67" max="67" width="3.7109375" style="18" hidden="1" customWidth="1"/>
    <col min="68" max="75" width="18.7109375" style="18" hidden="1" customWidth="1"/>
    <col min="76" max="83" width="18.7109375" style="18" hidden="1" customWidth="1" outlineLevel="1"/>
    <col min="84" max="84" width="35.7109375" style="18" hidden="1" customWidth="1" collapsed="1"/>
    <col min="85" max="85" width="0" style="18" hidden="1" customWidth="1"/>
    <col min="86" max="16384" width="9.140625" style="18"/>
  </cols>
  <sheetData>
    <row r="2" spans="2:84" ht="15.2" customHeight="1">
      <c r="B2" s="467" t="s">
        <v>2238</v>
      </c>
      <c r="G2" s="1484"/>
      <c r="H2" s="1484"/>
      <c r="X2" s="1152"/>
      <c r="AC2" s="8180" t="s">
        <v>1486</v>
      </c>
      <c r="AD2" s="5574" t="s">
        <v>1067</v>
      </c>
    </row>
    <row r="3" spans="2:84" ht="15.2" customHeight="1">
      <c r="B3" s="1455" t="s">
        <v>7</v>
      </c>
      <c r="D3" s="5393">
        <f>'Com Prof'!D2</f>
        <v>0</v>
      </c>
      <c r="E3" s="5394"/>
      <c r="F3" s="5394"/>
      <c r="G3" s="1484"/>
      <c r="H3" s="1484"/>
      <c r="K3" s="265"/>
      <c r="L3" s="265"/>
      <c r="M3" s="265"/>
      <c r="N3" s="265"/>
      <c r="O3" s="265"/>
      <c r="P3" s="265"/>
      <c r="Q3" s="265"/>
      <c r="R3" s="265"/>
      <c r="S3" s="265"/>
      <c r="T3" s="265"/>
      <c r="U3" s="265"/>
      <c r="V3" s="265"/>
      <c r="W3" s="265"/>
      <c r="AC3" s="8180"/>
      <c r="AD3" s="1338" t="s">
        <v>1487</v>
      </c>
    </row>
    <row r="4" spans="2:84" ht="15.2" customHeight="1">
      <c r="B4" s="1455" t="s">
        <v>757</v>
      </c>
      <c r="D4" s="5526">
        <f>'Com Prof'!D3</f>
        <v>45657</v>
      </c>
      <c r="E4" s="5527"/>
      <c r="F4" s="5527"/>
      <c r="X4" s="264"/>
      <c r="Y4" s="264"/>
      <c r="AC4" s="8180"/>
      <c r="AD4" s="1338" t="s">
        <v>1488</v>
      </c>
    </row>
    <row r="5" spans="2:84" ht="15.2" customHeight="1">
      <c r="B5" s="593"/>
      <c r="C5" s="593"/>
      <c r="D5" s="593"/>
      <c r="E5" s="593"/>
      <c r="F5" s="593"/>
      <c r="G5" s="593"/>
      <c r="H5" s="593"/>
      <c r="I5" s="593"/>
      <c r="J5" s="593"/>
      <c r="K5" s="593"/>
      <c r="L5" s="593"/>
      <c r="M5" s="593"/>
      <c r="N5" s="593"/>
      <c r="O5" s="593"/>
      <c r="P5" s="593"/>
      <c r="Q5" s="593"/>
      <c r="R5" s="593"/>
      <c r="S5" s="593"/>
      <c r="T5" s="593"/>
      <c r="U5" s="593"/>
      <c r="V5" s="593"/>
      <c r="W5" s="593"/>
      <c r="AC5" s="8193"/>
      <c r="AD5" s="1339" t="s">
        <v>258</v>
      </c>
    </row>
    <row r="6" spans="2:84" ht="15.2" customHeight="1">
      <c r="B6" s="18"/>
      <c r="AD6" s="510"/>
    </row>
    <row r="7" spans="2:84" ht="15.2" customHeight="1">
      <c r="B7" s="18"/>
      <c r="AD7" s="510"/>
    </row>
    <row r="8" spans="2:84" ht="14.1" customHeight="1">
      <c r="B8" s="18"/>
      <c r="AD8" s="510"/>
    </row>
    <row r="9" spans="2:84" ht="12.75" customHeight="1">
      <c r="B9" s="8194" t="s">
        <v>52</v>
      </c>
      <c r="C9" s="8194"/>
      <c r="D9" s="8195" t="s">
        <v>1489</v>
      </c>
      <c r="E9" s="8195" t="s">
        <v>1989</v>
      </c>
      <c r="F9" s="8195" t="s">
        <v>1950</v>
      </c>
      <c r="G9" s="8195" t="s">
        <v>1990</v>
      </c>
      <c r="H9" s="8199" t="s">
        <v>1572</v>
      </c>
      <c r="I9" s="8195" t="s">
        <v>1991</v>
      </c>
      <c r="J9" s="8195" t="s">
        <v>2239</v>
      </c>
      <c r="K9" s="8195" t="s">
        <v>1992</v>
      </c>
      <c r="L9" s="8195" t="s">
        <v>2240</v>
      </c>
      <c r="M9" s="8199" t="s">
        <v>1500</v>
      </c>
      <c r="N9" s="8200" t="s">
        <v>2241</v>
      </c>
      <c r="O9" s="8196" t="s">
        <v>131</v>
      </c>
      <c r="P9" s="3248" t="s">
        <v>2242</v>
      </c>
      <c r="Q9" s="3249"/>
      <c r="R9" s="3250"/>
      <c r="S9" s="8092" t="s">
        <v>1640</v>
      </c>
      <c r="T9" s="8092" t="s">
        <v>2064</v>
      </c>
      <c r="U9" s="8195" t="s">
        <v>1086</v>
      </c>
      <c r="V9" s="8195" t="s">
        <v>1084</v>
      </c>
      <c r="W9" s="8198" t="s">
        <v>1497</v>
      </c>
      <c r="Y9" s="5529" t="s">
        <v>78</v>
      </c>
      <c r="Z9" s="5530"/>
      <c r="AA9" s="5530"/>
      <c r="AB9" s="5531"/>
      <c r="AK9" s="8190" t="s">
        <v>1068</v>
      </c>
      <c r="AL9" s="8190"/>
      <c r="AM9" s="8190"/>
      <c r="AN9" s="8190"/>
      <c r="AO9" s="8190"/>
      <c r="AP9" s="8190"/>
      <c r="AQ9" s="8190"/>
      <c r="AR9" s="8190"/>
      <c r="AS9" s="8190"/>
      <c r="AT9" s="8190"/>
      <c r="AU9" s="8190"/>
      <c r="AV9" s="8190"/>
      <c r="AW9" s="8190"/>
      <c r="AX9" s="8190"/>
      <c r="AY9" s="8190"/>
      <c r="AZ9" s="8190"/>
      <c r="BA9" s="8190"/>
      <c r="BB9" s="8190"/>
      <c r="BC9" s="8190"/>
      <c r="BD9" s="8190"/>
      <c r="BE9" s="2816"/>
      <c r="BF9" s="2817"/>
      <c r="BG9" s="8189" t="s">
        <v>1956</v>
      </c>
      <c r="BH9" s="8189"/>
      <c r="BI9" s="8189"/>
      <c r="BJ9" s="8189"/>
      <c r="BK9" s="8189"/>
      <c r="BL9" s="8189"/>
      <c r="BM9" s="8189"/>
      <c r="BN9" s="8189"/>
      <c r="BO9" s="3251"/>
      <c r="BP9" s="8190" t="s">
        <v>1068</v>
      </c>
      <c r="BQ9" s="8190"/>
      <c r="BR9" s="8190"/>
      <c r="BS9" s="8190"/>
      <c r="BT9" s="8190"/>
      <c r="BU9" s="8190"/>
      <c r="BV9" s="8190"/>
      <c r="BW9" s="8190"/>
      <c r="BX9" s="8190"/>
      <c r="BY9" s="8190"/>
      <c r="BZ9" s="8190"/>
      <c r="CA9" s="8190"/>
      <c r="CB9" s="8190"/>
      <c r="CC9" s="8190"/>
      <c r="CD9" s="8190"/>
      <c r="CE9" s="8190"/>
      <c r="CF9" s="8190"/>
    </row>
    <row r="10" spans="2:84" ht="12.75" customHeight="1">
      <c r="B10" s="8194"/>
      <c r="C10" s="8194"/>
      <c r="D10" s="8195"/>
      <c r="E10" s="8195"/>
      <c r="F10" s="8195"/>
      <c r="G10" s="8195"/>
      <c r="H10" s="8199"/>
      <c r="I10" s="8195"/>
      <c r="J10" s="8195"/>
      <c r="K10" s="8195"/>
      <c r="L10" s="8195"/>
      <c r="M10" s="8199"/>
      <c r="N10" s="8200"/>
      <c r="O10" s="8196"/>
      <c r="P10" s="8197" t="s">
        <v>2243</v>
      </c>
      <c r="Q10" s="8197" t="s">
        <v>1500</v>
      </c>
      <c r="R10" s="8197" t="s">
        <v>1995</v>
      </c>
      <c r="S10" s="8092"/>
      <c r="T10" s="8092"/>
      <c r="U10" s="8195"/>
      <c r="V10" s="8195"/>
      <c r="W10" s="8198"/>
      <c r="Y10" s="8143" t="s">
        <v>1583</v>
      </c>
      <c r="Z10" s="8135" t="s">
        <v>1086</v>
      </c>
      <c r="AA10" s="8135" t="s">
        <v>1084</v>
      </c>
      <c r="AB10" s="8060" t="s">
        <v>1497</v>
      </c>
      <c r="AK10" s="7410" t="s">
        <v>1501</v>
      </c>
      <c r="AL10" s="7410" t="s">
        <v>1502</v>
      </c>
      <c r="AM10" s="7410"/>
      <c r="AN10" s="7410" t="s">
        <v>1081</v>
      </c>
      <c r="AO10" s="7410" t="s">
        <v>1503</v>
      </c>
      <c r="AP10" s="7410"/>
      <c r="AQ10" s="7410"/>
      <c r="AR10" s="1380" t="s">
        <v>1962</v>
      </c>
      <c r="AS10" s="7410" t="s">
        <v>1082</v>
      </c>
      <c r="AT10" s="7410" t="s">
        <v>1086</v>
      </c>
      <c r="AU10" s="7410" t="s">
        <v>1084</v>
      </c>
      <c r="AV10" s="1778" t="s">
        <v>1070</v>
      </c>
      <c r="AW10" s="1778"/>
      <c r="AX10" s="1778"/>
      <c r="AY10" s="1778"/>
      <c r="AZ10" s="1778" t="s">
        <v>1071</v>
      </c>
      <c r="BA10" s="1778"/>
      <c r="BB10" s="1778"/>
      <c r="BC10" s="1778"/>
      <c r="BD10" s="7410" t="s">
        <v>44</v>
      </c>
      <c r="BE10" s="7422" t="s">
        <v>1505</v>
      </c>
      <c r="BF10" s="1080"/>
      <c r="BG10" s="7410" t="s">
        <v>1963</v>
      </c>
      <c r="BH10" s="7410"/>
      <c r="BI10" s="7410" t="s">
        <v>1919</v>
      </c>
      <c r="BJ10" s="7410" t="s">
        <v>1920</v>
      </c>
      <c r="BK10" s="7410" t="s">
        <v>1070</v>
      </c>
      <c r="BL10" s="7410"/>
      <c r="BM10" s="7410" t="s">
        <v>1071</v>
      </c>
      <c r="BN10" s="7410"/>
      <c r="BO10" s="1174"/>
      <c r="BP10" s="8201" t="s">
        <v>1964</v>
      </c>
      <c r="BQ10" s="8201"/>
      <c r="BR10" s="8201"/>
      <c r="BS10" s="8201"/>
      <c r="BT10" s="8201"/>
      <c r="BU10" s="8201"/>
      <c r="BV10" s="8201"/>
      <c r="BW10" s="8201"/>
      <c r="BX10" s="8201"/>
      <c r="BY10" s="8201"/>
      <c r="BZ10" s="8201"/>
      <c r="CA10" s="8201"/>
      <c r="CB10" s="8201"/>
      <c r="CC10" s="8201"/>
      <c r="CD10" s="8201"/>
      <c r="CE10" s="8201"/>
      <c r="CF10" s="8201"/>
    </row>
    <row r="11" spans="2:84" ht="27.6" customHeight="1">
      <c r="B11" s="8194"/>
      <c r="C11" s="8194"/>
      <c r="D11" s="8195"/>
      <c r="E11" s="8195"/>
      <c r="F11" s="8195"/>
      <c r="G11" s="8195"/>
      <c r="H11" s="8199"/>
      <c r="I11" s="8195"/>
      <c r="J11" s="8195"/>
      <c r="K11" s="8195"/>
      <c r="L11" s="8195"/>
      <c r="M11" s="8199"/>
      <c r="N11" s="8200"/>
      <c r="O11" s="8196"/>
      <c r="P11" s="8197"/>
      <c r="Q11" s="8197"/>
      <c r="R11" s="8197"/>
      <c r="S11" s="8092"/>
      <c r="T11" s="8092"/>
      <c r="U11" s="8195"/>
      <c r="V11" s="8195"/>
      <c r="W11" s="8198"/>
      <c r="Y11" s="8143"/>
      <c r="Z11" s="8135"/>
      <c r="AA11" s="8135"/>
      <c r="AB11" s="8060"/>
      <c r="AK11" s="7410"/>
      <c r="AL11" s="7410" t="s">
        <v>1507</v>
      </c>
      <c r="AM11" s="7410" t="s">
        <v>1508</v>
      </c>
      <c r="AN11" s="7410"/>
      <c r="AO11" s="7410" t="s">
        <v>2244</v>
      </c>
      <c r="AP11" s="7410" t="s">
        <v>1624</v>
      </c>
      <c r="AQ11" s="7410" t="s">
        <v>1997</v>
      </c>
      <c r="AR11" s="7410" t="s">
        <v>1998</v>
      </c>
      <c r="AS11" s="7410"/>
      <c r="AT11" s="7410"/>
      <c r="AU11" s="7410"/>
      <c r="AV11" s="7410" t="s">
        <v>1509</v>
      </c>
      <c r="AW11" s="7410" t="s">
        <v>1082</v>
      </c>
      <c r="AX11" s="7410" t="s">
        <v>1086</v>
      </c>
      <c r="AY11" s="7410" t="s">
        <v>1084</v>
      </c>
      <c r="AZ11" s="7410" t="s">
        <v>1509</v>
      </c>
      <c r="BA11" s="7410" t="s">
        <v>1082</v>
      </c>
      <c r="BB11" s="7410" t="s">
        <v>1086</v>
      </c>
      <c r="BC11" s="7410" t="s">
        <v>1084</v>
      </c>
      <c r="BD11" s="7410"/>
      <c r="BE11" s="7422"/>
      <c r="BF11" s="1080"/>
      <c r="BG11" s="7410"/>
      <c r="BH11" s="7410"/>
      <c r="BI11" s="7410"/>
      <c r="BJ11" s="7410"/>
      <c r="BK11" s="7410" t="s">
        <v>1919</v>
      </c>
      <c r="BL11" s="7410" t="s">
        <v>1920</v>
      </c>
      <c r="BM11" s="7410" t="s">
        <v>1919</v>
      </c>
      <c r="BN11" s="7410" t="s">
        <v>1920</v>
      </c>
      <c r="BO11" s="1174"/>
      <c r="BP11" s="7682" t="s">
        <v>1501</v>
      </c>
      <c r="BQ11" s="7682" t="s">
        <v>1794</v>
      </c>
      <c r="BR11" s="7682"/>
      <c r="BS11" s="7682" t="s">
        <v>1081</v>
      </c>
      <c r="BT11" s="2978" t="s">
        <v>1503</v>
      </c>
      <c r="BU11" s="7682" t="s">
        <v>1082</v>
      </c>
      <c r="BV11" s="7682" t="s">
        <v>1086</v>
      </c>
      <c r="BW11" s="7682" t="s">
        <v>1084</v>
      </c>
      <c r="BX11" s="2211" t="s">
        <v>1070</v>
      </c>
      <c r="BY11" s="2212"/>
      <c r="BZ11" s="2212"/>
      <c r="CA11" s="2213"/>
      <c r="CB11" s="2211" t="s">
        <v>1071</v>
      </c>
      <c r="CC11" s="2212"/>
      <c r="CD11" s="2212"/>
      <c r="CE11" s="2213"/>
      <c r="CF11" s="7682" t="s">
        <v>44</v>
      </c>
    </row>
    <row r="12" spans="2:84" ht="12.75" customHeight="1">
      <c r="B12" s="8194"/>
      <c r="C12" s="8194"/>
      <c r="D12" s="8195"/>
      <c r="E12" s="8195"/>
      <c r="F12" s="8195"/>
      <c r="G12" s="8195"/>
      <c r="H12" s="8199"/>
      <c r="I12" s="8195"/>
      <c r="J12" s="8195"/>
      <c r="K12" s="8195"/>
      <c r="L12" s="8195"/>
      <c r="M12" s="8199"/>
      <c r="N12" s="8200"/>
      <c r="O12" s="8196"/>
      <c r="P12" s="8197"/>
      <c r="Q12" s="8197"/>
      <c r="R12" s="8197"/>
      <c r="S12" s="8092"/>
      <c r="T12" s="8092"/>
      <c r="U12" s="8195"/>
      <c r="V12" s="8195"/>
      <c r="W12" s="8198"/>
      <c r="Y12" s="8143"/>
      <c r="Z12" s="8135"/>
      <c r="AA12" s="8135"/>
      <c r="AB12" s="8060"/>
      <c r="AK12" s="7410"/>
      <c r="AL12" s="7410"/>
      <c r="AM12" s="7410"/>
      <c r="AN12" s="7410"/>
      <c r="AO12" s="7410"/>
      <c r="AP12" s="7410"/>
      <c r="AQ12" s="7410"/>
      <c r="AR12" s="7410"/>
      <c r="AS12" s="7410"/>
      <c r="AT12" s="7410"/>
      <c r="AU12" s="7410"/>
      <c r="AV12" s="7410"/>
      <c r="AW12" s="7410"/>
      <c r="AX12" s="7410"/>
      <c r="AY12" s="7410"/>
      <c r="AZ12" s="7410"/>
      <c r="BA12" s="7410"/>
      <c r="BB12" s="7410"/>
      <c r="BC12" s="7410"/>
      <c r="BD12" s="7410"/>
      <c r="BE12" s="7422"/>
      <c r="BF12" s="1080"/>
      <c r="BG12" s="7410" t="s">
        <v>1967</v>
      </c>
      <c r="BH12" s="7410" t="s">
        <v>1968</v>
      </c>
      <c r="BI12" s="7410"/>
      <c r="BJ12" s="7410"/>
      <c r="BK12" s="7410"/>
      <c r="BL12" s="7410"/>
      <c r="BM12" s="7410"/>
      <c r="BN12" s="7410"/>
      <c r="BO12" s="1174"/>
      <c r="BP12" s="7682"/>
      <c r="BQ12" s="7682" t="s">
        <v>1507</v>
      </c>
      <c r="BR12" s="7682" t="s">
        <v>1508</v>
      </c>
      <c r="BS12" s="7682"/>
      <c r="BT12" s="7682" t="s">
        <v>1586</v>
      </c>
      <c r="BU12" s="7682"/>
      <c r="BV12" s="7682"/>
      <c r="BW12" s="7682"/>
      <c r="BX12" s="7721" t="s">
        <v>1509</v>
      </c>
      <c r="BY12" s="7721" t="s">
        <v>1082</v>
      </c>
      <c r="BZ12" s="7721" t="s">
        <v>1086</v>
      </c>
      <c r="CA12" s="7721" t="s">
        <v>1084</v>
      </c>
      <c r="CB12" s="7721" t="s">
        <v>1509</v>
      </c>
      <c r="CC12" s="7721" t="s">
        <v>1082</v>
      </c>
      <c r="CD12" s="7721" t="s">
        <v>1086</v>
      </c>
      <c r="CE12" s="7721" t="s">
        <v>1084</v>
      </c>
      <c r="CF12" s="7682"/>
    </row>
    <row r="13" spans="2:84" ht="12.75" customHeight="1">
      <c r="B13" s="8194"/>
      <c r="C13" s="8194"/>
      <c r="D13" s="8195"/>
      <c r="E13" s="8195"/>
      <c r="F13" s="8195"/>
      <c r="G13" s="8195"/>
      <c r="H13" s="8199"/>
      <c r="I13" s="8195"/>
      <c r="J13" s="8195"/>
      <c r="K13" s="8195"/>
      <c r="L13" s="8195"/>
      <c r="M13" s="8199"/>
      <c r="N13" s="8200"/>
      <c r="O13" s="8196"/>
      <c r="P13" s="8197"/>
      <c r="Q13" s="8197"/>
      <c r="R13" s="8197"/>
      <c r="S13" s="8092"/>
      <c r="T13" s="8092"/>
      <c r="U13" s="8195"/>
      <c r="V13" s="8195"/>
      <c r="W13" s="8198"/>
      <c r="Y13" s="8143"/>
      <c r="Z13" s="8135"/>
      <c r="AA13" s="8135"/>
      <c r="AB13" s="8060"/>
      <c r="AK13" s="7410"/>
      <c r="AL13" s="7410"/>
      <c r="AM13" s="7410"/>
      <c r="AN13" s="7410"/>
      <c r="AO13" s="7410"/>
      <c r="AP13" s="7410"/>
      <c r="AQ13" s="7410"/>
      <c r="AR13" s="7410"/>
      <c r="AS13" s="7410"/>
      <c r="AT13" s="7410"/>
      <c r="AU13" s="7410"/>
      <c r="AV13" s="7410"/>
      <c r="AW13" s="7410"/>
      <c r="AX13" s="7410"/>
      <c r="AY13" s="7410"/>
      <c r="AZ13" s="7410"/>
      <c r="BA13" s="7410"/>
      <c r="BB13" s="7410"/>
      <c r="BC13" s="7410"/>
      <c r="BD13" s="7410"/>
      <c r="BE13" s="7422"/>
      <c r="BF13" s="1080"/>
      <c r="BG13" s="7410"/>
      <c r="BH13" s="7410"/>
      <c r="BI13" s="7410"/>
      <c r="BJ13" s="7410"/>
      <c r="BK13" s="7410"/>
      <c r="BL13" s="7410"/>
      <c r="BM13" s="7410"/>
      <c r="BN13" s="7410"/>
      <c r="BO13" s="1174"/>
      <c r="BP13" s="7682"/>
      <c r="BQ13" s="7682"/>
      <c r="BR13" s="7682"/>
      <c r="BS13" s="7682"/>
      <c r="BT13" s="7682"/>
      <c r="BU13" s="7682"/>
      <c r="BV13" s="7682"/>
      <c r="BW13" s="7682"/>
      <c r="BX13" s="7722"/>
      <c r="BY13" s="7722"/>
      <c r="BZ13" s="7722"/>
      <c r="CA13" s="7722"/>
      <c r="CB13" s="7722"/>
      <c r="CC13" s="7722"/>
      <c r="CD13" s="7722"/>
      <c r="CE13" s="7722"/>
      <c r="CF13" s="7682"/>
    </row>
    <row r="14" spans="2:84" ht="12.75" customHeight="1">
      <c r="B14" s="8194"/>
      <c r="C14" s="8194"/>
      <c r="D14" s="8195"/>
      <c r="E14" s="8195"/>
      <c r="F14" s="8195"/>
      <c r="G14" s="8195"/>
      <c r="H14" s="8199"/>
      <c r="I14" s="8195"/>
      <c r="J14" s="8195"/>
      <c r="K14" s="8195"/>
      <c r="L14" s="8195"/>
      <c r="M14" s="8199"/>
      <c r="N14" s="8200"/>
      <c r="O14" s="8196"/>
      <c r="P14" s="8197"/>
      <c r="Q14" s="8197"/>
      <c r="R14" s="8197"/>
      <c r="S14" s="8092"/>
      <c r="T14" s="8092"/>
      <c r="U14" s="8195"/>
      <c r="V14" s="8195"/>
      <c r="W14" s="8198"/>
      <c r="Y14" s="8143"/>
      <c r="Z14" s="8135"/>
      <c r="AA14" s="8135"/>
      <c r="AB14" s="8060"/>
      <c r="AK14" s="7410"/>
      <c r="AL14" s="7410"/>
      <c r="AM14" s="7410"/>
      <c r="AN14" s="7410"/>
      <c r="AO14" s="7410"/>
      <c r="AP14" s="7410"/>
      <c r="AQ14" s="7410"/>
      <c r="AR14" s="7410"/>
      <c r="AS14" s="7410"/>
      <c r="AT14" s="7410"/>
      <c r="AU14" s="7410"/>
      <c r="AV14" s="7410"/>
      <c r="AW14" s="7410"/>
      <c r="AX14" s="7410"/>
      <c r="AY14" s="7410"/>
      <c r="AZ14" s="7410"/>
      <c r="BA14" s="7410"/>
      <c r="BB14" s="7410"/>
      <c r="BC14" s="7410"/>
      <c r="BD14" s="7410"/>
      <c r="BE14" s="7422"/>
      <c r="BF14" s="1080"/>
      <c r="BG14" s="7410"/>
      <c r="BH14" s="7410"/>
      <c r="BI14" s="7410"/>
      <c r="BJ14" s="7410"/>
      <c r="BK14" s="7410"/>
      <c r="BL14" s="7410"/>
      <c r="BM14" s="7410"/>
      <c r="BN14" s="7410"/>
      <c r="BO14" s="1174"/>
      <c r="BP14" s="7682"/>
      <c r="BQ14" s="7682"/>
      <c r="BR14" s="7682"/>
      <c r="BS14" s="7682"/>
      <c r="BT14" s="7682"/>
      <c r="BU14" s="7682"/>
      <c r="BV14" s="7682"/>
      <c r="BW14" s="7682"/>
      <c r="BX14" s="7722"/>
      <c r="BY14" s="7722"/>
      <c r="BZ14" s="7722"/>
      <c r="CA14" s="7722"/>
      <c r="CB14" s="7722"/>
      <c r="CC14" s="7722"/>
      <c r="CD14" s="7722"/>
      <c r="CE14" s="7722"/>
      <c r="CF14" s="7682"/>
    </row>
    <row r="15" spans="2:84" ht="12.75" customHeight="1">
      <c r="B15" s="8194"/>
      <c r="C15" s="8194"/>
      <c r="D15" s="8195"/>
      <c r="E15" s="8195"/>
      <c r="F15" s="8195"/>
      <c r="G15" s="8195"/>
      <c r="H15" s="8199"/>
      <c r="I15" s="8195"/>
      <c r="J15" s="8195"/>
      <c r="K15" s="8195"/>
      <c r="L15" s="8195"/>
      <c r="M15" s="8199"/>
      <c r="N15" s="8200"/>
      <c r="O15" s="8196"/>
      <c r="P15" s="8197"/>
      <c r="Q15" s="8197"/>
      <c r="R15" s="8197"/>
      <c r="S15" s="8092"/>
      <c r="T15" s="8092"/>
      <c r="U15" s="8195"/>
      <c r="V15" s="8195"/>
      <c r="W15" s="8198"/>
      <c r="Y15" s="8143"/>
      <c r="Z15" s="8135"/>
      <c r="AA15" s="8135"/>
      <c r="AB15" s="8060"/>
      <c r="AK15" s="7410"/>
      <c r="AL15" s="7410"/>
      <c r="AM15" s="7410"/>
      <c r="AN15" s="7410"/>
      <c r="AO15" s="7410"/>
      <c r="AP15" s="7410"/>
      <c r="AQ15" s="7410"/>
      <c r="AR15" s="7410"/>
      <c r="AS15" s="7410"/>
      <c r="AT15" s="7410"/>
      <c r="AU15" s="7410"/>
      <c r="AV15" s="7410"/>
      <c r="AW15" s="7410"/>
      <c r="AX15" s="7410"/>
      <c r="AY15" s="7410"/>
      <c r="AZ15" s="7410"/>
      <c r="BA15" s="7410"/>
      <c r="BB15" s="7410"/>
      <c r="BC15" s="7410"/>
      <c r="BD15" s="7410"/>
      <c r="BE15" s="7422"/>
      <c r="BF15" s="1080"/>
      <c r="BG15" s="7410"/>
      <c r="BH15" s="7410"/>
      <c r="BI15" s="7410"/>
      <c r="BJ15" s="7410"/>
      <c r="BK15" s="7410"/>
      <c r="BL15" s="7410"/>
      <c r="BM15" s="7410"/>
      <c r="BN15" s="7410"/>
      <c r="BO15" s="1174"/>
      <c r="BP15" s="7682"/>
      <c r="BQ15" s="7682"/>
      <c r="BR15" s="7682"/>
      <c r="BS15" s="7682"/>
      <c r="BT15" s="7682"/>
      <c r="BU15" s="7682"/>
      <c r="BV15" s="7682"/>
      <c r="BW15" s="7682"/>
      <c r="BX15" s="7722"/>
      <c r="BY15" s="7722"/>
      <c r="BZ15" s="7722"/>
      <c r="CA15" s="7722"/>
      <c r="CB15" s="7722"/>
      <c r="CC15" s="7722"/>
      <c r="CD15" s="7722"/>
      <c r="CE15" s="7722"/>
      <c r="CF15" s="7682"/>
    </row>
    <row r="16" spans="2:84" ht="12.75" customHeight="1">
      <c r="B16" s="8194"/>
      <c r="C16" s="8194"/>
      <c r="D16" s="8195"/>
      <c r="E16" s="8195"/>
      <c r="F16" s="8195"/>
      <c r="G16" s="8195"/>
      <c r="H16" s="8199"/>
      <c r="I16" s="8195"/>
      <c r="J16" s="8195"/>
      <c r="K16" s="8195"/>
      <c r="L16" s="8195"/>
      <c r="M16" s="8199"/>
      <c r="N16" s="8200"/>
      <c r="O16" s="8196"/>
      <c r="P16" s="8197"/>
      <c r="Q16" s="8197"/>
      <c r="R16" s="8197"/>
      <c r="S16" s="8092"/>
      <c r="T16" s="8092"/>
      <c r="U16" s="8195"/>
      <c r="V16" s="8195"/>
      <c r="W16" s="8198"/>
      <c r="Y16" s="8143"/>
      <c r="Z16" s="8135"/>
      <c r="AA16" s="8135"/>
      <c r="AB16" s="8060"/>
      <c r="AK16" s="7410"/>
      <c r="AL16" s="7410"/>
      <c r="AM16" s="7410"/>
      <c r="AN16" s="7410"/>
      <c r="AO16" s="7410"/>
      <c r="AP16" s="7410"/>
      <c r="AQ16" s="7410"/>
      <c r="AR16" s="7410"/>
      <c r="AS16" s="7410"/>
      <c r="AT16" s="7410"/>
      <c r="AU16" s="7410"/>
      <c r="AV16" s="7410"/>
      <c r="AW16" s="7410"/>
      <c r="AX16" s="7410"/>
      <c r="AY16" s="7410"/>
      <c r="AZ16" s="7410"/>
      <c r="BA16" s="7410"/>
      <c r="BB16" s="7410"/>
      <c r="BC16" s="7410"/>
      <c r="BD16" s="7410"/>
      <c r="BE16" s="7422"/>
      <c r="BF16" s="1080"/>
      <c r="BG16" s="7410"/>
      <c r="BH16" s="7410"/>
      <c r="BI16" s="7410"/>
      <c r="BJ16" s="7410"/>
      <c r="BK16" s="7410"/>
      <c r="BL16" s="7410"/>
      <c r="BM16" s="7410"/>
      <c r="BN16" s="7410"/>
      <c r="BO16" s="1174"/>
      <c r="BP16" s="7682"/>
      <c r="BQ16" s="7682"/>
      <c r="BR16" s="7682"/>
      <c r="BS16" s="7682"/>
      <c r="BT16" s="7682"/>
      <c r="BU16" s="7682"/>
      <c r="BV16" s="7682"/>
      <c r="BW16" s="7682"/>
      <c r="BX16" s="7723"/>
      <c r="BY16" s="7723"/>
      <c r="BZ16" s="7723"/>
      <c r="CA16" s="7723"/>
      <c r="CB16" s="7723"/>
      <c r="CC16" s="7723"/>
      <c r="CD16" s="7723"/>
      <c r="CE16" s="7723"/>
      <c r="CF16" s="7682"/>
    </row>
    <row r="17" spans="2:84" ht="12.75" customHeight="1">
      <c r="B17" s="359"/>
      <c r="C17" s="2819"/>
      <c r="D17" s="2819"/>
      <c r="E17" s="4118"/>
      <c r="F17" s="4118"/>
      <c r="G17" s="4118"/>
      <c r="H17" s="4118"/>
      <c r="I17" s="4153"/>
      <c r="J17" s="4153"/>
      <c r="K17" s="4129"/>
      <c r="L17" s="4129"/>
      <c r="M17" s="4129"/>
      <c r="N17" s="4129"/>
      <c r="O17" s="4129"/>
      <c r="P17" s="4129"/>
      <c r="Q17" s="4129"/>
      <c r="R17" s="4129"/>
      <c r="S17" s="4129"/>
      <c r="T17" s="4129"/>
      <c r="U17" s="4129"/>
      <c r="V17" s="4129"/>
      <c r="W17" s="4166"/>
      <c r="Y17" s="2471"/>
      <c r="Z17" s="4129"/>
      <c r="AA17" s="4129"/>
      <c r="AB17" s="4166"/>
      <c r="AK17" s="2587"/>
      <c r="AL17" s="2587"/>
      <c r="AM17" s="2587"/>
      <c r="AN17" s="2587"/>
      <c r="AO17" s="2587"/>
      <c r="AP17" s="2587"/>
      <c r="AQ17" s="2587"/>
      <c r="AR17" s="2587"/>
      <c r="AS17" s="2587"/>
      <c r="AT17" s="2587"/>
      <c r="AU17" s="2587"/>
      <c r="AV17" s="2587"/>
      <c r="AW17" s="2587"/>
      <c r="AX17" s="2587"/>
      <c r="AY17" s="2587"/>
      <c r="AZ17" s="2587"/>
      <c r="BA17" s="2587"/>
      <c r="BB17" s="2587"/>
      <c r="BC17" s="2587"/>
      <c r="BD17" s="2390"/>
      <c r="BE17" s="2821"/>
      <c r="BF17" s="1086"/>
      <c r="BG17" s="2587"/>
      <c r="BH17" s="2587"/>
      <c r="BI17" s="2587"/>
      <c r="BJ17" s="2587"/>
      <c r="BK17" s="2587"/>
      <c r="BL17" s="2587"/>
      <c r="BM17" s="2587"/>
      <c r="BN17" s="2587"/>
      <c r="BP17" s="2820"/>
      <c r="BQ17" s="2820"/>
      <c r="BR17" s="2820"/>
      <c r="BS17" s="2820"/>
      <c r="BT17" s="2820"/>
      <c r="BU17" s="2820"/>
      <c r="BV17" s="2820"/>
      <c r="BW17" s="2820"/>
      <c r="BX17" s="2820"/>
      <c r="BY17" s="2820"/>
      <c r="BZ17" s="2820"/>
      <c r="CA17" s="2820"/>
      <c r="CB17" s="2820"/>
      <c r="CC17" s="2820"/>
      <c r="CD17" s="2820"/>
      <c r="CE17" s="2820"/>
      <c r="CF17" s="2820"/>
    </row>
    <row r="18" spans="2:84" s="467" customFormat="1" ht="12.75" customHeight="1">
      <c r="B18" s="1032" t="s">
        <v>1591</v>
      </c>
      <c r="C18" s="3252" t="s">
        <v>2000</v>
      </c>
      <c r="D18" s="3252"/>
      <c r="E18" s="3253"/>
      <c r="F18" s="3253"/>
      <c r="G18" s="3253"/>
      <c r="H18" s="3253"/>
      <c r="I18" s="3254"/>
      <c r="J18" s="3254"/>
      <c r="K18" s="3255"/>
      <c r="L18" s="3255"/>
      <c r="M18" s="3255"/>
      <c r="N18" s="3255"/>
      <c r="O18" s="3255"/>
      <c r="P18" s="3255"/>
      <c r="Q18" s="3255"/>
      <c r="R18" s="3255"/>
      <c r="S18" s="3255"/>
      <c r="T18" s="3255"/>
      <c r="U18" s="3255"/>
      <c r="V18" s="3255"/>
      <c r="W18" s="3256"/>
      <c r="Y18" s="5575"/>
      <c r="Z18" s="3255"/>
      <c r="AA18" s="3255"/>
      <c r="AB18" s="3256"/>
      <c r="AK18" s="1652"/>
      <c r="AL18" s="1652"/>
      <c r="AM18" s="1652"/>
      <c r="AN18" s="1652"/>
      <c r="AO18" s="1652"/>
      <c r="AP18" s="1652"/>
      <c r="AQ18" s="1652"/>
      <c r="AR18" s="1652"/>
      <c r="AS18" s="1652"/>
      <c r="AT18" s="1652"/>
      <c r="AU18" s="1652"/>
      <c r="AV18" s="1652"/>
      <c r="AW18" s="1652"/>
      <c r="AX18" s="1652"/>
      <c r="AY18" s="1652"/>
      <c r="AZ18" s="1652"/>
      <c r="BA18" s="1652"/>
      <c r="BB18" s="1652"/>
      <c r="BC18" s="1652"/>
      <c r="BD18" s="871"/>
      <c r="BE18" s="2136"/>
      <c r="BF18" s="18"/>
      <c r="BG18" s="1652"/>
      <c r="BH18" s="1652"/>
      <c r="BI18" s="1652"/>
      <c r="BJ18" s="1652"/>
      <c r="BK18" s="1652"/>
      <c r="BL18" s="1652"/>
      <c r="BM18" s="1652"/>
      <c r="BN18" s="1652"/>
      <c r="BO18" s="18"/>
      <c r="BP18" s="379"/>
      <c r="BQ18" s="379"/>
      <c r="BR18" s="379"/>
      <c r="BS18" s="379"/>
      <c r="BT18" s="379"/>
      <c r="BU18" s="379"/>
      <c r="BV18" s="379"/>
      <c r="BW18" s="379"/>
      <c r="BX18" s="379"/>
      <c r="BY18" s="379"/>
      <c r="BZ18" s="379"/>
      <c r="CA18" s="379"/>
      <c r="CB18" s="379"/>
      <c r="CC18" s="379"/>
      <c r="CD18" s="379"/>
      <c r="CE18" s="379"/>
      <c r="CF18" s="379"/>
    </row>
    <row r="19" spans="2:84" ht="12.75" customHeight="1">
      <c r="B19" s="1098">
        <v>1</v>
      </c>
      <c r="C19" s="1104"/>
      <c r="D19" s="1104"/>
      <c r="E19" s="1183"/>
      <c r="F19" s="1183"/>
      <c r="G19" s="1183"/>
      <c r="H19" s="1183"/>
      <c r="I19" s="2071"/>
      <c r="J19" s="2071"/>
      <c r="K19" s="1637"/>
      <c r="L19" s="1637"/>
      <c r="M19" s="1637"/>
      <c r="N19" s="3046"/>
      <c r="O19" s="1112"/>
      <c r="P19" s="1112"/>
      <c r="Q19" s="1112"/>
      <c r="R19" s="1112"/>
      <c r="S19" s="2836"/>
      <c r="T19" s="1112"/>
      <c r="U19" s="1112"/>
      <c r="V19" s="1112"/>
      <c r="W19" s="1899"/>
      <c r="Y19" s="1111"/>
      <c r="Z19" s="1112"/>
      <c r="AA19" s="1112"/>
      <c r="AB19" s="1899"/>
      <c r="AK19" s="1652">
        <f>T19</f>
        <v>0</v>
      </c>
      <c r="AL19" s="576"/>
      <c r="AM19" s="576"/>
      <c r="AN19" s="1652">
        <f>AK19+AL19-AM19</f>
        <v>0</v>
      </c>
      <c r="AO19" s="576"/>
      <c r="AP19" s="576"/>
      <c r="AQ19" s="576"/>
      <c r="AR19" s="576"/>
      <c r="AS19" s="1652">
        <f>IF(AU19&gt;AN19,AU19-AN19,0)</f>
        <v>0</v>
      </c>
      <c r="AT19" s="1652">
        <f>IF(AN19&gt;AU19,AN19-AU19,0)</f>
        <v>0</v>
      </c>
      <c r="AU19" s="1652">
        <f>IF(AND(AO19="y",AP19="y"),AQ19*AR19,IF(AND(AO19="n/a",AP19="Y"),AQ19*AR19,0))-IF(BJ19="N",BI19,0)</f>
        <v>0</v>
      </c>
      <c r="AV19" s="576"/>
      <c r="AW19" s="1652">
        <f t="shared" ref="AW19:AX23" si="0">IF(AY19&gt;AN19,AY19-AN19,0)</f>
        <v>0</v>
      </c>
      <c r="AX19" s="1652">
        <f>IF(AZ19&gt;AO19,AZ19-AO19,0)</f>
        <v>0</v>
      </c>
      <c r="AY19" s="1652">
        <f>AU19+AV19-IF(BL19="N",BK19,0)</f>
        <v>0</v>
      </c>
      <c r="AZ19" s="576"/>
      <c r="BA19" s="1652">
        <f>IF(BC19&gt;AN19,BC19-AN19,0)</f>
        <v>0</v>
      </c>
      <c r="BB19" s="1652">
        <f>IF(AN19&gt;BC19,AN19-BC19,0)</f>
        <v>0</v>
      </c>
      <c r="BC19" s="1652">
        <f>AY19+AZ19-IF(BN19="N",BM19,0)</f>
        <v>0</v>
      </c>
      <c r="BD19" s="576"/>
      <c r="BE19" s="1796"/>
      <c r="BG19" s="576">
        <f>F19*0.2</f>
        <v>0</v>
      </c>
      <c r="BH19" s="576"/>
      <c r="BI19" s="576">
        <f>IF(IF(AND(AO19="y",AP19="y"),AQ19*AR19,IF(AND(AO19="n/a",AP19="Y"),AQ19*AR19,0))&gt;MIN(BG19,BH19),IF(AND(AO19="y",AP19="y"),AQ19*AR19,IF(AND(AO19="n/a",AP19="Y"),AQ19*AR19,0))-MIN(BG19,BH19),0)</f>
        <v>0</v>
      </c>
      <c r="BJ19" s="576"/>
      <c r="BK19" s="576">
        <f>IF(AU19+AV19&gt;MIN(BG19,BH19),AU19+AV19-MIN(BG19,BH19),0)</f>
        <v>0</v>
      </c>
      <c r="BL19" s="576"/>
      <c r="BM19" s="576">
        <f>IF(AY19+AZ19&gt;MIN(BG19,BH19),AY19+AZ19-MIN(BG19,BH19),0)</f>
        <v>0</v>
      </c>
      <c r="BN19" s="576"/>
      <c r="BP19" s="379">
        <f>Y19</f>
        <v>0</v>
      </c>
      <c r="BQ19" s="576"/>
      <c r="BR19" s="576"/>
      <c r="BS19" s="379">
        <f>BP19+BQ19-BR19</f>
        <v>0</v>
      </c>
      <c r="BT19" s="576"/>
      <c r="BU19" s="379">
        <f>IF(BW19&gt;BS19,BW19-BS19,0)</f>
        <v>0</v>
      </c>
      <c r="BV19" s="379">
        <f>IF(BS19&gt;BW19,BS19-BW19,0)</f>
        <v>0</v>
      </c>
      <c r="BW19" s="379">
        <f>IF(BT19="Y",BT19,0)</f>
        <v>0</v>
      </c>
      <c r="BX19" s="576"/>
      <c r="BY19" s="379">
        <f>IF(CA19&gt;BS19,CA19-BS19,0)</f>
        <v>0</v>
      </c>
      <c r="BZ19" s="379">
        <f>IF(BS19&gt;CA19,BS19-CA19,0)</f>
        <v>0</v>
      </c>
      <c r="CA19" s="379">
        <f>BW19+BX19</f>
        <v>0</v>
      </c>
      <c r="CB19" s="576"/>
      <c r="CC19" s="379">
        <f>IF(CE19&gt;BS19,CE19-BS19,0)</f>
        <v>0</v>
      </c>
      <c r="CD19" s="379">
        <f>IF(BS19&gt;CE19,BS19-CE19,0)</f>
        <v>0</v>
      </c>
      <c r="CE19" s="379">
        <f>CA19+CB19</f>
        <v>0</v>
      </c>
      <c r="CF19" s="379"/>
    </row>
    <row r="20" spans="2:84" ht="12.75" customHeight="1">
      <c r="B20" s="1098">
        <v>2</v>
      </c>
      <c r="C20" s="1462"/>
      <c r="D20" s="1462"/>
      <c r="E20" s="1189"/>
      <c r="F20" s="1189"/>
      <c r="G20" s="1189"/>
      <c r="H20" s="1189"/>
      <c r="I20" s="2072"/>
      <c r="J20" s="2072"/>
      <c r="K20" s="1766"/>
      <c r="L20" s="1766"/>
      <c r="M20" s="1766"/>
      <c r="N20" s="3053"/>
      <c r="O20" s="1042"/>
      <c r="P20" s="1042"/>
      <c r="Q20" s="1042"/>
      <c r="R20" s="1042"/>
      <c r="S20" s="2841"/>
      <c r="T20" s="1042"/>
      <c r="U20" s="1042"/>
      <c r="V20" s="1042"/>
      <c r="W20" s="1901"/>
      <c r="Y20" s="1193"/>
      <c r="Z20" s="1042"/>
      <c r="AA20" s="1042"/>
      <c r="AB20" s="1901"/>
      <c r="AK20" s="1652">
        <f>T20</f>
        <v>0</v>
      </c>
      <c r="AL20" s="576"/>
      <c r="AM20" s="576"/>
      <c r="AN20" s="1652">
        <f>AK20+AL20-AM20</f>
        <v>0</v>
      </c>
      <c r="AO20" s="576"/>
      <c r="AP20" s="576"/>
      <c r="AQ20" s="576"/>
      <c r="AR20" s="576"/>
      <c r="AS20" s="1652">
        <f>IF(AU20&gt;AN20,AU20-AN20,0)</f>
        <v>0</v>
      </c>
      <c r="AT20" s="1652">
        <f>IF(AN20&gt;AU20,AN20-AU20,0)</f>
        <v>0</v>
      </c>
      <c r="AU20" s="1652">
        <f>IF(AND(AO20="y",AP20="y"),AQ20*AR20,IF(AND(AO20="n/a",AP20="Y"),AQ20*AR20,0))-IF(BJ20="N",BI20,0)</f>
        <v>0</v>
      </c>
      <c r="AV20" s="576"/>
      <c r="AW20" s="1652">
        <f t="shared" si="0"/>
        <v>0</v>
      </c>
      <c r="AX20" s="1652">
        <f>IF(AZ20&gt;AO20,AZ20-AO20,0)</f>
        <v>0</v>
      </c>
      <c r="AY20" s="1652">
        <f>AU20+AV20-IF(BL20="N",BK20,0)</f>
        <v>0</v>
      </c>
      <c r="AZ20" s="576"/>
      <c r="BA20" s="1652">
        <f>IF(BC20&gt;AN20,BC20-AN20,0)</f>
        <v>0</v>
      </c>
      <c r="BB20" s="1652">
        <f>IF(AN20&gt;BC20,AN20-BC20,0)</f>
        <v>0</v>
      </c>
      <c r="BC20" s="1652">
        <f>AY20+AZ20-IF(BN20="N",BM20,0)</f>
        <v>0</v>
      </c>
      <c r="BD20" s="576"/>
      <c r="BE20" s="1796"/>
      <c r="BG20" s="576">
        <f>F20*0.2</f>
        <v>0</v>
      </c>
      <c r="BH20" s="576"/>
      <c r="BI20" s="576">
        <f>IF(IF(AND(AO20="y",AP20="y"),AQ20*AR20,IF(AND(AO20="n/a",AP20="Y"),AQ20*AR20,0))&gt;MIN(BG20,BH20),IF(AND(AO20="y",AP20="y"),AQ20*AR20,IF(AND(AO20="n/a",AP20="Y"),AQ20*AR20,0))-MIN(BG20,BH20),0)</f>
        <v>0</v>
      </c>
      <c r="BJ20" s="576"/>
      <c r="BK20" s="576">
        <f>IF(AU20+AV20&gt;MIN(BG20,BH20),AU20+AV20-MIN(BG20,BH20),0)</f>
        <v>0</v>
      </c>
      <c r="BL20" s="576"/>
      <c r="BM20" s="576">
        <f>IF(AY20+AZ20&gt;MIN(BG20,BH20),AY20+AZ20-MIN(BG20,BH20),0)</f>
        <v>0</v>
      </c>
      <c r="BN20" s="576"/>
      <c r="BP20" s="379">
        <f>Y20</f>
        <v>0</v>
      </c>
      <c r="BQ20" s="576"/>
      <c r="BR20" s="576"/>
      <c r="BS20" s="379">
        <f>BP20+BQ20-BR20</f>
        <v>0</v>
      </c>
      <c r="BT20" s="576"/>
      <c r="BU20" s="379">
        <f>IF(BW20&gt;BS20,BW20-BS20,0)</f>
        <v>0</v>
      </c>
      <c r="BV20" s="379">
        <f>IF(BS20&gt;BW20,BS20-BW20,0)</f>
        <v>0</v>
      </c>
      <c r="BW20" s="379">
        <f>IF(BT20="Y",BT20,0)</f>
        <v>0</v>
      </c>
      <c r="BX20" s="576"/>
      <c r="BY20" s="379">
        <f>IF(CA20&gt;BS20,CA20-BS20,0)</f>
        <v>0</v>
      </c>
      <c r="BZ20" s="379">
        <f>IF(BS20&gt;CA20,BS20-CA20,0)</f>
        <v>0</v>
      </c>
      <c r="CA20" s="379">
        <f>BW20+BX20</f>
        <v>0</v>
      </c>
      <c r="CB20" s="576"/>
      <c r="CC20" s="379">
        <f>IF(CE20&gt;BS20,CE20-BS20,0)</f>
        <v>0</v>
      </c>
      <c r="CD20" s="379">
        <f>IF(BS20&gt;CE20,BS20-CE20,0)</f>
        <v>0</v>
      </c>
      <c r="CE20" s="379">
        <f>CA20+CB20</f>
        <v>0</v>
      </c>
      <c r="CF20" s="379"/>
    </row>
    <row r="21" spans="2:84" ht="12.75" customHeight="1">
      <c r="B21" s="1098">
        <v>3</v>
      </c>
      <c r="C21" s="1462"/>
      <c r="D21" s="1462"/>
      <c r="E21" s="1189"/>
      <c r="F21" s="1189"/>
      <c r="G21" s="1189"/>
      <c r="H21" s="1189"/>
      <c r="I21" s="2072"/>
      <c r="J21" s="2072"/>
      <c r="K21" s="1766"/>
      <c r="L21" s="1766"/>
      <c r="M21" s="1766"/>
      <c r="N21" s="3053"/>
      <c r="O21" s="1042"/>
      <c r="P21" s="1042"/>
      <c r="Q21" s="1042"/>
      <c r="R21" s="1042"/>
      <c r="S21" s="2841"/>
      <c r="T21" s="1042"/>
      <c r="U21" s="1042"/>
      <c r="V21" s="1042"/>
      <c r="W21" s="1901"/>
      <c r="Y21" s="1193"/>
      <c r="Z21" s="1042"/>
      <c r="AA21" s="1042"/>
      <c r="AB21" s="1901"/>
      <c r="AK21" s="1652">
        <f>T21</f>
        <v>0</v>
      </c>
      <c r="AL21" s="576"/>
      <c r="AM21" s="576"/>
      <c r="AN21" s="1652">
        <f>AK21+AL21-AM21</f>
        <v>0</v>
      </c>
      <c r="AO21" s="576"/>
      <c r="AP21" s="576"/>
      <c r="AQ21" s="576"/>
      <c r="AR21" s="576"/>
      <c r="AS21" s="1652">
        <f>IF(AU21&gt;AN21,AU21-AN21,0)</f>
        <v>0</v>
      </c>
      <c r="AT21" s="1652">
        <f>IF(AN21&gt;AU21,AN21-AU21,0)</f>
        <v>0</v>
      </c>
      <c r="AU21" s="1652">
        <f>IF(AND(AO21="y",AP21="y"),AQ21*AR21,IF(AND(AO21="n/a",AP21="Y"),AQ21*AR21,0))-IF(BJ21="N",BI21,0)</f>
        <v>0</v>
      </c>
      <c r="AV21" s="576"/>
      <c r="AW21" s="1652">
        <f t="shared" si="0"/>
        <v>0</v>
      </c>
      <c r="AX21" s="1652">
        <f t="shared" si="0"/>
        <v>0</v>
      </c>
      <c r="AY21" s="1652">
        <f>AU21+AV21-IF(BL21="N",BK21,0)</f>
        <v>0</v>
      </c>
      <c r="AZ21" s="576"/>
      <c r="BA21" s="1652">
        <f>IF(BC21&gt;AN21,BC21-AN21,0)</f>
        <v>0</v>
      </c>
      <c r="BB21" s="1652">
        <f>IF(AN21&gt;BC21,AN21-BC21,0)</f>
        <v>0</v>
      </c>
      <c r="BC21" s="1652">
        <f>AY21+AZ21-IF(BN21="N",BM21,0)</f>
        <v>0</v>
      </c>
      <c r="BD21" s="576"/>
      <c r="BE21" s="1796"/>
      <c r="BF21" s="1086"/>
      <c r="BG21" s="576">
        <f>F21*0.2</f>
        <v>0</v>
      </c>
      <c r="BH21" s="576"/>
      <c r="BI21" s="576">
        <f>IF(IF(AND(AO21="y",AP21="y"),AQ21*AR21,IF(AND(AO21="n/a",AP21="Y"),AQ21*AR21,0))&gt;MIN(BG21,BH21),IF(AND(AO21="y",AP21="y"),AQ21*AR21,IF(AND(AO21="n/a",AP21="Y"),AQ21*AR21,0))-MIN(BG21,BH21),0)</f>
        <v>0</v>
      </c>
      <c r="BJ21" s="576"/>
      <c r="BK21" s="576">
        <f>IF(AU21+AV21&gt;MIN(BG21,BH21),AU21+AV21-MIN(BG21,BH21),0)</f>
        <v>0</v>
      </c>
      <c r="BL21" s="576"/>
      <c r="BM21" s="576">
        <f>IF(AY21+AZ21&gt;MIN(BG21,BH21),AY21+AZ21-MIN(BG21,BH21),0)</f>
        <v>0</v>
      </c>
      <c r="BN21" s="576"/>
      <c r="BP21" s="379">
        <f>Y21</f>
        <v>0</v>
      </c>
      <c r="BQ21" s="576"/>
      <c r="BR21" s="576"/>
      <c r="BS21" s="379">
        <f>BP21+BQ21-BR21</f>
        <v>0</v>
      </c>
      <c r="BT21" s="576"/>
      <c r="BU21" s="379">
        <f>IF(BW21&gt;BS21,BW21-BS21,0)</f>
        <v>0</v>
      </c>
      <c r="BV21" s="379">
        <f>IF(BS21&gt;BW21,BS21-BW21,0)</f>
        <v>0</v>
      </c>
      <c r="BW21" s="379">
        <f>IF(BT21="Y",BT21,0)</f>
        <v>0</v>
      </c>
      <c r="BX21" s="576"/>
      <c r="BY21" s="379">
        <f>IF(CA21&gt;BS21,CA21-BS21,0)</f>
        <v>0</v>
      </c>
      <c r="BZ21" s="379">
        <f>IF(BS21&gt;CA21,BS21-CA21,0)</f>
        <v>0</v>
      </c>
      <c r="CA21" s="379">
        <f>BW21+BX21</f>
        <v>0</v>
      </c>
      <c r="CB21" s="576"/>
      <c r="CC21" s="379">
        <f>IF(CE21&gt;BS21,CE21-BS21,0)</f>
        <v>0</v>
      </c>
      <c r="CD21" s="379">
        <f>IF(BS21&gt;CE21,BS21-CE21,0)</f>
        <v>0</v>
      </c>
      <c r="CE21" s="379">
        <f>CA21+CB21</f>
        <v>0</v>
      </c>
      <c r="CF21" s="379"/>
    </row>
    <row r="22" spans="2:84" ht="12.75" customHeight="1">
      <c r="B22" s="1098">
        <v>4</v>
      </c>
      <c r="C22" s="1462"/>
      <c r="D22" s="1462"/>
      <c r="E22" s="1189"/>
      <c r="F22" s="1189"/>
      <c r="G22" s="1189"/>
      <c r="H22" s="1189"/>
      <c r="I22" s="2072"/>
      <c r="J22" s="2072"/>
      <c r="K22" s="1766"/>
      <c r="L22" s="1766"/>
      <c r="M22" s="1766"/>
      <c r="N22" s="3053"/>
      <c r="O22" s="1042"/>
      <c r="P22" s="1042"/>
      <c r="Q22" s="1042"/>
      <c r="R22" s="1042"/>
      <c r="S22" s="2841"/>
      <c r="T22" s="1042"/>
      <c r="U22" s="1042"/>
      <c r="V22" s="1042"/>
      <c r="W22" s="1901"/>
      <c r="Y22" s="1193"/>
      <c r="Z22" s="1042"/>
      <c r="AA22" s="1042"/>
      <c r="AB22" s="1901"/>
      <c r="AK22" s="1652">
        <f>T22</f>
        <v>0</v>
      </c>
      <c r="AL22" s="576"/>
      <c r="AM22" s="576"/>
      <c r="AN22" s="1652">
        <f>AK22+AL22-AM22</f>
        <v>0</v>
      </c>
      <c r="AO22" s="576"/>
      <c r="AP22" s="576"/>
      <c r="AQ22" s="576"/>
      <c r="AR22" s="576"/>
      <c r="AS22" s="1652">
        <f>IF(AU22&gt;AN22,AU22-AN22,0)</f>
        <v>0</v>
      </c>
      <c r="AT22" s="1652">
        <f>IF(AN22&gt;AU22,AN22-AU22,0)</f>
        <v>0</v>
      </c>
      <c r="AU22" s="1652">
        <f>IF(AND(AO22="y",AP22="y"),AQ22*AR22,IF(AND(AO22="n/a",AP22="Y"),AQ22*AR22,0))-IF(BJ22="N",BI22,0)</f>
        <v>0</v>
      </c>
      <c r="AV22" s="576"/>
      <c r="AW22" s="1652">
        <f t="shared" si="0"/>
        <v>0</v>
      </c>
      <c r="AX22" s="1652">
        <f t="shared" si="0"/>
        <v>0</v>
      </c>
      <c r="AY22" s="1652">
        <f>AU22+AV22-IF(BL22="N",BK22,0)</f>
        <v>0</v>
      </c>
      <c r="AZ22" s="576"/>
      <c r="BA22" s="1652">
        <f>IF(BC22&gt;AN22,BC22-AN22,0)</f>
        <v>0</v>
      </c>
      <c r="BB22" s="1652">
        <f>IF(AN22&gt;BC22,AN22-BC22,0)</f>
        <v>0</v>
      </c>
      <c r="BC22" s="1652">
        <f>AY22+AZ22-IF(BN22="N",BM22,0)</f>
        <v>0</v>
      </c>
      <c r="BD22" s="576"/>
      <c r="BE22" s="1796"/>
      <c r="BG22" s="576">
        <f>F22*0.2</f>
        <v>0</v>
      </c>
      <c r="BH22" s="576"/>
      <c r="BI22" s="576">
        <f>IF(IF(AND(AO22="y",AP22="y"),AQ22*AR22,IF(AND(AO22="n/a",AP22="Y"),AQ22*AR22,0))&gt;MIN(BG22,BH22),IF(AND(AO22="y",AP22="y"),AQ22*AR22,IF(AND(AO22="n/a",AP22="Y"),AQ22*AR22,0))-MIN(BG22,BH22),0)</f>
        <v>0</v>
      </c>
      <c r="BJ22" s="576"/>
      <c r="BK22" s="576">
        <f>IF(AU22+AV22&gt;MIN(BG22,BH22),AU22+AV22-MIN(BG22,BH22),0)</f>
        <v>0</v>
      </c>
      <c r="BL22" s="576"/>
      <c r="BM22" s="576">
        <f>IF(AY22+AZ22&gt;MIN(BG22,BH22),AY22+AZ22-MIN(BG22,BH22),0)</f>
        <v>0</v>
      </c>
      <c r="BN22" s="576"/>
      <c r="BP22" s="379">
        <f>Y22</f>
        <v>0</v>
      </c>
      <c r="BQ22" s="576"/>
      <c r="BR22" s="576"/>
      <c r="BS22" s="379">
        <f>BP22+BQ22-BR22</f>
        <v>0</v>
      </c>
      <c r="BT22" s="576"/>
      <c r="BU22" s="379">
        <f>IF(BW22&gt;BS22,BW22-BS22,0)</f>
        <v>0</v>
      </c>
      <c r="BV22" s="379">
        <f>IF(BS22&gt;BW22,BS22-BW22,0)</f>
        <v>0</v>
      </c>
      <c r="BW22" s="379">
        <f>IF(BT22="Y",BT22,0)</f>
        <v>0</v>
      </c>
      <c r="BX22" s="576"/>
      <c r="BY22" s="379">
        <f>IF(CA22&gt;BS22,CA22-BS22,0)</f>
        <v>0</v>
      </c>
      <c r="BZ22" s="379">
        <f>IF(BS22&gt;CA22,BS22-CA22,0)</f>
        <v>0</v>
      </c>
      <c r="CA22" s="379">
        <f>BW22+BX22</f>
        <v>0</v>
      </c>
      <c r="CB22" s="576"/>
      <c r="CC22" s="379">
        <f>IF(CE22&gt;BS22,CE22-BS22,0)</f>
        <v>0</v>
      </c>
      <c r="CD22" s="379">
        <f>IF(BS22&gt;CE22,BS22-CE22,0)</f>
        <v>0</v>
      </c>
      <c r="CE22" s="379">
        <f>CA22+CB22</f>
        <v>0</v>
      </c>
      <c r="CF22" s="379"/>
    </row>
    <row r="23" spans="2:84" ht="12.75" customHeight="1">
      <c r="B23" s="1098">
        <v>5</v>
      </c>
      <c r="C23" s="1462"/>
      <c r="D23" s="1462"/>
      <c r="E23" s="1189"/>
      <c r="F23" s="1189"/>
      <c r="G23" s="1189"/>
      <c r="H23" s="1189"/>
      <c r="I23" s="2072"/>
      <c r="J23" s="2072"/>
      <c r="K23" s="1766"/>
      <c r="L23" s="1766"/>
      <c r="M23" s="1766"/>
      <c r="N23" s="3053"/>
      <c r="O23" s="1042"/>
      <c r="P23" s="1042"/>
      <c r="Q23" s="1042"/>
      <c r="R23" s="1042"/>
      <c r="S23" s="2841"/>
      <c r="T23" s="1042"/>
      <c r="U23" s="1042"/>
      <c r="V23" s="1042"/>
      <c r="W23" s="1901"/>
      <c r="Y23" s="1193"/>
      <c r="Z23" s="1042"/>
      <c r="AA23" s="1042"/>
      <c r="AB23" s="1901"/>
      <c r="AK23" s="1652">
        <f>T23</f>
        <v>0</v>
      </c>
      <c r="AL23" s="576"/>
      <c r="AM23" s="576"/>
      <c r="AN23" s="1652">
        <f>AK23+AL23-AM23</f>
        <v>0</v>
      </c>
      <c r="AO23" s="576"/>
      <c r="AP23" s="576"/>
      <c r="AQ23" s="576"/>
      <c r="AR23" s="576"/>
      <c r="AS23" s="1652">
        <f>IF(AU23&gt;AN23,AU23-AN23,0)</f>
        <v>0</v>
      </c>
      <c r="AT23" s="1652">
        <f>IF(AN23&gt;AU23,AN23-AU23,0)</f>
        <v>0</v>
      </c>
      <c r="AU23" s="1652">
        <f>IF(AND(AO23="y",AP23="y"),AQ23*AR23,IF(AND(AO23="n/a",AP23="Y"),AQ23*AR23,0))-IF(BJ23="N",BI23,0)</f>
        <v>0</v>
      </c>
      <c r="AV23" s="576"/>
      <c r="AW23" s="1652">
        <f t="shared" si="0"/>
        <v>0</v>
      </c>
      <c r="AX23" s="1652">
        <f t="shared" si="0"/>
        <v>0</v>
      </c>
      <c r="AY23" s="1652">
        <f>AU23+AV23-IF(BL23="N",BK23,0)</f>
        <v>0</v>
      </c>
      <c r="AZ23" s="576"/>
      <c r="BA23" s="1652">
        <f>IF(BC23&gt;AN23,BC23-AN23,0)</f>
        <v>0</v>
      </c>
      <c r="BB23" s="1652">
        <f>IF(AN23&gt;BC23,AN23-BC23,0)</f>
        <v>0</v>
      </c>
      <c r="BC23" s="1652">
        <f>AY23+AZ23-IF(BN23="N",BM23,0)</f>
        <v>0</v>
      </c>
      <c r="BD23" s="576"/>
      <c r="BE23" s="1796"/>
      <c r="BG23" s="576">
        <f>F23*0.2</f>
        <v>0</v>
      </c>
      <c r="BH23" s="576"/>
      <c r="BI23" s="576">
        <f>IF(IF(AND(AO23="y",AP23="y"),AQ23*AR23,IF(AND(AO23="n/a",AP23="Y"),AQ23*AR23,0))&gt;MIN(BG23,BH23),IF(AND(AO23="y",AP23="y"),AQ23*AR23,IF(AND(AO23="n/a",AP23="Y"),AQ23*AR23,0))-MIN(BG23,BH23),0)</f>
        <v>0</v>
      </c>
      <c r="BJ23" s="576"/>
      <c r="BK23" s="576">
        <f>IF(AU23+AV23&gt;MIN(BG23,BH23),AU23+AV23-MIN(BG23,BH23),0)</f>
        <v>0</v>
      </c>
      <c r="BL23" s="576"/>
      <c r="BM23" s="576">
        <f>IF(AY23+AZ23&gt;MIN(BG23,BH23),AY23+AZ23-MIN(BG23,BH23),0)</f>
        <v>0</v>
      </c>
      <c r="BN23" s="576"/>
      <c r="BP23" s="379">
        <f>Y23</f>
        <v>0</v>
      </c>
      <c r="BQ23" s="576"/>
      <c r="BR23" s="576"/>
      <c r="BS23" s="379">
        <f>BP23+BQ23-BR23</f>
        <v>0</v>
      </c>
      <c r="BT23" s="576"/>
      <c r="BU23" s="379">
        <f>IF(BW23&gt;BS23,BW23-BS23,0)</f>
        <v>0</v>
      </c>
      <c r="BV23" s="379">
        <f>IF(BS23&gt;BW23,BS23-BW23,0)</f>
        <v>0</v>
      </c>
      <c r="BW23" s="379">
        <f>IF(BT23="Y",BT23,0)</f>
        <v>0</v>
      </c>
      <c r="BX23" s="576"/>
      <c r="BY23" s="379">
        <f>IF(CA23&gt;BS23,CA23-BS23,0)</f>
        <v>0</v>
      </c>
      <c r="BZ23" s="379">
        <f>IF(BS23&gt;CA23,BS23-CA23,0)</f>
        <v>0</v>
      </c>
      <c r="CA23" s="379">
        <f>BW23+BX23</f>
        <v>0</v>
      </c>
      <c r="CB23" s="576"/>
      <c r="CC23" s="379">
        <f>IF(CE23&gt;BS23,CE23-BS23,0)</f>
        <v>0</v>
      </c>
      <c r="CD23" s="379">
        <f>IF(BS23&gt;CE23,BS23-CE23,0)</f>
        <v>0</v>
      </c>
      <c r="CE23" s="379">
        <f>CA23+CB23</f>
        <v>0</v>
      </c>
      <c r="CF23" s="379"/>
    </row>
    <row r="24" spans="2:84" ht="12.75" customHeight="1">
      <c r="B24" s="3257"/>
      <c r="C24" s="1877"/>
      <c r="D24" s="1877"/>
      <c r="E24" s="1878"/>
      <c r="F24" s="1878"/>
      <c r="G24" s="1878"/>
      <c r="H24" s="1878"/>
      <c r="I24" s="2748"/>
      <c r="J24" s="2748"/>
      <c r="K24" s="2501"/>
      <c r="L24" s="2501"/>
      <c r="M24" s="2501"/>
      <c r="N24" s="3258"/>
      <c r="O24" s="729"/>
      <c r="P24" s="729"/>
      <c r="Q24" s="729"/>
      <c r="R24" s="3259"/>
      <c r="S24" s="3259"/>
      <c r="T24" s="3259"/>
      <c r="U24" s="3259"/>
      <c r="V24" s="3259"/>
      <c r="W24" s="3260"/>
      <c r="Y24" s="3261"/>
      <c r="Z24" s="729"/>
      <c r="AA24" s="729"/>
      <c r="AB24" s="3262"/>
      <c r="AK24" s="1652"/>
      <c r="AL24" s="1652"/>
      <c r="AM24" s="1652"/>
      <c r="AN24" s="1652"/>
      <c r="AO24" s="1652"/>
      <c r="AP24" s="1652"/>
      <c r="AQ24" s="1652"/>
      <c r="AR24" s="1652"/>
      <c r="AS24" s="1652"/>
      <c r="AT24" s="1652"/>
      <c r="AU24" s="1652"/>
      <c r="AV24" s="1652"/>
      <c r="AW24" s="1652"/>
      <c r="AX24" s="1652"/>
      <c r="AY24" s="1652"/>
      <c r="AZ24" s="1652"/>
      <c r="BA24" s="1652"/>
      <c r="BB24" s="1652"/>
      <c r="BC24" s="1652"/>
      <c r="BD24" s="1652"/>
      <c r="BE24" s="2239"/>
      <c r="BG24" s="1652"/>
      <c r="BH24" s="1652"/>
      <c r="BI24" s="1652"/>
      <c r="BJ24" s="1652"/>
      <c r="BK24" s="1652"/>
      <c r="BL24" s="1652"/>
      <c r="BM24" s="1652"/>
      <c r="BN24" s="1652"/>
      <c r="BP24" s="379"/>
      <c r="BQ24" s="379"/>
      <c r="BR24" s="379"/>
      <c r="BS24" s="379"/>
      <c r="BT24" s="379"/>
      <c r="BU24" s="379"/>
      <c r="BV24" s="379"/>
      <c r="BW24" s="379"/>
      <c r="BX24" s="379"/>
      <c r="BY24" s="379"/>
      <c r="BZ24" s="379"/>
      <c r="CA24" s="379"/>
      <c r="CB24" s="379"/>
      <c r="CC24" s="379"/>
      <c r="CD24" s="379"/>
      <c r="CE24" s="379"/>
      <c r="CF24" s="379"/>
    </row>
    <row r="25" spans="2:84" ht="12.75" customHeight="1">
      <c r="B25" s="3263"/>
      <c r="C25" s="3264"/>
      <c r="D25" s="3264"/>
      <c r="E25" s="3265"/>
      <c r="F25" s="3265"/>
      <c r="G25" s="3265"/>
      <c r="H25" s="3265"/>
      <c r="I25" s="2755"/>
      <c r="J25" s="2755"/>
      <c r="K25" s="3266"/>
      <c r="L25" s="3266"/>
      <c r="M25" s="3267"/>
      <c r="N25" s="3268"/>
      <c r="O25" s="3259"/>
      <c r="P25" s="3269"/>
      <c r="Q25" s="3270"/>
      <c r="R25" s="3259"/>
      <c r="S25" s="3259"/>
      <c r="T25" s="3259"/>
      <c r="U25" s="3259"/>
      <c r="V25" s="3259"/>
      <c r="W25" s="3260"/>
      <c r="Y25" s="3271"/>
      <c r="Z25" s="3272"/>
      <c r="AA25" s="3272"/>
      <c r="AB25" s="3273"/>
      <c r="AK25" s="1652"/>
      <c r="AL25" s="1652"/>
      <c r="AM25" s="1652"/>
      <c r="AN25" s="1652"/>
      <c r="AO25" s="1652"/>
      <c r="AP25" s="1652"/>
      <c r="AQ25" s="1652"/>
      <c r="AR25" s="1652"/>
      <c r="AS25" s="1652"/>
      <c r="AT25" s="1652"/>
      <c r="AU25" s="1652"/>
      <c r="AV25" s="1652"/>
      <c r="AW25" s="1652"/>
      <c r="AX25" s="1652"/>
      <c r="AY25" s="1652"/>
      <c r="AZ25" s="1652"/>
      <c r="BA25" s="1652"/>
      <c r="BB25" s="1652"/>
      <c r="BC25" s="1652"/>
      <c r="BD25" s="1652"/>
      <c r="BE25" s="2239"/>
      <c r="BG25" s="1652"/>
      <c r="BH25" s="1652"/>
      <c r="BI25" s="1652"/>
      <c r="BJ25" s="1652"/>
      <c r="BK25" s="1652"/>
      <c r="BL25" s="1652"/>
      <c r="BM25" s="1652"/>
      <c r="BN25" s="1652"/>
      <c r="BP25" s="379"/>
      <c r="BQ25" s="379"/>
      <c r="BR25" s="379"/>
      <c r="BS25" s="379"/>
      <c r="BT25" s="379"/>
      <c r="BU25" s="379"/>
      <c r="BV25" s="379"/>
      <c r="BW25" s="379"/>
      <c r="BX25" s="379"/>
      <c r="BY25" s="379"/>
      <c r="BZ25" s="379"/>
      <c r="CA25" s="379"/>
      <c r="CB25" s="379"/>
      <c r="CC25" s="379"/>
      <c r="CD25" s="379"/>
      <c r="CE25" s="379"/>
      <c r="CF25" s="379"/>
    </row>
    <row r="26" spans="2:84" ht="12.75" customHeight="1">
      <c r="B26" s="5576"/>
      <c r="C26" s="5577" t="s">
        <v>1519</v>
      </c>
      <c r="D26" s="5578"/>
      <c r="E26" s="5579"/>
      <c r="F26" s="5579"/>
      <c r="G26" s="5579"/>
      <c r="H26" s="5579"/>
      <c r="I26" s="5580"/>
      <c r="J26" s="5580"/>
      <c r="K26" s="5581"/>
      <c r="L26" s="5581"/>
      <c r="M26" s="5582"/>
      <c r="N26" s="5583">
        <f>SUBTOTAL(9,N19:N25)</f>
        <v>0</v>
      </c>
      <c r="O26" s="5583">
        <f>SUBTOTAL(9,O19:O25)</f>
        <v>0</v>
      </c>
      <c r="P26" s="5584"/>
      <c r="Q26" s="5585"/>
      <c r="R26" s="5586">
        <f>SUBTOTAL(9,R19:R25)</f>
        <v>0</v>
      </c>
      <c r="S26" s="5586">
        <f>SUBTOTAL(9,S19:S25)</f>
        <v>0</v>
      </c>
      <c r="T26" s="5586">
        <f>SUBTOTAL(9,T19:T25)</f>
        <v>0</v>
      </c>
      <c r="U26" s="5586">
        <f>SUBTOTAL(9,U19:U25)</f>
        <v>0</v>
      </c>
      <c r="V26" s="5586">
        <f>SUBTOTAL(9,V19:V25)</f>
        <v>0</v>
      </c>
      <c r="W26" s="5587"/>
      <c r="Y26" s="3274">
        <f>SUBTOTAL(9,Y19:Y25)</f>
        <v>0</v>
      </c>
      <c r="Z26" s="5588">
        <f>SUBTOTAL(9,Z19:Z25)</f>
        <v>0</v>
      </c>
      <c r="AA26" s="5588">
        <f>SUBTOTAL(9,AA19:AA25)</f>
        <v>0</v>
      </c>
      <c r="AB26" s="5589"/>
      <c r="AK26" s="2619">
        <f>SUBTOTAL(9,AK19:AK23)</f>
        <v>0</v>
      </c>
      <c r="AL26" s="2619">
        <f>SUBTOTAL(9,AL19:AL23)</f>
        <v>0</v>
      </c>
      <c r="AM26" s="2619">
        <f>SUBTOTAL(9,AM19:AM23)</f>
        <v>0</v>
      </c>
      <c r="AN26" s="2619">
        <f>SUBTOTAL(9,AN19:AN23)</f>
        <v>0</v>
      </c>
      <c r="AO26" s="2619"/>
      <c r="AP26" s="2619"/>
      <c r="AQ26" s="2619"/>
      <c r="AR26" s="2619"/>
      <c r="AS26" s="2619">
        <f t="shared" ref="AS26:BC26" si="1">SUBTOTAL(9,AS19:AS23)</f>
        <v>0</v>
      </c>
      <c r="AT26" s="2619">
        <f t="shared" si="1"/>
        <v>0</v>
      </c>
      <c r="AU26" s="2619">
        <f t="shared" si="1"/>
        <v>0</v>
      </c>
      <c r="AV26" s="2619">
        <f t="shared" si="1"/>
        <v>0</v>
      </c>
      <c r="AW26" s="2619">
        <f t="shared" si="1"/>
        <v>0</v>
      </c>
      <c r="AX26" s="2619">
        <f t="shared" si="1"/>
        <v>0</v>
      </c>
      <c r="AY26" s="2619">
        <f t="shared" si="1"/>
        <v>0</v>
      </c>
      <c r="AZ26" s="2619">
        <f t="shared" si="1"/>
        <v>0</v>
      </c>
      <c r="BA26" s="2619">
        <f t="shared" si="1"/>
        <v>0</v>
      </c>
      <c r="BB26" s="2619">
        <f t="shared" si="1"/>
        <v>0</v>
      </c>
      <c r="BC26" s="2619">
        <f t="shared" si="1"/>
        <v>0</v>
      </c>
      <c r="BD26" s="2619"/>
      <c r="BE26" s="2620"/>
      <c r="BF26" s="265"/>
      <c r="BG26" s="2619"/>
      <c r="BH26" s="2619"/>
      <c r="BI26" s="2619"/>
      <c r="BJ26" s="2619"/>
      <c r="BK26" s="2619"/>
      <c r="BL26" s="2619"/>
      <c r="BM26" s="2619"/>
      <c r="BN26" s="2619"/>
      <c r="BP26" s="2619">
        <f t="shared" ref="BP26:CE26" si="2">SUBTOTAL(9,BP19:BP23)</f>
        <v>0</v>
      </c>
      <c r="BQ26" s="2619">
        <f t="shared" si="2"/>
        <v>0</v>
      </c>
      <c r="BR26" s="2619">
        <f t="shared" si="2"/>
        <v>0</v>
      </c>
      <c r="BS26" s="2619">
        <f t="shared" si="2"/>
        <v>0</v>
      </c>
      <c r="BT26" s="2619">
        <f t="shared" si="2"/>
        <v>0</v>
      </c>
      <c r="BU26" s="2619">
        <f t="shared" si="2"/>
        <v>0</v>
      </c>
      <c r="BV26" s="2619">
        <f t="shared" si="2"/>
        <v>0</v>
      </c>
      <c r="BW26" s="2619">
        <f t="shared" si="2"/>
        <v>0</v>
      </c>
      <c r="BX26" s="2619">
        <f t="shared" si="2"/>
        <v>0</v>
      </c>
      <c r="BY26" s="2619">
        <f t="shared" si="2"/>
        <v>0</v>
      </c>
      <c r="BZ26" s="2619">
        <f t="shared" si="2"/>
        <v>0</v>
      </c>
      <c r="CA26" s="2619">
        <f t="shared" si="2"/>
        <v>0</v>
      </c>
      <c r="CB26" s="2619">
        <f t="shared" si="2"/>
        <v>0</v>
      </c>
      <c r="CC26" s="2619">
        <f t="shared" si="2"/>
        <v>0</v>
      </c>
      <c r="CD26" s="2619">
        <f t="shared" si="2"/>
        <v>0</v>
      </c>
      <c r="CE26" s="2619">
        <f t="shared" si="2"/>
        <v>0</v>
      </c>
      <c r="CF26" s="2619"/>
    </row>
    <row r="27" spans="2:84" ht="12.75" customHeight="1">
      <c r="B27" s="359"/>
      <c r="C27" s="2819"/>
      <c r="D27" s="2819"/>
      <c r="E27" s="4118"/>
      <c r="F27" s="4118"/>
      <c r="G27" s="4118"/>
      <c r="H27" s="4118"/>
      <c r="I27" s="4153"/>
      <c r="J27" s="4153"/>
      <c r="K27" s="4129"/>
      <c r="L27" s="4129"/>
      <c r="M27" s="4129"/>
      <c r="N27" s="4129"/>
      <c r="O27" s="4129"/>
      <c r="P27" s="4129"/>
      <c r="Q27" s="4129"/>
      <c r="R27" s="4129"/>
      <c r="S27" s="4129"/>
      <c r="T27" s="4129"/>
      <c r="U27" s="4129"/>
      <c r="V27" s="4129"/>
      <c r="W27" s="4166"/>
      <c r="Y27" s="2471"/>
      <c r="Z27" s="4129"/>
      <c r="AA27" s="4129"/>
      <c r="AB27" s="4166"/>
      <c r="AK27" s="2587"/>
      <c r="AL27" s="2587"/>
      <c r="AM27" s="2587"/>
      <c r="AN27" s="2587"/>
      <c r="AO27" s="2587"/>
      <c r="AP27" s="2587"/>
      <c r="AQ27" s="2587"/>
      <c r="AR27" s="2587"/>
      <c r="AS27" s="2587"/>
      <c r="AT27" s="2587"/>
      <c r="AU27" s="2587"/>
      <c r="AV27" s="2587"/>
      <c r="AW27" s="2587"/>
      <c r="AX27" s="2587"/>
      <c r="AY27" s="2587"/>
      <c r="AZ27" s="2587"/>
      <c r="BA27" s="2587"/>
      <c r="BB27" s="2587"/>
      <c r="BC27" s="2587"/>
      <c r="BD27" s="2587"/>
      <c r="BE27" s="3275"/>
      <c r="BF27" s="1086"/>
      <c r="BG27" s="2587"/>
      <c r="BH27" s="2587"/>
      <c r="BI27" s="2587"/>
      <c r="BJ27" s="2587"/>
      <c r="BK27" s="2587"/>
      <c r="BL27" s="2587"/>
      <c r="BM27" s="2587"/>
      <c r="BN27" s="2587"/>
      <c r="BP27" s="379"/>
      <c r="BQ27" s="379"/>
      <c r="BR27" s="379"/>
      <c r="BS27" s="379"/>
      <c r="BT27" s="379"/>
      <c r="BU27" s="379"/>
      <c r="BV27" s="379"/>
      <c r="BW27" s="379"/>
      <c r="BX27" s="379"/>
      <c r="BY27" s="379"/>
      <c r="BZ27" s="379"/>
      <c r="CA27" s="379"/>
      <c r="CB27" s="379"/>
      <c r="CC27" s="379"/>
      <c r="CD27" s="379"/>
      <c r="CE27" s="379"/>
      <c r="CF27" s="379"/>
    </row>
    <row r="28" spans="2:84" s="467" customFormat="1" ht="12.75" customHeight="1">
      <c r="B28" s="1032" t="s">
        <v>1908</v>
      </c>
      <c r="C28" s="3252" t="s">
        <v>2002</v>
      </c>
      <c r="D28" s="3252"/>
      <c r="E28" s="3253"/>
      <c r="F28" s="3253"/>
      <c r="G28" s="3253"/>
      <c r="H28" s="3253"/>
      <c r="I28" s="3254"/>
      <c r="J28" s="3254"/>
      <c r="K28" s="3255"/>
      <c r="L28" s="3255"/>
      <c r="M28" s="3255"/>
      <c r="N28" s="3255"/>
      <c r="O28" s="3255"/>
      <c r="P28" s="3255"/>
      <c r="Q28" s="3255"/>
      <c r="R28" s="3255"/>
      <c r="S28" s="3255"/>
      <c r="T28" s="3255"/>
      <c r="U28" s="3255"/>
      <c r="V28" s="3255"/>
      <c r="W28" s="3256"/>
      <c r="Y28" s="5575"/>
      <c r="Z28" s="3255"/>
      <c r="AA28" s="3255"/>
      <c r="AB28" s="3256"/>
      <c r="AK28" s="380"/>
      <c r="AL28" s="380"/>
      <c r="AM28" s="380"/>
      <c r="AN28" s="380"/>
      <c r="AO28" s="380"/>
      <c r="AP28" s="380"/>
      <c r="AQ28" s="380"/>
      <c r="AR28" s="380"/>
      <c r="AS28" s="380"/>
      <c r="AT28" s="380"/>
      <c r="AU28" s="380"/>
      <c r="AV28" s="380"/>
      <c r="AW28" s="380"/>
      <c r="AX28" s="380"/>
      <c r="AY28" s="380"/>
      <c r="AZ28" s="380"/>
      <c r="BA28" s="380"/>
      <c r="BB28" s="380"/>
      <c r="BC28" s="380"/>
      <c r="BD28" s="379"/>
      <c r="BE28" s="1801"/>
      <c r="BF28" s="18"/>
      <c r="BG28" s="379"/>
      <c r="BH28" s="379"/>
      <c r="BI28" s="379"/>
      <c r="BJ28" s="379"/>
      <c r="BK28" s="379"/>
      <c r="BL28" s="379"/>
      <c r="BM28" s="379"/>
      <c r="BN28" s="379"/>
      <c r="BO28" s="18"/>
      <c r="BP28" s="2820"/>
      <c r="BQ28" s="2820"/>
      <c r="BR28" s="2820"/>
      <c r="BS28" s="2820"/>
      <c r="BT28" s="2820"/>
      <c r="BU28" s="2820"/>
      <c r="BV28" s="2820"/>
      <c r="BW28" s="2820"/>
      <c r="BX28" s="2820"/>
      <c r="BY28" s="2820"/>
      <c r="BZ28" s="2820"/>
      <c r="CA28" s="2820"/>
      <c r="CB28" s="2820"/>
      <c r="CC28" s="2820"/>
      <c r="CD28" s="2820"/>
      <c r="CE28" s="2820"/>
      <c r="CF28" s="2820"/>
    </row>
    <row r="29" spans="2:84" ht="12.75" customHeight="1">
      <c r="B29" s="1098">
        <v>1</v>
      </c>
      <c r="C29" s="1104"/>
      <c r="D29" s="1104"/>
      <c r="E29" s="1183"/>
      <c r="F29" s="1183"/>
      <c r="G29" s="1183"/>
      <c r="H29" s="1183"/>
      <c r="I29" s="2071"/>
      <c r="J29" s="2071"/>
      <c r="K29" s="1637"/>
      <c r="L29" s="1637"/>
      <c r="M29" s="1637"/>
      <c r="N29" s="3046"/>
      <c r="O29" s="1112"/>
      <c r="P29" s="1112"/>
      <c r="Q29" s="1112"/>
      <c r="R29" s="1112"/>
      <c r="S29" s="2836"/>
      <c r="T29" s="1112"/>
      <c r="U29" s="1112"/>
      <c r="V29" s="1112"/>
      <c r="W29" s="1899"/>
      <c r="Y29" s="1111"/>
      <c r="Z29" s="1112"/>
      <c r="AA29" s="1112"/>
      <c r="AB29" s="1899"/>
      <c r="AK29" s="1652">
        <f>T29</f>
        <v>0</v>
      </c>
      <c r="AL29" s="1772"/>
      <c r="AM29" s="1772"/>
      <c r="AN29" s="1652">
        <f>AK29+AL29-AM29</f>
        <v>0</v>
      </c>
      <c r="AO29" s="1772"/>
      <c r="AP29" s="1772"/>
      <c r="AQ29" s="1772"/>
      <c r="AR29" s="1772"/>
      <c r="AS29" s="1652">
        <f>IF(AU29&gt;AN29,AU29-AN29,0)</f>
        <v>0</v>
      </c>
      <c r="AT29" s="1652">
        <f>IF(AN29&gt;AU29,AN29-AU29,0)</f>
        <v>0</v>
      </c>
      <c r="AU29" s="1652">
        <f>IF(AND(AO29="y",AP29="y"),AQ29*AR29,IF(AND(AO29="n/a",AP29="Y"),AQ29*AR29,0))-IF(BJ29="N",BI29,0)</f>
        <v>0</v>
      </c>
      <c r="AV29" s="1772"/>
      <c r="AW29" s="1652">
        <f t="shared" ref="AW29:AX33" si="3">IF(AY29&gt;AN29,AY29-AN29,0)</f>
        <v>0</v>
      </c>
      <c r="AX29" s="1652">
        <f t="shared" si="3"/>
        <v>0</v>
      </c>
      <c r="AY29" s="1652">
        <f>AU29+AV29-IF(BL29="N",BK29,0)</f>
        <v>0</v>
      </c>
      <c r="AZ29" s="1772"/>
      <c r="BA29" s="1652">
        <f>IF(BC29&gt;AN29,BC29-AN29,0)</f>
        <v>0</v>
      </c>
      <c r="BB29" s="1652">
        <f>IF(AN29&gt;BC29,AN29-BC29,0)</f>
        <v>0</v>
      </c>
      <c r="BC29" s="1652">
        <f>AY29+AZ29-IF(BN29="N",BM29,0)</f>
        <v>0</v>
      </c>
      <c r="BD29" s="1772"/>
      <c r="BE29" s="2837"/>
      <c r="BG29" s="576">
        <f>F29*0.2</f>
        <v>0</v>
      </c>
      <c r="BH29" s="1772"/>
      <c r="BI29" s="576">
        <f>IF(IF(AND(AO29="y",AP29="y"),AQ29*AR29,IF(AND(AO29="n/a",AP29="Y"),AQ29*AR29,0))&gt;MIN(BG29,BH29),IF(AND(AO29="y",AP29="y"),AQ29*AR29,IF(AND(AO29="n/a",AP29="Y"),AQ29*AR29,0))-MIN(BG29,BH29),0)</f>
        <v>0</v>
      </c>
      <c r="BJ29" s="1772"/>
      <c r="BK29" s="576">
        <f>IF(AU29+AV29&gt;MIN(BG29,BH29),AU29+AV29-MIN(BG29,BH29),0)</f>
        <v>0</v>
      </c>
      <c r="BL29" s="1772"/>
      <c r="BM29" s="576">
        <f>IF(AY29+AZ29&gt;MIN(BG29,BH29),AY29+AZ29-MIN(BG29,BH29),0)</f>
        <v>0</v>
      </c>
      <c r="BN29" s="1772"/>
      <c r="BO29" s="265"/>
      <c r="BP29" s="379">
        <f>Y29</f>
        <v>0</v>
      </c>
      <c r="BQ29" s="576"/>
      <c r="BR29" s="576"/>
      <c r="BS29" s="379">
        <f>BP29+BQ29-BR29</f>
        <v>0</v>
      </c>
      <c r="BT29" s="576"/>
      <c r="BU29" s="379">
        <f>IF(BW29&gt;BS29,BW29-BS29,0)</f>
        <v>0</v>
      </c>
      <c r="BV29" s="379">
        <f>IF(BS29&gt;BW29,BS29-BW29,0)</f>
        <v>0</v>
      </c>
      <c r="BW29" s="379">
        <f>IF(BT29="Y",BT29,0)</f>
        <v>0</v>
      </c>
      <c r="BX29" s="576"/>
      <c r="BY29" s="379">
        <f>IF(CA29&gt;BS29,CA29-BS29,0)</f>
        <v>0</v>
      </c>
      <c r="BZ29" s="379">
        <f>IF(BS29&gt;CA29,BS29-CA29,0)</f>
        <v>0</v>
      </c>
      <c r="CA29" s="379">
        <f>BW29+BX29</f>
        <v>0</v>
      </c>
      <c r="CB29" s="576"/>
      <c r="CC29" s="379">
        <f>IF(CE29&gt;BS29,CE29-BS29,0)</f>
        <v>0</v>
      </c>
      <c r="CD29" s="379">
        <f>IF(BS29&gt;CE29,BS29-CE29,0)</f>
        <v>0</v>
      </c>
      <c r="CE29" s="379">
        <f>CA29+CB29</f>
        <v>0</v>
      </c>
      <c r="CF29" s="379"/>
    </row>
    <row r="30" spans="2:84" ht="12.75" customHeight="1">
      <c r="B30" s="1098">
        <v>2</v>
      </c>
      <c r="C30" s="1462"/>
      <c r="D30" s="1462"/>
      <c r="E30" s="1189"/>
      <c r="F30" s="1189"/>
      <c r="G30" s="1189"/>
      <c r="H30" s="1189"/>
      <c r="I30" s="2072"/>
      <c r="J30" s="2072"/>
      <c r="K30" s="1766"/>
      <c r="L30" s="1766"/>
      <c r="M30" s="1766"/>
      <c r="N30" s="3053"/>
      <c r="O30" s="1042"/>
      <c r="P30" s="1042"/>
      <c r="Q30" s="1042"/>
      <c r="R30" s="1042"/>
      <c r="S30" s="2841"/>
      <c r="T30" s="1042"/>
      <c r="U30" s="1042"/>
      <c r="V30" s="1042"/>
      <c r="W30" s="1901"/>
      <c r="Y30" s="1193"/>
      <c r="Z30" s="1042"/>
      <c r="AA30" s="1042"/>
      <c r="AB30" s="1901"/>
      <c r="AK30" s="1652">
        <f>T30</f>
        <v>0</v>
      </c>
      <c r="AL30" s="1772"/>
      <c r="AM30" s="1772"/>
      <c r="AN30" s="1652">
        <f>AK30+AL30-AM30</f>
        <v>0</v>
      </c>
      <c r="AO30" s="1772"/>
      <c r="AP30" s="1772"/>
      <c r="AQ30" s="1772"/>
      <c r="AR30" s="1772"/>
      <c r="AS30" s="1652">
        <f>IF(AU30&gt;AN30,AU30-AN30,0)</f>
        <v>0</v>
      </c>
      <c r="AT30" s="1652">
        <f>IF(AN30&gt;AU30,AN30-AU30,0)</f>
        <v>0</v>
      </c>
      <c r="AU30" s="1652">
        <f>IF(AND(AO30="y",AP30="y"),AQ30*AR30,IF(AND(AO30="n/a",AP30="Y"),AQ30*AR30,0))-IF(BJ30="N",BI30,0)</f>
        <v>0</v>
      </c>
      <c r="AV30" s="1772"/>
      <c r="AW30" s="1652">
        <f t="shared" si="3"/>
        <v>0</v>
      </c>
      <c r="AX30" s="1652">
        <f t="shared" si="3"/>
        <v>0</v>
      </c>
      <c r="AY30" s="1652">
        <f>AU30+AV30-IF(BL30="N",BK30,0)</f>
        <v>0</v>
      </c>
      <c r="AZ30" s="1772"/>
      <c r="BA30" s="1652">
        <f>IF(BC30&gt;AN30,BC30-AN30,0)</f>
        <v>0</v>
      </c>
      <c r="BB30" s="1652">
        <f>IF(AN30&gt;BC30,AN30-BC30,0)</f>
        <v>0</v>
      </c>
      <c r="BC30" s="1652">
        <f>AY30+AZ30-IF(BN30="N",BM30,0)</f>
        <v>0</v>
      </c>
      <c r="BD30" s="1772"/>
      <c r="BE30" s="2837"/>
      <c r="BG30" s="576">
        <f>F30*0.2</f>
        <v>0</v>
      </c>
      <c r="BH30" s="1772"/>
      <c r="BI30" s="576">
        <f>IF(IF(AND(AO30="y",AP30="y"),AQ30*AR30,IF(AND(AO30="n/a",AP30="Y"),AQ30*AR30,0))&gt;MIN(BG30,BH30),IF(AND(AO30="y",AP30="y"),AQ30*AR30,IF(AND(AO30="n/a",AP30="Y"),AQ30*AR30,0))-MIN(BG30,BH30),0)</f>
        <v>0</v>
      </c>
      <c r="BJ30" s="1772"/>
      <c r="BK30" s="576">
        <f>IF(AU30+AV30&gt;MIN(BG30,BH30),AU30+AV30-MIN(BG30,BH30),0)</f>
        <v>0</v>
      </c>
      <c r="BL30" s="1772"/>
      <c r="BM30" s="576">
        <f>IF(AY30+AZ30&gt;MIN(BG30,BH30),AY30+AZ30-MIN(BG30,BH30),0)</f>
        <v>0</v>
      </c>
      <c r="BN30" s="1772"/>
      <c r="BP30" s="379">
        <f>Y30</f>
        <v>0</v>
      </c>
      <c r="BQ30" s="576"/>
      <c r="BR30" s="576"/>
      <c r="BS30" s="379">
        <f>BP30+BQ30-BR30</f>
        <v>0</v>
      </c>
      <c r="BT30" s="576"/>
      <c r="BU30" s="379">
        <f>IF(BW30&gt;BS30,BW30-BS30,0)</f>
        <v>0</v>
      </c>
      <c r="BV30" s="379">
        <f>IF(BS30&gt;BW30,BS30-BW30,0)</f>
        <v>0</v>
      </c>
      <c r="BW30" s="379">
        <f>IF(BT30="Y",BT30,0)</f>
        <v>0</v>
      </c>
      <c r="BX30" s="576"/>
      <c r="BY30" s="379">
        <f>IF(CA30&gt;BS30,CA30-BS30,0)</f>
        <v>0</v>
      </c>
      <c r="BZ30" s="379">
        <f>IF(BS30&gt;CA30,BS30-CA30,0)</f>
        <v>0</v>
      </c>
      <c r="CA30" s="379">
        <f>BW30+BX30</f>
        <v>0</v>
      </c>
      <c r="CB30" s="576"/>
      <c r="CC30" s="379">
        <f>IF(CE30&gt;BS30,CE30-BS30,0)</f>
        <v>0</v>
      </c>
      <c r="CD30" s="379">
        <f>IF(BS30&gt;CE30,BS30-CE30,0)</f>
        <v>0</v>
      </c>
      <c r="CE30" s="379">
        <f>CA30+CB30</f>
        <v>0</v>
      </c>
      <c r="CF30" s="379"/>
    </row>
    <row r="31" spans="2:84" ht="12.75" customHeight="1">
      <c r="B31" s="1098">
        <v>3</v>
      </c>
      <c r="C31" s="1462"/>
      <c r="D31" s="1462"/>
      <c r="E31" s="1189"/>
      <c r="F31" s="1189"/>
      <c r="G31" s="1189"/>
      <c r="H31" s="1189"/>
      <c r="I31" s="2072"/>
      <c r="J31" s="2072"/>
      <c r="K31" s="1766"/>
      <c r="L31" s="1766"/>
      <c r="M31" s="1766"/>
      <c r="N31" s="3053"/>
      <c r="O31" s="1042"/>
      <c r="P31" s="1042"/>
      <c r="Q31" s="1042"/>
      <c r="R31" s="1042"/>
      <c r="S31" s="2841"/>
      <c r="T31" s="1042"/>
      <c r="U31" s="1042"/>
      <c r="V31" s="1042"/>
      <c r="W31" s="1901"/>
      <c r="Y31" s="1193"/>
      <c r="Z31" s="1042"/>
      <c r="AA31" s="1042"/>
      <c r="AB31" s="1901"/>
      <c r="AK31" s="1652">
        <f>T31</f>
        <v>0</v>
      </c>
      <c r="AL31" s="1772"/>
      <c r="AM31" s="1772"/>
      <c r="AN31" s="1652">
        <f>AK31+AL31-AM31</f>
        <v>0</v>
      </c>
      <c r="AO31" s="1772"/>
      <c r="AP31" s="1772"/>
      <c r="AQ31" s="1772"/>
      <c r="AR31" s="1772"/>
      <c r="AS31" s="1652">
        <f>IF(AU31&gt;AN31,AU31-AN31,0)</f>
        <v>0</v>
      </c>
      <c r="AT31" s="1652">
        <f>IF(AN31&gt;AU31,AN31-AU31,0)</f>
        <v>0</v>
      </c>
      <c r="AU31" s="1652">
        <f>IF(AND(AO31="y",AP31="y"),AQ31*AR31,IF(AND(AO31="n/a",AP31="Y"),AQ31*AR31,0))-IF(BJ31="N",BI31,0)</f>
        <v>0</v>
      </c>
      <c r="AV31" s="1772"/>
      <c r="AW31" s="1652">
        <f t="shared" si="3"/>
        <v>0</v>
      </c>
      <c r="AX31" s="1652">
        <f t="shared" si="3"/>
        <v>0</v>
      </c>
      <c r="AY31" s="1652">
        <f>AU31+AV31-IF(BL31="N",BK31,0)</f>
        <v>0</v>
      </c>
      <c r="AZ31" s="1772"/>
      <c r="BA31" s="1652">
        <f>IF(BC31&gt;AN31,BC31-AN31,0)</f>
        <v>0</v>
      </c>
      <c r="BB31" s="1652">
        <f>IF(AN31&gt;BC31,AN31-BC31,0)</f>
        <v>0</v>
      </c>
      <c r="BC31" s="1652">
        <f>AY31+AZ31-IF(BN31="N",BM31,0)</f>
        <v>0</v>
      </c>
      <c r="BD31" s="1772"/>
      <c r="BE31" s="2837"/>
      <c r="BG31" s="576">
        <f>F31*0.2</f>
        <v>0</v>
      </c>
      <c r="BH31" s="1772"/>
      <c r="BI31" s="576">
        <f>IF(IF(AND(AO31="y",AP31="y"),AQ31*AR31,IF(AND(AO31="n/a",AP31="Y"),AQ31*AR31,0))&gt;MIN(BG31,BH31),IF(AND(AO31="y",AP31="y"),AQ31*AR31,IF(AND(AO31="n/a",AP31="Y"),AQ31*AR31,0))-MIN(BG31,BH31),0)</f>
        <v>0</v>
      </c>
      <c r="BJ31" s="1772"/>
      <c r="BK31" s="576">
        <f>IF(AU31+AV31&gt;MIN(BG31,BH31),AU31+AV31-MIN(BG31,BH31),0)</f>
        <v>0</v>
      </c>
      <c r="BL31" s="1772"/>
      <c r="BM31" s="576">
        <f>IF(AY31+AZ31&gt;MIN(BG31,BH31),AY31+AZ31-MIN(BG31,BH31),0)</f>
        <v>0</v>
      </c>
      <c r="BN31" s="1772"/>
      <c r="BP31" s="379">
        <f>Y31</f>
        <v>0</v>
      </c>
      <c r="BQ31" s="576"/>
      <c r="BR31" s="576"/>
      <c r="BS31" s="379">
        <f>BP31+BQ31-BR31</f>
        <v>0</v>
      </c>
      <c r="BT31" s="576"/>
      <c r="BU31" s="379">
        <f>IF(BW31&gt;BS31,BW31-BS31,0)</f>
        <v>0</v>
      </c>
      <c r="BV31" s="379">
        <f>IF(BS31&gt;BW31,BS31-BW31,0)</f>
        <v>0</v>
      </c>
      <c r="BW31" s="379">
        <f>IF(BT31="Y",BT31,0)</f>
        <v>0</v>
      </c>
      <c r="BX31" s="576"/>
      <c r="BY31" s="379">
        <f>IF(CA31&gt;BS31,CA31-BS31,0)</f>
        <v>0</v>
      </c>
      <c r="BZ31" s="379">
        <f>IF(BS31&gt;CA31,BS31-CA31,0)</f>
        <v>0</v>
      </c>
      <c r="CA31" s="379">
        <f>BW31+BX31</f>
        <v>0</v>
      </c>
      <c r="CB31" s="576"/>
      <c r="CC31" s="379">
        <f>IF(CE31&gt;BS31,CE31-BS31,0)</f>
        <v>0</v>
      </c>
      <c r="CD31" s="379">
        <f>IF(BS31&gt;CE31,BS31-CE31,0)</f>
        <v>0</v>
      </c>
      <c r="CE31" s="379">
        <f>CA31+CB31</f>
        <v>0</v>
      </c>
      <c r="CF31" s="379"/>
    </row>
    <row r="32" spans="2:84" ht="12.75" customHeight="1">
      <c r="B32" s="1098">
        <v>4</v>
      </c>
      <c r="C32" s="1462"/>
      <c r="D32" s="1462"/>
      <c r="E32" s="1189"/>
      <c r="F32" s="1189"/>
      <c r="G32" s="1189"/>
      <c r="H32" s="1189"/>
      <c r="I32" s="2072"/>
      <c r="J32" s="2072"/>
      <c r="K32" s="1766"/>
      <c r="L32" s="1766"/>
      <c r="M32" s="1766"/>
      <c r="N32" s="3053"/>
      <c r="O32" s="1042"/>
      <c r="P32" s="1042"/>
      <c r="Q32" s="1042"/>
      <c r="R32" s="1042"/>
      <c r="S32" s="2841"/>
      <c r="T32" s="1042"/>
      <c r="U32" s="1042"/>
      <c r="V32" s="1042"/>
      <c r="W32" s="1901"/>
      <c r="Y32" s="1193"/>
      <c r="Z32" s="1042"/>
      <c r="AA32" s="1042"/>
      <c r="AB32" s="1901"/>
      <c r="AK32" s="1652">
        <f>T32</f>
        <v>0</v>
      </c>
      <c r="AL32" s="1772"/>
      <c r="AM32" s="1772"/>
      <c r="AN32" s="1652">
        <f>AK32+AL32-AM32</f>
        <v>0</v>
      </c>
      <c r="AO32" s="1772"/>
      <c r="AP32" s="1772"/>
      <c r="AQ32" s="1772"/>
      <c r="AR32" s="1772"/>
      <c r="AS32" s="1652">
        <f>IF(AU32&gt;AN32,AU32-AN32,0)</f>
        <v>0</v>
      </c>
      <c r="AT32" s="1652">
        <f>IF(AN32&gt;AU32,AN32-AU32,0)</f>
        <v>0</v>
      </c>
      <c r="AU32" s="1652">
        <f>IF(AND(AO32="y",AP32="y"),AQ32*AR32,IF(AND(AO32="n/a",AP32="Y"),AQ32*AR32,0))-IF(BJ32="N",BI32,0)</f>
        <v>0</v>
      </c>
      <c r="AV32" s="1772"/>
      <c r="AW32" s="1652">
        <f t="shared" si="3"/>
        <v>0</v>
      </c>
      <c r="AX32" s="1652">
        <f t="shared" si="3"/>
        <v>0</v>
      </c>
      <c r="AY32" s="1652">
        <f>AU32+AV32-IF(BL32="N",BK32,0)</f>
        <v>0</v>
      </c>
      <c r="AZ32" s="1772"/>
      <c r="BA32" s="1652">
        <f>IF(BC32&gt;AN32,BC32-AN32,0)</f>
        <v>0</v>
      </c>
      <c r="BB32" s="1652">
        <f>IF(AN32&gt;BC32,AN32-BC32,0)</f>
        <v>0</v>
      </c>
      <c r="BC32" s="1652">
        <f>AY32+AZ32-IF(BN32="N",BM32,0)</f>
        <v>0</v>
      </c>
      <c r="BD32" s="1772"/>
      <c r="BE32" s="2837"/>
      <c r="BG32" s="576">
        <f>F32*0.2</f>
        <v>0</v>
      </c>
      <c r="BH32" s="1772"/>
      <c r="BI32" s="576">
        <f>IF(IF(AND(AO32="y",AP32="y"),AQ32*AR32,IF(AND(AO32="n/a",AP32="Y"),AQ32*AR32,0))&gt;MIN(BG32,BH32),IF(AND(AO32="y",AP32="y"),AQ32*AR32,IF(AND(AO32="n/a",AP32="Y"),AQ32*AR32,0))-MIN(BG32,BH32),0)</f>
        <v>0</v>
      </c>
      <c r="BJ32" s="1772"/>
      <c r="BK32" s="576">
        <f>IF(AU32+AV32&gt;MIN(BG32,BH32),AU32+AV32-MIN(BG32,BH32),0)</f>
        <v>0</v>
      </c>
      <c r="BL32" s="1772"/>
      <c r="BM32" s="576">
        <f>IF(AY32+AZ32&gt;MIN(BG32,BH32),AY32+AZ32-MIN(BG32,BH32),0)</f>
        <v>0</v>
      </c>
      <c r="BN32" s="1772"/>
      <c r="BP32" s="379">
        <f>Y32</f>
        <v>0</v>
      </c>
      <c r="BQ32" s="576"/>
      <c r="BR32" s="576"/>
      <c r="BS32" s="379">
        <f>BP32+BQ32-BR32</f>
        <v>0</v>
      </c>
      <c r="BT32" s="576"/>
      <c r="BU32" s="379">
        <f>IF(BW32&gt;BS32,BW32-BS32,0)</f>
        <v>0</v>
      </c>
      <c r="BV32" s="379">
        <f>IF(BS32&gt;BW32,BS32-BW32,0)</f>
        <v>0</v>
      </c>
      <c r="BW32" s="379">
        <f>IF(BT32="Y",BT32,0)</f>
        <v>0</v>
      </c>
      <c r="BX32" s="576"/>
      <c r="BY32" s="379">
        <f>IF(CA32&gt;BS32,CA32-BS32,0)</f>
        <v>0</v>
      </c>
      <c r="BZ32" s="379">
        <f>IF(BS32&gt;CA32,BS32-CA32,0)</f>
        <v>0</v>
      </c>
      <c r="CA32" s="379">
        <f>BW32+BX32</f>
        <v>0</v>
      </c>
      <c r="CB32" s="576"/>
      <c r="CC32" s="379">
        <f>IF(CE32&gt;BS32,CE32-BS32,0)</f>
        <v>0</v>
      </c>
      <c r="CD32" s="379">
        <f>IF(BS32&gt;CE32,BS32-CE32,0)</f>
        <v>0</v>
      </c>
      <c r="CE32" s="379">
        <f>CA32+CB32</f>
        <v>0</v>
      </c>
      <c r="CF32" s="379"/>
    </row>
    <row r="33" spans="2:84" ht="12.75" customHeight="1">
      <c r="B33" s="1098">
        <v>5</v>
      </c>
      <c r="C33" s="1462"/>
      <c r="D33" s="1462"/>
      <c r="E33" s="1189"/>
      <c r="F33" s="1189"/>
      <c r="G33" s="1189"/>
      <c r="H33" s="1189"/>
      <c r="I33" s="2072"/>
      <c r="J33" s="2072"/>
      <c r="K33" s="1766"/>
      <c r="L33" s="1766"/>
      <c r="M33" s="1766"/>
      <c r="N33" s="3053"/>
      <c r="O33" s="1042"/>
      <c r="P33" s="1042"/>
      <c r="Q33" s="1042"/>
      <c r="R33" s="1042"/>
      <c r="S33" s="2841"/>
      <c r="T33" s="1042"/>
      <c r="U33" s="1042"/>
      <c r="V33" s="1042"/>
      <c r="W33" s="1901"/>
      <c r="Y33" s="1193"/>
      <c r="Z33" s="1042"/>
      <c r="AA33" s="1042"/>
      <c r="AB33" s="1901"/>
      <c r="AK33" s="1652">
        <f>T33</f>
        <v>0</v>
      </c>
      <c r="AL33" s="1772"/>
      <c r="AM33" s="1772"/>
      <c r="AN33" s="1652">
        <f>AK33+AL33-AM33</f>
        <v>0</v>
      </c>
      <c r="AO33" s="1772"/>
      <c r="AP33" s="1772"/>
      <c r="AQ33" s="1772"/>
      <c r="AR33" s="1772"/>
      <c r="AS33" s="1652">
        <f>IF(AU33&gt;AN33,AU33-AN33,0)</f>
        <v>0</v>
      </c>
      <c r="AT33" s="1652">
        <f>IF(AN33&gt;AU33,AN33-AU33,0)</f>
        <v>0</v>
      </c>
      <c r="AU33" s="1652">
        <f>IF(AND(AO33="y",AP33="y"),AQ33*AR33,IF(AND(AO33="n/a",AP33="Y"),AQ33*AR33,0))-IF(BJ33="N",BI33,0)</f>
        <v>0</v>
      </c>
      <c r="AV33" s="1772"/>
      <c r="AW33" s="1652">
        <f t="shared" si="3"/>
        <v>0</v>
      </c>
      <c r="AX33" s="1652">
        <f t="shared" si="3"/>
        <v>0</v>
      </c>
      <c r="AY33" s="1652">
        <f>AU33+AV33-IF(BL33="N",BK33,0)</f>
        <v>0</v>
      </c>
      <c r="AZ33" s="1772"/>
      <c r="BA33" s="1652">
        <f>IF(BC33&gt;AN33,BC33-AN33,0)</f>
        <v>0</v>
      </c>
      <c r="BB33" s="1652">
        <f>IF(AN33&gt;BC33,AN33-BC33,0)</f>
        <v>0</v>
      </c>
      <c r="BC33" s="1652">
        <f>AY33+AZ33-IF(BN33="N",BM33,0)</f>
        <v>0</v>
      </c>
      <c r="BD33" s="1772"/>
      <c r="BE33" s="2837"/>
      <c r="BG33" s="576">
        <f>F33*0.2</f>
        <v>0</v>
      </c>
      <c r="BH33" s="1772"/>
      <c r="BI33" s="576">
        <f>IF(IF(AND(AO33="y",AP33="y"),AQ33*AR33,IF(AND(AO33="n/a",AP33="Y"),AQ33*AR33,0))&gt;MIN(BG33,BH33),IF(AND(AO33="y",AP33="y"),AQ33*AR33,IF(AND(AO33="n/a",AP33="Y"),AQ33*AR33,0))-MIN(BG33,BH33),0)</f>
        <v>0</v>
      </c>
      <c r="BJ33" s="1772"/>
      <c r="BK33" s="576">
        <f>IF(AU33+AV33&gt;MIN(BG33,BH33),AU33+AV33-MIN(BG33,BH33),0)</f>
        <v>0</v>
      </c>
      <c r="BL33" s="1772"/>
      <c r="BM33" s="576">
        <f>IF(AY33+AZ33&gt;MIN(BG33,BH33),AY33+AZ33-MIN(BG33,BH33),0)</f>
        <v>0</v>
      </c>
      <c r="BN33" s="1772"/>
      <c r="BP33" s="379">
        <f>Y33</f>
        <v>0</v>
      </c>
      <c r="BQ33" s="576"/>
      <c r="BR33" s="576"/>
      <c r="BS33" s="379">
        <f>BP33+BQ33-BR33</f>
        <v>0</v>
      </c>
      <c r="BT33" s="576"/>
      <c r="BU33" s="379">
        <f>IF(BW33&gt;BS33,BW33-BS33,0)</f>
        <v>0</v>
      </c>
      <c r="BV33" s="379">
        <f>IF(BS33&gt;BW33,BS33-BW33,0)</f>
        <v>0</v>
      </c>
      <c r="BW33" s="379">
        <f>IF(BT33="Y",BT33,0)</f>
        <v>0</v>
      </c>
      <c r="BX33" s="576"/>
      <c r="BY33" s="379">
        <f>IF(CA33&gt;BS33,CA33-BS33,0)</f>
        <v>0</v>
      </c>
      <c r="BZ33" s="379">
        <f>IF(BS33&gt;CA33,BS33-CA33,0)</f>
        <v>0</v>
      </c>
      <c r="CA33" s="379">
        <f>BW33+BX33</f>
        <v>0</v>
      </c>
      <c r="CB33" s="576"/>
      <c r="CC33" s="379">
        <f>IF(CE33&gt;BS33,CE33-BS33,0)</f>
        <v>0</v>
      </c>
      <c r="CD33" s="379">
        <f>IF(BS33&gt;CE33,BS33-CE33,0)</f>
        <v>0</v>
      </c>
      <c r="CE33" s="379">
        <f>CA33+CB33</f>
        <v>0</v>
      </c>
      <c r="CF33" s="379"/>
    </row>
    <row r="34" spans="2:84" ht="12.75" customHeight="1">
      <c r="B34" s="3257"/>
      <c r="C34" s="1877"/>
      <c r="D34" s="1877"/>
      <c r="E34" s="1878"/>
      <c r="F34" s="1878"/>
      <c r="G34" s="1878"/>
      <c r="H34" s="1878"/>
      <c r="I34" s="2748"/>
      <c r="J34" s="2748"/>
      <c r="K34" s="2501"/>
      <c r="L34" s="2501"/>
      <c r="M34" s="2501"/>
      <c r="N34" s="3268"/>
      <c r="O34" s="3259"/>
      <c r="P34" s="729"/>
      <c r="Q34" s="729"/>
      <c r="R34" s="3259"/>
      <c r="S34" s="3259"/>
      <c r="T34" s="3259"/>
      <c r="U34" s="3259"/>
      <c r="V34" s="3259"/>
      <c r="W34" s="3260"/>
      <c r="Y34" s="3261"/>
      <c r="Z34" s="729"/>
      <c r="AA34" s="729"/>
      <c r="AB34" s="3262"/>
      <c r="AK34" s="1652"/>
      <c r="AL34" s="1652"/>
      <c r="AM34" s="1652"/>
      <c r="AN34" s="1652"/>
      <c r="AO34" s="1652"/>
      <c r="AP34" s="1652"/>
      <c r="AQ34" s="1652"/>
      <c r="AR34" s="1652"/>
      <c r="AS34" s="1652"/>
      <c r="AT34" s="1652"/>
      <c r="AU34" s="1652"/>
      <c r="AV34" s="1652"/>
      <c r="AW34" s="1652"/>
      <c r="AX34" s="1652"/>
      <c r="AY34" s="1652"/>
      <c r="AZ34" s="1652"/>
      <c r="BA34" s="1652"/>
      <c r="BB34" s="1652"/>
      <c r="BC34" s="1652"/>
      <c r="BD34" s="871"/>
      <c r="BE34" s="2136"/>
      <c r="BG34" s="1652"/>
      <c r="BH34" s="1652"/>
      <c r="BI34" s="1652"/>
      <c r="BJ34" s="1652"/>
      <c r="BK34" s="1652"/>
      <c r="BL34" s="1652"/>
      <c r="BM34" s="1652"/>
      <c r="BN34" s="1652"/>
      <c r="BP34" s="379"/>
      <c r="BQ34" s="379"/>
      <c r="BR34" s="379"/>
      <c r="BS34" s="379"/>
      <c r="BT34" s="379"/>
      <c r="BU34" s="379"/>
      <c r="BV34" s="379"/>
      <c r="BW34" s="379"/>
      <c r="BX34" s="379"/>
      <c r="BY34" s="379"/>
      <c r="BZ34" s="379"/>
      <c r="CA34" s="379"/>
      <c r="CB34" s="379"/>
      <c r="CC34" s="379"/>
      <c r="CD34" s="379"/>
      <c r="CE34" s="379"/>
      <c r="CF34" s="379"/>
    </row>
    <row r="35" spans="2:84" ht="12.75" customHeight="1">
      <c r="B35" s="3263"/>
      <c r="C35" s="3264"/>
      <c r="D35" s="3264"/>
      <c r="E35" s="3265"/>
      <c r="F35" s="3265"/>
      <c r="G35" s="3265"/>
      <c r="H35" s="3265"/>
      <c r="I35" s="2755"/>
      <c r="J35" s="2755"/>
      <c r="K35" s="3266"/>
      <c r="L35" s="3266"/>
      <c r="M35" s="3267"/>
      <c r="N35" s="3268"/>
      <c r="O35" s="3259"/>
      <c r="P35" s="3269"/>
      <c r="Q35" s="3270"/>
      <c r="R35" s="3276"/>
      <c r="S35" s="3276"/>
      <c r="T35" s="3276"/>
      <c r="U35" s="3276"/>
      <c r="V35" s="3276"/>
      <c r="W35" s="3260"/>
      <c r="Y35" s="3271"/>
      <c r="Z35" s="3272"/>
      <c r="AA35" s="3272"/>
      <c r="AB35" s="3273"/>
      <c r="AK35" s="1652"/>
      <c r="AL35" s="1652"/>
      <c r="AM35" s="1652"/>
      <c r="AN35" s="1652"/>
      <c r="AO35" s="1652"/>
      <c r="AP35" s="1652"/>
      <c r="AQ35" s="1652"/>
      <c r="AR35" s="1652"/>
      <c r="AS35" s="1652"/>
      <c r="AT35" s="1652"/>
      <c r="AU35" s="1652"/>
      <c r="AV35" s="1652"/>
      <c r="AW35" s="1652"/>
      <c r="AX35" s="1652"/>
      <c r="AY35" s="1652"/>
      <c r="AZ35" s="1652"/>
      <c r="BA35" s="1652"/>
      <c r="BB35" s="1652"/>
      <c r="BC35" s="1652"/>
      <c r="BD35" s="871"/>
      <c r="BE35" s="2136"/>
      <c r="BG35" s="1652"/>
      <c r="BH35" s="1652"/>
      <c r="BI35" s="1652"/>
      <c r="BJ35" s="1652"/>
      <c r="BK35" s="1652"/>
      <c r="BL35" s="1652"/>
      <c r="BM35" s="1652"/>
      <c r="BN35" s="1652"/>
      <c r="BP35" s="379"/>
      <c r="BQ35" s="379"/>
      <c r="BR35" s="379"/>
      <c r="BS35" s="379"/>
      <c r="BT35" s="379"/>
      <c r="BU35" s="379"/>
      <c r="BV35" s="379"/>
      <c r="BW35" s="379"/>
      <c r="BX35" s="379"/>
      <c r="BY35" s="379"/>
      <c r="BZ35" s="379"/>
      <c r="CA35" s="379"/>
      <c r="CB35" s="379"/>
      <c r="CC35" s="379"/>
      <c r="CD35" s="379"/>
      <c r="CE35" s="379"/>
      <c r="CF35" s="379"/>
    </row>
    <row r="36" spans="2:84" ht="12.75" customHeight="1">
      <c r="B36" s="5576"/>
      <c r="C36" s="5577" t="s">
        <v>1519</v>
      </c>
      <c r="D36" s="5578"/>
      <c r="E36" s="5579"/>
      <c r="F36" s="5579"/>
      <c r="G36" s="5579"/>
      <c r="H36" s="5579"/>
      <c r="I36" s="5580"/>
      <c r="J36" s="5580"/>
      <c r="K36" s="5581"/>
      <c r="L36" s="5581"/>
      <c r="M36" s="5582"/>
      <c r="N36" s="5583">
        <f>SUBTOTAL(9,N29:N35)</f>
        <v>0</v>
      </c>
      <c r="O36" s="5583">
        <f>SUBTOTAL(9,O29:O35)</f>
        <v>0</v>
      </c>
      <c r="P36" s="5584"/>
      <c r="Q36" s="5585"/>
      <c r="R36" s="5586">
        <f>SUBTOTAL(9,R29:R35)</f>
        <v>0</v>
      </c>
      <c r="S36" s="5586">
        <f>SUBTOTAL(9,S29:S35)</f>
        <v>0</v>
      </c>
      <c r="T36" s="5586">
        <f>SUBTOTAL(9,T29:T35)</f>
        <v>0</v>
      </c>
      <c r="U36" s="5586">
        <f>SUBTOTAL(9,U29:U35)</f>
        <v>0</v>
      </c>
      <c r="V36" s="5586">
        <f>SUBTOTAL(9,V29:V35)</f>
        <v>0</v>
      </c>
      <c r="W36" s="5587"/>
      <c r="Y36" s="3274">
        <f>SUBTOTAL(9,Y29:Y35)</f>
        <v>0</v>
      </c>
      <c r="Z36" s="5588">
        <f>SUBTOTAL(9,Z29:Z35)</f>
        <v>0</v>
      </c>
      <c r="AA36" s="5588">
        <f>SUBTOTAL(9,AA29:AA35)</f>
        <v>0</v>
      </c>
      <c r="AB36" s="5589"/>
      <c r="AK36" s="2619">
        <f>SUBTOTAL(9,AK29:AK33)</f>
        <v>0</v>
      </c>
      <c r="AL36" s="2619">
        <f>SUBTOTAL(9,AL29:AL33)</f>
        <v>0</v>
      </c>
      <c r="AM36" s="2619">
        <f>SUBTOTAL(9,AM29:AM33)</f>
        <v>0</v>
      </c>
      <c r="AN36" s="2619">
        <f>SUBTOTAL(9,AN29:AN33)</f>
        <v>0</v>
      </c>
      <c r="AO36" s="2619"/>
      <c r="AP36" s="2619"/>
      <c r="AQ36" s="2619"/>
      <c r="AR36" s="2619"/>
      <c r="AS36" s="2619">
        <f t="shared" ref="AS36:BC36" si="4">SUBTOTAL(9,AS29:AS33)</f>
        <v>0</v>
      </c>
      <c r="AT36" s="2619">
        <f t="shared" si="4"/>
        <v>0</v>
      </c>
      <c r="AU36" s="2619">
        <f t="shared" si="4"/>
        <v>0</v>
      </c>
      <c r="AV36" s="2619">
        <f t="shared" si="4"/>
        <v>0</v>
      </c>
      <c r="AW36" s="2619">
        <f t="shared" si="4"/>
        <v>0</v>
      </c>
      <c r="AX36" s="2619">
        <f t="shared" si="4"/>
        <v>0</v>
      </c>
      <c r="AY36" s="2619">
        <f t="shared" si="4"/>
        <v>0</v>
      </c>
      <c r="AZ36" s="2619">
        <f t="shared" si="4"/>
        <v>0</v>
      </c>
      <c r="BA36" s="2619">
        <f t="shared" si="4"/>
        <v>0</v>
      </c>
      <c r="BB36" s="2619">
        <f t="shared" si="4"/>
        <v>0</v>
      </c>
      <c r="BC36" s="2619">
        <f t="shared" si="4"/>
        <v>0</v>
      </c>
      <c r="BD36" s="3277"/>
      <c r="BE36" s="3278"/>
      <c r="BF36" s="265"/>
      <c r="BG36" s="2619"/>
      <c r="BH36" s="2619"/>
      <c r="BI36" s="2619"/>
      <c r="BJ36" s="2619"/>
      <c r="BK36" s="2619"/>
      <c r="BL36" s="2619"/>
      <c r="BM36" s="2619"/>
      <c r="BN36" s="2619"/>
      <c r="BP36" s="2619">
        <f>SUBTOTAL(9,BP29:BP33)</f>
        <v>0</v>
      </c>
      <c r="BQ36" s="2619">
        <f>SUBTOTAL(9,BQ29:BQ33)</f>
        <v>0</v>
      </c>
      <c r="BR36" s="2619">
        <f>SUBTOTAL(9,BR29:BR33)</f>
        <v>0</v>
      </c>
      <c r="BS36" s="2619">
        <f>SUBTOTAL(9,BS29:BS33)</f>
        <v>0</v>
      </c>
      <c r="BT36" s="2619"/>
      <c r="BU36" s="2619">
        <f t="shared" ref="BU36:CE36" si="5">SUBTOTAL(9,BU29:BU33)</f>
        <v>0</v>
      </c>
      <c r="BV36" s="2619">
        <f t="shared" si="5"/>
        <v>0</v>
      </c>
      <c r="BW36" s="2619">
        <f t="shared" si="5"/>
        <v>0</v>
      </c>
      <c r="BX36" s="2619">
        <f t="shared" si="5"/>
        <v>0</v>
      </c>
      <c r="BY36" s="2619">
        <f t="shared" si="5"/>
        <v>0</v>
      </c>
      <c r="BZ36" s="2619">
        <f t="shared" si="5"/>
        <v>0</v>
      </c>
      <c r="CA36" s="2619">
        <f t="shared" si="5"/>
        <v>0</v>
      </c>
      <c r="CB36" s="2619">
        <f t="shared" si="5"/>
        <v>0</v>
      </c>
      <c r="CC36" s="2619">
        <f t="shared" si="5"/>
        <v>0</v>
      </c>
      <c r="CD36" s="2619">
        <f t="shared" si="5"/>
        <v>0</v>
      </c>
      <c r="CE36" s="2619">
        <f t="shared" si="5"/>
        <v>0</v>
      </c>
      <c r="CF36" s="2619"/>
    </row>
    <row r="37" spans="2:84" ht="12.75" customHeight="1">
      <c r="B37" s="5590"/>
      <c r="C37" s="1031"/>
      <c r="D37" s="1031"/>
      <c r="E37" s="1139"/>
      <c r="F37" s="1139"/>
      <c r="G37" s="1139"/>
      <c r="H37" s="1139"/>
      <c r="I37" s="2670"/>
      <c r="J37" s="2670"/>
      <c r="K37" s="1799"/>
      <c r="L37" s="1799"/>
      <c r="M37" s="1799"/>
      <c r="N37" s="2474"/>
      <c r="O37" s="1147"/>
      <c r="P37" s="1147"/>
      <c r="Q37" s="1147"/>
      <c r="R37" s="1147"/>
      <c r="S37" s="1147"/>
      <c r="T37" s="1147"/>
      <c r="U37" s="1147"/>
      <c r="V37" s="1147"/>
      <c r="W37" s="3279"/>
      <c r="Y37" s="5591"/>
      <c r="Z37" s="1147"/>
      <c r="AA37" s="1147"/>
      <c r="AB37" s="3279"/>
      <c r="AK37" s="871"/>
      <c r="AL37" s="2148"/>
      <c r="AM37" s="2148"/>
      <c r="AN37" s="2148"/>
      <c r="AO37" s="871"/>
      <c r="AP37" s="871"/>
      <c r="AQ37" s="871"/>
      <c r="AR37" s="871"/>
      <c r="AS37" s="871"/>
      <c r="AT37" s="871"/>
      <c r="AU37" s="871"/>
      <c r="AV37" s="871"/>
      <c r="AW37" s="871"/>
      <c r="AX37" s="871"/>
      <c r="AY37" s="871"/>
      <c r="AZ37" s="871"/>
      <c r="BA37" s="871"/>
      <c r="BB37" s="871"/>
      <c r="BC37" s="871"/>
      <c r="BD37" s="871"/>
      <c r="BE37" s="2136"/>
      <c r="BG37" s="871"/>
      <c r="BH37" s="871"/>
      <c r="BI37" s="871"/>
      <c r="BJ37" s="871"/>
      <c r="BK37" s="2148"/>
      <c r="BL37" s="871"/>
      <c r="BM37" s="871"/>
      <c r="BN37" s="871"/>
      <c r="BP37" s="2820"/>
      <c r="BQ37" s="2820"/>
      <c r="BR37" s="2820"/>
      <c r="BS37" s="2820"/>
      <c r="BT37" s="2820"/>
      <c r="BU37" s="2820"/>
      <c r="BV37" s="2820"/>
      <c r="BW37" s="2820"/>
      <c r="BX37" s="2820"/>
      <c r="BY37" s="2820"/>
      <c r="BZ37" s="2820"/>
      <c r="CA37" s="2820"/>
      <c r="CB37" s="2820"/>
      <c r="CC37" s="2820"/>
      <c r="CD37" s="2820"/>
      <c r="CE37" s="2820"/>
      <c r="CF37" s="2820"/>
    </row>
    <row r="38" spans="2:84" s="265" customFormat="1" ht="12.75" customHeight="1">
      <c r="B38" s="5592" t="s">
        <v>2245</v>
      </c>
      <c r="C38" s="5593"/>
      <c r="D38" s="5593"/>
      <c r="E38" s="5594"/>
      <c r="F38" s="5594"/>
      <c r="G38" s="5594"/>
      <c r="H38" s="5594"/>
      <c r="I38" s="5595"/>
      <c r="J38" s="5595"/>
      <c r="K38" s="5596"/>
      <c r="L38" s="5596"/>
      <c r="M38" s="5596"/>
      <c r="N38" s="5597">
        <f>SUBTOTAL(9,N19:N36)</f>
        <v>0</v>
      </c>
      <c r="O38" s="5597">
        <f>SUBTOTAL(9,O19:O36)</f>
        <v>0</v>
      </c>
      <c r="P38" s="5597"/>
      <c r="Q38" s="5597"/>
      <c r="R38" s="5597">
        <f>SUBTOTAL(9,R19:R36)</f>
        <v>0</v>
      </c>
      <c r="S38" s="5597">
        <f>SUBTOTAL(9,S19:S36)</f>
        <v>0</v>
      </c>
      <c r="T38" s="5597">
        <f>SUBTOTAL(9,T19:T36)</f>
        <v>0</v>
      </c>
      <c r="U38" s="5597">
        <f>SUBTOTAL(9,U19:U36)</f>
        <v>0</v>
      </c>
      <c r="V38" s="5597">
        <f>SUBTOTAL(9,V19:V36)</f>
        <v>0</v>
      </c>
      <c r="W38" s="5598"/>
      <c r="Y38" s="5599">
        <f>SUBTOTAL(9,Y19:Y36)</f>
        <v>0</v>
      </c>
      <c r="Z38" s="5569">
        <f>SUBTOTAL(9,Z19:Z36)</f>
        <v>0</v>
      </c>
      <c r="AA38" s="5569">
        <f>SUBTOTAL(9,AA19:AA36)</f>
        <v>0</v>
      </c>
      <c r="AB38" s="5600"/>
      <c r="AK38" s="3280">
        <f>SUBTOTAL(9,AK19:AK36)</f>
        <v>0</v>
      </c>
      <c r="AL38" s="2870">
        <f>SUBTOTAL(9,AL19:AL36)</f>
        <v>0</v>
      </c>
      <c r="AM38" s="2870">
        <f>SUBTOTAL(9,AM19:AM36)</f>
        <v>0</v>
      </c>
      <c r="AN38" s="2870">
        <f>SUBTOTAL(9,AN19:AN36)</f>
        <v>0</v>
      </c>
      <c r="AO38" s="3281"/>
      <c r="AP38" s="3281"/>
      <c r="AQ38" s="2871"/>
      <c r="AR38" s="2871"/>
      <c r="AS38" s="2870">
        <f t="shared" ref="AS38:BC38" si="6">SUBTOTAL(9,AS19:AS36)</f>
        <v>0</v>
      </c>
      <c r="AT38" s="2870">
        <f t="shared" si="6"/>
        <v>0</v>
      </c>
      <c r="AU38" s="2870">
        <f t="shared" si="6"/>
        <v>0</v>
      </c>
      <c r="AV38" s="2870">
        <f t="shared" si="6"/>
        <v>0</v>
      </c>
      <c r="AW38" s="2870">
        <f t="shared" si="6"/>
        <v>0</v>
      </c>
      <c r="AX38" s="2870">
        <f t="shared" si="6"/>
        <v>0</v>
      </c>
      <c r="AY38" s="2870">
        <f t="shared" si="6"/>
        <v>0</v>
      </c>
      <c r="AZ38" s="2870">
        <f t="shared" si="6"/>
        <v>0</v>
      </c>
      <c r="BA38" s="2870">
        <f t="shared" si="6"/>
        <v>0</v>
      </c>
      <c r="BB38" s="2870">
        <f t="shared" si="6"/>
        <v>0</v>
      </c>
      <c r="BC38" s="2870">
        <f t="shared" si="6"/>
        <v>0</v>
      </c>
      <c r="BD38" s="2872"/>
      <c r="BE38" s="2873"/>
      <c r="BG38" s="2871"/>
      <c r="BH38" s="2871"/>
      <c r="BI38" s="2870">
        <f>SUBTOTAL(9,BI19:BI36)</f>
        <v>0</v>
      </c>
      <c r="BJ38" s="3280"/>
      <c r="BK38" s="2870">
        <f>SUBTOTAL(9,BK19:BK36)</f>
        <v>0</v>
      </c>
      <c r="BL38" s="3281"/>
      <c r="BM38" s="2870">
        <f>SUBTOTAL(9,BM19:BM36)</f>
        <v>0</v>
      </c>
      <c r="BN38" s="2871"/>
      <c r="BO38" s="18"/>
      <c r="BP38" s="2870">
        <f>SUBTOTAL(9,BP19:BP36)</f>
        <v>0</v>
      </c>
      <c r="BQ38" s="2870">
        <f>SUBTOTAL(9,BQ19:BQ36)</f>
        <v>0</v>
      </c>
      <c r="BR38" s="2870">
        <f>SUBTOTAL(9,BR19:BR36)</f>
        <v>0</v>
      </c>
      <c r="BS38" s="2870">
        <f>SUBTOTAL(9,BS19:BS36)</f>
        <v>0</v>
      </c>
      <c r="BT38" s="2871"/>
      <c r="BU38" s="2870">
        <f t="shared" ref="BU38:CE38" si="7">SUBTOTAL(9,BU19:BU36)</f>
        <v>0</v>
      </c>
      <c r="BV38" s="2870">
        <f t="shared" si="7"/>
        <v>0</v>
      </c>
      <c r="BW38" s="2870">
        <f t="shared" si="7"/>
        <v>0</v>
      </c>
      <c r="BX38" s="2870">
        <f t="shared" si="7"/>
        <v>0</v>
      </c>
      <c r="BY38" s="2870">
        <f t="shared" si="7"/>
        <v>0</v>
      </c>
      <c r="BZ38" s="2870">
        <f t="shared" si="7"/>
        <v>0</v>
      </c>
      <c r="CA38" s="2870">
        <f t="shared" si="7"/>
        <v>0</v>
      </c>
      <c r="CB38" s="2870">
        <f t="shared" si="7"/>
        <v>0</v>
      </c>
      <c r="CC38" s="2870">
        <f t="shared" si="7"/>
        <v>0</v>
      </c>
      <c r="CD38" s="2870">
        <f t="shared" si="7"/>
        <v>0</v>
      </c>
      <c r="CE38" s="2870">
        <f t="shared" si="7"/>
        <v>0</v>
      </c>
      <c r="CF38" s="2870"/>
    </row>
    <row r="39" spans="2:84" ht="12.75" customHeight="1">
      <c r="B39" s="1988"/>
      <c r="O39" s="3282"/>
      <c r="P39" s="3282"/>
      <c r="Q39" s="3142" t="s">
        <v>1263</v>
      </c>
      <c r="R39" s="356">
        <f>R38-SFP!G96</f>
        <v>0</v>
      </c>
      <c r="S39" s="3282"/>
      <c r="T39" s="3282"/>
      <c r="U39" s="3282"/>
      <c r="V39" s="3282"/>
      <c r="W39" s="3282"/>
      <c r="Y39" s="271"/>
      <c r="AK39" s="2304"/>
      <c r="AL39" s="2304"/>
      <c r="AM39" s="2304"/>
      <c r="AN39" s="2304"/>
      <c r="AO39" s="2304"/>
      <c r="AP39" s="2304"/>
      <c r="AQ39" s="2304"/>
      <c r="AR39" s="2304"/>
      <c r="AS39" s="2304"/>
      <c r="AT39" s="2304"/>
      <c r="AU39" s="2304"/>
      <c r="AV39" s="2304"/>
      <c r="AW39" s="2304"/>
      <c r="AX39" s="2304"/>
      <c r="AY39" s="2304"/>
      <c r="AZ39" s="2304"/>
      <c r="BA39" s="2304"/>
      <c r="BB39" s="2304"/>
      <c r="BC39" s="2304"/>
      <c r="BG39" s="2304"/>
      <c r="BH39" s="2304"/>
      <c r="BI39" s="2304"/>
      <c r="BJ39" s="2304"/>
      <c r="BK39" s="2304"/>
      <c r="BL39" s="2304"/>
      <c r="BM39" s="2304"/>
      <c r="BN39" s="2304"/>
    </row>
    <row r="40" spans="2:84" ht="12.75" customHeight="1">
      <c r="B40" s="284" t="s">
        <v>1565</v>
      </c>
      <c r="C40" s="284"/>
      <c r="E40" s="284"/>
      <c r="F40" s="284"/>
      <c r="O40" s="272"/>
      <c r="P40" s="272"/>
      <c r="Q40" s="272"/>
      <c r="R40" s="272"/>
      <c r="S40" s="272"/>
      <c r="T40" s="272"/>
      <c r="U40" s="3283"/>
      <c r="V40" s="3283"/>
      <c r="W40" s="3283"/>
      <c r="AO40" s="2304"/>
      <c r="AP40" s="2304"/>
      <c r="AQ40" s="2304"/>
      <c r="AR40" s="2304"/>
      <c r="AS40" s="2304"/>
      <c r="AT40" s="2304"/>
      <c r="AU40" s="2304"/>
      <c r="AV40" s="2304"/>
      <c r="AW40" s="2304"/>
      <c r="AX40" s="2304"/>
      <c r="AY40" s="2304"/>
      <c r="AZ40" s="2304"/>
      <c r="BA40" s="2304"/>
      <c r="BB40" s="2304"/>
      <c r="BC40" s="2304"/>
      <c r="BG40" s="2304"/>
      <c r="BH40" s="2304"/>
      <c r="BI40" s="2304"/>
      <c r="BJ40" s="2304"/>
      <c r="BK40" s="2304"/>
      <c r="BL40" s="2304"/>
      <c r="BM40" s="2304"/>
      <c r="BN40" s="2304"/>
    </row>
    <row r="41" spans="2:84" ht="12.75" customHeight="1">
      <c r="B41" s="1159">
        <v>1</v>
      </c>
      <c r="C41" s="1160" t="s">
        <v>1566</v>
      </c>
      <c r="E41" s="274"/>
      <c r="F41" s="274"/>
      <c r="O41" s="272"/>
      <c r="P41" s="272"/>
      <c r="Q41" s="272"/>
      <c r="R41" s="272"/>
      <c r="S41" s="272"/>
      <c r="T41" s="272"/>
      <c r="AK41" s="7757" t="s">
        <v>2009</v>
      </c>
      <c r="AL41" s="7758"/>
      <c r="AM41" s="7758"/>
      <c r="AN41" s="7758"/>
      <c r="AO41" s="7758"/>
      <c r="AP41" s="7759"/>
      <c r="AQ41" s="2304"/>
      <c r="AR41" s="2304"/>
      <c r="AS41" s="2304"/>
      <c r="AT41" s="2304"/>
      <c r="AU41" s="2304"/>
      <c r="AV41" s="2304"/>
      <c r="AW41" s="2304"/>
      <c r="AX41" s="2304"/>
      <c r="AY41" s="2304"/>
      <c r="AZ41" s="2304"/>
      <c r="BA41" s="2304"/>
      <c r="BB41" s="2304"/>
      <c r="BC41" s="2304"/>
      <c r="BG41" s="2304"/>
      <c r="BH41" s="2304"/>
      <c r="BI41" s="2304"/>
      <c r="BJ41" s="2304"/>
      <c r="BK41" s="2304"/>
      <c r="BL41" s="2304"/>
      <c r="BM41" s="2304"/>
      <c r="BN41" s="2304"/>
    </row>
    <row r="42" spans="2:84" ht="12.75" customHeight="1">
      <c r="O42" s="25"/>
      <c r="P42" s="25"/>
      <c r="Q42" s="25"/>
      <c r="R42" s="25"/>
      <c r="S42" s="25"/>
      <c r="T42" s="25"/>
      <c r="AK42" s="7414" t="s">
        <v>1949</v>
      </c>
      <c r="AL42" s="7415"/>
      <c r="AM42" s="7411" t="s">
        <v>2010</v>
      </c>
      <c r="AN42" s="7411" t="s">
        <v>2011</v>
      </c>
      <c r="AO42" s="7411" t="s">
        <v>2012</v>
      </c>
      <c r="AP42" s="7769" t="s">
        <v>2013</v>
      </c>
      <c r="AQ42" s="2304"/>
      <c r="AR42" s="2304"/>
      <c r="AS42" s="2304"/>
      <c r="AT42" s="2304"/>
      <c r="AU42" s="2304"/>
      <c r="AV42" s="2304"/>
      <c r="AW42" s="2304"/>
      <c r="AX42" s="2304"/>
      <c r="AY42" s="2304"/>
      <c r="AZ42" s="2304"/>
      <c r="BA42" s="2304"/>
      <c r="BB42" s="2304"/>
      <c r="BC42" s="2304"/>
      <c r="BG42" s="2304"/>
      <c r="BH42" s="2304"/>
      <c r="BI42" s="2304"/>
      <c r="BJ42" s="2304"/>
      <c r="BK42" s="2304"/>
      <c r="BL42" s="2304"/>
      <c r="BM42" s="2304"/>
      <c r="BN42" s="2304"/>
    </row>
    <row r="43" spans="2:84" ht="27" customHeight="1">
      <c r="O43" s="25"/>
      <c r="P43" s="25"/>
      <c r="Q43" s="25"/>
      <c r="R43" s="25"/>
      <c r="S43" s="25"/>
      <c r="T43" s="25"/>
      <c r="AK43" s="7416"/>
      <c r="AL43" s="7417"/>
      <c r="AM43" s="7413"/>
      <c r="AN43" s="7413"/>
      <c r="AO43" s="7413"/>
      <c r="AP43" s="7770"/>
      <c r="AQ43" s="2304"/>
      <c r="AR43" s="2304"/>
      <c r="AS43" s="2304"/>
      <c r="AT43" s="2304"/>
      <c r="AU43" s="2304"/>
      <c r="AV43" s="2304"/>
      <c r="AW43" s="2304"/>
      <c r="AX43" s="2304"/>
      <c r="AY43" s="2304"/>
      <c r="AZ43" s="2304"/>
      <c r="BA43" s="2304"/>
      <c r="BB43" s="2304"/>
      <c r="BC43" s="2304"/>
      <c r="BG43" s="2304"/>
      <c r="BH43" s="2304"/>
      <c r="BI43" s="2304"/>
      <c r="BJ43" s="2304"/>
      <c r="BK43" s="2304"/>
      <c r="BL43" s="2304"/>
      <c r="BM43" s="2304"/>
      <c r="BN43" s="2304"/>
    </row>
    <row r="44" spans="2:84" ht="12.75" customHeight="1">
      <c r="O44" s="25"/>
      <c r="P44" s="25"/>
      <c r="Q44" s="25"/>
      <c r="R44" s="25"/>
      <c r="S44" s="25"/>
      <c r="T44" s="25"/>
      <c r="AK44" s="2875"/>
      <c r="AL44" s="2876"/>
      <c r="AM44" s="2390"/>
      <c r="AN44" s="2390"/>
      <c r="AO44" s="2390"/>
      <c r="AP44" s="2390"/>
      <c r="AQ44" s="2304"/>
      <c r="AR44" s="2304"/>
      <c r="AS44" s="2304"/>
      <c r="AT44" s="2304"/>
      <c r="AU44" s="2304"/>
      <c r="AV44" s="2304"/>
      <c r="AW44" s="2304"/>
      <c r="AX44" s="2304"/>
      <c r="AY44" s="2304"/>
      <c r="AZ44" s="2304"/>
      <c r="BA44" s="2304"/>
      <c r="BB44" s="2304"/>
      <c r="BC44" s="2304"/>
      <c r="BG44" s="2304"/>
      <c r="BH44" s="2304"/>
      <c r="BI44" s="2304"/>
      <c r="BJ44" s="2304"/>
      <c r="BK44" s="2304"/>
      <c r="BL44" s="2304"/>
      <c r="BM44" s="2304"/>
      <c r="BN44" s="2304"/>
    </row>
    <row r="45" spans="2:84" ht="12.75" customHeight="1">
      <c r="AK45" s="2875"/>
      <c r="AL45" s="2876"/>
      <c r="AM45" s="1959"/>
      <c r="AN45" s="1959"/>
      <c r="AO45" s="1959"/>
      <c r="AP45" s="2390"/>
    </row>
    <row r="46" spans="2:84" ht="12.75" customHeight="1">
      <c r="AK46" s="2875"/>
      <c r="AL46" s="2876"/>
      <c r="AM46" s="871"/>
      <c r="AN46" s="871"/>
      <c r="AO46" s="871"/>
      <c r="AP46" s="2390"/>
    </row>
    <row r="49" spans="37:40" ht="12.75" customHeight="1">
      <c r="AK49" s="7639" t="s">
        <v>1863</v>
      </c>
      <c r="AL49" s="7639"/>
      <c r="AM49" s="7639" t="s">
        <v>52</v>
      </c>
      <c r="AN49" s="7639"/>
    </row>
    <row r="50" spans="37:40" ht="12.75" customHeight="1">
      <c r="AK50" s="7486" t="s">
        <v>1983</v>
      </c>
      <c r="AL50" s="7486"/>
      <c r="AM50" s="7981" t="s">
        <v>1554</v>
      </c>
      <c r="AN50" s="7981"/>
    </row>
    <row r="51" spans="37:40" ht="12.75" customHeight="1">
      <c r="AK51" s="7486" t="s">
        <v>1984</v>
      </c>
      <c r="AL51" s="7486"/>
      <c r="AM51" s="7981" t="s">
        <v>1985</v>
      </c>
      <c r="AN51" s="7981"/>
    </row>
    <row r="52" spans="37:40" ht="12.75" customHeight="1">
      <c r="AK52" s="7486" t="s">
        <v>1986</v>
      </c>
      <c r="AL52" s="7486"/>
      <c r="AM52" s="7981" t="s">
        <v>1987</v>
      </c>
      <c r="AN52" s="7981"/>
    </row>
    <row r="53" spans="37:40" ht="12.75" customHeight="1">
      <c r="AK53" s="7486" t="s">
        <v>2246</v>
      </c>
      <c r="AL53" s="7486"/>
      <c r="AM53" s="7981" t="s">
        <v>1962</v>
      </c>
      <c r="AN53" s="7981"/>
    </row>
  </sheetData>
  <sheetProtection algorithmName="SHA-512" hashValue="ZS+si2OKRS6CHUzv1tJrSNQhnwL21BS6ck8lnMCY3LQQqOFaba1HibXeVo1Br0X51YKRDS4vwBbOZsL8Zxd4Jg==" saltValue="A5aRFHgJZYjCWevL28WDWA==" spinCount="100000" sheet="1" scenarios="1" formatRows="0" insertColumns="0" insertRows="0"/>
  <mergeCells count="98">
    <mergeCell ref="CF11:CF16"/>
    <mergeCell ref="BW11:BW16"/>
    <mergeCell ref="BV11:BV16"/>
    <mergeCell ref="BU11:BU16"/>
    <mergeCell ref="BT12:BT16"/>
    <mergeCell ref="CB12:CB16"/>
    <mergeCell ref="CC12:CC16"/>
    <mergeCell ref="CD12:CD16"/>
    <mergeCell ref="CE12:CE16"/>
    <mergeCell ref="BX12:BX16"/>
    <mergeCell ref="BY12:BY16"/>
    <mergeCell ref="BZ12:BZ16"/>
    <mergeCell ref="BP9:CF9"/>
    <mergeCell ref="BP10:CF10"/>
    <mergeCell ref="BQ11:BR11"/>
    <mergeCell ref="AK49:AL49"/>
    <mergeCell ref="AM49:AN49"/>
    <mergeCell ref="BG12:BG16"/>
    <mergeCell ref="BH12:BH16"/>
    <mergeCell ref="AK10:AK16"/>
    <mergeCell ref="BG10:BH11"/>
    <mergeCell ref="AR11:AR16"/>
    <mergeCell ref="AK9:BD9"/>
    <mergeCell ref="BG9:BN9"/>
    <mergeCell ref="AN10:AN16"/>
    <mergeCell ref="AM11:AM16"/>
    <mergeCell ref="CA12:CA16"/>
    <mergeCell ref="AL11:AL16"/>
    <mergeCell ref="BS11:BS16"/>
    <mergeCell ref="AS10:AS16"/>
    <mergeCell ref="AU10:AU16"/>
    <mergeCell ref="AT10:AT16"/>
    <mergeCell ref="BD10:BD16"/>
    <mergeCell ref="AZ11:AZ16"/>
    <mergeCell ref="BA11:BA16"/>
    <mergeCell ref="BB11:BB16"/>
    <mergeCell ref="BC11:BC16"/>
    <mergeCell ref="BR12:BR16"/>
    <mergeCell ref="BQ12:BQ16"/>
    <mergeCell ref="BP11:BP16"/>
    <mergeCell ref="BI10:BI16"/>
    <mergeCell ref="BJ10:BJ16"/>
    <mergeCell ref="BK10:BL10"/>
    <mergeCell ref="BK11:BK16"/>
    <mergeCell ref="G9:G16"/>
    <mergeCell ref="V9:V16"/>
    <mergeCell ref="J9:J16"/>
    <mergeCell ref="F9:F16"/>
    <mergeCell ref="AQ11:AQ16"/>
    <mergeCell ref="AO11:AO16"/>
    <mergeCell ref="AL10:AM10"/>
    <mergeCell ref="AA10:AA16"/>
    <mergeCell ref="AB10:AB16"/>
    <mergeCell ref="S9:S16"/>
    <mergeCell ref="T9:T16"/>
    <mergeCell ref="Z10:Z16"/>
    <mergeCell ref="B9:C16"/>
    <mergeCell ref="U9:U16"/>
    <mergeCell ref="O9:O16"/>
    <mergeCell ref="Y10:Y16"/>
    <mergeCell ref="Q10:Q16"/>
    <mergeCell ref="R10:R16"/>
    <mergeCell ref="W9:W16"/>
    <mergeCell ref="E9:E16"/>
    <mergeCell ref="H9:H16"/>
    <mergeCell ref="L9:L16"/>
    <mergeCell ref="M9:M16"/>
    <mergeCell ref="P10:P16"/>
    <mergeCell ref="D9:D16"/>
    <mergeCell ref="I9:I16"/>
    <mergeCell ref="K9:K16"/>
    <mergeCell ref="N9:N16"/>
    <mergeCell ref="AK41:AP41"/>
    <mergeCell ref="AK42:AL43"/>
    <mergeCell ref="AM42:AM43"/>
    <mergeCell ref="AC2:AC5"/>
    <mergeCell ref="AV11:AV16"/>
    <mergeCell ref="AO10:AQ10"/>
    <mergeCell ref="AP11:AP16"/>
    <mergeCell ref="AN42:AN43"/>
    <mergeCell ref="AO42:AO43"/>
    <mergeCell ref="AP42:AP43"/>
    <mergeCell ref="BL11:BL16"/>
    <mergeCell ref="BM10:BN10"/>
    <mergeCell ref="BM11:BM16"/>
    <mergeCell ref="BN11:BN16"/>
    <mergeCell ref="AW11:AW16"/>
    <mergeCell ref="AX11:AX16"/>
    <mergeCell ref="AY11:AY16"/>
    <mergeCell ref="BE10:BE16"/>
    <mergeCell ref="AK53:AL53"/>
    <mergeCell ref="AM53:AN53"/>
    <mergeCell ref="AK52:AL52"/>
    <mergeCell ref="AM52:AN52"/>
    <mergeCell ref="AK50:AL50"/>
    <mergeCell ref="AM50:AN50"/>
    <mergeCell ref="AK51:AL51"/>
    <mergeCell ref="AM51:AN51"/>
  </mergeCells>
  <conditionalFormatting sqref="R39">
    <cfRule type="cellIs" dxfId="84" priority="1" operator="notEqual">
      <formula>0</formula>
    </cfRule>
  </conditionalFormatting>
  <dataValidations count="4">
    <dataValidation type="list" allowBlank="1" showInputMessage="1" showErrorMessage="1" sqref="G18:G36" xr:uid="{5AF0BAE2-36D2-464D-9CF5-4AFA5965FCF7}">
      <formula1>"Listed,Unlisted"</formula1>
    </dataValidation>
    <dataValidation type="list" allowBlank="1" showInputMessage="1" showErrorMessage="1" sqref="H19:H36" xr:uid="{2C1FC542-640B-4DAC-B62E-331EF0ABA8B7}">
      <formula1>"Y,N"</formula1>
    </dataValidation>
    <dataValidation type="list" allowBlank="1" showInputMessage="1" showErrorMessage="1" sqref="BJ19:BJ33 BL19:BL33 BN19:BN33" xr:uid="{79E824F4-1AAA-4EB0-915D-B0577B004217}">
      <formula1>"Y,N,n/a"</formula1>
    </dataValidation>
    <dataValidation type="list" allowBlank="1" showInputMessage="1" showErrorMessage="1" sqref="AO19:AO23 AO29:AO33" xr:uid="{52A08C79-5897-4769-8223-E21294A2890B}">
      <formula1>"Y,N,""n/a"""</formula1>
    </dataValidation>
  </dataValidations>
  <hyperlinks>
    <hyperlink ref="AK50" r:id="rId1" display="https://www.insurance.gov.ph/wp-content/uploads/2022/05/CL2022_23.pdf" xr:uid="{C781F509-2DF3-48A7-9F50-80994ED97EC4}"/>
    <hyperlink ref="AK51" r:id="rId2" display="https://www.insurance.gov.ph/wp-content/uploads/2022/02/CL2021_53.pdf" xr:uid="{A97EBBF0-5232-4851-982A-A9CBF61C72C9}"/>
    <hyperlink ref="AK52" r:id="rId3" display="https://www.insurance.gov.ph/amended-insurance-code-r-a-10607/" xr:uid="{C1FBC163-7D14-4EF4-91B6-363373ADAC6E}"/>
    <hyperlink ref="AD5" location="SCI!A1" display="SCI" xr:uid="{4DBC532E-3258-41F9-A4F5-3C2357D8B912}"/>
    <hyperlink ref="AD4" location="'SFP - Liab, NW '!A1" display="SFP-Liab and NW" xr:uid="{CCA020F5-B964-4C94-9C83-578C88858893}"/>
    <hyperlink ref="AD3" location="'SFP - Asset'!A1" display="SFP-Asset" xr:uid="{62E2CABA-3FA0-46B9-BA98-E0EC04B8C890}"/>
    <hyperlink ref="AD2" location="Content!A1" display="Content" xr:uid="{8A62587F-4890-44AA-AD6D-9A66705C27CB}"/>
    <hyperlink ref="AK53" r:id="rId4" display="https://www.insurance.gov.ph/amended-insurance-code-r-a-10607/" xr:uid="{40E2A353-948E-45E9-95B3-9917485099DA}"/>
  </hyperlinks>
  <printOptions horizontalCentered="1"/>
  <pageMargins left="0.2" right="0.2" top="1.25" bottom="0.75" header="0.3" footer="0.3"/>
  <pageSetup paperSize="5" scale="24" fitToHeight="0" orientation="portrait" r:id="rId5"/>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33">
    <tabColor rgb="FFFFCCCC"/>
    <pageSetUpPr fitToPage="1"/>
  </sheetPr>
  <dimension ref="B2:BX71"/>
  <sheetViews>
    <sheetView showGridLines="0" zoomScale="85" zoomScaleNormal="85" workbookViewId="0">
      <selection activeCell="F31" sqref="F31"/>
    </sheetView>
  </sheetViews>
  <sheetFormatPr defaultColWidth="9.140625" defaultRowHeight="12.75" customHeight="1"/>
  <cols>
    <col min="1" max="1" width="1.85546875" style="18" customWidth="1"/>
    <col min="2" max="2" width="6.28515625" style="18" customWidth="1"/>
    <col min="3" max="3" width="50.7109375" style="18" customWidth="1"/>
    <col min="4" max="4" width="25.7109375" style="18" customWidth="1"/>
    <col min="5" max="5" width="20.7109375" style="18" customWidth="1"/>
    <col min="6" max="10" width="15.7109375" style="18" customWidth="1"/>
    <col min="11" max="11" width="20.7109375" style="18" customWidth="1"/>
    <col min="12" max="12" width="12.7109375" style="18" customWidth="1"/>
    <col min="13" max="13" width="20.7109375" style="18" customWidth="1"/>
    <col min="14" max="14" width="20.7109375" style="1085" customWidth="1"/>
    <col min="15" max="15" width="20.7109375" style="1084" customWidth="1"/>
    <col min="16" max="16" width="15.7109375" style="1084" customWidth="1"/>
    <col min="17" max="19" width="20.7109375" style="1084" customWidth="1"/>
    <col min="20" max="21" width="20.7109375" style="1085" customWidth="1"/>
    <col min="22" max="22" width="30.7109375" style="25" customWidth="1"/>
    <col min="23" max="23" width="3.7109375" style="18" customWidth="1"/>
    <col min="24" max="24" width="18.7109375" style="25" customWidth="1"/>
    <col min="25" max="26" width="18.7109375" style="18" customWidth="1"/>
    <col min="27" max="27" width="30.7109375" style="18" customWidth="1"/>
    <col min="28" max="28" width="2.140625" style="18" customWidth="1"/>
    <col min="29" max="29" width="17.7109375" style="18" customWidth="1"/>
    <col min="30" max="34" width="9.7109375" style="18" customWidth="1"/>
    <col min="35" max="35" width="9.7109375" style="18" hidden="1" customWidth="1"/>
    <col min="36" max="55" width="20.7109375" style="18" hidden="1" customWidth="1"/>
    <col min="56" max="57" width="35.7109375" style="18" hidden="1" customWidth="1"/>
    <col min="58" max="58" width="3.7109375" style="18" hidden="1" customWidth="1"/>
    <col min="59" max="74" width="20.7109375" style="18" hidden="1" customWidth="1"/>
    <col min="75" max="75" width="35.7109375" style="18" hidden="1" customWidth="1"/>
    <col min="76" max="76" width="0" style="18" hidden="1" customWidth="1"/>
    <col min="77" max="16384" width="9.140625" style="18"/>
  </cols>
  <sheetData>
    <row r="2" spans="2:76" ht="15.2" customHeight="1">
      <c r="B2" s="265" t="s">
        <v>2247</v>
      </c>
      <c r="G2" s="1484"/>
      <c r="H2" s="1484"/>
      <c r="O2" s="1091"/>
      <c r="P2" s="1091"/>
      <c r="Q2" s="1091"/>
      <c r="R2" s="1091"/>
      <c r="S2" s="1091"/>
      <c r="T2" s="1092"/>
      <c r="U2" s="1092"/>
      <c r="V2" s="272"/>
      <c r="W2" s="1152"/>
      <c r="AB2" s="8180" t="s">
        <v>1486</v>
      </c>
      <c r="AC2" s="5546" t="s">
        <v>1067</v>
      </c>
    </row>
    <row r="3" spans="2:76" ht="15.2" customHeight="1">
      <c r="B3" s="1455" t="s">
        <v>7</v>
      </c>
      <c r="D3" s="5393">
        <f>'Com Prof'!D2</f>
        <v>0</v>
      </c>
      <c r="E3" s="5394"/>
      <c r="F3" s="5394"/>
      <c r="G3" s="1484"/>
      <c r="H3" s="1484"/>
      <c r="I3" s="265"/>
      <c r="J3" s="265"/>
      <c r="K3" s="265"/>
      <c r="L3" s="265"/>
      <c r="M3" s="265"/>
      <c r="N3" s="265"/>
      <c r="O3" s="265"/>
      <c r="P3" s="265"/>
      <c r="Q3" s="265"/>
      <c r="R3" s="265"/>
      <c r="S3" s="265"/>
      <c r="T3" s="265"/>
      <c r="U3" s="265"/>
      <c r="V3" s="265"/>
      <c r="W3" s="265"/>
      <c r="Y3" s="265"/>
      <c r="Z3" s="265"/>
      <c r="AA3" s="265"/>
      <c r="AB3" s="8129"/>
      <c r="AC3" s="550" t="s">
        <v>1487</v>
      </c>
      <c r="AD3" s="265"/>
      <c r="AE3" s="265"/>
      <c r="AF3" s="265"/>
    </row>
    <row r="4" spans="2:76" ht="15.2" customHeight="1">
      <c r="B4" s="1455" t="s">
        <v>757</v>
      </c>
      <c r="D4" s="5547">
        <f>'Com Prof'!D3</f>
        <v>45657</v>
      </c>
      <c r="E4" s="5548"/>
      <c r="F4" s="5548"/>
      <c r="N4" s="18"/>
      <c r="O4" s="18"/>
      <c r="P4" s="18"/>
      <c r="Q4" s="18"/>
      <c r="R4" s="18"/>
      <c r="S4" s="18"/>
      <c r="T4" s="18"/>
      <c r="U4" s="18"/>
      <c r="V4" s="18"/>
      <c r="W4" s="265"/>
      <c r="X4" s="264"/>
      <c r="Y4" s="265"/>
      <c r="Z4" s="265"/>
      <c r="AA4" s="265"/>
      <c r="AB4" s="8129"/>
      <c r="AC4" s="550" t="s">
        <v>1488</v>
      </c>
      <c r="AD4" s="265"/>
      <c r="AE4" s="265"/>
      <c r="AF4" s="265"/>
    </row>
    <row r="5" spans="2:76">
      <c r="B5" s="1487"/>
      <c r="C5" s="1487"/>
      <c r="D5" s="1487"/>
      <c r="E5" s="1487"/>
      <c r="F5" s="1487"/>
      <c r="G5" s="1487"/>
      <c r="H5" s="1487"/>
      <c r="I5" s="1487"/>
      <c r="J5" s="1487"/>
      <c r="K5" s="1487"/>
      <c r="L5" s="1487"/>
      <c r="M5" s="1487"/>
      <c r="N5" s="1487"/>
      <c r="O5" s="1487"/>
      <c r="P5" s="1487"/>
      <c r="Q5" s="1487"/>
      <c r="R5" s="1487"/>
      <c r="S5" s="1487"/>
      <c r="T5" s="1487"/>
      <c r="U5" s="1487"/>
      <c r="V5" s="1487"/>
      <c r="W5" s="265"/>
      <c r="Y5" s="265"/>
      <c r="Z5" s="265"/>
      <c r="AA5" s="265"/>
      <c r="AB5" s="7992"/>
      <c r="AC5" s="551" t="s">
        <v>258</v>
      </c>
      <c r="AD5" s="265"/>
    </row>
    <row r="6" spans="2:76" ht="14.1" customHeight="1">
      <c r="N6" s="18"/>
      <c r="O6" s="18"/>
      <c r="P6" s="18"/>
      <c r="Q6" s="18"/>
      <c r="R6" s="18"/>
      <c r="S6" s="18"/>
      <c r="T6" s="18"/>
      <c r="U6" s="18"/>
      <c r="V6" s="18"/>
      <c r="AC6" s="510"/>
    </row>
    <row r="7" spans="2:76" ht="14.1" customHeight="1">
      <c r="N7" s="18"/>
      <c r="O7" s="18"/>
      <c r="P7" s="18"/>
      <c r="Q7" s="18"/>
      <c r="R7" s="18"/>
      <c r="S7" s="18"/>
      <c r="T7" s="18"/>
      <c r="U7" s="18"/>
      <c r="V7" s="18"/>
      <c r="AC7" s="510"/>
    </row>
    <row r="8" spans="2:76" ht="14.1" customHeight="1">
      <c r="N8" s="18"/>
      <c r="O8" s="18"/>
      <c r="P8" s="18"/>
      <c r="Q8" s="18"/>
      <c r="R8" s="18"/>
      <c r="S8" s="18"/>
      <c r="T8" s="18"/>
      <c r="U8" s="18"/>
      <c r="V8" s="18"/>
      <c r="AC8" s="510"/>
    </row>
    <row r="9" spans="2:76" s="267" customFormat="1" ht="12.75" customHeight="1">
      <c r="B9" s="8219" t="s">
        <v>52</v>
      </c>
      <c r="C9" s="8220"/>
      <c r="D9" s="8106" t="s">
        <v>1489</v>
      </c>
      <c r="E9" s="8106" t="s">
        <v>2019</v>
      </c>
      <c r="F9" s="8106" t="s">
        <v>1572</v>
      </c>
      <c r="G9" s="8106" t="s">
        <v>2248</v>
      </c>
      <c r="H9" s="8106" t="s">
        <v>2116</v>
      </c>
      <c r="I9" s="8106" t="s">
        <v>2022</v>
      </c>
      <c r="J9" s="8106" t="s">
        <v>2023</v>
      </c>
      <c r="K9" s="8106" t="s">
        <v>2249</v>
      </c>
      <c r="L9" s="8106" t="s">
        <v>1500</v>
      </c>
      <c r="M9" s="8106" t="s">
        <v>2241</v>
      </c>
      <c r="N9" s="8224" t="s">
        <v>131</v>
      </c>
      <c r="O9" s="3298" t="s">
        <v>2024</v>
      </c>
      <c r="P9" s="3298"/>
      <c r="Q9" s="3298"/>
      <c r="R9" s="8106" t="s">
        <v>1640</v>
      </c>
      <c r="S9" s="8106" t="s">
        <v>2064</v>
      </c>
      <c r="T9" s="8216" t="s">
        <v>1086</v>
      </c>
      <c r="U9" s="8216" t="s">
        <v>1084</v>
      </c>
      <c r="V9" s="8213" t="s">
        <v>1497</v>
      </c>
      <c r="X9" s="5601" t="s">
        <v>78</v>
      </c>
      <c r="Y9" s="5602"/>
      <c r="Z9" s="5602"/>
      <c r="AA9" s="5603"/>
      <c r="AJ9" s="7736" t="s">
        <v>1068</v>
      </c>
      <c r="AK9" s="7737"/>
      <c r="AL9" s="7737"/>
      <c r="AM9" s="7737"/>
      <c r="AN9" s="7737"/>
      <c r="AO9" s="7737"/>
      <c r="AP9" s="7737"/>
      <c r="AQ9" s="7737"/>
      <c r="AR9" s="7737"/>
      <c r="AS9" s="7737"/>
      <c r="AT9" s="7737"/>
      <c r="AU9" s="7737"/>
      <c r="AV9" s="7737"/>
      <c r="AW9" s="7737"/>
      <c r="AX9" s="7737"/>
      <c r="AY9" s="7737"/>
      <c r="AZ9" s="7737"/>
      <c r="BA9" s="7737"/>
      <c r="BB9" s="7737"/>
      <c r="BC9" s="7737"/>
      <c r="BD9" s="7738"/>
      <c r="BE9" s="3099"/>
      <c r="BF9" s="1086"/>
      <c r="BG9" s="8209" t="s">
        <v>1068</v>
      </c>
      <c r="BH9" s="8209"/>
      <c r="BI9" s="8209"/>
      <c r="BJ9" s="8209"/>
      <c r="BK9" s="8209"/>
      <c r="BL9" s="8209"/>
      <c r="BM9" s="8209"/>
      <c r="BN9" s="8209"/>
      <c r="BO9" s="8209"/>
      <c r="BP9" s="8209"/>
      <c r="BQ9" s="8209"/>
      <c r="BR9" s="8209"/>
      <c r="BS9" s="8209"/>
      <c r="BT9" s="8209"/>
      <c r="BU9" s="8209"/>
      <c r="BV9" s="8209"/>
      <c r="BW9" s="8209"/>
      <c r="BX9" s="1086"/>
    </row>
    <row r="10" spans="2:76" s="267" customFormat="1" ht="12.75" customHeight="1" thickBot="1">
      <c r="B10" s="8221"/>
      <c r="C10" s="7686"/>
      <c r="D10" s="7686"/>
      <c r="E10" s="7686"/>
      <c r="F10" s="7686"/>
      <c r="G10" s="7686"/>
      <c r="H10" s="7686"/>
      <c r="I10" s="7686"/>
      <c r="J10" s="7686"/>
      <c r="K10" s="7686"/>
      <c r="L10" s="7686"/>
      <c r="M10" s="7686"/>
      <c r="N10" s="8217"/>
      <c r="O10" s="8107" t="s">
        <v>2027</v>
      </c>
      <c r="P10" s="8211" t="s">
        <v>1500</v>
      </c>
      <c r="Q10" s="8211" t="s">
        <v>1995</v>
      </c>
      <c r="R10" s="7686"/>
      <c r="S10" s="7686"/>
      <c r="T10" s="8217"/>
      <c r="U10" s="8217"/>
      <c r="V10" s="8214"/>
      <c r="X10" s="8010" t="s">
        <v>1583</v>
      </c>
      <c r="Y10" s="8226" t="s">
        <v>1086</v>
      </c>
      <c r="Z10" s="8228" t="s">
        <v>1084</v>
      </c>
      <c r="AA10" s="8017" t="s">
        <v>1497</v>
      </c>
      <c r="AJ10" s="8207" t="s">
        <v>1501</v>
      </c>
      <c r="AK10" s="8207" t="s">
        <v>1502</v>
      </c>
      <c r="AL10" s="8207"/>
      <c r="AM10" s="8207" t="s">
        <v>1081</v>
      </c>
      <c r="AN10" s="8207" t="s">
        <v>1503</v>
      </c>
      <c r="AO10" s="8207"/>
      <c r="AP10" s="8207"/>
      <c r="AQ10" s="8207"/>
      <c r="AR10" s="3100" t="s">
        <v>1962</v>
      </c>
      <c r="AS10" s="8207" t="s">
        <v>1082</v>
      </c>
      <c r="AT10" s="8207" t="s">
        <v>1086</v>
      </c>
      <c r="AU10" s="8207" t="s">
        <v>1084</v>
      </c>
      <c r="AV10" s="1778" t="s">
        <v>1070</v>
      </c>
      <c r="AW10" s="1778"/>
      <c r="AX10" s="1778"/>
      <c r="AY10" s="1778"/>
      <c r="AZ10" s="1778" t="s">
        <v>1071</v>
      </c>
      <c r="BA10" s="1778"/>
      <c r="BB10" s="1778"/>
      <c r="BC10" s="1778"/>
      <c r="BD10" s="8207" t="s">
        <v>44</v>
      </c>
      <c r="BE10" s="8208" t="s">
        <v>2250</v>
      </c>
      <c r="BF10" s="1086"/>
      <c r="BG10" s="8210" t="s">
        <v>1964</v>
      </c>
      <c r="BH10" s="8210"/>
      <c r="BI10" s="8210"/>
      <c r="BJ10" s="8210"/>
      <c r="BK10" s="8210"/>
      <c r="BL10" s="8210"/>
      <c r="BM10" s="8210"/>
      <c r="BN10" s="8210"/>
      <c r="BO10" s="8210"/>
      <c r="BP10" s="8210"/>
      <c r="BQ10" s="8210"/>
      <c r="BR10" s="8210"/>
      <c r="BS10" s="8210"/>
      <c r="BT10" s="8210"/>
      <c r="BU10" s="8210"/>
      <c r="BV10" s="8210"/>
      <c r="BW10" s="8210"/>
      <c r="BX10" s="1086"/>
    </row>
    <row r="11" spans="2:76" s="267" customFormat="1" ht="12.75" customHeight="1" thickBot="1">
      <c r="B11" s="8221"/>
      <c r="C11" s="7686"/>
      <c r="D11" s="7686"/>
      <c r="E11" s="7686"/>
      <c r="F11" s="7686"/>
      <c r="G11" s="7686"/>
      <c r="H11" s="7686"/>
      <c r="I11" s="7686"/>
      <c r="J11" s="7686"/>
      <c r="K11" s="7686"/>
      <c r="L11" s="7686"/>
      <c r="M11" s="7686"/>
      <c r="N11" s="8217"/>
      <c r="O11" s="7689"/>
      <c r="P11" s="7686"/>
      <c r="Q11" s="7686"/>
      <c r="R11" s="7686"/>
      <c r="S11" s="7686"/>
      <c r="T11" s="8217"/>
      <c r="U11" s="8217"/>
      <c r="V11" s="8214"/>
      <c r="X11" s="8010"/>
      <c r="Y11" s="8226"/>
      <c r="Z11" s="8228"/>
      <c r="AA11" s="8017"/>
      <c r="AJ11" s="8207"/>
      <c r="AK11" s="8207" t="s">
        <v>1079</v>
      </c>
      <c r="AL11" s="8207" t="s">
        <v>1080</v>
      </c>
      <c r="AM11" s="8207"/>
      <c r="AN11" s="8207" t="s">
        <v>2251</v>
      </c>
      <c r="AO11" s="8204" t="s">
        <v>2029</v>
      </c>
      <c r="AP11" s="8207" t="s">
        <v>2252</v>
      </c>
      <c r="AQ11" s="8207" t="s">
        <v>1510</v>
      </c>
      <c r="AR11" s="8207" t="s">
        <v>2030</v>
      </c>
      <c r="AS11" s="8207"/>
      <c r="AT11" s="8207"/>
      <c r="AU11" s="8207"/>
      <c r="AV11" s="8204" t="s">
        <v>1509</v>
      </c>
      <c r="AW11" s="8204" t="s">
        <v>1082</v>
      </c>
      <c r="AX11" s="8204" t="s">
        <v>1086</v>
      </c>
      <c r="AY11" s="8204" t="s">
        <v>1084</v>
      </c>
      <c r="AZ11" s="8204" t="s">
        <v>1509</v>
      </c>
      <c r="BA11" s="8204" t="s">
        <v>1082</v>
      </c>
      <c r="BB11" s="8204" t="s">
        <v>1086</v>
      </c>
      <c r="BC11" s="8204" t="s">
        <v>1084</v>
      </c>
      <c r="BD11" s="8207"/>
      <c r="BE11" s="8208"/>
      <c r="BF11" s="1086"/>
      <c r="BG11" s="7682" t="s">
        <v>1501</v>
      </c>
      <c r="BH11" s="7682" t="s">
        <v>1794</v>
      </c>
      <c r="BI11" s="7682"/>
      <c r="BJ11" s="7682" t="s">
        <v>1081</v>
      </c>
      <c r="BK11" s="7682" t="s">
        <v>1999</v>
      </c>
      <c r="BL11" s="7682" t="s">
        <v>1082</v>
      </c>
      <c r="BM11" s="7682" t="s">
        <v>1086</v>
      </c>
      <c r="BN11" s="7682" t="s">
        <v>1084</v>
      </c>
      <c r="BO11" s="1778" t="s">
        <v>1070</v>
      </c>
      <c r="BP11" s="1778"/>
      <c r="BQ11" s="1778"/>
      <c r="BR11" s="1778"/>
      <c r="BS11" s="1778" t="s">
        <v>1071</v>
      </c>
      <c r="BT11" s="1778"/>
      <c r="BU11" s="1778"/>
      <c r="BV11" s="1778"/>
      <c r="BW11" s="7682" t="s">
        <v>44</v>
      </c>
      <c r="BX11" s="1086"/>
    </row>
    <row r="12" spans="2:76" s="267" customFormat="1" ht="12.75" customHeight="1" thickBot="1">
      <c r="B12" s="8221"/>
      <c r="C12" s="7686"/>
      <c r="D12" s="7686"/>
      <c r="E12" s="7686"/>
      <c r="F12" s="7686"/>
      <c r="G12" s="7686"/>
      <c r="H12" s="7686"/>
      <c r="I12" s="7686"/>
      <c r="J12" s="7686"/>
      <c r="K12" s="7686"/>
      <c r="L12" s="7686"/>
      <c r="M12" s="7686"/>
      <c r="N12" s="8217"/>
      <c r="O12" s="7689"/>
      <c r="P12" s="7686"/>
      <c r="Q12" s="7686"/>
      <c r="R12" s="7686"/>
      <c r="S12" s="7686"/>
      <c r="T12" s="8217"/>
      <c r="U12" s="8217"/>
      <c r="V12" s="8214"/>
      <c r="X12" s="8010"/>
      <c r="Y12" s="8226"/>
      <c r="Z12" s="8228"/>
      <c r="AA12" s="8017"/>
      <c r="AJ12" s="8207"/>
      <c r="AK12" s="8207"/>
      <c r="AL12" s="8207"/>
      <c r="AM12" s="8207"/>
      <c r="AN12" s="8207"/>
      <c r="AO12" s="8205"/>
      <c r="AP12" s="8207"/>
      <c r="AQ12" s="8207"/>
      <c r="AR12" s="8207"/>
      <c r="AS12" s="8207"/>
      <c r="AT12" s="8207"/>
      <c r="AU12" s="8207"/>
      <c r="AV12" s="8205"/>
      <c r="AW12" s="8205"/>
      <c r="AX12" s="8205"/>
      <c r="AY12" s="8205"/>
      <c r="AZ12" s="8205"/>
      <c r="BA12" s="8205"/>
      <c r="BB12" s="8205"/>
      <c r="BC12" s="8205"/>
      <c r="BD12" s="8207"/>
      <c r="BE12" s="8208"/>
      <c r="BF12" s="1086"/>
      <c r="BG12" s="7682"/>
      <c r="BH12" s="7682" t="s">
        <v>1507</v>
      </c>
      <c r="BI12" s="7682" t="s">
        <v>1508</v>
      </c>
      <c r="BJ12" s="7682"/>
      <c r="BK12" s="7682"/>
      <c r="BL12" s="7682"/>
      <c r="BM12" s="7682"/>
      <c r="BN12" s="7682"/>
      <c r="BO12" s="7410" t="s">
        <v>1509</v>
      </c>
      <c r="BP12" s="7410" t="s">
        <v>1082</v>
      </c>
      <c r="BQ12" s="7410" t="s">
        <v>1086</v>
      </c>
      <c r="BR12" s="7410" t="s">
        <v>1084</v>
      </c>
      <c r="BS12" s="7410" t="s">
        <v>1509</v>
      </c>
      <c r="BT12" s="7410" t="s">
        <v>1082</v>
      </c>
      <c r="BU12" s="7410" t="s">
        <v>1086</v>
      </c>
      <c r="BV12" s="7410" t="s">
        <v>1084</v>
      </c>
      <c r="BW12" s="7682"/>
      <c r="BX12" s="1086"/>
    </row>
    <row r="13" spans="2:76" s="267" customFormat="1" ht="12.75" customHeight="1" thickBot="1">
      <c r="B13" s="8221"/>
      <c r="C13" s="7686"/>
      <c r="D13" s="7686"/>
      <c r="E13" s="7686"/>
      <c r="F13" s="7686"/>
      <c r="G13" s="7686"/>
      <c r="H13" s="7686"/>
      <c r="I13" s="7686"/>
      <c r="J13" s="7686"/>
      <c r="K13" s="7686"/>
      <c r="L13" s="7686"/>
      <c r="M13" s="7686"/>
      <c r="N13" s="8217"/>
      <c r="O13" s="7689"/>
      <c r="P13" s="7686"/>
      <c r="Q13" s="7686"/>
      <c r="R13" s="7686"/>
      <c r="S13" s="7686"/>
      <c r="T13" s="8217"/>
      <c r="U13" s="8217"/>
      <c r="V13" s="8214"/>
      <c r="X13" s="8010"/>
      <c r="Y13" s="8226"/>
      <c r="Z13" s="8228"/>
      <c r="AA13" s="8017"/>
      <c r="AJ13" s="8207"/>
      <c r="AK13" s="8207"/>
      <c r="AL13" s="8207"/>
      <c r="AM13" s="8207"/>
      <c r="AN13" s="8207"/>
      <c r="AO13" s="8205"/>
      <c r="AP13" s="8207"/>
      <c r="AQ13" s="8207"/>
      <c r="AR13" s="8207"/>
      <c r="AS13" s="8207"/>
      <c r="AT13" s="8207"/>
      <c r="AU13" s="8207"/>
      <c r="AV13" s="8205"/>
      <c r="AW13" s="8205"/>
      <c r="AX13" s="8205"/>
      <c r="AY13" s="8205"/>
      <c r="AZ13" s="8205"/>
      <c r="BA13" s="8205"/>
      <c r="BB13" s="8205"/>
      <c r="BC13" s="8205"/>
      <c r="BD13" s="8207"/>
      <c r="BE13" s="8208"/>
      <c r="BF13" s="1086"/>
      <c r="BG13" s="7682"/>
      <c r="BH13" s="7682"/>
      <c r="BI13" s="7682"/>
      <c r="BJ13" s="7682"/>
      <c r="BK13" s="7682" t="s">
        <v>1586</v>
      </c>
      <c r="BL13" s="7682"/>
      <c r="BM13" s="7682"/>
      <c r="BN13" s="7682"/>
      <c r="BO13" s="7410"/>
      <c r="BP13" s="7410"/>
      <c r="BQ13" s="7410"/>
      <c r="BR13" s="7410"/>
      <c r="BS13" s="7410"/>
      <c r="BT13" s="7410"/>
      <c r="BU13" s="7410"/>
      <c r="BV13" s="7410"/>
      <c r="BW13" s="7682"/>
      <c r="BX13" s="1086"/>
    </row>
    <row r="14" spans="2:76" s="267" customFormat="1" ht="12.75" customHeight="1" thickBot="1">
      <c r="B14" s="8221"/>
      <c r="C14" s="7686"/>
      <c r="D14" s="7686"/>
      <c r="E14" s="7686"/>
      <c r="F14" s="7686"/>
      <c r="G14" s="7686"/>
      <c r="H14" s="7686"/>
      <c r="I14" s="7686"/>
      <c r="J14" s="7686"/>
      <c r="K14" s="7686"/>
      <c r="L14" s="7686"/>
      <c r="M14" s="7686"/>
      <c r="N14" s="8217"/>
      <c r="O14" s="7689"/>
      <c r="P14" s="7686"/>
      <c r="Q14" s="7686"/>
      <c r="R14" s="7686"/>
      <c r="S14" s="7686"/>
      <c r="T14" s="8217"/>
      <c r="U14" s="8217"/>
      <c r="V14" s="8214"/>
      <c r="X14" s="8010"/>
      <c r="Y14" s="8226"/>
      <c r="Z14" s="8228"/>
      <c r="AA14" s="8017"/>
      <c r="AJ14" s="8207"/>
      <c r="AK14" s="8207"/>
      <c r="AL14" s="8207"/>
      <c r="AM14" s="8207"/>
      <c r="AN14" s="8207"/>
      <c r="AO14" s="8205"/>
      <c r="AP14" s="8207"/>
      <c r="AQ14" s="8207"/>
      <c r="AR14" s="8207"/>
      <c r="AS14" s="8207"/>
      <c r="AT14" s="8207"/>
      <c r="AU14" s="8207"/>
      <c r="AV14" s="8205"/>
      <c r="AW14" s="8205"/>
      <c r="AX14" s="8205"/>
      <c r="AY14" s="8205"/>
      <c r="AZ14" s="8205"/>
      <c r="BA14" s="8205"/>
      <c r="BB14" s="8205"/>
      <c r="BC14" s="8205"/>
      <c r="BD14" s="8207"/>
      <c r="BE14" s="8208"/>
      <c r="BF14" s="1086"/>
      <c r="BG14" s="7682"/>
      <c r="BH14" s="7682"/>
      <c r="BI14" s="7682"/>
      <c r="BJ14" s="7682"/>
      <c r="BK14" s="7682"/>
      <c r="BL14" s="7682"/>
      <c r="BM14" s="7682"/>
      <c r="BN14" s="7682"/>
      <c r="BO14" s="7410"/>
      <c r="BP14" s="7410"/>
      <c r="BQ14" s="7410"/>
      <c r="BR14" s="7410"/>
      <c r="BS14" s="7410"/>
      <c r="BT14" s="7410"/>
      <c r="BU14" s="7410"/>
      <c r="BV14" s="7410"/>
      <c r="BW14" s="7682"/>
      <c r="BX14" s="1086"/>
    </row>
    <row r="15" spans="2:76" s="267" customFormat="1" ht="12.75" customHeight="1" thickBot="1">
      <c r="B15" s="8221"/>
      <c r="C15" s="7686"/>
      <c r="D15" s="7686"/>
      <c r="E15" s="7686"/>
      <c r="F15" s="7686"/>
      <c r="G15" s="7686"/>
      <c r="H15" s="7686"/>
      <c r="I15" s="7686"/>
      <c r="J15" s="7686"/>
      <c r="K15" s="7686"/>
      <c r="L15" s="7686"/>
      <c r="M15" s="7686"/>
      <c r="N15" s="8217"/>
      <c r="O15" s="7689"/>
      <c r="P15" s="7686"/>
      <c r="Q15" s="7686"/>
      <c r="R15" s="7686"/>
      <c r="S15" s="7686"/>
      <c r="T15" s="8217"/>
      <c r="U15" s="8217"/>
      <c r="V15" s="8214"/>
      <c r="X15" s="8010"/>
      <c r="Y15" s="8226"/>
      <c r="Z15" s="8228"/>
      <c r="AA15" s="8017"/>
      <c r="AJ15" s="8207"/>
      <c r="AK15" s="8207"/>
      <c r="AL15" s="8207"/>
      <c r="AM15" s="8207"/>
      <c r="AN15" s="8207"/>
      <c r="AO15" s="8205"/>
      <c r="AP15" s="8207"/>
      <c r="AQ15" s="8207"/>
      <c r="AR15" s="8207"/>
      <c r="AS15" s="8207"/>
      <c r="AT15" s="8207"/>
      <c r="AU15" s="8207"/>
      <c r="AV15" s="8205"/>
      <c r="AW15" s="8205"/>
      <c r="AX15" s="8205"/>
      <c r="AY15" s="8205"/>
      <c r="AZ15" s="8205"/>
      <c r="BA15" s="8205"/>
      <c r="BB15" s="8205"/>
      <c r="BC15" s="8205"/>
      <c r="BD15" s="8207"/>
      <c r="BE15" s="8208"/>
      <c r="BF15" s="1086"/>
      <c r="BG15" s="7682"/>
      <c r="BH15" s="7682"/>
      <c r="BI15" s="7682"/>
      <c r="BJ15" s="7682"/>
      <c r="BK15" s="7682"/>
      <c r="BL15" s="7682"/>
      <c r="BM15" s="7682"/>
      <c r="BN15" s="7682"/>
      <c r="BO15" s="7410"/>
      <c r="BP15" s="7410"/>
      <c r="BQ15" s="7410"/>
      <c r="BR15" s="7410"/>
      <c r="BS15" s="7410"/>
      <c r="BT15" s="7410"/>
      <c r="BU15" s="7410"/>
      <c r="BV15" s="7410"/>
      <c r="BW15" s="7682"/>
      <c r="BX15" s="1086"/>
    </row>
    <row r="16" spans="2:76" s="267" customFormat="1" ht="12.75" customHeight="1" thickBot="1">
      <c r="B16" s="8221"/>
      <c r="C16" s="7686"/>
      <c r="D16" s="7686"/>
      <c r="E16" s="7686"/>
      <c r="F16" s="7686"/>
      <c r="G16" s="7686"/>
      <c r="H16" s="7686"/>
      <c r="I16" s="7686"/>
      <c r="J16" s="7686"/>
      <c r="K16" s="7686"/>
      <c r="L16" s="7686"/>
      <c r="M16" s="7686"/>
      <c r="N16" s="8217"/>
      <c r="O16" s="7689"/>
      <c r="P16" s="7686"/>
      <c r="Q16" s="7686"/>
      <c r="R16" s="7686"/>
      <c r="S16" s="7686"/>
      <c r="T16" s="8217"/>
      <c r="U16" s="8217"/>
      <c r="V16" s="8214"/>
      <c r="X16" s="8010"/>
      <c r="Y16" s="8226"/>
      <c r="Z16" s="8228"/>
      <c r="AA16" s="8017"/>
      <c r="AJ16" s="8207"/>
      <c r="AK16" s="8207"/>
      <c r="AL16" s="8207"/>
      <c r="AM16" s="8207"/>
      <c r="AN16" s="8207"/>
      <c r="AO16" s="8205"/>
      <c r="AP16" s="8207"/>
      <c r="AQ16" s="8207"/>
      <c r="AR16" s="8207"/>
      <c r="AS16" s="8207"/>
      <c r="AT16" s="8207"/>
      <c r="AU16" s="8207"/>
      <c r="AV16" s="8205"/>
      <c r="AW16" s="8205"/>
      <c r="AX16" s="8205"/>
      <c r="AY16" s="8205"/>
      <c r="AZ16" s="8205"/>
      <c r="BA16" s="8205"/>
      <c r="BB16" s="8205"/>
      <c r="BC16" s="8205"/>
      <c r="BD16" s="8207"/>
      <c r="BE16" s="8208"/>
      <c r="BF16" s="1086"/>
      <c r="BG16" s="7682"/>
      <c r="BH16" s="7682"/>
      <c r="BI16" s="7682"/>
      <c r="BJ16" s="7682"/>
      <c r="BK16" s="7682"/>
      <c r="BL16" s="7682"/>
      <c r="BM16" s="7682"/>
      <c r="BN16" s="7682"/>
      <c r="BO16" s="7410"/>
      <c r="BP16" s="7410"/>
      <c r="BQ16" s="7410"/>
      <c r="BR16" s="7410"/>
      <c r="BS16" s="7410"/>
      <c r="BT16" s="7410"/>
      <c r="BU16" s="7410"/>
      <c r="BV16" s="7410"/>
      <c r="BW16" s="7682"/>
      <c r="BX16" s="1086"/>
    </row>
    <row r="17" spans="2:76" s="267" customFormat="1" ht="12.75" customHeight="1" thickBot="1">
      <c r="B17" s="8221"/>
      <c r="C17" s="7686"/>
      <c r="D17" s="7686"/>
      <c r="E17" s="7686"/>
      <c r="F17" s="7686"/>
      <c r="G17" s="7686"/>
      <c r="H17" s="7686"/>
      <c r="I17" s="7686"/>
      <c r="J17" s="7686"/>
      <c r="K17" s="7686"/>
      <c r="L17" s="7686"/>
      <c r="M17" s="7686"/>
      <c r="N17" s="8217"/>
      <c r="O17" s="7689"/>
      <c r="P17" s="7686"/>
      <c r="Q17" s="7686"/>
      <c r="R17" s="7686"/>
      <c r="S17" s="7686"/>
      <c r="T17" s="8217"/>
      <c r="U17" s="8217"/>
      <c r="V17" s="8214"/>
      <c r="X17" s="8010"/>
      <c r="Y17" s="8226"/>
      <c r="Z17" s="8228"/>
      <c r="AA17" s="8017"/>
      <c r="AJ17" s="8207"/>
      <c r="AK17" s="8207"/>
      <c r="AL17" s="8207"/>
      <c r="AM17" s="8207"/>
      <c r="AN17" s="8207"/>
      <c r="AO17" s="8206"/>
      <c r="AP17" s="8207"/>
      <c r="AQ17" s="8207"/>
      <c r="AR17" s="8207"/>
      <c r="AS17" s="8207"/>
      <c r="AT17" s="8207"/>
      <c r="AU17" s="8207"/>
      <c r="AV17" s="8206"/>
      <c r="AW17" s="8206"/>
      <c r="AX17" s="8206"/>
      <c r="AY17" s="8206"/>
      <c r="AZ17" s="8206"/>
      <c r="BA17" s="8206"/>
      <c r="BB17" s="8206"/>
      <c r="BC17" s="8206"/>
      <c r="BD17" s="8207"/>
      <c r="BE17" s="8208"/>
      <c r="BF17" s="1086"/>
      <c r="BG17" s="7682"/>
      <c r="BH17" s="7682"/>
      <c r="BI17" s="7682"/>
      <c r="BJ17" s="7682"/>
      <c r="BK17" s="7682"/>
      <c r="BL17" s="7682"/>
      <c r="BM17" s="7682"/>
      <c r="BN17" s="7682"/>
      <c r="BO17" s="7410"/>
      <c r="BP17" s="7410"/>
      <c r="BQ17" s="7410"/>
      <c r="BR17" s="7410"/>
      <c r="BS17" s="7410"/>
      <c r="BT17" s="7410"/>
      <c r="BU17" s="7410"/>
      <c r="BV17" s="7410"/>
      <c r="BW17" s="7682"/>
      <c r="BX17" s="1086"/>
    </row>
    <row r="18" spans="2:76" s="267" customFormat="1" ht="12.75" customHeight="1">
      <c r="B18" s="8221"/>
      <c r="C18" s="7686"/>
      <c r="D18" s="7686"/>
      <c r="E18" s="7686"/>
      <c r="F18" s="7686"/>
      <c r="G18" s="7686"/>
      <c r="H18" s="7686"/>
      <c r="I18" s="7686"/>
      <c r="J18" s="7686"/>
      <c r="K18" s="7686"/>
      <c r="L18" s="7686"/>
      <c r="M18" s="7686"/>
      <c r="N18" s="8217"/>
      <c r="O18" s="7689"/>
      <c r="P18" s="7686"/>
      <c r="Q18" s="7686"/>
      <c r="R18" s="7686"/>
      <c r="S18" s="7686"/>
      <c r="T18" s="8217"/>
      <c r="U18" s="8217"/>
      <c r="V18" s="8214"/>
      <c r="X18" s="8010"/>
      <c r="Y18" s="8226"/>
      <c r="Z18" s="8228"/>
      <c r="AA18" s="8017"/>
      <c r="AJ18" s="871"/>
      <c r="AK18" s="871"/>
      <c r="AL18" s="871"/>
      <c r="AM18" s="871"/>
      <c r="AN18" s="871"/>
      <c r="AO18" s="871"/>
      <c r="AP18" s="871"/>
      <c r="AQ18" s="871"/>
      <c r="AR18" s="871"/>
      <c r="AS18" s="871"/>
      <c r="AT18" s="871"/>
      <c r="AU18" s="871"/>
      <c r="AV18" s="871"/>
      <c r="AW18" s="871"/>
      <c r="AX18" s="871"/>
      <c r="AY18" s="871"/>
      <c r="AZ18" s="871"/>
      <c r="BA18" s="871"/>
      <c r="BB18" s="871"/>
      <c r="BC18" s="871"/>
      <c r="BD18" s="871"/>
      <c r="BE18" s="2136"/>
      <c r="BF18" s="18"/>
      <c r="BG18" s="3299"/>
      <c r="BH18" s="3299"/>
      <c r="BI18" s="3299"/>
      <c r="BJ18" s="3299"/>
      <c r="BK18" s="3299"/>
      <c r="BL18" s="3299"/>
      <c r="BM18" s="3299"/>
      <c r="BN18" s="3299"/>
      <c r="BO18" s="3299"/>
      <c r="BP18" s="3299"/>
      <c r="BQ18" s="3299"/>
      <c r="BR18" s="3299"/>
      <c r="BS18" s="3299"/>
      <c r="BT18" s="3299"/>
      <c r="BU18" s="3299"/>
      <c r="BV18" s="3299"/>
      <c r="BW18" s="871"/>
      <c r="BX18" s="18"/>
    </row>
    <row r="19" spans="2:76" s="267" customFormat="1" ht="12.75" customHeight="1">
      <c r="B19" s="8221"/>
      <c r="C19" s="7686"/>
      <c r="D19" s="7686"/>
      <c r="E19" s="7686"/>
      <c r="F19" s="7686"/>
      <c r="G19" s="7686"/>
      <c r="H19" s="7686"/>
      <c r="I19" s="7686"/>
      <c r="J19" s="7686"/>
      <c r="K19" s="7686"/>
      <c r="L19" s="7686"/>
      <c r="M19" s="7686"/>
      <c r="N19" s="8217"/>
      <c r="O19" s="7689"/>
      <c r="P19" s="7686"/>
      <c r="Q19" s="7686"/>
      <c r="R19" s="7686"/>
      <c r="S19" s="7686"/>
      <c r="T19" s="8217"/>
      <c r="U19" s="8217"/>
      <c r="V19" s="8214"/>
      <c r="X19" s="8212"/>
      <c r="Y19" s="8227"/>
      <c r="Z19" s="8229"/>
      <c r="AA19" s="8230"/>
      <c r="AJ19" s="871"/>
      <c r="AK19" s="871"/>
      <c r="AL19" s="871"/>
      <c r="AM19" s="871"/>
      <c r="AN19" s="871"/>
      <c r="AO19" s="871"/>
      <c r="AP19" s="871"/>
      <c r="AQ19" s="871"/>
      <c r="AR19" s="871"/>
      <c r="AS19" s="871"/>
      <c r="AT19" s="871"/>
      <c r="AU19" s="871"/>
      <c r="AV19" s="871"/>
      <c r="AW19" s="871"/>
      <c r="AX19" s="871"/>
      <c r="AY19" s="871"/>
      <c r="AZ19" s="871"/>
      <c r="BA19" s="871"/>
      <c r="BB19" s="871"/>
      <c r="BC19" s="871"/>
      <c r="BD19" s="871"/>
      <c r="BE19" s="2136"/>
      <c r="BF19" s="18"/>
      <c r="BG19" s="3299"/>
      <c r="BH19" s="3299"/>
      <c r="BI19" s="3299"/>
      <c r="BJ19" s="3299"/>
      <c r="BK19" s="3299"/>
      <c r="BL19" s="3299"/>
      <c r="BM19" s="3299"/>
      <c r="BN19" s="3299"/>
      <c r="BO19" s="3299"/>
      <c r="BP19" s="3299"/>
      <c r="BQ19" s="3299"/>
      <c r="BR19" s="3299"/>
      <c r="BS19" s="3299"/>
      <c r="BT19" s="3299"/>
      <c r="BU19" s="3299"/>
      <c r="BV19" s="3299"/>
      <c r="BW19" s="871"/>
      <c r="BX19" s="18"/>
    </row>
    <row r="20" spans="2:76" s="267" customFormat="1" ht="15" customHeight="1">
      <c r="B20" s="8222"/>
      <c r="C20" s="8223"/>
      <c r="D20" s="8031"/>
      <c r="E20" s="8031"/>
      <c r="F20" s="8031"/>
      <c r="G20" s="8031"/>
      <c r="H20" s="8031"/>
      <c r="I20" s="8031"/>
      <c r="J20" s="8031"/>
      <c r="K20" s="8031"/>
      <c r="L20" s="8031"/>
      <c r="M20" s="8031"/>
      <c r="N20" s="8225"/>
      <c r="O20" s="8020"/>
      <c r="P20" s="8031"/>
      <c r="Q20" s="8031"/>
      <c r="R20" s="8031"/>
      <c r="S20" s="8031"/>
      <c r="T20" s="8218"/>
      <c r="U20" s="8218"/>
      <c r="V20" s="8215"/>
      <c r="X20" s="8212"/>
      <c r="Y20" s="8227"/>
      <c r="Z20" s="8229"/>
      <c r="AA20" s="8230"/>
      <c r="AJ20" s="1652"/>
      <c r="AK20" s="1652"/>
      <c r="AL20" s="1652"/>
      <c r="AM20" s="1652"/>
      <c r="AN20" s="1652"/>
      <c r="AO20" s="1652"/>
      <c r="AP20" s="1652"/>
      <c r="AQ20" s="3300"/>
      <c r="AR20" s="3300"/>
      <c r="AS20" s="1652"/>
      <c r="AT20" s="1652"/>
      <c r="AU20" s="1652"/>
      <c r="AV20" s="1652"/>
      <c r="AW20" s="1652"/>
      <c r="AX20" s="1652"/>
      <c r="AY20" s="1652"/>
      <c r="AZ20" s="1652"/>
      <c r="BA20" s="1652"/>
      <c r="BB20" s="1652"/>
      <c r="BC20" s="1652"/>
      <c r="BD20" s="871"/>
      <c r="BE20" s="2136"/>
      <c r="BF20" s="18"/>
      <c r="BG20" s="3301"/>
      <c r="BH20" s="3301"/>
      <c r="BI20" s="3301"/>
      <c r="BJ20" s="3301"/>
      <c r="BK20" s="3301"/>
      <c r="BL20" s="3301"/>
      <c r="BM20" s="3301"/>
      <c r="BN20" s="3301"/>
      <c r="BO20" s="3301"/>
      <c r="BP20" s="3301"/>
      <c r="BQ20" s="3301"/>
      <c r="BR20" s="3301"/>
      <c r="BS20" s="3301"/>
      <c r="BT20" s="3301"/>
      <c r="BU20" s="3301"/>
      <c r="BV20" s="3301"/>
      <c r="BW20" s="871"/>
      <c r="BX20" s="18"/>
    </row>
    <row r="21" spans="2:76" ht="12.75" customHeight="1">
      <c r="B21" s="1780"/>
      <c r="C21" s="421"/>
      <c r="D21" s="421"/>
      <c r="E21" s="421"/>
      <c r="F21" s="421"/>
      <c r="G21" s="421"/>
      <c r="H21" s="3191"/>
      <c r="I21" s="3191"/>
      <c r="J21" s="4111"/>
      <c r="K21" s="4114"/>
      <c r="L21" s="4114"/>
      <c r="M21" s="4114"/>
      <c r="N21" s="4112"/>
      <c r="O21" s="4112"/>
      <c r="P21" s="4112"/>
      <c r="Q21" s="4112"/>
      <c r="R21" s="4142"/>
      <c r="S21" s="4142"/>
      <c r="T21" s="4142"/>
      <c r="U21" s="4142"/>
      <c r="V21" s="4143"/>
      <c r="X21" s="1094"/>
      <c r="Y21" s="3302"/>
      <c r="Z21" s="4167"/>
      <c r="AA21" s="3303"/>
      <c r="AJ21" s="2587"/>
      <c r="AK21" s="2587"/>
      <c r="AL21" s="2587"/>
      <c r="AM21" s="2587"/>
      <c r="AN21" s="2587"/>
      <c r="AO21" s="2587"/>
      <c r="AP21" s="2587"/>
      <c r="AQ21" s="2587"/>
      <c r="AR21" s="2587"/>
      <c r="AS21" s="2587"/>
      <c r="AT21" s="2587"/>
      <c r="AU21" s="2587"/>
      <c r="AV21" s="2587"/>
      <c r="AW21" s="2587"/>
      <c r="AX21" s="2587"/>
      <c r="AY21" s="2587"/>
      <c r="AZ21" s="2587"/>
      <c r="BA21" s="2587"/>
      <c r="BB21" s="2587"/>
      <c r="BC21" s="2587"/>
      <c r="BD21" s="2390"/>
      <c r="BE21" s="2821"/>
      <c r="BG21" s="3299"/>
      <c r="BH21" s="3299"/>
      <c r="BI21" s="3299"/>
      <c r="BJ21" s="3299"/>
      <c r="BK21" s="3299"/>
      <c r="BL21" s="3299"/>
      <c r="BM21" s="3299"/>
      <c r="BN21" s="3299"/>
      <c r="BO21" s="3299"/>
      <c r="BP21" s="3299"/>
      <c r="BQ21" s="3299"/>
      <c r="BR21" s="3299"/>
      <c r="BS21" s="3299"/>
      <c r="BT21" s="3299"/>
      <c r="BU21" s="3299"/>
      <c r="BV21" s="3299"/>
      <c r="BW21" s="871"/>
    </row>
    <row r="22" spans="2:76" ht="12.75" customHeight="1">
      <c r="B22" s="2897" t="s">
        <v>2070</v>
      </c>
      <c r="C22" s="1025" t="s">
        <v>2253</v>
      </c>
      <c r="D22" s="1100"/>
      <c r="E22" s="1100"/>
      <c r="F22" s="1100"/>
      <c r="G22" s="1100"/>
      <c r="H22" s="3304"/>
      <c r="I22" s="3304"/>
      <c r="J22" s="1270"/>
      <c r="K22" s="1645"/>
      <c r="L22" s="1645"/>
      <c r="M22" s="1645"/>
      <c r="N22" s="1273"/>
      <c r="O22" s="1292"/>
      <c r="P22" s="1292"/>
      <c r="Q22" s="1292"/>
      <c r="R22" s="1867"/>
      <c r="S22" s="1867"/>
      <c r="T22" s="1278"/>
      <c r="U22" s="1278"/>
      <c r="V22" s="3041"/>
      <c r="X22" s="1097"/>
      <c r="Y22" s="3305"/>
      <c r="Z22" s="3306"/>
      <c r="AA22" s="3307"/>
      <c r="AJ22" s="1652"/>
      <c r="AK22" s="1652"/>
      <c r="AL22" s="1652"/>
      <c r="AM22" s="1652"/>
      <c r="AN22" s="1652"/>
      <c r="AO22" s="1652"/>
      <c r="AP22" s="1652"/>
      <c r="AQ22" s="1652"/>
      <c r="AR22" s="1652"/>
      <c r="AS22" s="1652"/>
      <c r="AT22" s="1652"/>
      <c r="AU22" s="1652"/>
      <c r="AV22" s="1652"/>
      <c r="AW22" s="1652"/>
      <c r="AX22" s="1652"/>
      <c r="AY22" s="1652"/>
      <c r="AZ22" s="1652"/>
      <c r="BA22" s="1652"/>
      <c r="BB22" s="1652"/>
      <c r="BC22" s="1652"/>
      <c r="BD22" s="871"/>
      <c r="BE22" s="2136"/>
      <c r="BG22" s="3301"/>
      <c r="BH22" s="3301"/>
      <c r="BI22" s="3301"/>
      <c r="BJ22" s="3301"/>
      <c r="BK22" s="3301"/>
      <c r="BL22" s="3301"/>
      <c r="BM22" s="3301"/>
      <c r="BN22" s="3301"/>
      <c r="BO22" s="3301"/>
      <c r="BP22" s="3301"/>
      <c r="BQ22" s="3301"/>
      <c r="BR22" s="3301"/>
      <c r="BS22" s="3301"/>
      <c r="BT22" s="3301"/>
      <c r="BU22" s="3301"/>
      <c r="BV22" s="3301"/>
      <c r="BW22" s="3301"/>
    </row>
    <row r="23" spans="2:76" ht="12.75" customHeight="1">
      <c r="B23" s="3308">
        <v>1</v>
      </c>
      <c r="C23" s="3309"/>
      <c r="D23" s="3309"/>
      <c r="E23" s="1182"/>
      <c r="F23" s="3309"/>
      <c r="G23" s="3309"/>
      <c r="H23" s="3310"/>
      <c r="I23" s="3310"/>
      <c r="J23" s="3311"/>
      <c r="K23" s="3312"/>
      <c r="L23" s="3312"/>
      <c r="M23" s="3312"/>
      <c r="N23" s="1256"/>
      <c r="O23" s="3313"/>
      <c r="P23" s="3313"/>
      <c r="Q23" s="3313"/>
      <c r="R23" s="3314"/>
      <c r="S23" s="3314"/>
      <c r="T23" s="1257"/>
      <c r="U23" s="1257"/>
      <c r="V23" s="3315"/>
      <c r="X23" s="3316"/>
      <c r="Y23" s="3317"/>
      <c r="Z23" s="1259"/>
      <c r="AA23" s="3318"/>
      <c r="AJ23" s="1652">
        <f>S23</f>
        <v>0</v>
      </c>
      <c r="AK23" s="1772"/>
      <c r="AL23" s="1772"/>
      <c r="AM23" s="1652">
        <f>AJ23+AK23-AL23</f>
        <v>0</v>
      </c>
      <c r="AN23" s="1772"/>
      <c r="AO23" s="3101"/>
      <c r="AP23" s="1772"/>
      <c r="AQ23" s="1772"/>
      <c r="AR23" s="1772"/>
      <c r="AS23" s="1652">
        <f>IF(AU23&gt;AM23,AU23-AM23,0)</f>
        <v>0</v>
      </c>
      <c r="AT23" s="1652">
        <f>IF(AM23&gt;AU23,AM23-AU23,0)</f>
        <v>0</v>
      </c>
      <c r="AU23" s="1652">
        <f>IF(AND(AN23="Y",AQ23="Y",AP23="n/a"),MIN(AM23,AR23),IF(AND(AN23="Y",AQ23="Y",AP23="Y"),MIN(AM23,AR23),0))</f>
        <v>0</v>
      </c>
      <c r="AV23" s="1772"/>
      <c r="AW23" s="1652">
        <f>IF(AY23&gt;AM23,AY23-AM23,0)</f>
        <v>0</v>
      </c>
      <c r="AX23" s="1652">
        <f>IF(AM23&gt;AY23,AM23-AX23,0)</f>
        <v>0</v>
      </c>
      <c r="AY23" s="1652">
        <f>AU23+AV23</f>
        <v>0</v>
      </c>
      <c r="AZ23" s="1772"/>
      <c r="BA23" s="1652">
        <f>IF(BC23&gt;AM23,BC23-AM23,0)</f>
        <v>0</v>
      </c>
      <c r="BB23" s="1652">
        <f>IF(AM23&gt;BC23,AM23-BC23,0)</f>
        <v>0</v>
      </c>
      <c r="BC23" s="1652">
        <f>AY23+AZ23</f>
        <v>0</v>
      </c>
      <c r="BD23" s="1772"/>
      <c r="BE23" s="2837"/>
      <c r="BG23" s="3301">
        <f>S23</f>
        <v>0</v>
      </c>
      <c r="BH23" s="1772"/>
      <c r="BI23" s="1772"/>
      <c r="BJ23" s="3301">
        <f>BG23+BH23-BI23</f>
        <v>0</v>
      </c>
      <c r="BK23" s="1772"/>
      <c r="BL23" s="3301">
        <f>IF(BN23&gt;BJ23,BN23-BJ23,0)</f>
        <v>0</v>
      </c>
      <c r="BM23" s="3301">
        <f>IF(BJ23&gt;BN23,BJ23-BN23,0)</f>
        <v>0</v>
      </c>
      <c r="BN23" s="3301">
        <f>IF(BK23="Y",BJ23,0)</f>
        <v>0</v>
      </c>
      <c r="BO23" s="1772"/>
      <c r="BP23" s="3301">
        <f>IF(BR23&gt;BJ23,BR23-BJ23,0)</f>
        <v>0</v>
      </c>
      <c r="BQ23" s="3301">
        <f>IF(BJ23&gt;BR23,BJ23-BR23,0)</f>
        <v>0</v>
      </c>
      <c r="BR23" s="3301">
        <f>BN23+BO23</f>
        <v>0</v>
      </c>
      <c r="BS23" s="1772"/>
      <c r="BT23" s="3301">
        <f>IF(BV23&gt;BJ23,BV23-BJ23,0)</f>
        <v>0</v>
      </c>
      <c r="BU23" s="3301">
        <f>IF(BJ23&gt;BV23,BJ23-BV23,0)</f>
        <v>0</v>
      </c>
      <c r="BV23" s="3301">
        <f>BR23+BS23</f>
        <v>0</v>
      </c>
      <c r="BW23" s="1772"/>
    </row>
    <row r="24" spans="2:76" ht="12.75" customHeight="1">
      <c r="B24" s="3308">
        <v>2</v>
      </c>
      <c r="C24" s="3309"/>
      <c r="D24" s="3309"/>
      <c r="E24" s="1182"/>
      <c r="F24" s="3309"/>
      <c r="G24" s="3309"/>
      <c r="H24" s="3310"/>
      <c r="I24" s="3310"/>
      <c r="J24" s="3311"/>
      <c r="K24" s="3312"/>
      <c r="L24" s="3312"/>
      <c r="M24" s="3312"/>
      <c r="N24" s="1256"/>
      <c r="O24" s="3313"/>
      <c r="P24" s="3313"/>
      <c r="Q24" s="3313"/>
      <c r="R24" s="3314"/>
      <c r="S24" s="3314"/>
      <c r="T24" s="1257"/>
      <c r="U24" s="1257"/>
      <c r="V24" s="3315"/>
      <c r="X24" s="3316"/>
      <c r="Y24" s="3317"/>
      <c r="Z24" s="1259"/>
      <c r="AA24" s="3318"/>
      <c r="AJ24" s="1652">
        <f>S24</f>
        <v>0</v>
      </c>
      <c r="AK24" s="3319"/>
      <c r="AL24" s="3319"/>
      <c r="AM24" s="1652">
        <f>AJ24+AK24-AL24</f>
        <v>0</v>
      </c>
      <c r="AN24" s="3319"/>
      <c r="AO24" s="3320"/>
      <c r="AP24" s="3319"/>
      <c r="AQ24" s="3319"/>
      <c r="AR24" s="3319"/>
      <c r="AS24" s="1652">
        <f>IF(AU24&gt;AM24,AU24-AM24,0)</f>
        <v>0</v>
      </c>
      <c r="AT24" s="1652">
        <f>IF(AM24&gt;AU24,AM24-AU24,0)</f>
        <v>0</v>
      </c>
      <c r="AU24" s="1652">
        <f>IF(AND(AN24="Y",AQ24="Y",AP24="n/a"),MIN(AM24,AR24),IF(AND(AN24="Y",AQ24="Y",AP24="Y"),MIN(AM24,AR24),0))</f>
        <v>0</v>
      </c>
      <c r="AV24" s="3319"/>
      <c r="AW24" s="1652">
        <f>IF(AY24&gt;AM24,AY24-AM24,0)</f>
        <v>0</v>
      </c>
      <c r="AX24" s="1652">
        <f>IF(AM24&gt;AY24,AM24-AX24,0)</f>
        <v>0</v>
      </c>
      <c r="AY24" s="1652">
        <f>AU24+AV24</f>
        <v>0</v>
      </c>
      <c r="AZ24" s="3319"/>
      <c r="BA24" s="1652">
        <f>IF(BC24&gt;AM24,BC24-AM24,0)</f>
        <v>0</v>
      </c>
      <c r="BB24" s="1652">
        <f>IF(AM24&gt;BC24,AM24-BC24,0)</f>
        <v>0</v>
      </c>
      <c r="BC24" s="1652">
        <f>AY24+AZ24</f>
        <v>0</v>
      </c>
      <c r="BD24" s="3319"/>
      <c r="BE24" s="3321"/>
      <c r="BG24" s="3301">
        <f>X24</f>
        <v>0</v>
      </c>
      <c r="BH24" s="1772"/>
      <c r="BI24" s="1772"/>
      <c r="BJ24" s="3301">
        <f>BG24+BH24-BI24</f>
        <v>0</v>
      </c>
      <c r="BK24" s="1772"/>
      <c r="BL24" s="3301">
        <f>IF(BN24&gt;BJ24,BN24-BJ24,0)</f>
        <v>0</v>
      </c>
      <c r="BM24" s="3301">
        <f>IF(BJ24&gt;BN24,BJ24-BN24,0)</f>
        <v>0</v>
      </c>
      <c r="BN24" s="3301">
        <f>IF(BK24="Y",BJ24,0)</f>
        <v>0</v>
      </c>
      <c r="BO24" s="1772"/>
      <c r="BP24" s="3301">
        <f>IF(BR24&gt;BJ24,BR24-BJ24,0)</f>
        <v>0</v>
      </c>
      <c r="BQ24" s="3301">
        <f>IF(BJ24&gt;BR24,BJ24-BR24,0)</f>
        <v>0</v>
      </c>
      <c r="BR24" s="3301">
        <f>BN24+BO24</f>
        <v>0</v>
      </c>
      <c r="BS24" s="1772"/>
      <c r="BT24" s="3301">
        <f>IF(BV24&gt;BJ24,BV24-BJ24,0)</f>
        <v>0</v>
      </c>
      <c r="BU24" s="3301">
        <f>IF(BJ24&gt;BV24,BJ24-BV24,0)</f>
        <v>0</v>
      </c>
      <c r="BV24" s="3301">
        <f>BR24+BS24</f>
        <v>0</v>
      </c>
      <c r="BW24" s="1772"/>
    </row>
    <row r="25" spans="2:76" s="265" customFormat="1" ht="12.75" customHeight="1">
      <c r="B25" s="5604"/>
      <c r="C25" s="5605" t="s">
        <v>2254</v>
      </c>
      <c r="D25" s="5606"/>
      <c r="E25" s="5607"/>
      <c r="F25" s="5607"/>
      <c r="G25" s="5607"/>
      <c r="H25" s="5608"/>
      <c r="I25" s="5608"/>
      <c r="J25" s="5606"/>
      <c r="K25" s="5609"/>
      <c r="L25" s="5609"/>
      <c r="M25" s="5610">
        <f t="shared" ref="M25:U25" si="0">SUBTOTAL(9,M23:M24)</f>
        <v>0</v>
      </c>
      <c r="N25" s="5610">
        <f t="shared" si="0"/>
        <v>0</v>
      </c>
      <c r="O25" s="5610">
        <f t="shared" si="0"/>
        <v>0</v>
      </c>
      <c r="P25" s="5611">
        <f t="shared" si="0"/>
        <v>0</v>
      </c>
      <c r="Q25" s="5610">
        <f t="shared" si="0"/>
        <v>0</v>
      </c>
      <c r="R25" s="5610">
        <f t="shared" si="0"/>
        <v>0</v>
      </c>
      <c r="S25" s="5610">
        <f t="shared" si="0"/>
        <v>0</v>
      </c>
      <c r="T25" s="5610">
        <f t="shared" si="0"/>
        <v>0</v>
      </c>
      <c r="U25" s="5610">
        <f t="shared" si="0"/>
        <v>0</v>
      </c>
      <c r="V25" s="5612"/>
      <c r="X25" s="5613">
        <f>SUBTOTAL(9,X23:X24)</f>
        <v>0</v>
      </c>
      <c r="Y25" s="5614">
        <f>SUBTOTAL(9,Y23:Y24)</f>
        <v>0</v>
      </c>
      <c r="Z25" s="5615">
        <f>SUBTOTAL(9,Z23:Z24)</f>
        <v>0</v>
      </c>
      <c r="AA25" s="5616"/>
      <c r="AJ25" s="3322">
        <f>SUBTOTAL(9,AJ23:AJ24)</f>
        <v>0</v>
      </c>
      <c r="AK25" s="3322">
        <f>SUBTOTAL(9,AK23:AK24)</f>
        <v>0</v>
      </c>
      <c r="AL25" s="3322">
        <f>SUBTOTAL(9,AL23:AL24)</f>
        <v>0</v>
      </c>
      <c r="AM25" s="3322">
        <f>SUBTOTAL(9,AM23:AM24)</f>
        <v>0</v>
      </c>
      <c r="AN25" s="3322"/>
      <c r="AO25" s="3322"/>
      <c r="AP25" s="3322"/>
      <c r="AQ25" s="3322"/>
      <c r="AR25" s="3322">
        <f t="shared" ref="AR25:BC25" si="1">SUBTOTAL(9,AR23:AR24)</f>
        <v>0</v>
      </c>
      <c r="AS25" s="3322">
        <f t="shared" si="1"/>
        <v>0</v>
      </c>
      <c r="AT25" s="3322">
        <f t="shared" si="1"/>
        <v>0</v>
      </c>
      <c r="AU25" s="3322">
        <f t="shared" si="1"/>
        <v>0</v>
      </c>
      <c r="AV25" s="3322">
        <f t="shared" si="1"/>
        <v>0</v>
      </c>
      <c r="AW25" s="3322">
        <f t="shared" si="1"/>
        <v>0</v>
      </c>
      <c r="AX25" s="3322">
        <f t="shared" si="1"/>
        <v>0</v>
      </c>
      <c r="AY25" s="3322">
        <f t="shared" si="1"/>
        <v>0</v>
      </c>
      <c r="AZ25" s="3322">
        <f t="shared" si="1"/>
        <v>0</v>
      </c>
      <c r="BA25" s="3322">
        <f t="shared" si="1"/>
        <v>0</v>
      </c>
      <c r="BB25" s="3322">
        <f t="shared" si="1"/>
        <v>0</v>
      </c>
      <c r="BC25" s="3322">
        <f t="shared" si="1"/>
        <v>0</v>
      </c>
      <c r="BD25" s="3322"/>
      <c r="BE25" s="3323"/>
      <c r="BG25" s="3322">
        <f>SUBTOTAL(9,BG22:BG24)</f>
        <v>0</v>
      </c>
      <c r="BH25" s="3322">
        <f>SUBTOTAL(9,BH22:BH24)</f>
        <v>0</v>
      </c>
      <c r="BI25" s="3322">
        <f>SUBTOTAL(9,BI22:BI24)</f>
        <v>0</v>
      </c>
      <c r="BJ25" s="3322">
        <f>SUBTOTAL(9,BJ22:BJ24)</f>
        <v>0</v>
      </c>
      <c r="BK25" s="3322"/>
      <c r="BL25" s="3322">
        <f t="shared" ref="BL25:BV25" si="2">SUBTOTAL(9,BL22:BL24)</f>
        <v>0</v>
      </c>
      <c r="BM25" s="3322">
        <f t="shared" si="2"/>
        <v>0</v>
      </c>
      <c r="BN25" s="3322">
        <f t="shared" si="2"/>
        <v>0</v>
      </c>
      <c r="BO25" s="3322">
        <f t="shared" si="2"/>
        <v>0</v>
      </c>
      <c r="BP25" s="3322">
        <f t="shared" si="2"/>
        <v>0</v>
      </c>
      <c r="BQ25" s="3322">
        <f t="shared" si="2"/>
        <v>0</v>
      </c>
      <c r="BR25" s="3322">
        <f t="shared" si="2"/>
        <v>0</v>
      </c>
      <c r="BS25" s="3322">
        <f t="shared" si="2"/>
        <v>0</v>
      </c>
      <c r="BT25" s="3322">
        <f t="shared" si="2"/>
        <v>0</v>
      </c>
      <c r="BU25" s="3322">
        <f t="shared" si="2"/>
        <v>0</v>
      </c>
      <c r="BV25" s="3322">
        <f t="shared" si="2"/>
        <v>0</v>
      </c>
      <c r="BW25" s="3324"/>
    </row>
    <row r="26" spans="2:76" ht="12.75" customHeight="1">
      <c r="B26" s="2809"/>
      <c r="C26" s="1127"/>
      <c r="D26" s="1127"/>
      <c r="E26" s="1127"/>
      <c r="F26" s="1127"/>
      <c r="G26" s="1127"/>
      <c r="H26" s="3325"/>
      <c r="I26" s="3325"/>
      <c r="J26" s="4127"/>
      <c r="K26" s="4168"/>
      <c r="L26" s="4168"/>
      <c r="M26" s="4168"/>
      <c r="N26" s="4112"/>
      <c r="O26" s="4112"/>
      <c r="P26" s="4112"/>
      <c r="Q26" s="4112"/>
      <c r="R26" s="4142"/>
      <c r="S26" s="4142"/>
      <c r="T26" s="4142"/>
      <c r="U26" s="4142"/>
      <c r="V26" s="4143"/>
      <c r="X26" s="1094"/>
      <c r="Y26" s="3302"/>
      <c r="Z26" s="4167"/>
      <c r="AA26" s="3303"/>
      <c r="AJ26" s="3301"/>
      <c r="AK26" s="3301"/>
      <c r="AL26" s="3301"/>
      <c r="AM26" s="3301"/>
      <c r="AN26" s="3301"/>
      <c r="AO26" s="3301"/>
      <c r="AP26" s="3301"/>
      <c r="AQ26" s="3301"/>
      <c r="AR26" s="3301"/>
      <c r="AS26" s="3301"/>
      <c r="AT26" s="3301"/>
      <c r="AU26" s="3301"/>
      <c r="AV26" s="3301"/>
      <c r="AW26" s="3301"/>
      <c r="AX26" s="3301"/>
      <c r="AY26" s="3301"/>
      <c r="AZ26" s="3301"/>
      <c r="BA26" s="3301"/>
      <c r="BB26" s="3301"/>
      <c r="BC26" s="3301"/>
      <c r="BD26" s="3301"/>
      <c r="BE26" s="3326"/>
      <c r="BG26" s="3301"/>
      <c r="BH26" s="1652"/>
      <c r="BI26" s="1652"/>
      <c r="BJ26" s="3301"/>
      <c r="BK26" s="1652"/>
      <c r="BL26" s="3301"/>
      <c r="BM26" s="3301"/>
      <c r="BN26" s="3301"/>
      <c r="BO26" s="1652"/>
      <c r="BP26" s="3301"/>
      <c r="BQ26" s="3301"/>
      <c r="BR26" s="3301"/>
      <c r="BS26" s="1652"/>
      <c r="BT26" s="3301"/>
      <c r="BU26" s="3301"/>
      <c r="BV26" s="3301"/>
      <c r="BW26" s="1652"/>
    </row>
    <row r="27" spans="2:76" ht="12.75" customHeight="1">
      <c r="B27" s="2897" t="s">
        <v>2032</v>
      </c>
      <c r="C27" s="1025" t="s">
        <v>2033</v>
      </c>
      <c r="D27" s="1100"/>
      <c r="E27" s="1100"/>
      <c r="F27" s="1100"/>
      <c r="G27" s="1100"/>
      <c r="H27" s="3304"/>
      <c r="I27" s="3304"/>
      <c r="J27" s="1270"/>
      <c r="K27" s="1645"/>
      <c r="L27" s="1645"/>
      <c r="M27" s="1645"/>
      <c r="N27" s="1273"/>
      <c r="O27" s="1273"/>
      <c r="P27" s="1273"/>
      <c r="Q27" s="1273"/>
      <c r="R27" s="1278"/>
      <c r="S27" s="1278"/>
      <c r="T27" s="1278"/>
      <c r="U27" s="1278"/>
      <c r="V27" s="3041"/>
      <c r="X27" s="1097"/>
      <c r="Y27" s="3305"/>
      <c r="Z27" s="3306"/>
      <c r="AA27" s="3307"/>
      <c r="AJ27" s="3299"/>
      <c r="AK27" s="3299"/>
      <c r="AL27" s="3299"/>
      <c r="AM27" s="3299"/>
      <c r="AN27" s="3299"/>
      <c r="AO27" s="3299"/>
      <c r="AP27" s="3299"/>
      <c r="AQ27" s="3299"/>
      <c r="AR27" s="3299"/>
      <c r="AS27" s="3299"/>
      <c r="AT27" s="3299"/>
      <c r="AU27" s="3299"/>
      <c r="AV27" s="3299"/>
      <c r="AW27" s="3299"/>
      <c r="AX27" s="3299"/>
      <c r="AY27" s="3299"/>
      <c r="AZ27" s="3299"/>
      <c r="BA27" s="3299"/>
      <c r="BB27" s="3299"/>
      <c r="BC27" s="3299"/>
      <c r="BD27" s="3299"/>
      <c r="BE27" s="3327"/>
      <c r="BG27" s="3301"/>
      <c r="BH27" s="1652"/>
      <c r="BI27" s="1652"/>
      <c r="BJ27" s="3301"/>
      <c r="BK27" s="1652"/>
      <c r="BL27" s="3301"/>
      <c r="BM27" s="3301"/>
      <c r="BN27" s="3301"/>
      <c r="BO27" s="1652"/>
      <c r="BP27" s="3301"/>
      <c r="BQ27" s="3301"/>
      <c r="BR27" s="3301"/>
      <c r="BS27" s="1652"/>
      <c r="BT27" s="3301"/>
      <c r="BU27" s="3301"/>
      <c r="BV27" s="3301"/>
      <c r="BW27" s="1652"/>
    </row>
    <row r="28" spans="2:76" ht="12.75" customHeight="1">
      <c r="B28" s="3308">
        <v>1</v>
      </c>
      <c r="C28" s="3309"/>
      <c r="D28" s="3309"/>
      <c r="E28" s="1182"/>
      <c r="F28" s="3309"/>
      <c r="G28" s="3309"/>
      <c r="H28" s="3310"/>
      <c r="I28" s="3310"/>
      <c r="J28" s="3311"/>
      <c r="K28" s="3312"/>
      <c r="L28" s="3312"/>
      <c r="M28" s="3312"/>
      <c r="N28" s="1256"/>
      <c r="O28" s="3313"/>
      <c r="P28" s="3313"/>
      <c r="Q28" s="3313"/>
      <c r="R28" s="3314"/>
      <c r="S28" s="3314"/>
      <c r="T28" s="1257"/>
      <c r="U28" s="1257"/>
      <c r="V28" s="3315"/>
      <c r="X28" s="3316"/>
      <c r="Y28" s="3317"/>
      <c r="Z28" s="1259"/>
      <c r="AA28" s="3318"/>
      <c r="AJ28" s="1652">
        <f>S28</f>
        <v>0</v>
      </c>
      <c r="AK28" s="1772"/>
      <c r="AL28" s="1772"/>
      <c r="AM28" s="1652">
        <f>AJ28+AK28-AL28</f>
        <v>0</v>
      </c>
      <c r="AN28" s="1772"/>
      <c r="AO28" s="3101"/>
      <c r="AP28" s="1772"/>
      <c r="AQ28" s="1772"/>
      <c r="AR28" s="1772"/>
      <c r="AS28" s="1652">
        <f>IF(AU28&gt;AM28,AU28-AM28,0)</f>
        <v>0</v>
      </c>
      <c r="AT28" s="1652">
        <f>IF(AM28&gt;AU28,AM28-AU28,0)</f>
        <v>0</v>
      </c>
      <c r="AU28" s="1652">
        <f>IF(AND(AN28="Y",AQ28="Y",AP28="n/a"),MIN(AM28,AR28),IF(AND(AN28="Y",AQ28="Y",AP28="Y"),MIN(AM28,AR28),0))</f>
        <v>0</v>
      </c>
      <c r="AV28" s="1772"/>
      <c r="AW28" s="1652">
        <f>IF(AY28&gt;AM28,AY28-AM28,0)</f>
        <v>0</v>
      </c>
      <c r="AX28" s="1652">
        <f>IF(AM28&gt;AY28,AM28-AX28,0)</f>
        <v>0</v>
      </c>
      <c r="AY28" s="1652">
        <f>AU28+AV28</f>
        <v>0</v>
      </c>
      <c r="AZ28" s="1772"/>
      <c r="BA28" s="1652">
        <f>IF(BC28&gt;AM28,BC28-AM28,0)</f>
        <v>0</v>
      </c>
      <c r="BB28" s="1652">
        <f>IF(AM28&gt;BC28,AM28-BC28,0)</f>
        <v>0</v>
      </c>
      <c r="BC28" s="1652">
        <f>AY28+AZ28</f>
        <v>0</v>
      </c>
      <c r="BD28" s="1772"/>
      <c r="BE28" s="2837"/>
      <c r="BG28" s="3301">
        <f>X28</f>
        <v>0</v>
      </c>
      <c r="BH28" s="1772"/>
      <c r="BI28" s="1772"/>
      <c r="BJ28" s="3301">
        <f>BG28+BH28-BI28</f>
        <v>0</v>
      </c>
      <c r="BK28" s="1772"/>
      <c r="BL28" s="3301">
        <f>IF(BN28&gt;BJ28,BN28-BJ28,0)</f>
        <v>0</v>
      </c>
      <c r="BM28" s="3301">
        <f>IF(BJ28&gt;BN28,BJ28-BN28,0)</f>
        <v>0</v>
      </c>
      <c r="BN28" s="3301">
        <f>IF(BK28="Y",BJ28,0)</f>
        <v>0</v>
      </c>
      <c r="BO28" s="1772"/>
      <c r="BP28" s="3301">
        <f>IF(BR28&gt;BJ28,BR28-BJ28,0)</f>
        <v>0</v>
      </c>
      <c r="BQ28" s="3301">
        <f>IF(BJ28&gt;BR28,BJ28-BR28,0)</f>
        <v>0</v>
      </c>
      <c r="BR28" s="3301">
        <f>BN28+BO28</f>
        <v>0</v>
      </c>
      <c r="BS28" s="1772"/>
      <c r="BT28" s="3301">
        <f>IF(BV28&gt;BJ28,BV28-BJ28,0)</f>
        <v>0</v>
      </c>
      <c r="BU28" s="3301">
        <f>IF(BJ28&gt;BV28,BJ28-BV28,0)</f>
        <v>0</v>
      </c>
      <c r="BV28" s="3301">
        <f>BR28+BS28</f>
        <v>0</v>
      </c>
      <c r="BW28" s="1772"/>
    </row>
    <row r="29" spans="2:76" ht="12.75" customHeight="1">
      <c r="B29" s="3308">
        <v>2</v>
      </c>
      <c r="C29" s="3309"/>
      <c r="D29" s="3309"/>
      <c r="E29" s="1182"/>
      <c r="F29" s="3309"/>
      <c r="G29" s="3309"/>
      <c r="H29" s="3310"/>
      <c r="I29" s="3310"/>
      <c r="J29" s="3311"/>
      <c r="K29" s="3312"/>
      <c r="L29" s="3312"/>
      <c r="M29" s="3312"/>
      <c r="N29" s="1256"/>
      <c r="O29" s="3313"/>
      <c r="P29" s="3313"/>
      <c r="Q29" s="3313"/>
      <c r="R29" s="3314"/>
      <c r="S29" s="3314"/>
      <c r="T29" s="1257"/>
      <c r="U29" s="1257"/>
      <c r="V29" s="3315"/>
      <c r="X29" s="3316"/>
      <c r="Y29" s="3317"/>
      <c r="Z29" s="1259"/>
      <c r="AA29" s="3318"/>
      <c r="AJ29" s="1652">
        <f>S29</f>
        <v>0</v>
      </c>
      <c r="AK29" s="1772"/>
      <c r="AL29" s="1772"/>
      <c r="AM29" s="1652">
        <f>AJ29+AK29-AL29</f>
        <v>0</v>
      </c>
      <c r="AN29" s="1772"/>
      <c r="AO29" s="3101"/>
      <c r="AP29" s="1772"/>
      <c r="AQ29" s="1772"/>
      <c r="AR29" s="1772"/>
      <c r="AS29" s="1652">
        <f>IF(AU29&gt;AM29,AU29-AM29,0)</f>
        <v>0</v>
      </c>
      <c r="AT29" s="1652">
        <f>IF(AM29&gt;AU29,AM29-AU29,0)</f>
        <v>0</v>
      </c>
      <c r="AU29" s="1652">
        <f>IF(AND(AN29="Y",AQ29="Y",AP29="n/a"),MIN(AM29,AR29),IF(AND(AN29="Y",AQ29="Y",AP29="Y"),MIN(AM29,AR29),0))</f>
        <v>0</v>
      </c>
      <c r="AV29" s="1772"/>
      <c r="AW29" s="1652">
        <f>IF(AY29&gt;AM29,AY29-AM29,0)</f>
        <v>0</v>
      </c>
      <c r="AX29" s="1652">
        <f>IF(AM29&gt;AY29,AM29-AX29,0)</f>
        <v>0</v>
      </c>
      <c r="AY29" s="1652">
        <f>AU29+AV29</f>
        <v>0</v>
      </c>
      <c r="AZ29" s="1772"/>
      <c r="BA29" s="1652">
        <f>IF(BC29&gt;AM29,BC29-AM29,0)</f>
        <v>0</v>
      </c>
      <c r="BB29" s="1652">
        <f>IF(AM29&gt;BC29,AM29-BC29,0)</f>
        <v>0</v>
      </c>
      <c r="BC29" s="1652">
        <f>AY29+AZ29</f>
        <v>0</v>
      </c>
      <c r="BD29" s="1772"/>
      <c r="BE29" s="2837"/>
      <c r="BG29" s="3301">
        <f>X29</f>
        <v>0</v>
      </c>
      <c r="BH29" s="1772"/>
      <c r="BI29" s="1772"/>
      <c r="BJ29" s="3301">
        <f>BG29+BH29-BI29</f>
        <v>0</v>
      </c>
      <c r="BK29" s="1772"/>
      <c r="BL29" s="3301">
        <f>IF(BN29&gt;BJ29,BN29-BJ29,0)</f>
        <v>0</v>
      </c>
      <c r="BM29" s="3301">
        <f>IF(BJ29&gt;BN29,BJ29-BN29,0)</f>
        <v>0</v>
      </c>
      <c r="BN29" s="3301">
        <f>IF(BK29="Y",BJ29,0)</f>
        <v>0</v>
      </c>
      <c r="BO29" s="1772"/>
      <c r="BP29" s="3301">
        <f>IF(BR29&gt;BJ29,BR29-BJ29,0)</f>
        <v>0</v>
      </c>
      <c r="BQ29" s="3301">
        <f>IF(BJ29&gt;BR29,BJ29-BR29,0)</f>
        <v>0</v>
      </c>
      <c r="BR29" s="3301">
        <f>BN29+BO29</f>
        <v>0</v>
      </c>
      <c r="BS29" s="1772"/>
      <c r="BT29" s="3301">
        <f>IF(BV29&gt;BJ29,BV29-BJ29,0)</f>
        <v>0</v>
      </c>
      <c r="BU29" s="3301">
        <f>IF(BJ29&gt;BV29,BJ29-BV29,0)</f>
        <v>0</v>
      </c>
      <c r="BV29" s="3301">
        <f>BR29+BS29</f>
        <v>0</v>
      </c>
      <c r="BW29" s="1772"/>
    </row>
    <row r="30" spans="2:76" s="265" customFormat="1" ht="12.75" customHeight="1">
      <c r="B30" s="5604"/>
      <c r="C30" s="5605" t="s">
        <v>2255</v>
      </c>
      <c r="D30" s="5606"/>
      <c r="E30" s="5607"/>
      <c r="F30" s="5607"/>
      <c r="G30" s="5607"/>
      <c r="H30" s="5608"/>
      <c r="I30" s="5608"/>
      <c r="J30" s="5606"/>
      <c r="K30" s="5609"/>
      <c r="L30" s="5609"/>
      <c r="M30" s="5610">
        <f t="shared" ref="M30:U30" si="3">SUBTOTAL(9,M28:M29)</f>
        <v>0</v>
      </c>
      <c r="N30" s="5610">
        <f t="shared" si="3"/>
        <v>0</v>
      </c>
      <c r="O30" s="5610">
        <f t="shared" si="3"/>
        <v>0</v>
      </c>
      <c r="P30" s="5610">
        <f t="shared" si="3"/>
        <v>0</v>
      </c>
      <c r="Q30" s="5610">
        <f t="shared" si="3"/>
        <v>0</v>
      </c>
      <c r="R30" s="5610">
        <f t="shared" si="3"/>
        <v>0</v>
      </c>
      <c r="S30" s="5610">
        <f t="shared" si="3"/>
        <v>0</v>
      </c>
      <c r="T30" s="5610">
        <f t="shared" si="3"/>
        <v>0</v>
      </c>
      <c r="U30" s="5610">
        <f t="shared" si="3"/>
        <v>0</v>
      </c>
      <c r="V30" s="5612"/>
      <c r="X30" s="5613">
        <f>SUBTOTAL(9,X28:X29)</f>
        <v>0</v>
      </c>
      <c r="Y30" s="5614">
        <f>SUBTOTAL(9,Y28:Y29)</f>
        <v>0</v>
      </c>
      <c r="Z30" s="5615">
        <f>SUBTOTAL(9,Z28:Z29)</f>
        <v>0</v>
      </c>
      <c r="AA30" s="5616"/>
      <c r="AJ30" s="3322">
        <f>SUBTOTAL(9,AJ28:AJ29)</f>
        <v>0</v>
      </c>
      <c r="AK30" s="3322">
        <f>SUBTOTAL(9,AK28:AK29)</f>
        <v>0</v>
      </c>
      <c r="AL30" s="3322">
        <f>SUBTOTAL(9,AL28:AL29)</f>
        <v>0</v>
      </c>
      <c r="AM30" s="3322">
        <f>SUBTOTAL(9,AM28:AM29)</f>
        <v>0</v>
      </c>
      <c r="AN30" s="3322"/>
      <c r="AO30" s="3322"/>
      <c r="AP30" s="3322"/>
      <c r="AQ30" s="3322"/>
      <c r="AR30" s="3322">
        <f t="shared" ref="AR30:BC30" si="4">SUBTOTAL(9,AR28:AR29)</f>
        <v>0</v>
      </c>
      <c r="AS30" s="3322">
        <f t="shared" si="4"/>
        <v>0</v>
      </c>
      <c r="AT30" s="3322">
        <f t="shared" si="4"/>
        <v>0</v>
      </c>
      <c r="AU30" s="3322">
        <f t="shared" si="4"/>
        <v>0</v>
      </c>
      <c r="AV30" s="3322">
        <f t="shared" si="4"/>
        <v>0</v>
      </c>
      <c r="AW30" s="3322">
        <f t="shared" si="4"/>
        <v>0</v>
      </c>
      <c r="AX30" s="3322">
        <f t="shared" si="4"/>
        <v>0</v>
      </c>
      <c r="AY30" s="3322">
        <f t="shared" si="4"/>
        <v>0</v>
      </c>
      <c r="AZ30" s="3322">
        <f t="shared" si="4"/>
        <v>0</v>
      </c>
      <c r="BA30" s="3322">
        <f t="shared" si="4"/>
        <v>0</v>
      </c>
      <c r="BB30" s="3322">
        <f t="shared" si="4"/>
        <v>0</v>
      </c>
      <c r="BC30" s="3322">
        <f t="shared" si="4"/>
        <v>0</v>
      </c>
      <c r="BD30" s="3322"/>
      <c r="BE30" s="3323"/>
      <c r="BF30" s="18"/>
      <c r="BG30" s="3322">
        <f>SUBTOTAL(9,BG28:BG29)</f>
        <v>0</v>
      </c>
      <c r="BH30" s="3322">
        <f>SUBTOTAL(9,BH28:BH29)</f>
        <v>0</v>
      </c>
      <c r="BI30" s="3322">
        <f>SUBTOTAL(9,BI28:BI29)</f>
        <v>0</v>
      </c>
      <c r="BJ30" s="3322">
        <f>SUBTOTAL(9,BJ28:BJ29)</f>
        <v>0</v>
      </c>
      <c r="BK30" s="3322"/>
      <c r="BL30" s="3322">
        <f t="shared" ref="BL30:BV30" si="5">SUBTOTAL(9,BL28:BL29)</f>
        <v>0</v>
      </c>
      <c r="BM30" s="3322">
        <f t="shared" si="5"/>
        <v>0</v>
      </c>
      <c r="BN30" s="3322">
        <f t="shared" si="5"/>
        <v>0</v>
      </c>
      <c r="BO30" s="3322">
        <f t="shared" si="5"/>
        <v>0</v>
      </c>
      <c r="BP30" s="3322">
        <f t="shared" si="5"/>
        <v>0</v>
      </c>
      <c r="BQ30" s="3322">
        <f t="shared" si="5"/>
        <v>0</v>
      </c>
      <c r="BR30" s="3322">
        <f t="shared" si="5"/>
        <v>0</v>
      </c>
      <c r="BS30" s="3322">
        <f t="shared" si="5"/>
        <v>0</v>
      </c>
      <c r="BT30" s="3322">
        <f t="shared" si="5"/>
        <v>0</v>
      </c>
      <c r="BU30" s="3322">
        <f t="shared" si="5"/>
        <v>0</v>
      </c>
      <c r="BV30" s="3322">
        <f t="shared" si="5"/>
        <v>0</v>
      </c>
      <c r="BW30" s="3324"/>
      <c r="BX30" s="18"/>
    </row>
    <row r="31" spans="2:76" ht="12.75" customHeight="1">
      <c r="B31" s="2809"/>
      <c r="C31" s="421"/>
      <c r="D31" s="421"/>
      <c r="E31" s="421"/>
      <c r="F31" s="421"/>
      <c r="G31" s="421"/>
      <c r="H31" s="1852"/>
      <c r="I31" s="1852"/>
      <c r="J31" s="4111"/>
      <c r="K31" s="4114"/>
      <c r="L31" s="4114"/>
      <c r="M31" s="4114"/>
      <c r="N31" s="4112"/>
      <c r="O31" s="4112"/>
      <c r="P31" s="4112"/>
      <c r="Q31" s="4112"/>
      <c r="R31" s="4142"/>
      <c r="S31" s="4142"/>
      <c r="T31" s="4142"/>
      <c r="U31" s="4142"/>
      <c r="V31" s="4143"/>
      <c r="X31" s="1097"/>
      <c r="Y31" s="3305"/>
      <c r="Z31" s="3306"/>
      <c r="AA31" s="3307"/>
      <c r="AJ31" s="3301"/>
      <c r="AK31" s="3301"/>
      <c r="AL31" s="3301"/>
      <c r="AM31" s="3301"/>
      <c r="AN31" s="3301"/>
      <c r="AO31" s="3301"/>
      <c r="AP31" s="3301"/>
      <c r="AQ31" s="3301"/>
      <c r="AR31" s="3301"/>
      <c r="AS31" s="3301"/>
      <c r="AT31" s="3301"/>
      <c r="AU31" s="3301"/>
      <c r="AV31" s="3301"/>
      <c r="AW31" s="3301"/>
      <c r="AX31" s="3301"/>
      <c r="AY31" s="3301"/>
      <c r="AZ31" s="3301"/>
      <c r="BA31" s="3301"/>
      <c r="BB31" s="3301"/>
      <c r="BC31" s="3301"/>
      <c r="BD31" s="3301"/>
      <c r="BE31" s="3326"/>
      <c r="BG31" s="3301"/>
      <c r="BH31" s="3301"/>
      <c r="BI31" s="3301"/>
      <c r="BJ31" s="3301"/>
      <c r="BK31" s="3301"/>
      <c r="BL31" s="3301"/>
      <c r="BM31" s="3301"/>
      <c r="BN31" s="3301"/>
      <c r="BO31" s="3328"/>
      <c r="BP31" s="3301"/>
      <c r="BQ31" s="3301"/>
      <c r="BR31" s="3301"/>
      <c r="BS31" s="3328"/>
      <c r="BT31" s="3301"/>
      <c r="BU31" s="3301"/>
      <c r="BV31" s="3301"/>
      <c r="BW31" s="3328"/>
    </row>
    <row r="32" spans="2:76" ht="12.75" customHeight="1">
      <c r="B32" s="2897" t="s">
        <v>2256</v>
      </c>
      <c r="C32" s="1025" t="s">
        <v>2257</v>
      </c>
      <c r="D32" s="1100"/>
      <c r="E32" s="1100"/>
      <c r="F32" s="1100"/>
      <c r="G32" s="1100"/>
      <c r="H32" s="3304"/>
      <c r="I32" s="3304"/>
      <c r="J32" s="1270"/>
      <c r="K32" s="1645"/>
      <c r="L32" s="1645"/>
      <c r="M32" s="1645"/>
      <c r="N32" s="1273"/>
      <c r="O32" s="1273"/>
      <c r="P32" s="1273"/>
      <c r="Q32" s="1273"/>
      <c r="R32" s="1278"/>
      <c r="S32" s="1278"/>
      <c r="T32" s="1278"/>
      <c r="U32" s="1278"/>
      <c r="V32" s="3041"/>
      <c r="X32" s="1097"/>
      <c r="Y32" s="3305"/>
      <c r="Z32" s="3306"/>
      <c r="AA32" s="3307"/>
      <c r="AJ32" s="3301"/>
      <c r="AK32" s="3301"/>
      <c r="AL32" s="3301"/>
      <c r="AM32" s="3301"/>
      <c r="AN32" s="3301"/>
      <c r="AO32" s="3301"/>
      <c r="AP32" s="3301"/>
      <c r="AQ32" s="3301"/>
      <c r="AR32" s="3301"/>
      <c r="AS32" s="3301"/>
      <c r="AT32" s="3301"/>
      <c r="AU32" s="3301"/>
      <c r="AV32" s="3301"/>
      <c r="AW32" s="3301"/>
      <c r="AX32" s="3301"/>
      <c r="AY32" s="3301"/>
      <c r="AZ32" s="3301"/>
      <c r="BA32" s="3301"/>
      <c r="BB32" s="3301"/>
      <c r="BC32" s="3301"/>
      <c r="BD32" s="3301"/>
      <c r="BE32" s="3326"/>
      <c r="BG32" s="3299"/>
      <c r="BH32" s="3299"/>
      <c r="BI32" s="3299"/>
      <c r="BJ32" s="3299"/>
      <c r="BK32" s="3299"/>
      <c r="BL32" s="3299"/>
      <c r="BM32" s="3299"/>
      <c r="BN32" s="3299"/>
      <c r="BO32" s="3329"/>
      <c r="BP32" s="3299"/>
      <c r="BQ32" s="3299"/>
      <c r="BR32" s="3299"/>
      <c r="BS32" s="3329"/>
      <c r="BT32" s="3299"/>
      <c r="BU32" s="3299"/>
      <c r="BV32" s="3299"/>
      <c r="BW32" s="3329"/>
    </row>
    <row r="33" spans="2:75" ht="12.75" customHeight="1">
      <c r="B33" s="3308">
        <v>1</v>
      </c>
      <c r="C33" s="3309"/>
      <c r="D33" s="3309"/>
      <c r="E33" s="1182"/>
      <c r="F33" s="3309"/>
      <c r="G33" s="3309"/>
      <c r="H33" s="3310"/>
      <c r="I33" s="3310"/>
      <c r="J33" s="3311"/>
      <c r="K33" s="3312"/>
      <c r="L33" s="3312"/>
      <c r="M33" s="3312"/>
      <c r="N33" s="1256"/>
      <c r="O33" s="3313"/>
      <c r="P33" s="3313"/>
      <c r="Q33" s="3313"/>
      <c r="R33" s="3314"/>
      <c r="S33" s="3314"/>
      <c r="T33" s="1257"/>
      <c r="U33" s="1257"/>
      <c r="V33" s="3315"/>
      <c r="X33" s="3316"/>
      <c r="Y33" s="3317"/>
      <c r="Z33" s="1259"/>
      <c r="AA33" s="3318"/>
      <c r="AJ33" s="1652">
        <f>S33</f>
        <v>0</v>
      </c>
      <c r="AK33" s="3319"/>
      <c r="AL33" s="3319"/>
      <c r="AM33" s="1652">
        <f>AJ33+AK33-AL33</f>
        <v>0</v>
      </c>
      <c r="AN33" s="3319"/>
      <c r="AO33" s="3320"/>
      <c r="AP33" s="3319"/>
      <c r="AQ33" s="3319"/>
      <c r="AR33" s="3319"/>
      <c r="AS33" s="1652">
        <f>IF(AU33&gt;AM33,AU33-AM33,0)</f>
        <v>0</v>
      </c>
      <c r="AT33" s="1652">
        <f>IF(AM33&gt;AU33,AM33-AU33,0)</f>
        <v>0</v>
      </c>
      <c r="AU33" s="1652">
        <f>IF(AND(AN33="Y",AQ33="Y",AP33="n/a"),MIN(AM33,AR33),IF(AND(AN33="Y",AQ33="Y",AP33="Y"),MIN(AM33,AR33),0))</f>
        <v>0</v>
      </c>
      <c r="AV33" s="3319"/>
      <c r="AW33" s="1652">
        <f>IF(AY33&gt;AM33,AY33-AM33,0)</f>
        <v>0</v>
      </c>
      <c r="AX33" s="1652">
        <f>IF(AM33&gt;AY33,AM33-AX33,0)</f>
        <v>0</v>
      </c>
      <c r="AY33" s="1652">
        <f>AU33+AV33</f>
        <v>0</v>
      </c>
      <c r="AZ33" s="3319"/>
      <c r="BA33" s="1652">
        <f>IF(BC33&gt;AM33,BC33-AM33,0)</f>
        <v>0</v>
      </c>
      <c r="BB33" s="1652">
        <f>IF(AM33&gt;BC33,AM33-BC33,0)</f>
        <v>0</v>
      </c>
      <c r="BC33" s="1652">
        <f>AY33+AZ33</f>
        <v>0</v>
      </c>
      <c r="BD33" s="3319"/>
      <c r="BE33" s="3321"/>
      <c r="BG33" s="3301">
        <f>X33</f>
        <v>0</v>
      </c>
      <c r="BH33" s="1772"/>
      <c r="BI33" s="1772"/>
      <c r="BJ33" s="3301">
        <f>BG33+BH33-BI33</f>
        <v>0</v>
      </c>
      <c r="BK33" s="1772"/>
      <c r="BL33" s="3301">
        <f>IF(BN33&gt;BJ33,BN33-BJ33,0)</f>
        <v>0</v>
      </c>
      <c r="BM33" s="3301">
        <f>IF(BJ33&gt;BN33,BJ33-BN33,0)</f>
        <v>0</v>
      </c>
      <c r="BN33" s="3301">
        <f>IF(BK33="Y",BJ33,0)</f>
        <v>0</v>
      </c>
      <c r="BO33" s="1772"/>
      <c r="BP33" s="3301">
        <f>IF(BR33&gt;BJ33,BR33-BJ33,0)</f>
        <v>0</v>
      </c>
      <c r="BQ33" s="3301">
        <f>IF(BJ33&gt;BR33,BJ33-BR33,0)</f>
        <v>0</v>
      </c>
      <c r="BR33" s="3301">
        <f>BN33+BO33</f>
        <v>0</v>
      </c>
      <c r="BS33" s="1772"/>
      <c r="BT33" s="3301">
        <f>IF(BV33&gt;BJ33,BV33-BJ33,0)</f>
        <v>0</v>
      </c>
      <c r="BU33" s="3301">
        <f>IF(BJ33&gt;BV33,BJ33-BV33,0)</f>
        <v>0</v>
      </c>
      <c r="BV33" s="3301">
        <f>BR33+BS33</f>
        <v>0</v>
      </c>
      <c r="BW33" s="1772"/>
    </row>
    <row r="34" spans="2:75" ht="12.75" customHeight="1">
      <c r="B34" s="3308">
        <v>2</v>
      </c>
      <c r="C34" s="3309"/>
      <c r="D34" s="3309"/>
      <c r="E34" s="1182"/>
      <c r="F34" s="3309"/>
      <c r="G34" s="3309"/>
      <c r="H34" s="3310"/>
      <c r="I34" s="3310"/>
      <c r="J34" s="3311"/>
      <c r="K34" s="3312"/>
      <c r="L34" s="3312"/>
      <c r="M34" s="3312"/>
      <c r="N34" s="1256"/>
      <c r="O34" s="3313"/>
      <c r="P34" s="3313"/>
      <c r="Q34" s="3313"/>
      <c r="R34" s="3314"/>
      <c r="S34" s="3314"/>
      <c r="T34" s="1257"/>
      <c r="U34" s="1257"/>
      <c r="V34" s="3315"/>
      <c r="X34" s="3316"/>
      <c r="Y34" s="3317"/>
      <c r="Z34" s="1259"/>
      <c r="AA34" s="3318"/>
      <c r="AJ34" s="1652">
        <f>S34</f>
        <v>0</v>
      </c>
      <c r="AK34" s="3330"/>
      <c r="AL34" s="3330"/>
      <c r="AM34" s="1652">
        <f>AJ34+AK34-AL34</f>
        <v>0</v>
      </c>
      <c r="AN34" s="3330"/>
      <c r="AO34" s="3331"/>
      <c r="AP34" s="3330"/>
      <c r="AQ34" s="3330"/>
      <c r="AR34" s="3330"/>
      <c r="AS34" s="1652">
        <f>IF(AU34&gt;AM34,AU34-AM34,0)</f>
        <v>0</v>
      </c>
      <c r="AT34" s="1652">
        <f>IF(AM34&gt;AU34,AM34-AU34,0)</f>
        <v>0</v>
      </c>
      <c r="AU34" s="1652">
        <f>IF(AND(AN34="Y",AQ34="Y",AP34="n/a"),MIN(AM34,AR34),IF(AND(AN34="Y",AQ34="Y",AP34="Y"),MIN(AM34,AR34),0))</f>
        <v>0</v>
      </c>
      <c r="AV34" s="3330"/>
      <c r="AW34" s="1652">
        <f>IF(AY34&gt;AM34,AY34-AM34,0)</f>
        <v>0</v>
      </c>
      <c r="AX34" s="1652">
        <f>IF(AM34&gt;AY34,AM34-AX34,0)</f>
        <v>0</v>
      </c>
      <c r="AY34" s="1652">
        <f>AU34+AV34</f>
        <v>0</v>
      </c>
      <c r="AZ34" s="3330"/>
      <c r="BA34" s="1652">
        <f>IF(BC34&gt;AM34,BC34-AM34,0)</f>
        <v>0</v>
      </c>
      <c r="BB34" s="1652">
        <f>IF(AM34&gt;BC34,AM34-BC34,0)</f>
        <v>0</v>
      </c>
      <c r="BC34" s="1652">
        <f>AY34+AZ34</f>
        <v>0</v>
      </c>
      <c r="BD34" s="3330"/>
      <c r="BE34" s="3332"/>
      <c r="BG34" s="3301">
        <f>X34</f>
        <v>0</v>
      </c>
      <c r="BH34" s="1772"/>
      <c r="BI34" s="1772"/>
      <c r="BJ34" s="3301">
        <f>BG34+BH34-BI34</f>
        <v>0</v>
      </c>
      <c r="BK34" s="1772"/>
      <c r="BL34" s="3301">
        <f>IF(BN34&gt;BJ34,BN34-BJ34,0)</f>
        <v>0</v>
      </c>
      <c r="BM34" s="3301">
        <f>IF(BJ34&gt;BN34,BJ34-BN34,0)</f>
        <v>0</v>
      </c>
      <c r="BN34" s="3301">
        <f>IF(BK34="Y",BJ34,0)</f>
        <v>0</v>
      </c>
      <c r="BO34" s="1772"/>
      <c r="BP34" s="3301">
        <f>IF(BR34&gt;BJ34,BR34-BJ34,0)</f>
        <v>0</v>
      </c>
      <c r="BQ34" s="3301">
        <f>IF(BJ34&gt;BR34,BJ34-BR34,0)</f>
        <v>0</v>
      </c>
      <c r="BR34" s="3301">
        <f>BN34+BO34</f>
        <v>0</v>
      </c>
      <c r="BS34" s="1772"/>
      <c r="BT34" s="3301">
        <f>IF(BV34&gt;BJ34,BV34-BJ34,0)</f>
        <v>0</v>
      </c>
      <c r="BU34" s="3301">
        <f>IF(BJ34&gt;BV34,BJ34-BV34,0)</f>
        <v>0</v>
      </c>
      <c r="BV34" s="3301">
        <f>BR34+BS34</f>
        <v>0</v>
      </c>
      <c r="BW34" s="1772"/>
    </row>
    <row r="35" spans="2:75" s="265" customFormat="1" ht="12.75" customHeight="1">
      <c r="B35" s="5604"/>
      <c r="C35" s="5605" t="s">
        <v>2258</v>
      </c>
      <c r="D35" s="5606"/>
      <c r="E35" s="5607"/>
      <c r="F35" s="5607"/>
      <c r="G35" s="5607"/>
      <c r="H35" s="5608"/>
      <c r="I35" s="5608"/>
      <c r="J35" s="5606"/>
      <c r="K35" s="5609"/>
      <c r="L35" s="5609"/>
      <c r="M35" s="5610">
        <f t="shared" ref="M35:U35" si="6">SUBTOTAL(9,M33:M34)</f>
        <v>0</v>
      </c>
      <c r="N35" s="5610">
        <f t="shared" si="6"/>
        <v>0</v>
      </c>
      <c r="O35" s="5610">
        <f t="shared" si="6"/>
        <v>0</v>
      </c>
      <c r="P35" s="5610">
        <f t="shared" si="6"/>
        <v>0</v>
      </c>
      <c r="Q35" s="5610">
        <f t="shared" si="6"/>
        <v>0</v>
      </c>
      <c r="R35" s="5610">
        <f t="shared" si="6"/>
        <v>0</v>
      </c>
      <c r="S35" s="5610">
        <f t="shared" si="6"/>
        <v>0</v>
      </c>
      <c r="T35" s="5610">
        <f t="shared" si="6"/>
        <v>0</v>
      </c>
      <c r="U35" s="5610">
        <f t="shared" si="6"/>
        <v>0</v>
      </c>
      <c r="V35" s="5612"/>
      <c r="X35" s="5613">
        <f>SUBTOTAL(9,X33:X34)</f>
        <v>0</v>
      </c>
      <c r="Y35" s="5614">
        <f>SUBTOTAL(9,Y33:Y34)</f>
        <v>0</v>
      </c>
      <c r="Z35" s="5615">
        <f>SUBTOTAL(9,Z33:Z34)</f>
        <v>0</v>
      </c>
      <c r="AA35" s="5616"/>
      <c r="AJ35" s="3322">
        <f>SUBTOTAL(9,AJ33:AJ34)</f>
        <v>0</v>
      </c>
      <c r="AK35" s="3322">
        <f>SUBTOTAL(9,AK33:AK34)</f>
        <v>0</v>
      </c>
      <c r="AL35" s="3322">
        <f>SUBTOTAL(9,AL33:AL34)</f>
        <v>0</v>
      </c>
      <c r="AM35" s="3322">
        <f>SUBTOTAL(9,AM33:AM34)</f>
        <v>0</v>
      </c>
      <c r="AN35" s="3322"/>
      <c r="AO35" s="3322"/>
      <c r="AP35" s="3322"/>
      <c r="AQ35" s="3322"/>
      <c r="AR35" s="3322">
        <f t="shared" ref="AR35:BC35" si="7">SUBTOTAL(9,AR33:AR34)</f>
        <v>0</v>
      </c>
      <c r="AS35" s="3322">
        <f t="shared" si="7"/>
        <v>0</v>
      </c>
      <c r="AT35" s="3322">
        <f t="shared" si="7"/>
        <v>0</v>
      </c>
      <c r="AU35" s="3322">
        <f t="shared" si="7"/>
        <v>0</v>
      </c>
      <c r="AV35" s="3322">
        <f t="shared" si="7"/>
        <v>0</v>
      </c>
      <c r="AW35" s="3322">
        <f t="shared" si="7"/>
        <v>0</v>
      </c>
      <c r="AX35" s="3322">
        <f t="shared" si="7"/>
        <v>0</v>
      </c>
      <c r="AY35" s="3322">
        <f t="shared" si="7"/>
        <v>0</v>
      </c>
      <c r="AZ35" s="3322">
        <f t="shared" si="7"/>
        <v>0</v>
      </c>
      <c r="BA35" s="3322">
        <f t="shared" si="7"/>
        <v>0</v>
      </c>
      <c r="BB35" s="3322">
        <f t="shared" si="7"/>
        <v>0</v>
      </c>
      <c r="BC35" s="3322">
        <f t="shared" si="7"/>
        <v>0</v>
      </c>
      <c r="BD35" s="3322"/>
      <c r="BE35" s="3323"/>
      <c r="BF35" s="18"/>
      <c r="BG35" s="3322">
        <f>SUBTOTAL(9,BG27:BG34)</f>
        <v>0</v>
      </c>
      <c r="BH35" s="3322">
        <f>SUBTOTAL(9,BH27:BH34)</f>
        <v>0</v>
      </c>
      <c r="BI35" s="3322">
        <f>SUBTOTAL(9,BI27:BI34)</f>
        <v>0</v>
      </c>
      <c r="BJ35" s="3322">
        <f>SUBTOTAL(9,BJ27:BJ34)</f>
        <v>0</v>
      </c>
      <c r="BK35" s="3322"/>
      <c r="BL35" s="3322">
        <f t="shared" ref="BL35:BV35" si="8">SUBTOTAL(9,BL27:BL34)</f>
        <v>0</v>
      </c>
      <c r="BM35" s="3322">
        <f t="shared" si="8"/>
        <v>0</v>
      </c>
      <c r="BN35" s="3322">
        <f t="shared" si="8"/>
        <v>0</v>
      </c>
      <c r="BO35" s="3322">
        <f t="shared" si="8"/>
        <v>0</v>
      </c>
      <c r="BP35" s="3322">
        <f t="shared" si="8"/>
        <v>0</v>
      </c>
      <c r="BQ35" s="3322">
        <f t="shared" si="8"/>
        <v>0</v>
      </c>
      <c r="BR35" s="3322">
        <f t="shared" si="8"/>
        <v>0</v>
      </c>
      <c r="BS35" s="3322">
        <f t="shared" si="8"/>
        <v>0</v>
      </c>
      <c r="BT35" s="3322">
        <f t="shared" si="8"/>
        <v>0</v>
      </c>
      <c r="BU35" s="3322">
        <f t="shared" si="8"/>
        <v>0</v>
      </c>
      <c r="BV35" s="3322">
        <f t="shared" si="8"/>
        <v>0</v>
      </c>
      <c r="BW35" s="3322"/>
    </row>
    <row r="36" spans="2:75" ht="12.75" customHeight="1">
      <c r="B36" s="3333"/>
      <c r="C36" s="3334"/>
      <c r="D36" s="3334"/>
      <c r="E36" s="1196"/>
      <c r="F36" s="3334"/>
      <c r="G36" s="3334"/>
      <c r="H36" s="3335"/>
      <c r="I36" s="3335"/>
      <c r="J36" s="3336"/>
      <c r="K36" s="3337"/>
      <c r="L36" s="3337"/>
      <c r="M36" s="3337"/>
      <c r="N36" s="1048"/>
      <c r="O36" s="3338"/>
      <c r="P36" s="3338"/>
      <c r="Q36" s="3338"/>
      <c r="R36" s="3339"/>
      <c r="S36" s="3339"/>
      <c r="T36" s="3340"/>
      <c r="U36" s="3340"/>
      <c r="V36" s="3341"/>
      <c r="X36" s="1097"/>
      <c r="Y36" s="3305"/>
      <c r="Z36" s="3306"/>
      <c r="AA36" s="3307"/>
      <c r="AJ36" s="1652"/>
      <c r="AK36" s="1652"/>
      <c r="AL36" s="1652"/>
      <c r="AM36" s="1652"/>
      <c r="AN36" s="1652"/>
      <c r="AO36" s="1652"/>
      <c r="AP36" s="1652"/>
      <c r="AQ36" s="1652"/>
      <c r="AR36" s="1652"/>
      <c r="AS36" s="1652"/>
      <c r="AT36" s="1652"/>
      <c r="AU36" s="1652"/>
      <c r="AV36" s="1652"/>
      <c r="AW36" s="1652"/>
      <c r="AX36" s="1652"/>
      <c r="AY36" s="1652"/>
      <c r="AZ36" s="1652"/>
      <c r="BA36" s="1652"/>
      <c r="BB36" s="1652"/>
      <c r="BC36" s="1652"/>
      <c r="BD36" s="1652"/>
      <c r="BE36" s="2239"/>
      <c r="BG36" s="3301"/>
      <c r="BH36" s="3301"/>
      <c r="BI36" s="3301"/>
      <c r="BJ36" s="3301"/>
      <c r="BK36" s="3301"/>
      <c r="BL36" s="3301"/>
      <c r="BM36" s="3301"/>
      <c r="BN36" s="3301"/>
      <c r="BO36" s="3301"/>
      <c r="BP36" s="3301"/>
      <c r="BQ36" s="3301"/>
      <c r="BR36" s="3301"/>
      <c r="BS36" s="3301"/>
      <c r="BT36" s="3301"/>
      <c r="BU36" s="3301"/>
      <c r="BV36" s="3301"/>
      <c r="BW36" s="3301"/>
    </row>
    <row r="37" spans="2:75" ht="12.75" customHeight="1">
      <c r="B37" s="2897" t="s">
        <v>1525</v>
      </c>
      <c r="C37" s="1025" t="s">
        <v>1124</v>
      </c>
      <c r="D37" s="1100"/>
      <c r="E37" s="1100"/>
      <c r="F37" s="1100"/>
      <c r="G37" s="1100"/>
      <c r="H37" s="3304"/>
      <c r="I37" s="3304"/>
      <c r="J37" s="1270"/>
      <c r="K37" s="1645"/>
      <c r="L37" s="1645"/>
      <c r="M37" s="1645"/>
      <c r="N37" s="1273"/>
      <c r="O37" s="1273"/>
      <c r="P37" s="1273"/>
      <c r="Q37" s="1273"/>
      <c r="R37" s="1278"/>
      <c r="S37" s="1278"/>
      <c r="T37" s="1278"/>
      <c r="U37" s="1278"/>
      <c r="V37" s="3041"/>
      <c r="X37" s="1097"/>
      <c r="Y37" s="3305"/>
      <c r="Z37" s="3306"/>
      <c r="AA37" s="3307"/>
      <c r="AJ37" s="1652"/>
      <c r="AK37" s="1652"/>
      <c r="AL37" s="1652"/>
      <c r="AM37" s="1652"/>
      <c r="AN37" s="1652"/>
      <c r="AO37" s="1652"/>
      <c r="AP37" s="1652"/>
      <c r="AQ37" s="1652"/>
      <c r="AR37" s="1652"/>
      <c r="AS37" s="1652"/>
      <c r="AT37" s="1652"/>
      <c r="AU37" s="1652"/>
      <c r="AV37" s="1652"/>
      <c r="AW37" s="1652"/>
      <c r="AX37" s="1652"/>
      <c r="AY37" s="1652"/>
      <c r="AZ37" s="1652"/>
      <c r="BA37" s="1652"/>
      <c r="BB37" s="1652"/>
      <c r="BC37" s="1652"/>
      <c r="BD37" s="1652"/>
      <c r="BE37" s="2239"/>
      <c r="BG37" s="3301"/>
      <c r="BH37" s="3301"/>
      <c r="BI37" s="3301"/>
      <c r="BJ37" s="3301"/>
      <c r="BK37" s="3301"/>
      <c r="BL37" s="3301"/>
      <c r="BM37" s="3301"/>
      <c r="BN37" s="3301"/>
      <c r="BO37" s="3301"/>
      <c r="BP37" s="3301"/>
      <c r="BQ37" s="3301"/>
      <c r="BR37" s="3301"/>
      <c r="BS37" s="3301"/>
      <c r="BT37" s="3301"/>
      <c r="BU37" s="3301"/>
      <c r="BV37" s="3301"/>
      <c r="BW37" s="3301"/>
    </row>
    <row r="38" spans="2:75" ht="12.75" customHeight="1">
      <c r="B38" s="2811"/>
      <c r="C38" s="1100"/>
      <c r="D38" s="1100"/>
      <c r="E38" s="1100"/>
      <c r="F38" s="1100"/>
      <c r="G38" s="1100"/>
      <c r="H38" s="3304"/>
      <c r="I38" s="3304"/>
      <c r="J38" s="1270"/>
      <c r="K38" s="1645"/>
      <c r="L38" s="1645"/>
      <c r="M38" s="1645"/>
      <c r="N38" s="1273"/>
      <c r="O38" s="1273"/>
      <c r="P38" s="1273"/>
      <c r="Q38" s="1273"/>
      <c r="R38" s="1278"/>
      <c r="S38" s="1278"/>
      <c r="T38" s="1278"/>
      <c r="U38" s="1278"/>
      <c r="V38" s="3041"/>
      <c r="X38" s="1097"/>
      <c r="Y38" s="3305"/>
      <c r="Z38" s="3306"/>
      <c r="AA38" s="3307"/>
      <c r="AJ38" s="1652"/>
      <c r="AK38" s="1652"/>
      <c r="AL38" s="1652"/>
      <c r="AM38" s="1652"/>
      <c r="AN38" s="1652"/>
      <c r="AO38" s="1652"/>
      <c r="AP38" s="1652"/>
      <c r="AQ38" s="1652"/>
      <c r="AR38" s="1652"/>
      <c r="AS38" s="1652"/>
      <c r="AT38" s="1652"/>
      <c r="AU38" s="1652"/>
      <c r="AV38" s="1652"/>
      <c r="AW38" s="1652"/>
      <c r="AX38" s="1652"/>
      <c r="AY38" s="1652"/>
      <c r="AZ38" s="1652"/>
      <c r="BA38" s="1652"/>
      <c r="BB38" s="1652"/>
      <c r="BC38" s="1652"/>
      <c r="BD38" s="1652"/>
      <c r="BE38" s="2239"/>
      <c r="BG38" s="3301"/>
      <c r="BH38" s="3301"/>
      <c r="BI38" s="3301"/>
      <c r="BJ38" s="3301"/>
      <c r="BK38" s="3301"/>
      <c r="BL38" s="3301"/>
      <c r="BM38" s="3301"/>
      <c r="BN38" s="3301"/>
      <c r="BO38" s="3328"/>
      <c r="BP38" s="3301"/>
      <c r="BQ38" s="3301"/>
      <c r="BR38" s="3301"/>
      <c r="BS38" s="3328"/>
      <c r="BT38" s="3301"/>
      <c r="BU38" s="3301"/>
      <c r="BV38" s="3301"/>
      <c r="BW38" s="3328"/>
    </row>
    <row r="39" spans="2:75" ht="12.75" customHeight="1">
      <c r="B39" s="2087" t="s">
        <v>2035</v>
      </c>
      <c r="C39" s="1025" t="s">
        <v>2036</v>
      </c>
      <c r="D39" s="1100"/>
      <c r="E39" s="1100"/>
      <c r="F39" s="1100"/>
      <c r="G39" s="1100"/>
      <c r="H39" s="3304"/>
      <c r="I39" s="3304"/>
      <c r="J39" s="1270"/>
      <c r="K39" s="1645"/>
      <c r="L39" s="1645"/>
      <c r="M39" s="1645"/>
      <c r="N39" s="1273"/>
      <c r="O39" s="1273"/>
      <c r="P39" s="1273"/>
      <c r="Q39" s="1273"/>
      <c r="R39" s="1278"/>
      <c r="S39" s="1278"/>
      <c r="T39" s="1278"/>
      <c r="U39" s="1278"/>
      <c r="V39" s="3041"/>
      <c r="X39" s="1097"/>
      <c r="Y39" s="3305"/>
      <c r="Z39" s="3306"/>
      <c r="AA39" s="3307"/>
      <c r="AJ39" s="1652"/>
      <c r="AK39" s="1652"/>
      <c r="AL39" s="1652"/>
      <c r="AM39" s="1652"/>
      <c r="AN39" s="1652"/>
      <c r="AO39" s="1652"/>
      <c r="AP39" s="1652"/>
      <c r="AQ39" s="1652"/>
      <c r="AR39" s="1652"/>
      <c r="AS39" s="1652"/>
      <c r="AT39" s="1652"/>
      <c r="AU39" s="1652"/>
      <c r="AV39" s="1652"/>
      <c r="AW39" s="1652"/>
      <c r="AX39" s="1652"/>
      <c r="AY39" s="1652"/>
      <c r="AZ39" s="1652"/>
      <c r="BA39" s="1652"/>
      <c r="BB39" s="1652"/>
      <c r="BC39" s="1652"/>
      <c r="BD39" s="1652"/>
      <c r="BE39" s="2239"/>
      <c r="BG39" s="3299"/>
      <c r="BH39" s="3299"/>
      <c r="BI39" s="3299"/>
      <c r="BJ39" s="3299"/>
      <c r="BK39" s="3299"/>
      <c r="BL39" s="3299"/>
      <c r="BM39" s="3299"/>
      <c r="BN39" s="3299"/>
      <c r="BO39" s="3329"/>
      <c r="BP39" s="3299"/>
      <c r="BQ39" s="3299"/>
      <c r="BR39" s="3299"/>
      <c r="BS39" s="3329"/>
      <c r="BT39" s="3299"/>
      <c r="BU39" s="3299"/>
      <c r="BV39" s="3299"/>
      <c r="BW39" s="3329"/>
    </row>
    <row r="40" spans="2:75" ht="12.75" customHeight="1">
      <c r="B40" s="3308">
        <v>1</v>
      </c>
      <c r="C40" s="3309"/>
      <c r="D40" s="3309"/>
      <c r="E40" s="1182"/>
      <c r="F40" s="3309"/>
      <c r="G40" s="3309"/>
      <c r="H40" s="3310"/>
      <c r="I40" s="3310"/>
      <c r="J40" s="3311"/>
      <c r="K40" s="3312"/>
      <c r="L40" s="3312"/>
      <c r="M40" s="3312"/>
      <c r="N40" s="1256"/>
      <c r="O40" s="3313"/>
      <c r="P40" s="3313"/>
      <c r="Q40" s="3313"/>
      <c r="R40" s="3314"/>
      <c r="S40" s="3314"/>
      <c r="T40" s="1257"/>
      <c r="U40" s="1257"/>
      <c r="V40" s="3315"/>
      <c r="X40" s="3316"/>
      <c r="Y40" s="3317"/>
      <c r="Z40" s="1259"/>
      <c r="AA40" s="3318"/>
      <c r="AJ40" s="1652">
        <f>S40</f>
        <v>0</v>
      </c>
      <c r="AK40" s="1772"/>
      <c r="AL40" s="1772"/>
      <c r="AM40" s="1652">
        <f>AJ40+AK40-AL40</f>
        <v>0</v>
      </c>
      <c r="AN40" s="3101"/>
      <c r="AO40" s="1652"/>
      <c r="AP40" s="1772"/>
      <c r="AQ40" s="1772"/>
      <c r="AR40" s="1772"/>
      <c r="AS40" s="1652">
        <f>IF(AU40&gt;AM40,AU40-AM40,0)</f>
        <v>0</v>
      </c>
      <c r="AT40" s="1652">
        <f>IF(AM40&gt;AU40,AM40-AU40,0)</f>
        <v>0</v>
      </c>
      <c r="AU40" s="1652">
        <f>IF(AND(AP40="Y",AO40="Y",AQ40="Y"),MIN(AM40,AR40),IF(AND(AO40="Y",AP40="n/a",AQ40="Y"),MIN(AM40,AR40),0))</f>
        <v>0</v>
      </c>
      <c r="AV40" s="1772"/>
      <c r="AW40" s="1652">
        <f>IF(AY40&gt;AM40,AY40-AM40,0)</f>
        <v>0</v>
      </c>
      <c r="AX40" s="1652">
        <f>IF(AM40&gt;AY40,AM40-AX40,0)</f>
        <v>0</v>
      </c>
      <c r="AY40" s="1652">
        <f>AU40+AV40</f>
        <v>0</v>
      </c>
      <c r="AZ40" s="1772"/>
      <c r="BA40" s="1652">
        <f>IF(BC40&gt;AM40,BC40-AM40,0)</f>
        <v>0</v>
      </c>
      <c r="BB40" s="1652">
        <f>IF(AM40&gt;BC40,AM40-BC40,0)</f>
        <v>0</v>
      </c>
      <c r="BC40" s="1652">
        <f>AY40+AZ40</f>
        <v>0</v>
      </c>
      <c r="BD40" s="1772"/>
      <c r="BE40" s="2837"/>
      <c r="BG40" s="3301">
        <f>X40</f>
        <v>0</v>
      </c>
      <c r="BH40" s="1772"/>
      <c r="BI40" s="1772"/>
      <c r="BJ40" s="3301">
        <f>BG40+BH40-BI40</f>
        <v>0</v>
      </c>
      <c r="BK40" s="1772"/>
      <c r="BL40" s="3301">
        <f>IF(BN40&gt;BJ40,BN40-BJ40,0)</f>
        <v>0</v>
      </c>
      <c r="BM40" s="3301">
        <f>IF(BJ40&gt;BN40,BJ40-BN40,0)</f>
        <v>0</v>
      </c>
      <c r="BN40" s="3301">
        <f>IF(BK40="Y",BJ40,0)</f>
        <v>0</v>
      </c>
      <c r="BO40" s="1772"/>
      <c r="BP40" s="3301">
        <f>IF(BR40&gt;BJ40,BR40-BJ40,0)</f>
        <v>0</v>
      </c>
      <c r="BQ40" s="3301">
        <f>IF(BJ40&gt;BR40,BJ40-BR40,0)</f>
        <v>0</v>
      </c>
      <c r="BR40" s="3301">
        <f>BN40+BO40</f>
        <v>0</v>
      </c>
      <c r="BS40" s="1772"/>
      <c r="BT40" s="3301">
        <f>IF(BV40&gt;BJ40,BV40-BJ40,0)</f>
        <v>0</v>
      </c>
      <c r="BU40" s="3301">
        <f>IF(BJ40&gt;BV40,BJ40-BV40,0)</f>
        <v>0</v>
      </c>
      <c r="BV40" s="3301">
        <f>BR40+BS40</f>
        <v>0</v>
      </c>
      <c r="BW40" s="1772"/>
    </row>
    <row r="41" spans="2:75" ht="12.75" customHeight="1">
      <c r="B41" s="3308">
        <v>2</v>
      </c>
      <c r="C41" s="3309"/>
      <c r="D41" s="3309"/>
      <c r="E41" s="1182"/>
      <c r="F41" s="3309"/>
      <c r="G41" s="3309"/>
      <c r="H41" s="3310"/>
      <c r="I41" s="3310"/>
      <c r="J41" s="3311"/>
      <c r="K41" s="3312"/>
      <c r="L41" s="3312"/>
      <c r="M41" s="3312"/>
      <c r="N41" s="1256"/>
      <c r="O41" s="3313"/>
      <c r="P41" s="3313"/>
      <c r="Q41" s="3313"/>
      <c r="R41" s="3314"/>
      <c r="S41" s="3314"/>
      <c r="T41" s="1257"/>
      <c r="U41" s="1257"/>
      <c r="V41" s="3315"/>
      <c r="X41" s="3316"/>
      <c r="Y41" s="3317"/>
      <c r="Z41" s="1259"/>
      <c r="AA41" s="3318"/>
      <c r="AJ41" s="1652">
        <f>S41</f>
        <v>0</v>
      </c>
      <c r="AK41" s="1772"/>
      <c r="AL41" s="1772"/>
      <c r="AM41" s="1652">
        <f>AJ41+AK41-AL41</f>
        <v>0</v>
      </c>
      <c r="AN41" s="3101"/>
      <c r="AO41" s="1652"/>
      <c r="AP41" s="1772"/>
      <c r="AQ41" s="1772"/>
      <c r="AR41" s="1772"/>
      <c r="AS41" s="1652">
        <f>IF(AU41&gt;AM41,AU41-AM41,0)</f>
        <v>0</v>
      </c>
      <c r="AT41" s="1652">
        <f>IF(AM41&gt;AU41,AM41-AU41,0)</f>
        <v>0</v>
      </c>
      <c r="AU41" s="1652">
        <f>IF(AND(AP41="Y",AO41="Y",AQ41="Y"),MIN(AM41,AR41),IF(AND(AO41="Y",AP41="n/a",AQ41="Y"),MIN(AM41,AR41),0))</f>
        <v>0</v>
      </c>
      <c r="AV41" s="1772"/>
      <c r="AW41" s="1652">
        <f>IF(AY41&gt;AM41,AY41-AM41,0)</f>
        <v>0</v>
      </c>
      <c r="AX41" s="1652">
        <f>IF(AM41&gt;AY41,AM41-AX41,0)</f>
        <v>0</v>
      </c>
      <c r="AY41" s="1652">
        <f>AU41+AV41</f>
        <v>0</v>
      </c>
      <c r="AZ41" s="1772"/>
      <c r="BA41" s="1652">
        <f>IF(BC41&gt;AM41,BC41-AM41,0)</f>
        <v>0</v>
      </c>
      <c r="BB41" s="1652">
        <f>IF(AM41&gt;BC41,AM41-BC41,0)</f>
        <v>0</v>
      </c>
      <c r="BC41" s="1652">
        <f>AY41+AZ41</f>
        <v>0</v>
      </c>
      <c r="BD41" s="1772"/>
      <c r="BE41" s="2837"/>
      <c r="BG41" s="3301">
        <f>X41</f>
        <v>0</v>
      </c>
      <c r="BH41" s="1772"/>
      <c r="BI41" s="1772"/>
      <c r="BJ41" s="3301">
        <f>BG41+BH41-BI41</f>
        <v>0</v>
      </c>
      <c r="BK41" s="1772"/>
      <c r="BL41" s="3301">
        <f>IF(BN41&gt;BJ41,BN41-BJ41,0)</f>
        <v>0</v>
      </c>
      <c r="BM41" s="3301">
        <f>IF(BJ41&gt;BN41,BJ41-BN41,0)</f>
        <v>0</v>
      </c>
      <c r="BN41" s="3301">
        <f>IF(BK41="Y",BJ41,0)</f>
        <v>0</v>
      </c>
      <c r="BO41" s="1772"/>
      <c r="BP41" s="3301">
        <f>IF(BR41&gt;BJ41,BR41-BJ41,0)</f>
        <v>0</v>
      </c>
      <c r="BQ41" s="3301">
        <f>IF(BJ41&gt;BR41,BJ41-BR41,0)</f>
        <v>0</v>
      </c>
      <c r="BR41" s="3301">
        <f>BN41+BO41</f>
        <v>0</v>
      </c>
      <c r="BS41" s="1772"/>
      <c r="BT41" s="3301">
        <f>IF(BV41&gt;BJ41,BV41-BJ41,0)</f>
        <v>0</v>
      </c>
      <c r="BU41" s="3301">
        <f>IF(BJ41&gt;BV41,BJ41-BV41,0)</f>
        <v>0</v>
      </c>
      <c r="BV41" s="3301">
        <f>BR41+BS41</f>
        <v>0</v>
      </c>
      <c r="BW41" s="1772"/>
    </row>
    <row r="42" spans="2:75" s="265" customFormat="1" ht="12.75" customHeight="1">
      <c r="B42" s="5604"/>
      <c r="C42" s="5605" t="s">
        <v>1594</v>
      </c>
      <c r="D42" s="5606"/>
      <c r="E42" s="5607"/>
      <c r="F42" s="5607"/>
      <c r="G42" s="5607"/>
      <c r="H42" s="5608"/>
      <c r="I42" s="5608"/>
      <c r="J42" s="5606"/>
      <c r="K42" s="5609"/>
      <c r="L42" s="5609"/>
      <c r="M42" s="5610">
        <f t="shared" ref="M42:U42" si="9">SUBTOTAL(9,M40:M41)</f>
        <v>0</v>
      </c>
      <c r="N42" s="5610">
        <f t="shared" si="9"/>
        <v>0</v>
      </c>
      <c r="O42" s="5610">
        <f t="shared" si="9"/>
        <v>0</v>
      </c>
      <c r="P42" s="5610">
        <f t="shared" si="9"/>
        <v>0</v>
      </c>
      <c r="Q42" s="5610">
        <f t="shared" si="9"/>
        <v>0</v>
      </c>
      <c r="R42" s="5610">
        <f t="shared" si="9"/>
        <v>0</v>
      </c>
      <c r="S42" s="5610">
        <f t="shared" si="9"/>
        <v>0</v>
      </c>
      <c r="T42" s="5610">
        <f t="shared" si="9"/>
        <v>0</v>
      </c>
      <c r="U42" s="5610">
        <f t="shared" si="9"/>
        <v>0</v>
      </c>
      <c r="V42" s="5612"/>
      <c r="X42" s="5613">
        <f>SUBTOTAL(9,X40:X41)</f>
        <v>0</v>
      </c>
      <c r="Y42" s="5614">
        <f>SUBTOTAL(9,Y40:Y41)</f>
        <v>0</v>
      </c>
      <c r="Z42" s="5615">
        <f>SUBTOTAL(9,Z40:Z41)</f>
        <v>0</v>
      </c>
      <c r="AA42" s="5616"/>
      <c r="AJ42" s="3322">
        <f>SUBTOTAL(9,AJ40:AJ41)</f>
        <v>0</v>
      </c>
      <c r="AK42" s="3322">
        <f>SUBTOTAL(9,AK40:AK41)</f>
        <v>0</v>
      </c>
      <c r="AL42" s="3322">
        <f>SUBTOTAL(9,AL40:AL41)</f>
        <v>0</v>
      </c>
      <c r="AM42" s="3322">
        <f>SUBTOTAL(9,AM40:AM41)</f>
        <v>0</v>
      </c>
      <c r="AN42" s="3322"/>
      <c r="AO42" s="3322"/>
      <c r="AP42" s="3322"/>
      <c r="AQ42" s="3322"/>
      <c r="AR42" s="3322">
        <f t="shared" ref="AR42:BC42" si="10">SUBTOTAL(9,AR40:AR41)</f>
        <v>0</v>
      </c>
      <c r="AS42" s="3322">
        <f t="shared" si="10"/>
        <v>0</v>
      </c>
      <c r="AT42" s="3322">
        <f t="shared" si="10"/>
        <v>0</v>
      </c>
      <c r="AU42" s="3322">
        <f t="shared" si="10"/>
        <v>0</v>
      </c>
      <c r="AV42" s="3322">
        <f t="shared" si="10"/>
        <v>0</v>
      </c>
      <c r="AW42" s="3322">
        <f t="shared" si="10"/>
        <v>0</v>
      </c>
      <c r="AX42" s="3322">
        <f t="shared" si="10"/>
        <v>0</v>
      </c>
      <c r="AY42" s="3322">
        <f t="shared" si="10"/>
        <v>0</v>
      </c>
      <c r="AZ42" s="3322">
        <f t="shared" si="10"/>
        <v>0</v>
      </c>
      <c r="BA42" s="3322">
        <f t="shared" si="10"/>
        <v>0</v>
      </c>
      <c r="BB42" s="3322">
        <f t="shared" si="10"/>
        <v>0</v>
      </c>
      <c r="BC42" s="3322">
        <f t="shared" si="10"/>
        <v>0</v>
      </c>
      <c r="BD42" s="3322"/>
      <c r="BE42" s="3323"/>
      <c r="BF42" s="18"/>
      <c r="BG42" s="3322">
        <f>SUBTOTAL(9,BG34:BG41)</f>
        <v>0</v>
      </c>
      <c r="BH42" s="3322">
        <f>SUBTOTAL(9,BH34:BH41)</f>
        <v>0</v>
      </c>
      <c r="BI42" s="3322">
        <f>SUBTOTAL(9,BI34:BI41)</f>
        <v>0</v>
      </c>
      <c r="BJ42" s="3322">
        <f>SUBTOTAL(9,BJ34:BJ41)</f>
        <v>0</v>
      </c>
      <c r="BK42" s="3322"/>
      <c r="BL42" s="3322">
        <f t="shared" ref="BL42:BV42" si="11">SUBTOTAL(9,BL34:BL41)</f>
        <v>0</v>
      </c>
      <c r="BM42" s="3322">
        <f t="shared" si="11"/>
        <v>0</v>
      </c>
      <c r="BN42" s="3322">
        <f t="shared" si="11"/>
        <v>0</v>
      </c>
      <c r="BO42" s="3322">
        <f t="shared" si="11"/>
        <v>0</v>
      </c>
      <c r="BP42" s="3322">
        <f t="shared" si="11"/>
        <v>0</v>
      </c>
      <c r="BQ42" s="3322">
        <f t="shared" si="11"/>
        <v>0</v>
      </c>
      <c r="BR42" s="3322">
        <f t="shared" si="11"/>
        <v>0</v>
      </c>
      <c r="BS42" s="3322">
        <f t="shared" si="11"/>
        <v>0</v>
      </c>
      <c r="BT42" s="3322">
        <f t="shared" si="11"/>
        <v>0</v>
      </c>
      <c r="BU42" s="3322">
        <f t="shared" si="11"/>
        <v>0</v>
      </c>
      <c r="BV42" s="3322">
        <f t="shared" si="11"/>
        <v>0</v>
      </c>
      <c r="BW42" s="3322"/>
    </row>
    <row r="43" spans="2:75" ht="12.75" customHeight="1">
      <c r="B43" s="2809"/>
      <c r="C43" s="421"/>
      <c r="D43" s="421"/>
      <c r="E43" s="421"/>
      <c r="F43" s="421"/>
      <c r="G43" s="421"/>
      <c r="H43" s="1852"/>
      <c r="I43" s="1852"/>
      <c r="J43" s="4111"/>
      <c r="K43" s="4114"/>
      <c r="L43" s="4114"/>
      <c r="M43" s="4114"/>
      <c r="N43" s="4112"/>
      <c r="O43" s="4112"/>
      <c r="P43" s="4112"/>
      <c r="Q43" s="4112"/>
      <c r="R43" s="4142"/>
      <c r="S43" s="4142"/>
      <c r="T43" s="4142"/>
      <c r="U43" s="4142"/>
      <c r="V43" s="4143"/>
      <c r="X43" s="1097"/>
      <c r="Y43" s="3305"/>
      <c r="Z43" s="3306"/>
      <c r="AA43" s="3307"/>
      <c r="AJ43" s="1652"/>
      <c r="AK43" s="1652"/>
      <c r="AL43" s="1652"/>
      <c r="AM43" s="1652"/>
      <c r="AN43" s="1652"/>
      <c r="AO43" s="1652"/>
      <c r="AP43" s="1652"/>
      <c r="AQ43" s="1652"/>
      <c r="AR43" s="1652"/>
      <c r="AS43" s="1652"/>
      <c r="AT43" s="1652"/>
      <c r="AU43" s="1652"/>
      <c r="AV43" s="1652"/>
      <c r="AW43" s="1652"/>
      <c r="AX43" s="1652"/>
      <c r="AY43" s="1652"/>
      <c r="AZ43" s="1652"/>
      <c r="BA43" s="1652"/>
      <c r="BB43" s="1652"/>
      <c r="BC43" s="1652"/>
      <c r="BD43" s="1652"/>
      <c r="BE43" s="2239"/>
      <c r="BG43" s="3301"/>
      <c r="BH43" s="3301"/>
      <c r="BI43" s="3301"/>
      <c r="BJ43" s="3301"/>
      <c r="BK43" s="3301"/>
      <c r="BL43" s="3301"/>
      <c r="BM43" s="3301"/>
      <c r="BN43" s="3301"/>
      <c r="BO43" s="3301"/>
      <c r="BP43" s="3301"/>
      <c r="BQ43" s="3301"/>
      <c r="BR43" s="3301"/>
      <c r="BS43" s="3301"/>
      <c r="BT43" s="3301"/>
      <c r="BU43" s="3301"/>
      <c r="BV43" s="3301"/>
      <c r="BW43" s="3301"/>
    </row>
    <row r="44" spans="2:75" ht="12.75" customHeight="1">
      <c r="B44" s="2087" t="s">
        <v>2037</v>
      </c>
      <c r="C44" s="1025" t="s">
        <v>243</v>
      </c>
      <c r="D44" s="1100"/>
      <c r="E44" s="1100"/>
      <c r="F44" s="1100"/>
      <c r="G44" s="1100"/>
      <c r="H44" s="3304"/>
      <c r="I44" s="3304"/>
      <c r="J44" s="1270"/>
      <c r="K44" s="1645"/>
      <c r="L44" s="1645"/>
      <c r="M44" s="1645"/>
      <c r="N44" s="1273"/>
      <c r="O44" s="1273"/>
      <c r="P44" s="1273"/>
      <c r="Q44" s="1273"/>
      <c r="R44" s="1278"/>
      <c r="S44" s="1278"/>
      <c r="T44" s="1278"/>
      <c r="U44" s="1278"/>
      <c r="V44" s="3041"/>
      <c r="X44" s="1097"/>
      <c r="Y44" s="3305"/>
      <c r="Z44" s="3306"/>
      <c r="AA44" s="3307"/>
      <c r="AJ44" s="1652"/>
      <c r="AK44" s="1652"/>
      <c r="AL44" s="1652"/>
      <c r="AM44" s="1652"/>
      <c r="AN44" s="1652"/>
      <c r="AO44" s="1652"/>
      <c r="AP44" s="1652"/>
      <c r="AQ44" s="1652"/>
      <c r="AR44" s="1652"/>
      <c r="AS44" s="1652"/>
      <c r="AT44" s="1652"/>
      <c r="AU44" s="1652"/>
      <c r="AV44" s="1652"/>
      <c r="AW44" s="1652"/>
      <c r="AX44" s="1652"/>
      <c r="AY44" s="1652"/>
      <c r="AZ44" s="1652"/>
      <c r="BA44" s="1652"/>
      <c r="BB44" s="1652"/>
      <c r="BC44" s="1652"/>
      <c r="BD44" s="1652"/>
      <c r="BE44" s="2239"/>
      <c r="BG44" s="3301"/>
      <c r="BH44" s="3301"/>
      <c r="BI44" s="3301"/>
      <c r="BJ44" s="3301"/>
      <c r="BK44" s="3301"/>
      <c r="BL44" s="3301"/>
      <c r="BM44" s="3301"/>
      <c r="BN44" s="3301"/>
      <c r="BO44" s="3301"/>
      <c r="BP44" s="3301"/>
      <c r="BQ44" s="3301"/>
      <c r="BR44" s="3301"/>
      <c r="BS44" s="3301"/>
      <c r="BT44" s="3301"/>
      <c r="BU44" s="3301"/>
      <c r="BV44" s="3301"/>
      <c r="BW44" s="3301"/>
    </row>
    <row r="45" spans="2:75" ht="12.75" customHeight="1">
      <c r="B45" s="3308">
        <v>1</v>
      </c>
      <c r="C45" s="3309"/>
      <c r="D45" s="3309"/>
      <c r="E45" s="1182"/>
      <c r="F45" s="3309"/>
      <c r="G45" s="3309"/>
      <c r="H45" s="3310"/>
      <c r="I45" s="3310"/>
      <c r="J45" s="3311"/>
      <c r="K45" s="3312"/>
      <c r="L45" s="3312"/>
      <c r="M45" s="3312"/>
      <c r="N45" s="1256"/>
      <c r="O45" s="3313"/>
      <c r="P45" s="3313"/>
      <c r="Q45" s="3313"/>
      <c r="R45" s="3314"/>
      <c r="S45" s="3314"/>
      <c r="T45" s="1257"/>
      <c r="U45" s="1257"/>
      <c r="V45" s="3315"/>
      <c r="X45" s="3316"/>
      <c r="Y45" s="3317"/>
      <c r="Z45" s="1259"/>
      <c r="AA45" s="3318"/>
      <c r="AJ45" s="1652">
        <f>S45</f>
        <v>0</v>
      </c>
      <c r="AK45" s="1772"/>
      <c r="AL45" s="1772"/>
      <c r="AM45" s="1652">
        <f>AJ45+AK45-AL45</f>
        <v>0</v>
      </c>
      <c r="AN45" s="3101"/>
      <c r="AO45" s="1652"/>
      <c r="AP45" s="1772"/>
      <c r="AQ45" s="1772"/>
      <c r="AR45" s="1772"/>
      <c r="AS45" s="1652">
        <f>IF(AU45&gt;AM45,AU45-AM45,0)</f>
        <v>0</v>
      </c>
      <c r="AT45" s="1652">
        <f>IF(AM45&gt;AU45,AM45-AU45,0)</f>
        <v>0</v>
      </c>
      <c r="AU45" s="1652">
        <f>IF(AP45="Y",AR45,0)</f>
        <v>0</v>
      </c>
      <c r="AV45" s="1772"/>
      <c r="AW45" s="1652">
        <f>IF(AY45&gt;AM45,AY45-AM45,0)</f>
        <v>0</v>
      </c>
      <c r="AX45" s="1652">
        <f>IF(AM45&gt;AY45,AM45-AX45,0)</f>
        <v>0</v>
      </c>
      <c r="AY45" s="1652">
        <f>AU45+AV45</f>
        <v>0</v>
      </c>
      <c r="AZ45" s="1772"/>
      <c r="BA45" s="1652">
        <f>IF(BC45&gt;AM45,BC45-AM45,0)</f>
        <v>0</v>
      </c>
      <c r="BB45" s="1652">
        <f>IF(AM45&gt;BC45,AM45-BC45,0)</f>
        <v>0</v>
      </c>
      <c r="BC45" s="1652">
        <f>AY45+AZ45</f>
        <v>0</v>
      </c>
      <c r="BD45" s="1772"/>
      <c r="BE45" s="2837"/>
      <c r="BG45" s="3301">
        <f>X45</f>
        <v>0</v>
      </c>
      <c r="BH45" s="3319"/>
      <c r="BI45" s="3319"/>
      <c r="BJ45" s="3301">
        <f>BG45+BH45-BI45</f>
        <v>0</v>
      </c>
      <c r="BK45" s="3319"/>
      <c r="BL45" s="3301">
        <f>IF(BN45&gt;BJ45,BN45-BJ45,0)</f>
        <v>0</v>
      </c>
      <c r="BM45" s="3301">
        <f>IF(BJ45&gt;BN45,BJ45-BN45,0)</f>
        <v>0</v>
      </c>
      <c r="BN45" s="3301">
        <f>IF(BK45="Y",BJ45,0)</f>
        <v>0</v>
      </c>
      <c r="BO45" s="3319"/>
      <c r="BP45" s="3301">
        <f>IF(BR45&gt;BJ45,BR45-BJ45,0)</f>
        <v>0</v>
      </c>
      <c r="BQ45" s="3301">
        <f>IF(BJ45&gt;BR45,BJ45-BR45,0)</f>
        <v>0</v>
      </c>
      <c r="BR45" s="3301">
        <f>BN45+BO45</f>
        <v>0</v>
      </c>
      <c r="BS45" s="3319"/>
      <c r="BT45" s="3301">
        <f>IF(BV45&gt;BJ45,BV45-BJ45,0)</f>
        <v>0</v>
      </c>
      <c r="BU45" s="3301">
        <f>IF(BJ45&gt;BV45,BJ45-BV45,0)</f>
        <v>0</v>
      </c>
      <c r="BV45" s="3301">
        <f>BR45+BS45</f>
        <v>0</v>
      </c>
      <c r="BW45" s="3319"/>
    </row>
    <row r="46" spans="2:75" ht="12.75" customHeight="1">
      <c r="B46" s="3308">
        <v>2</v>
      </c>
      <c r="C46" s="3309"/>
      <c r="D46" s="3309"/>
      <c r="E46" s="1182"/>
      <c r="F46" s="3309"/>
      <c r="G46" s="3309"/>
      <c r="H46" s="3310"/>
      <c r="I46" s="3310"/>
      <c r="J46" s="3311"/>
      <c r="K46" s="3312"/>
      <c r="L46" s="3312"/>
      <c r="M46" s="3312"/>
      <c r="N46" s="1256"/>
      <c r="O46" s="3313"/>
      <c r="P46" s="3313"/>
      <c r="Q46" s="3313"/>
      <c r="R46" s="3314"/>
      <c r="S46" s="3314"/>
      <c r="T46" s="1257"/>
      <c r="U46" s="1257"/>
      <c r="V46" s="3315"/>
      <c r="X46" s="3316"/>
      <c r="Y46" s="3317"/>
      <c r="Z46" s="1259"/>
      <c r="AA46" s="3318"/>
      <c r="AJ46" s="1652">
        <f>S46</f>
        <v>0</v>
      </c>
      <c r="AK46" s="1772"/>
      <c r="AL46" s="1772"/>
      <c r="AM46" s="1652">
        <f>AJ46+AK46-AL46</f>
        <v>0</v>
      </c>
      <c r="AN46" s="3101"/>
      <c r="AO46" s="1652"/>
      <c r="AP46" s="1772"/>
      <c r="AQ46" s="1772"/>
      <c r="AR46" s="1772"/>
      <c r="AS46" s="1652">
        <f>IF(AU46&gt;AM46,AU46-AM46,0)</f>
        <v>0</v>
      </c>
      <c r="AT46" s="1652">
        <f>IF(AM46&gt;AU46,AM46-AU46,0)</f>
        <v>0</v>
      </c>
      <c r="AU46" s="1652">
        <f>IF(AP46="Y",AR46,0)</f>
        <v>0</v>
      </c>
      <c r="AV46" s="1772"/>
      <c r="AW46" s="1652">
        <f>IF(AY46&gt;AM46,AY46-AM46,0)</f>
        <v>0</v>
      </c>
      <c r="AX46" s="1652">
        <f>IF(AM46&gt;AY46,AM46-AX46,0)</f>
        <v>0</v>
      </c>
      <c r="AY46" s="1652">
        <f>AU46+AV46</f>
        <v>0</v>
      </c>
      <c r="AZ46" s="1772"/>
      <c r="BA46" s="1652">
        <f>IF(BC46&gt;AM46,BC46-AM46,0)</f>
        <v>0</v>
      </c>
      <c r="BB46" s="1652">
        <f>IF(AM46&gt;BC46,AM46-BC46,0)</f>
        <v>0</v>
      </c>
      <c r="BC46" s="1652">
        <f>AY46+AZ46</f>
        <v>0</v>
      </c>
      <c r="BD46" s="1772"/>
      <c r="BE46" s="2837"/>
      <c r="BG46" s="3301">
        <f>X46</f>
        <v>0</v>
      </c>
      <c r="BH46" s="3319"/>
      <c r="BI46" s="3319"/>
      <c r="BJ46" s="3301">
        <f>BG46+BH46-BI46</f>
        <v>0</v>
      </c>
      <c r="BK46" s="3319"/>
      <c r="BL46" s="3301">
        <f>IF(BN46&gt;BJ46,BN46-BJ46,0)</f>
        <v>0</v>
      </c>
      <c r="BM46" s="3301">
        <f>IF(BJ46&gt;BN46,BJ46-BN46,0)</f>
        <v>0</v>
      </c>
      <c r="BN46" s="3301">
        <f>IF(BK46="Y",BJ46,0)</f>
        <v>0</v>
      </c>
      <c r="BO46" s="3319"/>
      <c r="BP46" s="3301">
        <f>IF(BR46&gt;BJ46,BR46-BJ46,0)</f>
        <v>0</v>
      </c>
      <c r="BQ46" s="3301">
        <f>IF(BJ46&gt;BR46,BJ46-BR46,0)</f>
        <v>0</v>
      </c>
      <c r="BR46" s="3301">
        <f>BN46+BO46</f>
        <v>0</v>
      </c>
      <c r="BS46" s="3319"/>
      <c r="BT46" s="3301">
        <f>IF(BV46&gt;BJ46,BV46-BJ46,0)</f>
        <v>0</v>
      </c>
      <c r="BU46" s="3301">
        <f>IF(BJ46&gt;BV46,BJ46-BV46,0)</f>
        <v>0</v>
      </c>
      <c r="BV46" s="3301">
        <f>BR46+BS46</f>
        <v>0</v>
      </c>
      <c r="BW46" s="3319"/>
    </row>
    <row r="47" spans="2:75" s="265" customFormat="1" ht="12.75" customHeight="1">
      <c r="B47" s="5617"/>
      <c r="C47" s="5605" t="s">
        <v>1594</v>
      </c>
      <c r="D47" s="5606"/>
      <c r="E47" s="5607"/>
      <c r="F47" s="5607"/>
      <c r="G47" s="5607"/>
      <c r="H47" s="5608"/>
      <c r="I47" s="5608"/>
      <c r="J47" s="5606"/>
      <c r="K47" s="5609"/>
      <c r="L47" s="5609"/>
      <c r="M47" s="5610">
        <f t="shared" ref="M47:U47" si="12">SUBTOTAL(9,M45:M46)</f>
        <v>0</v>
      </c>
      <c r="N47" s="5610">
        <f t="shared" si="12"/>
        <v>0</v>
      </c>
      <c r="O47" s="5610">
        <f t="shared" si="12"/>
        <v>0</v>
      </c>
      <c r="P47" s="5610">
        <f t="shared" si="12"/>
        <v>0</v>
      </c>
      <c r="Q47" s="5610">
        <f t="shared" si="12"/>
        <v>0</v>
      </c>
      <c r="R47" s="5610">
        <f t="shared" si="12"/>
        <v>0</v>
      </c>
      <c r="S47" s="5610">
        <f t="shared" si="12"/>
        <v>0</v>
      </c>
      <c r="T47" s="5610">
        <f t="shared" si="12"/>
        <v>0</v>
      </c>
      <c r="U47" s="5610">
        <f t="shared" si="12"/>
        <v>0</v>
      </c>
      <c r="V47" s="5612"/>
      <c r="X47" s="5613">
        <f>SUBTOTAL(9,X45:X46)</f>
        <v>0</v>
      </c>
      <c r="Y47" s="5614">
        <f>SUBTOTAL(9,Y45:Y46)</f>
        <v>0</v>
      </c>
      <c r="Z47" s="5615">
        <f>SUBTOTAL(9,Z45:Z46)</f>
        <v>0</v>
      </c>
      <c r="AA47" s="5616"/>
      <c r="AJ47" s="3322">
        <f>SUBTOTAL(9,AJ45:AJ46)</f>
        <v>0</v>
      </c>
      <c r="AK47" s="3322">
        <f>SUBTOTAL(9,AK45:AK46)</f>
        <v>0</v>
      </c>
      <c r="AL47" s="3322">
        <f>SUBTOTAL(9,AL45:AL46)</f>
        <v>0</v>
      </c>
      <c r="AM47" s="3322">
        <f>SUBTOTAL(9,AM45:AM46)</f>
        <v>0</v>
      </c>
      <c r="AN47" s="3322"/>
      <c r="AO47" s="3322"/>
      <c r="AP47" s="3322"/>
      <c r="AQ47" s="3322"/>
      <c r="AR47" s="3322">
        <f t="shared" ref="AR47:BC47" si="13">SUBTOTAL(9,AR45:AR46)</f>
        <v>0</v>
      </c>
      <c r="AS47" s="3322">
        <f t="shared" si="13"/>
        <v>0</v>
      </c>
      <c r="AT47" s="3322">
        <f t="shared" si="13"/>
        <v>0</v>
      </c>
      <c r="AU47" s="3322">
        <f t="shared" si="13"/>
        <v>0</v>
      </c>
      <c r="AV47" s="3322">
        <f t="shared" si="13"/>
        <v>0</v>
      </c>
      <c r="AW47" s="3322">
        <f t="shared" si="13"/>
        <v>0</v>
      </c>
      <c r="AX47" s="3322">
        <f t="shared" si="13"/>
        <v>0</v>
      </c>
      <c r="AY47" s="3322">
        <f t="shared" si="13"/>
        <v>0</v>
      </c>
      <c r="AZ47" s="3322">
        <f t="shared" si="13"/>
        <v>0</v>
      </c>
      <c r="BA47" s="3322">
        <f t="shared" si="13"/>
        <v>0</v>
      </c>
      <c r="BB47" s="3322">
        <f t="shared" si="13"/>
        <v>0</v>
      </c>
      <c r="BC47" s="3322">
        <f t="shared" si="13"/>
        <v>0</v>
      </c>
      <c r="BD47" s="3322"/>
      <c r="BE47" s="3323"/>
      <c r="BF47" s="18"/>
      <c r="BG47" s="3322">
        <f>SUBTOTAL(9,BG39:BG46)</f>
        <v>0</v>
      </c>
      <c r="BH47" s="3322">
        <f>SUBTOTAL(9,BH39:BH46)</f>
        <v>0</v>
      </c>
      <c r="BI47" s="3322">
        <f>SUBTOTAL(9,BI39:BI46)</f>
        <v>0</v>
      </c>
      <c r="BJ47" s="3322">
        <f>SUBTOTAL(9,BJ39:BJ46)</f>
        <v>0</v>
      </c>
      <c r="BK47" s="3322"/>
      <c r="BL47" s="3322">
        <f t="shared" ref="BL47:BV47" si="14">SUBTOTAL(9,BL39:BL46)</f>
        <v>0</v>
      </c>
      <c r="BM47" s="3322">
        <f t="shared" si="14"/>
        <v>0</v>
      </c>
      <c r="BN47" s="3322">
        <f t="shared" si="14"/>
        <v>0</v>
      </c>
      <c r="BO47" s="3322">
        <f t="shared" si="14"/>
        <v>0</v>
      </c>
      <c r="BP47" s="3322">
        <f t="shared" si="14"/>
        <v>0</v>
      </c>
      <c r="BQ47" s="3322">
        <f t="shared" si="14"/>
        <v>0</v>
      </c>
      <c r="BR47" s="3322">
        <f t="shared" si="14"/>
        <v>0</v>
      </c>
      <c r="BS47" s="3322">
        <f t="shared" si="14"/>
        <v>0</v>
      </c>
      <c r="BT47" s="3322">
        <f t="shared" si="14"/>
        <v>0</v>
      </c>
      <c r="BU47" s="3322">
        <f t="shared" si="14"/>
        <v>0</v>
      </c>
      <c r="BV47" s="3322">
        <f t="shared" si="14"/>
        <v>0</v>
      </c>
      <c r="BW47" s="3322"/>
    </row>
    <row r="48" spans="2:75" s="265" customFormat="1" ht="12.75" customHeight="1">
      <c r="B48" s="5512"/>
      <c r="C48" s="3342"/>
      <c r="D48" s="3342"/>
      <c r="E48" s="3342"/>
      <c r="F48" s="3342"/>
      <c r="G48" s="3342"/>
      <c r="H48" s="3343"/>
      <c r="I48" s="3343"/>
      <c r="J48" s="3344"/>
      <c r="K48" s="3345"/>
      <c r="L48" s="3345"/>
      <c r="M48" s="3345"/>
      <c r="N48" s="1143"/>
      <c r="O48" s="1143"/>
      <c r="P48" s="1143"/>
      <c r="Q48" s="1143"/>
      <c r="R48" s="3346"/>
      <c r="S48" s="3346"/>
      <c r="T48" s="3346"/>
      <c r="U48" s="3346"/>
      <c r="V48" s="3347"/>
      <c r="X48" s="3348"/>
      <c r="Y48" s="3349"/>
      <c r="Z48" s="3350"/>
      <c r="AA48" s="3351"/>
      <c r="AJ48" s="1652"/>
      <c r="AK48" s="3062"/>
      <c r="AL48" s="1652"/>
      <c r="AM48" s="3062"/>
      <c r="AN48" s="3062"/>
      <c r="AO48" s="1652"/>
      <c r="AP48" s="1652"/>
      <c r="AQ48" s="1652"/>
      <c r="AR48" s="1652"/>
      <c r="AS48" s="1652"/>
      <c r="AT48" s="1652"/>
      <c r="AU48" s="1652"/>
      <c r="AV48" s="1652"/>
      <c r="AW48" s="1652"/>
      <c r="AX48" s="1652"/>
      <c r="AY48" s="1652"/>
      <c r="AZ48" s="1652"/>
      <c r="BA48" s="1652"/>
      <c r="BB48" s="1652"/>
      <c r="BC48" s="1652"/>
      <c r="BD48" s="1652"/>
      <c r="BE48" s="2239"/>
      <c r="BF48" s="18"/>
      <c r="BG48" s="3301"/>
      <c r="BH48" s="3301"/>
      <c r="BI48" s="3301"/>
      <c r="BJ48" s="3301"/>
      <c r="BK48" s="3301"/>
      <c r="BL48" s="3301"/>
      <c r="BM48" s="3301"/>
      <c r="BN48" s="3301"/>
      <c r="BO48" s="3301"/>
      <c r="BP48" s="3301"/>
      <c r="BQ48" s="3301"/>
      <c r="BR48" s="3301"/>
      <c r="BS48" s="3301"/>
      <c r="BT48" s="3301"/>
      <c r="BU48" s="3301"/>
      <c r="BV48" s="3301"/>
      <c r="BW48" s="3301"/>
    </row>
    <row r="49" spans="2:75" s="265" customFormat="1" ht="12.75" customHeight="1">
      <c r="B49" s="3352" t="s">
        <v>2038</v>
      </c>
      <c r="C49" s="3353"/>
      <c r="D49" s="3353"/>
      <c r="E49" s="3353"/>
      <c r="F49" s="3353"/>
      <c r="G49" s="3353"/>
      <c r="H49" s="3354"/>
      <c r="I49" s="3354"/>
      <c r="J49" s="3355"/>
      <c r="K49" s="3356"/>
      <c r="L49" s="3357"/>
      <c r="M49" s="3358">
        <f t="shared" ref="M49:U49" si="15">SUBTOTAL(9,M23:M47)</f>
        <v>0</v>
      </c>
      <c r="N49" s="3358">
        <f t="shared" si="15"/>
        <v>0</v>
      </c>
      <c r="O49" s="3358">
        <f t="shared" si="15"/>
        <v>0</v>
      </c>
      <c r="P49" s="3358">
        <f t="shared" si="15"/>
        <v>0</v>
      </c>
      <c r="Q49" s="3358">
        <f t="shared" si="15"/>
        <v>0</v>
      </c>
      <c r="R49" s="3358">
        <f t="shared" si="15"/>
        <v>0</v>
      </c>
      <c r="S49" s="3358">
        <f t="shared" si="15"/>
        <v>0</v>
      </c>
      <c r="T49" s="3358">
        <f t="shared" si="15"/>
        <v>0</v>
      </c>
      <c r="U49" s="3358">
        <f t="shared" si="15"/>
        <v>0</v>
      </c>
      <c r="V49" s="5618"/>
      <c r="X49" s="5619">
        <f>SUBTOTAL(9,X23:X47)</f>
        <v>0</v>
      </c>
      <c r="Y49" s="5620">
        <f>SUBTOTAL(9,Y23:Y47)</f>
        <v>0</v>
      </c>
      <c r="Z49" s="5621">
        <f>SUBTOTAL(9,Z23:Z47)</f>
        <v>0</v>
      </c>
      <c r="AA49" s="5622"/>
      <c r="AJ49" s="3359">
        <f>SUBTOTAL(9,AJ21:AJ47)</f>
        <v>0</v>
      </c>
      <c r="AK49" s="3360">
        <f>SUBTOTAL(9,AK21:AK47)</f>
        <v>0</v>
      </c>
      <c r="AL49" s="3359">
        <f>SUBTOTAL(9,AL21:AL47)</f>
        <v>0</v>
      </c>
      <c r="AM49" s="3359">
        <f>SUBTOTAL(9,AM21:AM47)</f>
        <v>0</v>
      </c>
      <c r="AN49" s="3361"/>
      <c r="AO49" s="3362"/>
      <c r="AP49" s="3361"/>
      <c r="AQ49" s="3361"/>
      <c r="AR49" s="3360">
        <f t="shared" ref="AR49:BC49" si="16">SUBTOTAL(9,AR21:AR47)</f>
        <v>0</v>
      </c>
      <c r="AS49" s="3360">
        <f t="shared" si="16"/>
        <v>0</v>
      </c>
      <c r="AT49" s="3360">
        <f t="shared" si="16"/>
        <v>0</v>
      </c>
      <c r="AU49" s="3360">
        <f t="shared" si="16"/>
        <v>0</v>
      </c>
      <c r="AV49" s="3360">
        <f t="shared" si="16"/>
        <v>0</v>
      </c>
      <c r="AW49" s="3360">
        <f t="shared" si="16"/>
        <v>0</v>
      </c>
      <c r="AX49" s="3360">
        <f t="shared" si="16"/>
        <v>0</v>
      </c>
      <c r="AY49" s="3360">
        <f t="shared" si="16"/>
        <v>0</v>
      </c>
      <c r="AZ49" s="3360">
        <f t="shared" si="16"/>
        <v>0</v>
      </c>
      <c r="BA49" s="3360">
        <f t="shared" si="16"/>
        <v>0</v>
      </c>
      <c r="BB49" s="3360">
        <f t="shared" si="16"/>
        <v>0</v>
      </c>
      <c r="BC49" s="3360">
        <f t="shared" si="16"/>
        <v>0</v>
      </c>
      <c r="BD49" s="3361"/>
      <c r="BE49" s="3363"/>
      <c r="BF49" s="18"/>
      <c r="BG49" s="3360">
        <f>SUBTOTAL(9,BG21:BG47)</f>
        <v>0</v>
      </c>
      <c r="BH49" s="3360">
        <f>SUBTOTAL(9,BH21:BH47)</f>
        <v>0</v>
      </c>
      <c r="BI49" s="3360">
        <f>SUBTOTAL(9,BI21:BI47)</f>
        <v>0</v>
      </c>
      <c r="BJ49" s="3360">
        <f>SUBTOTAL(9,BJ21:BJ47)</f>
        <v>0</v>
      </c>
      <c r="BK49" s="3364"/>
      <c r="BL49" s="3360">
        <f t="shared" ref="BL49:BV49" si="17">SUBTOTAL(9,BL21:BL47)</f>
        <v>0</v>
      </c>
      <c r="BM49" s="3360">
        <f t="shared" si="17"/>
        <v>0</v>
      </c>
      <c r="BN49" s="3360">
        <f t="shared" si="17"/>
        <v>0</v>
      </c>
      <c r="BO49" s="3360">
        <f t="shared" si="17"/>
        <v>0</v>
      </c>
      <c r="BP49" s="3360">
        <f t="shared" si="17"/>
        <v>0</v>
      </c>
      <c r="BQ49" s="3360">
        <f t="shared" si="17"/>
        <v>0</v>
      </c>
      <c r="BR49" s="3360">
        <f t="shared" si="17"/>
        <v>0</v>
      </c>
      <c r="BS49" s="3360">
        <f t="shared" si="17"/>
        <v>0</v>
      </c>
      <c r="BT49" s="3360">
        <f t="shared" si="17"/>
        <v>0</v>
      </c>
      <c r="BU49" s="3360">
        <f t="shared" si="17"/>
        <v>0</v>
      </c>
      <c r="BV49" s="3360">
        <f t="shared" si="17"/>
        <v>0</v>
      </c>
      <c r="BW49" s="3360"/>
    </row>
    <row r="50" spans="2:75" ht="12.75" customHeight="1">
      <c r="P50" s="3064" t="s">
        <v>1263</v>
      </c>
      <c r="Q50" s="356">
        <f>Q49-SFP!G97-SFP!G98-SFP!G99</f>
        <v>0</v>
      </c>
    </row>
    <row r="51" spans="2:75" ht="12.75" customHeight="1">
      <c r="B51" s="284" t="s">
        <v>1565</v>
      </c>
      <c r="C51" s="284"/>
      <c r="D51" s="346"/>
      <c r="E51" s="346"/>
      <c r="F51" s="346"/>
      <c r="G51" s="346"/>
      <c r="H51" s="346"/>
      <c r="I51" s="346"/>
      <c r="O51" s="1091"/>
      <c r="P51" s="1091"/>
      <c r="Q51" s="1091"/>
      <c r="R51" s="1091"/>
      <c r="S51" s="1091"/>
      <c r="T51" s="1092"/>
      <c r="U51" s="1092"/>
      <c r="V51" s="272"/>
      <c r="AJ51" s="7762" t="s">
        <v>1602</v>
      </c>
      <c r="AK51" s="7763"/>
      <c r="AL51" s="7763"/>
      <c r="AM51" s="7764"/>
    </row>
    <row r="52" spans="2:75" ht="12.75" customHeight="1">
      <c r="B52" s="1159">
        <v>1</v>
      </c>
      <c r="C52" s="1160" t="s">
        <v>1566</v>
      </c>
      <c r="D52" s="274"/>
      <c r="E52" s="274"/>
      <c r="F52" s="274"/>
      <c r="G52" s="274"/>
      <c r="H52" s="274"/>
      <c r="I52" s="274"/>
      <c r="O52" s="1091"/>
      <c r="P52" s="1091"/>
      <c r="Q52" s="1091"/>
      <c r="R52" s="1091"/>
      <c r="S52" s="1091"/>
      <c r="T52" s="1092"/>
      <c r="U52" s="1092"/>
      <c r="V52" s="272"/>
      <c r="AJ52" s="7765" t="s">
        <v>1603</v>
      </c>
      <c r="AK52" s="7766"/>
      <c r="AL52" s="2874" t="s">
        <v>1604</v>
      </c>
      <c r="AM52" s="2874" t="s">
        <v>1605</v>
      </c>
    </row>
    <row r="53" spans="2:75" ht="12.75" customHeight="1">
      <c r="B53" s="540"/>
      <c r="AJ53" s="3065" t="s">
        <v>1942</v>
      </c>
      <c r="AK53" s="3066"/>
      <c r="AL53" s="871"/>
      <c r="AM53" s="871"/>
    </row>
    <row r="54" spans="2:75" ht="12.75" customHeight="1">
      <c r="AJ54" s="3103" t="s">
        <v>1943</v>
      </c>
      <c r="AK54" s="3104"/>
      <c r="AL54" s="1803"/>
      <c r="AM54" s="1803"/>
    </row>
    <row r="55" spans="2:75" ht="12.75" customHeight="1">
      <c r="AJ55" s="3365" t="s">
        <v>1928</v>
      </c>
      <c r="AK55" s="3104"/>
      <c r="AL55" s="1803">
        <f>SUMIF($F:$F,"Government Securities - Local Currency",$BA:$BA)+SUMIF($F:$F,"Government Securities - Local Currency",$BT:$BT)</f>
        <v>0</v>
      </c>
      <c r="AM55" s="1803">
        <f>SUMIF($F:$F,"Government Securities - Local Currency",$AZ:$AZ)+SUMIF($F:$F,"Government Securities - Local Currency",$BS:$BS)</f>
        <v>0</v>
      </c>
    </row>
    <row r="56" spans="2:75" ht="12.75" customHeight="1">
      <c r="AJ56" s="3365" t="s">
        <v>1929</v>
      </c>
      <c r="AK56" s="3104"/>
      <c r="AL56" s="1803">
        <f>SUMIF($F:$F,"Government Securities - Foreign Currency",$BA:$BA)+SUMIF($F:$F,"Government Securities - Foreign Currency",$BT:$BT)</f>
        <v>0</v>
      </c>
      <c r="AM56" s="1803">
        <f>SUMIF($F:$F,"Government Securities - Foreign Currency",$AZ:$AZ)+SUMIF($F:$F,"Government Securities - Foreign Currency",$BS:$BS)</f>
        <v>0</v>
      </c>
    </row>
    <row r="57" spans="2:75" ht="12.75" customHeight="1">
      <c r="AJ57" s="3103" t="s">
        <v>227</v>
      </c>
      <c r="AK57" s="3104"/>
      <c r="AL57" s="1803" cm="1">
        <f t="array" ref="AL57">SUMIF($F:$F,AJ57,$BA:$BA)+SUMIF($F:$F,AF89\,$BT:$BT)</f>
        <v>0</v>
      </c>
      <c r="AM57" s="1803">
        <f>SUMIF($F:$F,AJ57,$AZ:$AZ)+SUMIF($F:$F,AJ57,$BS:$BS)</f>
        <v>0</v>
      </c>
    </row>
    <row r="58" spans="2:75" ht="12.75" customHeight="1">
      <c r="AJ58" s="3103" t="s">
        <v>1944</v>
      </c>
      <c r="AK58" s="3104"/>
      <c r="AL58" s="1803"/>
      <c r="AM58" s="1803"/>
    </row>
    <row r="59" spans="2:75" ht="12.75" customHeight="1">
      <c r="AJ59" s="3365" t="s">
        <v>1945</v>
      </c>
      <c r="AK59" s="3104"/>
      <c r="AL59" s="1803">
        <f>SUMIF($F:$F,"Debt Securities - investment grade",$BA:$BA)+SUMIF($F:$F,"Debt Securities - investment grade",$BT:$BT)</f>
        <v>0</v>
      </c>
      <c r="AM59" s="1803">
        <f>SUMIF($F:$F,"Debt Securities - investment grade",$AZ:$AZ)+SUMIF($F:$F,"Debt Securities - investment grade",$BS:$BS)</f>
        <v>0</v>
      </c>
    </row>
    <row r="60" spans="2:75" ht="12.75" customHeight="1">
      <c r="AJ60" s="3365" t="s">
        <v>1946</v>
      </c>
      <c r="AK60" s="3104"/>
      <c r="AL60" s="1803">
        <f>SUMIF($F:$F,"Debt Securities - below investment grade",$BA:$BA)+SUMIF($F:$F,"Debt Securities - below investment grade",$BT:$BT)</f>
        <v>0</v>
      </c>
      <c r="AM60" s="1803">
        <f>SUMIF($F:$F,"Debt Securities - below investment grade",$AZ:$AZ)+SUMIF($F:$F,"Debt Securities - below investment grade",$BS:$BS)</f>
        <v>0</v>
      </c>
    </row>
    <row r="61" spans="2:75" ht="12.75" customHeight="1">
      <c r="AJ61" s="3103" t="s">
        <v>230</v>
      </c>
      <c r="AK61" s="3104"/>
      <c r="AL61" s="1803">
        <f>SUMIF($F:$F,AJ61,$BA:$BA)+SUMIF($F:$F,AJ61,$BT:$BT)</f>
        <v>0</v>
      </c>
      <c r="AM61" s="1803">
        <f>SUMIF($F:$F,AJ61,$AZ:$AZ)+SUMIF($F:$F,AJ61,$BS:$BS)</f>
        <v>0</v>
      </c>
    </row>
    <row r="62" spans="2:75" ht="12.75" customHeight="1">
      <c r="AJ62" s="3065" t="s">
        <v>231</v>
      </c>
      <c r="AK62" s="3066"/>
      <c r="AL62" s="1803">
        <f>SUMIF($F:$F,AJ62,$BA:$BA)+SUMIF($F:$F,AJ62,$BT:$BT)</f>
        <v>0</v>
      </c>
      <c r="AM62" s="1803">
        <f>SUMIF($F:$F,AJ62,$AZ:$AZ)+SUMIF($F:$F,AJ62,$BS:$BS)</f>
        <v>0</v>
      </c>
    </row>
    <row r="63" spans="2:75" ht="12.75" customHeight="1">
      <c r="AJ63" s="3065" t="s">
        <v>232</v>
      </c>
      <c r="AK63" s="3066"/>
      <c r="AL63" s="1803">
        <f>SUMIF($F:$F,AJ63,$BA:$BA)+SUMIF($F:$F,AJ63,$BT:$BT)</f>
        <v>0</v>
      </c>
      <c r="AM63" s="1803">
        <f>SUMIF($F:$F,AJ63,$AZ:$AZ)+SUMIF($F:$F,AJ63,$BS:$BS)</f>
        <v>0</v>
      </c>
    </row>
    <row r="64" spans="2:75" ht="12.75" customHeight="1">
      <c r="AJ64" s="7767" t="s">
        <v>164</v>
      </c>
      <c r="AK64" s="7768"/>
      <c r="AL64" s="1806">
        <f>SUM(AL54:AL61)</f>
        <v>0</v>
      </c>
      <c r="AM64" s="1806">
        <f>SUM(AM54:AM61)</f>
        <v>0</v>
      </c>
    </row>
    <row r="66" spans="36:39" ht="12.75" customHeight="1">
      <c r="AJ66" s="3105" t="s">
        <v>1863</v>
      </c>
      <c r="AK66" s="3106"/>
      <c r="AL66" s="3105" t="s">
        <v>52</v>
      </c>
      <c r="AM66" s="3106"/>
    </row>
    <row r="67" spans="36:39" ht="12.75" customHeight="1">
      <c r="AJ67" s="3366" t="s">
        <v>2043</v>
      </c>
      <c r="AK67" s="3367"/>
      <c r="AL67" s="7704" t="s">
        <v>1554</v>
      </c>
      <c r="AM67" s="7706"/>
    </row>
    <row r="68" spans="36:39" ht="12.75" customHeight="1">
      <c r="AJ68" s="3366" t="s">
        <v>1983</v>
      </c>
      <c r="AK68" s="3367"/>
      <c r="AL68" s="7710"/>
      <c r="AM68" s="7712"/>
    </row>
    <row r="69" spans="36:39" ht="12.75" customHeight="1">
      <c r="AJ69" s="3366" t="s">
        <v>2044</v>
      </c>
      <c r="AK69" s="3367"/>
      <c r="AL69" s="1653" t="s">
        <v>2045</v>
      </c>
      <c r="AM69" s="1654"/>
    </row>
    <row r="70" spans="36:39" ht="12.75" customHeight="1">
      <c r="AJ70" s="3366" t="s">
        <v>2046</v>
      </c>
      <c r="AK70" s="3367"/>
      <c r="AL70" s="1653" t="s">
        <v>2047</v>
      </c>
      <c r="AM70" s="1654"/>
    </row>
    <row r="71" spans="36:39" ht="12.75" customHeight="1">
      <c r="AJ71" s="3366" t="s">
        <v>1984</v>
      </c>
      <c r="AK71" s="3367"/>
      <c r="AL71" s="8202" t="s">
        <v>1985</v>
      </c>
      <c r="AM71" s="8203"/>
    </row>
  </sheetData>
  <sheetProtection algorithmName="SHA-512" hashValue="jXpfZEqAoACbUJron0rF9H5Hry5SM+5L6+RfR9mSX/KlRznfkrTkrRA766Y35NTqHl4N9aaOusnXxMoq0SjBvg==" saltValue="wmJG+lP9LBrj1vhLNakMyw==" spinCount="100000" sheet="1" scenarios="1" formatRows="0" insertColumns="0" insertRows="0"/>
  <mergeCells count="76">
    <mergeCell ref="AJ9:BD9"/>
    <mergeCell ref="AJ10:AJ17"/>
    <mergeCell ref="AB2:AB5"/>
    <mergeCell ref="Y10:Y20"/>
    <mergeCell ref="Z10:Z20"/>
    <mergeCell ref="AA10:AA20"/>
    <mergeCell ref="BA11:BA17"/>
    <mergeCell ref="BB11:BB17"/>
    <mergeCell ref="AK10:AL10"/>
    <mergeCell ref="AM10:AM17"/>
    <mergeCell ref="AN10:AQ10"/>
    <mergeCell ref="AS10:AS17"/>
    <mergeCell ref="AT10:AT17"/>
    <mergeCell ref="AV11:AV17"/>
    <mergeCell ref="AW11:AW17"/>
    <mergeCell ref="AX11:AX17"/>
    <mergeCell ref="B9:C20"/>
    <mergeCell ref="D9:D20"/>
    <mergeCell ref="F9:F20"/>
    <mergeCell ref="N9:N20"/>
    <mergeCell ref="J9:J20"/>
    <mergeCell ref="K9:K20"/>
    <mergeCell ref="L9:L20"/>
    <mergeCell ref="M9:M20"/>
    <mergeCell ref="E9:E20"/>
    <mergeCell ref="G9:G20"/>
    <mergeCell ref="H9:H20"/>
    <mergeCell ref="I9:I20"/>
    <mergeCell ref="O10:O20"/>
    <mergeCell ref="P10:P20"/>
    <mergeCell ref="Q10:Q20"/>
    <mergeCell ref="X10:X20"/>
    <mergeCell ref="V9:V20"/>
    <mergeCell ref="U9:U20"/>
    <mergeCell ref="T9:T20"/>
    <mergeCell ref="R9:R20"/>
    <mergeCell ref="S9:S20"/>
    <mergeCell ref="BG9:BW9"/>
    <mergeCell ref="BG10:BW10"/>
    <mergeCell ref="BG11:BG17"/>
    <mergeCell ref="BH11:BI11"/>
    <mergeCell ref="BJ11:BJ17"/>
    <mergeCell ref="BK11:BK12"/>
    <mergeCell ref="BL11:BL17"/>
    <mergeCell ref="BM11:BM17"/>
    <mergeCell ref="BN11:BN17"/>
    <mergeCell ref="BW11:BW17"/>
    <mergeCell ref="BH12:BH17"/>
    <mergeCell ref="BI12:BI17"/>
    <mergeCell ref="BO12:BO17"/>
    <mergeCell ref="BP12:BP17"/>
    <mergeCell ref="BV12:BV17"/>
    <mergeCell ref="BK13:BK17"/>
    <mergeCell ref="BS12:BS17"/>
    <mergeCell ref="BT12:BT17"/>
    <mergeCell ref="BU12:BU17"/>
    <mergeCell ref="AY11:AY17"/>
    <mergeCell ref="AZ11:AZ17"/>
    <mergeCell ref="BQ12:BQ17"/>
    <mergeCell ref="BR12:BR17"/>
    <mergeCell ref="BE10:BE17"/>
    <mergeCell ref="AL71:AM71"/>
    <mergeCell ref="AJ52:AK52"/>
    <mergeCell ref="BC11:BC17"/>
    <mergeCell ref="AU10:AU17"/>
    <mergeCell ref="BD10:BD17"/>
    <mergeCell ref="AK11:AK17"/>
    <mergeCell ref="AL11:AL17"/>
    <mergeCell ref="AN11:AN17"/>
    <mergeCell ref="AO11:AO17"/>
    <mergeCell ref="AP11:AP17"/>
    <mergeCell ref="AQ11:AQ17"/>
    <mergeCell ref="AR11:AR17"/>
    <mergeCell ref="AJ51:AM51"/>
    <mergeCell ref="AJ64:AK64"/>
    <mergeCell ref="AL67:AM68"/>
  </mergeCells>
  <conditionalFormatting sqref="Q50">
    <cfRule type="cellIs" dxfId="83" priority="1" operator="notEqual">
      <formula>0</formula>
    </cfRule>
  </conditionalFormatting>
  <dataValidations count="3">
    <dataValidation type="list" allowBlank="1" showInputMessage="1" showErrorMessage="1" sqref="F23:F24 F28:F29 F33:F34 F40:F41 F45:F46 AQ23:AQ24 AQ28:AQ29 AQ33:AQ34 AQ39:AQ41 AQ45:AQ46" xr:uid="{C8B45FDC-FE1A-4EBC-B57D-D87B7BC8FEF8}">
      <formula1>"Y,N"</formula1>
    </dataValidation>
    <dataValidation type="list" allowBlank="1" showInputMessage="1" showErrorMessage="1" sqref="G21:G49" xr:uid="{341D3B32-A59E-43B4-8DC7-ED27C2409C3A}">
      <formula1>"BSP,SEC,PSE"</formula1>
    </dataValidation>
    <dataValidation type="list" allowBlank="1" showInputMessage="1" showErrorMessage="1" sqref="AP22:AP49" xr:uid="{2A60626D-4D28-4AE4-9E41-561795BA50BD}">
      <formula1>"Y,N,n/a"</formula1>
    </dataValidation>
  </dataValidations>
  <hyperlinks>
    <hyperlink ref="AC5" location="SCI!A1" display="SCI" xr:uid="{A4539DEC-817A-4344-91C0-AFAFCBD3C826}"/>
    <hyperlink ref="AC4" location="'SFP - Liab, NW '!A1" display="SFP-Liab and NW" xr:uid="{3630A6FA-E9A6-4855-8386-C199E2964770}"/>
    <hyperlink ref="AC3" location="'SFP - Asset'!A1" display="SFP-Asset" xr:uid="{DE8B0712-4C12-4ABB-93E1-2BF450AAF8FF}"/>
    <hyperlink ref="AC2" location="Content!A1" display="Content" xr:uid="{017232D4-9214-4FF8-99B8-5B71A5C9343D}"/>
    <hyperlink ref="AJ68" r:id="rId1" display="https://www.insurance.gov.ph/wp-content/uploads/2022/05/CL2022_23.pdf" xr:uid="{96C033D4-F94A-45E9-9E81-38C744396A3B}"/>
    <hyperlink ref="AJ71" r:id="rId2" display="https://www.insurance.gov.ph/wp-content/uploads/2022/02/CL2021_53.pdf" xr:uid="{6A2DF099-5997-4699-A8C5-D7053831BFA8}"/>
    <hyperlink ref="AJ67" r:id="rId3" display="https://www.insurance.gov.ph/amended-insurance-code-r-a-10607/" xr:uid="{3CAB81BE-BD5A-4074-92F9-7F524A3C8EFF}"/>
    <hyperlink ref="AJ69" r:id="rId4" display="https://www.insurance.gov.ph/wp-content/uploads/2022/11/CL2014_50.pdf" xr:uid="{B633A438-CA04-4800-86B3-545B7112D396}"/>
  </hyperlinks>
  <printOptions horizontalCentered="1"/>
  <pageMargins left="0.2" right="0.2" top="1.25" bottom="0.75" header="0.3" footer="0.3"/>
  <pageSetup paperSize="5" scale="24" fitToHeight="0" orientation="portrait"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r:uid="{BA2DD05C-9E97-41A1-9A77-C2327424AC8B}">
          <x14:formula1>
            <xm:f>'Dropdown List'!$A$21:$A$28</xm:f>
          </x14:formula1>
          <xm:sqref>E22:E24 E28:E29 E33:E34 E40:E41 E45:E46</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9">
    <tabColor rgb="FFFFCCCC"/>
    <pageSetUpPr fitToPage="1"/>
  </sheetPr>
  <dimension ref="B2:AH91"/>
  <sheetViews>
    <sheetView showGridLines="0" zoomScale="85" zoomScaleNormal="85" workbookViewId="0">
      <selection activeCell="AF18" sqref="AF18"/>
    </sheetView>
  </sheetViews>
  <sheetFormatPr defaultColWidth="9.140625" defaultRowHeight="12.75" customHeight="1" outlineLevelCol="1"/>
  <cols>
    <col min="1" max="1" width="1.85546875" style="510" customWidth="1"/>
    <col min="2" max="2" width="11.140625" style="3018" customWidth="1"/>
    <col min="3" max="3" width="45.28515625" style="3019" bestFit="1" customWidth="1"/>
    <col min="4" max="9" width="20.7109375" style="513" customWidth="1"/>
    <col min="10" max="10" width="30.7109375" style="513" customWidth="1"/>
    <col min="11" max="11" width="2.140625" style="510" customWidth="1"/>
    <col min="12" max="12" width="18.42578125" style="510" bestFit="1" customWidth="1"/>
    <col min="13" max="17" width="9.140625" style="510" customWidth="1"/>
    <col min="18" max="18" width="9.140625" style="510" hidden="1" customWidth="1"/>
    <col min="19" max="22" width="20.7109375" style="18" hidden="1" customWidth="1"/>
    <col min="23" max="25" width="18.7109375" style="18" hidden="1" customWidth="1"/>
    <col min="26" max="33" width="18.7109375" style="18" hidden="1" customWidth="1" outlineLevel="1"/>
    <col min="34" max="34" width="35.7109375" style="18" hidden="1" customWidth="1" collapsed="1"/>
    <col min="35" max="35" width="0" style="510" hidden="1" customWidth="1"/>
    <col min="36" max="16384" width="9.140625" style="510"/>
  </cols>
  <sheetData>
    <row r="2" spans="2:34" s="18" customFormat="1" ht="15.2" customHeight="1">
      <c r="B2" s="1005" t="s">
        <v>2259</v>
      </c>
      <c r="G2" s="1484"/>
      <c r="H2" s="1484"/>
      <c r="K2" s="8180" t="s">
        <v>1486</v>
      </c>
      <c r="L2" s="5623" t="s">
        <v>1067</v>
      </c>
    </row>
    <row r="3" spans="2:34" s="265" customFormat="1" ht="15.2" customHeight="1">
      <c r="B3" s="1005" t="s">
        <v>7</v>
      </c>
      <c r="C3" s="18"/>
      <c r="D3" s="5393">
        <f>'Com Prof'!D2</f>
        <v>0</v>
      </c>
      <c r="E3" s="5394"/>
      <c r="F3" s="5394"/>
      <c r="G3" s="1484"/>
      <c r="H3" s="1484"/>
      <c r="K3" s="7342"/>
      <c r="L3" s="550" t="s">
        <v>1487</v>
      </c>
      <c r="S3" s="18"/>
      <c r="T3" s="18"/>
      <c r="U3" s="18"/>
      <c r="V3" s="18"/>
      <c r="W3" s="18"/>
      <c r="X3" s="18"/>
      <c r="Y3" s="18"/>
      <c r="Z3" s="18"/>
      <c r="AA3" s="18"/>
      <c r="AB3" s="18"/>
      <c r="AC3" s="18"/>
      <c r="AD3" s="18"/>
      <c r="AE3" s="18"/>
      <c r="AF3" s="18"/>
      <c r="AG3" s="18"/>
      <c r="AH3" s="18"/>
    </row>
    <row r="4" spans="2:34" s="265" customFormat="1" ht="15.2" customHeight="1">
      <c r="B4" s="1005" t="s">
        <v>757</v>
      </c>
      <c r="C4" s="18"/>
      <c r="D4" s="5547">
        <f>'Com Prof'!D3</f>
        <v>45657</v>
      </c>
      <c r="E4" s="5548"/>
      <c r="F4" s="5548"/>
      <c r="K4" s="7342"/>
      <c r="L4" s="550" t="s">
        <v>1488</v>
      </c>
      <c r="S4" s="18"/>
      <c r="T4" s="18"/>
      <c r="U4" s="18"/>
      <c r="V4" s="18"/>
      <c r="W4" s="18"/>
      <c r="X4" s="18"/>
      <c r="Y4" s="18"/>
      <c r="Z4" s="18"/>
      <c r="AA4" s="18"/>
      <c r="AB4" s="18"/>
      <c r="AC4" s="18"/>
      <c r="AD4" s="18"/>
      <c r="AE4" s="18"/>
      <c r="AF4" s="18"/>
      <c r="AG4" s="18"/>
      <c r="AH4" s="18"/>
    </row>
    <row r="5" spans="2:34" s="265" customFormat="1" ht="15.2" customHeight="1">
      <c r="B5" s="593"/>
      <c r="C5" s="593"/>
      <c r="D5" s="593"/>
      <c r="E5" s="593"/>
      <c r="F5" s="593"/>
      <c r="G5" s="593"/>
      <c r="H5" s="593"/>
      <c r="I5" s="593"/>
      <c r="J5" s="593"/>
      <c r="K5" s="7992"/>
      <c r="L5" s="551" t="s">
        <v>258</v>
      </c>
      <c r="S5" s="18"/>
      <c r="T5" s="18"/>
      <c r="U5" s="18"/>
      <c r="V5" s="18"/>
      <c r="W5" s="18"/>
      <c r="X5" s="18"/>
      <c r="Y5" s="18"/>
      <c r="Z5" s="18"/>
      <c r="AA5" s="18"/>
      <c r="AB5" s="18"/>
      <c r="AC5" s="18"/>
      <c r="AD5" s="18"/>
      <c r="AE5" s="18"/>
      <c r="AF5" s="18"/>
      <c r="AG5" s="18"/>
      <c r="AH5" s="18"/>
    </row>
    <row r="6" spans="2:34" s="265" customFormat="1" ht="14.1" customHeight="1">
      <c r="L6" s="510"/>
      <c r="S6" s="18"/>
      <c r="T6" s="18"/>
      <c r="U6" s="18"/>
      <c r="V6" s="18"/>
      <c r="W6" s="18"/>
      <c r="X6" s="18"/>
      <c r="Y6" s="18"/>
      <c r="Z6" s="18"/>
      <c r="AA6" s="18"/>
      <c r="AB6" s="18"/>
      <c r="AC6" s="18"/>
      <c r="AD6" s="18"/>
      <c r="AE6" s="18"/>
      <c r="AF6" s="18"/>
      <c r="AG6" s="18"/>
      <c r="AH6" s="18"/>
    </row>
    <row r="7" spans="2:34" s="265" customFormat="1" ht="14.1" customHeight="1">
      <c r="L7" s="510"/>
      <c r="S7" s="18"/>
      <c r="T7" s="18"/>
      <c r="U7" s="18"/>
      <c r="V7" s="18"/>
      <c r="W7" s="18"/>
      <c r="X7" s="18"/>
      <c r="Y7" s="18"/>
      <c r="Z7" s="18"/>
      <c r="AA7" s="18"/>
      <c r="AB7" s="18"/>
      <c r="AC7" s="18"/>
      <c r="AD7" s="18"/>
      <c r="AE7" s="18"/>
      <c r="AF7" s="18"/>
      <c r="AG7" s="18"/>
      <c r="AH7" s="18"/>
    </row>
    <row r="8" spans="2:34" s="265" customFormat="1" ht="14.1" customHeight="1">
      <c r="L8" s="510"/>
    </row>
    <row r="9" spans="2:34" s="18" customFormat="1" ht="16.899999999999999" customHeight="1">
      <c r="B9" s="8238" t="s">
        <v>52</v>
      </c>
      <c r="C9" s="8239"/>
      <c r="D9" s="8233" t="s">
        <v>2260</v>
      </c>
      <c r="E9" s="7380" t="s">
        <v>1494</v>
      </c>
      <c r="F9" s="8233" t="s">
        <v>2261</v>
      </c>
      <c r="G9" s="8233" t="s">
        <v>2064</v>
      </c>
      <c r="H9" s="8233" t="s">
        <v>1086</v>
      </c>
      <c r="I9" s="8233" t="s">
        <v>1084</v>
      </c>
      <c r="J9" s="8234" t="s">
        <v>1497</v>
      </c>
      <c r="K9" s="23"/>
      <c r="L9" s="25"/>
      <c r="S9" s="8189" t="s">
        <v>1068</v>
      </c>
      <c r="T9" s="8189"/>
      <c r="U9" s="8189"/>
      <c r="V9" s="8189"/>
      <c r="W9" s="8189"/>
      <c r="X9" s="8189"/>
      <c r="Y9" s="8189"/>
      <c r="Z9" s="8189"/>
      <c r="AA9" s="8189"/>
      <c r="AB9" s="8189"/>
      <c r="AC9" s="8189"/>
      <c r="AD9" s="8189"/>
      <c r="AE9" s="8189"/>
      <c r="AF9" s="8189"/>
      <c r="AG9" s="8189"/>
      <c r="AH9" s="8189"/>
    </row>
    <row r="10" spans="2:34" s="18" customFormat="1" ht="16.899999999999999" customHeight="1">
      <c r="B10" s="8240"/>
      <c r="C10" s="8241"/>
      <c r="D10" s="7382"/>
      <c r="E10" s="8231"/>
      <c r="F10" s="7382"/>
      <c r="G10" s="7382"/>
      <c r="H10" s="7382"/>
      <c r="I10" s="7382"/>
      <c r="J10" s="7887"/>
      <c r="L10" s="25"/>
      <c r="S10" s="7410" t="s">
        <v>1501</v>
      </c>
      <c r="T10" s="7410" t="s">
        <v>1502</v>
      </c>
      <c r="U10" s="7410"/>
      <c r="V10" s="7410" t="s">
        <v>1081</v>
      </c>
      <c r="W10" s="7410" t="s">
        <v>1082</v>
      </c>
      <c r="X10" s="7410" t="s">
        <v>1086</v>
      </c>
      <c r="Y10" s="7410" t="s">
        <v>1084</v>
      </c>
      <c r="Z10" s="7410" t="s">
        <v>1070</v>
      </c>
      <c r="AA10" s="7410"/>
      <c r="AB10" s="7410"/>
      <c r="AC10" s="7410"/>
      <c r="AD10" s="7410" t="s">
        <v>1071</v>
      </c>
      <c r="AE10" s="7410"/>
      <c r="AF10" s="7410"/>
      <c r="AG10" s="7410"/>
      <c r="AH10" s="7410" t="s">
        <v>44</v>
      </c>
    </row>
    <row r="11" spans="2:34" s="18" customFormat="1" ht="16.899999999999999" customHeight="1">
      <c r="B11" s="8240"/>
      <c r="C11" s="8241"/>
      <c r="D11" s="7382"/>
      <c r="E11" s="8231"/>
      <c r="F11" s="7382"/>
      <c r="G11" s="7382"/>
      <c r="H11" s="7382"/>
      <c r="I11" s="7382"/>
      <c r="J11" s="7887"/>
      <c r="L11" s="25"/>
      <c r="S11" s="7410"/>
      <c r="T11" s="7410" t="s">
        <v>1507</v>
      </c>
      <c r="U11" s="7410" t="s">
        <v>1508</v>
      </c>
      <c r="V11" s="7410"/>
      <c r="W11" s="7410"/>
      <c r="X11" s="7410"/>
      <c r="Y11" s="7410"/>
      <c r="Z11" s="7410" t="s">
        <v>1509</v>
      </c>
      <c r="AA11" s="7410" t="s">
        <v>1082</v>
      </c>
      <c r="AB11" s="7410" t="s">
        <v>1086</v>
      </c>
      <c r="AC11" s="7410" t="s">
        <v>1084</v>
      </c>
      <c r="AD11" s="7410" t="s">
        <v>1509</v>
      </c>
      <c r="AE11" s="7410" t="s">
        <v>1082</v>
      </c>
      <c r="AF11" s="7410" t="s">
        <v>1086</v>
      </c>
      <c r="AG11" s="7410" t="s">
        <v>1084</v>
      </c>
      <c r="AH11" s="7410"/>
    </row>
    <row r="12" spans="2:34" s="18" customFormat="1" ht="16.899999999999999" customHeight="1">
      <c r="B12" s="8242"/>
      <c r="C12" s="8243"/>
      <c r="D12" s="8182"/>
      <c r="E12" s="8232"/>
      <c r="F12" s="8182"/>
      <c r="G12" s="8182"/>
      <c r="H12" s="8182"/>
      <c r="I12" s="8182"/>
      <c r="J12" s="8235"/>
      <c r="L12" s="25"/>
      <c r="S12" s="7410"/>
      <c r="T12" s="7410"/>
      <c r="U12" s="7410"/>
      <c r="V12" s="7410"/>
      <c r="W12" s="7410"/>
      <c r="X12" s="7410"/>
      <c r="Y12" s="7410"/>
      <c r="Z12" s="7410"/>
      <c r="AA12" s="7410"/>
      <c r="AB12" s="7410"/>
      <c r="AC12" s="7410"/>
      <c r="AD12" s="7410"/>
      <c r="AE12" s="7410"/>
      <c r="AF12" s="7410"/>
      <c r="AG12" s="7410"/>
      <c r="AH12" s="7410"/>
    </row>
    <row r="13" spans="2:34" s="18" customFormat="1" ht="12.75" customHeight="1">
      <c r="B13" s="2991"/>
      <c r="C13" s="2992"/>
      <c r="D13" s="2993"/>
      <c r="E13" s="4169"/>
      <c r="F13" s="4169"/>
      <c r="G13" s="4169"/>
      <c r="H13" s="4169"/>
      <c r="I13" s="4169"/>
      <c r="J13" s="4170"/>
      <c r="L13" s="25"/>
      <c r="S13" s="2994"/>
      <c r="T13" s="2994"/>
      <c r="U13" s="2994"/>
      <c r="V13" s="2994"/>
      <c r="W13" s="2994"/>
      <c r="X13" s="2994"/>
      <c r="Y13" s="2994"/>
      <c r="Z13" s="2994"/>
      <c r="AA13" s="2994"/>
      <c r="AB13" s="2994"/>
      <c r="AC13" s="2994"/>
      <c r="AD13" s="2994"/>
      <c r="AE13" s="2994"/>
      <c r="AF13" s="2994"/>
      <c r="AG13" s="2994"/>
      <c r="AH13" s="2994"/>
    </row>
    <row r="14" spans="2:34" s="18" customFormat="1" ht="12.75" customHeight="1">
      <c r="B14" s="2995" t="s">
        <v>2262</v>
      </c>
      <c r="C14" s="2824" t="s">
        <v>2263</v>
      </c>
      <c r="D14" s="2996">
        <f>'S2 - CiB'!V73</f>
        <v>0</v>
      </c>
      <c r="E14" s="2997"/>
      <c r="F14" s="2998"/>
      <c r="G14" s="2997"/>
      <c r="H14" s="2997"/>
      <c r="I14" s="2997"/>
      <c r="J14" s="2999"/>
      <c r="L14" s="25"/>
      <c r="S14" s="1652">
        <f>G14</f>
        <v>0</v>
      </c>
      <c r="T14" s="3000">
        <f>'S2 - CiB'!BE73</f>
        <v>0</v>
      </c>
      <c r="U14" s="3000">
        <f>'S2 - CiB'!BF73</f>
        <v>0</v>
      </c>
      <c r="V14" s="1652">
        <f>S14+T14-U14</f>
        <v>0</v>
      </c>
      <c r="W14" s="1652">
        <f>'S2 - CiB'!BI73</f>
        <v>0</v>
      </c>
      <c r="X14" s="1652">
        <f>'S2 - CiB'!BJ73</f>
        <v>0</v>
      </c>
      <c r="Y14" s="1652">
        <f>'S2 - CiB'!BK73</f>
        <v>0</v>
      </c>
      <c r="Z14" s="1652">
        <f>'S2 - CiB'!BL73</f>
        <v>0</v>
      </c>
      <c r="AA14" s="1652">
        <f>IF(AC14&gt;V14,AC14-V14,0)</f>
        <v>0</v>
      </c>
      <c r="AB14" s="1652">
        <f>IF(V14&gt;AC14,V14-AC14,0)</f>
        <v>0</v>
      </c>
      <c r="AC14" s="1652">
        <f>Y14+Z14</f>
        <v>0</v>
      </c>
      <c r="AD14" s="1652">
        <f>'S2 - CiB'!BP73</f>
        <v>0</v>
      </c>
      <c r="AE14" s="1652">
        <f>IF(AG14&gt;V14,AG14-V14,0)</f>
        <v>0</v>
      </c>
      <c r="AF14" s="1652">
        <f>IF(V14&gt;AG14,V14-AG1,0)</f>
        <v>0</v>
      </c>
      <c r="AG14" s="1652">
        <f>AC14+AD14</f>
        <v>0</v>
      </c>
      <c r="AH14" s="1772"/>
    </row>
    <row r="15" spans="2:34" s="18" customFormat="1" ht="12.75" customHeight="1">
      <c r="B15" s="2995" t="s">
        <v>2264</v>
      </c>
      <c r="C15" s="2824" t="s">
        <v>1169</v>
      </c>
      <c r="D15" s="3001">
        <f>'S3 - TD'!U29</f>
        <v>0</v>
      </c>
      <c r="E15" s="3002"/>
      <c r="F15" s="3003"/>
      <c r="G15" s="3002"/>
      <c r="H15" s="3002"/>
      <c r="I15" s="3002"/>
      <c r="J15" s="3004"/>
      <c r="K15" s="268"/>
      <c r="L15" s="25"/>
      <c r="S15" s="1652">
        <f>G15</f>
        <v>0</v>
      </c>
      <c r="T15" s="3000">
        <f>'S3 - TD'!AG29</f>
        <v>0</v>
      </c>
      <c r="U15" s="3000">
        <f>'S3 - TD'!AH29</f>
        <v>0</v>
      </c>
      <c r="V15" s="1652">
        <f>S15+T15-U15</f>
        <v>0</v>
      </c>
      <c r="W15" s="1652">
        <f>'S3 - TD'!BH29</f>
        <v>0</v>
      </c>
      <c r="X15" s="1652">
        <f>'S3 - TD'!BI29</f>
        <v>0</v>
      </c>
      <c r="Y15" s="2239">
        <f>'S3 - TD'!BJ29</f>
        <v>0</v>
      </c>
      <c r="Z15" s="1652">
        <f>'S3 - TD'!BK29</f>
        <v>0</v>
      </c>
      <c r="AA15" s="1652">
        <f>IF(AC15&gt;V15,AC15-V15,0)</f>
        <v>0</v>
      </c>
      <c r="AB15" s="1652">
        <f>IF(V15&gt;AC15,V15-AC15,0)</f>
        <v>0</v>
      </c>
      <c r="AC15" s="1652">
        <f>Y15+Z15</f>
        <v>0</v>
      </c>
      <c r="AD15" s="1652">
        <f>'S3 - TD'!BO29</f>
        <v>0</v>
      </c>
      <c r="AE15" s="1652">
        <f>IF(AG15&gt;V15,AG15-V15,0)</f>
        <v>0</v>
      </c>
      <c r="AF15" s="1652">
        <f>IF(V15&gt;AG15,V15-AG2,0)</f>
        <v>0</v>
      </c>
      <c r="AG15" s="1652">
        <f>AC15+AD15</f>
        <v>0</v>
      </c>
      <c r="AH15" s="1772"/>
    </row>
    <row r="16" spans="2:34" s="18" customFormat="1" ht="12.75" customHeight="1">
      <c r="B16" s="2995" t="s">
        <v>2265</v>
      </c>
      <c r="C16" s="2824" t="s">
        <v>1170</v>
      </c>
      <c r="D16" s="3005"/>
      <c r="E16" s="3005"/>
      <c r="F16" s="3005"/>
      <c r="G16" s="3005"/>
      <c r="H16" s="3005"/>
      <c r="I16" s="3005"/>
      <c r="J16" s="3006"/>
      <c r="K16" s="268"/>
      <c r="L16" s="25"/>
      <c r="S16" s="1652"/>
      <c r="T16" s="3000"/>
      <c r="U16" s="3000"/>
      <c r="V16" s="1652"/>
      <c r="W16" s="1652"/>
      <c r="X16" s="1652"/>
      <c r="Y16" s="1652"/>
      <c r="Z16" s="1652"/>
      <c r="AA16" s="1652"/>
      <c r="AB16" s="1652"/>
      <c r="AC16" s="1652"/>
      <c r="AD16" s="1652"/>
      <c r="AE16" s="1652"/>
      <c r="AF16" s="1652"/>
      <c r="AG16" s="1652"/>
      <c r="AH16" s="1652"/>
    </row>
    <row r="17" spans="2:34" s="18" customFormat="1" ht="12.75" customHeight="1">
      <c r="B17" s="3007">
        <v>3.1</v>
      </c>
      <c r="C17" s="3008" t="s">
        <v>1112</v>
      </c>
      <c r="D17" s="3005"/>
      <c r="E17" s="3005"/>
      <c r="F17" s="3005"/>
      <c r="G17" s="3005"/>
      <c r="H17" s="3005"/>
      <c r="I17" s="3005"/>
      <c r="J17" s="3006"/>
      <c r="K17" s="268"/>
      <c r="L17" s="25"/>
      <c r="S17" s="1652"/>
      <c r="T17" s="3000"/>
      <c r="U17" s="3000"/>
      <c r="V17" s="1652"/>
      <c r="W17" s="1652"/>
      <c r="X17" s="1652"/>
      <c r="Y17" s="1652"/>
      <c r="Z17" s="1652"/>
      <c r="AA17" s="1652"/>
      <c r="AB17" s="1652"/>
      <c r="AC17" s="1652"/>
      <c r="AD17" s="1652"/>
      <c r="AE17" s="1652"/>
      <c r="AF17" s="1652"/>
      <c r="AG17" s="1652"/>
      <c r="AH17" s="1652"/>
    </row>
    <row r="18" spans="2:34" s="18" customFormat="1" ht="12.75" customHeight="1">
      <c r="B18" s="3009" t="s">
        <v>2266</v>
      </c>
      <c r="C18" s="3010" t="s">
        <v>1127</v>
      </c>
      <c r="D18" s="3001">
        <f>'S7.A - FAFVTPL (Debt)'!X23</f>
        <v>0</v>
      </c>
      <c r="E18" s="2997"/>
      <c r="F18" s="2998"/>
      <c r="G18" s="2997"/>
      <c r="H18" s="2997"/>
      <c r="I18" s="2997"/>
      <c r="J18" s="2999"/>
      <c r="K18" s="268"/>
      <c r="L18" s="25"/>
      <c r="S18" s="1652">
        <f>G18</f>
        <v>0</v>
      </c>
      <c r="T18" s="3000">
        <f>'S7.A - FAFVTPL (Debt)'!BM20</f>
        <v>0</v>
      </c>
      <c r="U18" s="3000">
        <f>'S7.A - FAFVTPL (Debt)'!BN23</f>
        <v>0</v>
      </c>
      <c r="V18" s="1652">
        <f>S18+T18-U18</f>
        <v>0</v>
      </c>
      <c r="W18" s="1652">
        <f>'S7.A - FAFVTPL (Debt)'!BQ23</f>
        <v>0</v>
      </c>
      <c r="X18" s="1652">
        <f>'S7.A - FAFVTPL (Debt)'!BR23</f>
        <v>0</v>
      </c>
      <c r="Y18" s="2239">
        <f>'S7.A - FAFVTPL (Debt)'!BS23</f>
        <v>0</v>
      </c>
      <c r="Z18" s="1652">
        <f>'S7.A - FAFVTPL (Debt)'!BT23</f>
        <v>0</v>
      </c>
      <c r="AA18" s="1652">
        <f>IF(AC18&gt;V18,AC18-V18,0)</f>
        <v>0</v>
      </c>
      <c r="AB18" s="1652">
        <f>IF(V18&gt;AC18,V18-AC18,0)</f>
        <v>0</v>
      </c>
      <c r="AC18" s="1652">
        <f>Y18+Z18</f>
        <v>0</v>
      </c>
      <c r="AD18" s="1652">
        <f>'S7.A - FAFVTPL (Debt)'!BX23</f>
        <v>0</v>
      </c>
      <c r="AE18" s="1652">
        <f>IF(AG18&gt;V18,AG18-V18,0)</f>
        <v>0</v>
      </c>
      <c r="AF18" s="1652">
        <f>IF(V18&gt;AG18,V18-AG5,0)</f>
        <v>0</v>
      </c>
      <c r="AG18" s="1652">
        <f>AC18+AD18</f>
        <v>0</v>
      </c>
      <c r="AH18" s="1772"/>
    </row>
    <row r="19" spans="2:34" s="18" customFormat="1" ht="12.75" customHeight="1">
      <c r="B19" s="3009" t="s">
        <v>2267</v>
      </c>
      <c r="C19" s="3010" t="s">
        <v>1129</v>
      </c>
      <c r="D19" s="3001">
        <f>'S7.A - FAFVTPL (Debt)'!X29</f>
        <v>0</v>
      </c>
      <c r="E19" s="3002"/>
      <c r="F19" s="3003"/>
      <c r="G19" s="3002"/>
      <c r="H19" s="3002"/>
      <c r="I19" s="3002"/>
      <c r="J19" s="3004"/>
      <c r="K19" s="268"/>
      <c r="L19" s="25"/>
      <c r="S19" s="1652">
        <f>G19</f>
        <v>0</v>
      </c>
      <c r="T19" s="3000">
        <f>'S7.A - FAFVTPL (Debt)'!BM29</f>
        <v>0</v>
      </c>
      <c r="U19" s="3000">
        <f>'S7.A - FAFVTPL (Debt)'!BN29</f>
        <v>0</v>
      </c>
      <c r="V19" s="1652">
        <f>S19+T19-U19</f>
        <v>0</v>
      </c>
      <c r="W19" s="1652">
        <f>'S7.A - FAFVTPL (Debt)'!BQ29</f>
        <v>0</v>
      </c>
      <c r="X19" s="1652">
        <f>'S7.A - FAFVTPL (Debt)'!BR29</f>
        <v>0</v>
      </c>
      <c r="Y19" s="2239">
        <f>'S7.A - FAFVTPL (Debt)'!BS29</f>
        <v>0</v>
      </c>
      <c r="Z19" s="1652">
        <f>'S7.A - FAFVTPL (Debt)'!BT29</f>
        <v>0</v>
      </c>
      <c r="AA19" s="1652">
        <f>IF(AC19&gt;V19,AC19-V19,0)</f>
        <v>0</v>
      </c>
      <c r="AB19" s="1652">
        <f>IF(V19&gt;AC19,V19-AC19,0)</f>
        <v>0</v>
      </c>
      <c r="AC19" s="1652">
        <f>Y19+Z19</f>
        <v>0</v>
      </c>
      <c r="AD19" s="1652">
        <f>'S7.A - FAFVTPL (Debt)'!BX29</f>
        <v>0</v>
      </c>
      <c r="AE19" s="1652">
        <f>IF(AG19&gt;V19,AG19-V19,0)</f>
        <v>0</v>
      </c>
      <c r="AF19" s="1652">
        <f>IF(V19&gt;AG19,V19-AG6,0)</f>
        <v>0</v>
      </c>
      <c r="AG19" s="1652">
        <f>AC19+AD19</f>
        <v>0</v>
      </c>
      <c r="AH19" s="1772"/>
    </row>
    <row r="20" spans="2:34" s="18" customFormat="1" ht="12.75" customHeight="1">
      <c r="B20" s="3007">
        <v>3.2</v>
      </c>
      <c r="C20" s="3008" t="s">
        <v>1175</v>
      </c>
      <c r="D20" s="3005"/>
      <c r="E20" s="3005"/>
      <c r="F20" s="3005"/>
      <c r="G20" s="3005"/>
      <c r="H20" s="3005"/>
      <c r="I20" s="3005"/>
      <c r="J20" s="3006"/>
      <c r="K20" s="268"/>
      <c r="L20" s="25"/>
      <c r="S20" s="1652"/>
      <c r="T20" s="3000"/>
      <c r="U20" s="3000"/>
      <c r="V20" s="1652"/>
      <c r="W20" s="1652"/>
      <c r="X20" s="1652"/>
      <c r="Y20" s="1652"/>
      <c r="Z20" s="1652"/>
      <c r="AA20" s="1652"/>
      <c r="AB20" s="1652"/>
      <c r="AC20" s="1652"/>
      <c r="AD20" s="1652"/>
      <c r="AE20" s="1652"/>
      <c r="AF20" s="1652"/>
      <c r="AG20" s="1652"/>
      <c r="AH20" s="1652"/>
    </row>
    <row r="21" spans="2:34" s="18" customFormat="1" ht="12.75" customHeight="1">
      <c r="B21" s="3009" t="s">
        <v>2268</v>
      </c>
      <c r="C21" s="3011" t="s">
        <v>1127</v>
      </c>
      <c r="D21" s="3001">
        <f>'S7.A - FAFVTPL (Debt)'!X29</f>
        <v>0</v>
      </c>
      <c r="E21" s="2997"/>
      <c r="F21" s="2998"/>
      <c r="G21" s="2997"/>
      <c r="H21" s="2997"/>
      <c r="I21" s="2997"/>
      <c r="J21" s="2999"/>
      <c r="K21" s="268"/>
      <c r="L21" s="25"/>
      <c r="S21" s="1652">
        <f>G21</f>
        <v>0</v>
      </c>
      <c r="T21" s="3000">
        <f>'S7.A - FAFVTPL (Debt)'!BM36</f>
        <v>0</v>
      </c>
      <c r="U21" s="3000">
        <f>'S7.A - FAFVTPL (Debt)'!BN36</f>
        <v>0</v>
      </c>
      <c r="V21" s="1652">
        <f>S21+T21-U21</f>
        <v>0</v>
      </c>
      <c r="W21" s="1652">
        <f>'S7.A - FAFVTPL (Debt)'!BQ36</f>
        <v>0</v>
      </c>
      <c r="X21" s="1652">
        <f>'S7.A - FAFVTPL (Debt)'!BR36</f>
        <v>0</v>
      </c>
      <c r="Y21" s="2239">
        <f>'S7.A - FAFVTPL (Debt)'!BS36</f>
        <v>0</v>
      </c>
      <c r="Z21" s="1652">
        <f>'S7.A - FAFVTPL (Debt)'!BT36</f>
        <v>0</v>
      </c>
      <c r="AA21" s="1652">
        <f>IF(AC21&gt;V21,AC21-V21,0)</f>
        <v>0</v>
      </c>
      <c r="AB21" s="1652">
        <f>IF(V21&gt;AC21,V21-AC21,0)</f>
        <v>0</v>
      </c>
      <c r="AC21" s="1652">
        <f>Y21+Z21</f>
        <v>0</v>
      </c>
      <c r="AD21" s="1652">
        <f>'S7.A - FAFVTPL (Debt)'!BX36</f>
        <v>0</v>
      </c>
      <c r="AE21" s="1652">
        <f>IF(AG21&gt;V21,AG21-V21,0)</f>
        <v>0</v>
      </c>
      <c r="AF21" s="1652">
        <f>IF(V21&gt;AG21,V21-AG8,0)</f>
        <v>0</v>
      </c>
      <c r="AG21" s="1652">
        <f>AC21+AD21</f>
        <v>0</v>
      </c>
      <c r="AH21" s="1772"/>
    </row>
    <row r="22" spans="2:34" s="18" customFormat="1" ht="12.75" customHeight="1">
      <c r="B22" s="3009" t="s">
        <v>2269</v>
      </c>
      <c r="C22" s="3011" t="s">
        <v>1129</v>
      </c>
      <c r="D22" s="3001">
        <f>'S7.A - FAFVTPL (Debt)'!X36</f>
        <v>0</v>
      </c>
      <c r="E22" s="3002"/>
      <c r="F22" s="3003"/>
      <c r="G22" s="3002"/>
      <c r="H22" s="3002"/>
      <c r="I22" s="3002"/>
      <c r="J22" s="3004"/>
      <c r="K22" s="268"/>
      <c r="L22" s="25"/>
      <c r="S22" s="1652">
        <f>G22</f>
        <v>0</v>
      </c>
      <c r="T22" s="3000">
        <f>'S7.A - FAFVTPL (Debt)'!BM42</f>
        <v>0</v>
      </c>
      <c r="U22" s="3000">
        <f>'S7.A - FAFVTPL (Debt)'!BN42</f>
        <v>0</v>
      </c>
      <c r="V22" s="1652">
        <f>S22+T22-U22</f>
        <v>0</v>
      </c>
      <c r="W22" s="2239">
        <f>'S7.A - FAFVTPL (Debt)'!BQ42</f>
        <v>0</v>
      </c>
      <c r="X22" s="2239">
        <f>'S7.A - FAFVTPL (Debt)'!BR42</f>
        <v>0</v>
      </c>
      <c r="Y22" s="1652">
        <f>'S7.A - FAFVTPL (Debt)'!BS42</f>
        <v>0</v>
      </c>
      <c r="Z22" s="1652">
        <f>'S7.A - FAFVTPL (Debt)'!BT42</f>
        <v>0</v>
      </c>
      <c r="AA22" s="1652">
        <f>IF(AC22&gt;V22,AC22-V22,0)</f>
        <v>0</v>
      </c>
      <c r="AB22" s="1652">
        <f>IF(V22&gt;AC22,V22-AC22,0)</f>
        <v>0</v>
      </c>
      <c r="AC22" s="1652">
        <f>Y22+Z22</f>
        <v>0</v>
      </c>
      <c r="AD22" s="1652">
        <f>'S7.A - FAFVTPL (Debt)'!BX42</f>
        <v>0</v>
      </c>
      <c r="AE22" s="1652">
        <f>IF(AG22&gt;V22,AG22-V22,0)</f>
        <v>0</v>
      </c>
      <c r="AF22" s="1652">
        <f>IF(V22&gt;AG22,V22-AG9,0)</f>
        <v>0</v>
      </c>
      <c r="AG22" s="1652">
        <f>AC22+AD22</f>
        <v>0</v>
      </c>
      <c r="AH22" s="1772"/>
    </row>
    <row r="23" spans="2:34" s="18" customFormat="1" ht="12.75" customHeight="1">
      <c r="B23" s="2995" t="s">
        <v>2270</v>
      </c>
      <c r="C23" s="2824" t="s">
        <v>1178</v>
      </c>
      <c r="D23" s="3005"/>
      <c r="E23" s="3005"/>
      <c r="F23" s="3005"/>
      <c r="G23" s="3005"/>
      <c r="H23" s="3005"/>
      <c r="I23" s="3005"/>
      <c r="J23" s="3006"/>
      <c r="K23" s="268"/>
      <c r="L23" s="25"/>
      <c r="S23" s="1652"/>
      <c r="T23" s="3000"/>
      <c r="U23" s="3000"/>
      <c r="V23" s="1652"/>
      <c r="W23" s="1652"/>
      <c r="X23" s="1652"/>
      <c r="Y23" s="1652"/>
      <c r="Z23" s="1652"/>
      <c r="AA23" s="1652"/>
      <c r="AB23" s="1652"/>
      <c r="AC23" s="1652"/>
      <c r="AD23" s="1652"/>
      <c r="AE23" s="1652"/>
      <c r="AF23" s="1652"/>
      <c r="AG23" s="1652"/>
      <c r="AH23" s="1652"/>
    </row>
    <row r="24" spans="2:34" s="18" customFormat="1" ht="12.75" customHeight="1">
      <c r="B24" s="3007">
        <v>4.0999999999999996</v>
      </c>
      <c r="C24" s="3008" t="s">
        <v>1165</v>
      </c>
      <c r="D24" s="3001">
        <f>'S10.A - AFS - Debt'!Y23</f>
        <v>0</v>
      </c>
      <c r="E24" s="2997"/>
      <c r="F24" s="2998"/>
      <c r="G24" s="2997"/>
      <c r="H24" s="2997"/>
      <c r="I24" s="2997"/>
      <c r="J24" s="2999"/>
      <c r="K24" s="268"/>
      <c r="L24" s="25"/>
      <c r="S24" s="1652">
        <f>G24</f>
        <v>0</v>
      </c>
      <c r="T24" s="3000">
        <f>'S7.A - FAFVTPL (Debt)'!BM23</f>
        <v>0</v>
      </c>
      <c r="U24" s="3000">
        <f>'S7.A - FAFVTPL (Debt)'!BN23</f>
        <v>0</v>
      </c>
      <c r="V24" s="1652">
        <f>S24+T24-U24</f>
        <v>0</v>
      </c>
      <c r="W24" s="1652">
        <f>'S10.A - AFS - Debt'!BT23</f>
        <v>0</v>
      </c>
      <c r="X24" s="1652">
        <f>'S10.A - AFS - Debt'!BU23</f>
        <v>0</v>
      </c>
      <c r="Y24" s="2239">
        <f>'S10.A - AFS - Debt'!BV23</f>
        <v>0</v>
      </c>
      <c r="Z24" s="1652">
        <f>'S10.A - AFS - Debt'!BW23</f>
        <v>0</v>
      </c>
      <c r="AA24" s="1652">
        <f>IF(AC24&gt;V24,AC24-V24,0)</f>
        <v>0</v>
      </c>
      <c r="AB24" s="1652">
        <f>IF(V24&gt;AC24,V24-AC24,0)</f>
        <v>0</v>
      </c>
      <c r="AC24" s="1652">
        <f>Y24+Z24</f>
        <v>0</v>
      </c>
      <c r="AD24" s="1652">
        <f>'S10.A - AFS - Debt'!CA23</f>
        <v>0</v>
      </c>
      <c r="AE24" s="1652">
        <f>IF(AG24&gt;V24,AG24-V24,0)</f>
        <v>0</v>
      </c>
      <c r="AF24" s="1652">
        <f>IF(V24&gt;AG24,V24-AG11,0)</f>
        <v>0</v>
      </c>
      <c r="AG24" s="1652">
        <f>AC24+AD24</f>
        <v>0</v>
      </c>
      <c r="AH24" s="1772"/>
    </row>
    <row r="25" spans="2:34" s="18" customFormat="1" ht="12.75" customHeight="1">
      <c r="B25" s="3007">
        <v>4.2</v>
      </c>
      <c r="C25" s="3008" t="s">
        <v>1166</v>
      </c>
      <c r="D25" s="3001">
        <f>'S10.A - AFS - Debt'!Y29</f>
        <v>0</v>
      </c>
      <c r="E25" s="3002"/>
      <c r="F25" s="3003"/>
      <c r="G25" s="3002"/>
      <c r="H25" s="3002"/>
      <c r="I25" s="3002"/>
      <c r="J25" s="3004"/>
      <c r="K25" s="268"/>
      <c r="L25" s="25"/>
      <c r="S25" s="1652">
        <f>G25</f>
        <v>0</v>
      </c>
      <c r="T25" s="2239">
        <f>'S10.A - AFS - Debt'!BN29</f>
        <v>0</v>
      </c>
      <c r="U25" s="2239">
        <f>'S10.A - AFS - Debt'!BO29</f>
        <v>0</v>
      </c>
      <c r="V25" s="1652">
        <f>S25+T25-U25</f>
        <v>0</v>
      </c>
      <c r="W25" s="2239">
        <f>'S10.A - AFS - Debt'!BT29</f>
        <v>0</v>
      </c>
      <c r="X25" s="2239">
        <f>'S10.A - AFS - Debt'!BU29</f>
        <v>0</v>
      </c>
      <c r="Y25" s="1652">
        <f>'S10.A - AFS - Debt'!BV29</f>
        <v>0</v>
      </c>
      <c r="Z25" s="1652">
        <f>'S10.A - AFS - Debt'!BW29</f>
        <v>0</v>
      </c>
      <c r="AA25" s="1652">
        <f>IF(AC25&gt;V25,AC25-V25,0)</f>
        <v>0</v>
      </c>
      <c r="AB25" s="1652">
        <f>IF(V25&gt;AC25,V25-AC25,0)</f>
        <v>0</v>
      </c>
      <c r="AC25" s="1652">
        <f>Y25+Z25</f>
        <v>0</v>
      </c>
      <c r="AD25" s="1652">
        <f>'S10.A - AFS - Debt'!CA29</f>
        <v>0</v>
      </c>
      <c r="AE25" s="1652">
        <f>IF(AG25&gt;V25,AG25-V25,0)</f>
        <v>0</v>
      </c>
      <c r="AF25" s="1652">
        <f>IF(V25&gt;AG25,V25-AG12,0)</f>
        <v>0</v>
      </c>
      <c r="AG25" s="1652">
        <f>AC25+AD25</f>
        <v>0</v>
      </c>
      <c r="AH25" s="1772"/>
    </row>
    <row r="26" spans="2:34" s="18" customFormat="1" ht="12.75" customHeight="1">
      <c r="B26" s="2995" t="s">
        <v>2271</v>
      </c>
      <c r="C26" s="2824" t="s">
        <v>1181</v>
      </c>
      <c r="D26" s="3005"/>
      <c r="E26" s="3005"/>
      <c r="F26" s="3005"/>
      <c r="G26" s="3005"/>
      <c r="H26" s="3005"/>
      <c r="I26" s="3005"/>
      <c r="J26" s="3006"/>
      <c r="K26" s="268"/>
      <c r="L26" s="25"/>
      <c r="S26" s="1652"/>
      <c r="T26" s="3000"/>
      <c r="U26" s="3000"/>
      <c r="V26" s="1652"/>
      <c r="W26" s="1652"/>
      <c r="X26" s="1652"/>
      <c r="Y26" s="1652"/>
      <c r="Z26" s="1652"/>
      <c r="AA26" s="1652"/>
      <c r="AB26" s="1652"/>
      <c r="AC26" s="1652"/>
      <c r="AD26" s="1652"/>
      <c r="AE26" s="1652"/>
      <c r="AF26" s="1652"/>
      <c r="AG26" s="1652"/>
      <c r="AH26" s="1652"/>
    </row>
    <row r="27" spans="2:34" s="18" customFormat="1" ht="12.75" customHeight="1">
      <c r="B27" s="3007">
        <v>5.0999999999999996</v>
      </c>
      <c r="C27" s="2824" t="s">
        <v>2272</v>
      </c>
      <c r="D27" s="3001">
        <f>'S8 - HTM'!X24</f>
        <v>0</v>
      </c>
      <c r="E27" s="2997"/>
      <c r="F27" s="2998"/>
      <c r="G27" s="2997"/>
      <c r="H27" s="2997"/>
      <c r="I27" s="2997"/>
      <c r="J27" s="2999"/>
      <c r="K27" s="268"/>
      <c r="L27" s="25"/>
      <c r="S27" s="1652">
        <f>G27</f>
        <v>0</v>
      </c>
      <c r="T27" s="3000">
        <f>'S8 - HTM'!BO24</f>
        <v>0</v>
      </c>
      <c r="U27" s="3000">
        <f>'S8 - HTM'!BP24</f>
        <v>0</v>
      </c>
      <c r="V27" s="1652">
        <f>S27+T27-U27</f>
        <v>0</v>
      </c>
      <c r="W27" s="1652">
        <f>'S8 - HTM'!BS24</f>
        <v>0</v>
      </c>
      <c r="X27" s="1652">
        <f>'S8 - HTM'!BT24</f>
        <v>0</v>
      </c>
      <c r="Y27" s="2239">
        <f>'S8 - HTM'!BU24</f>
        <v>0</v>
      </c>
      <c r="Z27" s="1652">
        <f>'S8 - HTM'!BV24</f>
        <v>0</v>
      </c>
      <c r="AA27" s="1652">
        <f>IF(AC27&gt;V27,AC27-V27,0)</f>
        <v>0</v>
      </c>
      <c r="AB27" s="1652">
        <f>IF(V27&gt;AC27,V27-AC27,0)</f>
        <v>0</v>
      </c>
      <c r="AC27" s="1652">
        <f>Y27+Z27</f>
        <v>0</v>
      </c>
      <c r="AD27" s="1652">
        <f>'S8 - HTM'!BZ24</f>
        <v>0</v>
      </c>
      <c r="AE27" s="1652">
        <f>IF(AG27&gt;V27,AG27-V27,0)</f>
        <v>0</v>
      </c>
      <c r="AF27" s="1652">
        <f>IF(V27&gt;AG27,V27-AG14,0)</f>
        <v>0</v>
      </c>
      <c r="AG27" s="1652">
        <f>AC27+AD27</f>
        <v>0</v>
      </c>
      <c r="AH27" s="1772"/>
    </row>
    <row r="28" spans="2:34" s="18" customFormat="1" ht="12.75" customHeight="1">
      <c r="B28" s="3007">
        <v>5.2</v>
      </c>
      <c r="C28" s="2824" t="s">
        <v>2273</v>
      </c>
      <c r="D28" s="3001">
        <f>'S8 - HTM'!X30</f>
        <v>0</v>
      </c>
      <c r="E28" s="3002"/>
      <c r="F28" s="3003"/>
      <c r="G28" s="3002"/>
      <c r="H28" s="3002"/>
      <c r="I28" s="3002"/>
      <c r="J28" s="3004"/>
      <c r="K28" s="268"/>
      <c r="L28" s="25"/>
      <c r="S28" s="1652">
        <f>G28</f>
        <v>0</v>
      </c>
      <c r="T28" s="2239">
        <f>'S8 - HTM'!BO30</f>
        <v>0</v>
      </c>
      <c r="U28" s="2239">
        <f>'S8 - HTM'!BP30</f>
        <v>0</v>
      </c>
      <c r="V28" s="1652">
        <f>S28+T28-U28</f>
        <v>0</v>
      </c>
      <c r="W28" s="2239">
        <f>'S8 - HTM'!BS30</f>
        <v>0</v>
      </c>
      <c r="X28" s="2239">
        <f>'S8 - HTM'!BT30</f>
        <v>0</v>
      </c>
      <c r="Y28" s="1652">
        <f>'S8 - HTM'!BU30</f>
        <v>0</v>
      </c>
      <c r="Z28" s="1652">
        <f>'S8 - HTM'!BV30</f>
        <v>0</v>
      </c>
      <c r="AA28" s="1652">
        <f>IF(AC28&gt;V28,AC28-V28,0)</f>
        <v>0</v>
      </c>
      <c r="AB28" s="1652">
        <f>IF(V28&gt;AC28,V28-AC28,0)</f>
        <v>0</v>
      </c>
      <c r="AC28" s="1652">
        <f>Y28+Z28</f>
        <v>0</v>
      </c>
      <c r="AD28" s="1652">
        <f>'S8 - HTM'!BZ30</f>
        <v>0</v>
      </c>
      <c r="AE28" s="1652">
        <f>IF(AG28&gt;V28,AG28-V28,0)</f>
        <v>0</v>
      </c>
      <c r="AF28" s="1652">
        <f>IF(V28&gt;AG28,V28-AG15,0)</f>
        <v>0</v>
      </c>
      <c r="AG28" s="1652">
        <f>AC28+AD28</f>
        <v>0</v>
      </c>
      <c r="AH28" s="1772"/>
    </row>
    <row r="29" spans="2:34" s="18" customFormat="1" ht="12.75" customHeight="1">
      <c r="B29" s="2995" t="s">
        <v>2274</v>
      </c>
      <c r="C29" s="2824" t="s">
        <v>1184</v>
      </c>
      <c r="D29" s="3005"/>
      <c r="E29" s="3005"/>
      <c r="F29" s="3005"/>
      <c r="G29" s="3005"/>
      <c r="H29" s="3005"/>
      <c r="I29" s="3005"/>
      <c r="J29" s="3006"/>
      <c r="K29" s="268"/>
      <c r="L29" s="25"/>
      <c r="S29" s="1652"/>
      <c r="T29" s="3000"/>
      <c r="U29" s="3000"/>
      <c r="V29" s="1652"/>
      <c r="W29" s="1652"/>
      <c r="X29" s="1652"/>
      <c r="Y29" s="1652"/>
      <c r="Z29" s="1652"/>
      <c r="AA29" s="1652"/>
      <c r="AB29" s="1652"/>
      <c r="AC29" s="1652"/>
      <c r="AD29" s="1652"/>
      <c r="AE29" s="1652"/>
      <c r="AF29" s="1652"/>
      <c r="AG29" s="1652"/>
      <c r="AH29" s="1652"/>
    </row>
    <row r="30" spans="2:34" s="18" customFormat="1" ht="12.75" customHeight="1">
      <c r="B30" s="3007">
        <v>6.1</v>
      </c>
      <c r="C30" s="2824" t="s">
        <v>2275</v>
      </c>
      <c r="D30" s="3001">
        <f>'S9.A - RE Mortgage Loan'!Y33</f>
        <v>0</v>
      </c>
      <c r="E30" s="2997"/>
      <c r="F30" s="2998"/>
      <c r="G30" s="2997"/>
      <c r="H30" s="2997"/>
      <c r="I30" s="2997"/>
      <c r="J30" s="2999"/>
      <c r="K30" s="268"/>
      <c r="L30" s="25"/>
      <c r="S30" s="1652">
        <f t="shared" ref="S30:S41" si="0">G30</f>
        <v>0</v>
      </c>
      <c r="T30" s="3000">
        <f>'S9.A - RE Mortgage Loan'!BI34</f>
        <v>0</v>
      </c>
      <c r="U30" s="3000">
        <f>'S9.A - RE Mortgage Loan'!BJ34</f>
        <v>0</v>
      </c>
      <c r="V30" s="1652">
        <f t="shared" ref="V30:V41" si="1">S30+T30-U30</f>
        <v>0</v>
      </c>
      <c r="W30" s="1652">
        <f>'S9.A - RE Mortgage Loan'!BM34</f>
        <v>0</v>
      </c>
      <c r="X30" s="1652">
        <f>'S9.A - RE Mortgage Loan'!BN34</f>
        <v>0</v>
      </c>
      <c r="Y30" s="2239">
        <f>'S9.A - RE Mortgage Loan'!BO34</f>
        <v>0</v>
      </c>
      <c r="Z30" s="1652">
        <f>'S9.A - RE Mortgage Loan'!BP34</f>
        <v>0</v>
      </c>
      <c r="AA30" s="1652">
        <f t="shared" ref="AA30:AA41" si="2">IF(AC30&gt;V30,AC30-V30,0)</f>
        <v>0</v>
      </c>
      <c r="AB30" s="1652">
        <f t="shared" ref="AB30:AB41" si="3">IF(V30&gt;AC30,V30-AC30,0)</f>
        <v>0</v>
      </c>
      <c r="AC30" s="1652">
        <f t="shared" ref="AC30:AC41" si="4">Y30+Z30</f>
        <v>0</v>
      </c>
      <c r="AD30" s="1652">
        <f>'S9.A - RE Mortgage Loan'!BT34</f>
        <v>0</v>
      </c>
      <c r="AE30" s="1652">
        <f t="shared" ref="AE30:AE41" si="5">IF(AG30&gt;V30,AG30-V30,0)</f>
        <v>0</v>
      </c>
      <c r="AF30" s="1652">
        <f t="shared" ref="AF30:AF41" si="6">IF(V30&gt;AG30,V30-AG17,0)</f>
        <v>0</v>
      </c>
      <c r="AG30" s="1652">
        <f t="shared" ref="AG30:AG41" si="7">AC30+AD30</f>
        <v>0</v>
      </c>
      <c r="AH30" s="1772"/>
    </row>
    <row r="31" spans="2:34" s="18" customFormat="1" ht="12.75" customHeight="1">
      <c r="B31" s="3007">
        <v>6.2</v>
      </c>
      <c r="C31" s="2824" t="s">
        <v>2276</v>
      </c>
      <c r="D31" s="3001">
        <f>'S9.B - Collateral Loan'!W27</f>
        <v>0</v>
      </c>
      <c r="E31" s="3002"/>
      <c r="F31" s="3003"/>
      <c r="G31" s="3002"/>
      <c r="H31" s="3002"/>
      <c r="I31" s="3002"/>
      <c r="J31" s="3004"/>
      <c r="K31" s="268"/>
      <c r="L31" s="25"/>
      <c r="S31" s="1652">
        <f t="shared" si="0"/>
        <v>0</v>
      </c>
      <c r="T31" s="3000">
        <f>'S9.B - Collateral Loan'!BF27</f>
        <v>0</v>
      </c>
      <c r="U31" s="3000">
        <f>'S9.B - Collateral Loan'!BG27</f>
        <v>0</v>
      </c>
      <c r="V31" s="1652">
        <f t="shared" si="1"/>
        <v>0</v>
      </c>
      <c r="W31" s="1652">
        <f>'S9.B - Collateral Loan'!BJ27</f>
        <v>0</v>
      </c>
      <c r="X31" s="1652">
        <f>'S9.B - Collateral Loan'!BK27</f>
        <v>0</v>
      </c>
      <c r="Y31" s="2239">
        <f>'S9.B - Collateral Loan'!BL27</f>
        <v>0</v>
      </c>
      <c r="Z31" s="1652">
        <f>'S9.B - Collateral Loan'!BM27</f>
        <v>0</v>
      </c>
      <c r="AA31" s="1652">
        <f t="shared" si="2"/>
        <v>0</v>
      </c>
      <c r="AB31" s="1652">
        <f t="shared" si="3"/>
        <v>0</v>
      </c>
      <c r="AC31" s="1652">
        <f t="shared" si="4"/>
        <v>0</v>
      </c>
      <c r="AD31" s="1652">
        <f>'S9.B - Collateral Loan'!BQ27</f>
        <v>0</v>
      </c>
      <c r="AE31" s="1652">
        <f t="shared" si="5"/>
        <v>0</v>
      </c>
      <c r="AF31" s="1652">
        <f t="shared" si="6"/>
        <v>0</v>
      </c>
      <c r="AG31" s="1652">
        <f t="shared" si="7"/>
        <v>0</v>
      </c>
      <c r="AH31" s="1772"/>
    </row>
    <row r="32" spans="2:34" s="18" customFormat="1" ht="12.75" customHeight="1">
      <c r="B32" s="3007">
        <v>6.3</v>
      </c>
      <c r="C32" s="2824" t="s">
        <v>2277</v>
      </c>
      <c r="D32" s="3001">
        <f>'S9.C - Guaranteed Loan'!Y25</f>
        <v>0</v>
      </c>
      <c r="E32" s="2997"/>
      <c r="F32" s="2998"/>
      <c r="G32" s="2997"/>
      <c r="H32" s="2997"/>
      <c r="I32" s="2997"/>
      <c r="J32" s="2999"/>
      <c r="K32" s="268"/>
      <c r="L32" s="25"/>
      <c r="S32" s="1652">
        <f t="shared" si="0"/>
        <v>0</v>
      </c>
      <c r="T32" s="3000">
        <f>'S9.C - Guaranteed Loan'!BJ25</f>
        <v>0</v>
      </c>
      <c r="U32" s="3000">
        <f>'S9.C - Guaranteed Loan'!BK25</f>
        <v>0</v>
      </c>
      <c r="V32" s="1652">
        <f t="shared" si="1"/>
        <v>0</v>
      </c>
      <c r="W32" s="1652">
        <f>'S9.C - Guaranteed Loan'!BN25</f>
        <v>0</v>
      </c>
      <c r="X32" s="1652">
        <f>'S9.C - Guaranteed Loan'!BO25</f>
        <v>0</v>
      </c>
      <c r="Y32" s="2239">
        <f>'S9.C - Guaranteed Loan'!BP25</f>
        <v>0</v>
      </c>
      <c r="Z32" s="1652">
        <f>'S9.C - Guaranteed Loan'!BQ25</f>
        <v>0</v>
      </c>
      <c r="AA32" s="1652">
        <f t="shared" si="2"/>
        <v>0</v>
      </c>
      <c r="AB32" s="1652">
        <f t="shared" si="3"/>
        <v>0</v>
      </c>
      <c r="AC32" s="1652">
        <f t="shared" si="4"/>
        <v>0</v>
      </c>
      <c r="AD32" s="1652">
        <f>'S9.C - Guaranteed Loan'!BU25</f>
        <v>0</v>
      </c>
      <c r="AE32" s="1652">
        <f t="shared" si="5"/>
        <v>0</v>
      </c>
      <c r="AF32" s="1652">
        <f t="shared" si="6"/>
        <v>0</v>
      </c>
      <c r="AG32" s="1652">
        <f t="shared" si="7"/>
        <v>0</v>
      </c>
      <c r="AH32" s="1772"/>
    </row>
    <row r="33" spans="2:34" s="18" customFormat="1" ht="12.75" customHeight="1">
      <c r="B33" s="3007">
        <v>6.4</v>
      </c>
      <c r="C33" s="2824" t="s">
        <v>2278</v>
      </c>
      <c r="D33" s="3001">
        <f>'S9.D - Chattel Mortgage'!X29</f>
        <v>0</v>
      </c>
      <c r="E33" s="3002"/>
      <c r="F33" s="3003"/>
      <c r="G33" s="3002"/>
      <c r="H33" s="3002"/>
      <c r="I33" s="3002"/>
      <c r="J33" s="3004"/>
      <c r="K33" s="268"/>
      <c r="L33" s="25"/>
      <c r="S33" s="1652">
        <f t="shared" si="0"/>
        <v>0</v>
      </c>
      <c r="T33" s="3000">
        <f>'S9.D - Chattel Mortgage'!BI29</f>
        <v>0</v>
      </c>
      <c r="U33" s="3000">
        <f>'S9.D - Chattel Mortgage'!BJ29</f>
        <v>0</v>
      </c>
      <c r="V33" s="1652">
        <f t="shared" si="1"/>
        <v>0</v>
      </c>
      <c r="W33" s="1652">
        <f>'S9.D - Chattel Mortgage'!BM29</f>
        <v>0</v>
      </c>
      <c r="X33" s="1652">
        <f>'S9.D - Chattel Mortgage'!BN29</f>
        <v>0</v>
      </c>
      <c r="Y33" s="2239">
        <f>'S9.D - Chattel Mortgage'!BO29</f>
        <v>0</v>
      </c>
      <c r="Z33" s="1652">
        <f>'S9.D - Chattel Mortgage'!BP29</f>
        <v>0</v>
      </c>
      <c r="AA33" s="1652">
        <f t="shared" si="2"/>
        <v>0</v>
      </c>
      <c r="AB33" s="1652">
        <f t="shared" si="3"/>
        <v>0</v>
      </c>
      <c r="AC33" s="1652">
        <f t="shared" si="4"/>
        <v>0</v>
      </c>
      <c r="AD33" s="1652">
        <f>'S9.D - Chattel Mortgage'!BT29</f>
        <v>0</v>
      </c>
      <c r="AE33" s="1652">
        <f t="shared" si="5"/>
        <v>0</v>
      </c>
      <c r="AF33" s="1652">
        <f t="shared" si="6"/>
        <v>0</v>
      </c>
      <c r="AG33" s="1652">
        <f t="shared" si="7"/>
        <v>0</v>
      </c>
      <c r="AH33" s="1772"/>
    </row>
    <row r="34" spans="2:34" s="18" customFormat="1" ht="12.75" customHeight="1">
      <c r="B34" s="3007">
        <v>6.5</v>
      </c>
      <c r="C34" s="2824" t="s">
        <v>2279</v>
      </c>
      <c r="D34" s="3001">
        <f>'S9.E - Notes Rec'!T22</f>
        <v>0</v>
      </c>
      <c r="E34" s="2997"/>
      <c r="F34" s="2998"/>
      <c r="G34" s="2997"/>
      <c r="H34" s="2997"/>
      <c r="I34" s="2997"/>
      <c r="J34" s="2999"/>
      <c r="K34" s="268"/>
      <c r="L34" s="25"/>
      <c r="S34" s="1652">
        <f t="shared" si="0"/>
        <v>0</v>
      </c>
      <c r="T34" s="3000">
        <f>'S9.E - Notes Rec'!BB22</f>
        <v>0</v>
      </c>
      <c r="U34" s="3000">
        <f>'S9.E - Notes Rec'!BC22</f>
        <v>0</v>
      </c>
      <c r="V34" s="1652">
        <f t="shared" si="1"/>
        <v>0</v>
      </c>
      <c r="W34" s="1652">
        <f>'S9.E - Notes Rec'!BF22</f>
        <v>0</v>
      </c>
      <c r="X34" s="1652">
        <f>'S9.E - Notes Rec'!BG22</f>
        <v>0</v>
      </c>
      <c r="Y34" s="2239">
        <f>'S9.E - Notes Rec'!BH22</f>
        <v>0</v>
      </c>
      <c r="Z34" s="1652">
        <f>'S9.E - Notes Rec'!BI22</f>
        <v>0</v>
      </c>
      <c r="AA34" s="1652">
        <f t="shared" si="2"/>
        <v>0</v>
      </c>
      <c r="AB34" s="1652">
        <f t="shared" si="3"/>
        <v>0</v>
      </c>
      <c r="AC34" s="1652">
        <f t="shared" si="4"/>
        <v>0</v>
      </c>
      <c r="AD34" s="1652">
        <f>'S9.E - Notes Rec'!BM22</f>
        <v>0</v>
      </c>
      <c r="AE34" s="1652">
        <f t="shared" si="5"/>
        <v>0</v>
      </c>
      <c r="AF34" s="1652">
        <f t="shared" si="6"/>
        <v>0</v>
      </c>
      <c r="AG34" s="1652">
        <f t="shared" si="7"/>
        <v>0</v>
      </c>
      <c r="AH34" s="1772"/>
    </row>
    <row r="35" spans="2:34" s="18" customFormat="1" ht="12.75" customHeight="1">
      <c r="B35" s="3007">
        <v>6.6</v>
      </c>
      <c r="C35" s="2824" t="s">
        <v>2280</v>
      </c>
      <c r="D35" s="3001">
        <f>'S9.F - Housing Loan'!V25</f>
        <v>0</v>
      </c>
      <c r="E35" s="3002"/>
      <c r="F35" s="3003"/>
      <c r="G35" s="3002"/>
      <c r="H35" s="3002"/>
      <c r="I35" s="3002"/>
      <c r="J35" s="3004"/>
      <c r="K35" s="268"/>
      <c r="L35" s="25"/>
      <c r="S35" s="1652">
        <f t="shared" si="0"/>
        <v>0</v>
      </c>
      <c r="T35" s="3000">
        <f>'S9.F - Housing Loan'!BE25</f>
        <v>0</v>
      </c>
      <c r="U35" s="3000">
        <f>'S9.F - Housing Loan'!BF25</f>
        <v>0</v>
      </c>
      <c r="V35" s="1652">
        <f t="shared" si="1"/>
        <v>0</v>
      </c>
      <c r="W35" s="1652">
        <f>'S9.F - Housing Loan'!BI25</f>
        <v>0</v>
      </c>
      <c r="X35" s="1652">
        <f>'S9.F - Housing Loan'!BJ25</f>
        <v>0</v>
      </c>
      <c r="Y35" s="2239">
        <f>'S9.F - Housing Loan'!BK25</f>
        <v>0</v>
      </c>
      <c r="Z35" s="1652">
        <f>'S9.F - Housing Loan'!BL25</f>
        <v>0</v>
      </c>
      <c r="AA35" s="1652">
        <f t="shared" si="2"/>
        <v>0</v>
      </c>
      <c r="AB35" s="1652">
        <f t="shared" si="3"/>
        <v>0</v>
      </c>
      <c r="AC35" s="1652">
        <f t="shared" si="4"/>
        <v>0</v>
      </c>
      <c r="AD35" s="1652">
        <f>'S9.F - Housing Loan'!BP25</f>
        <v>0</v>
      </c>
      <c r="AE35" s="1652">
        <f t="shared" si="5"/>
        <v>0</v>
      </c>
      <c r="AF35" s="1652">
        <f t="shared" si="6"/>
        <v>0</v>
      </c>
      <c r="AG35" s="1652">
        <f t="shared" si="7"/>
        <v>0</v>
      </c>
      <c r="AH35" s="1772"/>
    </row>
    <row r="36" spans="2:34" s="18" customFormat="1" ht="12.75" customHeight="1">
      <c r="B36" s="3007">
        <v>6.7</v>
      </c>
      <c r="C36" s="2824" t="s">
        <v>2281</v>
      </c>
      <c r="D36" s="3001">
        <f>'S9.G - Car Loan'!Y25</f>
        <v>0</v>
      </c>
      <c r="E36" s="2997"/>
      <c r="F36" s="2998"/>
      <c r="G36" s="2997"/>
      <c r="H36" s="2997"/>
      <c r="I36" s="2997"/>
      <c r="J36" s="2999"/>
      <c r="K36" s="268"/>
      <c r="L36" s="25"/>
      <c r="S36" s="1652">
        <f t="shared" si="0"/>
        <v>0</v>
      </c>
      <c r="T36" s="3000">
        <f>'S9.G - Car Loan'!BH26</f>
        <v>0</v>
      </c>
      <c r="U36" s="3000">
        <f>'S9.G - Car Loan'!BI26</f>
        <v>0</v>
      </c>
      <c r="V36" s="1652">
        <f t="shared" si="1"/>
        <v>0</v>
      </c>
      <c r="W36" s="1652">
        <f>'S9.G - Car Loan'!BL26</f>
        <v>0</v>
      </c>
      <c r="X36" s="1652">
        <f>'S9.G - Car Loan'!BM26</f>
        <v>0</v>
      </c>
      <c r="Y36" s="2239">
        <f>'S9.G - Car Loan'!BN26</f>
        <v>0</v>
      </c>
      <c r="Z36" s="1652">
        <f>'S9.G - Car Loan'!BO26</f>
        <v>0</v>
      </c>
      <c r="AA36" s="1652">
        <f t="shared" si="2"/>
        <v>0</v>
      </c>
      <c r="AB36" s="1652">
        <f t="shared" si="3"/>
        <v>0</v>
      </c>
      <c r="AC36" s="1652">
        <f t="shared" si="4"/>
        <v>0</v>
      </c>
      <c r="AD36" s="1652">
        <f>'S9.G - Car Loan'!BS26</f>
        <v>0</v>
      </c>
      <c r="AE36" s="1652">
        <f t="shared" si="5"/>
        <v>0</v>
      </c>
      <c r="AF36" s="1652">
        <f t="shared" si="6"/>
        <v>0</v>
      </c>
      <c r="AG36" s="1652">
        <f t="shared" si="7"/>
        <v>0</v>
      </c>
      <c r="AH36" s="1772"/>
    </row>
    <row r="37" spans="2:34" s="18" customFormat="1" ht="12.75" customHeight="1">
      <c r="B37" s="3007">
        <v>6.8</v>
      </c>
      <c r="C37" s="2824" t="s">
        <v>2282</v>
      </c>
      <c r="D37" s="3001">
        <f>'S9.H - Money Mortgage'!AB23</f>
        <v>0</v>
      </c>
      <c r="E37" s="3002"/>
      <c r="F37" s="3003"/>
      <c r="G37" s="3002"/>
      <c r="H37" s="3002"/>
      <c r="I37" s="3002"/>
      <c r="J37" s="3004"/>
      <c r="K37" s="268"/>
      <c r="L37" s="25"/>
      <c r="S37" s="1652">
        <f t="shared" si="0"/>
        <v>0</v>
      </c>
      <c r="T37" s="3000">
        <f>'S9.H - Money Mortgage'!BJ23</f>
        <v>0</v>
      </c>
      <c r="U37" s="3000">
        <f>'S9.H - Money Mortgage'!BK23</f>
        <v>0</v>
      </c>
      <c r="V37" s="1652">
        <f t="shared" si="1"/>
        <v>0</v>
      </c>
      <c r="W37" s="1652">
        <f>'S9.H - Money Mortgage'!BN23</f>
        <v>0</v>
      </c>
      <c r="X37" s="1652">
        <f>'S9.H - Money Mortgage'!BO23</f>
        <v>0</v>
      </c>
      <c r="Y37" s="2239">
        <f>'S9.H - Money Mortgage'!BP23</f>
        <v>0</v>
      </c>
      <c r="Z37" s="1652">
        <f>'S9.H - Money Mortgage'!BQ23</f>
        <v>0</v>
      </c>
      <c r="AA37" s="1652">
        <f t="shared" si="2"/>
        <v>0</v>
      </c>
      <c r="AB37" s="1652">
        <f t="shared" si="3"/>
        <v>0</v>
      </c>
      <c r="AC37" s="1652">
        <f t="shared" si="4"/>
        <v>0</v>
      </c>
      <c r="AD37" s="1652">
        <f>'S9.H - Money Mortgage'!BU23</f>
        <v>0</v>
      </c>
      <c r="AE37" s="1652">
        <f t="shared" si="5"/>
        <v>0</v>
      </c>
      <c r="AF37" s="1652">
        <f t="shared" si="6"/>
        <v>0</v>
      </c>
      <c r="AG37" s="1652">
        <f t="shared" si="7"/>
        <v>0</v>
      </c>
      <c r="AH37" s="1772"/>
    </row>
    <row r="38" spans="2:34" s="18" customFormat="1" ht="12.75" customHeight="1">
      <c r="B38" s="3007">
        <v>6.9</v>
      </c>
      <c r="C38" s="2824" t="s">
        <v>2283</v>
      </c>
      <c r="D38" s="3001">
        <f>'S9.I - Sales Contract'!Y22</f>
        <v>0</v>
      </c>
      <c r="E38" s="2997"/>
      <c r="F38" s="2998"/>
      <c r="G38" s="2997"/>
      <c r="H38" s="2997"/>
      <c r="I38" s="2997"/>
      <c r="J38" s="2999"/>
      <c r="K38" s="268"/>
      <c r="L38" s="25"/>
      <c r="S38" s="1652">
        <f t="shared" si="0"/>
        <v>0</v>
      </c>
      <c r="T38" s="3000">
        <f>'S9.I - Sales Contract'!BH22</f>
        <v>0</v>
      </c>
      <c r="U38" s="3000">
        <f>'S9.I - Sales Contract'!BI22</f>
        <v>0</v>
      </c>
      <c r="V38" s="1652">
        <f t="shared" si="1"/>
        <v>0</v>
      </c>
      <c r="W38" s="1652">
        <f>'S9.I - Sales Contract'!BL22</f>
        <v>0</v>
      </c>
      <c r="X38" s="1652">
        <f>'S9.I - Sales Contract'!BM22</f>
        <v>0</v>
      </c>
      <c r="Y38" s="2239">
        <f>'S9.I - Sales Contract'!BN22</f>
        <v>0</v>
      </c>
      <c r="Z38" s="1652">
        <f>'S9.I - Sales Contract'!BO22</f>
        <v>0</v>
      </c>
      <c r="AA38" s="1652">
        <f t="shared" si="2"/>
        <v>0</v>
      </c>
      <c r="AB38" s="1652">
        <f t="shared" si="3"/>
        <v>0</v>
      </c>
      <c r="AC38" s="1652">
        <f t="shared" si="4"/>
        <v>0</v>
      </c>
      <c r="AD38" s="1652">
        <f>'S9.I - Sales Contract'!BS22</f>
        <v>0</v>
      </c>
      <c r="AE38" s="1652">
        <f t="shared" si="5"/>
        <v>0</v>
      </c>
      <c r="AF38" s="1652">
        <f t="shared" si="6"/>
        <v>0</v>
      </c>
      <c r="AG38" s="1652">
        <f t="shared" si="7"/>
        <v>0</v>
      </c>
      <c r="AH38" s="1772"/>
    </row>
    <row r="39" spans="2:34" s="18" customFormat="1" ht="12.75" customHeight="1">
      <c r="B39" s="3007" t="s">
        <v>2284</v>
      </c>
      <c r="C39" s="2824" t="s">
        <v>2285</v>
      </c>
      <c r="D39" s="3001">
        <f>'S9.J - Unquoted Debt Sec'!V24</f>
        <v>0</v>
      </c>
      <c r="E39" s="3002"/>
      <c r="F39" s="3003"/>
      <c r="G39" s="3002"/>
      <c r="H39" s="3002"/>
      <c r="I39" s="3002"/>
      <c r="J39" s="3004"/>
      <c r="K39" s="268"/>
      <c r="L39" s="25"/>
      <c r="S39" s="1652">
        <f t="shared" si="0"/>
        <v>0</v>
      </c>
      <c r="T39" s="3000">
        <f>'S9.J - Unquoted Debt Sec'!BL24</f>
        <v>0</v>
      </c>
      <c r="U39" s="3000">
        <f>'S9.J - Unquoted Debt Sec'!BM24</f>
        <v>0</v>
      </c>
      <c r="V39" s="1652">
        <f t="shared" si="1"/>
        <v>0</v>
      </c>
      <c r="W39" s="1652">
        <f>'S9.J - Unquoted Debt Sec'!BP24</f>
        <v>0</v>
      </c>
      <c r="X39" s="1652">
        <f>'S9.J - Unquoted Debt Sec'!BQ24</f>
        <v>0</v>
      </c>
      <c r="Y39" s="2239">
        <f>'S9.J - Unquoted Debt Sec'!BR24</f>
        <v>0</v>
      </c>
      <c r="Z39" s="1652">
        <f>'S9.J - Unquoted Debt Sec'!BS24</f>
        <v>0</v>
      </c>
      <c r="AA39" s="1652">
        <f t="shared" si="2"/>
        <v>0</v>
      </c>
      <c r="AB39" s="1652">
        <f t="shared" si="3"/>
        <v>0</v>
      </c>
      <c r="AC39" s="1652">
        <f t="shared" si="4"/>
        <v>0</v>
      </c>
      <c r="AD39" s="1652">
        <f>'S9.J - Unquoted Debt Sec'!BW24</f>
        <v>0</v>
      </c>
      <c r="AE39" s="1652">
        <f t="shared" si="5"/>
        <v>0</v>
      </c>
      <c r="AF39" s="1652">
        <f t="shared" si="6"/>
        <v>0</v>
      </c>
      <c r="AG39" s="1652">
        <f t="shared" si="7"/>
        <v>0</v>
      </c>
      <c r="AH39" s="1772"/>
    </row>
    <row r="40" spans="2:34" s="18" customFormat="1" ht="12.75" customHeight="1">
      <c r="B40" s="3007">
        <v>6.11</v>
      </c>
      <c r="C40" s="2824" t="s">
        <v>2286</v>
      </c>
      <c r="D40" s="3001">
        <f>'S9.K - Salary Loans'!V33</f>
        <v>0</v>
      </c>
      <c r="E40" s="2997"/>
      <c r="F40" s="2998"/>
      <c r="G40" s="2997"/>
      <c r="H40" s="2997"/>
      <c r="I40" s="2997"/>
      <c r="J40" s="2999"/>
      <c r="K40" s="268"/>
      <c r="L40" s="25"/>
      <c r="S40" s="1652">
        <f t="shared" si="0"/>
        <v>0</v>
      </c>
      <c r="T40" s="3000">
        <f>'S9.K - Salary Loans'!BF33</f>
        <v>0</v>
      </c>
      <c r="U40" s="3000">
        <f>'S9.K - Salary Loans'!BG33</f>
        <v>0</v>
      </c>
      <c r="V40" s="1652">
        <f t="shared" si="1"/>
        <v>0</v>
      </c>
      <c r="W40" s="1652">
        <f>'S9.K - Salary Loans'!BJ33</f>
        <v>0</v>
      </c>
      <c r="X40" s="1652">
        <f>'S9.K - Salary Loans'!BK33</f>
        <v>0</v>
      </c>
      <c r="Y40" s="2239">
        <f>'S9.K - Salary Loans'!BL33</f>
        <v>0</v>
      </c>
      <c r="Z40" s="1652">
        <f>'S9.K - Salary Loans'!BM33</f>
        <v>0</v>
      </c>
      <c r="AA40" s="1652">
        <f t="shared" si="2"/>
        <v>0</v>
      </c>
      <c r="AB40" s="1652">
        <f t="shared" si="3"/>
        <v>0</v>
      </c>
      <c r="AC40" s="1652">
        <f t="shared" si="4"/>
        <v>0</v>
      </c>
      <c r="AD40" s="1652">
        <f>'S9.K - Salary Loans'!BQ33</f>
        <v>0</v>
      </c>
      <c r="AE40" s="1652">
        <f t="shared" si="5"/>
        <v>0</v>
      </c>
      <c r="AF40" s="1652">
        <f t="shared" si="6"/>
        <v>0</v>
      </c>
      <c r="AG40" s="1652">
        <f t="shared" si="7"/>
        <v>0</v>
      </c>
      <c r="AH40" s="1772"/>
    </row>
    <row r="41" spans="2:34" s="18" customFormat="1" ht="12.75" customHeight="1">
      <c r="B41" s="3007">
        <v>6.12</v>
      </c>
      <c r="C41" s="2824" t="s">
        <v>2287</v>
      </c>
      <c r="D41" s="3001">
        <f>'S9.L - Other Loans'!U23</f>
        <v>0</v>
      </c>
      <c r="E41" s="3002"/>
      <c r="F41" s="3003"/>
      <c r="G41" s="3002"/>
      <c r="H41" s="3002"/>
      <c r="I41" s="3002"/>
      <c r="J41" s="3004"/>
      <c r="K41" s="268"/>
      <c r="L41" s="25"/>
      <c r="S41" s="1652">
        <f t="shared" si="0"/>
        <v>0</v>
      </c>
      <c r="T41" s="3000">
        <f>'S9.L - Other Loans'!BB23</f>
        <v>0</v>
      </c>
      <c r="U41" s="3000">
        <f>'S9.L - Other Loans'!BC23</f>
        <v>0</v>
      </c>
      <c r="V41" s="1652">
        <f t="shared" si="1"/>
        <v>0</v>
      </c>
      <c r="W41" s="1652">
        <f>'S9.L - Other Loans'!BF23</f>
        <v>0</v>
      </c>
      <c r="X41" s="1652">
        <f>'S9.L - Other Loans'!BG23</f>
        <v>0</v>
      </c>
      <c r="Y41" s="2239">
        <f>'S9.L - Other Loans'!BH23</f>
        <v>0</v>
      </c>
      <c r="Z41" s="1652">
        <f>'S9.L - Other Loans'!BI23</f>
        <v>0</v>
      </c>
      <c r="AA41" s="1652">
        <f t="shared" si="2"/>
        <v>0</v>
      </c>
      <c r="AB41" s="1652">
        <f t="shared" si="3"/>
        <v>0</v>
      </c>
      <c r="AC41" s="1652">
        <f t="shared" si="4"/>
        <v>0</v>
      </c>
      <c r="AD41" s="1652">
        <f>'S9.L - Other Loans'!BM23</f>
        <v>0</v>
      </c>
      <c r="AE41" s="1652">
        <f t="shared" si="5"/>
        <v>0</v>
      </c>
      <c r="AF41" s="1652">
        <f t="shared" si="6"/>
        <v>0</v>
      </c>
      <c r="AG41" s="1652">
        <f t="shared" si="7"/>
        <v>0</v>
      </c>
      <c r="AH41" s="1772"/>
    </row>
    <row r="42" spans="2:34" s="18" customFormat="1" ht="12.75" customHeight="1">
      <c r="B42" s="3007">
        <v>6.13</v>
      </c>
      <c r="C42" s="2824" t="s">
        <v>2288</v>
      </c>
      <c r="D42" s="3005"/>
      <c r="E42" s="3005"/>
      <c r="F42" s="3005"/>
      <c r="G42" s="3005"/>
      <c r="H42" s="3005"/>
      <c r="I42" s="3005"/>
      <c r="J42" s="3006"/>
      <c r="K42" s="268"/>
      <c r="L42" s="25"/>
      <c r="S42" s="1652"/>
      <c r="T42" s="3000"/>
      <c r="U42" s="3000"/>
      <c r="V42" s="1652"/>
      <c r="W42" s="1652"/>
      <c r="X42" s="1652"/>
      <c r="Y42" s="1652"/>
      <c r="Z42" s="1652"/>
      <c r="AA42" s="1652"/>
      <c r="AB42" s="1652"/>
      <c r="AC42" s="1652"/>
      <c r="AD42" s="1652"/>
      <c r="AE42" s="1652"/>
      <c r="AF42" s="1652"/>
      <c r="AG42" s="1652"/>
      <c r="AH42" s="1652"/>
    </row>
    <row r="43" spans="2:34" s="18" customFormat="1" ht="12.75" customHeight="1">
      <c r="B43" s="3009" t="s">
        <v>2289</v>
      </c>
      <c r="C43" s="3010" t="s">
        <v>1200</v>
      </c>
      <c r="D43" s="3001">
        <f>'S7.B - FAFVTPL (Equity)'!W53</f>
        <v>0</v>
      </c>
      <c r="E43" s="2997"/>
      <c r="F43" s="2998"/>
      <c r="G43" s="2997"/>
      <c r="H43" s="2997"/>
      <c r="I43" s="2997"/>
      <c r="J43" s="2999"/>
      <c r="K43" s="268"/>
      <c r="L43" s="25"/>
      <c r="S43" s="1652">
        <f>G43</f>
        <v>0</v>
      </c>
      <c r="T43" s="3000">
        <f>'S7.B - FAFVTPL (Equity)'!AJ53</f>
        <v>0</v>
      </c>
      <c r="U43" s="3000">
        <f>'S7.B - FAFVTPL (Equity)'!AK53</f>
        <v>0</v>
      </c>
      <c r="V43" s="1652">
        <f>S43+T43-U43</f>
        <v>0</v>
      </c>
      <c r="W43" s="1652">
        <f>'S7.B - FAFVTPL (Equity)'!AP53</f>
        <v>0</v>
      </c>
      <c r="X43" s="1652">
        <f>'S7.B - FAFVTPL (Equity)'!AQ53</f>
        <v>0</v>
      </c>
      <c r="Y43" s="2239">
        <f>'S7.B - FAFVTPL (Equity)'!AR53</f>
        <v>0</v>
      </c>
      <c r="Z43" s="1652">
        <f>'S7.B - FAFVTPL (Equity)'!AS53</f>
        <v>0</v>
      </c>
      <c r="AA43" s="1652">
        <f>IF(AC43&gt;V43,AC43-V43,0)</f>
        <v>0</v>
      </c>
      <c r="AB43" s="1652">
        <f>IF(V43&gt;AC43,V43-AC43,0)</f>
        <v>0</v>
      </c>
      <c r="AC43" s="1652">
        <f>Y43+Z43</f>
        <v>0</v>
      </c>
      <c r="AD43" s="1652">
        <f>'S7.B - FAFVTPL (Equity)'!AX53</f>
        <v>0</v>
      </c>
      <c r="AE43" s="1652">
        <f>IF(AG43&gt;V43,AG43-V43,0)</f>
        <v>0</v>
      </c>
      <c r="AF43" s="1652">
        <f>IF(V43&gt;AG43,V43-AG30,0)</f>
        <v>0</v>
      </c>
      <c r="AG43" s="1652">
        <f>AC43+AD43</f>
        <v>0</v>
      </c>
      <c r="AH43" s="1772"/>
    </row>
    <row r="44" spans="2:34" s="18" customFormat="1" ht="12.75" customHeight="1">
      <c r="B44" s="3009" t="s">
        <v>2290</v>
      </c>
      <c r="C44" s="3010" t="s">
        <v>1167</v>
      </c>
      <c r="D44" s="3001">
        <f>'S10.B - AFS - Equity'!Y38</f>
        <v>0</v>
      </c>
      <c r="E44" s="3002"/>
      <c r="F44" s="3003"/>
      <c r="G44" s="3002"/>
      <c r="H44" s="3002"/>
      <c r="I44" s="3002"/>
      <c r="J44" s="3004"/>
      <c r="K44" s="268"/>
      <c r="L44" s="25"/>
      <c r="S44" s="1652">
        <f>G44</f>
        <v>0</v>
      </c>
      <c r="T44" s="3000">
        <f>'S10.B - AFS - Equity'!BQ38</f>
        <v>0</v>
      </c>
      <c r="U44" s="3000">
        <f>'S10.B - AFS - Equity'!BR38</f>
        <v>0</v>
      </c>
      <c r="V44" s="1652">
        <f>S44+T44-U44</f>
        <v>0</v>
      </c>
      <c r="W44" s="1652">
        <f>'S10.B - AFS - Equity'!BU38</f>
        <v>0</v>
      </c>
      <c r="X44" s="1652">
        <f>'S10.B - AFS - Equity'!BV38</f>
        <v>0</v>
      </c>
      <c r="Y44" s="2239">
        <f>'S10.B - AFS - Equity'!BW38</f>
        <v>0</v>
      </c>
      <c r="Z44" s="1652">
        <f>'S10.B - AFS - Equity'!BX38</f>
        <v>0</v>
      </c>
      <c r="AA44" s="1652">
        <f>IF(AC44&gt;V44,AC44-V44,0)</f>
        <v>0</v>
      </c>
      <c r="AB44" s="1652">
        <f>IF(V44&gt;AC44,V44-AC44,0)</f>
        <v>0</v>
      </c>
      <c r="AC44" s="1652">
        <f>Y44+Z44</f>
        <v>0</v>
      </c>
      <c r="AD44" s="1652">
        <f>'S10.B - AFS - Equity'!CB38</f>
        <v>0</v>
      </c>
      <c r="AE44" s="1652">
        <f>IF(AG44&gt;V44,AG44-V44,0)</f>
        <v>0</v>
      </c>
      <c r="AF44" s="1652">
        <f>IF(V44&gt;AG44,V44-AG31,0)</f>
        <v>0</v>
      </c>
      <c r="AG44" s="1652">
        <f>AC44+AD44</f>
        <v>0</v>
      </c>
      <c r="AH44" s="1772"/>
    </row>
    <row r="45" spans="2:34" s="18" customFormat="1" ht="12.75" customHeight="1">
      <c r="B45" s="3012" t="s">
        <v>2291</v>
      </c>
      <c r="C45" s="3013" t="s">
        <v>1204</v>
      </c>
      <c r="D45" s="3005"/>
      <c r="E45" s="3005"/>
      <c r="F45" s="3005"/>
      <c r="G45" s="3005"/>
      <c r="H45" s="3005"/>
      <c r="I45" s="3005"/>
      <c r="J45" s="3006"/>
      <c r="K45" s="268"/>
      <c r="L45" s="25"/>
      <c r="S45" s="1652"/>
      <c r="T45" s="1652"/>
      <c r="U45" s="1652"/>
      <c r="V45" s="1652"/>
      <c r="W45" s="1652"/>
      <c r="X45" s="1652"/>
      <c r="Y45" s="1652"/>
      <c r="Z45" s="1652"/>
      <c r="AA45" s="1652"/>
      <c r="AB45" s="1652"/>
      <c r="AC45" s="1652"/>
      <c r="AD45" s="1652"/>
      <c r="AE45" s="1652"/>
      <c r="AF45" s="1652"/>
      <c r="AG45" s="1652"/>
      <c r="AH45" s="1652"/>
    </row>
    <row r="46" spans="2:34" s="18" customFormat="1" ht="12.75" customHeight="1">
      <c r="B46" s="3014" t="s">
        <v>2292</v>
      </c>
      <c r="C46" s="3015" t="s">
        <v>1205</v>
      </c>
      <c r="D46" s="3016"/>
      <c r="E46" s="3016"/>
      <c r="F46" s="3016"/>
      <c r="G46" s="3016"/>
      <c r="H46" s="3016"/>
      <c r="I46" s="3016"/>
      <c r="J46" s="3017"/>
      <c r="K46" s="268"/>
      <c r="L46" s="25"/>
      <c r="S46" s="1652"/>
      <c r="T46" s="1652"/>
      <c r="U46" s="1652"/>
      <c r="V46" s="1652"/>
      <c r="W46" s="1652"/>
      <c r="X46" s="1652"/>
      <c r="Y46" s="1652"/>
      <c r="Z46" s="1652"/>
      <c r="AA46" s="1652"/>
      <c r="AB46" s="1652"/>
      <c r="AC46" s="1652"/>
      <c r="AD46" s="1652"/>
      <c r="AE46" s="1652"/>
      <c r="AF46" s="1652"/>
      <c r="AG46" s="1652"/>
      <c r="AH46" s="1652"/>
    </row>
    <row r="47" spans="2:34" s="18" customFormat="1" ht="12.75" customHeight="1">
      <c r="B47" s="8236" t="s">
        <v>2293</v>
      </c>
      <c r="C47" s="8237"/>
      <c r="D47" s="5624">
        <f>D14+D15+D16+D23+D26+D29+D45+D46</f>
        <v>0</v>
      </c>
      <c r="E47" s="5624">
        <f t="shared" ref="E47:I47" si="8">E14+E15+E16+E23+E26+E29+E45+E46</f>
        <v>0</v>
      </c>
      <c r="F47" s="5624">
        <f t="shared" si="8"/>
        <v>0</v>
      </c>
      <c r="G47" s="5624">
        <f>G14+G15+G16+G23+G26+G29+G45+G46</f>
        <v>0</v>
      </c>
      <c r="H47" s="5624">
        <f>H14+H15+H16+H23+H26+H29+H45+H46</f>
        <v>0</v>
      </c>
      <c r="I47" s="5624">
        <f t="shared" si="8"/>
        <v>0</v>
      </c>
      <c r="J47" s="5625"/>
      <c r="K47" s="268"/>
      <c r="L47" s="25"/>
      <c r="S47" s="2870">
        <f t="shared" ref="S47:AG47" si="9">SUBTOTAL(9,S13:S45)</f>
        <v>0</v>
      </c>
      <c r="T47" s="2870">
        <f t="shared" si="9"/>
        <v>0</v>
      </c>
      <c r="U47" s="2870">
        <f t="shared" si="9"/>
        <v>0</v>
      </c>
      <c r="V47" s="2870">
        <f t="shared" si="9"/>
        <v>0</v>
      </c>
      <c r="W47" s="2870">
        <f t="shared" si="9"/>
        <v>0</v>
      </c>
      <c r="X47" s="2870">
        <f t="shared" si="9"/>
        <v>0</v>
      </c>
      <c r="Y47" s="2870">
        <f t="shared" si="9"/>
        <v>0</v>
      </c>
      <c r="Z47" s="2870">
        <f t="shared" si="9"/>
        <v>0</v>
      </c>
      <c r="AA47" s="2870">
        <f t="shared" si="9"/>
        <v>0</v>
      </c>
      <c r="AB47" s="2870">
        <f t="shared" si="9"/>
        <v>0</v>
      </c>
      <c r="AC47" s="2870">
        <f t="shared" si="9"/>
        <v>0</v>
      </c>
      <c r="AD47" s="2870">
        <f t="shared" si="9"/>
        <v>0</v>
      </c>
      <c r="AE47" s="2870">
        <f t="shared" si="9"/>
        <v>0</v>
      </c>
      <c r="AF47" s="2870">
        <f t="shared" si="9"/>
        <v>0</v>
      </c>
      <c r="AG47" s="2870">
        <f t="shared" si="9"/>
        <v>0</v>
      </c>
      <c r="AH47" s="2870"/>
    </row>
    <row r="48" spans="2:34" ht="12.75" customHeight="1">
      <c r="F48" s="3020" t="s">
        <v>1263</v>
      </c>
      <c r="G48" s="356">
        <f>G47-SFP!G101</f>
        <v>0</v>
      </c>
      <c r="S48" s="2304"/>
      <c r="T48" s="2304"/>
      <c r="U48" s="2304"/>
      <c r="V48" s="2304"/>
      <c r="W48" s="2304"/>
      <c r="X48" s="2304"/>
      <c r="Y48" s="2304"/>
      <c r="Z48" s="2304"/>
      <c r="AA48" s="2304"/>
      <c r="AB48" s="2304"/>
      <c r="AC48" s="2304"/>
      <c r="AD48" s="2304"/>
      <c r="AE48" s="2304"/>
      <c r="AF48" s="2304"/>
      <c r="AG48" s="2304"/>
    </row>
    <row r="91" spans="19:19" ht="12.75" customHeight="1">
      <c r="S91" s="5626" t="s">
        <v>2294</v>
      </c>
    </row>
  </sheetData>
  <sheetProtection algorithmName="SHA-512" hashValue="99oJkR50XgjR/ByRCeZZoLdeePpYk5q0mugIpNMQNO9zuaBcfl+91FpQLFcbcW/WrkF6II0+G5DF+G1ag66bsw==" saltValue="ojQek6n3u+ixKCsvKhffdw==" spinCount="100000" sheet="1" scenarios="1" formatRows="0" insertColumns="0" insertRows="0"/>
  <mergeCells count="30">
    <mergeCell ref="AD10:AG10"/>
    <mergeCell ref="AG11:AG12"/>
    <mergeCell ref="AF11:AF12"/>
    <mergeCell ref="AE11:AE12"/>
    <mergeCell ref="AD11:AD12"/>
    <mergeCell ref="S9:AH9"/>
    <mergeCell ref="K2:K5"/>
    <mergeCell ref="AH10:AH12"/>
    <mergeCell ref="T11:T12"/>
    <mergeCell ref="T10:U10"/>
    <mergeCell ref="S10:S12"/>
    <mergeCell ref="Y10:Y12"/>
    <mergeCell ref="X10:X12"/>
    <mergeCell ref="W10:W12"/>
    <mergeCell ref="V10:V12"/>
    <mergeCell ref="U11:U12"/>
    <mergeCell ref="Z10:AC10"/>
    <mergeCell ref="AC11:AC12"/>
    <mergeCell ref="AB11:AB12"/>
    <mergeCell ref="AA11:AA12"/>
    <mergeCell ref="Z11:Z12"/>
    <mergeCell ref="E9:E12"/>
    <mergeCell ref="D9:D12"/>
    <mergeCell ref="J9:J12"/>
    <mergeCell ref="B47:C47"/>
    <mergeCell ref="B9:C12"/>
    <mergeCell ref="I9:I12"/>
    <mergeCell ref="F9:F12"/>
    <mergeCell ref="G9:G12"/>
    <mergeCell ref="H9:H12"/>
  </mergeCells>
  <conditionalFormatting sqref="G48">
    <cfRule type="cellIs" dxfId="82" priority="1" operator="notEqual">
      <formula>0</formula>
    </cfRule>
  </conditionalFormatting>
  <hyperlinks>
    <hyperlink ref="L5" location="SCI!A1" display="SCI" xr:uid="{CFB52B53-2536-4D83-A9B8-430FADE4A7EE}"/>
    <hyperlink ref="L4" location="'SFP - Liab, NW '!A1" display="SFP-Liab and NW" xr:uid="{D07903B2-CF75-478F-A846-DD3050C80B87}"/>
    <hyperlink ref="L3" location="'SFP - Asset'!A1" display="SFP-Asset" xr:uid="{B268AB81-CF61-4592-92CF-7367DC3274CA}"/>
    <hyperlink ref="L2" location="Content!A1" display="Content" xr:uid="{91BF269E-CED8-4360-936B-9DDDE08F7ACE}"/>
  </hyperlinks>
  <printOptions horizontalCentered="1"/>
  <pageMargins left="0.2" right="0.2" top="1.25" bottom="0.75" header="0.3" footer="0.3"/>
  <pageSetup paperSize="5" scale="46"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0">
    <tabColor rgb="FFFFCCCC"/>
    <pageSetUpPr fitToPage="1"/>
  </sheetPr>
  <dimension ref="B2:Q65"/>
  <sheetViews>
    <sheetView showGridLines="0" topLeftCell="A30" zoomScale="85" zoomScaleNormal="85" workbookViewId="0">
      <selection activeCell="C72" sqref="C72"/>
    </sheetView>
  </sheetViews>
  <sheetFormatPr defaultColWidth="65.28515625" defaultRowHeight="12.75" customHeight="1" outlineLevelRow="1"/>
  <cols>
    <col min="1" max="1" width="1.85546875" style="524" customWidth="1"/>
    <col min="2" max="2" width="4" style="524" customWidth="1"/>
    <col min="3" max="3" width="45.7109375" style="524" customWidth="1"/>
    <col min="4" max="4" width="30.7109375" style="524" customWidth="1"/>
    <col min="5" max="11" width="20.7109375" style="524" customWidth="1"/>
    <col min="12" max="12" width="30.7109375" style="524" customWidth="1"/>
    <col min="13" max="13" width="2.140625" style="524" customWidth="1"/>
    <col min="14" max="14" width="17.7109375" style="524" customWidth="1"/>
    <col min="15" max="17" width="9.42578125" style="524" customWidth="1"/>
    <col min="18" max="19" width="9" style="524" customWidth="1"/>
    <col min="20" max="20" width="16.42578125" style="524" customWidth="1"/>
    <col min="21" max="16384" width="65.28515625" style="524"/>
  </cols>
  <sheetData>
    <row r="2" spans="2:17" ht="14.1" customHeight="1">
      <c r="B2" s="524" t="s">
        <v>2295</v>
      </c>
      <c r="G2" s="1484"/>
      <c r="H2" s="1484"/>
      <c r="M2" s="8251" t="s">
        <v>1486</v>
      </c>
      <c r="N2" s="5546" t="s">
        <v>1067</v>
      </c>
      <c r="O2" s="377"/>
      <c r="P2" s="377"/>
      <c r="Q2" s="377"/>
    </row>
    <row r="3" spans="2:17" s="265" customFormat="1" ht="15.2" customHeight="1" thickBot="1">
      <c r="B3" s="1455" t="s">
        <v>7</v>
      </c>
      <c r="C3" s="524"/>
      <c r="D3" s="5393">
        <f>'Com Prof'!D2</f>
        <v>0</v>
      </c>
      <c r="E3" s="5394"/>
      <c r="F3" s="5394"/>
      <c r="G3" s="1484"/>
      <c r="H3" s="1484"/>
      <c r="M3" s="7342"/>
      <c r="N3" s="550" t="s">
        <v>1487</v>
      </c>
      <c r="O3" s="377"/>
      <c r="P3" s="377"/>
      <c r="Q3" s="377"/>
    </row>
    <row r="4" spans="2:17" s="265" customFormat="1" ht="15.2" customHeight="1" thickBot="1">
      <c r="B4" s="1455" t="s">
        <v>757</v>
      </c>
      <c r="D4" s="5547">
        <f>'Com Prof'!D3</f>
        <v>45657</v>
      </c>
      <c r="E4" s="5548"/>
      <c r="F4" s="5548"/>
      <c r="M4" s="7342"/>
      <c r="N4" s="550" t="s">
        <v>1488</v>
      </c>
      <c r="O4" s="377"/>
      <c r="P4" s="377"/>
      <c r="Q4" s="377"/>
    </row>
    <row r="5" spans="2:17" s="265" customFormat="1" ht="15.2" customHeight="1" thickBot="1">
      <c r="B5" s="593"/>
      <c r="C5" s="593"/>
      <c r="D5" s="593"/>
      <c r="E5" s="593"/>
      <c r="F5" s="593"/>
      <c r="G5" s="593"/>
      <c r="H5" s="593"/>
      <c r="I5" s="593"/>
      <c r="J5" s="593"/>
      <c r="K5" s="593"/>
      <c r="L5" s="593"/>
      <c r="M5" s="7992"/>
      <c r="N5" s="551" t="s">
        <v>258</v>
      </c>
      <c r="O5" s="377"/>
      <c r="P5" s="377"/>
      <c r="Q5" s="377"/>
    </row>
    <row r="6" spans="2:17" s="265" customFormat="1" ht="14.1" customHeight="1">
      <c r="M6" s="310"/>
      <c r="N6" s="510"/>
      <c r="O6" s="510"/>
      <c r="P6" s="510"/>
      <c r="Q6" s="510"/>
    </row>
    <row r="7" spans="2:17" s="265" customFormat="1" ht="14.1" customHeight="1">
      <c r="M7" s="310"/>
      <c r="N7" s="510"/>
      <c r="O7" s="510"/>
      <c r="P7" s="510"/>
      <c r="Q7" s="510"/>
    </row>
    <row r="8" spans="2:17" s="265" customFormat="1" ht="14.1" customHeight="1" thickBot="1">
      <c r="M8" s="310"/>
      <c r="N8" s="510"/>
      <c r="O8" s="510"/>
      <c r="P8" s="510"/>
      <c r="Q8" s="510"/>
    </row>
    <row r="9" spans="2:17" s="267" customFormat="1" ht="12.75" customHeight="1">
      <c r="B9" s="8095" t="s">
        <v>2296</v>
      </c>
      <c r="C9" s="8096"/>
      <c r="D9" s="8106" t="s">
        <v>2222</v>
      </c>
      <c r="E9" s="8092" t="s">
        <v>2297</v>
      </c>
      <c r="F9" s="8092" t="s">
        <v>2298</v>
      </c>
      <c r="G9" s="8092" t="s">
        <v>2299</v>
      </c>
      <c r="H9" s="8092" t="s">
        <v>2300</v>
      </c>
      <c r="I9" s="8092" t="s">
        <v>1640</v>
      </c>
      <c r="J9" s="8092" t="s">
        <v>2064</v>
      </c>
      <c r="K9" s="8092" t="s">
        <v>1086</v>
      </c>
      <c r="L9" s="8248" t="s">
        <v>1497</v>
      </c>
      <c r="M9" s="2916"/>
    </row>
    <row r="10" spans="2:17" s="267" customFormat="1" ht="12.75" customHeight="1">
      <c r="B10" s="8097"/>
      <c r="C10" s="7976"/>
      <c r="D10" s="7686"/>
      <c r="E10" s="7689"/>
      <c r="F10" s="7689"/>
      <c r="G10" s="7689"/>
      <c r="H10" s="7689"/>
      <c r="I10" s="7689"/>
      <c r="J10" s="7689"/>
      <c r="K10" s="7689"/>
      <c r="L10" s="8249"/>
      <c r="M10" s="2917"/>
    </row>
    <row r="11" spans="2:17" s="267" customFormat="1" ht="15" customHeight="1">
      <c r="B11" s="8097"/>
      <c r="C11" s="7976"/>
      <c r="D11" s="7686"/>
      <c r="E11" s="7689"/>
      <c r="F11" s="7689"/>
      <c r="G11" s="7689"/>
      <c r="H11" s="7689"/>
      <c r="I11" s="7689"/>
      <c r="J11" s="7689"/>
      <c r="K11" s="7689"/>
      <c r="L11" s="8249"/>
      <c r="M11" s="2917"/>
    </row>
    <row r="12" spans="2:17" s="267" customFormat="1" ht="28.5" customHeight="1" thickBot="1">
      <c r="B12" s="8128"/>
      <c r="C12" s="8029"/>
      <c r="D12" s="8031"/>
      <c r="E12" s="8020"/>
      <c r="F12" s="8020"/>
      <c r="G12" s="8020"/>
      <c r="H12" s="8020"/>
      <c r="I12" s="8020"/>
      <c r="J12" s="8020"/>
      <c r="K12" s="8020"/>
      <c r="L12" s="8250"/>
      <c r="M12" s="2917"/>
    </row>
    <row r="13" spans="2:17" s="18" customFormat="1">
      <c r="B13" s="1780"/>
      <c r="C13" s="2918"/>
      <c r="D13" s="2919"/>
      <c r="E13" s="4114"/>
      <c r="F13" s="4114"/>
      <c r="G13" s="4114"/>
      <c r="H13" s="4114"/>
      <c r="I13" s="4114"/>
      <c r="J13" s="4114"/>
      <c r="K13" s="4114"/>
      <c r="L13" s="4125"/>
      <c r="M13" s="25"/>
    </row>
    <row r="14" spans="2:17" s="24" customFormat="1">
      <c r="B14" s="2897" t="s">
        <v>2070</v>
      </c>
      <c r="C14" s="2920" t="s">
        <v>2301</v>
      </c>
      <c r="D14" s="2921"/>
      <c r="E14" s="2922"/>
      <c r="F14" s="2922"/>
      <c r="G14" s="2922"/>
      <c r="H14" s="2922"/>
      <c r="I14" s="2922"/>
      <c r="J14" s="2922"/>
      <c r="K14" s="2923"/>
      <c r="L14" s="2924"/>
      <c r="M14" s="2925"/>
    </row>
    <row r="15" spans="2:17" s="24" customFormat="1" ht="12.75" customHeight="1">
      <c r="B15" s="2187"/>
      <c r="C15" s="2926" t="s">
        <v>2057</v>
      </c>
      <c r="D15" s="2927"/>
      <c r="E15" s="2922"/>
      <c r="F15" s="2922"/>
      <c r="G15" s="2922"/>
      <c r="H15" s="2922"/>
      <c r="I15" s="2922"/>
      <c r="J15" s="2922"/>
      <c r="K15" s="2923"/>
      <c r="L15" s="2924"/>
      <c r="M15" s="2925"/>
    </row>
    <row r="16" spans="2:17" s="2934" customFormat="1" ht="12.75" customHeight="1">
      <c r="B16" s="2928">
        <v>1</v>
      </c>
      <c r="C16" s="2929"/>
      <c r="D16" s="1762"/>
      <c r="E16" s="2930"/>
      <c r="F16" s="2930"/>
      <c r="G16" s="2930"/>
      <c r="H16" s="2931">
        <f>E16+F16-G16</f>
        <v>0</v>
      </c>
      <c r="I16" s="2930"/>
      <c r="J16" s="2930"/>
      <c r="K16" s="2930"/>
      <c r="L16" s="2932"/>
      <c r="M16" s="2933"/>
    </row>
    <row r="17" spans="2:12" s="2934" customFormat="1" ht="12.75" customHeight="1">
      <c r="B17" s="2928">
        <v>2</v>
      </c>
      <c r="C17" s="2935"/>
      <c r="D17" s="1762"/>
      <c r="E17" s="2936"/>
      <c r="F17" s="2936"/>
      <c r="G17" s="2936"/>
      <c r="H17" s="2931">
        <f>E17+F17-G17</f>
        <v>0</v>
      </c>
      <c r="I17" s="2936"/>
      <c r="J17" s="2936"/>
      <c r="K17" s="2936"/>
      <c r="L17" s="2937"/>
    </row>
    <row r="18" spans="2:12" s="2934" customFormat="1" ht="12.75" customHeight="1" thickBot="1">
      <c r="B18" s="2938">
        <v>3</v>
      </c>
      <c r="C18" s="2939"/>
      <c r="D18" s="2563"/>
      <c r="E18" s="2940"/>
      <c r="F18" s="2940"/>
      <c r="G18" s="2940"/>
      <c r="H18" s="2931">
        <f>E18+F18-G18</f>
        <v>0</v>
      </c>
      <c r="I18" s="2940"/>
      <c r="J18" s="2940"/>
      <c r="K18" s="2940"/>
      <c r="L18" s="2941"/>
    </row>
    <row r="19" spans="2:12" s="467" customFormat="1" ht="12.75" customHeight="1">
      <c r="B19" s="5627"/>
      <c r="C19" s="5628" t="s">
        <v>2302</v>
      </c>
      <c r="D19" s="5629"/>
      <c r="E19" s="5630">
        <f t="shared" ref="E19:K19" si="0">SUBTOTAL(9,E16:E18)</f>
        <v>0</v>
      </c>
      <c r="F19" s="5630">
        <f t="shared" si="0"/>
        <v>0</v>
      </c>
      <c r="G19" s="5630">
        <f t="shared" si="0"/>
        <v>0</v>
      </c>
      <c r="H19" s="5630">
        <f t="shared" si="0"/>
        <v>0</v>
      </c>
      <c r="I19" s="5630">
        <f t="shared" si="0"/>
        <v>0</v>
      </c>
      <c r="J19" s="5630">
        <f t="shared" si="0"/>
        <v>0</v>
      </c>
      <c r="K19" s="5630">
        <f t="shared" si="0"/>
        <v>0</v>
      </c>
      <c r="L19" s="5631"/>
    </row>
    <row r="20" spans="2:12" s="24" customFormat="1" ht="12.75" customHeight="1">
      <c r="B20" s="2942"/>
      <c r="C20" s="2943"/>
      <c r="D20" s="2575"/>
      <c r="E20" s="4171"/>
      <c r="F20" s="4171"/>
      <c r="G20" s="4171"/>
      <c r="H20" s="4171"/>
      <c r="I20" s="4171"/>
      <c r="J20" s="4171"/>
      <c r="K20" s="4171"/>
      <c r="L20" s="4172"/>
    </row>
    <row r="21" spans="2:12" s="24" customFormat="1" ht="12.75" customHeight="1">
      <c r="B21" s="2897" t="s">
        <v>2032</v>
      </c>
      <c r="C21" s="2920" t="s">
        <v>2303</v>
      </c>
      <c r="D21" s="2605"/>
      <c r="E21" s="2922"/>
      <c r="F21" s="2922"/>
      <c r="G21" s="2922"/>
      <c r="H21" s="2922"/>
      <c r="I21" s="2922"/>
      <c r="J21" s="2922"/>
      <c r="K21" s="2922"/>
      <c r="L21" s="2924"/>
    </row>
    <row r="22" spans="2:12" s="24" customFormat="1" ht="12.75" customHeight="1">
      <c r="B22" s="2187"/>
      <c r="C22" s="2926" t="s">
        <v>2057</v>
      </c>
      <c r="D22" s="2605"/>
      <c r="E22" s="2922"/>
      <c r="F22" s="2922"/>
      <c r="G22" s="2922"/>
      <c r="H22" s="2922"/>
      <c r="I22" s="2922"/>
      <c r="J22" s="2922"/>
      <c r="K22" s="2923"/>
      <c r="L22" s="2924"/>
    </row>
    <row r="23" spans="2:12" s="2934" customFormat="1" ht="12.75" customHeight="1">
      <c r="B23" s="2928">
        <v>1</v>
      </c>
      <c r="C23" s="2929"/>
      <c r="D23" s="1762"/>
      <c r="E23" s="2930"/>
      <c r="F23" s="2930"/>
      <c r="G23" s="2930"/>
      <c r="H23" s="2931">
        <f>E23+F23-G23</f>
        <v>0</v>
      </c>
      <c r="I23" s="2930"/>
      <c r="J23" s="2930"/>
      <c r="K23" s="2930"/>
      <c r="L23" s="2932"/>
    </row>
    <row r="24" spans="2:12" s="2934" customFormat="1" ht="12.75" customHeight="1">
      <c r="B24" s="2928">
        <v>2</v>
      </c>
      <c r="C24" s="2935"/>
      <c r="D24" s="1762"/>
      <c r="E24" s="2936"/>
      <c r="F24" s="2936"/>
      <c r="G24" s="2936"/>
      <c r="H24" s="2931">
        <f>E24+F24-G24</f>
        <v>0</v>
      </c>
      <c r="I24" s="2936"/>
      <c r="J24" s="2936"/>
      <c r="K24" s="2936"/>
      <c r="L24" s="2937"/>
    </row>
    <row r="25" spans="2:12" s="2934" customFormat="1" ht="12.75" customHeight="1" thickBot="1">
      <c r="B25" s="2938">
        <v>3</v>
      </c>
      <c r="C25" s="2939"/>
      <c r="D25" s="2563"/>
      <c r="E25" s="2940"/>
      <c r="F25" s="2940"/>
      <c r="G25" s="2940"/>
      <c r="H25" s="2931">
        <f>E25+F25-G25</f>
        <v>0</v>
      </c>
      <c r="I25" s="2940"/>
      <c r="J25" s="2940"/>
      <c r="K25" s="2940"/>
      <c r="L25" s="2941"/>
    </row>
    <row r="26" spans="2:12" s="467" customFormat="1" ht="12.75" customHeight="1">
      <c r="B26" s="5627"/>
      <c r="C26" s="5628" t="s">
        <v>2304</v>
      </c>
      <c r="D26" s="5629"/>
      <c r="E26" s="5630">
        <f t="shared" ref="E26:K26" si="1">SUBTOTAL(9,E23:E25)</f>
        <v>0</v>
      </c>
      <c r="F26" s="5630">
        <f t="shared" si="1"/>
        <v>0</v>
      </c>
      <c r="G26" s="5630">
        <f t="shared" si="1"/>
        <v>0</v>
      </c>
      <c r="H26" s="5630">
        <f t="shared" si="1"/>
        <v>0</v>
      </c>
      <c r="I26" s="5630">
        <f t="shared" si="1"/>
        <v>0</v>
      </c>
      <c r="J26" s="5630">
        <f t="shared" si="1"/>
        <v>0</v>
      </c>
      <c r="K26" s="5630">
        <f t="shared" si="1"/>
        <v>0</v>
      </c>
      <c r="L26" s="5631"/>
    </row>
    <row r="27" spans="2:12" s="467" customFormat="1" ht="12.75" customHeight="1">
      <c r="B27" s="2944"/>
      <c r="C27" s="2945"/>
      <c r="D27" s="2575"/>
      <c r="E27" s="4173"/>
      <c r="F27" s="4173"/>
      <c r="G27" s="4173"/>
      <c r="H27" s="4173"/>
      <c r="I27" s="4173"/>
      <c r="J27" s="4173"/>
      <c r="K27" s="4173"/>
      <c r="L27" s="4174"/>
    </row>
    <row r="28" spans="2:12" s="467" customFormat="1" ht="12.75" customHeight="1">
      <c r="B28" s="2897" t="s">
        <v>2256</v>
      </c>
      <c r="C28" s="2946" t="s">
        <v>2305</v>
      </c>
      <c r="D28" s="2605"/>
      <c r="E28" s="2947"/>
      <c r="F28" s="2947"/>
      <c r="G28" s="2947"/>
      <c r="H28" s="2947"/>
      <c r="I28" s="2947"/>
      <c r="J28" s="2947"/>
      <c r="K28" s="2947"/>
      <c r="L28" s="2948"/>
    </row>
    <row r="29" spans="2:12" s="467" customFormat="1" ht="12.75" customHeight="1">
      <c r="B29" s="2187"/>
      <c r="C29" s="2926" t="s">
        <v>2057</v>
      </c>
      <c r="D29" s="2605"/>
      <c r="E29" s="2947"/>
      <c r="F29" s="2947"/>
      <c r="G29" s="2947"/>
      <c r="H29" s="2949"/>
      <c r="I29" s="2947"/>
      <c r="J29" s="2947"/>
      <c r="K29" s="2947"/>
      <c r="L29" s="2950"/>
    </row>
    <row r="30" spans="2:12" s="2934" customFormat="1" ht="12.75" customHeight="1">
      <c r="B30" s="2928">
        <v>1</v>
      </c>
      <c r="C30" s="2929"/>
      <c r="D30" s="1762"/>
      <c r="E30" s="2930"/>
      <c r="F30" s="2930"/>
      <c r="G30" s="2930"/>
      <c r="H30" s="2931">
        <f>E30+F30-G30</f>
        <v>0</v>
      </c>
      <c r="I30" s="2930"/>
      <c r="J30" s="2930"/>
      <c r="K30" s="2930"/>
      <c r="L30" s="2932"/>
    </row>
    <row r="31" spans="2:12" s="2934" customFormat="1" ht="12.75" customHeight="1">
      <c r="B31" s="2928">
        <v>2</v>
      </c>
      <c r="C31" s="2935"/>
      <c r="D31" s="1762"/>
      <c r="E31" s="2936"/>
      <c r="F31" s="2936"/>
      <c r="G31" s="2936"/>
      <c r="H31" s="2931">
        <f>E31+F31-G31</f>
        <v>0</v>
      </c>
      <c r="I31" s="2936"/>
      <c r="J31" s="2936"/>
      <c r="K31" s="2936"/>
      <c r="L31" s="2937"/>
    </row>
    <row r="32" spans="2:12" s="2934" customFormat="1" ht="12.75" customHeight="1" thickBot="1">
      <c r="B32" s="2938">
        <v>3</v>
      </c>
      <c r="C32" s="2939"/>
      <c r="D32" s="2563"/>
      <c r="E32" s="2940"/>
      <c r="F32" s="2940"/>
      <c r="G32" s="2940"/>
      <c r="H32" s="2931">
        <f>E32+F32-G32</f>
        <v>0</v>
      </c>
      <c r="I32" s="2940"/>
      <c r="J32" s="2940"/>
      <c r="K32" s="2940"/>
      <c r="L32" s="2941"/>
    </row>
    <row r="33" spans="2:12" s="2934" customFormat="1" ht="12.75" customHeight="1">
      <c r="B33" s="5632"/>
      <c r="C33" s="5633" t="s">
        <v>2306</v>
      </c>
      <c r="D33" s="5629"/>
      <c r="E33" s="5630">
        <f t="shared" ref="E33:K33" si="2">SUBTOTAL(9,E30:E32)</f>
        <v>0</v>
      </c>
      <c r="F33" s="5630">
        <f t="shared" si="2"/>
        <v>0</v>
      </c>
      <c r="G33" s="5630">
        <f t="shared" si="2"/>
        <v>0</v>
      </c>
      <c r="H33" s="5630">
        <f t="shared" si="2"/>
        <v>0</v>
      </c>
      <c r="I33" s="5630">
        <f t="shared" si="2"/>
        <v>0</v>
      </c>
      <c r="J33" s="5630">
        <f t="shared" si="2"/>
        <v>0</v>
      </c>
      <c r="K33" s="5630">
        <f t="shared" si="2"/>
        <v>0</v>
      </c>
      <c r="L33" s="5634"/>
    </row>
    <row r="34" spans="2:12" s="467" customFormat="1" ht="12.75" customHeight="1" thickBot="1">
      <c r="B34" s="5635"/>
      <c r="C34" s="5636"/>
      <c r="D34" s="2951"/>
      <c r="E34" s="2952"/>
      <c r="F34" s="2952"/>
      <c r="G34" s="2952"/>
      <c r="H34" s="2952"/>
      <c r="I34" s="2952"/>
      <c r="J34" s="2952"/>
      <c r="K34" s="2952"/>
      <c r="L34" s="4174"/>
    </row>
    <row r="35" spans="2:12" s="467" customFormat="1" ht="12.75" customHeight="1" thickBot="1">
      <c r="B35" s="5637" t="s">
        <v>2307</v>
      </c>
      <c r="C35" s="5638"/>
      <c r="D35" s="5639"/>
      <c r="E35" s="5640">
        <f t="shared" ref="E35:K35" si="3">SUBTOTAL(9,E16:E33)</f>
        <v>0</v>
      </c>
      <c r="F35" s="5641">
        <f t="shared" si="3"/>
        <v>0</v>
      </c>
      <c r="G35" s="5641">
        <f t="shared" si="3"/>
        <v>0</v>
      </c>
      <c r="H35" s="5641">
        <f t="shared" si="3"/>
        <v>0</v>
      </c>
      <c r="I35" s="5641">
        <f t="shared" si="3"/>
        <v>0</v>
      </c>
      <c r="J35" s="5641">
        <f t="shared" si="3"/>
        <v>0</v>
      </c>
      <c r="K35" s="5641">
        <f t="shared" si="3"/>
        <v>0</v>
      </c>
      <c r="L35" s="5642"/>
    </row>
    <row r="36" spans="2:12" ht="12.75" customHeight="1">
      <c r="I36" s="1449" t="s">
        <v>1263</v>
      </c>
      <c r="J36" s="356">
        <f>J35-SFP!G137</f>
        <v>0</v>
      </c>
    </row>
    <row r="37" spans="2:12" ht="12.75" customHeight="1">
      <c r="I37" s="1449"/>
      <c r="J37" s="356"/>
    </row>
    <row r="38" spans="2:12" ht="12.75" customHeight="1">
      <c r="I38" s="1449"/>
      <c r="J38" s="356"/>
    </row>
    <row r="39" spans="2:12" s="45" customFormat="1" ht="12.75" customHeight="1">
      <c r="I39" s="37"/>
      <c r="J39" s="355"/>
    </row>
    <row r="40" spans="2:12" s="45" customFormat="1" ht="12.75" hidden="1" customHeight="1">
      <c r="I40" s="37"/>
      <c r="J40" s="355"/>
    </row>
    <row r="41" spans="2:12" s="45" customFormat="1" ht="12.75" hidden="1" customHeight="1">
      <c r="B41" s="7306" t="s">
        <v>1068</v>
      </c>
      <c r="C41" s="7306"/>
      <c r="D41" s="7306"/>
      <c r="E41" s="7306"/>
      <c r="F41" s="7306"/>
      <c r="G41" s="7306"/>
    </row>
    <row r="42" spans="2:12" s="45" customFormat="1" ht="12.75" hidden="1" customHeight="1">
      <c r="B42" s="7305" t="s">
        <v>52</v>
      </c>
      <c r="C42" s="7305"/>
      <c r="D42" s="7305"/>
      <c r="E42" s="7305"/>
      <c r="F42" s="1830" t="s">
        <v>756</v>
      </c>
      <c r="G42" s="1548" t="s">
        <v>44</v>
      </c>
    </row>
    <row r="43" spans="2:12" s="45" customFormat="1" ht="12.75" hidden="1" customHeight="1">
      <c r="B43" s="8252" t="s">
        <v>2308</v>
      </c>
      <c r="C43" s="8252"/>
      <c r="D43" s="8252"/>
      <c r="E43" s="8252"/>
      <c r="F43" s="2671">
        <f>J35</f>
        <v>0</v>
      </c>
      <c r="G43" s="2953"/>
    </row>
    <row r="44" spans="2:12" s="45" customFormat="1" ht="12.75" hidden="1" customHeight="1">
      <c r="B44" s="8244" t="s">
        <v>1502</v>
      </c>
      <c r="C44" s="8244"/>
      <c r="D44" s="8244"/>
      <c r="E44" s="8244"/>
      <c r="F44" s="1810"/>
      <c r="G44" s="1655"/>
    </row>
    <row r="45" spans="2:12" s="45" customFormat="1" ht="12.75" hidden="1" customHeight="1">
      <c r="B45" s="8245" t="s">
        <v>1767</v>
      </c>
      <c r="C45" s="8245"/>
      <c r="D45" s="8245"/>
      <c r="E45" s="8245"/>
      <c r="F45" s="1810">
        <f>-SUMIF(H15:H34,"&lt;0")</f>
        <v>0</v>
      </c>
      <c r="G45" s="1655"/>
    </row>
    <row r="46" spans="2:12" s="45" customFormat="1" ht="12.75" hidden="1" customHeight="1">
      <c r="B46" s="8245" t="s">
        <v>2309</v>
      </c>
      <c r="C46" s="8245"/>
      <c r="D46" s="8245"/>
      <c r="E46" s="8245"/>
      <c r="F46" s="1812"/>
      <c r="G46" s="1812"/>
    </row>
    <row r="47" spans="2:12" s="45" customFormat="1" ht="12.75" hidden="1" customHeight="1">
      <c r="B47" s="8246" t="s">
        <v>2310</v>
      </c>
      <c r="C47" s="8246"/>
      <c r="D47" s="8246"/>
      <c r="E47" s="8246"/>
      <c r="F47" s="2671">
        <f>SUM(F45:F46)</f>
        <v>0</v>
      </c>
      <c r="G47" s="2953"/>
    </row>
    <row r="48" spans="2:12" s="45" customFormat="1" ht="12.75" hidden="1" customHeight="1">
      <c r="B48" s="8247" t="s">
        <v>1081</v>
      </c>
      <c r="C48" s="8247"/>
      <c r="D48" s="8247"/>
      <c r="E48" s="8247"/>
      <c r="F48" s="2671">
        <f>F43+F47</f>
        <v>0</v>
      </c>
      <c r="G48" s="2629"/>
    </row>
    <row r="49" spans="2:7" s="45" customFormat="1" ht="12.75" hidden="1" customHeight="1">
      <c r="B49" s="8253" t="s">
        <v>1082</v>
      </c>
      <c r="C49" s="8254"/>
      <c r="D49" s="8254"/>
      <c r="E49" s="8255"/>
      <c r="F49" s="1561">
        <f>IF(F51&gt;F48,F51-F48,0)</f>
        <v>0</v>
      </c>
      <c r="G49" s="2639"/>
    </row>
    <row r="50" spans="2:7" s="45" customFormat="1" ht="12.75" hidden="1" customHeight="1">
      <c r="B50" s="8253" t="s">
        <v>1086</v>
      </c>
      <c r="C50" s="8254"/>
      <c r="D50" s="8254"/>
      <c r="E50" s="8255"/>
      <c r="F50" s="1561">
        <f>IF(F48&gt;F51,F48-F51,0)</f>
        <v>0</v>
      </c>
      <c r="G50" s="2639"/>
    </row>
    <row r="51" spans="2:7" s="45" customFormat="1" ht="12.75" hidden="1" customHeight="1">
      <c r="B51" s="8253" t="s">
        <v>1084</v>
      </c>
      <c r="C51" s="8254"/>
      <c r="D51" s="8254"/>
      <c r="E51" s="8255"/>
      <c r="F51" s="1561">
        <v>0</v>
      </c>
      <c r="G51" s="2639"/>
    </row>
    <row r="52" spans="2:7" s="45" customFormat="1" ht="12.75" hidden="1" customHeight="1" outlineLevel="1">
      <c r="B52" s="8256" t="s">
        <v>2311</v>
      </c>
      <c r="C52" s="8256"/>
      <c r="D52" s="8256"/>
      <c r="E52" s="8256"/>
      <c r="F52" s="1926"/>
      <c r="G52" s="1926"/>
    </row>
    <row r="53" spans="2:7" s="45" customFormat="1" ht="12.75" hidden="1" customHeight="1" outlineLevel="1">
      <c r="B53" s="8257"/>
      <c r="C53" s="8257"/>
      <c r="D53" s="8257"/>
      <c r="E53" s="8257"/>
      <c r="F53" s="1928"/>
      <c r="G53" s="1928"/>
    </row>
    <row r="54" spans="2:7" s="45" customFormat="1" ht="12.75" hidden="1" customHeight="1" outlineLevel="1">
      <c r="B54" s="8258" t="s">
        <v>2312</v>
      </c>
      <c r="C54" s="8258"/>
      <c r="D54" s="8258"/>
      <c r="E54" s="8258"/>
      <c r="F54" s="2954">
        <f>SUM(F53)</f>
        <v>0</v>
      </c>
      <c r="G54" s="2954"/>
    </row>
    <row r="55" spans="2:7" s="2955" customFormat="1" ht="12.75" hidden="1" customHeight="1" outlineLevel="1">
      <c r="B55" s="8253" t="s">
        <v>2313</v>
      </c>
      <c r="C55" s="8254"/>
      <c r="D55" s="8254"/>
      <c r="E55" s="8255"/>
      <c r="F55" s="1561">
        <f>IF(F57&gt;F48,F56-F48,0)</f>
        <v>0</v>
      </c>
      <c r="G55" s="2639"/>
    </row>
    <row r="56" spans="2:7" s="2955" customFormat="1" ht="12.75" hidden="1" customHeight="1" outlineLevel="1">
      <c r="B56" s="8253" t="s">
        <v>2314</v>
      </c>
      <c r="C56" s="8254"/>
      <c r="D56" s="8254"/>
      <c r="E56" s="8255"/>
      <c r="F56" s="1561">
        <f>IF(F48&gt;F57,F48-F57,0)</f>
        <v>0</v>
      </c>
      <c r="G56" s="2639"/>
    </row>
    <row r="57" spans="2:7" s="45" customFormat="1" ht="12.75" hidden="1" customHeight="1" outlineLevel="1">
      <c r="B57" s="8253" t="s">
        <v>2315</v>
      </c>
      <c r="C57" s="8254"/>
      <c r="D57" s="8254"/>
      <c r="E57" s="8255"/>
      <c r="F57" s="1561">
        <f>F51+F53</f>
        <v>0</v>
      </c>
      <c r="G57" s="2639"/>
    </row>
    <row r="58" spans="2:7" s="45" customFormat="1" ht="12.75" hidden="1" customHeight="1" outlineLevel="1">
      <c r="B58" s="8256" t="s">
        <v>2311</v>
      </c>
      <c r="C58" s="8256"/>
      <c r="D58" s="8256"/>
      <c r="E58" s="8256"/>
      <c r="F58" s="1926"/>
      <c r="G58" s="1926"/>
    </row>
    <row r="59" spans="2:7" s="45" customFormat="1" ht="12.75" hidden="1" customHeight="1" outlineLevel="1">
      <c r="B59" s="8257"/>
      <c r="C59" s="8257"/>
      <c r="D59" s="8257"/>
      <c r="E59" s="8257"/>
      <c r="F59" s="1928"/>
      <c r="G59" s="1928"/>
    </row>
    <row r="60" spans="2:7" s="45" customFormat="1" ht="12.75" hidden="1" customHeight="1" outlineLevel="1">
      <c r="B60" s="8258" t="s">
        <v>2312</v>
      </c>
      <c r="C60" s="8258"/>
      <c r="D60" s="8258"/>
      <c r="E60" s="8258"/>
      <c r="F60" s="2954">
        <f>SUM(F59)</f>
        <v>0</v>
      </c>
      <c r="G60" s="2954"/>
    </row>
    <row r="61" spans="2:7" s="2955" customFormat="1" ht="12.75" hidden="1" customHeight="1" outlineLevel="1">
      <c r="B61" s="8253" t="s">
        <v>2316</v>
      </c>
      <c r="C61" s="8254"/>
      <c r="D61" s="8254"/>
      <c r="E61" s="8255"/>
      <c r="F61" s="1561">
        <f>IF(F63&gt;F48,F63-F48,0)</f>
        <v>0</v>
      </c>
      <c r="G61" s="2639"/>
    </row>
    <row r="62" spans="2:7" s="2955" customFormat="1" ht="12.75" hidden="1" customHeight="1" outlineLevel="1">
      <c r="B62" s="8253" t="s">
        <v>2317</v>
      </c>
      <c r="C62" s="8254"/>
      <c r="D62" s="8254"/>
      <c r="E62" s="8255"/>
      <c r="F62" s="1561">
        <f>IF(F48&gt;F63,F48-F63,0)</f>
        <v>0</v>
      </c>
      <c r="G62" s="2639"/>
    </row>
    <row r="63" spans="2:7" s="45" customFormat="1" ht="12.75" hidden="1" customHeight="1" outlineLevel="1">
      <c r="B63" s="8253" t="s">
        <v>2318</v>
      </c>
      <c r="C63" s="8254"/>
      <c r="D63" s="8254"/>
      <c r="E63" s="8255"/>
      <c r="F63" s="1561">
        <f>F57+F60</f>
        <v>0</v>
      </c>
      <c r="G63" s="2639"/>
    </row>
    <row r="64" spans="2:7" s="45" customFormat="1" ht="12.75" hidden="1" customHeight="1" collapsed="1"/>
    <row r="65" s="45" customFormat="1" ht="12.75" customHeight="1"/>
  </sheetData>
  <sheetProtection algorithmName="SHA-512" hashValue="ZrneXQXCgr8AjJFgD/tg23ofgICccoQWfDSC2vgqbfUIoQobHRjhuxwAkzY3EJwlWD7uOh6MQn/x0jqqAABU7Q==" saltValue="VUQ51ShPxMQBvRR/F6U6Qg==" spinCount="100000" sheet="1" scenarios="1" insertColumns="0" insertRows="0"/>
  <mergeCells count="34">
    <mergeCell ref="B61:E61"/>
    <mergeCell ref="B62:E62"/>
    <mergeCell ref="B63:E63"/>
    <mergeCell ref="B51:E51"/>
    <mergeCell ref="B55:E55"/>
    <mergeCell ref="B56:E56"/>
    <mergeCell ref="B57:E57"/>
    <mergeCell ref="B58:E58"/>
    <mergeCell ref="B59:E59"/>
    <mergeCell ref="B60:E60"/>
    <mergeCell ref="B49:E49"/>
    <mergeCell ref="B50:E50"/>
    <mergeCell ref="B52:E52"/>
    <mergeCell ref="B53:E53"/>
    <mergeCell ref="B54:E54"/>
    <mergeCell ref="L9:L12"/>
    <mergeCell ref="M2:M5"/>
    <mergeCell ref="B41:G41"/>
    <mergeCell ref="B42:E42"/>
    <mergeCell ref="B43:E43"/>
    <mergeCell ref="B9:C12"/>
    <mergeCell ref="E9:E12"/>
    <mergeCell ref="D9:D12"/>
    <mergeCell ref="H9:H12"/>
    <mergeCell ref="K9:K12"/>
    <mergeCell ref="I9:I12"/>
    <mergeCell ref="J9:J12"/>
    <mergeCell ref="F9:F12"/>
    <mergeCell ref="G9:G12"/>
    <mergeCell ref="B44:E44"/>
    <mergeCell ref="B45:E45"/>
    <mergeCell ref="B46:E46"/>
    <mergeCell ref="B47:E47"/>
    <mergeCell ref="B48:E48"/>
  </mergeCells>
  <conditionalFormatting sqref="J36:J40">
    <cfRule type="cellIs" dxfId="81" priority="1" operator="notEqual">
      <formula>0</formula>
    </cfRule>
  </conditionalFormatting>
  <hyperlinks>
    <hyperlink ref="N5" location="SCI!A1" display="SCI" xr:uid="{9904EC07-8A11-44FE-9649-19684103F6F4}"/>
    <hyperlink ref="N4" location="'SFP - Liab, NW '!A1" display="SFP-Liab and NW" xr:uid="{B1599355-3815-4F96-AD0A-425A893FCB7E}"/>
    <hyperlink ref="N3" location="'SFP - Asset'!A1" display="SFP-Asset" xr:uid="{0FED6A61-ECF4-4D00-BDBC-FB243F115F27}"/>
    <hyperlink ref="N2" location="Content!A1" display="Content" xr:uid="{44A253BA-747E-49C2-90E9-2A4B16CA35E7}"/>
  </hyperlinks>
  <printOptions horizontalCentered="1"/>
  <pageMargins left="0.2" right="0.2" top="1.25" bottom="0.75" header="0.3" footer="0.3"/>
  <pageSetup paperSize="5" scale="40" fitToHeight="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5E27DFF-F058-4455-82F2-F4B49B54BD85}">
          <x14:formula1>
            <xm:f>'Dropdown List'!$A$2:$A$8</xm:f>
          </x14:formula1>
          <xm:sqref>D15:D33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E188B-0F22-42A5-9DA4-9690729A92A3}">
  <sheetPr codeName="Sheet64"/>
  <dimension ref="A1:A28"/>
  <sheetViews>
    <sheetView showGridLines="0" topLeftCell="A13" workbookViewId="0">
      <selection activeCell="D31" sqref="D31"/>
    </sheetView>
  </sheetViews>
  <sheetFormatPr defaultColWidth="8.85546875" defaultRowHeight="15"/>
  <cols>
    <col min="1" max="1" width="59.28515625" bestFit="1" customWidth="1"/>
  </cols>
  <sheetData>
    <row r="1" spans="1:1">
      <c r="A1" s="4496" t="s">
        <v>207</v>
      </c>
    </row>
    <row r="2" spans="1:1">
      <c r="A2" s="4497" t="s">
        <v>208</v>
      </c>
    </row>
    <row r="3" spans="1:1">
      <c r="A3" s="4497" t="s">
        <v>209</v>
      </c>
    </row>
    <row r="4" spans="1:1">
      <c r="A4" s="4497" t="s">
        <v>210</v>
      </c>
    </row>
    <row r="5" spans="1:1">
      <c r="A5" s="4497" t="s">
        <v>211</v>
      </c>
    </row>
    <row r="6" spans="1:1">
      <c r="A6" s="4497" t="s">
        <v>212</v>
      </c>
    </row>
    <row r="7" spans="1:1">
      <c r="A7" s="4497" t="s">
        <v>213</v>
      </c>
    </row>
    <row r="8" spans="1:1">
      <c r="A8" s="4497" t="s">
        <v>214</v>
      </c>
    </row>
    <row r="10" spans="1:1">
      <c r="A10" s="4498" t="s">
        <v>215</v>
      </c>
    </row>
    <row r="11" spans="1:1">
      <c r="A11" s="4497" t="s">
        <v>216</v>
      </c>
    </row>
    <row r="12" spans="1:1">
      <c r="A12" s="4497" t="s">
        <v>217</v>
      </c>
    </row>
    <row r="13" spans="1:1">
      <c r="A13" s="4497" t="s">
        <v>218</v>
      </c>
    </row>
    <row r="14" spans="1:1">
      <c r="A14" s="4497" t="s">
        <v>219</v>
      </c>
    </row>
    <row r="15" spans="1:1">
      <c r="A15" s="4497" t="s">
        <v>220</v>
      </c>
    </row>
    <row r="16" spans="1:1">
      <c r="A16" s="4497" t="s">
        <v>221</v>
      </c>
    </row>
    <row r="17" spans="1:1">
      <c r="A17" s="4497" t="s">
        <v>222</v>
      </c>
    </row>
    <row r="18" spans="1:1">
      <c r="A18" s="4497" t="s">
        <v>223</v>
      </c>
    </row>
    <row r="20" spans="1:1">
      <c r="A20" s="4498" t="s">
        <v>224</v>
      </c>
    </row>
    <row r="21" spans="1:1">
      <c r="A21" s="4497" t="s">
        <v>225</v>
      </c>
    </row>
    <row r="22" spans="1:1">
      <c r="A22" s="4497" t="s">
        <v>226</v>
      </c>
    </row>
    <row r="23" spans="1:1">
      <c r="A23" s="4497" t="s">
        <v>227</v>
      </c>
    </row>
    <row r="24" spans="1:1">
      <c r="A24" s="4497" t="s">
        <v>228</v>
      </c>
    </row>
    <row r="25" spans="1:1">
      <c r="A25" s="4497" t="s">
        <v>229</v>
      </c>
    </row>
    <row r="26" spans="1:1">
      <c r="A26" s="4497" t="s">
        <v>230</v>
      </c>
    </row>
    <row r="27" spans="1:1">
      <c r="A27" s="4497" t="s">
        <v>231</v>
      </c>
    </row>
    <row r="28" spans="1:1">
      <c r="A28" s="4497" t="s">
        <v>232</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1">
    <tabColor rgb="FFFFCCCC"/>
    <pageSetUpPr fitToPage="1"/>
  </sheetPr>
  <dimension ref="B2:BI61"/>
  <sheetViews>
    <sheetView showGridLines="0" zoomScale="85" zoomScaleNormal="85" workbookViewId="0">
      <selection activeCell="I21" sqref="I21"/>
    </sheetView>
  </sheetViews>
  <sheetFormatPr defaultColWidth="9.140625" defaultRowHeight="12.75" customHeight="1" outlineLevelCol="1"/>
  <cols>
    <col min="1" max="1" width="1.85546875" style="265" customWidth="1"/>
    <col min="2" max="2" width="3.7109375" style="265" customWidth="1"/>
    <col min="3" max="3" width="30.7109375" style="265" customWidth="1"/>
    <col min="4" max="4" width="25.7109375" style="265" customWidth="1"/>
    <col min="5" max="7" width="20.7109375" style="265" customWidth="1"/>
    <col min="8" max="12" width="15.7109375" style="265" customWidth="1"/>
    <col min="13" max="15" width="20.7109375" style="265" customWidth="1"/>
    <col min="16" max="16" width="12.7109375" style="265" customWidth="1"/>
    <col min="17" max="21" width="20.7109375" style="265" customWidth="1"/>
    <col min="22" max="22" width="30.7109375" style="265" customWidth="1"/>
    <col min="23" max="23" width="2.140625" style="265" customWidth="1"/>
    <col min="24" max="24" width="17.7109375" style="265" customWidth="1"/>
    <col min="25" max="27" width="9.140625" style="265" customWidth="1"/>
    <col min="28" max="28" width="9.140625" style="3" customWidth="1"/>
    <col min="29" max="29" width="9.140625" style="3" hidden="1" customWidth="1"/>
    <col min="30" max="34" width="18.7109375" style="3" hidden="1" customWidth="1"/>
    <col min="35" max="35" width="18.7109375" style="1584" hidden="1" customWidth="1"/>
    <col min="36" max="40" width="18.7109375" style="3" hidden="1" customWidth="1"/>
    <col min="41" max="48" width="18.7109375" style="3" hidden="1" customWidth="1" outlineLevel="1"/>
    <col min="49" max="49" width="35.7109375" style="3" hidden="1" customWidth="1" collapsed="1"/>
    <col min="50" max="50" width="35.7109375" style="3" hidden="1" customWidth="1"/>
    <col min="51" max="51" width="3.7109375" style="3" hidden="1" customWidth="1"/>
    <col min="52" max="55" width="18.7109375" style="3" hidden="1" customWidth="1"/>
    <col min="56" max="59" width="18.7109375" style="3" hidden="1" customWidth="1" outlineLevel="1"/>
    <col min="60" max="60" width="0" style="3" hidden="1" customWidth="1" collapsed="1"/>
    <col min="61" max="61" width="9.140625" style="3"/>
    <col min="62" max="16383" width="9.140625" style="265"/>
    <col min="16384" max="16384" width="9.140625" style="265" bestFit="1"/>
  </cols>
  <sheetData>
    <row r="2" spans="2:61" ht="15.2" customHeight="1">
      <c r="B2" s="265" t="s">
        <v>2319</v>
      </c>
      <c r="G2" s="1484"/>
      <c r="H2" s="1484"/>
      <c r="W2" s="8251" t="s">
        <v>1486</v>
      </c>
      <c r="X2" s="5643" t="s">
        <v>1067</v>
      </c>
    </row>
    <row r="3" spans="2:61" ht="15.2" customHeight="1">
      <c r="B3" s="1455" t="s">
        <v>7</v>
      </c>
      <c r="C3" s="524"/>
      <c r="D3" s="5644">
        <f>'Com Prof'!D2</f>
        <v>0</v>
      </c>
      <c r="E3" s="5645"/>
      <c r="F3" s="5645"/>
      <c r="G3" s="1484"/>
      <c r="H3" s="1484"/>
      <c r="W3" s="8251"/>
      <c r="X3" s="1338" t="s">
        <v>1487</v>
      </c>
    </row>
    <row r="4" spans="2:61" ht="15.2" customHeight="1">
      <c r="B4" s="1455" t="s">
        <v>757</v>
      </c>
      <c r="D4" s="5646">
        <f>'Com Prof'!D3</f>
        <v>45657</v>
      </c>
      <c r="E4" s="5647"/>
      <c r="F4" s="5647"/>
      <c r="W4" s="8251"/>
      <c r="X4" s="1338" t="s">
        <v>1488</v>
      </c>
    </row>
    <row r="5" spans="2:61" ht="15.2" customHeight="1">
      <c r="B5" s="593"/>
      <c r="C5" s="593"/>
      <c r="D5" s="593"/>
      <c r="E5" s="593"/>
      <c r="F5" s="593"/>
      <c r="G5" s="593"/>
      <c r="H5" s="593"/>
      <c r="I5" s="593"/>
      <c r="J5" s="593"/>
      <c r="K5" s="593"/>
      <c r="L5" s="593"/>
      <c r="M5" s="593"/>
      <c r="N5" s="593"/>
      <c r="O5" s="593"/>
      <c r="P5" s="593"/>
      <c r="Q5" s="593"/>
      <c r="R5" s="593"/>
      <c r="S5" s="593"/>
      <c r="T5" s="593"/>
      <c r="U5" s="593"/>
      <c r="V5" s="593"/>
      <c r="W5" s="8251"/>
      <c r="X5" s="1339" t="s">
        <v>258</v>
      </c>
    </row>
    <row r="6" spans="2:61" ht="14.1" customHeight="1">
      <c r="W6" s="2815"/>
      <c r="X6" s="510"/>
    </row>
    <row r="7" spans="2:61" ht="14.1" customHeight="1">
      <c r="X7" s="510"/>
    </row>
    <row r="8" spans="2:61" ht="14.1" customHeight="1">
      <c r="X8" s="510"/>
    </row>
    <row r="9" spans="2:61" s="18" customFormat="1" ht="12.75" customHeight="1">
      <c r="B9" s="8265" t="s">
        <v>1614</v>
      </c>
      <c r="C9" s="8265"/>
      <c r="D9" s="8199" t="s">
        <v>1489</v>
      </c>
      <c r="E9" s="8199" t="s">
        <v>1950</v>
      </c>
      <c r="F9" s="8195" t="s">
        <v>1990</v>
      </c>
      <c r="G9" s="8195" t="s">
        <v>2320</v>
      </c>
      <c r="H9" s="8195" t="s">
        <v>2321</v>
      </c>
      <c r="I9" s="8199" t="s">
        <v>2051</v>
      </c>
      <c r="J9" s="8199" t="s">
        <v>2322</v>
      </c>
      <c r="K9" s="8199" t="s">
        <v>2323</v>
      </c>
      <c r="L9" s="8199" t="s">
        <v>2324</v>
      </c>
      <c r="M9" s="8266" t="s">
        <v>1992</v>
      </c>
      <c r="N9" s="8199" t="s">
        <v>2241</v>
      </c>
      <c r="O9" s="8266" t="s">
        <v>2325</v>
      </c>
      <c r="P9" s="8199" t="s">
        <v>2326</v>
      </c>
      <c r="Q9" s="8199" t="s">
        <v>1494</v>
      </c>
      <c r="R9" s="8199" t="s">
        <v>2327</v>
      </c>
      <c r="S9" s="8199" t="s">
        <v>2064</v>
      </c>
      <c r="T9" s="8199" t="s">
        <v>1086</v>
      </c>
      <c r="U9" s="8199" t="s">
        <v>1084</v>
      </c>
      <c r="V9" s="8269" t="s">
        <v>1497</v>
      </c>
      <c r="AB9" s="1"/>
      <c r="AC9" s="1"/>
      <c r="AD9" s="8268" t="s">
        <v>1068</v>
      </c>
      <c r="AE9" s="8268"/>
      <c r="AF9" s="8268"/>
      <c r="AG9" s="8268"/>
      <c r="AH9" s="8268"/>
      <c r="AI9" s="8268"/>
      <c r="AJ9" s="8268"/>
      <c r="AK9" s="8268"/>
      <c r="AL9" s="8268"/>
      <c r="AM9" s="8268"/>
      <c r="AN9" s="8268"/>
      <c r="AO9" s="8268"/>
      <c r="AP9" s="8268"/>
      <c r="AQ9" s="8268"/>
      <c r="AR9" s="8268"/>
      <c r="AS9" s="8268"/>
      <c r="AT9" s="8268"/>
      <c r="AU9" s="8268"/>
      <c r="AV9" s="8268"/>
      <c r="AW9" s="8268"/>
      <c r="AX9" s="2883"/>
      <c r="AY9" s="1"/>
      <c r="AZ9" s="8267" t="s">
        <v>1956</v>
      </c>
      <c r="BA9" s="8267"/>
      <c r="BB9" s="8267"/>
      <c r="BC9" s="8267"/>
      <c r="BD9" s="8267"/>
      <c r="BE9" s="8267"/>
      <c r="BF9" s="8267"/>
      <c r="BG9" s="8267"/>
      <c r="BH9" s="2884"/>
      <c r="BI9" s="1"/>
    </row>
    <row r="10" spans="2:61" s="18" customFormat="1" ht="12.75" customHeight="1">
      <c r="B10" s="8265"/>
      <c r="C10" s="8265"/>
      <c r="D10" s="8199"/>
      <c r="E10" s="8199"/>
      <c r="F10" s="8195"/>
      <c r="G10" s="8195"/>
      <c r="H10" s="8195"/>
      <c r="I10" s="8199"/>
      <c r="J10" s="8199"/>
      <c r="K10" s="8199"/>
      <c r="L10" s="8199"/>
      <c r="M10" s="8266"/>
      <c r="N10" s="8199"/>
      <c r="O10" s="8266"/>
      <c r="P10" s="8199"/>
      <c r="Q10" s="8199"/>
      <c r="R10" s="8199"/>
      <c r="S10" s="8199"/>
      <c r="T10" s="8199"/>
      <c r="U10" s="8199"/>
      <c r="V10" s="8269"/>
      <c r="AB10" s="1"/>
      <c r="AC10" s="1"/>
      <c r="AD10" s="7305" t="s">
        <v>1501</v>
      </c>
      <c r="AE10" s="7340" t="s">
        <v>1502</v>
      </c>
      <c r="AF10" s="7340"/>
      <c r="AG10" s="7305" t="s">
        <v>1081</v>
      </c>
      <c r="AH10" s="7305" t="s">
        <v>1503</v>
      </c>
      <c r="AI10" s="7305"/>
      <c r="AJ10" s="7305"/>
      <c r="AK10" s="1548" t="s">
        <v>1962</v>
      </c>
      <c r="AL10" s="7305" t="s">
        <v>1082</v>
      </c>
      <c r="AM10" s="7305" t="s">
        <v>1086</v>
      </c>
      <c r="AN10" s="7305" t="s">
        <v>1084</v>
      </c>
      <c r="AO10" s="2361" t="s">
        <v>1070</v>
      </c>
      <c r="AP10" s="2362"/>
      <c r="AQ10" s="2362"/>
      <c r="AR10" s="2363"/>
      <c r="AS10" s="2361" t="s">
        <v>1071</v>
      </c>
      <c r="AT10" s="2362"/>
      <c r="AU10" s="2362"/>
      <c r="AV10" s="2363"/>
      <c r="AW10" s="7305" t="s">
        <v>44</v>
      </c>
      <c r="AX10" s="7842" t="s">
        <v>1505</v>
      </c>
      <c r="AY10" s="1"/>
      <c r="AZ10" s="7305" t="s">
        <v>1963</v>
      </c>
      <c r="BA10" s="7305"/>
      <c r="BB10" s="7336" t="s">
        <v>2328</v>
      </c>
      <c r="BC10" s="7336" t="s">
        <v>1920</v>
      </c>
      <c r="BD10" s="7305" t="s">
        <v>1643</v>
      </c>
      <c r="BE10" s="7305"/>
      <c r="BF10" s="7305" t="s">
        <v>1071</v>
      </c>
      <c r="BG10" s="7305"/>
      <c r="BH10" s="1"/>
      <c r="BI10" s="1"/>
    </row>
    <row r="11" spans="2:61" s="18" customFormat="1" ht="12.75" customHeight="1">
      <c r="B11" s="8265"/>
      <c r="C11" s="8265"/>
      <c r="D11" s="8199"/>
      <c r="E11" s="8199"/>
      <c r="F11" s="8195"/>
      <c r="G11" s="8195"/>
      <c r="H11" s="8195"/>
      <c r="I11" s="8199"/>
      <c r="J11" s="8199"/>
      <c r="K11" s="8199"/>
      <c r="L11" s="8199"/>
      <c r="M11" s="8266"/>
      <c r="N11" s="8199"/>
      <c r="O11" s="8266"/>
      <c r="P11" s="8199"/>
      <c r="Q11" s="8199"/>
      <c r="R11" s="8199"/>
      <c r="S11" s="8199"/>
      <c r="T11" s="8199"/>
      <c r="U11" s="8199"/>
      <c r="V11" s="8269"/>
      <c r="AB11" s="1"/>
      <c r="AC11" s="1"/>
      <c r="AD11" s="7305"/>
      <c r="AE11" s="7305" t="s">
        <v>1507</v>
      </c>
      <c r="AF11" s="7305" t="s">
        <v>1508</v>
      </c>
      <c r="AG11" s="7305"/>
      <c r="AH11" s="7305" t="s">
        <v>2329</v>
      </c>
      <c r="AI11" s="7304" t="s">
        <v>1510</v>
      </c>
      <c r="AJ11" s="7305" t="s">
        <v>1997</v>
      </c>
      <c r="AK11" s="7305" t="s">
        <v>2330</v>
      </c>
      <c r="AL11" s="7305"/>
      <c r="AM11" s="7305"/>
      <c r="AN11" s="7305"/>
      <c r="AO11" s="7336" t="s">
        <v>1509</v>
      </c>
      <c r="AP11" s="7336" t="s">
        <v>1082</v>
      </c>
      <c r="AQ11" s="7336" t="s">
        <v>1086</v>
      </c>
      <c r="AR11" s="7336" t="s">
        <v>1084</v>
      </c>
      <c r="AS11" s="7336" t="s">
        <v>1509</v>
      </c>
      <c r="AT11" s="7336" t="s">
        <v>1082</v>
      </c>
      <c r="AU11" s="7336" t="s">
        <v>1086</v>
      </c>
      <c r="AV11" s="7336" t="s">
        <v>1084</v>
      </c>
      <c r="AW11" s="7305"/>
      <c r="AX11" s="7842"/>
      <c r="AY11" s="1"/>
      <c r="AZ11" s="7305"/>
      <c r="BA11" s="7305"/>
      <c r="BB11" s="7336"/>
      <c r="BC11" s="7336"/>
      <c r="BD11" s="7305"/>
      <c r="BE11" s="7305"/>
      <c r="BF11" s="7305"/>
      <c r="BG11" s="7305"/>
      <c r="BH11" s="1"/>
      <c r="BI11" s="1"/>
    </row>
    <row r="12" spans="2:61" s="18" customFormat="1" ht="12.75" customHeight="1">
      <c r="B12" s="8265"/>
      <c r="C12" s="8265"/>
      <c r="D12" s="8199"/>
      <c r="E12" s="8199"/>
      <c r="F12" s="8195"/>
      <c r="G12" s="8195"/>
      <c r="H12" s="8195"/>
      <c r="I12" s="8199"/>
      <c r="J12" s="8199"/>
      <c r="K12" s="8199"/>
      <c r="L12" s="8199"/>
      <c r="M12" s="8266"/>
      <c r="N12" s="8199"/>
      <c r="O12" s="8266"/>
      <c r="P12" s="8199"/>
      <c r="Q12" s="8199"/>
      <c r="R12" s="8199"/>
      <c r="S12" s="8199"/>
      <c r="T12" s="8199"/>
      <c r="U12" s="8199"/>
      <c r="V12" s="8269"/>
      <c r="AB12" s="1"/>
      <c r="AC12" s="1"/>
      <c r="AD12" s="7305"/>
      <c r="AE12" s="7305"/>
      <c r="AF12" s="7305"/>
      <c r="AG12" s="7305"/>
      <c r="AH12" s="7305"/>
      <c r="AI12" s="7304"/>
      <c r="AJ12" s="7305"/>
      <c r="AK12" s="7305"/>
      <c r="AL12" s="7305"/>
      <c r="AM12" s="7305"/>
      <c r="AN12" s="7305"/>
      <c r="AO12" s="7336"/>
      <c r="AP12" s="7336"/>
      <c r="AQ12" s="7336"/>
      <c r="AR12" s="7336"/>
      <c r="AS12" s="7336"/>
      <c r="AT12" s="7336"/>
      <c r="AU12" s="7336"/>
      <c r="AV12" s="7336"/>
      <c r="AW12" s="7305"/>
      <c r="AX12" s="7842"/>
      <c r="AY12" s="1"/>
      <c r="AZ12" s="7305" t="s">
        <v>1967</v>
      </c>
      <c r="BA12" s="7305" t="s">
        <v>1968</v>
      </c>
      <c r="BB12" s="7336"/>
      <c r="BC12" s="7336"/>
      <c r="BD12" s="7305" t="s">
        <v>2328</v>
      </c>
      <c r="BE12" s="7305" t="s">
        <v>1920</v>
      </c>
      <c r="BF12" s="7305" t="s">
        <v>2328</v>
      </c>
      <c r="BG12" s="7305" t="s">
        <v>1920</v>
      </c>
      <c r="BH12" s="1"/>
      <c r="BI12" s="1"/>
    </row>
    <row r="13" spans="2:61" s="18" customFormat="1" ht="12.75" customHeight="1">
      <c r="B13" s="8265"/>
      <c r="C13" s="8265"/>
      <c r="D13" s="8199"/>
      <c r="E13" s="8199"/>
      <c r="F13" s="8195"/>
      <c r="G13" s="8195"/>
      <c r="H13" s="8195"/>
      <c r="I13" s="8199"/>
      <c r="J13" s="8199"/>
      <c r="K13" s="8199"/>
      <c r="L13" s="8199"/>
      <c r="M13" s="8266"/>
      <c r="N13" s="8199"/>
      <c r="O13" s="8266"/>
      <c r="P13" s="8199"/>
      <c r="Q13" s="8199"/>
      <c r="R13" s="8199"/>
      <c r="S13" s="8199"/>
      <c r="T13" s="8199"/>
      <c r="U13" s="8199"/>
      <c r="V13" s="8269"/>
      <c r="AB13" s="1"/>
      <c r="AC13" s="1"/>
      <c r="AD13" s="7305"/>
      <c r="AE13" s="7305"/>
      <c r="AF13" s="7305"/>
      <c r="AG13" s="7305"/>
      <c r="AH13" s="7305"/>
      <c r="AI13" s="7304"/>
      <c r="AJ13" s="7305"/>
      <c r="AK13" s="7305"/>
      <c r="AL13" s="7305"/>
      <c r="AM13" s="7305"/>
      <c r="AN13" s="7305"/>
      <c r="AO13" s="7336"/>
      <c r="AP13" s="7336"/>
      <c r="AQ13" s="7336"/>
      <c r="AR13" s="7336"/>
      <c r="AS13" s="7336"/>
      <c r="AT13" s="7336"/>
      <c r="AU13" s="7336"/>
      <c r="AV13" s="7336"/>
      <c r="AW13" s="7305"/>
      <c r="AX13" s="7842"/>
      <c r="AY13" s="1"/>
      <c r="AZ13" s="7305"/>
      <c r="BA13" s="7305"/>
      <c r="BB13" s="7336"/>
      <c r="BC13" s="7336"/>
      <c r="BD13" s="7305"/>
      <c r="BE13" s="7305"/>
      <c r="BF13" s="7305"/>
      <c r="BG13" s="7305"/>
      <c r="BH13" s="1"/>
      <c r="BI13" s="1"/>
    </row>
    <row r="14" spans="2:61" s="18" customFormat="1" ht="12.75" customHeight="1">
      <c r="B14" s="8265"/>
      <c r="C14" s="8265"/>
      <c r="D14" s="8199"/>
      <c r="E14" s="8199"/>
      <c r="F14" s="8195"/>
      <c r="G14" s="8195"/>
      <c r="H14" s="8195"/>
      <c r="I14" s="8199"/>
      <c r="J14" s="8199"/>
      <c r="K14" s="8199"/>
      <c r="L14" s="8199"/>
      <c r="M14" s="8266"/>
      <c r="N14" s="8199"/>
      <c r="O14" s="8266"/>
      <c r="P14" s="8199"/>
      <c r="Q14" s="8199"/>
      <c r="R14" s="8199"/>
      <c r="S14" s="8199"/>
      <c r="T14" s="8199"/>
      <c r="U14" s="8199"/>
      <c r="V14" s="8269"/>
      <c r="AB14" s="1"/>
      <c r="AC14" s="1"/>
      <c r="AD14" s="7305"/>
      <c r="AE14" s="7305"/>
      <c r="AF14" s="7305"/>
      <c r="AG14" s="7305"/>
      <c r="AH14" s="7305"/>
      <c r="AI14" s="7304"/>
      <c r="AJ14" s="7305"/>
      <c r="AK14" s="7305"/>
      <c r="AL14" s="7305"/>
      <c r="AM14" s="7305"/>
      <c r="AN14" s="7305"/>
      <c r="AO14" s="7336"/>
      <c r="AP14" s="7336"/>
      <c r="AQ14" s="7336"/>
      <c r="AR14" s="7336"/>
      <c r="AS14" s="7336"/>
      <c r="AT14" s="7336"/>
      <c r="AU14" s="7336"/>
      <c r="AV14" s="7336"/>
      <c r="AW14" s="7305"/>
      <c r="AX14" s="7842"/>
      <c r="AY14" s="1"/>
      <c r="AZ14" s="7305"/>
      <c r="BA14" s="7305"/>
      <c r="BB14" s="7336"/>
      <c r="BC14" s="7336"/>
      <c r="BD14" s="7305"/>
      <c r="BE14" s="7305"/>
      <c r="BF14" s="7305"/>
      <c r="BG14" s="7305"/>
      <c r="BH14" s="1"/>
      <c r="BI14" s="1"/>
    </row>
    <row r="15" spans="2:61" s="18" customFormat="1" ht="12.75" customHeight="1">
      <c r="B15" s="8265"/>
      <c r="C15" s="8265"/>
      <c r="D15" s="8199"/>
      <c r="E15" s="8199"/>
      <c r="F15" s="8195"/>
      <c r="G15" s="8195"/>
      <c r="H15" s="8195"/>
      <c r="I15" s="8199"/>
      <c r="J15" s="8199"/>
      <c r="K15" s="8199"/>
      <c r="L15" s="8199"/>
      <c r="M15" s="8266"/>
      <c r="N15" s="8199"/>
      <c r="O15" s="8266"/>
      <c r="P15" s="8199"/>
      <c r="Q15" s="8199"/>
      <c r="R15" s="8199"/>
      <c r="S15" s="8199"/>
      <c r="T15" s="8199"/>
      <c r="U15" s="8199"/>
      <c r="V15" s="8269"/>
      <c r="AB15" s="1"/>
      <c r="AC15" s="1"/>
      <c r="AD15" s="7305"/>
      <c r="AE15" s="7305"/>
      <c r="AF15" s="7305"/>
      <c r="AG15" s="7305"/>
      <c r="AH15" s="7305"/>
      <c r="AI15" s="7304"/>
      <c r="AJ15" s="7305"/>
      <c r="AK15" s="7305"/>
      <c r="AL15" s="7305"/>
      <c r="AM15" s="7305"/>
      <c r="AN15" s="7305"/>
      <c r="AO15" s="7336"/>
      <c r="AP15" s="7336"/>
      <c r="AQ15" s="7336"/>
      <c r="AR15" s="7336"/>
      <c r="AS15" s="7336"/>
      <c r="AT15" s="7336"/>
      <c r="AU15" s="7336"/>
      <c r="AV15" s="7336"/>
      <c r="AW15" s="7305"/>
      <c r="AX15" s="7842"/>
      <c r="AY15" s="1"/>
      <c r="AZ15" s="7305"/>
      <c r="BA15" s="7305"/>
      <c r="BB15" s="7336"/>
      <c r="BC15" s="7336"/>
      <c r="BD15" s="7305"/>
      <c r="BE15" s="7305"/>
      <c r="BF15" s="7305"/>
      <c r="BG15" s="7305"/>
      <c r="BH15" s="1"/>
      <c r="BI15" s="1"/>
    </row>
    <row r="16" spans="2:61" s="18" customFormat="1" ht="12.75" customHeight="1">
      <c r="B16" s="2427"/>
      <c r="C16" s="2818"/>
      <c r="D16" s="2819"/>
      <c r="E16" s="2819"/>
      <c r="F16" s="2819"/>
      <c r="G16" s="4118"/>
      <c r="H16" s="4118"/>
      <c r="I16" s="4118"/>
      <c r="J16" s="4153"/>
      <c r="K16" s="4153"/>
      <c r="L16" s="4175"/>
      <c r="M16" s="4118"/>
      <c r="N16" s="4129"/>
      <c r="O16" s="4118"/>
      <c r="P16" s="4129"/>
      <c r="Q16" s="4129"/>
      <c r="R16" s="4129"/>
      <c r="S16" s="4129"/>
      <c r="T16" s="4129"/>
      <c r="U16" s="4129"/>
      <c r="V16" s="4166"/>
      <c r="AB16" s="1"/>
      <c r="AC16" s="1"/>
      <c r="AD16" s="2633"/>
      <c r="AE16" s="2633"/>
      <c r="AF16" s="2633"/>
      <c r="AG16" s="2633"/>
      <c r="AH16" s="2633"/>
      <c r="AI16" s="1167"/>
      <c r="AJ16" s="2633"/>
      <c r="AK16" s="2633"/>
      <c r="AL16" s="2633"/>
      <c r="AM16" s="2633"/>
      <c r="AN16" s="2633"/>
      <c r="AO16" s="2633"/>
      <c r="AP16" s="2633"/>
      <c r="AQ16" s="2633"/>
      <c r="AR16" s="2633"/>
      <c r="AS16" s="2633"/>
      <c r="AT16" s="2633"/>
      <c r="AU16" s="2633"/>
      <c r="AV16" s="2633"/>
      <c r="AW16" s="2395"/>
      <c r="AX16" s="2885"/>
      <c r="AY16" s="1"/>
      <c r="AZ16" s="2633"/>
      <c r="BA16" s="2633"/>
      <c r="BB16" s="2633"/>
      <c r="BC16" s="2633"/>
      <c r="BD16" s="2633"/>
      <c r="BE16" s="2633"/>
      <c r="BF16" s="2633"/>
      <c r="BG16" s="2633"/>
      <c r="BH16" s="1"/>
      <c r="BI16" s="1"/>
    </row>
    <row r="17" spans="2:61" s="18" customFormat="1" ht="12.75" customHeight="1">
      <c r="B17" s="2822" t="s">
        <v>2070</v>
      </c>
      <c r="C17" s="2823" t="s">
        <v>1209</v>
      </c>
      <c r="D17" s="2824"/>
      <c r="E17" s="2824"/>
      <c r="F17" s="2824"/>
      <c r="G17" s="2825"/>
      <c r="H17" s="2825"/>
      <c r="I17" s="1270"/>
      <c r="J17" s="2649"/>
      <c r="K17" s="2649"/>
      <c r="L17" s="2826"/>
      <c r="M17" s="2827"/>
      <c r="N17" s="1273"/>
      <c r="O17" s="2828"/>
      <c r="P17" s="1273"/>
      <c r="Q17" s="1273"/>
      <c r="R17" s="1273"/>
      <c r="S17" s="1273"/>
      <c r="T17" s="1273"/>
      <c r="U17" s="1273"/>
      <c r="V17" s="1291"/>
      <c r="AB17" s="1"/>
      <c r="AC17" s="1"/>
      <c r="AD17" s="1655"/>
      <c r="AE17" s="1655"/>
      <c r="AF17" s="1655"/>
      <c r="AG17" s="1655"/>
      <c r="AH17" s="1655"/>
      <c r="AI17" s="1165"/>
      <c r="AJ17" s="1655"/>
      <c r="AK17" s="1655"/>
      <c r="AL17" s="1655"/>
      <c r="AM17" s="1655"/>
      <c r="AN17" s="1655"/>
      <c r="AO17" s="1655"/>
      <c r="AP17" s="1655"/>
      <c r="AQ17" s="1655"/>
      <c r="AR17" s="1655"/>
      <c r="AS17" s="1655"/>
      <c r="AT17" s="1655"/>
      <c r="AU17" s="1655"/>
      <c r="AV17" s="1655"/>
      <c r="AW17" s="1474"/>
      <c r="AX17" s="2318"/>
      <c r="AY17" s="1"/>
      <c r="AZ17" s="1655"/>
      <c r="BA17" s="1655"/>
      <c r="BB17" s="1655"/>
      <c r="BC17" s="1655"/>
      <c r="BD17" s="1655"/>
      <c r="BE17" s="1655"/>
      <c r="BF17" s="1655"/>
      <c r="BG17" s="1655"/>
      <c r="BH17" s="1"/>
      <c r="BI17" s="1"/>
    </row>
    <row r="18" spans="2:61" s="18" customFormat="1" ht="12.75" customHeight="1">
      <c r="B18" s="2439">
        <v>1</v>
      </c>
      <c r="C18" s="2829"/>
      <c r="D18" s="2830"/>
      <c r="E18" s="2830"/>
      <c r="F18" s="2830"/>
      <c r="G18" s="2831"/>
      <c r="H18" s="2832"/>
      <c r="I18" s="2833"/>
      <c r="J18" s="2652"/>
      <c r="K18" s="2652"/>
      <c r="L18" s="2834"/>
      <c r="M18" s="2139"/>
      <c r="N18" s="1112"/>
      <c r="O18" s="2835"/>
      <c r="P18" s="1112"/>
      <c r="Q18" s="1112"/>
      <c r="R18" s="2836"/>
      <c r="S18" s="1112"/>
      <c r="T18" s="1112"/>
      <c r="U18" s="1112"/>
      <c r="V18" s="1899"/>
      <c r="AB18" s="1"/>
      <c r="AC18" s="1"/>
      <c r="AD18" s="1655">
        <f>S18</f>
        <v>0</v>
      </c>
      <c r="AE18" s="1812"/>
      <c r="AF18" s="1812"/>
      <c r="AG18" s="1655">
        <f>AD18+AE18-AF18</f>
        <v>0</v>
      </c>
      <c r="AH18" s="1812"/>
      <c r="AI18" s="1162"/>
      <c r="AJ18" s="1812"/>
      <c r="AK18" s="1812"/>
      <c r="AL18" s="1655">
        <f>IF(AN18&gt;AG18,AN18-AG18,0)</f>
        <v>0</v>
      </c>
      <c r="AM18" s="1655">
        <f>IF(AG18&gt;AN18,AG18-AN18,0)</f>
        <v>0</v>
      </c>
      <c r="AN18" s="1655">
        <f>IF(AND(AH18="y",AI18="Y"),AJ18*AK18,IF(AND(AH18="n/a",AI18="Y"),AJ18*AK18,0))</f>
        <v>0</v>
      </c>
      <c r="AO18" s="1812"/>
      <c r="AP18" s="1655">
        <f>IF(AR18&gt;AG18,AR18-AG18,0)</f>
        <v>0</v>
      </c>
      <c r="AQ18" s="1655">
        <f>IF(AG18&gt;AR18,AG18-AR18,0)</f>
        <v>0</v>
      </c>
      <c r="AR18" s="1655">
        <f>AN18+AO18</f>
        <v>0</v>
      </c>
      <c r="AS18" s="1812"/>
      <c r="AT18" s="1655">
        <f>IF(AV18&gt;AG18,AV18-AG18,0)</f>
        <v>0</v>
      </c>
      <c r="AU18" s="1655">
        <f>IF(AG18&gt;AV18,AG18-AV18,0)</f>
        <v>0</v>
      </c>
      <c r="AV18" s="1655">
        <f>AR18+AS18</f>
        <v>0</v>
      </c>
      <c r="AW18" s="1812"/>
      <c r="AX18" s="2886"/>
      <c r="AY18" s="1"/>
      <c r="AZ18" s="1655">
        <f>E18*0.2</f>
        <v>0</v>
      </c>
      <c r="BA18" s="1812"/>
      <c r="BB18" s="1655">
        <f>IF((AJ18*AK18)&gt;MIN(AZ18,BA18),(AJ18*AK18)-MIN(AZ18,BA18),0)</f>
        <v>0</v>
      </c>
      <c r="BC18" s="1812"/>
      <c r="BD18" s="1655">
        <f>IF((AN18+AO18)&gt;MIN(AZ18,BA18),(AN18+AO18)-MIN(AZ18,BA18),0)</f>
        <v>0</v>
      </c>
      <c r="BE18" s="1812"/>
      <c r="BF18" s="1655">
        <f>IF((AR18+AS18)&gt;MIN(AZ18,BA18),(AR18+AS18)-MIN(AZ18,BA18),0)</f>
        <v>0</v>
      </c>
      <c r="BG18" s="1812"/>
      <c r="BH18" s="1"/>
      <c r="BI18" s="1"/>
    </row>
    <row r="19" spans="2:61" s="18" customFormat="1" ht="12.75" customHeight="1">
      <c r="B19" s="2439">
        <v>2</v>
      </c>
      <c r="C19" s="2741"/>
      <c r="D19" s="1462"/>
      <c r="E19" s="2838"/>
      <c r="F19" s="2830"/>
      <c r="G19" s="2831"/>
      <c r="H19" s="1189"/>
      <c r="I19" s="2839"/>
      <c r="J19" s="2657"/>
      <c r="K19" s="2657"/>
      <c r="L19" s="1638"/>
      <c r="M19" s="2840"/>
      <c r="N19" s="1042"/>
      <c r="O19" s="2835"/>
      <c r="P19" s="1042"/>
      <c r="Q19" s="1042"/>
      <c r="R19" s="2841"/>
      <c r="S19" s="1042"/>
      <c r="T19" s="1042"/>
      <c r="U19" s="1042"/>
      <c r="V19" s="1901"/>
      <c r="AB19" s="1"/>
      <c r="AC19" s="1"/>
      <c r="AD19" s="1655">
        <f>S19</f>
        <v>0</v>
      </c>
      <c r="AE19" s="1812"/>
      <c r="AF19" s="1812"/>
      <c r="AG19" s="1655">
        <f>AD19+AE19-AF19</f>
        <v>0</v>
      </c>
      <c r="AH19" s="1812"/>
      <c r="AI19" s="1162"/>
      <c r="AJ19" s="1812"/>
      <c r="AK19" s="1812"/>
      <c r="AL19" s="1655">
        <f>IF(AN19&gt;AG19,AN19-AG19,0)</f>
        <v>0</v>
      </c>
      <c r="AM19" s="1655">
        <f>IF(AG19&gt;AN19,AG19-AN19,0)</f>
        <v>0</v>
      </c>
      <c r="AN19" s="1655">
        <f>IF(AND(AH19="y",AI19="Y"),AJ19*AK19,IF(AND(AH19="n/a",AI19="Y"),AJ19*AK19,0))</f>
        <v>0</v>
      </c>
      <c r="AO19" s="1812"/>
      <c r="AP19" s="1655">
        <f>IF(AR19&gt;AG19,AR19-AG19,0)</f>
        <v>0</v>
      </c>
      <c r="AQ19" s="1655">
        <f>IF(AG19&gt;AR19,AG19-AR19,0)</f>
        <v>0</v>
      </c>
      <c r="AR19" s="1655">
        <f>AN19+AO19</f>
        <v>0</v>
      </c>
      <c r="AS19" s="1812"/>
      <c r="AT19" s="1655">
        <f>IF(AV19&gt;AG19,AV19-AG19,0)</f>
        <v>0</v>
      </c>
      <c r="AU19" s="1655">
        <f>IF(AG19&gt;AV19,AG19-AV19,0)</f>
        <v>0</v>
      </c>
      <c r="AV19" s="1655">
        <f>AR19+AS19</f>
        <v>0</v>
      </c>
      <c r="AW19" s="1812"/>
      <c r="AX19" s="2886"/>
      <c r="AY19" s="1"/>
      <c r="AZ19" s="1655">
        <f>E19*0.2</f>
        <v>0</v>
      </c>
      <c r="BA19" s="1812"/>
      <c r="BB19" s="1655">
        <f>IF((AJ19*AK19)&gt;MIN(AZ19,BA19),(AJ19*AK19)-MIN(AZ19,BA19),0)</f>
        <v>0</v>
      </c>
      <c r="BC19" s="1812"/>
      <c r="BD19" s="1655">
        <f>IF((AN19+AO19)&gt;MIN(AZ19,BA19),(AN19+AO19)-MIN(AZ19,BA19),0)</f>
        <v>0</v>
      </c>
      <c r="BE19" s="1812"/>
      <c r="BF19" s="1655">
        <f>IF((AR19+AS19)&gt;MIN(AZ19,BA19),(AR19+AS19)-MIN(AZ19,BA19),0)</f>
        <v>0</v>
      </c>
      <c r="BG19" s="1812"/>
      <c r="BH19" s="1"/>
      <c r="BI19" s="1"/>
    </row>
    <row r="20" spans="2:61" s="18" customFormat="1" ht="12.75" customHeight="1">
      <c r="B20" s="2442">
        <v>3</v>
      </c>
      <c r="C20" s="2743"/>
      <c r="D20" s="2076"/>
      <c r="E20" s="1480"/>
      <c r="F20" s="2842"/>
      <c r="G20" s="2843"/>
      <c r="H20" s="2077"/>
      <c r="I20" s="2844"/>
      <c r="J20" s="2845"/>
      <c r="K20" s="2845"/>
      <c r="L20" s="2846"/>
      <c r="M20" s="2847"/>
      <c r="N20" s="1124"/>
      <c r="O20" s="2848"/>
      <c r="P20" s="1124"/>
      <c r="Q20" s="1124"/>
      <c r="R20" s="2849"/>
      <c r="S20" s="1124"/>
      <c r="T20" s="1124"/>
      <c r="U20" s="1124"/>
      <c r="V20" s="2850"/>
      <c r="AB20" s="1"/>
      <c r="AC20" s="1"/>
      <c r="AD20" s="1655">
        <f>S20</f>
        <v>0</v>
      </c>
      <c r="AE20" s="1812"/>
      <c r="AF20" s="1812"/>
      <c r="AG20" s="1655">
        <f>AD20+AE20-AF20</f>
        <v>0</v>
      </c>
      <c r="AH20" s="1812"/>
      <c r="AI20" s="1162"/>
      <c r="AJ20" s="1812"/>
      <c r="AK20" s="1812"/>
      <c r="AL20" s="1655">
        <f>IF(AN20&gt;AG20,AN20-AG20,0)</f>
        <v>0</v>
      </c>
      <c r="AM20" s="1655">
        <f>IF(AG20&gt;AN20,AG20-AN20,0)</f>
        <v>0</v>
      </c>
      <c r="AN20" s="1655">
        <f>IF(AND(AH20="y",AI20="Y"),AJ20*AK20,IF(AND(AH20="n/a",AI20="Y"),AJ20*AK20,0))</f>
        <v>0</v>
      </c>
      <c r="AO20" s="1812"/>
      <c r="AP20" s="1655">
        <f>IF(AR20&gt;AG20,AR20-AG20,0)</f>
        <v>0</v>
      </c>
      <c r="AQ20" s="1655">
        <f>IF(AG20&gt;AR20,AG20-AR20,0)</f>
        <v>0</v>
      </c>
      <c r="AR20" s="1655">
        <f>AN20+AO20</f>
        <v>0</v>
      </c>
      <c r="AS20" s="1812"/>
      <c r="AT20" s="1655">
        <f>IF(AV20&gt;AG20,AV20-AG20,0)</f>
        <v>0</v>
      </c>
      <c r="AU20" s="1655">
        <f>IF(AG20&gt;AV20,AG20-AV20,0)</f>
        <v>0</v>
      </c>
      <c r="AV20" s="1655">
        <f>AR20+AS20</f>
        <v>0</v>
      </c>
      <c r="AW20" s="1812"/>
      <c r="AX20" s="2886"/>
      <c r="AY20" s="1"/>
      <c r="AZ20" s="1655">
        <f>E20*0.2</f>
        <v>0</v>
      </c>
      <c r="BA20" s="1812"/>
      <c r="BB20" s="1655">
        <f>IF((AJ20*AK20)&gt;MIN(AZ20,BA20),(AJ20*AK20)-MIN(AZ20,BA20),0)</f>
        <v>0</v>
      </c>
      <c r="BC20" s="1812"/>
      <c r="BD20" s="1655">
        <f>IF((AN20+AO20)&gt;MIN(AZ20,BA20),(AN20+AO20)-MIN(AZ20,BA20),0)</f>
        <v>0</v>
      </c>
      <c r="BE20" s="1812"/>
      <c r="BF20" s="1655">
        <f>IF((AR20+AS20)&gt;MIN(AZ20,BA20),(AR20+AS20)-MIN(AZ20,BA20),0)</f>
        <v>0</v>
      </c>
      <c r="BG20" s="1812"/>
      <c r="BH20" s="1"/>
      <c r="BI20" s="1"/>
    </row>
    <row r="21" spans="2:61" ht="12.75" customHeight="1">
      <c r="B21" s="5648"/>
      <c r="C21" s="5649" t="s">
        <v>2331</v>
      </c>
      <c r="D21" s="5650"/>
      <c r="E21" s="5650"/>
      <c r="F21" s="5651"/>
      <c r="G21" s="5652"/>
      <c r="H21" s="5653"/>
      <c r="I21" s="5653"/>
      <c r="J21" s="5654"/>
      <c r="K21" s="5654"/>
      <c r="L21" s="5655"/>
      <c r="M21" s="5656"/>
      <c r="N21" s="5657"/>
      <c r="O21" s="5658"/>
      <c r="P21" s="5659"/>
      <c r="Q21" s="5660">
        <f>SUBTOTAL(9,Q18:Q20)</f>
        <v>0</v>
      </c>
      <c r="R21" s="5660">
        <f>SUBTOTAL(9,R18:R20)</f>
        <v>0</v>
      </c>
      <c r="S21" s="5660">
        <f>SUBTOTAL(9,S18:S20)</f>
        <v>0</v>
      </c>
      <c r="T21" s="5660">
        <f>SUBTOTAL(9,T18:T20)</f>
        <v>0</v>
      </c>
      <c r="U21" s="5660">
        <f>SUBTOTAL(9,U18:U20)</f>
        <v>0</v>
      </c>
      <c r="V21" s="5661"/>
      <c r="AD21" s="1163">
        <f>SUBTOTAL(9,AD18:AD20)</f>
        <v>0</v>
      </c>
      <c r="AE21" s="1163">
        <f>SUBTOTAL(9,AE18:AE20)</f>
        <v>0</v>
      </c>
      <c r="AF21" s="1163">
        <f>SUBTOTAL(9,AF18:AF20)</f>
        <v>0</v>
      </c>
      <c r="AG21" s="1163">
        <f>SUBTOTAL(9,AG18:AG20)</f>
        <v>0</v>
      </c>
      <c r="AH21" s="1163"/>
      <c r="AI21" s="1163"/>
      <c r="AJ21" s="1163"/>
      <c r="AK21" s="1163"/>
      <c r="AL21" s="1163">
        <f t="shared" ref="AL21:AV21" si="0">SUBTOTAL(9,AL18:AL20)</f>
        <v>0</v>
      </c>
      <c r="AM21" s="1163">
        <f t="shared" si="0"/>
        <v>0</v>
      </c>
      <c r="AN21" s="1163">
        <f t="shared" si="0"/>
        <v>0</v>
      </c>
      <c r="AO21" s="1163">
        <f t="shared" si="0"/>
        <v>0</v>
      </c>
      <c r="AP21" s="1163">
        <f t="shared" si="0"/>
        <v>0</v>
      </c>
      <c r="AQ21" s="1163">
        <f t="shared" si="0"/>
        <v>0</v>
      </c>
      <c r="AR21" s="1163">
        <f t="shared" si="0"/>
        <v>0</v>
      </c>
      <c r="AS21" s="1163">
        <f t="shared" si="0"/>
        <v>0</v>
      </c>
      <c r="AT21" s="1163">
        <f t="shared" si="0"/>
        <v>0</v>
      </c>
      <c r="AU21" s="1163">
        <f t="shared" si="0"/>
        <v>0</v>
      </c>
      <c r="AV21" s="1163">
        <f t="shared" si="0"/>
        <v>0</v>
      </c>
      <c r="AW21" s="1163"/>
      <c r="AX21" s="2631"/>
      <c r="AY21" s="1"/>
      <c r="AZ21" s="1163"/>
      <c r="BA21" s="1163"/>
      <c r="BB21" s="1163"/>
      <c r="BC21" s="1163"/>
      <c r="BD21" s="1163"/>
      <c r="BE21" s="1163"/>
      <c r="BF21" s="1163"/>
      <c r="BG21" s="1163"/>
      <c r="BH21" s="1"/>
      <c r="BI21" s="1"/>
    </row>
    <row r="22" spans="2:61" s="18" customFormat="1" ht="12.75" customHeight="1">
      <c r="B22" s="2851"/>
      <c r="C22" s="2852"/>
      <c r="D22" s="2819"/>
      <c r="E22" s="2853"/>
      <c r="F22" s="2854"/>
      <c r="G22" s="2855"/>
      <c r="H22" s="4118"/>
      <c r="I22" s="4111"/>
      <c r="J22" s="4153"/>
      <c r="K22" s="4153"/>
      <c r="L22" s="4175"/>
      <c r="M22" s="4176"/>
      <c r="N22" s="4112"/>
      <c r="O22" s="2856"/>
      <c r="P22" s="4112"/>
      <c r="Q22" s="4112"/>
      <c r="R22" s="4112"/>
      <c r="S22" s="4112"/>
      <c r="T22" s="4112"/>
      <c r="U22" s="4112"/>
      <c r="V22" s="4126"/>
      <c r="AB22" s="1"/>
      <c r="AC22" s="1"/>
      <c r="AD22" s="1655"/>
      <c r="AE22" s="1655"/>
      <c r="AF22" s="1655"/>
      <c r="AG22" s="1655"/>
      <c r="AH22" s="1655"/>
      <c r="AI22" s="1165"/>
      <c r="AJ22" s="1655"/>
      <c r="AK22" s="1655"/>
      <c r="AL22" s="1655"/>
      <c r="AM22" s="1655"/>
      <c r="AN22" s="1655"/>
      <c r="AO22" s="1655"/>
      <c r="AP22" s="1655"/>
      <c r="AQ22" s="1655"/>
      <c r="AR22" s="1655"/>
      <c r="AS22" s="1655"/>
      <c r="AT22" s="1655"/>
      <c r="AU22" s="1655"/>
      <c r="AV22" s="1655"/>
      <c r="AW22" s="1655"/>
      <c r="AX22" s="2319"/>
      <c r="AY22" s="1"/>
      <c r="AZ22" s="1655"/>
      <c r="BA22" s="1655"/>
      <c r="BB22" s="1655"/>
      <c r="BC22" s="1655"/>
      <c r="BD22" s="1655"/>
      <c r="BE22" s="1655"/>
      <c r="BF22" s="1655"/>
      <c r="BG22" s="1655"/>
      <c r="BH22" s="1"/>
      <c r="BI22" s="1"/>
    </row>
    <row r="23" spans="2:61" s="18" customFormat="1" ht="12.75" customHeight="1">
      <c r="B23" s="2822" t="s">
        <v>2032</v>
      </c>
      <c r="C23" s="2823" t="s">
        <v>1210</v>
      </c>
      <c r="D23" s="2824"/>
      <c r="E23" s="2857"/>
      <c r="F23" s="2858"/>
      <c r="G23" s="2859"/>
      <c r="H23" s="2825"/>
      <c r="I23" s="1270"/>
      <c r="J23" s="2649"/>
      <c r="K23" s="2649"/>
      <c r="L23" s="2826"/>
      <c r="M23" s="2827"/>
      <c r="N23" s="1273"/>
      <c r="O23" s="2860"/>
      <c r="P23" s="1273"/>
      <c r="Q23" s="1273"/>
      <c r="R23" s="1273"/>
      <c r="S23" s="1273"/>
      <c r="T23" s="1273"/>
      <c r="U23" s="1273"/>
      <c r="V23" s="1291"/>
      <c r="AB23" s="1"/>
      <c r="AC23" s="1"/>
      <c r="AD23" s="1655"/>
      <c r="AE23" s="1655"/>
      <c r="AF23" s="1655"/>
      <c r="AG23" s="1655"/>
      <c r="AH23" s="1655"/>
      <c r="AI23" s="1165"/>
      <c r="AJ23" s="1655"/>
      <c r="AK23" s="1655"/>
      <c r="AL23" s="1655"/>
      <c r="AM23" s="1655"/>
      <c r="AN23" s="1655"/>
      <c r="AO23" s="1655"/>
      <c r="AP23" s="1655"/>
      <c r="AQ23" s="1655"/>
      <c r="AR23" s="1655"/>
      <c r="AS23" s="1655"/>
      <c r="AT23" s="1655"/>
      <c r="AU23" s="1655"/>
      <c r="AV23" s="1655"/>
      <c r="AW23" s="1655"/>
      <c r="AX23" s="2319"/>
      <c r="AY23" s="1"/>
      <c r="AZ23" s="1655"/>
      <c r="BA23" s="1655"/>
      <c r="BB23" s="1655"/>
      <c r="BC23" s="1655"/>
      <c r="BD23" s="1655"/>
      <c r="BE23" s="1655"/>
      <c r="BF23" s="1655"/>
      <c r="BG23" s="1655"/>
      <c r="BH23" s="1"/>
      <c r="BI23" s="1"/>
    </row>
    <row r="24" spans="2:61" s="18" customFormat="1" ht="12.75" customHeight="1">
      <c r="B24" s="2439">
        <v>1</v>
      </c>
      <c r="C24" s="2829"/>
      <c r="D24" s="2830"/>
      <c r="E24" s="2830"/>
      <c r="F24" s="2830"/>
      <c r="G24" s="2831"/>
      <c r="H24" s="2832"/>
      <c r="I24" s="2833"/>
      <c r="J24" s="2652"/>
      <c r="K24" s="2652"/>
      <c r="L24" s="2834"/>
      <c r="M24" s="2139"/>
      <c r="N24" s="1112"/>
      <c r="O24" s="2835"/>
      <c r="P24" s="1112"/>
      <c r="Q24" s="1112"/>
      <c r="R24" s="2836"/>
      <c r="S24" s="1112"/>
      <c r="T24" s="1112"/>
      <c r="U24" s="1112"/>
      <c r="V24" s="1899"/>
      <c r="AB24" s="1"/>
      <c r="AC24" s="1"/>
      <c r="AD24" s="1655">
        <f>S24</f>
        <v>0</v>
      </c>
      <c r="AE24" s="1812"/>
      <c r="AF24" s="1812"/>
      <c r="AG24" s="1655">
        <f>AD24+AE24-AF24</f>
        <v>0</v>
      </c>
      <c r="AH24" s="1812"/>
      <c r="AI24" s="1162"/>
      <c r="AJ24" s="1812"/>
      <c r="AK24" s="1812"/>
      <c r="AL24" s="1655">
        <f>IF(AN24&gt;AG24,AN24-AG24,0)</f>
        <v>0</v>
      </c>
      <c r="AM24" s="1655">
        <f>IF(AG24&gt;AN24,AG24-AN24,0)</f>
        <v>0</v>
      </c>
      <c r="AN24" s="1655">
        <f>IF(AND(AH24="y",AI24="Y"),AJ24*AK24,IF(AND(AH24="n/a",AI24="Y"),AJ24*AK24,0))</f>
        <v>0</v>
      </c>
      <c r="AO24" s="1812"/>
      <c r="AP24" s="1655">
        <f>IF(AR24&gt;AG24,AR24-AG24,0)</f>
        <v>0</v>
      </c>
      <c r="AQ24" s="1655">
        <f>IF(AG24&gt;AR24,AG24-AR24,0)</f>
        <v>0</v>
      </c>
      <c r="AR24" s="1655">
        <f>AN24+AO24</f>
        <v>0</v>
      </c>
      <c r="AS24" s="1812"/>
      <c r="AT24" s="1655">
        <f>IF(AV24&gt;AG24,AV24-AG24,0)</f>
        <v>0</v>
      </c>
      <c r="AU24" s="1655">
        <f>IF(AG24&gt;AV24,AG24-AV24,0)</f>
        <v>0</v>
      </c>
      <c r="AV24" s="1655">
        <f>AR24+AS24</f>
        <v>0</v>
      </c>
      <c r="AW24" s="1812"/>
      <c r="AX24" s="2886"/>
      <c r="AY24" s="1"/>
      <c r="AZ24" s="1655">
        <f>E24*0.2</f>
        <v>0</v>
      </c>
      <c r="BA24" s="1812"/>
      <c r="BB24" s="1655">
        <f>IF((AJ24*AK24)&gt;MIN(AZ24,BA24),(AJ24*AK24)-MIN(AZ24,BA24),0)</f>
        <v>0</v>
      </c>
      <c r="BC24" s="1812"/>
      <c r="BD24" s="1655">
        <f>IF((AN24+AO24)&gt;MIN(AZ24,BA24),(AN24+AO24)-MIN(AZ24,BA24),0)</f>
        <v>0</v>
      </c>
      <c r="BE24" s="1812"/>
      <c r="BF24" s="1655">
        <f>IF((AR24+AS24)&gt;MIN(AZ24,BA24),(AR24+AS24)-MIN(AZ24,BA24),0)</f>
        <v>0</v>
      </c>
      <c r="BG24" s="1812"/>
      <c r="BH24" s="1"/>
      <c r="BI24" s="3"/>
    </row>
    <row r="25" spans="2:61" s="18" customFormat="1" ht="12.75" customHeight="1">
      <c r="B25" s="2439">
        <v>2</v>
      </c>
      <c r="C25" s="2741"/>
      <c r="D25" s="1462"/>
      <c r="E25" s="2838"/>
      <c r="F25" s="2830"/>
      <c r="G25" s="2831"/>
      <c r="H25" s="1189"/>
      <c r="I25" s="2839"/>
      <c r="J25" s="2657"/>
      <c r="K25" s="2657"/>
      <c r="L25" s="1638"/>
      <c r="M25" s="2840"/>
      <c r="N25" s="1042"/>
      <c r="O25" s="2835"/>
      <c r="P25" s="1042"/>
      <c r="Q25" s="1042"/>
      <c r="R25" s="2841"/>
      <c r="S25" s="1042"/>
      <c r="T25" s="1042"/>
      <c r="U25" s="1042"/>
      <c r="V25" s="1901"/>
      <c r="AB25" s="1"/>
      <c r="AC25" s="1"/>
      <c r="AD25" s="1655">
        <f>S25</f>
        <v>0</v>
      </c>
      <c r="AE25" s="1812"/>
      <c r="AF25" s="1812"/>
      <c r="AG25" s="1655">
        <f>AD25+AE25-AF25</f>
        <v>0</v>
      </c>
      <c r="AH25" s="1812"/>
      <c r="AI25" s="1162"/>
      <c r="AJ25" s="1812"/>
      <c r="AK25" s="1812"/>
      <c r="AL25" s="1655">
        <f>IF(AN25&gt;AG25,AN25-AG25,0)</f>
        <v>0</v>
      </c>
      <c r="AM25" s="1655">
        <f>IF(AG25&gt;AN25,AG25-AN25,0)</f>
        <v>0</v>
      </c>
      <c r="AN25" s="1655">
        <f>IF(AND(AH25="y",AI25="Y"),AJ25*AK25,IF(AND(AH25="n/a",AI25="Y"),AJ25*AK25,0))</f>
        <v>0</v>
      </c>
      <c r="AO25" s="1812"/>
      <c r="AP25" s="1655">
        <f>IF(AR25&gt;AG25,AR25-AG25,0)</f>
        <v>0</v>
      </c>
      <c r="AQ25" s="1655">
        <f>IF(AG25&gt;AR25,AG25-AR25,0)</f>
        <v>0</v>
      </c>
      <c r="AR25" s="1655">
        <f>AN25+AO25</f>
        <v>0</v>
      </c>
      <c r="AS25" s="1812"/>
      <c r="AT25" s="1655">
        <f>IF(AV25&gt;AG25,AV25-AG25,0)</f>
        <v>0</v>
      </c>
      <c r="AU25" s="1655">
        <f>IF(AG25&gt;AV25,AG25-AV25,0)</f>
        <v>0</v>
      </c>
      <c r="AV25" s="1655">
        <f>AR25+AS25</f>
        <v>0</v>
      </c>
      <c r="AW25" s="1812"/>
      <c r="AX25" s="2886"/>
      <c r="AY25" s="1"/>
      <c r="AZ25" s="1655">
        <f>E25*0.2</f>
        <v>0</v>
      </c>
      <c r="BA25" s="1812"/>
      <c r="BB25" s="1655">
        <f>IF((AJ25*AK25)&gt;MIN(AZ25,BA25),(AJ25*AK25)-MIN(AZ25,BA25),0)</f>
        <v>0</v>
      </c>
      <c r="BC25" s="1812"/>
      <c r="BD25" s="1655">
        <f>IF((AN25+AO25)&gt;MIN(AZ25,BA25),(AN25+AO25)-MIN(AZ25,BA25),0)</f>
        <v>0</v>
      </c>
      <c r="BE25" s="1812"/>
      <c r="BF25" s="1655">
        <f>IF((AR25+AS25)&gt;MIN(AZ25,BA25),(AR25+AS25)-MIN(AZ25,BA25),0)</f>
        <v>0</v>
      </c>
      <c r="BG25" s="1812"/>
      <c r="BH25" s="1"/>
      <c r="BI25" s="1"/>
    </row>
    <row r="26" spans="2:61" s="18" customFormat="1" ht="12.75" customHeight="1">
      <c r="B26" s="2442">
        <v>3</v>
      </c>
      <c r="C26" s="2743"/>
      <c r="D26" s="2076"/>
      <c r="E26" s="1480"/>
      <c r="F26" s="2842"/>
      <c r="G26" s="2843"/>
      <c r="H26" s="2077"/>
      <c r="I26" s="2844"/>
      <c r="J26" s="2845"/>
      <c r="K26" s="2845"/>
      <c r="L26" s="2846"/>
      <c r="M26" s="2847"/>
      <c r="N26" s="1124"/>
      <c r="O26" s="2848"/>
      <c r="P26" s="1124"/>
      <c r="Q26" s="1124"/>
      <c r="R26" s="2849"/>
      <c r="S26" s="1124"/>
      <c r="T26" s="1124"/>
      <c r="U26" s="1124"/>
      <c r="V26" s="2850"/>
      <c r="AB26" s="1"/>
      <c r="AC26" s="1"/>
      <c r="AD26" s="1655">
        <f>S26</f>
        <v>0</v>
      </c>
      <c r="AE26" s="1812"/>
      <c r="AF26" s="1812"/>
      <c r="AG26" s="1655">
        <f>AD26+AE26-AF26</f>
        <v>0</v>
      </c>
      <c r="AH26" s="1812"/>
      <c r="AI26" s="1162"/>
      <c r="AJ26" s="1812"/>
      <c r="AK26" s="1812"/>
      <c r="AL26" s="1655">
        <f>IF(AN26&gt;AG26,AN26-AG26,0)</f>
        <v>0</v>
      </c>
      <c r="AM26" s="1655">
        <f>IF(AG26&gt;AN26,AG26-AN26,0)</f>
        <v>0</v>
      </c>
      <c r="AN26" s="1655">
        <f>IF(AND(AH26="y",AI26="Y"),AJ26*AK26,IF(AND(AH26="n/a",AI26="Y"),AJ26*AK26,0))</f>
        <v>0</v>
      </c>
      <c r="AO26" s="1812"/>
      <c r="AP26" s="1655">
        <f>IF(AR26&gt;AG26,AR26-AG26,0)</f>
        <v>0</v>
      </c>
      <c r="AQ26" s="1655">
        <f>IF(AG26&gt;AR26,AG26-AR26,0)</f>
        <v>0</v>
      </c>
      <c r="AR26" s="1655">
        <f>AN26+AO26</f>
        <v>0</v>
      </c>
      <c r="AS26" s="1812"/>
      <c r="AT26" s="1655">
        <f>IF(AV26&gt;AG26,AV26-AG26,0)</f>
        <v>0</v>
      </c>
      <c r="AU26" s="1655">
        <f>IF(AG26&gt;AV26,AG26-AV26,0)</f>
        <v>0</v>
      </c>
      <c r="AV26" s="1655">
        <f>AR26+AS26</f>
        <v>0</v>
      </c>
      <c r="AW26" s="1812"/>
      <c r="AX26" s="2886"/>
      <c r="AY26" s="1"/>
      <c r="AZ26" s="1655">
        <f>E26*0.2</f>
        <v>0</v>
      </c>
      <c r="BA26" s="1812"/>
      <c r="BB26" s="1655">
        <f>IF((AJ26*AK26)&gt;MIN(AZ26,BA26),(AJ26*AK26)-MIN(AZ26,BA26),0)</f>
        <v>0</v>
      </c>
      <c r="BC26" s="1812"/>
      <c r="BD26" s="1655">
        <f>IF((AN26+AO26)&gt;MIN(AZ26,BA26),(AN26+AO26)-MIN(AZ26,BA26),0)</f>
        <v>0</v>
      </c>
      <c r="BE26" s="1812"/>
      <c r="BF26" s="1655">
        <f>IF((AR26+AS26)&gt;MIN(AZ26,BA26),(AR26+AS26)-MIN(AZ26,BA26),0)</f>
        <v>0</v>
      </c>
      <c r="BG26" s="1812"/>
      <c r="BH26" s="1"/>
      <c r="BI26" s="1"/>
    </row>
    <row r="27" spans="2:61" ht="12.75" customHeight="1">
      <c r="B27" s="5648"/>
      <c r="C27" s="5649" t="s">
        <v>2332</v>
      </c>
      <c r="D27" s="5650"/>
      <c r="E27" s="5650"/>
      <c r="F27" s="5651"/>
      <c r="G27" s="5652"/>
      <c r="H27" s="5653"/>
      <c r="I27" s="5653"/>
      <c r="J27" s="5654"/>
      <c r="K27" s="5654"/>
      <c r="L27" s="5655"/>
      <c r="M27" s="5656"/>
      <c r="N27" s="5659"/>
      <c r="O27" s="5658"/>
      <c r="P27" s="5659"/>
      <c r="Q27" s="5660">
        <f>SUBTOTAL(9,Q24:Q26)</f>
        <v>0</v>
      </c>
      <c r="R27" s="5660">
        <f>SUBTOTAL(9,R24:R26)</f>
        <v>0</v>
      </c>
      <c r="S27" s="5660">
        <f>SUBTOTAL(9,S24:S26)</f>
        <v>0</v>
      </c>
      <c r="T27" s="5660">
        <f>SUBTOTAL(9,T24:T26)</f>
        <v>0</v>
      </c>
      <c r="U27" s="5660">
        <f>SUBTOTAL(9,U24:U26)</f>
        <v>0</v>
      </c>
      <c r="V27" s="5661"/>
      <c r="AD27" s="1163">
        <f>SUBTOTAL(9,AD24:AD26)</f>
        <v>0</v>
      </c>
      <c r="AE27" s="1163">
        <f>SUBTOTAL(9,AE24:AE26)</f>
        <v>0</v>
      </c>
      <c r="AF27" s="1163">
        <f>SUBTOTAL(9,AF24:AF26)</f>
        <v>0</v>
      </c>
      <c r="AG27" s="1163">
        <f>SUBTOTAL(9,AG24:AG26)</f>
        <v>0</v>
      </c>
      <c r="AH27" s="1163"/>
      <c r="AI27" s="1163"/>
      <c r="AJ27" s="1163"/>
      <c r="AK27" s="1163"/>
      <c r="AL27" s="1163">
        <f t="shared" ref="AL27:AV27" si="1">SUBTOTAL(9,AL24:AL26)</f>
        <v>0</v>
      </c>
      <c r="AM27" s="1163">
        <f t="shared" si="1"/>
        <v>0</v>
      </c>
      <c r="AN27" s="1163">
        <f t="shared" si="1"/>
        <v>0</v>
      </c>
      <c r="AO27" s="1163">
        <f t="shared" si="1"/>
        <v>0</v>
      </c>
      <c r="AP27" s="1163">
        <f t="shared" si="1"/>
        <v>0</v>
      </c>
      <c r="AQ27" s="1163">
        <f t="shared" si="1"/>
        <v>0</v>
      </c>
      <c r="AR27" s="1163">
        <f t="shared" si="1"/>
        <v>0</v>
      </c>
      <c r="AS27" s="1163">
        <f t="shared" si="1"/>
        <v>0</v>
      </c>
      <c r="AT27" s="1163">
        <f t="shared" si="1"/>
        <v>0</v>
      </c>
      <c r="AU27" s="1163">
        <f t="shared" si="1"/>
        <v>0</v>
      </c>
      <c r="AV27" s="1163">
        <f t="shared" si="1"/>
        <v>0</v>
      </c>
      <c r="AW27" s="1163"/>
      <c r="AX27" s="2631"/>
      <c r="AY27" s="1"/>
      <c r="AZ27" s="1163"/>
      <c r="BA27" s="1163"/>
      <c r="BB27" s="1163"/>
      <c r="BC27" s="1163"/>
      <c r="BD27" s="1163"/>
      <c r="BE27" s="1163"/>
      <c r="BF27" s="1163"/>
      <c r="BG27" s="1163"/>
      <c r="BH27" s="1"/>
      <c r="BI27" s="1"/>
    </row>
    <row r="28" spans="2:61" s="18" customFormat="1" ht="12.75" customHeight="1">
      <c r="B28" s="2851"/>
      <c r="C28" s="2852"/>
      <c r="D28" s="2819"/>
      <c r="E28" s="2853"/>
      <c r="F28" s="2854"/>
      <c r="G28" s="2855"/>
      <c r="H28" s="4118"/>
      <c r="I28" s="4111"/>
      <c r="J28" s="4153"/>
      <c r="K28" s="4153"/>
      <c r="L28" s="4175"/>
      <c r="M28" s="4176"/>
      <c r="N28" s="4112"/>
      <c r="O28" s="2856"/>
      <c r="P28" s="4112"/>
      <c r="Q28" s="4112"/>
      <c r="R28" s="4112"/>
      <c r="S28" s="4112"/>
      <c r="T28" s="4112"/>
      <c r="U28" s="4112"/>
      <c r="V28" s="4126"/>
      <c r="AB28" s="1"/>
      <c r="AC28" s="1"/>
      <c r="AD28" s="1655"/>
      <c r="AE28" s="1655"/>
      <c r="AF28" s="1655"/>
      <c r="AG28" s="1655"/>
      <c r="AH28" s="1655"/>
      <c r="AI28" s="1165"/>
      <c r="AJ28" s="1655"/>
      <c r="AK28" s="1655"/>
      <c r="AL28" s="1655"/>
      <c r="AM28" s="1655"/>
      <c r="AN28" s="1655"/>
      <c r="AO28" s="1655"/>
      <c r="AP28" s="1655"/>
      <c r="AQ28" s="1655"/>
      <c r="AR28" s="1655"/>
      <c r="AS28" s="1655"/>
      <c r="AT28" s="1655"/>
      <c r="AU28" s="1655"/>
      <c r="AV28" s="1655"/>
      <c r="AW28" s="1655"/>
      <c r="AX28" s="2319"/>
      <c r="AY28" s="1"/>
      <c r="AZ28" s="1655"/>
      <c r="BA28" s="1655"/>
      <c r="BB28" s="1655"/>
      <c r="BC28" s="1655"/>
      <c r="BD28" s="1655"/>
      <c r="BE28" s="1655"/>
      <c r="BF28" s="1655"/>
      <c r="BG28" s="1655"/>
      <c r="BH28" s="1"/>
      <c r="BI28" s="1"/>
    </row>
    <row r="29" spans="2:61" s="18" customFormat="1" ht="12.75" customHeight="1">
      <c r="B29" s="2822" t="s">
        <v>2256</v>
      </c>
      <c r="C29" s="2823" t="s">
        <v>1211</v>
      </c>
      <c r="D29" s="2824"/>
      <c r="E29" s="2857"/>
      <c r="F29" s="2858"/>
      <c r="G29" s="2859"/>
      <c r="H29" s="2825"/>
      <c r="I29" s="1270"/>
      <c r="J29" s="2649"/>
      <c r="K29" s="2649"/>
      <c r="L29" s="2826"/>
      <c r="M29" s="2827"/>
      <c r="N29" s="1273"/>
      <c r="O29" s="2860"/>
      <c r="P29" s="1273"/>
      <c r="Q29" s="1273"/>
      <c r="R29" s="1273"/>
      <c r="S29" s="1273"/>
      <c r="T29" s="1273"/>
      <c r="U29" s="1273"/>
      <c r="V29" s="1291"/>
      <c r="AB29" s="1"/>
      <c r="AC29" s="1"/>
      <c r="AD29" s="1655"/>
      <c r="AE29" s="1655"/>
      <c r="AF29" s="1655"/>
      <c r="AG29" s="1655"/>
      <c r="AH29" s="1655"/>
      <c r="AI29" s="1165"/>
      <c r="AJ29" s="1655"/>
      <c r="AK29" s="1655"/>
      <c r="AL29" s="1655"/>
      <c r="AM29" s="1655"/>
      <c r="AN29" s="1655"/>
      <c r="AO29" s="1655"/>
      <c r="AP29" s="1655"/>
      <c r="AQ29" s="1655"/>
      <c r="AR29" s="1655"/>
      <c r="AS29" s="1655"/>
      <c r="AT29" s="1655"/>
      <c r="AU29" s="1655"/>
      <c r="AV29" s="1655"/>
      <c r="AW29" s="1655"/>
      <c r="AX29" s="2319"/>
      <c r="AY29" s="1"/>
      <c r="AZ29" s="1655"/>
      <c r="BA29" s="1655"/>
      <c r="BB29" s="1655"/>
      <c r="BC29" s="1655"/>
      <c r="BD29" s="1655"/>
      <c r="BE29" s="1655"/>
      <c r="BF29" s="1655"/>
      <c r="BG29" s="1655"/>
      <c r="BH29" s="1"/>
      <c r="BI29" s="1"/>
    </row>
    <row r="30" spans="2:61" s="18" customFormat="1" ht="12.75" customHeight="1">
      <c r="B30" s="2439">
        <v>1</v>
      </c>
      <c r="C30" s="2829"/>
      <c r="D30" s="2830"/>
      <c r="E30" s="2830"/>
      <c r="F30" s="2830"/>
      <c r="G30" s="2831"/>
      <c r="H30" s="2832"/>
      <c r="I30" s="2833"/>
      <c r="J30" s="2652"/>
      <c r="K30" s="2652"/>
      <c r="L30" s="2834"/>
      <c r="M30" s="2139"/>
      <c r="N30" s="1112"/>
      <c r="O30" s="2835"/>
      <c r="P30" s="1112"/>
      <c r="Q30" s="1112"/>
      <c r="R30" s="2836"/>
      <c r="S30" s="1112"/>
      <c r="T30" s="1112"/>
      <c r="U30" s="1112"/>
      <c r="V30" s="1899"/>
      <c r="AB30" s="1"/>
      <c r="AC30" s="1"/>
      <c r="AD30" s="1655">
        <f>S30</f>
        <v>0</v>
      </c>
      <c r="AE30" s="1812"/>
      <c r="AF30" s="1812"/>
      <c r="AG30" s="1655">
        <f>AD30+AE30-AF30</f>
        <v>0</v>
      </c>
      <c r="AH30" s="1812"/>
      <c r="AI30" s="1162"/>
      <c r="AJ30" s="1812"/>
      <c r="AK30" s="1812"/>
      <c r="AL30" s="1655">
        <f>IF(AN30&gt;AG30,AN30-AG30,0)</f>
        <v>0</v>
      </c>
      <c r="AM30" s="1655">
        <f>IF(AG30&gt;AN30,AG30-AN30,0)</f>
        <v>0</v>
      </c>
      <c r="AN30" s="1655">
        <f>IF(AND(AH30="y",AI30="Y"),AJ30*AK30,IF(AND(AH30="n/a",AI30="Y"),AJ30*AK30,0))</f>
        <v>0</v>
      </c>
      <c r="AO30" s="1812"/>
      <c r="AP30" s="1655">
        <f>IF(AR30&gt;AG30,AR30-AG30,0)</f>
        <v>0</v>
      </c>
      <c r="AQ30" s="1655">
        <f>IF(AG30&gt;AR30,AG30-AR30,0)</f>
        <v>0</v>
      </c>
      <c r="AR30" s="1655">
        <f>AN30+AO30</f>
        <v>0</v>
      </c>
      <c r="AS30" s="1812"/>
      <c r="AT30" s="1655">
        <f>IF(AV30&gt;AG30,AV30-AG30,0)</f>
        <v>0</v>
      </c>
      <c r="AU30" s="1655">
        <f>IF(AG30&gt;AV30,AG30-AV30,0)</f>
        <v>0</v>
      </c>
      <c r="AV30" s="1655">
        <f>AR30+AS30</f>
        <v>0</v>
      </c>
      <c r="AW30" s="1812"/>
      <c r="AX30" s="2886"/>
      <c r="AY30" s="1"/>
      <c r="AZ30" s="1655">
        <f>E30*0.2</f>
        <v>0</v>
      </c>
      <c r="BA30" s="1812"/>
      <c r="BB30" s="1655">
        <f>IF((AJ30*AK30)&gt;MIN(AZ30,BA30),(AJ30*AK30)-MIN(AZ30,BA30),0)</f>
        <v>0</v>
      </c>
      <c r="BC30" s="1812"/>
      <c r="BD30" s="1655">
        <f>IF((AN30+AO30)&gt;MIN(AZ30,BA30),(AN30+AO30)-MIN(AZ30,BA30),0)</f>
        <v>0</v>
      </c>
      <c r="BE30" s="1812"/>
      <c r="BF30" s="1655">
        <f>IF((AR30+AS30)&gt;MIN(AZ30,BA30),(AR30+AS30)-MIN(AZ30,BA30),0)</f>
        <v>0</v>
      </c>
      <c r="BG30" s="1812"/>
      <c r="BH30" s="1"/>
      <c r="BI30" s="1"/>
    </row>
    <row r="31" spans="2:61" s="18" customFormat="1" ht="12.75" customHeight="1">
      <c r="B31" s="2439">
        <v>2</v>
      </c>
      <c r="C31" s="2741"/>
      <c r="D31" s="1462"/>
      <c r="E31" s="2838"/>
      <c r="F31" s="2830"/>
      <c r="G31" s="2831"/>
      <c r="H31" s="1189"/>
      <c r="I31" s="2839"/>
      <c r="J31" s="2657"/>
      <c r="K31" s="2657"/>
      <c r="L31" s="1638"/>
      <c r="M31" s="2840"/>
      <c r="N31" s="1042"/>
      <c r="O31" s="2835"/>
      <c r="P31" s="1042"/>
      <c r="Q31" s="1042"/>
      <c r="R31" s="2841"/>
      <c r="S31" s="1042"/>
      <c r="T31" s="1042"/>
      <c r="U31" s="1042"/>
      <c r="V31" s="1901"/>
      <c r="AB31" s="1"/>
      <c r="AC31" s="1"/>
      <c r="AD31" s="1655">
        <f>S31</f>
        <v>0</v>
      </c>
      <c r="AE31" s="1812"/>
      <c r="AF31" s="1812"/>
      <c r="AG31" s="1655">
        <f>AD31+AE31-AF31</f>
        <v>0</v>
      </c>
      <c r="AH31" s="1812"/>
      <c r="AI31" s="1162"/>
      <c r="AJ31" s="1812"/>
      <c r="AK31" s="1812"/>
      <c r="AL31" s="1655">
        <f>IF(AN31&gt;AG31,AN31-AG31,0)</f>
        <v>0</v>
      </c>
      <c r="AM31" s="1655">
        <f>IF(AG31&gt;AN31,AG31-AN31,0)</f>
        <v>0</v>
      </c>
      <c r="AN31" s="1655">
        <f>IF(AND(AH31="y",AI31="Y"),AJ31*AK31,IF(AND(AH31="n/a",AI31="Y"),AJ31*AK31,0))</f>
        <v>0</v>
      </c>
      <c r="AO31" s="1812"/>
      <c r="AP31" s="1655">
        <f>IF(AR31&gt;AG31,AR31-AG31,0)</f>
        <v>0</v>
      </c>
      <c r="AQ31" s="1655">
        <f>IF(AG31&gt;AR31,AG31-AR31,0)</f>
        <v>0</v>
      </c>
      <c r="AR31" s="1655">
        <f>AN31+AO31</f>
        <v>0</v>
      </c>
      <c r="AS31" s="1812"/>
      <c r="AT31" s="1655">
        <f>IF(AV31&gt;AG31,AV31-AG31,0)</f>
        <v>0</v>
      </c>
      <c r="AU31" s="1655">
        <f>IF(AG31&gt;AV31,AG31-AV31,0)</f>
        <v>0</v>
      </c>
      <c r="AV31" s="1655">
        <f>AR31+AS31</f>
        <v>0</v>
      </c>
      <c r="AW31" s="1812"/>
      <c r="AX31" s="2886"/>
      <c r="AY31" s="3"/>
      <c r="AZ31" s="1655">
        <f>E31*0.2</f>
        <v>0</v>
      </c>
      <c r="BA31" s="1812"/>
      <c r="BB31" s="1655">
        <f>IF((AJ31*AK31)&gt;MIN(AZ31,BA31),(AJ31*AK31)-MIN(AZ31,BA31),0)</f>
        <v>0</v>
      </c>
      <c r="BC31" s="1812"/>
      <c r="BD31" s="1655">
        <f>IF((AN31+AO31)&gt;MIN(AZ31,BA31),(AN31+AO31)-MIN(AZ31,BA31),0)</f>
        <v>0</v>
      </c>
      <c r="BE31" s="1812"/>
      <c r="BF31" s="1655">
        <f>IF((AR31+AS31)&gt;MIN(AZ31,BA31),(AR31+AS31)-MIN(AZ31,BA31),0)</f>
        <v>0</v>
      </c>
      <c r="BG31" s="1812"/>
      <c r="BH31" s="1"/>
      <c r="BI31" s="1"/>
    </row>
    <row r="32" spans="2:61" s="18" customFormat="1" ht="12.75" customHeight="1">
      <c r="B32" s="2442">
        <v>3</v>
      </c>
      <c r="C32" s="2743"/>
      <c r="D32" s="2076"/>
      <c r="E32" s="1480"/>
      <c r="F32" s="2842"/>
      <c r="G32" s="2843"/>
      <c r="H32" s="2077"/>
      <c r="I32" s="2844"/>
      <c r="J32" s="2845"/>
      <c r="K32" s="2845"/>
      <c r="L32" s="2846"/>
      <c r="M32" s="2847"/>
      <c r="N32" s="1124"/>
      <c r="O32" s="2848"/>
      <c r="P32" s="1124"/>
      <c r="Q32" s="1124"/>
      <c r="R32" s="2849"/>
      <c r="S32" s="1124"/>
      <c r="T32" s="1124"/>
      <c r="U32" s="1124"/>
      <c r="V32" s="2850"/>
      <c r="AB32" s="1"/>
      <c r="AC32" s="1"/>
      <c r="AD32" s="1655">
        <f>S32</f>
        <v>0</v>
      </c>
      <c r="AE32" s="1812"/>
      <c r="AF32" s="1812"/>
      <c r="AG32" s="1655">
        <f>AD32+AE32-AF32</f>
        <v>0</v>
      </c>
      <c r="AH32" s="1812"/>
      <c r="AI32" s="1162"/>
      <c r="AJ32" s="1812"/>
      <c r="AK32" s="1812"/>
      <c r="AL32" s="1655">
        <f>IF(AN32&gt;AG32,AN32-AG32,0)</f>
        <v>0</v>
      </c>
      <c r="AM32" s="1655">
        <f>IF(AG32&gt;AN32,AG32-AN32,0)</f>
        <v>0</v>
      </c>
      <c r="AN32" s="1655">
        <f>IF(AND(AH32="y",AI32="Y"),AJ32*AK32,IF(AND(AH32="n/a",AI32="Y"),AJ32*AK32,0))</f>
        <v>0</v>
      </c>
      <c r="AO32" s="1812"/>
      <c r="AP32" s="1655">
        <f>IF(AR32&gt;AG32,AR32-AG32,0)</f>
        <v>0</v>
      </c>
      <c r="AQ32" s="1655">
        <f>IF(AG32&gt;AR32,AG32-AR32,0)</f>
        <v>0</v>
      </c>
      <c r="AR32" s="1655">
        <f>AN32+AO32</f>
        <v>0</v>
      </c>
      <c r="AS32" s="1812"/>
      <c r="AT32" s="1655">
        <f>IF(AV32&gt;AG32,AV32-AG32,0)</f>
        <v>0</v>
      </c>
      <c r="AU32" s="1655">
        <f>IF(AG32&gt;AV32,AG32-AV32,0)</f>
        <v>0</v>
      </c>
      <c r="AV32" s="1655">
        <f>AR32+AS32</f>
        <v>0</v>
      </c>
      <c r="AW32" s="1812"/>
      <c r="AX32" s="2886"/>
      <c r="AY32" s="1"/>
      <c r="AZ32" s="1655">
        <f>E32*0.2</f>
        <v>0</v>
      </c>
      <c r="BA32" s="1812"/>
      <c r="BB32" s="1655">
        <f>IF((AJ32*AK32)&gt;MIN(AZ32,BA32),(AJ32*AK32)-MIN(AZ32,BA32),0)</f>
        <v>0</v>
      </c>
      <c r="BC32" s="1812"/>
      <c r="BD32" s="1655">
        <f>IF((AN32+AO32)&gt;MIN(AZ32,BA32),(AN32+AO32)-MIN(AZ32,BA32),0)</f>
        <v>0</v>
      </c>
      <c r="BE32" s="1812"/>
      <c r="BF32" s="1655">
        <f>IF((AR32+AS32)&gt;MIN(AZ32,BA32),(AR32+AS32)-MIN(AZ32,BA32),0)</f>
        <v>0</v>
      </c>
      <c r="BG32" s="1812"/>
      <c r="BH32" s="1"/>
      <c r="BI32" s="1"/>
    </row>
    <row r="33" spans="2:61" ht="12.75" customHeight="1">
      <c r="B33" s="5648"/>
      <c r="C33" s="5649" t="s">
        <v>2333</v>
      </c>
      <c r="D33" s="5650"/>
      <c r="E33" s="5650"/>
      <c r="F33" s="5651"/>
      <c r="G33" s="5652"/>
      <c r="H33" s="5653"/>
      <c r="I33" s="5653"/>
      <c r="J33" s="5654"/>
      <c r="K33" s="5654"/>
      <c r="L33" s="5655"/>
      <c r="M33" s="5656"/>
      <c r="N33" s="5659"/>
      <c r="O33" s="5658"/>
      <c r="P33" s="5659"/>
      <c r="Q33" s="5660">
        <f>SUBTOTAL(9,Q30:Q32)</f>
        <v>0</v>
      </c>
      <c r="R33" s="5660">
        <f>SUBTOTAL(9,R30:R32)</f>
        <v>0</v>
      </c>
      <c r="S33" s="5660">
        <f>SUBTOTAL(9,S30:S32)</f>
        <v>0</v>
      </c>
      <c r="T33" s="5660">
        <f>SUBTOTAL(9,T30:T32)</f>
        <v>0</v>
      </c>
      <c r="U33" s="5660">
        <f>SUBTOTAL(9,U30:U32)</f>
        <v>0</v>
      </c>
      <c r="V33" s="5661"/>
      <c r="AD33" s="1163">
        <f>SUBTOTAL(9,AD30:AD32)</f>
        <v>0</v>
      </c>
      <c r="AE33" s="1163">
        <f>SUBTOTAL(9,AE30:AE32)</f>
        <v>0</v>
      </c>
      <c r="AF33" s="1163">
        <f>SUBTOTAL(9,AF30:AF32)</f>
        <v>0</v>
      </c>
      <c r="AG33" s="1163">
        <f>SUBTOTAL(9,AG30:AG32)</f>
        <v>0</v>
      </c>
      <c r="AH33" s="1163"/>
      <c r="AI33" s="1163"/>
      <c r="AJ33" s="1163"/>
      <c r="AK33" s="1163"/>
      <c r="AL33" s="1163">
        <f t="shared" ref="AL33:AV33" si="2">SUBTOTAL(9,AL30:AL32)</f>
        <v>0</v>
      </c>
      <c r="AM33" s="1163">
        <f t="shared" si="2"/>
        <v>0</v>
      </c>
      <c r="AN33" s="1163">
        <f t="shared" si="2"/>
        <v>0</v>
      </c>
      <c r="AO33" s="1163">
        <f t="shared" si="2"/>
        <v>0</v>
      </c>
      <c r="AP33" s="1163">
        <f t="shared" si="2"/>
        <v>0</v>
      </c>
      <c r="AQ33" s="1163">
        <f t="shared" si="2"/>
        <v>0</v>
      </c>
      <c r="AR33" s="1163">
        <f t="shared" si="2"/>
        <v>0</v>
      </c>
      <c r="AS33" s="1163">
        <f t="shared" si="2"/>
        <v>0</v>
      </c>
      <c r="AT33" s="1163">
        <f t="shared" si="2"/>
        <v>0</v>
      </c>
      <c r="AU33" s="1163">
        <f t="shared" si="2"/>
        <v>0</v>
      </c>
      <c r="AV33" s="1163">
        <f t="shared" si="2"/>
        <v>0</v>
      </c>
      <c r="AW33" s="1163"/>
      <c r="AX33" s="2631"/>
      <c r="AY33" s="1"/>
      <c r="AZ33" s="1163"/>
      <c r="BA33" s="1163"/>
      <c r="BB33" s="1163"/>
      <c r="BC33" s="1163"/>
      <c r="BD33" s="1163"/>
      <c r="BE33" s="1163"/>
      <c r="BF33" s="1163"/>
      <c r="BG33" s="1163"/>
    </row>
    <row r="34" spans="2:61" s="18" customFormat="1" ht="12.75" customHeight="1">
      <c r="B34" s="2861"/>
      <c r="C34" s="2862"/>
      <c r="D34" s="2863"/>
      <c r="E34" s="2863"/>
      <c r="F34" s="2864"/>
      <c r="G34" s="2865"/>
      <c r="H34" s="1198"/>
      <c r="I34" s="1197"/>
      <c r="J34" s="2866"/>
      <c r="K34" s="2866"/>
      <c r="L34" s="2867"/>
      <c r="M34" s="2868"/>
      <c r="N34" s="4828"/>
      <c r="O34" s="2869"/>
      <c r="P34" s="1048"/>
      <c r="Q34" s="1048"/>
      <c r="R34" s="1048"/>
      <c r="S34" s="1048"/>
      <c r="T34" s="1048"/>
      <c r="U34" s="1048"/>
      <c r="V34" s="5662"/>
      <c r="AB34" s="1"/>
      <c r="AC34" s="1"/>
      <c r="AD34" s="1655"/>
      <c r="AE34" s="1655"/>
      <c r="AF34" s="1655"/>
      <c r="AG34" s="1655"/>
      <c r="AH34" s="1655"/>
      <c r="AI34" s="1165"/>
      <c r="AJ34" s="1655"/>
      <c r="AK34" s="1655"/>
      <c r="AL34" s="1655"/>
      <c r="AM34" s="1655"/>
      <c r="AN34" s="1655"/>
      <c r="AO34" s="1655"/>
      <c r="AP34" s="1655"/>
      <c r="AQ34" s="1655"/>
      <c r="AR34" s="1655"/>
      <c r="AS34" s="1655"/>
      <c r="AT34" s="1655"/>
      <c r="AU34" s="1655"/>
      <c r="AV34" s="1655"/>
      <c r="AW34" s="1474"/>
      <c r="AX34" s="2318"/>
      <c r="AY34" s="1"/>
      <c r="AZ34" s="1655"/>
      <c r="BA34" s="1655"/>
      <c r="BB34" s="1655"/>
      <c r="BC34" s="1655"/>
      <c r="BD34" s="1655"/>
      <c r="BE34" s="1655"/>
      <c r="BF34" s="1655"/>
      <c r="BG34" s="1655"/>
      <c r="BH34" s="1"/>
      <c r="BI34" s="1"/>
    </row>
    <row r="35" spans="2:61" ht="12.75" customHeight="1">
      <c r="B35" s="5663" t="s">
        <v>2334</v>
      </c>
      <c r="C35" s="5664"/>
      <c r="D35" s="5664"/>
      <c r="E35" s="5664"/>
      <c r="F35" s="5664"/>
      <c r="G35" s="5665"/>
      <c r="H35" s="5665"/>
      <c r="I35" s="5666"/>
      <c r="J35" s="5667"/>
      <c r="K35" s="5667"/>
      <c r="L35" s="5668"/>
      <c r="M35" s="5669"/>
      <c r="N35" s="5670">
        <f>SUBTOTAL(9,N18:N33)</f>
        <v>0</v>
      </c>
      <c r="O35" s="5671"/>
      <c r="P35" s="5669"/>
      <c r="Q35" s="5672">
        <f>SUBTOTAL(9,Q18:Q33)</f>
        <v>0</v>
      </c>
      <c r="R35" s="5673">
        <f>SUBTOTAL(9,R18:R33)</f>
        <v>0</v>
      </c>
      <c r="S35" s="5673">
        <f>SUBTOTAL(9,S18:S33)</f>
        <v>0</v>
      </c>
      <c r="T35" s="5673">
        <f>SUBTOTAL(9,T18:T33)</f>
        <v>0</v>
      </c>
      <c r="U35" s="5673">
        <f>SUBTOTAL(9,U18:U33)</f>
        <v>0</v>
      </c>
      <c r="V35" s="5674"/>
      <c r="AD35" s="2887">
        <f>SUBTOTAL(9,AD33:AD34)</f>
        <v>0</v>
      </c>
      <c r="AE35" s="2887">
        <f>SUBTOTAL(9,AE33:AE34)</f>
        <v>0</v>
      </c>
      <c r="AF35" s="2887">
        <f>SUBTOTAL(9,AF33:AF34)</f>
        <v>0</v>
      </c>
      <c r="AG35" s="2887">
        <f>SUBTOTAL(9,AG33:AG34)</f>
        <v>0</v>
      </c>
      <c r="AH35" s="2888"/>
      <c r="AI35" s="2888"/>
      <c r="AJ35" s="2888"/>
      <c r="AK35" s="2888"/>
      <c r="AL35" s="2887">
        <f t="shared" ref="AL35:AV35" si="3">SUBTOTAL(9,AL33:AL34)</f>
        <v>0</v>
      </c>
      <c r="AM35" s="2887">
        <f t="shared" si="3"/>
        <v>0</v>
      </c>
      <c r="AN35" s="2887">
        <f t="shared" si="3"/>
        <v>0</v>
      </c>
      <c r="AO35" s="2887">
        <f t="shared" si="3"/>
        <v>0</v>
      </c>
      <c r="AP35" s="2887">
        <f t="shared" si="3"/>
        <v>0</v>
      </c>
      <c r="AQ35" s="2887">
        <f t="shared" si="3"/>
        <v>0</v>
      </c>
      <c r="AR35" s="2887">
        <f t="shared" si="3"/>
        <v>0</v>
      </c>
      <c r="AS35" s="2887">
        <f t="shared" si="3"/>
        <v>0</v>
      </c>
      <c r="AT35" s="2887">
        <f t="shared" si="3"/>
        <v>0</v>
      </c>
      <c r="AU35" s="2887">
        <f t="shared" si="3"/>
        <v>0</v>
      </c>
      <c r="AV35" s="2887">
        <f t="shared" si="3"/>
        <v>0</v>
      </c>
      <c r="AW35" s="2889"/>
      <c r="AX35" s="2890"/>
      <c r="AZ35" s="2888"/>
      <c r="BA35" s="2888"/>
      <c r="BB35" s="2888"/>
      <c r="BC35" s="2888"/>
      <c r="BD35" s="2888"/>
      <c r="BE35" s="2888"/>
      <c r="BF35" s="2888"/>
      <c r="BG35" s="2888"/>
    </row>
    <row r="36" spans="2:61" s="18" customFormat="1" ht="12.75" customHeight="1">
      <c r="P36" s="25"/>
      <c r="Q36" s="25"/>
      <c r="R36" s="1886" t="s">
        <v>1263</v>
      </c>
      <c r="S36" s="356">
        <f>S35-SFP!G141</f>
        <v>0</v>
      </c>
      <c r="T36" s="25"/>
      <c r="U36" s="25"/>
      <c r="AB36" s="1"/>
      <c r="AC36" s="1"/>
      <c r="AD36" s="1"/>
      <c r="AE36" s="1"/>
      <c r="AF36" s="1"/>
      <c r="AG36" s="1"/>
      <c r="AH36" s="1"/>
      <c r="AI36" s="1223"/>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row>
    <row r="37" spans="2:61" ht="12.75" customHeight="1">
      <c r="B37" s="284" t="s">
        <v>1565</v>
      </c>
      <c r="AD37" s="8261" t="s">
        <v>2335</v>
      </c>
      <c r="AE37" s="8261"/>
      <c r="AF37" s="8261"/>
      <c r="AG37" s="8261"/>
      <c r="AH37" s="8261"/>
      <c r="AI37" s="8261"/>
    </row>
    <row r="38" spans="2:61" ht="12.75" customHeight="1">
      <c r="B38" s="1159">
        <v>1</v>
      </c>
      <c r="C38" s="1160" t="s">
        <v>1566</v>
      </c>
      <c r="AD38" s="7906" t="s">
        <v>1949</v>
      </c>
      <c r="AE38" s="7906"/>
      <c r="AF38" s="7336" t="s">
        <v>2336</v>
      </c>
      <c r="AG38" s="7336" t="s">
        <v>2337</v>
      </c>
      <c r="AH38" s="7336" t="s">
        <v>2012</v>
      </c>
      <c r="AI38" s="8262" t="s">
        <v>2013</v>
      </c>
    </row>
    <row r="39" spans="2:61" ht="12.75" customHeight="1">
      <c r="AD39" s="7906"/>
      <c r="AE39" s="7906"/>
      <c r="AF39" s="7336"/>
      <c r="AG39" s="7336"/>
      <c r="AH39" s="7336"/>
      <c r="AI39" s="8262"/>
    </row>
    <row r="40" spans="2:61" ht="12.75" customHeight="1">
      <c r="AD40" s="2891"/>
      <c r="AE40" s="2892"/>
      <c r="AF40" s="2395"/>
      <c r="AG40" s="2395"/>
      <c r="AH40" s="2395"/>
      <c r="AI40" s="2395" t="e">
        <f>AF40/AH40</f>
        <v>#DIV/0!</v>
      </c>
    </row>
    <row r="41" spans="2:61" ht="12.75" customHeight="1">
      <c r="AD41" s="2891"/>
      <c r="AE41" s="2892"/>
      <c r="AF41" s="1566"/>
      <c r="AG41" s="1566"/>
      <c r="AH41" s="1566"/>
      <c r="AI41" s="2395" t="e">
        <f>AF41/AH41</f>
        <v>#DIV/0!</v>
      </c>
    </row>
    <row r="42" spans="2:61" ht="12.75" customHeight="1">
      <c r="AD42" s="2891"/>
      <c r="AE42" s="2892"/>
      <c r="AF42" s="1474"/>
      <c r="AG42" s="1474"/>
      <c r="AH42" s="1474"/>
      <c r="AI42" s="2395" t="e">
        <f>AF42/AH42</f>
        <v>#DIV/0!</v>
      </c>
    </row>
    <row r="43" spans="2:61" s="18" customFormat="1" ht="12.75" customHeight="1">
      <c r="P43" s="25"/>
      <c r="Q43" s="25"/>
      <c r="R43" s="1886"/>
      <c r="S43" s="356"/>
      <c r="T43" s="25"/>
      <c r="U43" s="25"/>
      <c r="AB43" s="1"/>
      <c r="AC43" s="1"/>
      <c r="AD43" s="1"/>
      <c r="AE43" s="1"/>
      <c r="AF43" s="1"/>
      <c r="AG43" s="1"/>
      <c r="AH43" s="1"/>
      <c r="AI43" s="1223"/>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row>
    <row r="44" spans="2:61" s="18" customFormat="1" ht="12.75" customHeight="1">
      <c r="P44" s="25"/>
      <c r="Q44" s="25"/>
      <c r="R44" s="1886"/>
      <c r="S44" s="356"/>
      <c r="T44" s="25"/>
      <c r="U44" s="25"/>
      <c r="AB44" s="1"/>
      <c r="AC44" s="1"/>
      <c r="AD44" s="1"/>
      <c r="AE44" s="1"/>
      <c r="AF44" s="1"/>
      <c r="AG44" s="1"/>
      <c r="AH44" s="1"/>
      <c r="AI44" s="1223"/>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row>
    <row r="45" spans="2:61" ht="12.75" customHeight="1">
      <c r="P45" s="310"/>
      <c r="Q45" s="310"/>
      <c r="R45" s="310"/>
      <c r="S45" s="310"/>
      <c r="T45" s="310"/>
      <c r="U45" s="310"/>
      <c r="AD45" s="7867" t="s">
        <v>1602</v>
      </c>
      <c r="AE45" s="7867"/>
      <c r="AF45" s="7867"/>
      <c r="AG45" s="7867" t="s">
        <v>756</v>
      </c>
      <c r="AH45" s="7867"/>
      <c r="AI45" s="1842"/>
    </row>
    <row r="46" spans="2:61" ht="12.75" customHeight="1">
      <c r="P46" s="310"/>
      <c r="Q46" s="310"/>
      <c r="R46" s="310"/>
      <c r="S46" s="310"/>
      <c r="T46" s="310"/>
      <c r="U46" s="310"/>
      <c r="AD46" s="7867" t="s">
        <v>1603</v>
      </c>
      <c r="AE46" s="7867"/>
      <c r="AF46" s="7867"/>
      <c r="AG46" s="2893" t="s">
        <v>1604</v>
      </c>
      <c r="AH46" s="2893" t="s">
        <v>1605</v>
      </c>
      <c r="AI46" s="1223"/>
    </row>
    <row r="47" spans="2:61" ht="12.75" customHeight="1">
      <c r="P47" s="310"/>
      <c r="Q47" s="310"/>
      <c r="R47" s="310"/>
      <c r="S47" s="310"/>
      <c r="T47" s="310"/>
      <c r="U47" s="310"/>
      <c r="AD47" s="8264" t="s">
        <v>80</v>
      </c>
      <c r="AE47" s="8264"/>
      <c r="AF47" s="8264"/>
      <c r="AG47" s="435"/>
      <c r="AH47" s="435"/>
      <c r="AI47" s="1223"/>
      <c r="AY47" s="1"/>
    </row>
    <row r="48" spans="2:61" ht="12.75" customHeight="1">
      <c r="P48" s="310"/>
      <c r="Q48" s="310"/>
      <c r="R48" s="310"/>
      <c r="S48" s="310"/>
      <c r="T48" s="310"/>
      <c r="U48" s="310"/>
      <c r="AD48" s="8263" t="s">
        <v>216</v>
      </c>
      <c r="AE48" s="8263"/>
      <c r="AF48" s="8263"/>
      <c r="AG48" s="1330">
        <f>SUMIF('S13 - Inv in Sub'!$G$30:$G$32,'Dropdown List'!A11,'S13 - Inv in Sub'!$AV$30:$AV$32)</f>
        <v>0</v>
      </c>
      <c r="AH48" s="1330">
        <f>SUMIF('S13 - Inv in Sub'!$G$30:$G$32,'Dropdown List'!A11,'S13 - Inv in Sub'!$AU$30:$AU$32)</f>
        <v>0</v>
      </c>
      <c r="AI48" s="2894"/>
      <c r="AY48" s="1"/>
    </row>
    <row r="49" spans="16:51" ht="12.75" customHeight="1">
      <c r="P49" s="310"/>
      <c r="Q49" s="310"/>
      <c r="R49" s="310"/>
      <c r="S49" s="310"/>
      <c r="T49" s="310"/>
      <c r="U49" s="310"/>
      <c r="AD49" s="8263" t="s">
        <v>2338</v>
      </c>
      <c r="AE49" s="8263"/>
      <c r="AF49" s="8263"/>
      <c r="AG49" s="1400">
        <f>SUMIF('S13 - Inv in Sub'!$G$30:$G$32,'Dropdown List'!A12,'S13 - Inv in Sub'!$AV$30:$AV$32)</f>
        <v>0</v>
      </c>
      <c r="AH49" s="1400">
        <f>SUMIF('S13 - Inv in Sub'!$G$30:$G$32,'Dropdown List'!A12,'S13 - Inv in Sub'!$AU$30:$AU$32)</f>
        <v>0</v>
      </c>
      <c r="AI49" s="1399"/>
    </row>
    <row r="50" spans="16:51" ht="12.75" customHeight="1">
      <c r="P50" s="310"/>
      <c r="Q50" s="310"/>
      <c r="R50" s="310"/>
      <c r="S50" s="310"/>
      <c r="T50" s="310"/>
      <c r="U50" s="310"/>
      <c r="AD50" s="8263" t="s">
        <v>2339</v>
      </c>
      <c r="AE50" s="8263"/>
      <c r="AF50" s="8263"/>
      <c r="AG50" s="1330">
        <f>SUMIF('S13 - Inv in Sub'!$G$30:$G$32,'Dropdown List'!A13,'S13 - Inv in Sub'!$AV$30:$AV$32)</f>
        <v>0</v>
      </c>
      <c r="AH50" s="1330">
        <f>SUMIF('S13 - Inv in Sub'!$G$30:$G$32,'Dropdown List'!A13,'S13 - Inv in Sub'!$AU$30:$AU$32)</f>
        <v>0</v>
      </c>
      <c r="AI50" s="2894"/>
      <c r="AY50" s="1"/>
    </row>
    <row r="51" spans="16:51" ht="12.75" customHeight="1">
      <c r="P51" s="310"/>
      <c r="Q51" s="310"/>
      <c r="R51" s="310"/>
      <c r="S51" s="310"/>
      <c r="T51" s="310"/>
      <c r="U51" s="310"/>
      <c r="AD51" s="8263" t="s">
        <v>2340</v>
      </c>
      <c r="AE51" s="8263"/>
      <c r="AF51" s="8263"/>
      <c r="AG51" s="1330">
        <f>SUMIF('S13 - Inv in Sub'!$G$30:$G$32,'Dropdown List'!A14,'S13 - Inv in Sub'!$AV$30:$AV$32)</f>
        <v>0</v>
      </c>
      <c r="AH51" s="1330">
        <f>SUMIF('S13 - Inv in Sub'!$G$30:$G$32,'Dropdown List'!A14,'S13 - Inv in Sub'!$AU$30:$AU$32)</f>
        <v>0</v>
      </c>
      <c r="AI51" s="2894"/>
    </row>
    <row r="52" spans="16:51" ht="12.75" customHeight="1">
      <c r="AD52" s="8263" t="s">
        <v>2341</v>
      </c>
      <c r="AE52" s="8263"/>
      <c r="AF52" s="8263"/>
      <c r="AG52" s="1330">
        <f>SUMIF('S13 - Inv in Sub'!$G$30:$G$32,'Dropdown List'!A15,'S13 - Inv in Sub'!$AV$30:$AV$32)</f>
        <v>0</v>
      </c>
      <c r="AH52" s="1330">
        <f>SUMIF('S13 - Inv in Sub'!$G$30:$G$32,'Dropdown List'!A15,'S13 - Inv in Sub'!$AU$30:$AU$32)</f>
        <v>0</v>
      </c>
      <c r="AI52" s="2894"/>
    </row>
    <row r="53" spans="16:51" ht="12.75" customHeight="1">
      <c r="AD53" s="8263" t="s">
        <v>2342</v>
      </c>
      <c r="AE53" s="8263"/>
      <c r="AF53" s="8263"/>
      <c r="AG53" s="1330">
        <f>SUMIF('S13 - Inv in Sub'!$G$30:$G$32,'Dropdown List'!A16,'S13 - Inv in Sub'!$AV$30:$AV$32)</f>
        <v>0</v>
      </c>
      <c r="AH53" s="1330">
        <f>SUMIF('S13 - Inv in Sub'!$G$30:$G$32,'Dropdown List'!A16,'S13 - Inv in Sub'!$AU$30:$AU$32)</f>
        <v>0</v>
      </c>
      <c r="AI53" s="2894"/>
    </row>
    <row r="54" spans="16:51" ht="12.75" customHeight="1">
      <c r="AD54" s="8263" t="s">
        <v>2343</v>
      </c>
      <c r="AE54" s="8263"/>
      <c r="AF54" s="8263"/>
      <c r="AG54" s="1330">
        <f>SUMIF('S13 - Inv in Sub'!$G$30:$G$32,'Dropdown List'!A17,'S13 - Inv in Sub'!$AV$30:$AV$32)</f>
        <v>0</v>
      </c>
      <c r="AH54" s="1330">
        <f>SUMIF('S13 - Inv in Sub'!$G$30:$G$32,'Dropdown List'!A17,'S13 - Inv in Sub'!$AU$30:$AU$32)</f>
        <v>0</v>
      </c>
      <c r="AI54" s="2894"/>
    </row>
    <row r="55" spans="16:51" ht="27.6" customHeight="1">
      <c r="AD55" s="8270" t="s">
        <v>223</v>
      </c>
      <c r="AE55" s="8270"/>
      <c r="AF55" s="8270"/>
      <c r="AG55" s="1330">
        <f>SUMIF('S13 - Inv in Sub'!$G$30:$G$32,'Dropdown List'!A18,'S13 - Inv in Sub'!$AV$30:$AV$32)</f>
        <v>0</v>
      </c>
      <c r="AH55" s="1330">
        <f>SUMIF('S13 - Inv in Sub'!$G$30:$G$32,'Dropdown List'!A18,'S13 - Inv in Sub'!$AU$30:$AU$32)</f>
        <v>0</v>
      </c>
      <c r="AI55" s="2894"/>
    </row>
    <row r="56" spans="16:51" ht="13.5" customHeight="1">
      <c r="AD56" s="8260" t="s">
        <v>164</v>
      </c>
      <c r="AE56" s="8260"/>
      <c r="AF56" s="8260"/>
      <c r="AG56" s="2895">
        <f>SUM(AG48:AG55)</f>
        <v>0</v>
      </c>
      <c r="AH56" s="2895">
        <f>SUM(AH48:AH55)</f>
        <v>0</v>
      </c>
      <c r="AI56" s="2896"/>
    </row>
    <row r="57" spans="16:51" ht="12.75" customHeight="1">
      <c r="AI57" s="2896"/>
    </row>
    <row r="58" spans="16:51" ht="12.75" customHeight="1">
      <c r="AD58" s="8259" t="s">
        <v>1863</v>
      </c>
      <c r="AE58" s="8259"/>
      <c r="AF58" s="8259" t="s">
        <v>52</v>
      </c>
      <c r="AG58" s="8259"/>
    </row>
    <row r="59" spans="16:51" ht="12.75" customHeight="1">
      <c r="AD59" s="8259" t="s">
        <v>1983</v>
      </c>
      <c r="AE59" s="8259"/>
      <c r="AF59" s="8259" t="s">
        <v>1554</v>
      </c>
      <c r="AG59" s="8259"/>
    </row>
    <row r="60" spans="16:51" ht="12.75" customHeight="1">
      <c r="AD60" s="8259" t="s">
        <v>1984</v>
      </c>
      <c r="AE60" s="8259"/>
      <c r="AF60" s="8259" t="s">
        <v>1985</v>
      </c>
      <c r="AG60" s="8259"/>
    </row>
    <row r="61" spans="16:51" ht="12.75" customHeight="1">
      <c r="AD61" s="8259" t="s">
        <v>2074</v>
      </c>
      <c r="AE61" s="8259"/>
      <c r="AF61" s="8259" t="s">
        <v>1987</v>
      </c>
      <c r="AG61" s="8259"/>
    </row>
  </sheetData>
  <sheetProtection algorithmName="SHA-512" hashValue="MoGEQem6bm5qBA8uX+zj6NzglkAKWfoskI3ZSl1i4lGlAQyGLZ8VPg+Iz573NxIf9E2+ow7L9AWtsQP/WEO7tQ==" saltValue="jR/8J+QrwVjqK8gwsg3xkQ==" spinCount="100000" sheet="1" scenarios="1" formatRows="0" insertColumns="0" insertRows="0"/>
  <mergeCells count="84">
    <mergeCell ref="BG12:BG15"/>
    <mergeCell ref="BD12:BD15"/>
    <mergeCell ref="BB10:BB15"/>
    <mergeCell ref="BC10:BC15"/>
    <mergeCell ref="BD10:BE11"/>
    <mergeCell ref="BF10:BG11"/>
    <mergeCell ref="AT11:AT15"/>
    <mergeCell ref="AU11:AU15"/>
    <mergeCell ref="AV11:AV15"/>
    <mergeCell ref="BE12:BE15"/>
    <mergeCell ref="BF12:BF15"/>
    <mergeCell ref="AX10:AX15"/>
    <mergeCell ref="AS11:AS15"/>
    <mergeCell ref="AD55:AF55"/>
    <mergeCell ref="AO11:AO15"/>
    <mergeCell ref="AP11:AP15"/>
    <mergeCell ref="AQ11:AQ15"/>
    <mergeCell ref="AR11:AR15"/>
    <mergeCell ref="AM10:AM15"/>
    <mergeCell ref="AL10:AL15"/>
    <mergeCell ref="AD10:AD15"/>
    <mergeCell ref="AE11:AE15"/>
    <mergeCell ref="AF11:AF15"/>
    <mergeCell ref="AG10:AG15"/>
    <mergeCell ref="AH10:AJ10"/>
    <mergeCell ref="AJ11:AJ15"/>
    <mergeCell ref="AH11:AH15"/>
    <mergeCell ref="AE10:AF10"/>
    <mergeCell ref="AZ9:BG9"/>
    <mergeCell ref="E9:E15"/>
    <mergeCell ref="AD9:AW9"/>
    <mergeCell ref="AD59:AE59"/>
    <mergeCell ref="AF59:AG59"/>
    <mergeCell ref="AZ10:BA11"/>
    <mergeCell ref="BA12:BA15"/>
    <mergeCell ref="AZ12:AZ15"/>
    <mergeCell ref="AK11:AK15"/>
    <mergeCell ref="AN10:AN15"/>
    <mergeCell ref="AW10:AW15"/>
    <mergeCell ref="V9:V15"/>
    <mergeCell ref="S9:S15"/>
    <mergeCell ref="U9:U15"/>
    <mergeCell ref="R9:R15"/>
    <mergeCell ref="M9:M15"/>
    <mergeCell ref="J9:J15"/>
    <mergeCell ref="B9:C15"/>
    <mergeCell ref="O9:O15"/>
    <mergeCell ref="N9:N15"/>
    <mergeCell ref="L9:L15"/>
    <mergeCell ref="G9:G15"/>
    <mergeCell ref="I9:I15"/>
    <mergeCell ref="H9:H15"/>
    <mergeCell ref="F9:F15"/>
    <mergeCell ref="D9:D15"/>
    <mergeCell ref="K9:K15"/>
    <mergeCell ref="Q9:Q15"/>
    <mergeCell ref="P9:P15"/>
    <mergeCell ref="W2:W5"/>
    <mergeCell ref="AD53:AF53"/>
    <mergeCell ref="AD47:AF47"/>
    <mergeCell ref="AD48:AF48"/>
    <mergeCell ref="AD49:AF49"/>
    <mergeCell ref="AD50:AF50"/>
    <mergeCell ref="AD51:AF51"/>
    <mergeCell ref="AD52:AF52"/>
    <mergeCell ref="T9:T15"/>
    <mergeCell ref="AD45:AF45"/>
    <mergeCell ref="AD46:AF46"/>
    <mergeCell ref="AF61:AG61"/>
    <mergeCell ref="AF60:AG60"/>
    <mergeCell ref="AF58:AG58"/>
    <mergeCell ref="AG45:AH45"/>
    <mergeCell ref="AI11:AI15"/>
    <mergeCell ref="AD56:AF56"/>
    <mergeCell ref="AD37:AI37"/>
    <mergeCell ref="AD38:AE39"/>
    <mergeCell ref="AF38:AF39"/>
    <mergeCell ref="AG38:AG39"/>
    <mergeCell ref="AH38:AH39"/>
    <mergeCell ref="AI38:AI39"/>
    <mergeCell ref="AD54:AF54"/>
    <mergeCell ref="AD61:AE61"/>
    <mergeCell ref="AD60:AE60"/>
    <mergeCell ref="AD58:AE58"/>
  </mergeCells>
  <conditionalFormatting sqref="S36:S44">
    <cfRule type="cellIs" dxfId="80" priority="1" operator="notEqual">
      <formula>0</formula>
    </cfRule>
  </conditionalFormatting>
  <dataValidations count="3">
    <dataValidation type="list" allowBlank="1" showInputMessage="1" showErrorMessage="1" sqref="F18:F34" xr:uid="{7CB1807F-DF4E-411A-BE3D-E55F19F18BD8}">
      <formula1>"Listed, Unlisted"</formula1>
    </dataValidation>
    <dataValidation type="list" allowBlank="1" showInputMessage="1" showErrorMessage="1" sqref="O18:O34" xr:uid="{46B4FABC-5234-4023-B7A8-A79A65422B23}">
      <formula1>"Cost, Fair Value, Equity"</formula1>
    </dataValidation>
    <dataValidation type="list" allowBlank="1" showInputMessage="1" showErrorMessage="1" sqref="BC18:BC20 BG30:BG32 BG18:BG20 BC24:BC26 BE18:BE20 BG24:BG26 BE24:BE26 BC30:BC32 BE30:BE32" xr:uid="{A305E728-7244-461E-BCDD-5CBDE0378727}">
      <formula1>"Y,N"</formula1>
    </dataValidation>
  </dataValidations>
  <hyperlinks>
    <hyperlink ref="AD59" r:id="rId1" display="https://www.insurance.gov.ph/wp-content/uploads/2022/05/CL2022_23.pdf" xr:uid="{438CB5F3-B20F-4427-98F8-DC2F06E970CE}"/>
    <hyperlink ref="AD60" r:id="rId2" display="https://www.insurance.gov.ph/wp-content/uploads/2022/02/CL2021_53.pdf" xr:uid="{3EEA8137-4A37-4724-A129-14FFF85AACFE}"/>
    <hyperlink ref="AD61" r:id="rId3" display="https://www.insurance.gov.ph/amended-insurance-code-r-a-10607/" xr:uid="{1880E31D-6BD1-4BE8-B923-9B8551C08D1D}"/>
    <hyperlink ref="X5" location="SCI!A1" display="SCI" xr:uid="{C93E50EC-F05C-4B56-B651-12559CC75CA7}"/>
    <hyperlink ref="X4" location="'SFP - Liab, NW '!A1" display="SFP-Liab and NW" xr:uid="{64FE1511-ECE5-4BE4-8B06-82E871664637}"/>
    <hyperlink ref="X3" location="'SFP - Asset'!A1" display="SFP-Asset" xr:uid="{98566D55-4BAC-4A7D-BD29-6A5505C8D6B9}"/>
    <hyperlink ref="X2" location="Content!A1" display="Content" xr:uid="{7152567B-1390-4668-ADDD-C1961E28F400}"/>
  </hyperlinks>
  <printOptions horizontalCentered="1"/>
  <pageMargins left="0.2" right="0.2" top="1.25" bottom="0.75" header="0.3" footer="0.3"/>
  <pageSetup paperSize="5" scale="25" fitToHeight="0" orientation="portrait"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FDF2559A-5B2A-4A4E-AA79-5AFEFA446673}">
          <x14:formula1>
            <xm:f>'Dropdown List'!$A$11:$A$18</xm:f>
          </x14:formula1>
          <xm:sqref>G18:G34</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E7460-389D-4948-9298-93D72F577371}">
  <sheetPr codeName="Sheet66">
    <tabColor rgb="FFFFCCCC"/>
    <pageSetUpPr fitToPage="1"/>
  </sheetPr>
  <dimension ref="B2:AE39"/>
  <sheetViews>
    <sheetView showGridLines="0" zoomScale="85" zoomScaleNormal="85" workbookViewId="0">
      <selection activeCell="Q29" sqref="Q29"/>
    </sheetView>
  </sheetViews>
  <sheetFormatPr defaultColWidth="8.85546875" defaultRowHeight="12.75" customHeight="1" outlineLevelCol="1"/>
  <cols>
    <col min="1" max="1" width="1.85546875" style="540" customWidth="1"/>
    <col min="2" max="2" width="3.7109375" style="540" customWidth="1"/>
    <col min="3" max="3" width="35.7109375" style="540" customWidth="1"/>
    <col min="4" max="7" width="20.7109375" style="540" customWidth="1"/>
    <col min="8" max="8" width="2.140625" style="1159" customWidth="1"/>
    <col min="9" max="9" width="18.7109375" style="540" customWidth="1"/>
    <col min="10" max="13" width="9.140625" style="540" customWidth="1"/>
    <col min="14" max="14" width="9.140625" style="52" hidden="1" customWidth="1"/>
    <col min="15" max="15" width="20.140625" style="52" hidden="1" customWidth="1"/>
    <col min="16" max="18" width="20.7109375" style="52" hidden="1" customWidth="1"/>
    <col min="19" max="21" width="18.7109375" style="52" hidden="1" customWidth="1"/>
    <col min="22" max="29" width="18.7109375" style="52" hidden="1" customWidth="1" outlineLevel="1"/>
    <col min="30" max="30" width="30.7109375" style="52" hidden="1" customWidth="1" collapsed="1"/>
    <col min="31" max="31" width="11.5703125" style="52" hidden="1" customWidth="1"/>
    <col min="32" max="37" width="11.5703125" style="540" customWidth="1"/>
    <col min="38" max="16383" width="8.85546875" style="540"/>
    <col min="16384" max="16384" width="8.85546875" style="540" bestFit="1" customWidth="1"/>
  </cols>
  <sheetData>
    <row r="2" spans="2:31" s="264" customFormat="1" ht="15.2" customHeight="1">
      <c r="B2" s="1455" t="s">
        <v>2344</v>
      </c>
      <c r="H2" s="8251" t="s">
        <v>1486</v>
      </c>
      <c r="I2" s="5675" t="s">
        <v>1067</v>
      </c>
      <c r="N2" s="10"/>
      <c r="O2" s="10"/>
      <c r="P2" s="10"/>
      <c r="Q2" s="10"/>
      <c r="R2" s="10"/>
      <c r="S2" s="10"/>
      <c r="T2" s="10"/>
      <c r="U2" s="10"/>
      <c r="V2" s="10"/>
      <c r="W2" s="10"/>
      <c r="X2" s="10"/>
      <c r="Y2" s="10"/>
      <c r="Z2" s="10"/>
      <c r="AA2" s="10"/>
      <c r="AB2" s="10"/>
      <c r="AC2" s="10"/>
      <c r="AD2" s="10"/>
      <c r="AE2" s="10"/>
    </row>
    <row r="3" spans="2:31" s="264" customFormat="1" ht="15.2" customHeight="1">
      <c r="B3" s="1455" t="s">
        <v>7</v>
      </c>
      <c r="C3" s="265"/>
      <c r="D3" s="5644">
        <f>'Com Prof'!D2</f>
        <v>0</v>
      </c>
      <c r="E3" s="5645"/>
      <c r="F3" s="5645"/>
      <c r="G3" s="1610"/>
      <c r="H3" s="7342"/>
      <c r="I3" s="550" t="s">
        <v>1487</v>
      </c>
      <c r="N3" s="10"/>
      <c r="O3" s="10"/>
      <c r="P3" s="10"/>
      <c r="Q3" s="10"/>
      <c r="R3" s="10"/>
      <c r="S3" s="10"/>
      <c r="T3" s="10"/>
      <c r="U3" s="10"/>
      <c r="V3" s="10"/>
      <c r="W3" s="10"/>
      <c r="X3" s="10"/>
      <c r="Y3" s="10"/>
      <c r="Z3" s="10"/>
      <c r="AA3" s="10"/>
      <c r="AB3" s="10"/>
      <c r="AC3" s="10"/>
      <c r="AD3" s="10"/>
      <c r="AE3" s="10"/>
    </row>
    <row r="4" spans="2:31" s="264" customFormat="1" ht="15.2" customHeight="1">
      <c r="B4" s="1455" t="s">
        <v>757</v>
      </c>
      <c r="C4" s="265"/>
      <c r="D4" s="5646">
        <f>'Com Prof'!D3</f>
        <v>45657</v>
      </c>
      <c r="E4" s="5647"/>
      <c r="F4" s="5647"/>
      <c r="G4" s="1611"/>
      <c r="H4" s="7342"/>
      <c r="I4" s="550" t="s">
        <v>1488</v>
      </c>
      <c r="N4" s="10"/>
      <c r="O4" s="10"/>
      <c r="P4" s="10"/>
      <c r="Q4" s="10"/>
      <c r="R4" s="10"/>
      <c r="S4" s="10"/>
      <c r="T4" s="10"/>
      <c r="U4" s="10"/>
      <c r="V4" s="10"/>
      <c r="W4" s="10"/>
      <c r="X4" s="10"/>
      <c r="Y4" s="10"/>
      <c r="Z4" s="10"/>
      <c r="AA4" s="10"/>
      <c r="AB4" s="10"/>
      <c r="AC4" s="10"/>
      <c r="AD4" s="10"/>
      <c r="AE4" s="10"/>
    </row>
    <row r="5" spans="2:31" s="264" customFormat="1" ht="15.2" customHeight="1">
      <c r="C5" s="1487"/>
      <c r="D5" s="1487"/>
      <c r="E5" s="1487"/>
      <c r="F5" s="1487"/>
      <c r="G5" s="1487"/>
      <c r="H5" s="8275"/>
      <c r="I5" s="551" t="s">
        <v>258</v>
      </c>
      <c r="N5" s="10"/>
      <c r="O5" s="10"/>
      <c r="P5" s="10"/>
      <c r="Q5" s="10"/>
      <c r="R5" s="10"/>
      <c r="S5" s="10"/>
      <c r="T5" s="10"/>
      <c r="U5" s="10"/>
      <c r="V5" s="10"/>
      <c r="W5" s="10"/>
      <c r="X5" s="10"/>
      <c r="Y5" s="10"/>
      <c r="Z5" s="10"/>
      <c r="AA5" s="10"/>
      <c r="AB5" s="10"/>
      <c r="AC5" s="10"/>
      <c r="AD5" s="10"/>
      <c r="AE5" s="10"/>
    </row>
    <row r="6" spans="2:31" s="265" customFormat="1" ht="14.1" customHeight="1">
      <c r="H6" s="512"/>
      <c r="N6" s="3"/>
      <c r="O6" s="3"/>
      <c r="P6" s="3"/>
      <c r="Q6" s="3"/>
      <c r="R6" s="3"/>
      <c r="S6" s="3"/>
      <c r="T6" s="3"/>
      <c r="U6" s="3"/>
      <c r="V6" s="3"/>
      <c r="W6" s="3"/>
      <c r="X6" s="3"/>
      <c r="Y6" s="3"/>
      <c r="Z6" s="3"/>
      <c r="AA6" s="3"/>
      <c r="AB6" s="3"/>
      <c r="AC6" s="3"/>
      <c r="AD6" s="3"/>
      <c r="AE6" s="3"/>
    </row>
    <row r="7" spans="2:31" s="265" customFormat="1" ht="14.1" customHeight="1">
      <c r="H7" s="512"/>
      <c r="N7" s="3"/>
      <c r="O7" s="3"/>
      <c r="P7" s="3"/>
      <c r="Q7" s="3"/>
      <c r="R7" s="3"/>
      <c r="S7" s="3"/>
      <c r="T7" s="3"/>
      <c r="U7" s="3"/>
      <c r="V7" s="3"/>
      <c r="W7" s="3"/>
      <c r="X7" s="3"/>
      <c r="Y7" s="3"/>
      <c r="Z7" s="3"/>
      <c r="AA7" s="3"/>
      <c r="AB7" s="3"/>
      <c r="AC7" s="3"/>
      <c r="AD7" s="3"/>
      <c r="AE7" s="3"/>
    </row>
    <row r="8" spans="2:31" s="265" customFormat="1" ht="12.75" customHeight="1">
      <c r="H8" s="264"/>
      <c r="N8" s="3"/>
      <c r="O8" s="3"/>
      <c r="P8" s="3"/>
      <c r="Q8" s="3"/>
      <c r="R8" s="3"/>
      <c r="S8" s="3"/>
      <c r="T8" s="3"/>
      <c r="U8" s="3"/>
      <c r="V8" s="3"/>
      <c r="W8" s="3"/>
      <c r="X8" s="3"/>
      <c r="Y8" s="3"/>
      <c r="Z8" s="3"/>
      <c r="AA8" s="3"/>
      <c r="AB8" s="3"/>
      <c r="AC8" s="3"/>
      <c r="AD8" s="3"/>
      <c r="AE8" s="3"/>
    </row>
    <row r="9" spans="2:31" s="1432" customFormat="1" ht="12.75" customHeight="1" thickBot="1">
      <c r="B9" s="5676"/>
      <c r="C9" s="7931" t="s">
        <v>52</v>
      </c>
      <c r="D9" s="7931" t="s">
        <v>2064</v>
      </c>
      <c r="E9" s="8284" t="s">
        <v>1495</v>
      </c>
      <c r="F9" s="8279" t="s">
        <v>1084</v>
      </c>
      <c r="N9" s="1667"/>
      <c r="O9" s="5677" t="s">
        <v>1068</v>
      </c>
      <c r="P9" s="5678"/>
      <c r="Q9" s="5679"/>
      <c r="R9" s="5679"/>
      <c r="S9" s="5678"/>
      <c r="T9" s="5677"/>
      <c r="U9" s="5677"/>
      <c r="V9" s="5677"/>
      <c r="W9" s="5677"/>
      <c r="X9" s="5677"/>
      <c r="Y9" s="5677"/>
      <c r="Z9" s="5677"/>
      <c r="AA9" s="5677"/>
      <c r="AB9" s="5677"/>
      <c r="AC9" s="5677"/>
      <c r="AD9" s="5680"/>
      <c r="AE9" s="1428"/>
    </row>
    <row r="10" spans="2:31" s="1432" customFormat="1" ht="12.75" customHeight="1" thickBot="1">
      <c r="B10" s="4216"/>
      <c r="C10" s="8277"/>
      <c r="D10" s="8282"/>
      <c r="E10" s="8285"/>
      <c r="F10" s="8280"/>
      <c r="N10" s="1667"/>
      <c r="O10" s="8274" t="s">
        <v>1501</v>
      </c>
      <c r="P10" s="5681" t="s">
        <v>1502</v>
      </c>
      <c r="Q10" s="5682"/>
      <c r="R10" s="8288" t="s">
        <v>1081</v>
      </c>
      <c r="S10" s="8274" t="s">
        <v>1082</v>
      </c>
      <c r="T10" s="8291" t="s">
        <v>1086</v>
      </c>
      <c r="U10" s="8288" t="s">
        <v>1084</v>
      </c>
      <c r="V10" s="1668" t="s">
        <v>1070</v>
      </c>
      <c r="W10" s="1668"/>
      <c r="X10" s="1668"/>
      <c r="Y10" s="1669"/>
      <c r="Z10" s="8294" t="s">
        <v>1071</v>
      </c>
      <c r="AA10" s="8295"/>
      <c r="AB10" s="8295"/>
      <c r="AC10" s="8295"/>
      <c r="AD10" s="8288" t="s">
        <v>44</v>
      </c>
      <c r="AE10" s="1428"/>
    </row>
    <row r="11" spans="2:31" s="1432" customFormat="1" ht="15" customHeight="1" thickBot="1">
      <c r="B11" s="4216"/>
      <c r="C11" s="8277"/>
      <c r="D11" s="8282"/>
      <c r="E11" s="8285"/>
      <c r="F11" s="8280"/>
      <c r="N11" s="1667"/>
      <c r="O11" s="7543"/>
      <c r="P11" s="8287" t="s">
        <v>1507</v>
      </c>
      <c r="Q11" s="8289" t="s">
        <v>1508</v>
      </c>
      <c r="R11" s="8288"/>
      <c r="S11" s="8274"/>
      <c r="T11" s="8291"/>
      <c r="U11" s="8291"/>
      <c r="V11" s="8292" t="s">
        <v>1509</v>
      </c>
      <c r="W11" s="8292" t="s">
        <v>1082</v>
      </c>
      <c r="X11" s="8287" t="s">
        <v>1086</v>
      </c>
      <c r="Y11" s="8293" t="s">
        <v>1084</v>
      </c>
      <c r="Z11" s="8293" t="s">
        <v>1509</v>
      </c>
      <c r="AA11" s="8287" t="s">
        <v>1082</v>
      </c>
      <c r="AB11" s="8287" t="s">
        <v>1086</v>
      </c>
      <c r="AC11" s="8292" t="s">
        <v>1084</v>
      </c>
      <c r="AD11" s="8288"/>
      <c r="AE11" s="1428"/>
    </row>
    <row r="12" spans="2:31" s="1432" customFormat="1" ht="15" customHeight="1" thickBot="1">
      <c r="B12" s="5683"/>
      <c r="C12" s="8278"/>
      <c r="D12" s="8283"/>
      <c r="E12" s="8286"/>
      <c r="F12" s="8281"/>
      <c r="N12" s="1667"/>
      <c r="O12" s="7543"/>
      <c r="P12" s="8288"/>
      <c r="Q12" s="7543"/>
      <c r="R12" s="8288"/>
      <c r="S12" s="8274"/>
      <c r="T12" s="8291"/>
      <c r="U12" s="8291"/>
      <c r="V12" s="8291"/>
      <c r="W12" s="8291"/>
      <c r="X12" s="8288"/>
      <c r="Y12" s="8274"/>
      <c r="Z12" s="8274"/>
      <c r="AA12" s="8288"/>
      <c r="AB12" s="8288"/>
      <c r="AC12" s="8291"/>
      <c r="AD12" s="8288"/>
      <c r="AE12" s="1428"/>
    </row>
    <row r="13" spans="2:31">
      <c r="B13" s="5685"/>
      <c r="C13" s="5686"/>
      <c r="D13" s="5686"/>
      <c r="E13" s="5687"/>
      <c r="F13" s="5688"/>
      <c r="O13" s="4177"/>
      <c r="P13" s="4178"/>
      <c r="Q13" s="1670"/>
      <c r="R13" s="4178"/>
      <c r="S13" s="1671"/>
      <c r="T13" s="4179"/>
      <c r="U13" s="4179"/>
      <c r="V13" s="4177"/>
      <c r="W13" s="4177"/>
      <c r="X13" s="4177"/>
      <c r="Y13" s="4178"/>
      <c r="Z13" s="1670"/>
      <c r="AA13" s="4178"/>
      <c r="AB13" s="4178"/>
      <c r="AC13" s="1670"/>
      <c r="AD13" s="4180"/>
    </row>
    <row r="14" spans="2:31">
      <c r="B14" s="1615"/>
      <c r="C14" s="1616" t="s">
        <v>2345</v>
      </c>
      <c r="D14" s="1617">
        <f>'S14.A - P and E'!I65</f>
        <v>0</v>
      </c>
      <c r="E14" s="1618">
        <f>'S14.A - P and E'!I65</f>
        <v>0</v>
      </c>
      <c r="F14" s="1619">
        <f t="shared" ref="F14:F19" si="0">D14-E14</f>
        <v>0</v>
      </c>
      <c r="G14" s="1620"/>
      <c r="O14" s="4177">
        <f t="shared" ref="O14:O19" si="1">D14</f>
        <v>0</v>
      </c>
      <c r="P14" s="4181"/>
      <c r="Q14" s="1672"/>
      <c r="R14" s="4178">
        <f t="shared" ref="R14:R19" si="2">O14+P14-Q14</f>
        <v>0</v>
      </c>
      <c r="S14" s="1671">
        <f>'S14.A - P and E'!AN65</f>
        <v>0</v>
      </c>
      <c r="T14" s="4179">
        <f>'S14.A - P and E'!AO65</f>
        <v>0</v>
      </c>
      <c r="U14" s="4179">
        <f>'S14.A - P and E'!AP65</f>
        <v>0</v>
      </c>
      <c r="V14" s="4182"/>
      <c r="W14" s="4177">
        <f>'S14.A - P and E'!AQ65</f>
        <v>0</v>
      </c>
      <c r="X14" s="4177">
        <f>'S14.A - P and E'!AR65</f>
        <v>0</v>
      </c>
      <c r="Y14" s="4178">
        <f>'S14.A - P and E'!AS65</f>
        <v>0</v>
      </c>
      <c r="Z14" s="1672"/>
      <c r="AA14" s="1673">
        <f>'S14.A - P and E'!AT65</f>
        <v>0</v>
      </c>
      <c r="AB14" s="1673">
        <f>'S14.A - P and E'!AU65</f>
        <v>0</v>
      </c>
      <c r="AC14" s="1670">
        <f>'S14.A - P and E'!AV65</f>
        <v>0</v>
      </c>
      <c r="AD14" s="4183"/>
    </row>
    <row r="15" spans="2:31" ht="13.9" customHeight="1">
      <c r="B15" s="1615"/>
      <c r="C15" s="1616" t="s">
        <v>1213</v>
      </c>
      <c r="D15" s="1617">
        <f>'S14.A - P and E'!I66</f>
        <v>0</v>
      </c>
      <c r="E15" s="1618">
        <f>'S14.A - P and E'!I66</f>
        <v>0</v>
      </c>
      <c r="F15" s="1619">
        <f t="shared" si="0"/>
        <v>0</v>
      </c>
      <c r="G15" s="1620"/>
      <c r="O15" s="4177">
        <f t="shared" si="1"/>
        <v>0</v>
      </c>
      <c r="P15" s="4181"/>
      <c r="Q15" s="1672"/>
      <c r="R15" s="4178">
        <f t="shared" si="2"/>
        <v>0</v>
      </c>
      <c r="S15" s="1671">
        <f>'S14.A - P and E'!AN66</f>
        <v>0</v>
      </c>
      <c r="T15" s="4179">
        <f>'S14.A - P and E'!AO66</f>
        <v>0</v>
      </c>
      <c r="U15" s="4179">
        <f>'S14.A - P and E'!AP66</f>
        <v>0</v>
      </c>
      <c r="V15" s="4182"/>
      <c r="W15" s="4177">
        <f>'S14.A - P and E'!AQ66</f>
        <v>0</v>
      </c>
      <c r="X15" s="4177">
        <f ca="1">'S14.A - P and E'!AR66</f>
        <v>0</v>
      </c>
      <c r="Y15" s="4178">
        <f>'S14.A - P and E'!AS66</f>
        <v>0</v>
      </c>
      <c r="Z15" s="1672"/>
      <c r="AA15" s="4178">
        <f>'S14.A - P and E'!AT66</f>
        <v>0</v>
      </c>
      <c r="AB15" s="4178">
        <f ca="1">'S14.A - P and E'!AU66</f>
        <v>0</v>
      </c>
      <c r="AC15" s="1670">
        <f>'S14.A - P and E'!AV66</f>
        <v>0</v>
      </c>
      <c r="AD15" s="4183"/>
    </row>
    <row r="16" spans="2:31">
      <c r="B16" s="1615"/>
      <c r="C16" s="1616" t="s">
        <v>2346</v>
      </c>
      <c r="D16" s="1617">
        <f>'S14.C - P and E'!E28</f>
        <v>0</v>
      </c>
      <c r="E16" s="1618">
        <f>'S14.C - P and E'!E29</f>
        <v>0</v>
      </c>
      <c r="F16" s="1619">
        <f t="shared" si="0"/>
        <v>0</v>
      </c>
      <c r="G16" s="1620"/>
      <c r="O16" s="4177">
        <f t="shared" si="1"/>
        <v>0</v>
      </c>
      <c r="P16" s="4181"/>
      <c r="Q16" s="1672"/>
      <c r="R16" s="4178">
        <f t="shared" si="2"/>
        <v>0</v>
      </c>
      <c r="S16" s="1674"/>
      <c r="T16" s="4179">
        <f>'S14.C - P and E'!E45</f>
        <v>0</v>
      </c>
      <c r="U16" s="4184"/>
      <c r="V16" s="4184"/>
      <c r="W16" s="4185"/>
      <c r="X16" s="4177">
        <f>T16</f>
        <v>0</v>
      </c>
      <c r="Y16" s="4184"/>
      <c r="Z16" s="4184"/>
      <c r="AA16" s="4184"/>
      <c r="AB16" s="4177">
        <f>T16</f>
        <v>0</v>
      </c>
      <c r="AC16" s="4184"/>
      <c r="AD16" s="4183"/>
    </row>
    <row r="17" spans="2:30">
      <c r="B17" s="1615"/>
      <c r="C17" s="1616" t="s">
        <v>400</v>
      </c>
      <c r="D17" s="1617">
        <f>'S14.B - P and E'!M179</f>
        <v>0</v>
      </c>
      <c r="E17" s="1617">
        <f>'S14.B - P and E'!N179</f>
        <v>0</v>
      </c>
      <c r="F17" s="1619">
        <f t="shared" si="0"/>
        <v>0</v>
      </c>
      <c r="G17" s="1620"/>
      <c r="O17" s="4177">
        <f t="shared" si="1"/>
        <v>0</v>
      </c>
      <c r="P17" s="4181"/>
      <c r="Q17" s="1672"/>
      <c r="R17" s="4178">
        <f t="shared" si="2"/>
        <v>0</v>
      </c>
      <c r="S17" s="1674"/>
      <c r="T17" s="4179">
        <f>'S14.C - P and E'!E45</f>
        <v>0</v>
      </c>
      <c r="U17" s="4184"/>
      <c r="V17" s="4185"/>
      <c r="W17" s="4185"/>
      <c r="X17" s="4177">
        <f>T17</f>
        <v>0</v>
      </c>
      <c r="Y17" s="4185"/>
      <c r="Z17" s="4185"/>
      <c r="AA17" s="4185"/>
      <c r="AB17" s="4177">
        <f>T17</f>
        <v>0</v>
      </c>
      <c r="AC17" s="4184"/>
      <c r="AD17" s="4183"/>
    </row>
    <row r="18" spans="2:30">
      <c r="B18" s="1615"/>
      <c r="C18" s="1616" t="s">
        <v>2347</v>
      </c>
      <c r="D18" s="1617">
        <f>'S14.C - P and E'!F28</f>
        <v>0</v>
      </c>
      <c r="E18" s="1618">
        <f>'S14.C - P and E'!F29</f>
        <v>0</v>
      </c>
      <c r="F18" s="1619">
        <f t="shared" si="0"/>
        <v>0</v>
      </c>
      <c r="G18" s="1620"/>
      <c r="O18" s="4177">
        <f t="shared" si="1"/>
        <v>0</v>
      </c>
      <c r="P18" s="4181"/>
      <c r="Q18" s="1672"/>
      <c r="R18" s="4178">
        <f t="shared" si="2"/>
        <v>0</v>
      </c>
      <c r="S18" s="1674"/>
      <c r="T18" s="4186">
        <f>'S14.C - P and E'!F45</f>
        <v>0</v>
      </c>
      <c r="U18" s="4184"/>
      <c r="V18" s="4185"/>
      <c r="W18" s="4185"/>
      <c r="X18" s="4177">
        <f>T18</f>
        <v>0</v>
      </c>
      <c r="Y18" s="1675"/>
      <c r="Z18" s="1674"/>
      <c r="AA18" s="4187"/>
      <c r="AB18" s="4177">
        <f>T18</f>
        <v>0</v>
      </c>
      <c r="AC18" s="4184"/>
      <c r="AD18" s="4183"/>
    </row>
    <row r="19" spans="2:30">
      <c r="B19" s="1615"/>
      <c r="C19" s="1616" t="s">
        <v>1224</v>
      </c>
      <c r="D19" s="1617">
        <f>'S14.C - P and E'!G28</f>
        <v>0</v>
      </c>
      <c r="E19" s="1618">
        <f>'S14.C - P and E'!G29</f>
        <v>0</v>
      </c>
      <c r="F19" s="1619">
        <f t="shared" si="0"/>
        <v>0</v>
      </c>
      <c r="G19" s="1620"/>
      <c r="O19" s="1677">
        <f t="shared" si="1"/>
        <v>0</v>
      </c>
      <c r="P19" s="4181"/>
      <c r="Q19" s="1672"/>
      <c r="R19" s="4178">
        <f t="shared" si="2"/>
        <v>0</v>
      </c>
      <c r="S19" s="1674"/>
      <c r="T19" s="4179">
        <f>'S14.C - P and E'!G45</f>
        <v>0</v>
      </c>
      <c r="U19" s="4184"/>
      <c r="V19" s="1676"/>
      <c r="W19" s="1676"/>
      <c r="X19" s="1677">
        <f>T19</f>
        <v>0</v>
      </c>
      <c r="Y19" s="1678"/>
      <c r="Z19" s="1679"/>
      <c r="AA19" s="1680"/>
      <c r="AB19" s="1677">
        <f>T19</f>
        <v>0</v>
      </c>
      <c r="AC19" s="4184"/>
      <c r="AD19" s="4183"/>
    </row>
    <row r="20" spans="2:30">
      <c r="B20" s="1622"/>
      <c r="C20" s="1623"/>
      <c r="D20" s="1624"/>
      <c r="E20" s="1625"/>
      <c r="F20" s="1626"/>
      <c r="G20" s="1620"/>
      <c r="O20" s="1681"/>
      <c r="P20" s="1682"/>
      <c r="Q20" s="1683"/>
      <c r="R20" s="1682"/>
      <c r="S20" s="1684"/>
      <c r="T20" s="1685"/>
      <c r="U20" s="1685"/>
      <c r="V20" s="1681"/>
      <c r="W20" s="1681"/>
      <c r="X20" s="1682"/>
      <c r="Y20" s="1683"/>
      <c r="Z20" s="1686"/>
      <c r="AA20" s="1682"/>
      <c r="AB20" s="1682"/>
      <c r="AC20" s="1687"/>
      <c r="AD20" s="4180"/>
    </row>
    <row r="21" spans="2:30" ht="15.75" customHeight="1">
      <c r="B21" s="8276" t="s">
        <v>2348</v>
      </c>
      <c r="C21" s="8276"/>
      <c r="D21" s="5689">
        <f>SUBTOTAL(9,D14:D19)</f>
        <v>0</v>
      </c>
      <c r="E21" s="5690">
        <f>SUBTOTAL(9,E14:E19)</f>
        <v>0</v>
      </c>
      <c r="F21" s="5691">
        <f>SUBTOTAL(9,F14:F19)</f>
        <v>0</v>
      </c>
      <c r="G21" s="418"/>
      <c r="O21" s="5692"/>
      <c r="P21" s="5693"/>
      <c r="Q21" s="5694"/>
      <c r="R21" s="5693"/>
      <c r="S21" s="5693">
        <f t="shared" ref="S21:AC21" si="3">SUBTOTAL(9,S14:S20)</f>
        <v>0</v>
      </c>
      <c r="T21" s="5692">
        <f t="shared" si="3"/>
        <v>0</v>
      </c>
      <c r="U21" s="5692">
        <f t="shared" si="3"/>
        <v>0</v>
      </c>
      <c r="V21" s="5692">
        <f t="shared" si="3"/>
        <v>0</v>
      </c>
      <c r="W21" s="5692">
        <f t="shared" si="3"/>
        <v>0</v>
      </c>
      <c r="X21" s="5692">
        <f t="shared" ca="1" si="3"/>
        <v>0</v>
      </c>
      <c r="Y21" s="5692">
        <f t="shared" si="3"/>
        <v>0</v>
      </c>
      <c r="Z21" s="5692">
        <f t="shared" si="3"/>
        <v>0</v>
      </c>
      <c r="AA21" s="5692">
        <f t="shared" si="3"/>
        <v>0</v>
      </c>
      <c r="AB21" s="5692">
        <f t="shared" ca="1" si="3"/>
        <v>0</v>
      </c>
      <c r="AC21" s="1688">
        <f t="shared" si="3"/>
        <v>0</v>
      </c>
      <c r="AD21" s="1689"/>
    </row>
    <row r="22" spans="2:30">
      <c r="C22" s="1627" t="s">
        <v>1263</v>
      </c>
      <c r="D22" s="356">
        <f>SFP!G146</f>
        <v>0</v>
      </c>
    </row>
    <row r="23" spans="2:30"/>
    <row r="25" spans="2:30"/>
    <row r="26" spans="2:30"/>
    <row r="27" spans="2:30" ht="15" customHeight="1">
      <c r="S27" s="7948" t="s">
        <v>1602</v>
      </c>
      <c r="T27" s="7948"/>
      <c r="U27" s="7948"/>
      <c r="V27" s="7948"/>
      <c r="W27" s="7948"/>
    </row>
    <row r="28" spans="2:30">
      <c r="S28" s="8296" t="s">
        <v>1603</v>
      </c>
      <c r="T28" s="8297"/>
      <c r="U28" s="8298"/>
      <c r="V28" s="8290" t="s">
        <v>756</v>
      </c>
      <c r="W28" s="8290"/>
    </row>
    <row r="29" spans="2:30">
      <c r="S29" s="8299"/>
      <c r="T29" s="8300"/>
      <c r="U29" s="8301"/>
      <c r="V29" s="1690" t="s">
        <v>1604</v>
      </c>
      <c r="W29" s="1690" t="s">
        <v>1605</v>
      </c>
    </row>
    <row r="30" spans="2:30" ht="12.75" customHeight="1">
      <c r="S30" s="8271" t="s">
        <v>2349</v>
      </c>
      <c r="T30" s="8272"/>
      <c r="U30" s="8273"/>
      <c r="V30" s="1691"/>
      <c r="W30" s="1692"/>
    </row>
    <row r="31" spans="2:30">
      <c r="S31" s="1693" t="s">
        <v>2350</v>
      </c>
      <c r="T31" s="1694"/>
      <c r="U31" s="1694"/>
      <c r="V31" s="1691"/>
      <c r="W31" s="1692"/>
    </row>
    <row r="32" spans="2:30">
      <c r="S32" s="1694" t="s">
        <v>2351</v>
      </c>
      <c r="T32" s="1694"/>
      <c r="U32" s="1694"/>
      <c r="V32" s="1695"/>
      <c r="W32" s="1696"/>
    </row>
    <row r="33" spans="19:23">
      <c r="S33" s="1694" t="s">
        <v>2352</v>
      </c>
      <c r="T33" s="1694"/>
      <c r="U33" s="1694"/>
      <c r="V33" s="1695"/>
      <c r="W33" s="1696"/>
    </row>
    <row r="34" spans="19:23">
      <c r="S34" s="1694" t="s">
        <v>2353</v>
      </c>
      <c r="T34" s="1694"/>
      <c r="U34" s="1694"/>
      <c r="V34" s="1695"/>
      <c r="W34" s="1696"/>
    </row>
    <row r="35" spans="19:23">
      <c r="S35" s="1694" t="s">
        <v>1216</v>
      </c>
      <c r="T35" s="1694"/>
      <c r="U35" s="1694"/>
      <c r="V35" s="1695"/>
      <c r="W35" s="1696"/>
    </row>
    <row r="36" spans="19:23">
      <c r="S36" s="1694" t="s">
        <v>2354</v>
      </c>
      <c r="T36" s="1694"/>
      <c r="U36" s="1694"/>
      <c r="V36" s="1695"/>
      <c r="W36" s="1696"/>
    </row>
    <row r="37" spans="19:23">
      <c r="S37" s="1694" t="s">
        <v>2355</v>
      </c>
      <c r="T37" s="1694"/>
      <c r="U37" s="1694"/>
      <c r="V37" s="1697"/>
      <c r="W37" s="1696"/>
    </row>
    <row r="38" spans="19:23">
      <c r="S38" s="1694" t="s">
        <v>2356</v>
      </c>
      <c r="T38" s="1694"/>
      <c r="U38" s="1694"/>
      <c r="V38" s="1697"/>
      <c r="W38" s="1696"/>
    </row>
    <row r="39" spans="19:23">
      <c r="S39" s="1698" t="s">
        <v>164</v>
      </c>
      <c r="T39" s="1698"/>
      <c r="U39" s="1698"/>
      <c r="V39" s="1699">
        <f>SUM(V32:V36)</f>
        <v>0</v>
      </c>
      <c r="W39" s="1699">
        <f>SUM(W32:W38)</f>
        <v>0</v>
      </c>
    </row>
  </sheetData>
  <sheetProtection algorithmName="SHA-512" hashValue="MuDc/n0h5kxy5kE4nZ5MS25GiUfSGSdGnweu/Fd39BBHedVh6xqWkAt+rnE3xIuLT9KZDAJCO0/VAG2d639QEA==" saltValue="73TxOzA6faW8xEERWMorRQ==" spinCount="100000" sheet="1" scenarios="1" formatRows="0" insertColumns="0" insertRows="0"/>
  <mergeCells count="27">
    <mergeCell ref="V28:W28"/>
    <mergeCell ref="AD10:AD12"/>
    <mergeCell ref="T10:T12"/>
    <mergeCell ref="U10:U12"/>
    <mergeCell ref="V11:V12"/>
    <mergeCell ref="AA11:AA12"/>
    <mergeCell ref="AB11:AB12"/>
    <mergeCell ref="AC11:AC12"/>
    <mergeCell ref="W11:W12"/>
    <mergeCell ref="X11:X12"/>
    <mergeCell ref="Y11:Y12"/>
    <mergeCell ref="Z11:Z12"/>
    <mergeCell ref="Z10:AC10"/>
    <mergeCell ref="S27:W27"/>
    <mergeCell ref="S28:U29"/>
    <mergeCell ref="S30:U30"/>
    <mergeCell ref="S10:S12"/>
    <mergeCell ref="H2:H5"/>
    <mergeCell ref="B21:C21"/>
    <mergeCell ref="C9:C12"/>
    <mergeCell ref="F9:F12"/>
    <mergeCell ref="D9:D12"/>
    <mergeCell ref="E9:E12"/>
    <mergeCell ref="O10:O12"/>
    <mergeCell ref="P11:P12"/>
    <mergeCell ref="Q11:Q12"/>
    <mergeCell ref="R10:R12"/>
  </mergeCells>
  <conditionalFormatting sqref="D22">
    <cfRule type="cellIs" dxfId="79" priority="3" operator="notEqual">
      <formula>0</formula>
    </cfRule>
  </conditionalFormatting>
  <hyperlinks>
    <hyperlink ref="I5" location="SCI!A1" display="SCI" xr:uid="{6A113E27-DFDD-4FBB-9668-1819C4B3BC7A}"/>
    <hyperlink ref="I4" location="'SFP - Liab, NW '!A1" display="SFP-Liab and NW" xr:uid="{140F728B-645E-4D3D-A13D-3ACCF4FD4EF2}"/>
    <hyperlink ref="I3" location="'SFP - Asset'!A1" display="SFP-Asset" xr:uid="{1F9D98BD-0573-4ED9-8C6C-CA4229163DBF}"/>
    <hyperlink ref="I2" location="Content!A1" display="Content" xr:uid="{C9EE4131-D5F8-4012-8448-F7805B1A4E8F}"/>
  </hyperlinks>
  <printOptions horizontalCentered="1"/>
  <pageMargins left="0.2" right="0.2" top="1.25" bottom="0.75" header="0.3" footer="0.3"/>
  <pageSetup paperSize="5" scale="24" fitToHeight="0"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72">
    <tabColor rgb="FFFFCCCC"/>
    <pageSetUpPr fitToPage="1"/>
  </sheetPr>
  <dimension ref="A1:BH87"/>
  <sheetViews>
    <sheetView showGridLines="0" zoomScale="85" zoomScaleNormal="85" workbookViewId="0">
      <selection activeCell="BN71" sqref="BN71"/>
    </sheetView>
  </sheetViews>
  <sheetFormatPr defaultColWidth="9.140625" defaultRowHeight="12.75" customHeight="1" outlineLevelCol="1"/>
  <cols>
    <col min="1" max="1" width="1.85546875" style="265" customWidth="1"/>
    <col min="2" max="2" width="5" style="265" customWidth="1"/>
    <col min="3" max="3" width="9.5703125" style="265" customWidth="1"/>
    <col min="4" max="4" width="30.7109375" style="265" customWidth="1"/>
    <col min="5" max="5" width="25.7109375" style="265" customWidth="1"/>
    <col min="6" max="10" width="20.7109375" style="265" customWidth="1"/>
    <col min="11" max="12" width="15.7109375" style="265" customWidth="1"/>
    <col min="13" max="19" width="20.7109375" style="265" customWidth="1"/>
    <col min="20" max="21" width="15.7109375" style="265" customWidth="1"/>
    <col min="22" max="29" width="20.7109375" style="265" customWidth="1"/>
    <col min="30" max="30" width="30.7109375" style="265" customWidth="1"/>
    <col min="31" max="31" width="2.140625" style="264" customWidth="1"/>
    <col min="32" max="32" width="18.7109375" style="265" customWidth="1"/>
    <col min="33" max="36" width="9.140625" style="2016"/>
    <col min="37" max="37" width="17.140625" style="2016" hidden="1" customWidth="1"/>
    <col min="38" max="38" width="20" style="265" hidden="1" customWidth="1"/>
    <col min="39" max="41" width="20.7109375" style="265" hidden="1" customWidth="1"/>
    <col min="42" max="50" width="18.7109375" style="265" hidden="1" customWidth="1"/>
    <col min="51" max="58" width="18.7109375" style="265" hidden="1" customWidth="1" outlineLevel="1"/>
    <col min="59" max="59" width="30.7109375" style="265" hidden="1" customWidth="1" collapsed="1"/>
    <col min="60" max="60" width="30.7109375" style="265" hidden="1" customWidth="1"/>
    <col min="61" max="61" width="0" style="265" hidden="1" customWidth="1"/>
    <col min="62" max="16384" width="9.140625" style="265"/>
  </cols>
  <sheetData>
    <row r="1" spans="1:60" ht="12.75" customHeight="1" thickBot="1">
      <c r="AG1" s="265"/>
      <c r="AH1" s="265"/>
      <c r="AI1" s="265"/>
      <c r="AJ1" s="265"/>
      <c r="AK1" s="265"/>
    </row>
    <row r="2" spans="1:60" s="264" customFormat="1" ht="15.2" customHeight="1">
      <c r="A2" s="1455"/>
      <c r="B2" s="1455" t="s">
        <v>2357</v>
      </c>
      <c r="H2" s="265"/>
      <c r="I2" s="265"/>
      <c r="J2" s="265"/>
      <c r="K2" s="265"/>
      <c r="L2" s="265"/>
      <c r="M2" s="265"/>
      <c r="N2" s="265"/>
      <c r="O2" s="265"/>
      <c r="P2" s="265"/>
      <c r="Q2" s="265"/>
      <c r="R2" s="265"/>
      <c r="S2" s="265"/>
      <c r="T2" s="265"/>
      <c r="U2" s="265"/>
      <c r="V2" s="265"/>
      <c r="W2" s="265"/>
      <c r="X2" s="265"/>
      <c r="Y2" s="265"/>
      <c r="Z2" s="265"/>
      <c r="AA2" s="265"/>
      <c r="AB2" s="265"/>
      <c r="AC2" s="265"/>
      <c r="AD2" s="265"/>
      <c r="AE2" s="8180" t="s">
        <v>1486</v>
      </c>
      <c r="AF2" s="5675" t="s">
        <v>1067</v>
      </c>
    </row>
    <row r="3" spans="1:60" s="264" customFormat="1" ht="18" customHeight="1">
      <c r="B3" s="467" t="s">
        <v>2358</v>
      </c>
      <c r="H3" s="265"/>
      <c r="I3" s="265"/>
      <c r="J3" s="265"/>
      <c r="K3" s="265"/>
      <c r="L3" s="265"/>
      <c r="M3" s="265"/>
      <c r="N3" s="265"/>
      <c r="O3" s="265"/>
      <c r="P3" s="265"/>
      <c r="Q3" s="265"/>
      <c r="R3" s="265"/>
      <c r="S3" s="265"/>
      <c r="T3" s="265"/>
      <c r="U3" s="265"/>
      <c r="V3" s="265"/>
      <c r="W3" s="265"/>
      <c r="X3" s="265"/>
      <c r="Y3" s="265"/>
      <c r="Z3" s="265"/>
      <c r="AA3" s="265"/>
      <c r="AB3" s="265"/>
      <c r="AC3" s="265"/>
      <c r="AD3" s="265"/>
      <c r="AE3" s="7342"/>
      <c r="AF3" s="550" t="s">
        <v>1487</v>
      </c>
    </row>
    <row r="4" spans="1:60" s="264" customFormat="1" ht="15.2" customHeight="1" thickBot="1">
      <c r="B4" s="1455" t="s">
        <v>7</v>
      </c>
      <c r="C4" s="265"/>
      <c r="E4" s="5644">
        <f>'Com Prof'!D2</f>
        <v>0</v>
      </c>
      <c r="F4" s="5645"/>
      <c r="G4" s="5645"/>
      <c r="H4" s="265"/>
      <c r="I4" s="265"/>
      <c r="J4" s="265"/>
      <c r="K4" s="265"/>
      <c r="L4" s="265"/>
      <c r="M4" s="265"/>
      <c r="N4" s="265"/>
      <c r="O4" s="265"/>
      <c r="P4" s="265"/>
      <c r="Q4" s="265"/>
      <c r="R4" s="265"/>
      <c r="S4" s="265"/>
      <c r="T4" s="265"/>
      <c r="U4" s="265"/>
      <c r="V4" s="265"/>
      <c r="W4" s="265"/>
      <c r="X4" s="265"/>
      <c r="Y4" s="265"/>
      <c r="Z4" s="265"/>
      <c r="AA4" s="265"/>
      <c r="AB4" s="265"/>
      <c r="AC4" s="265"/>
      <c r="AD4" s="265"/>
      <c r="AE4" s="7342"/>
      <c r="AF4" s="550" t="s">
        <v>1488</v>
      </c>
    </row>
    <row r="5" spans="1:60" s="264" customFormat="1" ht="15.2" customHeight="1" thickBot="1">
      <c r="B5" s="1455" t="s">
        <v>757</v>
      </c>
      <c r="C5" s="265"/>
      <c r="E5" s="5646">
        <f>'Com Prof'!D3</f>
        <v>45657</v>
      </c>
      <c r="F5" s="5647"/>
      <c r="G5" s="5647"/>
      <c r="H5" s="1487"/>
      <c r="I5" s="1487"/>
      <c r="J5" s="1487"/>
      <c r="K5" s="1487"/>
      <c r="L5" s="1487"/>
      <c r="M5" s="1487"/>
      <c r="N5" s="1487"/>
      <c r="O5" s="1487"/>
      <c r="P5" s="1487"/>
      <c r="Q5" s="1487"/>
      <c r="R5" s="1487"/>
      <c r="S5" s="1487"/>
      <c r="T5" s="1487"/>
      <c r="U5" s="1487"/>
      <c r="V5" s="1487"/>
      <c r="W5" s="1487"/>
      <c r="X5" s="1487"/>
      <c r="Y5" s="1487"/>
      <c r="Z5" s="1487"/>
      <c r="AA5" s="1487"/>
      <c r="AB5" s="1487"/>
      <c r="AC5" s="1487"/>
      <c r="AD5" s="1487"/>
      <c r="AE5" s="8275"/>
      <c r="AF5" s="551" t="s">
        <v>258</v>
      </c>
    </row>
    <row r="6" spans="1:60" s="264" customFormat="1" ht="15.2" customHeight="1">
      <c r="B6" s="593"/>
      <c r="C6" s="593"/>
      <c r="D6" s="593"/>
      <c r="E6" s="593"/>
      <c r="F6" s="593"/>
      <c r="G6" s="593"/>
      <c r="H6" s="593"/>
      <c r="I6" s="593"/>
      <c r="J6" s="593"/>
      <c r="K6" s="593"/>
      <c r="L6" s="593"/>
      <c r="M6" s="593"/>
      <c r="N6" s="593"/>
      <c r="O6" s="593"/>
      <c r="P6" s="593"/>
      <c r="Q6" s="593"/>
      <c r="R6" s="593"/>
      <c r="S6" s="593"/>
      <c r="T6" s="593"/>
      <c r="U6" s="593"/>
      <c r="V6" s="593"/>
      <c r="W6" s="593"/>
      <c r="X6" s="593"/>
      <c r="Y6" s="593"/>
      <c r="Z6" s="593"/>
      <c r="AA6" s="593"/>
      <c r="AB6" s="593"/>
      <c r="AC6" s="593"/>
      <c r="AD6" s="593"/>
      <c r="AF6" s="510"/>
      <c r="AP6" s="274"/>
      <c r="AQ6" s="274"/>
    </row>
    <row r="7" spans="1:60" ht="14.1" customHeight="1">
      <c r="AF7" s="510"/>
      <c r="AG7" s="265"/>
      <c r="AH7" s="265"/>
      <c r="AI7" s="265"/>
      <c r="AJ7" s="265"/>
      <c r="AK7" s="265"/>
    </row>
    <row r="8" spans="1:60" ht="12.75" customHeight="1" thickBot="1">
      <c r="B8" s="5695"/>
      <c r="C8" s="5695"/>
      <c r="D8" s="5695"/>
      <c r="E8" s="5695"/>
      <c r="F8" s="5695"/>
      <c r="G8" s="5695"/>
      <c r="H8" s="5695"/>
      <c r="I8" s="5695"/>
      <c r="J8" s="5695"/>
      <c r="K8" s="5695"/>
      <c r="L8" s="5695"/>
      <c r="M8" s="5695"/>
      <c r="N8" s="5695"/>
      <c r="O8" s="5695"/>
      <c r="P8" s="5695"/>
      <c r="Q8" s="5695"/>
      <c r="R8" s="5695"/>
      <c r="S8" s="5695"/>
      <c r="T8" s="5695"/>
      <c r="U8" s="5695"/>
      <c r="V8" s="5695"/>
      <c r="W8" s="5695"/>
      <c r="X8" s="5695"/>
      <c r="Y8" s="5695"/>
      <c r="Z8" s="5695"/>
      <c r="AA8" s="5695"/>
      <c r="AB8" s="5695"/>
      <c r="AC8" s="5695"/>
      <c r="AD8" s="5695"/>
      <c r="AG8" s="265"/>
      <c r="AH8" s="265"/>
      <c r="AI8" s="265"/>
      <c r="AJ8" s="265"/>
      <c r="AK8" s="265"/>
    </row>
    <row r="9" spans="1:60" s="1432" customFormat="1" ht="12.75" customHeight="1" thickBot="1">
      <c r="B9" s="8341" t="s">
        <v>2359</v>
      </c>
      <c r="C9" s="8342"/>
      <c r="D9" s="8342"/>
      <c r="E9" s="8305" t="s">
        <v>1489</v>
      </c>
      <c r="F9" s="8305" t="s">
        <v>2360</v>
      </c>
      <c r="G9" s="8305" t="s">
        <v>2174</v>
      </c>
      <c r="H9" s="8305" t="s">
        <v>2361</v>
      </c>
      <c r="I9" s="8305" t="s">
        <v>2362</v>
      </c>
      <c r="J9" s="8326" t="s">
        <v>2363</v>
      </c>
      <c r="K9" s="5696" t="s">
        <v>1616</v>
      </c>
      <c r="L9" s="5696"/>
      <c r="M9" s="8323" t="s">
        <v>2364</v>
      </c>
      <c r="N9" s="8326" t="s">
        <v>2365</v>
      </c>
      <c r="O9" s="8317" t="s">
        <v>2366</v>
      </c>
      <c r="P9" s="8305" t="s">
        <v>2367</v>
      </c>
      <c r="Q9" s="8305" t="s">
        <v>2368</v>
      </c>
      <c r="R9" s="8305" t="s">
        <v>2369</v>
      </c>
      <c r="S9" s="8326" t="s">
        <v>2370</v>
      </c>
      <c r="T9" s="5697" t="s">
        <v>2371</v>
      </c>
      <c r="U9" s="5698"/>
      <c r="V9" s="5698"/>
      <c r="W9" s="5698"/>
      <c r="X9" s="5699"/>
      <c r="Y9" s="8305" t="s">
        <v>1494</v>
      </c>
      <c r="Z9" s="7943" t="s">
        <v>2372</v>
      </c>
      <c r="AA9" s="8305" t="s">
        <v>2064</v>
      </c>
      <c r="AB9" s="8305" t="s">
        <v>1086</v>
      </c>
      <c r="AC9" s="8305" t="s">
        <v>1084</v>
      </c>
      <c r="AD9" s="8308" t="s">
        <v>1497</v>
      </c>
      <c r="AL9" s="5700" t="s">
        <v>1068</v>
      </c>
      <c r="AM9" s="2017"/>
      <c r="AN9" s="2017"/>
      <c r="AO9" s="2017"/>
      <c r="AP9" s="2017"/>
      <c r="AQ9" s="2017"/>
      <c r="AR9" s="2017"/>
      <c r="AS9" s="2017"/>
      <c r="AT9" s="2017"/>
      <c r="AU9" s="2017"/>
      <c r="AV9" s="2017"/>
      <c r="AW9" s="2017"/>
      <c r="AX9" s="2017"/>
      <c r="AY9" s="2017"/>
      <c r="AZ9" s="2017"/>
      <c r="BA9" s="2017"/>
      <c r="BB9" s="2017"/>
      <c r="BC9" s="2017"/>
      <c r="BD9" s="2017"/>
      <c r="BE9" s="2017"/>
      <c r="BF9" s="2017"/>
      <c r="BG9" s="2018"/>
      <c r="BH9" s="2019"/>
    </row>
    <row r="10" spans="1:60" s="1432" customFormat="1" ht="12.75" customHeight="1" thickBot="1">
      <c r="B10" s="8343"/>
      <c r="C10" s="8344"/>
      <c r="D10" s="8344"/>
      <c r="E10" s="8306"/>
      <c r="F10" s="7689"/>
      <c r="G10" s="8306"/>
      <c r="H10" s="8306"/>
      <c r="I10" s="8306"/>
      <c r="J10" s="8327"/>
      <c r="K10" s="7689" t="s">
        <v>2373</v>
      </c>
      <c r="L10" s="8337" t="s">
        <v>2054</v>
      </c>
      <c r="M10" s="8324"/>
      <c r="N10" s="8327"/>
      <c r="O10" s="8318"/>
      <c r="P10" s="8306"/>
      <c r="Q10" s="7689"/>
      <c r="R10" s="7689"/>
      <c r="S10" s="7689"/>
      <c r="T10" s="7689" t="s">
        <v>2374</v>
      </c>
      <c r="U10" s="7689" t="s">
        <v>2375</v>
      </c>
      <c r="V10" s="7836" t="s">
        <v>2376</v>
      </c>
      <c r="W10" s="7836" t="s">
        <v>2377</v>
      </c>
      <c r="X10" s="8329" t="s">
        <v>2378</v>
      </c>
      <c r="Y10" s="7689"/>
      <c r="Z10" s="8306"/>
      <c r="AA10" s="7689"/>
      <c r="AB10" s="7689"/>
      <c r="AC10" s="8306"/>
      <c r="AD10" s="8309"/>
      <c r="AL10" s="8316" t="s">
        <v>1501</v>
      </c>
      <c r="AM10" s="8316" t="s">
        <v>1502</v>
      </c>
      <c r="AN10" s="8316"/>
      <c r="AO10" s="8316" t="s">
        <v>1081</v>
      </c>
      <c r="AP10" s="8348" t="s">
        <v>1510</v>
      </c>
      <c r="AQ10" s="8347" t="s">
        <v>2379</v>
      </c>
      <c r="AR10" s="8347"/>
      <c r="AS10" s="8347"/>
      <c r="AT10" s="8316" t="s">
        <v>2380</v>
      </c>
      <c r="AU10" s="8316" t="s">
        <v>2381</v>
      </c>
      <c r="AV10" s="8316" t="s">
        <v>1082</v>
      </c>
      <c r="AW10" s="8316" t="s">
        <v>1086</v>
      </c>
      <c r="AX10" s="8316" t="s">
        <v>1084</v>
      </c>
      <c r="AY10" s="8316" t="s">
        <v>1070</v>
      </c>
      <c r="AZ10" s="8316"/>
      <c r="BA10" s="8316"/>
      <c r="BB10" s="8316"/>
      <c r="BC10" s="8316" t="s">
        <v>1071</v>
      </c>
      <c r="BD10" s="8316"/>
      <c r="BE10" s="8316"/>
      <c r="BF10" s="8355"/>
      <c r="BG10" s="8316" t="s">
        <v>44</v>
      </c>
      <c r="BH10" s="8348" t="s">
        <v>1505</v>
      </c>
    </row>
    <row r="11" spans="1:60" s="1432" customFormat="1" ht="13.5" customHeight="1" thickBot="1">
      <c r="B11" s="8343"/>
      <c r="C11" s="8344"/>
      <c r="D11" s="8344"/>
      <c r="E11" s="8306"/>
      <c r="F11" s="7689"/>
      <c r="G11" s="8306"/>
      <c r="H11" s="8306"/>
      <c r="I11" s="8306"/>
      <c r="J11" s="8327"/>
      <c r="K11" s="7689"/>
      <c r="L11" s="8036"/>
      <c r="M11" s="8324"/>
      <c r="N11" s="8327"/>
      <c r="O11" s="8318"/>
      <c r="P11" s="8306"/>
      <c r="Q11" s="7689"/>
      <c r="R11" s="7689"/>
      <c r="S11" s="7689"/>
      <c r="T11" s="7689"/>
      <c r="U11" s="7689"/>
      <c r="V11" s="8320"/>
      <c r="W11" s="8320"/>
      <c r="X11" s="7689"/>
      <c r="Y11" s="7689"/>
      <c r="Z11" s="8306"/>
      <c r="AA11" s="7689"/>
      <c r="AB11" s="7689"/>
      <c r="AC11" s="8306"/>
      <c r="AD11" s="8309"/>
      <c r="AL11" s="8316"/>
      <c r="AM11" s="8316" t="s">
        <v>1507</v>
      </c>
      <c r="AN11" s="8316" t="s">
        <v>1508</v>
      </c>
      <c r="AO11" s="8316"/>
      <c r="AP11" s="8348"/>
      <c r="AQ11" s="8347" t="s">
        <v>2374</v>
      </c>
      <c r="AR11" s="8347" t="s">
        <v>2382</v>
      </c>
      <c r="AS11" s="8347" t="s">
        <v>2383</v>
      </c>
      <c r="AT11" s="8316"/>
      <c r="AU11" s="8316"/>
      <c r="AV11" s="8316"/>
      <c r="AW11" s="8316"/>
      <c r="AX11" s="8316"/>
      <c r="AY11" s="8316" t="s">
        <v>1509</v>
      </c>
      <c r="AZ11" s="8316" t="s">
        <v>1082</v>
      </c>
      <c r="BA11" s="8316" t="s">
        <v>1086</v>
      </c>
      <c r="BB11" s="8316" t="s">
        <v>1084</v>
      </c>
      <c r="BC11" s="8316" t="s">
        <v>1509</v>
      </c>
      <c r="BD11" s="8316" t="s">
        <v>1082</v>
      </c>
      <c r="BE11" s="8316" t="s">
        <v>1086</v>
      </c>
      <c r="BF11" s="8316" t="s">
        <v>1084</v>
      </c>
      <c r="BG11" s="8354"/>
      <c r="BH11" s="8349"/>
    </row>
    <row r="12" spans="1:60" s="1432" customFormat="1" ht="13.5" customHeight="1" thickBot="1">
      <c r="B12" s="8343"/>
      <c r="C12" s="8344"/>
      <c r="D12" s="8344"/>
      <c r="E12" s="8306"/>
      <c r="F12" s="7689"/>
      <c r="G12" s="8306"/>
      <c r="H12" s="8306"/>
      <c r="I12" s="8306"/>
      <c r="J12" s="8327"/>
      <c r="K12" s="7689"/>
      <c r="L12" s="8036"/>
      <c r="M12" s="8324"/>
      <c r="N12" s="8327"/>
      <c r="O12" s="8318"/>
      <c r="P12" s="8306"/>
      <c r="Q12" s="7689"/>
      <c r="R12" s="7689"/>
      <c r="S12" s="7689"/>
      <c r="T12" s="7689"/>
      <c r="U12" s="7689"/>
      <c r="V12" s="8321"/>
      <c r="W12" s="8321"/>
      <c r="X12" s="7689"/>
      <c r="Y12" s="7689"/>
      <c r="Z12" s="8306"/>
      <c r="AA12" s="7689"/>
      <c r="AB12" s="7689"/>
      <c r="AC12" s="8306"/>
      <c r="AD12" s="8309"/>
      <c r="AL12" s="8316"/>
      <c r="AM12" s="8316"/>
      <c r="AN12" s="8316"/>
      <c r="AO12" s="8316"/>
      <c r="AP12" s="8348"/>
      <c r="AQ12" s="8347"/>
      <c r="AR12" s="8347"/>
      <c r="AS12" s="8347"/>
      <c r="AT12" s="8316"/>
      <c r="AU12" s="8316"/>
      <c r="AV12" s="8316"/>
      <c r="AW12" s="8316"/>
      <c r="AX12" s="8316"/>
      <c r="AY12" s="8316"/>
      <c r="AZ12" s="8316"/>
      <c r="BA12" s="8316"/>
      <c r="BB12" s="8316"/>
      <c r="BC12" s="8316"/>
      <c r="BD12" s="8316"/>
      <c r="BE12" s="8316"/>
      <c r="BF12" s="8316"/>
      <c r="BG12" s="8354"/>
      <c r="BH12" s="8349"/>
    </row>
    <row r="13" spans="1:60" s="1432" customFormat="1" ht="13.5" customHeight="1" thickBot="1">
      <c r="B13" s="8343"/>
      <c r="C13" s="8344"/>
      <c r="D13" s="8344"/>
      <c r="E13" s="8306"/>
      <c r="F13" s="7689"/>
      <c r="G13" s="8306"/>
      <c r="H13" s="8306"/>
      <c r="I13" s="8306"/>
      <c r="J13" s="8327"/>
      <c r="K13" s="7689"/>
      <c r="L13" s="8036"/>
      <c r="M13" s="8324"/>
      <c r="N13" s="8327"/>
      <c r="O13" s="8318"/>
      <c r="P13" s="8306"/>
      <c r="Q13" s="7689"/>
      <c r="R13" s="7689"/>
      <c r="S13" s="7689"/>
      <c r="T13" s="7689"/>
      <c r="U13" s="7689"/>
      <c r="V13" s="8321"/>
      <c r="W13" s="8321"/>
      <c r="X13" s="7689"/>
      <c r="Y13" s="7689"/>
      <c r="Z13" s="8306"/>
      <c r="AA13" s="7689"/>
      <c r="AB13" s="7689"/>
      <c r="AC13" s="8306"/>
      <c r="AD13" s="8309"/>
      <c r="AL13" s="8316"/>
      <c r="AM13" s="8316"/>
      <c r="AN13" s="8316"/>
      <c r="AO13" s="8316"/>
      <c r="AP13" s="8348"/>
      <c r="AQ13" s="8347"/>
      <c r="AR13" s="8347"/>
      <c r="AS13" s="8347"/>
      <c r="AT13" s="8316"/>
      <c r="AU13" s="8316"/>
      <c r="AV13" s="8316"/>
      <c r="AW13" s="8316"/>
      <c r="AX13" s="8316"/>
      <c r="AY13" s="8316"/>
      <c r="AZ13" s="8316"/>
      <c r="BA13" s="8316"/>
      <c r="BB13" s="8316"/>
      <c r="BC13" s="8316"/>
      <c r="BD13" s="8316"/>
      <c r="BE13" s="8316"/>
      <c r="BF13" s="8316"/>
      <c r="BG13" s="8354"/>
      <c r="BH13" s="8349"/>
    </row>
    <row r="14" spans="1:60" s="1432" customFormat="1" ht="13.5" customHeight="1" thickBot="1">
      <c r="B14" s="8343"/>
      <c r="C14" s="8344"/>
      <c r="D14" s="8344"/>
      <c r="E14" s="8306"/>
      <c r="F14" s="7689"/>
      <c r="G14" s="8306"/>
      <c r="H14" s="8306"/>
      <c r="I14" s="8306"/>
      <c r="J14" s="8327"/>
      <c r="K14" s="7689"/>
      <c r="L14" s="8036"/>
      <c r="M14" s="8324"/>
      <c r="N14" s="8327"/>
      <c r="O14" s="8318"/>
      <c r="P14" s="8306"/>
      <c r="Q14" s="7689"/>
      <c r="R14" s="7689"/>
      <c r="S14" s="7689"/>
      <c r="T14" s="7689"/>
      <c r="U14" s="7689"/>
      <c r="V14" s="8321"/>
      <c r="W14" s="8321"/>
      <c r="X14" s="7689"/>
      <c r="Y14" s="7689"/>
      <c r="Z14" s="8306"/>
      <c r="AA14" s="7689"/>
      <c r="AB14" s="7689"/>
      <c r="AC14" s="8306"/>
      <c r="AD14" s="8309"/>
      <c r="AL14" s="8316"/>
      <c r="AM14" s="8316"/>
      <c r="AN14" s="8316"/>
      <c r="AO14" s="8316"/>
      <c r="AP14" s="8348"/>
      <c r="AQ14" s="8347"/>
      <c r="AR14" s="8347"/>
      <c r="AS14" s="8347"/>
      <c r="AT14" s="8316"/>
      <c r="AU14" s="8316"/>
      <c r="AV14" s="8316"/>
      <c r="AW14" s="8316"/>
      <c r="AX14" s="8316"/>
      <c r="AY14" s="8316"/>
      <c r="AZ14" s="8316"/>
      <c r="BA14" s="8316"/>
      <c r="BB14" s="8316"/>
      <c r="BC14" s="8316"/>
      <c r="BD14" s="8316"/>
      <c r="BE14" s="8316"/>
      <c r="BF14" s="8316"/>
      <c r="BG14" s="8354"/>
      <c r="BH14" s="8349"/>
    </row>
    <row r="15" spans="1:60" s="1432" customFormat="1" ht="13.5" customHeight="1">
      <c r="B15" s="8345"/>
      <c r="C15" s="8346"/>
      <c r="D15" s="8346"/>
      <c r="E15" s="8307"/>
      <c r="F15" s="8311"/>
      <c r="G15" s="8307"/>
      <c r="H15" s="8307"/>
      <c r="I15" s="8307"/>
      <c r="J15" s="8328"/>
      <c r="K15" s="8311"/>
      <c r="L15" s="8338"/>
      <c r="M15" s="8325"/>
      <c r="N15" s="8328"/>
      <c r="O15" s="8319"/>
      <c r="P15" s="8307"/>
      <c r="Q15" s="8311"/>
      <c r="R15" s="8311"/>
      <c r="S15" s="8311"/>
      <c r="T15" s="8311"/>
      <c r="U15" s="8311"/>
      <c r="V15" s="8322"/>
      <c r="W15" s="8322"/>
      <c r="X15" s="8311"/>
      <c r="Y15" s="8311"/>
      <c r="Z15" s="8307"/>
      <c r="AA15" s="8311"/>
      <c r="AB15" s="8311"/>
      <c r="AC15" s="8307"/>
      <c r="AD15" s="8310"/>
      <c r="AK15" s="1612"/>
      <c r="AL15" s="1614"/>
      <c r="AM15" s="4188"/>
      <c r="AN15" s="4188"/>
      <c r="AO15" s="4188"/>
      <c r="AP15" s="4188"/>
      <c r="AQ15" s="4188"/>
      <c r="AR15" s="4188"/>
      <c r="AS15" s="4188"/>
      <c r="AT15" s="4188"/>
      <c r="AU15" s="4188"/>
      <c r="AV15" s="4188"/>
      <c r="AW15" s="4188"/>
      <c r="AX15" s="4188"/>
      <c r="AY15" s="1613"/>
      <c r="AZ15" s="4188"/>
      <c r="BA15" s="4188"/>
      <c r="BB15" s="4188"/>
      <c r="BC15" s="1613"/>
      <c r="BD15" s="4188"/>
      <c r="BE15" s="4188"/>
      <c r="BF15" s="4189"/>
      <c r="BG15" s="2020"/>
      <c r="BH15" s="2021"/>
    </row>
    <row r="16" spans="1:60" ht="12.75" customHeight="1">
      <c r="B16" s="2022"/>
      <c r="C16" s="1064"/>
      <c r="D16" s="2023"/>
      <c r="E16" s="2023"/>
      <c r="F16" s="2023"/>
      <c r="G16" s="4116"/>
      <c r="H16" s="4116"/>
      <c r="I16" s="2023"/>
      <c r="J16" s="4116"/>
      <c r="K16" s="4190"/>
      <c r="L16" s="4190"/>
      <c r="M16" s="4116"/>
      <c r="N16" s="4188"/>
      <c r="O16" s="4188"/>
      <c r="P16" s="4188"/>
      <c r="Q16" s="4188"/>
      <c r="R16" s="4188"/>
      <c r="S16" s="4147"/>
      <c r="T16" s="4190"/>
      <c r="U16" s="4190"/>
      <c r="V16" s="4188"/>
      <c r="W16" s="4188"/>
      <c r="X16" s="4188"/>
      <c r="Y16" s="4188"/>
      <c r="Z16" s="4188"/>
      <c r="AA16" s="4188"/>
      <c r="AB16" s="4188"/>
      <c r="AC16" s="4188"/>
      <c r="AD16" s="4191"/>
      <c r="AG16" s="265"/>
      <c r="AH16" s="265"/>
      <c r="AI16" s="265"/>
      <c r="AJ16" s="265"/>
      <c r="AK16" s="2461"/>
      <c r="AL16" s="1614"/>
      <c r="AM16" s="4188"/>
      <c r="AN16" s="4188"/>
      <c r="AO16" s="4188"/>
      <c r="AP16" s="4188"/>
      <c r="AQ16" s="4188"/>
      <c r="AR16" s="4188"/>
      <c r="AS16" s="4188"/>
      <c r="AT16" s="4188"/>
      <c r="AU16" s="4188"/>
      <c r="AV16" s="4188"/>
      <c r="AW16" s="4188"/>
      <c r="AX16" s="4188"/>
      <c r="AY16" s="1613"/>
      <c r="AZ16" s="4188"/>
      <c r="BA16" s="4188"/>
      <c r="BB16" s="4188"/>
      <c r="BC16" s="1613"/>
      <c r="BD16" s="4188"/>
      <c r="BE16" s="4188"/>
      <c r="BF16" s="4189"/>
      <c r="BG16" s="2020"/>
      <c r="BH16" s="2021"/>
    </row>
    <row r="17" spans="2:60" ht="12.75" customHeight="1">
      <c r="B17" s="2022" t="s">
        <v>2070</v>
      </c>
      <c r="C17" s="1064" t="s">
        <v>2384</v>
      </c>
      <c r="D17" s="2023"/>
      <c r="E17" s="2023"/>
      <c r="F17" s="2023"/>
      <c r="G17" s="4116"/>
      <c r="H17" s="4116"/>
      <c r="I17" s="2023"/>
      <c r="J17" s="4116"/>
      <c r="K17" s="4190"/>
      <c r="L17" s="4190"/>
      <c r="M17" s="4116"/>
      <c r="N17" s="4188"/>
      <c r="O17" s="4188"/>
      <c r="P17" s="4188"/>
      <c r="R17" s="4188"/>
      <c r="S17" s="4147"/>
      <c r="T17" s="4190"/>
      <c r="U17" s="4190"/>
      <c r="V17" s="4188"/>
      <c r="W17" s="4188"/>
      <c r="X17" s="4188"/>
      <c r="Y17" s="4188"/>
      <c r="Z17" s="4188"/>
      <c r="AA17" s="4188"/>
      <c r="AB17" s="4188"/>
      <c r="AC17" s="4188"/>
      <c r="AD17" s="4191"/>
      <c r="AG17" s="265"/>
      <c r="AH17" s="265"/>
      <c r="AI17" s="265"/>
      <c r="AJ17" s="265"/>
      <c r="AK17" s="2461"/>
      <c r="AL17" s="1614"/>
      <c r="AM17" s="4188"/>
      <c r="AN17" s="4188"/>
      <c r="AO17" s="4188"/>
      <c r="AP17" s="4188"/>
      <c r="AQ17" s="4188"/>
      <c r="AR17" s="4188"/>
      <c r="AS17" s="4188"/>
      <c r="AT17" s="4188"/>
      <c r="AU17" s="4188"/>
      <c r="AV17" s="4188"/>
      <c r="AW17" s="4188"/>
      <c r="AX17" s="4188"/>
      <c r="AY17" s="1613"/>
      <c r="AZ17" s="4188"/>
      <c r="BA17" s="4188"/>
      <c r="BB17" s="4188"/>
      <c r="BC17" s="1613"/>
      <c r="BD17" s="4188"/>
      <c r="BE17" s="4188"/>
      <c r="BF17" s="4189"/>
      <c r="BG17" s="2020"/>
      <c r="BH17" s="2021"/>
    </row>
    <row r="18" spans="2:60" ht="12.75" customHeight="1">
      <c r="B18" s="2022"/>
      <c r="C18" s="2024" t="s">
        <v>2385</v>
      </c>
      <c r="D18" s="2023"/>
      <c r="E18" s="2023"/>
      <c r="F18" s="2023"/>
      <c r="G18" s="4116"/>
      <c r="H18" s="4116"/>
      <c r="I18" s="2023"/>
      <c r="J18" s="4116"/>
      <c r="K18" s="4190"/>
      <c r="L18" s="4190"/>
      <c r="M18" s="4116"/>
      <c r="N18" s="4188"/>
      <c r="O18" s="4188"/>
      <c r="P18" s="4188"/>
      <c r="Q18" s="4188"/>
      <c r="R18" s="4188"/>
      <c r="S18" s="4147"/>
      <c r="T18" s="4190"/>
      <c r="U18" s="4190"/>
      <c r="V18" s="4188"/>
      <c r="W18" s="4188"/>
      <c r="X18" s="4188"/>
      <c r="Y18" s="4188"/>
      <c r="Z18" s="4188"/>
      <c r="AA18" s="4188"/>
      <c r="AB18" s="4188"/>
      <c r="AC18" s="4188"/>
      <c r="AD18" s="4191"/>
      <c r="AG18" s="265"/>
      <c r="AH18" s="265"/>
      <c r="AI18" s="265"/>
      <c r="AJ18" s="265"/>
      <c r="AK18" s="2461"/>
      <c r="AL18" s="1614"/>
      <c r="AM18" s="4188"/>
      <c r="AN18" s="4188"/>
      <c r="AO18" s="4188"/>
      <c r="AP18" s="4188"/>
      <c r="AQ18" s="4188"/>
      <c r="AR18" s="4188"/>
      <c r="AS18" s="4188"/>
      <c r="AT18" s="4188"/>
      <c r="AU18" s="4188"/>
      <c r="AV18" s="4188"/>
      <c r="AW18" s="4188"/>
      <c r="AX18" s="4188"/>
      <c r="AY18" s="1613"/>
      <c r="AZ18" s="4188"/>
      <c r="BA18" s="4188"/>
      <c r="BB18" s="2025"/>
      <c r="BC18" s="1613"/>
      <c r="BD18" s="4188"/>
      <c r="BE18" s="4188"/>
      <c r="BF18" s="4189"/>
      <c r="BG18" s="2020"/>
      <c r="BH18" s="2021"/>
    </row>
    <row r="19" spans="2:60" s="18" customFormat="1" ht="12.75" customHeight="1">
      <c r="B19" s="1780"/>
      <c r="C19" s="2026" t="s">
        <v>2345</v>
      </c>
      <c r="D19" s="2027"/>
      <c r="E19" s="2027"/>
      <c r="F19" s="2027"/>
      <c r="G19" s="4192"/>
      <c r="H19" s="4192"/>
      <c r="I19" s="2027"/>
      <c r="J19" s="4192"/>
      <c r="K19" s="4193"/>
      <c r="L19" s="4193"/>
      <c r="M19" s="4192"/>
      <c r="N19" s="4194"/>
      <c r="O19" s="4194"/>
      <c r="P19" s="4195"/>
      <c r="Q19" s="4194"/>
      <c r="R19" s="4194"/>
      <c r="S19" s="4196"/>
      <c r="T19" s="4193"/>
      <c r="U19" s="4193"/>
      <c r="V19" s="4194"/>
      <c r="W19" s="4195"/>
      <c r="X19" s="4194"/>
      <c r="Y19" s="4194"/>
      <c r="Z19" s="4195"/>
      <c r="AA19" s="4194"/>
      <c r="AB19" s="4194"/>
      <c r="AC19" s="4194"/>
      <c r="AD19" s="4197"/>
      <c r="AE19" s="23"/>
      <c r="AK19" s="2463"/>
      <c r="AL19" s="2028">
        <f>AA19</f>
        <v>0</v>
      </c>
      <c r="AM19" s="4194"/>
      <c r="AN19" s="4194"/>
      <c r="AO19" s="4129">
        <f>AL19+AM19-AN19</f>
        <v>0</v>
      </c>
      <c r="AP19" s="4194" t="s">
        <v>2386</v>
      </c>
      <c r="AQ19" s="4194"/>
      <c r="AR19" s="4194"/>
      <c r="AS19" s="4194">
        <v>1000</v>
      </c>
      <c r="AT19" s="4194">
        <v>500</v>
      </c>
      <c r="AU19" s="4194">
        <v>200</v>
      </c>
      <c r="AV19" s="4129">
        <f>IF(AX19&gt;AO19,AX19-AO19,0)</f>
        <v>0</v>
      </c>
      <c r="AW19" s="4129">
        <f>IF(AO19&gt;AX19,AO19-AX19,0)</f>
        <v>0</v>
      </c>
      <c r="AX19" s="4129">
        <f>IF(AP19="Y",IF(AS19=0,AO19,MIN(AO19,AS19,(AT19+AU19))),0)</f>
        <v>0</v>
      </c>
      <c r="AY19" s="2029"/>
      <c r="AZ19" s="2030">
        <f>IF(BB19&gt;AO19,BB19-AO19,0)</f>
        <v>0</v>
      </c>
      <c r="BA19" s="4198">
        <f>IF(AO19&gt;BB19,AO19-BB19,0)</f>
        <v>0</v>
      </c>
      <c r="BB19" s="2031">
        <f>AX19+AY19</f>
        <v>0</v>
      </c>
      <c r="BC19" s="2029"/>
      <c r="BD19" s="4198">
        <f>IF(BF19&gt;AO19,BF19-AO19,0)</f>
        <v>0</v>
      </c>
      <c r="BE19" s="4198">
        <f>IF(AO19&gt;BF19,AO19-BF19,0)</f>
        <v>0</v>
      </c>
      <c r="BF19" s="2031">
        <f>BB19+BC19</f>
        <v>0</v>
      </c>
      <c r="BG19" s="2032"/>
      <c r="BH19" s="2033"/>
    </row>
    <row r="20" spans="2:60" s="18" customFormat="1" ht="12.75" customHeight="1">
      <c r="B20" s="1780"/>
      <c r="C20" s="2026" t="s">
        <v>2387</v>
      </c>
      <c r="D20" s="2027"/>
      <c r="E20" s="2027"/>
      <c r="F20" s="2027"/>
      <c r="G20" s="4192"/>
      <c r="H20" s="4192"/>
      <c r="I20" s="2027"/>
      <c r="J20" s="4192"/>
      <c r="K20" s="4193"/>
      <c r="L20" s="4193"/>
      <c r="M20" s="4192"/>
      <c r="N20" s="4194"/>
      <c r="O20" s="4194"/>
      <c r="P20" s="4195"/>
      <c r="Q20" s="4194"/>
      <c r="R20" s="4194"/>
      <c r="S20" s="4196"/>
      <c r="T20" s="4193"/>
      <c r="U20" s="4193"/>
      <c r="V20" s="4194"/>
      <c r="W20" s="4195"/>
      <c r="X20" s="4194"/>
      <c r="Y20" s="4194"/>
      <c r="Z20" s="4195"/>
      <c r="AA20" s="4194"/>
      <c r="AB20" s="4194"/>
      <c r="AC20" s="4194"/>
      <c r="AD20" s="4197"/>
      <c r="AE20" s="23"/>
      <c r="AK20" s="2463"/>
      <c r="AL20" s="2028">
        <f>AA20</f>
        <v>0</v>
      </c>
      <c r="AM20" s="4194"/>
      <c r="AN20" s="4194"/>
      <c r="AO20" s="4129">
        <f t="shared" ref="AO20:AO21" si="0">AL20+AM20-AN20</f>
        <v>0</v>
      </c>
      <c r="AP20" s="4194" t="s">
        <v>2386</v>
      </c>
      <c r="AQ20" s="4194"/>
      <c r="AR20" s="4194"/>
      <c r="AS20" s="4194">
        <v>1000</v>
      </c>
      <c r="AT20" s="4194">
        <v>500</v>
      </c>
      <c r="AU20" s="4194">
        <v>200</v>
      </c>
      <c r="AV20" s="4129">
        <f>IF(AX20&gt;AO20,AX20-AO20,0)</f>
        <v>0</v>
      </c>
      <c r="AW20" s="4129">
        <f>IF(AO20&gt;AX20,AO20-AX20,0)</f>
        <v>0</v>
      </c>
      <c r="AX20" s="4129">
        <f>IF(AP20="Y",IF(AS20=0,AO20,MIN(AO20,AS20,(AT20+AU20))),0)</f>
        <v>0</v>
      </c>
      <c r="AY20" s="2034"/>
      <c r="AZ20" s="2035">
        <f>IF(BB20&gt;AO20,BB20-AO20,0)</f>
        <v>0</v>
      </c>
      <c r="BA20" s="2036">
        <f>IF(AO20&gt;BB20,AO20-BB20,0)</f>
        <v>0</v>
      </c>
      <c r="BB20" s="2031">
        <f>AX20+AY20</f>
        <v>0</v>
      </c>
      <c r="BC20" s="2029"/>
      <c r="BD20" s="4198">
        <f>IF(BF20&gt;AO20,BF20-AO20,0)</f>
        <v>0</v>
      </c>
      <c r="BE20" s="4198">
        <f>IF(AO20&gt;BF20,AO20-BF20,0)</f>
        <v>0</v>
      </c>
      <c r="BF20" s="2031">
        <f>BB20+BC20</f>
        <v>0</v>
      </c>
      <c r="BG20" s="2032"/>
      <c r="BH20" s="2033"/>
    </row>
    <row r="21" spans="2:60" s="18" customFormat="1" ht="12.75" customHeight="1">
      <c r="B21" s="5512"/>
      <c r="C21" s="2037" t="s">
        <v>2388</v>
      </c>
      <c r="D21" s="1480"/>
      <c r="E21" s="1480"/>
      <c r="F21" s="1480"/>
      <c r="G21" s="1481"/>
      <c r="H21" s="1481"/>
      <c r="I21" s="1480"/>
      <c r="J21" s="1481"/>
      <c r="K21" s="2038"/>
      <c r="L21" s="4193"/>
      <c r="M21" s="1481"/>
      <c r="N21" s="2039"/>
      <c r="O21" s="2040"/>
      <c r="P21" s="2041"/>
      <c r="Q21" s="2040"/>
      <c r="R21" s="2040"/>
      <c r="S21" s="2042"/>
      <c r="T21" s="2038"/>
      <c r="U21" s="2038"/>
      <c r="V21" s="2039"/>
      <c r="W21" s="2043"/>
      <c r="X21" s="2039"/>
      <c r="Y21" s="2039"/>
      <c r="Z21" s="2043"/>
      <c r="AA21" s="2039"/>
      <c r="AB21" s="2039"/>
      <c r="AC21" s="2039"/>
      <c r="AD21" s="2044"/>
      <c r="AE21" s="23"/>
      <c r="AK21" s="2463"/>
      <c r="AL21" s="2028">
        <f>AA21</f>
        <v>0</v>
      </c>
      <c r="AM21" s="4194"/>
      <c r="AN21" s="4194"/>
      <c r="AO21" s="4129">
        <f t="shared" si="0"/>
        <v>0</v>
      </c>
      <c r="AP21" s="2039" t="s">
        <v>2386</v>
      </c>
      <c r="AQ21" s="2039"/>
      <c r="AR21" s="2039"/>
      <c r="AS21" s="2039"/>
      <c r="AT21" s="2039"/>
      <c r="AU21" s="2039"/>
      <c r="AV21" s="4129">
        <f>IF(AX21&gt;AO21,AX21-AO21,0)</f>
        <v>0</v>
      </c>
      <c r="AW21" s="4129">
        <f>IF(AO21&gt;AX21,AO21-AX21,0)</f>
        <v>0</v>
      </c>
      <c r="AX21" s="4129">
        <f>IF(AP21="Y",IF(AS21=0,AO21,MIN(AO21,AS21,(AT21+AU21))),0)</f>
        <v>0</v>
      </c>
      <c r="AY21" s="2029"/>
      <c r="AZ21" s="4198">
        <f>IF(BB21&gt;AO21,BB21-AO21,0)</f>
        <v>0</v>
      </c>
      <c r="BA21" s="4198">
        <f>IF(AO21&gt;BB21,AO21-BB21,0)</f>
        <v>0</v>
      </c>
      <c r="BB21" s="2031">
        <f>AX21+AY21</f>
        <v>0</v>
      </c>
      <c r="BC21" s="2029"/>
      <c r="BD21" s="4198">
        <f>IF(BF21&gt;AO21,BF21-AO21,0)</f>
        <v>0</v>
      </c>
      <c r="BE21" s="4198">
        <f>IF(AO21&gt;BF21,AO21-BF21,0)</f>
        <v>0</v>
      </c>
      <c r="BF21" s="2031">
        <f>BB21+BC21</f>
        <v>0</v>
      </c>
      <c r="BG21" s="2045"/>
      <c r="BH21" s="2046"/>
    </row>
    <row r="22" spans="2:60" ht="12.75" customHeight="1">
      <c r="B22" s="5701"/>
      <c r="C22" s="5702" t="s">
        <v>1519</v>
      </c>
      <c r="D22" s="5703"/>
      <c r="E22" s="5703"/>
      <c r="F22" s="5703"/>
      <c r="G22" s="5704"/>
      <c r="H22" s="5704"/>
      <c r="I22" s="5703"/>
      <c r="J22" s="5704"/>
      <c r="K22" s="5705"/>
      <c r="L22" s="5705"/>
      <c r="M22" s="5704"/>
      <c r="N22" s="5706">
        <f>SUBTOTAL(9,N19:N21)</f>
        <v>0</v>
      </c>
      <c r="O22" s="5707">
        <f>SUBTOTAL(9,O19:O21)</f>
        <v>0</v>
      </c>
      <c r="P22" s="5706">
        <f>SUBTOTAL(9,P19:P21)</f>
        <v>0</v>
      </c>
      <c r="Q22" s="5706">
        <f>SUBTOTAL(9,Q19:Q21)</f>
        <v>0</v>
      </c>
      <c r="R22" s="5706">
        <f>SUBTOTAL(9,R19:R21)</f>
        <v>0</v>
      </c>
      <c r="S22" s="5708"/>
      <c r="T22" s="5705"/>
      <c r="U22" s="5705"/>
      <c r="V22" s="5709">
        <f t="shared" ref="V22:AC22" si="1">SUBTOTAL(9,V19:V21)</f>
        <v>0</v>
      </c>
      <c r="W22" s="5709">
        <f t="shared" si="1"/>
        <v>0</v>
      </c>
      <c r="X22" s="5709">
        <f t="shared" si="1"/>
        <v>0</v>
      </c>
      <c r="Y22" s="5709">
        <f t="shared" si="1"/>
        <v>0</v>
      </c>
      <c r="Z22" s="5709">
        <f t="shared" si="1"/>
        <v>0</v>
      </c>
      <c r="AA22" s="5709">
        <f t="shared" si="1"/>
        <v>0</v>
      </c>
      <c r="AB22" s="5709">
        <f t="shared" si="1"/>
        <v>0</v>
      </c>
      <c r="AC22" s="5709">
        <f t="shared" si="1"/>
        <v>0</v>
      </c>
      <c r="AD22" s="5710"/>
      <c r="AG22" s="265"/>
      <c r="AH22" s="265"/>
      <c r="AI22" s="265"/>
      <c r="AJ22" s="265"/>
      <c r="AK22" s="2461"/>
      <c r="AL22" s="5711">
        <f>SUBTOTAL(9,AL20:AL21)</f>
        <v>0</v>
      </c>
      <c r="AM22" s="5712">
        <f>SUBTOTAL(9,AM20:AM21)</f>
        <v>0</v>
      </c>
      <c r="AN22" s="5712">
        <f>SUBTOTAL(9,AN20:AN21)</f>
        <v>0</v>
      </c>
      <c r="AO22" s="5712">
        <f>SUBTOTAL(9,AO20:AO21)</f>
        <v>0</v>
      </c>
      <c r="AP22" s="5712"/>
      <c r="AQ22" s="5712">
        <f t="shared" ref="AQ22:AX22" si="2">SUBTOTAL(9,AQ19:AQ21)</f>
        <v>0</v>
      </c>
      <c r="AR22" s="5712"/>
      <c r="AS22" s="5712">
        <f t="shared" si="2"/>
        <v>2000</v>
      </c>
      <c r="AT22" s="5712">
        <f t="shared" si="2"/>
        <v>1000</v>
      </c>
      <c r="AU22" s="5712">
        <f t="shared" si="2"/>
        <v>400</v>
      </c>
      <c r="AV22" s="5712">
        <f t="shared" si="2"/>
        <v>0</v>
      </c>
      <c r="AW22" s="5712">
        <f>SUBTOTAL(9,AW19:AW21)</f>
        <v>0</v>
      </c>
      <c r="AX22" s="5712">
        <f t="shared" si="2"/>
        <v>0</v>
      </c>
      <c r="AY22" s="5713">
        <f t="shared" ref="AY22:BF22" si="3">SUBTOTAL(9,AY19:AY21)</f>
        <v>0</v>
      </c>
      <c r="AZ22" s="5712">
        <f t="shared" si="3"/>
        <v>0</v>
      </c>
      <c r="BA22" s="5712">
        <f t="shared" si="3"/>
        <v>0</v>
      </c>
      <c r="BB22" s="5712">
        <f t="shared" si="3"/>
        <v>0</v>
      </c>
      <c r="BC22" s="5714">
        <f t="shared" si="3"/>
        <v>0</v>
      </c>
      <c r="BD22" s="5712">
        <f t="shared" si="3"/>
        <v>0</v>
      </c>
      <c r="BE22" s="5712">
        <f t="shared" si="3"/>
        <v>0</v>
      </c>
      <c r="BF22" s="5715">
        <f t="shared" si="3"/>
        <v>0</v>
      </c>
      <c r="BG22" s="5716"/>
      <c r="BH22" s="5717"/>
    </row>
    <row r="23" spans="2:60" ht="12.75" customHeight="1">
      <c r="B23" s="2022"/>
      <c r="C23" s="1064"/>
      <c r="D23" s="2023"/>
      <c r="E23" s="2023"/>
      <c r="F23" s="2023"/>
      <c r="G23" s="4116"/>
      <c r="H23" s="4116"/>
      <c r="I23" s="2023"/>
      <c r="J23" s="4116"/>
      <c r="K23" s="4190"/>
      <c r="L23" s="4190"/>
      <c r="M23" s="4116"/>
      <c r="N23" s="4188"/>
      <c r="O23" s="4188"/>
      <c r="P23" s="4188"/>
      <c r="Q23" s="4188"/>
      <c r="R23" s="4188"/>
      <c r="S23" s="4147"/>
      <c r="T23" s="4190"/>
      <c r="U23" s="4190"/>
      <c r="V23" s="4188"/>
      <c r="W23" s="4188"/>
      <c r="X23" s="4188"/>
      <c r="Y23" s="4188"/>
      <c r="Z23" s="4188"/>
      <c r="AA23" s="4188"/>
      <c r="AB23" s="4188"/>
      <c r="AC23" s="4188"/>
      <c r="AD23" s="4191"/>
      <c r="AG23" s="265"/>
      <c r="AH23" s="265"/>
      <c r="AI23" s="265"/>
      <c r="AJ23" s="265"/>
      <c r="AK23" s="2461"/>
      <c r="AL23" s="1614"/>
      <c r="AM23" s="4188"/>
      <c r="AN23" s="4188"/>
      <c r="AO23" s="4188"/>
      <c r="AP23" s="4188"/>
      <c r="AQ23" s="4188"/>
      <c r="AR23" s="4188"/>
      <c r="AS23" s="4188"/>
      <c r="AT23" s="4188"/>
      <c r="AU23" s="4188"/>
      <c r="AV23" s="4188"/>
      <c r="AW23" s="4188"/>
      <c r="AX23" s="4188"/>
      <c r="AY23" s="1613"/>
      <c r="AZ23" s="4188"/>
      <c r="BA23" s="4188"/>
      <c r="BB23" s="4188"/>
      <c r="BC23" s="1613"/>
      <c r="BD23" s="4188"/>
      <c r="BE23" s="4188"/>
      <c r="BF23" s="4189"/>
      <c r="BG23" s="5718"/>
      <c r="BH23" s="5719"/>
    </row>
    <row r="24" spans="2:60" ht="12.75" customHeight="1">
      <c r="B24" s="2022"/>
      <c r="C24" s="2024" t="s">
        <v>2389</v>
      </c>
      <c r="D24" s="2023"/>
      <c r="E24" s="2023"/>
      <c r="F24" s="2023"/>
      <c r="G24" s="4116"/>
      <c r="H24" s="4116"/>
      <c r="I24" s="2023"/>
      <c r="J24" s="4116"/>
      <c r="K24" s="4190"/>
      <c r="L24" s="4190"/>
      <c r="M24" s="4116"/>
      <c r="N24" s="4188"/>
      <c r="O24" s="4188"/>
      <c r="P24" s="4188"/>
      <c r="Q24" s="4188"/>
      <c r="R24" s="4188"/>
      <c r="S24" s="4147"/>
      <c r="T24" s="4190"/>
      <c r="U24" s="4190"/>
      <c r="V24" s="4188"/>
      <c r="W24" s="4188"/>
      <c r="X24" s="4188"/>
      <c r="Y24" s="4188"/>
      <c r="Z24" s="4188"/>
      <c r="AA24" s="4188"/>
      <c r="AB24" s="4188"/>
      <c r="AC24" s="4188"/>
      <c r="AD24" s="4191"/>
      <c r="AG24" s="265"/>
      <c r="AH24" s="265"/>
      <c r="AI24" s="265"/>
      <c r="AJ24" s="265"/>
      <c r="AK24" s="2461"/>
      <c r="AL24" s="1614"/>
      <c r="AM24" s="4188"/>
      <c r="AN24" s="4188"/>
      <c r="AO24" s="4188"/>
      <c r="AP24" s="4188"/>
      <c r="AQ24" s="4188"/>
      <c r="AR24" s="4188"/>
      <c r="AS24" s="4188"/>
      <c r="AT24" s="4188"/>
      <c r="AU24" s="4188"/>
      <c r="AV24" s="4188"/>
      <c r="AW24" s="4188"/>
      <c r="AX24" s="4188"/>
      <c r="AY24" s="1613"/>
      <c r="AZ24" s="4188"/>
      <c r="BA24" s="4188"/>
      <c r="BB24" s="4188"/>
      <c r="BC24" s="1613"/>
      <c r="BD24" s="4188"/>
      <c r="BE24" s="4188"/>
      <c r="BF24" s="4189"/>
      <c r="BG24" s="2020"/>
      <c r="BH24" s="2021"/>
    </row>
    <row r="25" spans="2:60" ht="12.75" customHeight="1">
      <c r="B25" s="2022"/>
      <c r="C25" s="2026" t="s">
        <v>2345</v>
      </c>
      <c r="D25" s="2047"/>
      <c r="E25" s="2047"/>
      <c r="F25" s="2047"/>
      <c r="G25" s="4199"/>
      <c r="H25" s="4199"/>
      <c r="I25" s="2047"/>
      <c r="J25" s="4199"/>
      <c r="K25" s="4200"/>
      <c r="L25" s="4200"/>
      <c r="M25" s="4199"/>
      <c r="N25" s="4201"/>
      <c r="O25" s="4201"/>
      <c r="P25" s="4202"/>
      <c r="Q25" s="4201"/>
      <c r="R25" s="4201"/>
      <c r="S25" s="4203"/>
      <c r="T25" s="4200"/>
      <c r="U25" s="4200"/>
      <c r="V25" s="4201"/>
      <c r="W25" s="4202"/>
      <c r="X25" s="4201"/>
      <c r="Y25" s="4201"/>
      <c r="Z25" s="4202"/>
      <c r="AA25" s="4201"/>
      <c r="AB25" s="4201"/>
      <c r="AC25" s="4201"/>
      <c r="AD25" s="4204"/>
      <c r="AG25" s="265"/>
      <c r="AH25" s="265"/>
      <c r="AI25" s="265"/>
      <c r="AJ25" s="265"/>
      <c r="AK25" s="2461"/>
      <c r="AL25" s="1614">
        <f>AA26</f>
        <v>0</v>
      </c>
      <c r="AM25" s="4201"/>
      <c r="AN25" s="4201"/>
      <c r="AO25" s="4188">
        <f>AL25+AM25-AN25</f>
        <v>0</v>
      </c>
      <c r="AP25" s="4201"/>
      <c r="AQ25" s="4201"/>
      <c r="AR25" s="4201"/>
      <c r="AS25" s="4201"/>
      <c r="AT25" s="4201"/>
      <c r="AU25" s="4201"/>
      <c r="AV25" s="4188">
        <f>IF(AX25&gt;AO25,AX25-AO25,0)</f>
        <v>0</v>
      </c>
      <c r="AW25" s="4129">
        <f>IF(AO25&gt;AX25,AO25-AX25,0)</f>
        <v>0</v>
      </c>
      <c r="AX25" s="4129">
        <f>IF(AP25="Y",IF(AS25=0,AO25,MIN(AO25,AS25,(AT25+AU25))),0)</f>
        <v>0</v>
      </c>
      <c r="AY25" s="2048"/>
      <c r="AZ25" s="4205">
        <f>IF(BB25&gt;AO25,BB25-AO25,0)</f>
        <v>0</v>
      </c>
      <c r="BA25" s="4205">
        <f>IF(AO25&gt;BB25,AO25-BB25,0)</f>
        <v>0</v>
      </c>
      <c r="BB25" s="2049">
        <f>AX25+AY25</f>
        <v>0</v>
      </c>
      <c r="BC25" s="2048"/>
      <c r="BD25" s="4205">
        <f>IF(BF25&gt;AO25,BF25-AO25,0)</f>
        <v>0</v>
      </c>
      <c r="BE25" s="4205">
        <f>IF(AO25&gt;BF25,AO25-BF25,0)</f>
        <v>0</v>
      </c>
      <c r="BF25" s="2049">
        <f>BB25+BC25</f>
        <v>0</v>
      </c>
      <c r="BG25" s="2050"/>
      <c r="BH25" s="2051"/>
    </row>
    <row r="26" spans="2:60" ht="12.75" customHeight="1">
      <c r="B26" s="2022"/>
      <c r="C26" s="2026" t="s">
        <v>2387</v>
      </c>
      <c r="D26" s="2047"/>
      <c r="E26" s="2047"/>
      <c r="F26" s="2047"/>
      <c r="G26" s="4199"/>
      <c r="H26" s="4199"/>
      <c r="I26" s="2047"/>
      <c r="J26" s="4199"/>
      <c r="K26" s="4200"/>
      <c r="L26" s="4200"/>
      <c r="M26" s="4199"/>
      <c r="N26" s="4201"/>
      <c r="O26" s="4201"/>
      <c r="P26" s="4202"/>
      <c r="Q26" s="4201"/>
      <c r="R26" s="4201"/>
      <c r="S26" s="4203"/>
      <c r="T26" s="4200"/>
      <c r="U26" s="4200"/>
      <c r="V26" s="4201"/>
      <c r="W26" s="4202"/>
      <c r="X26" s="4201"/>
      <c r="Y26" s="4201"/>
      <c r="Z26" s="4202"/>
      <c r="AA26" s="4201"/>
      <c r="AB26" s="4201"/>
      <c r="AC26" s="4201"/>
      <c r="AD26" s="4204"/>
      <c r="AG26" s="265"/>
      <c r="AH26" s="265"/>
      <c r="AI26" s="265"/>
      <c r="AJ26" s="265"/>
      <c r="AK26" s="2461"/>
      <c r="AL26" s="1614">
        <f t="shared" ref="AL26:AL27" si="4">AA27</f>
        <v>0</v>
      </c>
      <c r="AM26" s="4201"/>
      <c r="AN26" s="4201"/>
      <c r="AO26" s="4188">
        <f t="shared" ref="AO26:AO27" si="5">AL26+AM26-AN26</f>
        <v>0</v>
      </c>
      <c r="AP26" s="4201"/>
      <c r="AQ26" s="4201"/>
      <c r="AR26" s="4201"/>
      <c r="AS26" s="4201"/>
      <c r="AT26" s="4201"/>
      <c r="AU26" s="4201"/>
      <c r="AV26" s="4188">
        <f>IF(AX26&gt;AO26,AX26-AO26,0)</f>
        <v>0</v>
      </c>
      <c r="AW26" s="4129">
        <f>IF(AO26&gt;AX26,AO26-AX26,0)</f>
        <v>0</v>
      </c>
      <c r="AX26" s="4129">
        <f>IF(AP26="Y",IF(AS26=0,AO26,MIN(AO26,AS26,(AT26+AU26))),0)</f>
        <v>0</v>
      </c>
      <c r="AY26" s="2048"/>
      <c r="AZ26" s="4205">
        <f>IF(BB26&gt;AO26,BB26-AO26,0)</f>
        <v>0</v>
      </c>
      <c r="BA26" s="4205">
        <f>IF(AO26&gt;BB26,AO26-BB26,0)</f>
        <v>0</v>
      </c>
      <c r="BB26" s="2049">
        <f>AX26+AY26</f>
        <v>0</v>
      </c>
      <c r="BC26" s="2048"/>
      <c r="BD26" s="4205">
        <f>IF(BF26&gt;AO26,BF26-AO26,0)</f>
        <v>0</v>
      </c>
      <c r="BE26" s="4205">
        <f>IF(AO26&gt;BF26,AO26-BF26,0)</f>
        <v>0</v>
      </c>
      <c r="BF26" s="2049">
        <f>BB26+BC26</f>
        <v>0</v>
      </c>
      <c r="BG26" s="2048"/>
      <c r="BH26" s="2052"/>
    </row>
    <row r="27" spans="2:60" ht="12.75" customHeight="1">
      <c r="B27" s="5720"/>
      <c r="C27" s="2037" t="s">
        <v>2388</v>
      </c>
      <c r="D27" s="2053"/>
      <c r="E27" s="2053"/>
      <c r="F27" s="2053"/>
      <c r="G27" s="2054"/>
      <c r="H27" s="2054"/>
      <c r="I27" s="2053"/>
      <c r="J27" s="2054"/>
      <c r="K27" s="2055"/>
      <c r="L27" s="2055"/>
      <c r="M27" s="2054"/>
      <c r="N27" s="2056"/>
      <c r="O27" s="2057"/>
      <c r="P27" s="2058"/>
      <c r="Q27" s="2057"/>
      <c r="R27" s="2057"/>
      <c r="S27" s="2059"/>
      <c r="T27" s="2055"/>
      <c r="U27" s="2055"/>
      <c r="V27" s="2056"/>
      <c r="W27" s="2060"/>
      <c r="X27" s="2056"/>
      <c r="Y27" s="2056"/>
      <c r="Z27" s="2060"/>
      <c r="AA27" s="2056"/>
      <c r="AB27" s="2056"/>
      <c r="AC27" s="2056"/>
      <c r="AD27" s="2061"/>
      <c r="AG27" s="265"/>
      <c r="AH27" s="265"/>
      <c r="AI27" s="265"/>
      <c r="AJ27" s="265"/>
      <c r="AK27" s="2461"/>
      <c r="AL27" s="1614">
        <f t="shared" si="4"/>
        <v>0</v>
      </c>
      <c r="AM27" s="4201"/>
      <c r="AN27" s="4201"/>
      <c r="AO27" s="4188">
        <f t="shared" si="5"/>
        <v>0</v>
      </c>
      <c r="AP27" s="4201"/>
      <c r="AQ27" s="2056"/>
      <c r="AR27" s="2056"/>
      <c r="AS27" s="2056"/>
      <c r="AT27" s="2056"/>
      <c r="AU27" s="2056"/>
      <c r="AV27" s="4188">
        <f>IF(AX27&gt;AO27,AX27-AO27,0)</f>
        <v>0</v>
      </c>
      <c r="AW27" s="4129">
        <f>IF(AO27&gt;AX27,AO27-AX27,0)</f>
        <v>0</v>
      </c>
      <c r="AX27" s="4129">
        <f>IF(AP27="Y",IF(AS27=0,AO27,MIN(AO27,AS27,(AT27+AU27))),0)</f>
        <v>0</v>
      </c>
      <c r="AY27" s="2048"/>
      <c r="AZ27" s="4205">
        <f>IF(BB27&gt;AO27,BB27-AO27,0)</f>
        <v>0</v>
      </c>
      <c r="BA27" s="4205">
        <f>IF(AO27&gt;BB27,AO27-BB27,0)</f>
        <v>0</v>
      </c>
      <c r="BB27" s="2049">
        <f>AX27+AY27</f>
        <v>0</v>
      </c>
      <c r="BC27" s="2048"/>
      <c r="BD27" s="4205">
        <f>IF(BF27&gt;AO27,BF27-AO27,0)</f>
        <v>0</v>
      </c>
      <c r="BE27" s="4205">
        <f>IF(AO27&gt;BF27,AO27-BF27,0)</f>
        <v>0</v>
      </c>
      <c r="BF27" s="2049">
        <f>BB27+BC27</f>
        <v>0</v>
      </c>
      <c r="BG27" s="2062"/>
      <c r="BH27" s="2063"/>
    </row>
    <row r="28" spans="2:60" ht="12.75" customHeight="1">
      <c r="B28" s="5701"/>
      <c r="C28" s="5702" t="s">
        <v>1519</v>
      </c>
      <c r="D28" s="5703"/>
      <c r="E28" s="5703"/>
      <c r="F28" s="5703"/>
      <c r="G28" s="5704"/>
      <c r="H28" s="5704"/>
      <c r="I28" s="5703"/>
      <c r="J28" s="5704"/>
      <c r="K28" s="5705"/>
      <c r="L28" s="5705"/>
      <c r="M28" s="5704"/>
      <c r="N28" s="5721">
        <f>SUBTOTAL(9,N25:N27)</f>
        <v>0</v>
      </c>
      <c r="O28" s="5722">
        <f>SUBTOTAL(9,O25:O27)</f>
        <v>0</v>
      </c>
      <c r="P28" s="5721">
        <f>SUBTOTAL(9,P25:P27)</f>
        <v>0</v>
      </c>
      <c r="Q28" s="5721">
        <f>SUBTOTAL(9,Q25:Q27)</f>
        <v>0</v>
      </c>
      <c r="R28" s="5721">
        <f>SUBTOTAL(9,R25:R27)</f>
        <v>0</v>
      </c>
      <c r="S28" s="5708"/>
      <c r="T28" s="5705"/>
      <c r="U28" s="5705"/>
      <c r="V28" s="5709">
        <f t="shared" ref="V28:AC28" si="6">SUBTOTAL(9,V25:V27)</f>
        <v>0</v>
      </c>
      <c r="W28" s="5709">
        <f t="shared" si="6"/>
        <v>0</v>
      </c>
      <c r="X28" s="5709">
        <f t="shared" si="6"/>
        <v>0</v>
      </c>
      <c r="Y28" s="5709">
        <f t="shared" si="6"/>
        <v>0</v>
      </c>
      <c r="Z28" s="5709">
        <f t="shared" si="6"/>
        <v>0</v>
      </c>
      <c r="AA28" s="5709">
        <f t="shared" si="6"/>
        <v>0</v>
      </c>
      <c r="AB28" s="5709">
        <f t="shared" si="6"/>
        <v>0</v>
      </c>
      <c r="AC28" s="5709">
        <f t="shared" si="6"/>
        <v>0</v>
      </c>
      <c r="AD28" s="5710"/>
      <c r="AG28" s="265"/>
      <c r="AH28" s="265"/>
      <c r="AI28" s="265"/>
      <c r="AJ28" s="265"/>
      <c r="AK28" s="2461"/>
      <c r="AL28" s="5711">
        <f t="shared" ref="AL28:AO28" si="7">SUBTOTAL(9,AL25:AL27)</f>
        <v>0</v>
      </c>
      <c r="AM28" s="5712">
        <f t="shared" si="7"/>
        <v>0</v>
      </c>
      <c r="AN28" s="5712">
        <f t="shared" si="7"/>
        <v>0</v>
      </c>
      <c r="AO28" s="5712">
        <f t="shared" si="7"/>
        <v>0</v>
      </c>
      <c r="AP28" s="5712"/>
      <c r="AQ28" s="5712">
        <f>SUBTOTAL(9,AQ25:AQ27)</f>
        <v>0</v>
      </c>
      <c r="AR28" s="5712"/>
      <c r="AS28" s="5712">
        <f t="shared" ref="AS28:AX28" si="8">SUBTOTAL(9,AS25:AS27)</f>
        <v>0</v>
      </c>
      <c r="AT28" s="5712">
        <f t="shared" si="8"/>
        <v>0</v>
      </c>
      <c r="AU28" s="5712">
        <f t="shared" si="8"/>
        <v>0</v>
      </c>
      <c r="AV28" s="5712">
        <f t="shared" si="8"/>
        <v>0</v>
      </c>
      <c r="AW28" s="5712">
        <f t="shared" si="8"/>
        <v>0</v>
      </c>
      <c r="AX28" s="5712">
        <f t="shared" si="8"/>
        <v>0</v>
      </c>
      <c r="AY28" s="5713">
        <f t="shared" ref="AY28:BF28" si="9">SUBTOTAL(9,AY25:AY27)</f>
        <v>0</v>
      </c>
      <c r="AZ28" s="5712">
        <f t="shared" si="9"/>
        <v>0</v>
      </c>
      <c r="BA28" s="5712">
        <f t="shared" si="9"/>
        <v>0</v>
      </c>
      <c r="BB28" s="5712">
        <f t="shared" si="9"/>
        <v>0</v>
      </c>
      <c r="BC28" s="5714">
        <f t="shared" si="9"/>
        <v>0</v>
      </c>
      <c r="BD28" s="5712">
        <f t="shared" si="9"/>
        <v>0</v>
      </c>
      <c r="BE28" s="5712">
        <f t="shared" si="9"/>
        <v>0</v>
      </c>
      <c r="BF28" s="5715">
        <f t="shared" si="9"/>
        <v>0</v>
      </c>
      <c r="BG28" s="5716"/>
      <c r="BH28" s="5717"/>
    </row>
    <row r="29" spans="2:60" ht="12.75" customHeight="1">
      <c r="B29" s="2022"/>
      <c r="C29" s="1064"/>
      <c r="D29" s="2023"/>
      <c r="E29" s="2023"/>
      <c r="F29" s="2023"/>
      <c r="G29" s="4116"/>
      <c r="H29" s="4116"/>
      <c r="I29" s="2023"/>
      <c r="J29" s="4116"/>
      <c r="K29" s="4190"/>
      <c r="L29" s="4190"/>
      <c r="M29" s="4116"/>
      <c r="N29" s="4188"/>
      <c r="O29" s="4188"/>
      <c r="P29" s="4188"/>
      <c r="Q29" s="4188"/>
      <c r="R29" s="4188"/>
      <c r="S29" s="4147"/>
      <c r="T29" s="4190"/>
      <c r="U29" s="4190"/>
      <c r="V29" s="4188"/>
      <c r="W29" s="4188"/>
      <c r="X29" s="4188"/>
      <c r="Y29" s="4188"/>
      <c r="Z29" s="4188"/>
      <c r="AA29" s="4188"/>
      <c r="AB29" s="4188"/>
      <c r="AC29" s="4188"/>
      <c r="AD29" s="4191"/>
      <c r="AG29" s="265"/>
      <c r="AH29" s="265"/>
      <c r="AI29" s="265"/>
      <c r="AJ29" s="265"/>
      <c r="AK29" s="2461"/>
      <c r="AL29" s="1614"/>
      <c r="AM29" s="4188"/>
      <c r="AN29" s="4188"/>
      <c r="AO29" s="4188"/>
      <c r="AP29" s="4188"/>
      <c r="AQ29" s="4188"/>
      <c r="AR29" s="4188"/>
      <c r="AS29" s="4188"/>
      <c r="AT29" s="4188"/>
      <c r="AU29" s="4188"/>
      <c r="AV29" s="4188"/>
      <c r="AW29" s="4188"/>
      <c r="AX29" s="4188"/>
      <c r="AY29" s="1613"/>
      <c r="AZ29" s="4188"/>
      <c r="BA29" s="4188"/>
      <c r="BB29" s="4188"/>
      <c r="BC29" s="1613"/>
      <c r="BD29" s="4188"/>
      <c r="BE29" s="4188"/>
      <c r="BF29" s="4189"/>
      <c r="BG29" s="2020"/>
      <c r="BH29" s="2021"/>
    </row>
    <row r="30" spans="2:60" ht="12.75" customHeight="1">
      <c r="B30" s="2022"/>
      <c r="C30" s="2024" t="s">
        <v>2390</v>
      </c>
      <c r="D30" s="2023"/>
      <c r="E30" s="2023"/>
      <c r="F30" s="2023"/>
      <c r="G30" s="4116"/>
      <c r="H30" s="4116"/>
      <c r="I30" s="2023"/>
      <c r="J30" s="4116"/>
      <c r="K30" s="4190"/>
      <c r="L30" s="4190"/>
      <c r="M30" s="4116"/>
      <c r="N30" s="4188"/>
      <c r="O30" s="4188"/>
      <c r="P30" s="4188"/>
      <c r="Q30" s="4188"/>
      <c r="R30" s="4188"/>
      <c r="S30" s="4147"/>
      <c r="T30" s="4190"/>
      <c r="U30" s="4190"/>
      <c r="V30" s="4188"/>
      <c r="W30" s="4188"/>
      <c r="X30" s="4188"/>
      <c r="Y30" s="4188"/>
      <c r="Z30" s="4188"/>
      <c r="AA30" s="4188"/>
      <c r="AB30" s="4188"/>
      <c r="AC30" s="4188"/>
      <c r="AD30" s="4191"/>
      <c r="AG30" s="265"/>
      <c r="AH30" s="265"/>
      <c r="AI30" s="265"/>
      <c r="AJ30" s="265"/>
      <c r="AK30" s="2461"/>
      <c r="AL30" s="1614"/>
      <c r="AM30" s="4188"/>
      <c r="AN30" s="4188"/>
      <c r="AO30" s="4188"/>
      <c r="AP30" s="4188"/>
      <c r="AQ30" s="4188"/>
      <c r="AR30" s="4188"/>
      <c r="AS30" s="4188"/>
      <c r="AT30" s="4188"/>
      <c r="AU30" s="4188"/>
      <c r="AV30" s="4188"/>
      <c r="AW30" s="4188"/>
      <c r="AX30" s="4188"/>
      <c r="AY30" s="1613"/>
      <c r="AZ30" s="4188"/>
      <c r="BA30" s="4188"/>
      <c r="BB30" s="4188"/>
      <c r="BC30" s="1613"/>
      <c r="BD30" s="4188"/>
      <c r="BE30" s="4188"/>
      <c r="BF30" s="4189"/>
      <c r="BG30" s="2020"/>
      <c r="BH30" s="2021"/>
    </row>
    <row r="31" spans="2:60" ht="12.75" customHeight="1">
      <c r="B31" s="2022"/>
      <c r="C31" s="2024"/>
      <c r="D31" s="2023"/>
      <c r="E31" s="2023"/>
      <c r="F31" s="2023"/>
      <c r="G31" s="4116"/>
      <c r="H31" s="4116"/>
      <c r="I31" s="2023"/>
      <c r="J31" s="4116"/>
      <c r="K31" s="4190"/>
      <c r="L31" s="4190"/>
      <c r="M31" s="4116"/>
      <c r="N31" s="4188"/>
      <c r="O31" s="4188"/>
      <c r="P31" s="4188"/>
      <c r="Q31" s="4188"/>
      <c r="R31" s="4188"/>
      <c r="S31" s="4147"/>
      <c r="T31" s="4190"/>
      <c r="U31" s="4190"/>
      <c r="V31" s="4188"/>
      <c r="W31" s="4188"/>
      <c r="X31" s="4188"/>
      <c r="Y31" s="4188"/>
      <c r="Z31" s="4188"/>
      <c r="AA31" s="4188"/>
      <c r="AB31" s="4188"/>
      <c r="AC31" s="4188"/>
      <c r="AD31" s="4191"/>
      <c r="AG31" s="265"/>
      <c r="AH31" s="265"/>
      <c r="AI31" s="265"/>
      <c r="AJ31" s="265"/>
      <c r="AK31" s="2461"/>
      <c r="AL31" s="1614"/>
      <c r="AM31" s="4188"/>
      <c r="AN31" s="4188"/>
      <c r="AO31" s="4188"/>
      <c r="AP31" s="4188"/>
      <c r="AQ31" s="4188"/>
      <c r="AR31" s="4188"/>
      <c r="AS31" s="4188"/>
      <c r="AT31" s="4188"/>
      <c r="AU31" s="4188"/>
      <c r="AV31" s="4188"/>
      <c r="AW31" s="4188"/>
      <c r="AX31" s="4188"/>
      <c r="AY31" s="1613"/>
      <c r="AZ31" s="4188"/>
      <c r="BA31" s="4188"/>
      <c r="BB31" s="4188"/>
      <c r="BC31" s="1613"/>
      <c r="BD31" s="4188"/>
      <c r="BE31" s="4188"/>
      <c r="BF31" s="4189"/>
      <c r="BG31" s="2020"/>
      <c r="BH31" s="2021"/>
    </row>
    <row r="32" spans="2:60" ht="12.75" customHeight="1">
      <c r="B32" s="1630" t="s">
        <v>2032</v>
      </c>
      <c r="C32" s="1024" t="s">
        <v>2391</v>
      </c>
      <c r="D32" s="1025"/>
      <c r="E32" s="1025"/>
      <c r="F32" s="2023"/>
      <c r="G32" s="1282"/>
      <c r="H32" s="4116"/>
      <c r="I32" s="2023"/>
      <c r="J32" s="4116"/>
      <c r="K32" s="2064"/>
      <c r="L32" s="2064"/>
      <c r="M32" s="1282"/>
      <c r="N32" s="1632"/>
      <c r="O32" s="1632"/>
      <c r="P32" s="1632"/>
      <c r="Q32" s="1632"/>
      <c r="R32" s="1632"/>
      <c r="S32" s="4147"/>
      <c r="T32" s="2064"/>
      <c r="U32" s="2064"/>
      <c r="V32" s="1632"/>
      <c r="W32" s="1632"/>
      <c r="X32" s="1632"/>
      <c r="Y32" s="1632"/>
      <c r="Z32" s="1632"/>
      <c r="AA32" s="1632"/>
      <c r="AB32" s="1632"/>
      <c r="AC32" s="1632"/>
      <c r="AD32" s="1279"/>
      <c r="AG32" s="265"/>
      <c r="AH32" s="265"/>
      <c r="AI32" s="265"/>
      <c r="AJ32" s="265"/>
      <c r="AK32" s="2461"/>
      <c r="AL32" s="2065"/>
      <c r="AM32" s="1632"/>
      <c r="AN32" s="1632"/>
      <c r="AO32" s="1632"/>
      <c r="AP32" s="1632"/>
      <c r="AQ32" s="1632"/>
      <c r="AR32" s="1632"/>
      <c r="AS32" s="1632"/>
      <c r="AT32" s="1632"/>
      <c r="AU32" s="1632"/>
      <c r="AV32" s="1632"/>
      <c r="AW32" s="1632"/>
      <c r="AX32" s="1632"/>
      <c r="AY32" s="2066"/>
      <c r="AZ32" s="1632"/>
      <c r="BA32" s="1632"/>
      <c r="BB32" s="1632"/>
      <c r="BC32" s="2066"/>
      <c r="BD32" s="1632"/>
      <c r="BE32" s="1632"/>
      <c r="BF32" s="2067"/>
      <c r="BG32" s="2068"/>
      <c r="BH32" s="2069"/>
    </row>
    <row r="33" spans="2:60" s="18" customFormat="1" ht="12.75" customHeight="1">
      <c r="B33" s="2070">
        <v>1</v>
      </c>
      <c r="C33" s="2026"/>
      <c r="D33" s="1104"/>
      <c r="E33" s="1104"/>
      <c r="F33" s="2047"/>
      <c r="G33" s="1183"/>
      <c r="H33" s="4199"/>
      <c r="I33" s="2047"/>
      <c r="J33" s="4199"/>
      <c r="K33" s="2071"/>
      <c r="L33" s="2071"/>
      <c r="M33" s="1183"/>
      <c r="N33" s="1637"/>
      <c r="O33" s="1637"/>
      <c r="P33" s="1637"/>
      <c r="Q33" s="1637"/>
      <c r="R33" s="1637"/>
      <c r="S33" s="4203"/>
      <c r="T33" s="2071"/>
      <c r="U33" s="2038"/>
      <c r="V33" s="4201"/>
      <c r="W33" s="4202"/>
      <c r="X33" s="4201"/>
      <c r="Y33" s="4201"/>
      <c r="Z33" s="4202"/>
      <c r="AA33" s="4201"/>
      <c r="AB33" s="4201"/>
      <c r="AC33" s="4201"/>
      <c r="AD33" s="4204"/>
      <c r="AE33" s="23"/>
      <c r="AK33" s="2463"/>
      <c r="AL33" s="1614">
        <f>AA34</f>
        <v>0</v>
      </c>
      <c r="AM33" s="4201"/>
      <c r="AN33" s="4201"/>
      <c r="AO33" s="4188">
        <f>AL33+AM33-AN33</f>
        <v>0</v>
      </c>
      <c r="AP33" s="4201"/>
      <c r="AQ33" s="1637"/>
      <c r="AR33" s="4201"/>
      <c r="AS33" s="1637"/>
      <c r="AT33" s="1637"/>
      <c r="AU33" s="1637"/>
      <c r="AV33" s="4188">
        <f>IF(AX33&gt;AO33,AX33-AO33,0)</f>
        <v>0</v>
      </c>
      <c r="AW33" s="4129">
        <f>IF(AO33&gt;AX33,AO33-AX33,0)</f>
        <v>0</v>
      </c>
      <c r="AX33" s="4129">
        <f>IF(AP33="Y",IF(AS33=0,AO33,MIN(AO33,AS33,(AT33+AU33))),0)</f>
        <v>0</v>
      </c>
      <c r="AY33" s="2048"/>
      <c r="AZ33" s="4205">
        <f>IF(BB33&gt;AO33,BB33-AO33,0)</f>
        <v>0</v>
      </c>
      <c r="BA33" s="4205">
        <f>IF(AO33&gt;BB33,AO33-BB33,0)</f>
        <v>0</v>
      </c>
      <c r="BB33" s="2049">
        <f>AX33+AY33</f>
        <v>0</v>
      </c>
      <c r="BC33" s="2048"/>
      <c r="BD33" s="4205">
        <f>IF(BF33&gt;AO33,BF33-AO33,0)</f>
        <v>0</v>
      </c>
      <c r="BE33" s="4205">
        <f>IF(AO33&gt;BF33,AO33-BF33,0)</f>
        <v>0</v>
      </c>
      <c r="BF33" s="2049">
        <f>BB33+BC33</f>
        <v>0</v>
      </c>
      <c r="BG33" s="2050"/>
      <c r="BH33" s="2051"/>
    </row>
    <row r="34" spans="2:60" s="18" customFormat="1" ht="12.75" customHeight="1">
      <c r="B34" s="2070">
        <v>2</v>
      </c>
      <c r="C34" s="2026"/>
      <c r="D34" s="1462"/>
      <c r="E34" s="1462"/>
      <c r="F34" s="2047"/>
      <c r="G34" s="1189"/>
      <c r="H34" s="4199"/>
      <c r="I34" s="2047"/>
      <c r="J34" s="4199"/>
      <c r="K34" s="2072"/>
      <c r="L34" s="2072"/>
      <c r="M34" s="1189"/>
      <c r="N34" s="1766"/>
      <c r="O34" s="1766"/>
      <c r="P34" s="1766"/>
      <c r="Q34" s="1766"/>
      <c r="R34" s="1766"/>
      <c r="S34" s="4203"/>
      <c r="T34" s="2072"/>
      <c r="U34" s="2038"/>
      <c r="V34" s="4201"/>
      <c r="W34" s="4202"/>
      <c r="X34" s="4201"/>
      <c r="Y34" s="4201"/>
      <c r="Z34" s="4202"/>
      <c r="AA34" s="4201"/>
      <c r="AB34" s="4201"/>
      <c r="AC34" s="4201"/>
      <c r="AD34" s="4204"/>
      <c r="AE34" s="23"/>
      <c r="AK34" s="2463"/>
      <c r="AL34" s="1614">
        <f t="shared" ref="AL34:AL35" si="10">AA35</f>
        <v>0</v>
      </c>
      <c r="AM34" s="4201"/>
      <c r="AN34" s="4201"/>
      <c r="AO34" s="4188">
        <f t="shared" ref="AO34:AO35" si="11">AL34+AM34-AN34</f>
        <v>0</v>
      </c>
      <c r="AP34" s="4201"/>
      <c r="AQ34" s="1766"/>
      <c r="AR34" s="4201"/>
      <c r="AS34" s="1766"/>
      <c r="AT34" s="1766"/>
      <c r="AU34" s="1766"/>
      <c r="AV34" s="4188">
        <f>IF(AX34&gt;AO34,AX34-AO34,0)</f>
        <v>0</v>
      </c>
      <c r="AW34" s="4129">
        <f>IF(AO34&gt;AX34,AO34-AX34,0)</f>
        <v>0</v>
      </c>
      <c r="AX34" s="4129">
        <f>IF(AP34="Y",IF(AS34=0,AO34,MIN(AO34,AS34,(AT34+AU34))),0)</f>
        <v>0</v>
      </c>
      <c r="AY34" s="2048"/>
      <c r="AZ34" s="4205">
        <f>IF(BB34&gt;AO34,BB34-AO34,0)</f>
        <v>0</v>
      </c>
      <c r="BA34" s="4205">
        <f>IF(AO34&gt;BB34,AO34-BB34,0)</f>
        <v>0</v>
      </c>
      <c r="BB34" s="2049">
        <f>AX34+AY34</f>
        <v>0</v>
      </c>
      <c r="BC34" s="2048"/>
      <c r="BD34" s="4205">
        <f>IF(BF34&gt;AO34,BF34-AO34,0)</f>
        <v>0</v>
      </c>
      <c r="BE34" s="4205">
        <f>IF(AO34&gt;BF34,AO34-BF34,0)</f>
        <v>0</v>
      </c>
      <c r="BF34" s="2049">
        <f>BB34+BC34</f>
        <v>0</v>
      </c>
      <c r="BG34" s="2073"/>
      <c r="BH34" s="2074"/>
    </row>
    <row r="35" spans="2:60" s="18" customFormat="1" ht="12.75" customHeight="1">
      <c r="B35" s="2075">
        <v>3</v>
      </c>
      <c r="C35" s="2037"/>
      <c r="D35" s="2076"/>
      <c r="E35" s="2076"/>
      <c r="F35" s="2053"/>
      <c r="G35" s="2077"/>
      <c r="H35" s="2054"/>
      <c r="I35" s="2053"/>
      <c r="J35" s="2054"/>
      <c r="K35" s="2078"/>
      <c r="L35" s="2078"/>
      <c r="M35" s="2077"/>
      <c r="N35" s="2079"/>
      <c r="O35" s="2079"/>
      <c r="P35" s="2079"/>
      <c r="Q35" s="2079"/>
      <c r="R35" s="2079"/>
      <c r="S35" s="2080"/>
      <c r="T35" s="2078"/>
      <c r="U35" s="2038"/>
      <c r="V35" s="2056"/>
      <c r="W35" s="2060"/>
      <c r="X35" s="2056"/>
      <c r="Y35" s="2056"/>
      <c r="Z35" s="2060"/>
      <c r="AA35" s="2056"/>
      <c r="AB35" s="2056"/>
      <c r="AC35" s="2056"/>
      <c r="AD35" s="2061"/>
      <c r="AE35" s="23"/>
      <c r="AK35" s="2463"/>
      <c r="AL35" s="1614">
        <f t="shared" si="10"/>
        <v>0</v>
      </c>
      <c r="AM35" s="4201"/>
      <c r="AN35" s="4201"/>
      <c r="AO35" s="4188">
        <f t="shared" si="11"/>
        <v>0</v>
      </c>
      <c r="AP35" s="4201"/>
      <c r="AQ35" s="2079"/>
      <c r="AR35" s="2056"/>
      <c r="AS35" s="2079"/>
      <c r="AT35" s="2079"/>
      <c r="AU35" s="2079"/>
      <c r="AV35" s="4188">
        <f>IF(AX35&gt;AO35,AX35-AO35,0)</f>
        <v>0</v>
      </c>
      <c r="AW35" s="4129">
        <f>IF(AO35&gt;AX35,AO35-AX35,0)</f>
        <v>0</v>
      </c>
      <c r="AX35" s="4129">
        <f>IF(AP35="Y",IF(AS35=0,AO35,MIN(AO35,AS35,(AT35+AU35))),0)</f>
        <v>0</v>
      </c>
      <c r="AY35" s="2048"/>
      <c r="AZ35" s="4205">
        <f>IF(BB35&gt;AO35,BB35-AO35,0)</f>
        <v>0</v>
      </c>
      <c r="BA35" s="4205">
        <f>IF(AO35&gt;BB35,AO35-BB35,0)</f>
        <v>0</v>
      </c>
      <c r="BB35" s="2049">
        <f>AX35+AY35</f>
        <v>0</v>
      </c>
      <c r="BC35" s="2048"/>
      <c r="BD35" s="4205">
        <f>IF(BF35&gt;AO35,BF35-AO35,0)</f>
        <v>0</v>
      </c>
      <c r="BE35" s="4205">
        <f>IF(AO35&gt;BF35,AO35-BF35,0)</f>
        <v>0</v>
      </c>
      <c r="BF35" s="2049">
        <f>BB35+BC35</f>
        <v>0</v>
      </c>
      <c r="BG35" s="2081"/>
      <c r="BH35" s="2082"/>
    </row>
    <row r="36" spans="2:60" ht="12.75" customHeight="1">
      <c r="B36" s="5701"/>
      <c r="C36" s="5702" t="s">
        <v>2392</v>
      </c>
      <c r="D36" s="5703"/>
      <c r="E36" s="5703"/>
      <c r="F36" s="5703"/>
      <c r="G36" s="5704"/>
      <c r="H36" s="5704"/>
      <c r="I36" s="5703"/>
      <c r="J36" s="5704"/>
      <c r="K36" s="5705"/>
      <c r="L36" s="5705"/>
      <c r="M36" s="5704"/>
      <c r="N36" s="5721">
        <f>SUBTOTAL(9,N33:N35)</f>
        <v>0</v>
      </c>
      <c r="O36" s="5723">
        <f>SUBTOTAL(9,O33:O35)</f>
        <v>0</v>
      </c>
      <c r="P36" s="5723">
        <f>SUBTOTAL(9,P33:P35)</f>
        <v>0</v>
      </c>
      <c r="Q36" s="5723">
        <f>SUBTOTAL(9,Q33:Q35)</f>
        <v>0</v>
      </c>
      <c r="R36" s="5723">
        <f>SUBTOTAL(9,R33:R35)</f>
        <v>0</v>
      </c>
      <c r="S36" s="5708"/>
      <c r="T36" s="5705"/>
      <c r="U36" s="5705"/>
      <c r="V36" s="5709">
        <f t="shared" ref="V36:AC36" si="12">SUBTOTAL(9,V33:V35)</f>
        <v>0</v>
      </c>
      <c r="W36" s="5709">
        <f t="shared" si="12"/>
        <v>0</v>
      </c>
      <c r="X36" s="5709">
        <f t="shared" si="12"/>
        <v>0</v>
      </c>
      <c r="Y36" s="5709">
        <f t="shared" si="12"/>
        <v>0</v>
      </c>
      <c r="Z36" s="5709">
        <f t="shared" si="12"/>
        <v>0</v>
      </c>
      <c r="AA36" s="5709">
        <f t="shared" si="12"/>
        <v>0</v>
      </c>
      <c r="AB36" s="5709">
        <f t="shared" si="12"/>
        <v>0</v>
      </c>
      <c r="AC36" s="5709">
        <f t="shared" si="12"/>
        <v>0</v>
      </c>
      <c r="AD36" s="5724"/>
      <c r="AG36" s="265"/>
      <c r="AH36" s="265"/>
      <c r="AI36" s="265"/>
      <c r="AJ36" s="265"/>
      <c r="AK36" s="2461"/>
      <c r="AL36" s="5711">
        <f t="shared" ref="AL36:AO36" si="13">SUBTOTAL(9,AL33:AL35)</f>
        <v>0</v>
      </c>
      <c r="AM36" s="5712">
        <f t="shared" si="13"/>
        <v>0</v>
      </c>
      <c r="AN36" s="5712">
        <f t="shared" si="13"/>
        <v>0</v>
      </c>
      <c r="AO36" s="5712">
        <f t="shared" si="13"/>
        <v>0</v>
      </c>
      <c r="AP36" s="5712"/>
      <c r="AQ36" s="5712">
        <f>SUBTOTAL(9,AQ33:AQ35)</f>
        <v>0</v>
      </c>
      <c r="AR36" s="5712"/>
      <c r="AS36" s="5712">
        <f t="shared" ref="AS36:AX36" si="14">SUBTOTAL(9,AS33:AS35)</f>
        <v>0</v>
      </c>
      <c r="AT36" s="5712">
        <f t="shared" si="14"/>
        <v>0</v>
      </c>
      <c r="AU36" s="5712">
        <f t="shared" si="14"/>
        <v>0</v>
      </c>
      <c r="AV36" s="5712">
        <f t="shared" si="14"/>
        <v>0</v>
      </c>
      <c r="AW36" s="5712">
        <f t="shared" si="14"/>
        <v>0</v>
      </c>
      <c r="AX36" s="5712">
        <f t="shared" si="14"/>
        <v>0</v>
      </c>
      <c r="AY36" s="5713">
        <f t="shared" ref="AY36:BF36" si="15">SUBTOTAL(9,AY33:AY35)</f>
        <v>0</v>
      </c>
      <c r="AZ36" s="5712">
        <f t="shared" si="15"/>
        <v>0</v>
      </c>
      <c r="BA36" s="5712">
        <f t="shared" si="15"/>
        <v>0</v>
      </c>
      <c r="BB36" s="5712">
        <f t="shared" si="15"/>
        <v>0</v>
      </c>
      <c r="BC36" s="5714">
        <f t="shared" si="15"/>
        <v>0</v>
      </c>
      <c r="BD36" s="5712">
        <f t="shared" si="15"/>
        <v>0</v>
      </c>
      <c r="BE36" s="5712">
        <f t="shared" si="15"/>
        <v>0</v>
      </c>
      <c r="BF36" s="5715">
        <f t="shared" si="15"/>
        <v>0</v>
      </c>
      <c r="BG36" s="5716"/>
      <c r="BH36" s="5717"/>
    </row>
    <row r="37" spans="2:60" ht="12.75" customHeight="1">
      <c r="B37" s="2022"/>
      <c r="C37" s="1064"/>
      <c r="D37" s="2023"/>
      <c r="E37" s="2023"/>
      <c r="F37" s="2023"/>
      <c r="G37" s="4116"/>
      <c r="H37" s="4116"/>
      <c r="I37" s="2023"/>
      <c r="J37" s="4116"/>
      <c r="K37" s="4190"/>
      <c r="L37" s="4190"/>
      <c r="M37" s="4116"/>
      <c r="N37" s="4206"/>
      <c r="O37" s="4206"/>
      <c r="P37" s="4206"/>
      <c r="Q37" s="4206"/>
      <c r="R37" s="4206"/>
      <c r="S37" s="4147"/>
      <c r="T37" s="4190"/>
      <c r="U37" s="4190"/>
      <c r="V37" s="4206"/>
      <c r="W37" s="4206"/>
      <c r="X37" s="4206"/>
      <c r="Y37" s="4206"/>
      <c r="Z37" s="4206"/>
      <c r="AA37" s="4206"/>
      <c r="AB37" s="4206"/>
      <c r="AC37" s="4206"/>
      <c r="AD37" s="4191"/>
      <c r="AG37" s="265"/>
      <c r="AH37" s="265"/>
      <c r="AI37" s="265"/>
      <c r="AJ37" s="265"/>
      <c r="AK37" s="2461"/>
      <c r="AL37" s="2083"/>
      <c r="AM37" s="4206"/>
      <c r="AN37" s="4206"/>
      <c r="AO37" s="4206"/>
      <c r="AP37" s="4206"/>
      <c r="AQ37" s="4206"/>
      <c r="AR37" s="4206"/>
      <c r="AS37" s="4206"/>
      <c r="AT37" s="4206"/>
      <c r="AU37" s="4206"/>
      <c r="AV37" s="4206"/>
      <c r="AW37" s="4206"/>
      <c r="AX37" s="4206"/>
      <c r="AY37" s="2084"/>
      <c r="AZ37" s="4206"/>
      <c r="BA37" s="4206"/>
      <c r="BB37" s="4206"/>
      <c r="BC37" s="2084"/>
      <c r="BD37" s="4206"/>
      <c r="BE37" s="4206"/>
      <c r="BF37" s="4207"/>
      <c r="BG37" s="2085"/>
      <c r="BH37" s="2086"/>
    </row>
    <row r="38" spans="2:60" ht="12.75" customHeight="1">
      <c r="B38" s="1630" t="s">
        <v>2256</v>
      </c>
      <c r="C38" s="1024" t="s">
        <v>2393</v>
      </c>
      <c r="D38" s="1025"/>
      <c r="E38" s="1025"/>
      <c r="F38" s="2023"/>
      <c r="G38" s="1282"/>
      <c r="H38" s="4116"/>
      <c r="I38" s="2023"/>
      <c r="J38" s="4116"/>
      <c r="K38" s="2064"/>
      <c r="L38" s="2064"/>
      <c r="M38" s="1282"/>
      <c r="N38" s="1632"/>
      <c r="O38" s="1632"/>
      <c r="P38" s="1632"/>
      <c r="Q38" s="1632"/>
      <c r="R38" s="1632"/>
      <c r="S38" s="4147"/>
      <c r="T38" s="2064"/>
      <c r="U38" s="2064"/>
      <c r="V38" s="1632"/>
      <c r="W38" s="1632"/>
      <c r="X38" s="1632"/>
      <c r="Y38" s="1632"/>
      <c r="Z38" s="1632"/>
      <c r="AA38" s="1632"/>
      <c r="AB38" s="1632"/>
      <c r="AC38" s="1632"/>
      <c r="AD38" s="1279"/>
      <c r="AG38" s="265"/>
      <c r="AH38" s="265"/>
      <c r="AI38" s="265"/>
      <c r="AJ38" s="265"/>
      <c r="AK38" s="2461"/>
      <c r="AL38" s="2065"/>
      <c r="AM38" s="1632"/>
      <c r="AN38" s="1632"/>
      <c r="AO38" s="1632"/>
      <c r="AP38" s="1632"/>
      <c r="AQ38" s="1632"/>
      <c r="AR38" s="1632"/>
      <c r="AS38" s="1632"/>
      <c r="AT38" s="1632"/>
      <c r="AU38" s="1632"/>
      <c r="AV38" s="1632"/>
      <c r="AW38" s="1632"/>
      <c r="AX38" s="1632"/>
      <c r="AY38" s="2066"/>
      <c r="AZ38" s="1632"/>
      <c r="BA38" s="1632"/>
      <c r="BB38" s="1632"/>
      <c r="BC38" s="2066"/>
      <c r="BD38" s="1632"/>
      <c r="BE38" s="1632"/>
      <c r="BF38" s="2067"/>
      <c r="BG38" s="2068"/>
      <c r="BH38" s="2069"/>
    </row>
    <row r="39" spans="2:60" ht="12.75" customHeight="1">
      <c r="B39" s="1630"/>
      <c r="C39" s="1024"/>
      <c r="D39" s="1025"/>
      <c r="E39" s="1025"/>
      <c r="F39" s="2023"/>
      <c r="G39" s="1282"/>
      <c r="H39" s="4116"/>
      <c r="I39" s="2023"/>
      <c r="J39" s="4116"/>
      <c r="K39" s="2064"/>
      <c r="L39" s="2064"/>
      <c r="M39" s="1282"/>
      <c r="N39" s="1632"/>
      <c r="O39" s="1632"/>
      <c r="P39" s="1632"/>
      <c r="Q39" s="1632"/>
      <c r="R39" s="1632"/>
      <c r="S39" s="4147"/>
      <c r="T39" s="2064"/>
      <c r="U39" s="2064"/>
      <c r="V39" s="1632"/>
      <c r="W39" s="1632"/>
      <c r="X39" s="1632"/>
      <c r="Y39" s="1632"/>
      <c r="Z39" s="1632"/>
      <c r="AA39" s="1632"/>
      <c r="AB39" s="1632"/>
      <c r="AC39" s="1632"/>
      <c r="AD39" s="1279"/>
      <c r="AG39" s="265"/>
      <c r="AH39" s="265"/>
      <c r="AI39" s="265"/>
      <c r="AJ39" s="265"/>
      <c r="AK39" s="2461"/>
      <c r="AL39" s="2065"/>
      <c r="AM39" s="1632"/>
      <c r="AN39" s="1632"/>
      <c r="AO39" s="1632"/>
      <c r="AP39" s="1632"/>
      <c r="AQ39" s="1632"/>
      <c r="AR39" s="1632"/>
      <c r="AS39" s="1632"/>
      <c r="AT39" s="1632"/>
      <c r="AU39" s="1632"/>
      <c r="AV39" s="1632"/>
      <c r="AW39" s="1632"/>
      <c r="AX39" s="1632"/>
      <c r="AY39" s="2066"/>
      <c r="AZ39" s="1632"/>
      <c r="BA39" s="1632"/>
      <c r="BB39" s="1632"/>
      <c r="BC39" s="2066"/>
      <c r="BD39" s="1632"/>
      <c r="BE39" s="1632"/>
      <c r="BF39" s="2067"/>
      <c r="BG39" s="2068"/>
      <c r="BH39" s="2069"/>
    </row>
    <row r="40" spans="2:60" ht="12.75" customHeight="1">
      <c r="B40" s="2087" t="s">
        <v>2394</v>
      </c>
      <c r="C40" s="1024" t="s">
        <v>2387</v>
      </c>
      <c r="D40" s="1025"/>
      <c r="E40" s="1025"/>
      <c r="F40" s="2023"/>
      <c r="G40" s="1282"/>
      <c r="H40" s="4116"/>
      <c r="I40" s="2023"/>
      <c r="J40" s="4116"/>
      <c r="K40" s="2064"/>
      <c r="L40" s="2064"/>
      <c r="M40" s="1282"/>
      <c r="N40" s="1632"/>
      <c r="O40" s="1632"/>
      <c r="P40" s="1632"/>
      <c r="Q40" s="1632"/>
      <c r="R40" s="1632"/>
      <c r="S40" s="4147"/>
      <c r="T40" s="2064"/>
      <c r="U40" s="2064"/>
      <c r="V40" s="1632"/>
      <c r="W40" s="1632"/>
      <c r="X40" s="1632"/>
      <c r="Y40" s="1632"/>
      <c r="Z40" s="1632"/>
      <c r="AA40" s="1632"/>
      <c r="AB40" s="1632"/>
      <c r="AC40" s="1632"/>
      <c r="AD40" s="1279"/>
      <c r="AG40" s="265"/>
      <c r="AH40" s="265"/>
      <c r="AI40" s="265"/>
      <c r="AJ40" s="265"/>
      <c r="AK40" s="2461"/>
      <c r="AL40" s="2065"/>
      <c r="AM40" s="1632"/>
      <c r="AN40" s="1632"/>
      <c r="AO40" s="1632"/>
      <c r="AP40" s="1632"/>
      <c r="AQ40" s="1632"/>
      <c r="AR40" s="1632"/>
      <c r="AS40" s="1632"/>
      <c r="AT40" s="1632"/>
      <c r="AU40" s="1632"/>
      <c r="AV40" s="1632"/>
      <c r="AW40" s="1632"/>
      <c r="AX40" s="1632"/>
      <c r="AY40" s="2066"/>
      <c r="AZ40" s="1632"/>
      <c r="BA40" s="1632"/>
      <c r="BB40" s="1632"/>
      <c r="BC40" s="2066"/>
      <c r="BD40" s="1632"/>
      <c r="BE40" s="1632"/>
      <c r="BF40" s="2067"/>
      <c r="BG40" s="2068"/>
      <c r="BH40" s="2069"/>
    </row>
    <row r="41" spans="2:60" s="18" customFormat="1" ht="12.75" customHeight="1">
      <c r="B41" s="2070">
        <v>1</v>
      </c>
      <c r="C41" s="2026"/>
      <c r="D41" s="1104"/>
      <c r="E41" s="1104"/>
      <c r="F41" s="2047"/>
      <c r="G41" s="1183"/>
      <c r="H41" s="4199"/>
      <c r="I41" s="2047"/>
      <c r="J41" s="4199"/>
      <c r="K41" s="2071"/>
      <c r="L41" s="2071"/>
      <c r="M41" s="1183"/>
      <c r="N41" s="1637"/>
      <c r="O41" s="1637"/>
      <c r="P41" s="1637"/>
      <c r="Q41" s="1637"/>
      <c r="R41" s="1637"/>
      <c r="S41" s="4203"/>
      <c r="T41" s="2071"/>
      <c r="U41" s="2038"/>
      <c r="V41" s="4201"/>
      <c r="W41" s="4202"/>
      <c r="X41" s="4201"/>
      <c r="Y41" s="4201"/>
      <c r="Z41" s="4202"/>
      <c r="AA41" s="4201"/>
      <c r="AB41" s="4201"/>
      <c r="AC41" s="4201"/>
      <c r="AD41" s="4204"/>
      <c r="AE41" s="23"/>
      <c r="AK41" s="2463"/>
      <c r="AL41" s="1614">
        <f>AA42</f>
        <v>0</v>
      </c>
      <c r="AM41" s="4201"/>
      <c r="AN41" s="4201"/>
      <c r="AO41" s="4188">
        <f>AL41+AM41-AN41</f>
        <v>0</v>
      </c>
      <c r="AP41" s="4201"/>
      <c r="AQ41" s="1637"/>
      <c r="AR41" s="4201"/>
      <c r="AS41" s="1637"/>
      <c r="AT41" s="1637"/>
      <c r="AU41" s="1637"/>
      <c r="AV41" s="4188">
        <f>IF(AX41&gt;AO41,AX41-AO41,0)</f>
        <v>0</v>
      </c>
      <c r="AW41" s="4129">
        <f>IF(AO41&gt;AX41,AO41-AX41,0)</f>
        <v>0</v>
      </c>
      <c r="AX41" s="4129">
        <f>IF(AP41="Y",IF(AS41=0,AO41,MIN(AO41,AS41,(AT41+AU41))),0)</f>
        <v>0</v>
      </c>
      <c r="AY41" s="2048"/>
      <c r="AZ41" s="4205">
        <f>IF(BB41&gt;AO41,BB41-AO41,0)</f>
        <v>0</v>
      </c>
      <c r="BA41" s="4205">
        <f>IF(AO41&gt;BB41,AO41-BB41,0)</f>
        <v>0</v>
      </c>
      <c r="BB41" s="2049">
        <f>AX41+AY41</f>
        <v>0</v>
      </c>
      <c r="BC41" s="2048"/>
      <c r="BD41" s="4205">
        <f>IF(BF41&gt;AO41,BF41-AO41,0)</f>
        <v>0</v>
      </c>
      <c r="BE41" s="4205">
        <f>IF(AO41&gt;BF41,AO41-BF41,0)</f>
        <v>0</v>
      </c>
      <c r="BF41" s="2049">
        <f>BB41+BC41</f>
        <v>0</v>
      </c>
      <c r="BG41" s="2050"/>
      <c r="BH41" s="2051"/>
    </row>
    <row r="42" spans="2:60" s="18" customFormat="1" ht="12.75" customHeight="1">
      <c r="B42" s="2070">
        <v>2</v>
      </c>
      <c r="C42" s="2026"/>
      <c r="D42" s="1462"/>
      <c r="E42" s="1462"/>
      <c r="F42" s="2047"/>
      <c r="G42" s="1189"/>
      <c r="H42" s="4199"/>
      <c r="I42" s="2047"/>
      <c r="J42" s="4199"/>
      <c r="K42" s="2072"/>
      <c r="L42" s="2072"/>
      <c r="M42" s="1189"/>
      <c r="N42" s="1766"/>
      <c r="O42" s="1766"/>
      <c r="P42" s="1766"/>
      <c r="Q42" s="1766"/>
      <c r="R42" s="1766"/>
      <c r="S42" s="4203"/>
      <c r="T42" s="2072"/>
      <c r="U42" s="2038"/>
      <c r="V42" s="4201"/>
      <c r="W42" s="4202"/>
      <c r="X42" s="4201"/>
      <c r="Y42" s="4201"/>
      <c r="Z42" s="4202"/>
      <c r="AA42" s="4201"/>
      <c r="AB42" s="4201"/>
      <c r="AC42" s="4201"/>
      <c r="AD42" s="4204"/>
      <c r="AE42" s="23"/>
      <c r="AK42" s="2463"/>
      <c r="AL42" s="1614">
        <f t="shared" ref="AL42:AL43" si="16">AA43</f>
        <v>0</v>
      </c>
      <c r="AM42" s="4201"/>
      <c r="AN42" s="4201"/>
      <c r="AO42" s="4188">
        <f t="shared" ref="AO42:AO43" si="17">AL42+AM42-AN42</f>
        <v>0</v>
      </c>
      <c r="AP42" s="4201"/>
      <c r="AQ42" s="1766"/>
      <c r="AR42" s="4201"/>
      <c r="AS42" s="1766"/>
      <c r="AT42" s="1766"/>
      <c r="AU42" s="1766"/>
      <c r="AV42" s="4188">
        <f>IF(AX42&gt;AO42,AX42-AO42,0)</f>
        <v>0</v>
      </c>
      <c r="AW42" s="4129">
        <f>IF(AO42&gt;AX42,AO42-AX42,0)</f>
        <v>0</v>
      </c>
      <c r="AX42" s="4129">
        <f>IF(AP42="Y",IF(AS42=0,AO42,MIN(AO42,AS42,(AT42+AU42))),0)</f>
        <v>0</v>
      </c>
      <c r="AY42" s="2048"/>
      <c r="AZ42" s="4205">
        <f>IF(BB42&gt;AO42,BB42-AO42,0)</f>
        <v>0</v>
      </c>
      <c r="BA42" s="4205">
        <f>IF(AO42&gt;BB42,AO42-BB42,0)</f>
        <v>0</v>
      </c>
      <c r="BB42" s="2049">
        <f>AX42+AY42</f>
        <v>0</v>
      </c>
      <c r="BC42" s="2048"/>
      <c r="BD42" s="4205">
        <f>IF(BF42&gt;AO42,BF42-AO42,0)</f>
        <v>0</v>
      </c>
      <c r="BE42" s="4205">
        <f>IF(AO42&gt;BF42,AO42-BF42,0)</f>
        <v>0</v>
      </c>
      <c r="BF42" s="2049">
        <f>BB42+BC42</f>
        <v>0</v>
      </c>
      <c r="BG42" s="2050"/>
      <c r="BH42" s="2051"/>
    </row>
    <row r="43" spans="2:60" s="18" customFormat="1" ht="12.75" customHeight="1">
      <c r="B43" s="2075">
        <v>3</v>
      </c>
      <c r="C43" s="2037"/>
      <c r="D43" s="2076"/>
      <c r="E43" s="2076"/>
      <c r="F43" s="2053"/>
      <c r="G43" s="2077"/>
      <c r="H43" s="2054"/>
      <c r="I43" s="2053"/>
      <c r="J43" s="2054"/>
      <c r="K43" s="2078"/>
      <c r="L43" s="2078"/>
      <c r="M43" s="2077"/>
      <c r="N43" s="2079"/>
      <c r="O43" s="2079"/>
      <c r="P43" s="2079"/>
      <c r="Q43" s="2079"/>
      <c r="R43" s="2079"/>
      <c r="S43" s="2080"/>
      <c r="T43" s="2078"/>
      <c r="U43" s="2038"/>
      <c r="V43" s="2056"/>
      <c r="W43" s="2060"/>
      <c r="X43" s="2056"/>
      <c r="Y43" s="2056"/>
      <c r="Z43" s="2060"/>
      <c r="AA43" s="2056"/>
      <c r="AB43" s="2056"/>
      <c r="AC43" s="2056"/>
      <c r="AD43" s="2061"/>
      <c r="AE43" s="23"/>
      <c r="AK43" s="2463"/>
      <c r="AL43" s="1614">
        <f t="shared" si="16"/>
        <v>0</v>
      </c>
      <c r="AM43" s="4201"/>
      <c r="AN43" s="4201"/>
      <c r="AO43" s="4188">
        <f t="shared" si="17"/>
        <v>0</v>
      </c>
      <c r="AP43" s="4201"/>
      <c r="AQ43" s="2079"/>
      <c r="AR43" s="2056"/>
      <c r="AS43" s="2079"/>
      <c r="AT43" s="2079"/>
      <c r="AU43" s="2079"/>
      <c r="AV43" s="4188">
        <f>IF(AX43&gt;AO43,AX43-AO43,0)</f>
        <v>0</v>
      </c>
      <c r="AW43" s="4129">
        <f>IF(AO43&gt;AX43,AO43-AX43,0)</f>
        <v>0</v>
      </c>
      <c r="AX43" s="4129">
        <f>IF(AP43="Y",IF(AS43=0,AO43,MIN(AO43,AS43,(AT43+AU43))),0)</f>
        <v>0</v>
      </c>
      <c r="AY43" s="2048"/>
      <c r="AZ43" s="4205">
        <f>IF(BB43&gt;AO43,BB43-AO43,0)</f>
        <v>0</v>
      </c>
      <c r="BA43" s="4205">
        <f>IF(AO43&gt;BB43,AO43-BB43,0)</f>
        <v>0</v>
      </c>
      <c r="BB43" s="2049">
        <f>AX43+AY43</f>
        <v>0</v>
      </c>
      <c r="BC43" s="2048"/>
      <c r="BD43" s="4205">
        <f>IF(BF43&gt;AO43,BF43-AO43,0)</f>
        <v>0</v>
      </c>
      <c r="BE43" s="4205">
        <f>IF(AO43&gt;BF43,AO43-BF43,0)</f>
        <v>0</v>
      </c>
      <c r="BF43" s="2049">
        <f>BB43+BC43</f>
        <v>0</v>
      </c>
      <c r="BG43" s="2073"/>
      <c r="BH43" s="2074"/>
    </row>
    <row r="44" spans="2:60" ht="12.75" customHeight="1">
      <c r="B44" s="5701"/>
      <c r="C44" s="5703" t="s">
        <v>2395</v>
      </c>
      <c r="D44" s="5703"/>
      <c r="E44" s="5703"/>
      <c r="F44" s="5703"/>
      <c r="G44" s="5704"/>
      <c r="H44" s="5704"/>
      <c r="I44" s="5703"/>
      <c r="J44" s="5704"/>
      <c r="K44" s="5705"/>
      <c r="L44" s="5705"/>
      <c r="M44" s="5704"/>
      <c r="N44" s="5721">
        <f>SUBTOTAL(9,N41:N43)</f>
        <v>0</v>
      </c>
      <c r="O44" s="5723">
        <f>SUBTOTAL(9,O41:O43)</f>
        <v>0</v>
      </c>
      <c r="P44" s="5723">
        <f>SUBTOTAL(9,P41:P43)</f>
        <v>0</v>
      </c>
      <c r="Q44" s="5723">
        <f>SUBTOTAL(9,Q41:Q43)</f>
        <v>0</v>
      </c>
      <c r="R44" s="5723">
        <f>SUBTOTAL(9,R41:R43)</f>
        <v>0</v>
      </c>
      <c r="S44" s="5708"/>
      <c r="T44" s="5705"/>
      <c r="U44" s="5705"/>
      <c r="V44" s="5709">
        <f t="shared" ref="V44:AC44" si="18">SUBTOTAL(9,V41:V43)</f>
        <v>0</v>
      </c>
      <c r="W44" s="5709">
        <f t="shared" si="18"/>
        <v>0</v>
      </c>
      <c r="X44" s="5709">
        <f t="shared" si="18"/>
        <v>0</v>
      </c>
      <c r="Y44" s="5709">
        <f t="shared" si="18"/>
        <v>0</v>
      </c>
      <c r="Z44" s="5709">
        <f t="shared" si="18"/>
        <v>0</v>
      </c>
      <c r="AA44" s="5709">
        <f t="shared" si="18"/>
        <v>0</v>
      </c>
      <c r="AB44" s="5709">
        <f t="shared" si="18"/>
        <v>0</v>
      </c>
      <c r="AC44" s="5709">
        <f t="shared" si="18"/>
        <v>0</v>
      </c>
      <c r="AD44" s="5710"/>
      <c r="AG44" s="265"/>
      <c r="AH44" s="265"/>
      <c r="AI44" s="265"/>
      <c r="AJ44" s="265"/>
      <c r="AK44" s="2461"/>
      <c r="AL44" s="5711">
        <f t="shared" ref="AL44:AO44" si="19">SUBTOTAL(9,AL41:AL43)</f>
        <v>0</v>
      </c>
      <c r="AM44" s="5712">
        <f t="shared" si="19"/>
        <v>0</v>
      </c>
      <c r="AN44" s="5712">
        <f t="shared" si="19"/>
        <v>0</v>
      </c>
      <c r="AO44" s="5712">
        <f t="shared" si="19"/>
        <v>0</v>
      </c>
      <c r="AP44" s="5712"/>
      <c r="AQ44" s="5712">
        <f>SUBTOTAL(9,AQ41:AQ43)</f>
        <v>0</v>
      </c>
      <c r="AR44" s="5712"/>
      <c r="AS44" s="5712">
        <f t="shared" ref="AS44:AX44" si="20">SUBTOTAL(9,AS41:AS43)</f>
        <v>0</v>
      </c>
      <c r="AT44" s="5712">
        <f t="shared" si="20"/>
        <v>0</v>
      </c>
      <c r="AU44" s="5712">
        <f t="shared" si="20"/>
        <v>0</v>
      </c>
      <c r="AV44" s="5712">
        <f t="shared" si="20"/>
        <v>0</v>
      </c>
      <c r="AW44" s="5712">
        <f t="shared" si="20"/>
        <v>0</v>
      </c>
      <c r="AX44" s="5712">
        <f t="shared" si="20"/>
        <v>0</v>
      </c>
      <c r="AY44" s="5713">
        <f t="shared" ref="AY44:BF44" si="21">SUBTOTAL(9,AY41:AY43)</f>
        <v>0</v>
      </c>
      <c r="AZ44" s="5712">
        <f t="shared" si="21"/>
        <v>0</v>
      </c>
      <c r="BA44" s="5712">
        <f t="shared" si="21"/>
        <v>0</v>
      </c>
      <c r="BB44" s="5712">
        <f t="shared" si="21"/>
        <v>0</v>
      </c>
      <c r="BC44" s="5714">
        <f t="shared" si="21"/>
        <v>0</v>
      </c>
      <c r="BD44" s="5712">
        <f t="shared" si="21"/>
        <v>0</v>
      </c>
      <c r="BE44" s="5712">
        <f t="shared" si="21"/>
        <v>0</v>
      </c>
      <c r="BF44" s="5715">
        <f t="shared" si="21"/>
        <v>0</v>
      </c>
      <c r="BG44" s="5716"/>
      <c r="BH44" s="5717"/>
    </row>
    <row r="45" spans="2:60" ht="12.75" customHeight="1">
      <c r="B45" s="2022"/>
      <c r="C45" s="1064"/>
      <c r="D45" s="2023"/>
      <c r="E45" s="2023"/>
      <c r="F45" s="2023"/>
      <c r="G45" s="4116"/>
      <c r="H45" s="4116"/>
      <c r="I45" s="2023"/>
      <c r="J45" s="4116"/>
      <c r="K45" s="4190"/>
      <c r="L45" s="4190"/>
      <c r="M45" s="4116"/>
      <c r="N45" s="4206"/>
      <c r="O45" s="4206"/>
      <c r="P45" s="4206"/>
      <c r="Q45" s="4206"/>
      <c r="R45" s="4206"/>
      <c r="S45" s="4147"/>
      <c r="T45" s="4190"/>
      <c r="U45" s="4190"/>
      <c r="V45" s="4206"/>
      <c r="W45" s="4206"/>
      <c r="X45" s="4206"/>
      <c r="Y45" s="4206"/>
      <c r="Z45" s="4206"/>
      <c r="AA45" s="4206"/>
      <c r="AB45" s="4206"/>
      <c r="AC45" s="4206"/>
      <c r="AD45" s="4191"/>
      <c r="AG45" s="265"/>
      <c r="AH45" s="265"/>
      <c r="AI45" s="265"/>
      <c r="AJ45" s="265"/>
      <c r="AK45" s="2461"/>
      <c r="AL45" s="2083"/>
      <c r="AM45" s="4206"/>
      <c r="AN45" s="4206"/>
      <c r="AO45" s="4206"/>
      <c r="AP45" s="4206"/>
      <c r="AQ45" s="4206"/>
      <c r="AR45" s="4206"/>
      <c r="AS45" s="4206"/>
      <c r="AT45" s="4206"/>
      <c r="AU45" s="4206"/>
      <c r="AV45" s="4206"/>
      <c r="AW45" s="4206"/>
      <c r="AX45" s="4206"/>
      <c r="AY45" s="2084"/>
      <c r="AZ45" s="4206"/>
      <c r="BA45" s="4206"/>
      <c r="BB45" s="4206"/>
      <c r="BC45" s="2084"/>
      <c r="BD45" s="4206"/>
      <c r="BE45" s="4206"/>
      <c r="BF45" s="4207"/>
      <c r="BG45" s="2085"/>
      <c r="BH45" s="2086"/>
    </row>
    <row r="46" spans="2:60" ht="12.75" customHeight="1">
      <c r="B46" s="2087" t="s">
        <v>2396</v>
      </c>
      <c r="C46" s="1024" t="s">
        <v>2397</v>
      </c>
      <c r="D46" s="1025"/>
      <c r="E46" s="1025"/>
      <c r="F46" s="2023"/>
      <c r="G46" s="1282"/>
      <c r="H46" s="4116"/>
      <c r="I46" s="2023"/>
      <c r="J46" s="4116"/>
      <c r="K46" s="2064"/>
      <c r="L46" s="2064"/>
      <c r="M46" s="1282"/>
      <c r="N46" s="1632"/>
      <c r="O46" s="1632"/>
      <c r="P46" s="1632"/>
      <c r="Q46" s="1632"/>
      <c r="R46" s="1632"/>
      <c r="S46" s="4147"/>
      <c r="T46" s="2064"/>
      <c r="U46" s="2064"/>
      <c r="V46" s="1632"/>
      <c r="W46" s="1632"/>
      <c r="X46" s="1632"/>
      <c r="Y46" s="1632"/>
      <c r="Z46" s="1632"/>
      <c r="AA46" s="1632"/>
      <c r="AB46" s="1632"/>
      <c r="AC46" s="1632"/>
      <c r="AD46" s="1279"/>
      <c r="AG46" s="265"/>
      <c r="AH46" s="265"/>
      <c r="AI46" s="265"/>
      <c r="AJ46" s="265"/>
      <c r="AK46" s="2461"/>
      <c r="AL46" s="2065"/>
      <c r="AM46" s="1632"/>
      <c r="AN46" s="1632"/>
      <c r="AO46" s="1632"/>
      <c r="AP46" s="1632"/>
      <c r="AQ46" s="1632"/>
      <c r="AR46" s="1632"/>
      <c r="AS46" s="1632"/>
      <c r="AT46" s="1632"/>
      <c r="AU46" s="1632"/>
      <c r="AV46" s="1632"/>
      <c r="AW46" s="1632"/>
      <c r="AX46" s="1632"/>
      <c r="AY46" s="2066"/>
      <c r="AZ46" s="1632"/>
      <c r="BA46" s="1632"/>
      <c r="BB46" s="1632"/>
      <c r="BC46" s="2066"/>
      <c r="BD46" s="1632"/>
      <c r="BE46" s="1632"/>
      <c r="BF46" s="2067"/>
      <c r="BG46" s="2068"/>
      <c r="BH46" s="2069"/>
    </row>
    <row r="47" spans="2:60" s="18" customFormat="1" ht="12.75" customHeight="1">
      <c r="B47" s="2070">
        <v>1</v>
      </c>
      <c r="C47" s="2026"/>
      <c r="D47" s="1104"/>
      <c r="E47" s="1104"/>
      <c r="F47" s="2047"/>
      <c r="G47" s="1183"/>
      <c r="H47" s="4199"/>
      <c r="I47" s="2047"/>
      <c r="J47" s="4199"/>
      <c r="K47" s="2071"/>
      <c r="L47" s="2071"/>
      <c r="M47" s="1183"/>
      <c r="N47" s="1637"/>
      <c r="O47" s="1637"/>
      <c r="P47" s="1637"/>
      <c r="Q47" s="1637"/>
      <c r="R47" s="1637"/>
      <c r="S47" s="4203"/>
      <c r="T47" s="2071"/>
      <c r="U47" s="2038"/>
      <c r="V47" s="4201"/>
      <c r="W47" s="4202"/>
      <c r="X47" s="4201"/>
      <c r="Y47" s="4201"/>
      <c r="Z47" s="4202"/>
      <c r="AA47" s="4201"/>
      <c r="AB47" s="4201"/>
      <c r="AC47" s="4201"/>
      <c r="AD47" s="4204"/>
      <c r="AE47" s="23"/>
      <c r="AK47" s="2463"/>
      <c r="AL47" s="1614">
        <f>AA48</f>
        <v>0</v>
      </c>
      <c r="AM47" s="4201"/>
      <c r="AN47" s="4201"/>
      <c r="AO47" s="4188">
        <f>AL47+AM47-AN47</f>
        <v>0</v>
      </c>
      <c r="AP47" s="4201"/>
      <c r="AQ47" s="1637"/>
      <c r="AR47" s="4201"/>
      <c r="AS47" s="1637"/>
      <c r="AT47" s="1637"/>
      <c r="AU47" s="1637"/>
      <c r="AV47" s="4188">
        <f>IF(AX47&gt;AO47,AX47-AO47,0)</f>
        <v>0</v>
      </c>
      <c r="AW47" s="4129">
        <f>IF(AO47&gt;AX47,AO47-AX47,0)</f>
        <v>0</v>
      </c>
      <c r="AX47" s="4129">
        <f>IF(AP47="Y",IF(AS47=0,AO47,MIN(AO47,AS47,(AT47+AU47))),0)</f>
        <v>0</v>
      </c>
      <c r="AY47" s="2048"/>
      <c r="AZ47" s="4205">
        <f>IF(BB47&gt;AO47,BB47-AO47,0)</f>
        <v>0</v>
      </c>
      <c r="BA47" s="4205">
        <f>IF(AO47&gt;BB47,AO47-BB47,0)</f>
        <v>0</v>
      </c>
      <c r="BB47" s="2049">
        <f>AX47+AY47</f>
        <v>0</v>
      </c>
      <c r="BC47" s="2048"/>
      <c r="BD47" s="4205">
        <f>IF(BF47&gt;AO47,BF47-AO47,0)</f>
        <v>0</v>
      </c>
      <c r="BE47" s="4205">
        <f>IF(AO47&gt;BF47,AO47-BF47,0)</f>
        <v>0</v>
      </c>
      <c r="BF47" s="2049">
        <f>BB47+BC47</f>
        <v>0</v>
      </c>
      <c r="BG47" s="2050"/>
      <c r="BH47" s="2051"/>
    </row>
    <row r="48" spans="2:60" s="18" customFormat="1" ht="12.75" customHeight="1">
      <c r="B48" s="2070">
        <v>2</v>
      </c>
      <c r="C48" s="2026"/>
      <c r="D48" s="1462"/>
      <c r="E48" s="1462"/>
      <c r="F48" s="2047"/>
      <c r="G48" s="1189"/>
      <c r="H48" s="4199"/>
      <c r="I48" s="2047"/>
      <c r="J48" s="4199"/>
      <c r="K48" s="2072"/>
      <c r="L48" s="2072"/>
      <c r="M48" s="1189"/>
      <c r="N48" s="1766"/>
      <c r="O48" s="1766"/>
      <c r="P48" s="1766"/>
      <c r="Q48" s="1766"/>
      <c r="R48" s="1766"/>
      <c r="S48" s="4203"/>
      <c r="T48" s="2072"/>
      <c r="U48" s="2038"/>
      <c r="V48" s="4201"/>
      <c r="W48" s="4202"/>
      <c r="X48" s="4201"/>
      <c r="Y48" s="4201"/>
      <c r="Z48" s="4202"/>
      <c r="AA48" s="4201"/>
      <c r="AB48" s="4201"/>
      <c r="AC48" s="4201"/>
      <c r="AD48" s="4204"/>
      <c r="AE48" s="23"/>
      <c r="AK48" s="2463"/>
      <c r="AL48" s="1614">
        <f t="shared" ref="AL48:AL49" si="22">AA49</f>
        <v>0</v>
      </c>
      <c r="AM48" s="4201"/>
      <c r="AN48" s="4201"/>
      <c r="AO48" s="4188">
        <f t="shared" ref="AO48:AO49" si="23">AL48+AM48-AN48</f>
        <v>0</v>
      </c>
      <c r="AP48" s="4201"/>
      <c r="AQ48" s="1766"/>
      <c r="AR48" s="4201"/>
      <c r="AS48" s="1766"/>
      <c r="AT48" s="1766"/>
      <c r="AU48" s="1766"/>
      <c r="AV48" s="4188">
        <f>IF(AX48&gt;AO48,AX48-AO48,0)</f>
        <v>0</v>
      </c>
      <c r="AW48" s="4129">
        <f>IF(AO48&gt;AX48,AO48-AX48,0)</f>
        <v>0</v>
      </c>
      <c r="AX48" s="4129">
        <f>IF(AP48="Y",IF(AS48=0,AO48,MIN(AO48,AS48,(AT48+AU48))),0)</f>
        <v>0</v>
      </c>
      <c r="AY48" s="2048"/>
      <c r="AZ48" s="4205">
        <f>IF(BB48&gt;AO48,BB48-AO48,0)</f>
        <v>0</v>
      </c>
      <c r="BA48" s="4205">
        <f>IF(AO48&gt;BB48,AO48-BB48,0)</f>
        <v>0</v>
      </c>
      <c r="BB48" s="2049">
        <f>AX48+AY48</f>
        <v>0</v>
      </c>
      <c r="BC48" s="2048"/>
      <c r="BD48" s="4205">
        <f>IF(BF48&gt;AO48,BF48-AO48,0)</f>
        <v>0</v>
      </c>
      <c r="BE48" s="4205">
        <f>IF(AO48&gt;BF48,AO48-BF48,0)</f>
        <v>0</v>
      </c>
      <c r="BF48" s="2049">
        <f>BB48+BC48</f>
        <v>0</v>
      </c>
      <c r="BG48" s="2050"/>
      <c r="BH48" s="2051"/>
    </row>
    <row r="49" spans="2:60" s="18" customFormat="1" ht="12.75" customHeight="1">
      <c r="B49" s="2075">
        <v>3</v>
      </c>
      <c r="C49" s="2037"/>
      <c r="D49" s="2076"/>
      <c r="E49" s="2076"/>
      <c r="F49" s="2053"/>
      <c r="G49" s="2077"/>
      <c r="H49" s="2054"/>
      <c r="I49" s="2053"/>
      <c r="J49" s="2054"/>
      <c r="K49" s="2078"/>
      <c r="L49" s="2078"/>
      <c r="M49" s="2077"/>
      <c r="N49" s="2079"/>
      <c r="O49" s="2079"/>
      <c r="P49" s="2079"/>
      <c r="Q49" s="2079"/>
      <c r="R49" s="2079"/>
      <c r="S49" s="2080"/>
      <c r="T49" s="2078"/>
      <c r="U49" s="2038"/>
      <c r="V49" s="2056"/>
      <c r="W49" s="2060"/>
      <c r="X49" s="2056"/>
      <c r="Y49" s="2056"/>
      <c r="Z49" s="2060"/>
      <c r="AA49" s="2056"/>
      <c r="AB49" s="2056"/>
      <c r="AC49" s="2056"/>
      <c r="AD49" s="2061"/>
      <c r="AE49" s="23"/>
      <c r="AK49" s="2463"/>
      <c r="AL49" s="1614">
        <f t="shared" si="22"/>
        <v>0</v>
      </c>
      <c r="AM49" s="4201"/>
      <c r="AN49" s="4201"/>
      <c r="AO49" s="4188">
        <f t="shared" si="23"/>
        <v>0</v>
      </c>
      <c r="AP49" s="4201"/>
      <c r="AQ49" s="2079"/>
      <c r="AR49" s="2056"/>
      <c r="AS49" s="2079"/>
      <c r="AT49" s="2079"/>
      <c r="AU49" s="2079"/>
      <c r="AV49" s="4188">
        <f>IF(AX49&gt;AO49,AX49-AO49,0)</f>
        <v>0</v>
      </c>
      <c r="AW49" s="4129">
        <f>IF(AO49&gt;AX49,AO49-AX49,0)</f>
        <v>0</v>
      </c>
      <c r="AX49" s="4129">
        <f>IF(AP49="Y",IF(AS49=0,AO49,MIN(AO49,AS49,(AT49+AU49))),0)</f>
        <v>0</v>
      </c>
      <c r="AY49" s="2048"/>
      <c r="AZ49" s="4205">
        <f>IF(BB49&gt;AO49,BB49-AO49,0)</f>
        <v>0</v>
      </c>
      <c r="BA49" s="4205">
        <f>IF(AO49&gt;BB49,AO49-BB49,0)</f>
        <v>0</v>
      </c>
      <c r="BB49" s="2049">
        <f>AX49+AY49</f>
        <v>0</v>
      </c>
      <c r="BC49" s="2048"/>
      <c r="BD49" s="4205">
        <f>IF(BF49&gt;AO49,BF49-AO49,0)</f>
        <v>0</v>
      </c>
      <c r="BE49" s="4205">
        <f>IF(AO49&gt;BF49,AO49-BF49,0)</f>
        <v>0</v>
      </c>
      <c r="BF49" s="2049">
        <f>BB49+BC49</f>
        <v>0</v>
      </c>
      <c r="BG49" s="2050"/>
      <c r="BH49" s="2051"/>
    </row>
    <row r="50" spans="2:60" ht="12.75" customHeight="1">
      <c r="B50" s="5701"/>
      <c r="C50" s="5703" t="s">
        <v>2398</v>
      </c>
      <c r="D50" s="5703"/>
      <c r="E50" s="5703"/>
      <c r="F50" s="5703"/>
      <c r="G50" s="5704"/>
      <c r="H50" s="5704"/>
      <c r="I50" s="5703"/>
      <c r="J50" s="5704"/>
      <c r="K50" s="5705"/>
      <c r="L50" s="5705"/>
      <c r="M50" s="5704"/>
      <c r="N50" s="5721">
        <f>SUBTOTAL(9,N47:N49)</f>
        <v>0</v>
      </c>
      <c r="O50" s="5723">
        <f>SUBTOTAL(9,O47:O49)</f>
        <v>0</v>
      </c>
      <c r="P50" s="5723">
        <f>SUBTOTAL(9,P47:P49)</f>
        <v>0</v>
      </c>
      <c r="Q50" s="5723">
        <f>SUBTOTAL(9,Q47:Q49)</f>
        <v>0</v>
      </c>
      <c r="R50" s="5723">
        <f>SUBTOTAL(9,R47:R49)</f>
        <v>0</v>
      </c>
      <c r="S50" s="5708"/>
      <c r="T50" s="5705"/>
      <c r="U50" s="5705"/>
      <c r="V50" s="5709">
        <f t="shared" ref="V50:AC50" si="24">SUBTOTAL(9,V47:V49)</f>
        <v>0</v>
      </c>
      <c r="W50" s="5709">
        <f t="shared" si="24"/>
        <v>0</v>
      </c>
      <c r="X50" s="5709">
        <f t="shared" si="24"/>
        <v>0</v>
      </c>
      <c r="Y50" s="5709">
        <f t="shared" si="24"/>
        <v>0</v>
      </c>
      <c r="Z50" s="5709">
        <f t="shared" si="24"/>
        <v>0</v>
      </c>
      <c r="AA50" s="5709">
        <f t="shared" si="24"/>
        <v>0</v>
      </c>
      <c r="AB50" s="5709">
        <f t="shared" si="24"/>
        <v>0</v>
      </c>
      <c r="AC50" s="5709">
        <f t="shared" si="24"/>
        <v>0</v>
      </c>
      <c r="AD50" s="5710"/>
      <c r="AG50" s="265"/>
      <c r="AH50" s="265"/>
      <c r="AI50" s="265"/>
      <c r="AJ50" s="265"/>
      <c r="AK50" s="2461"/>
      <c r="AL50" s="5711">
        <f t="shared" ref="AL50:AO50" si="25">SUBTOTAL(9,AL47:AL49)</f>
        <v>0</v>
      </c>
      <c r="AM50" s="5712">
        <f t="shared" si="25"/>
        <v>0</v>
      </c>
      <c r="AN50" s="5712">
        <f t="shared" si="25"/>
        <v>0</v>
      </c>
      <c r="AO50" s="5712">
        <f t="shared" si="25"/>
        <v>0</v>
      </c>
      <c r="AP50" s="5712"/>
      <c r="AQ50" s="5712">
        <f>SUBTOTAL(9,AQ47:AQ49)</f>
        <v>0</v>
      </c>
      <c r="AR50" s="5712"/>
      <c r="AS50" s="5712">
        <f t="shared" ref="AS50:AX50" si="26">SUBTOTAL(9,AS47:AS49)</f>
        <v>0</v>
      </c>
      <c r="AT50" s="5712">
        <f t="shared" si="26"/>
        <v>0</v>
      </c>
      <c r="AU50" s="5712">
        <f t="shared" si="26"/>
        <v>0</v>
      </c>
      <c r="AV50" s="5712">
        <f t="shared" si="26"/>
        <v>0</v>
      </c>
      <c r="AW50" s="5712">
        <f t="shared" si="26"/>
        <v>0</v>
      </c>
      <c r="AX50" s="5712">
        <f t="shared" si="26"/>
        <v>0</v>
      </c>
      <c r="AY50" s="5713">
        <f t="shared" ref="AY50:BF50" si="27">SUBTOTAL(9,AY47:AY49)</f>
        <v>0</v>
      </c>
      <c r="AZ50" s="5712">
        <f t="shared" si="27"/>
        <v>0</v>
      </c>
      <c r="BA50" s="5712">
        <f t="shared" si="27"/>
        <v>0</v>
      </c>
      <c r="BB50" s="5712">
        <f t="shared" si="27"/>
        <v>0</v>
      </c>
      <c r="BC50" s="5714">
        <f t="shared" si="27"/>
        <v>0</v>
      </c>
      <c r="BD50" s="5712">
        <f t="shared" si="27"/>
        <v>0</v>
      </c>
      <c r="BE50" s="5712">
        <f t="shared" si="27"/>
        <v>0</v>
      </c>
      <c r="BF50" s="5715">
        <f t="shared" si="27"/>
        <v>0</v>
      </c>
      <c r="BG50" s="5716"/>
      <c r="BH50" s="5717"/>
    </row>
    <row r="51" spans="2:60" ht="12.75" customHeight="1">
      <c r="B51" s="2022"/>
      <c r="C51" s="1064"/>
      <c r="D51" s="2023"/>
      <c r="E51" s="2023"/>
      <c r="F51" s="2023"/>
      <c r="G51" s="4116"/>
      <c r="H51" s="4116"/>
      <c r="I51" s="2023"/>
      <c r="J51" s="4116"/>
      <c r="K51" s="4190"/>
      <c r="L51" s="4190"/>
      <c r="M51" s="4116"/>
      <c r="N51" s="418"/>
      <c r="O51" s="4206"/>
      <c r="P51" s="4206"/>
      <c r="Q51" s="4206"/>
      <c r="R51" s="4206"/>
      <c r="S51" s="4147"/>
      <c r="T51" s="4190"/>
      <c r="U51" s="4190"/>
      <c r="V51" s="4206"/>
      <c r="W51" s="4206"/>
      <c r="X51" s="4206"/>
      <c r="Y51" s="4206"/>
      <c r="Z51" s="4206"/>
      <c r="AA51" s="4206"/>
      <c r="AB51" s="4206"/>
      <c r="AC51" s="4206"/>
      <c r="AD51" s="4191"/>
      <c r="AG51" s="265"/>
      <c r="AH51" s="265"/>
      <c r="AI51" s="265"/>
      <c r="AJ51" s="265"/>
      <c r="AK51" s="2461"/>
      <c r="AL51" s="2083"/>
      <c r="AM51" s="4206"/>
      <c r="AN51" s="4206"/>
      <c r="AO51" s="4206"/>
      <c r="AP51" s="4206"/>
      <c r="AQ51" s="4206"/>
      <c r="AR51" s="4206"/>
      <c r="AS51" s="4206"/>
      <c r="AT51" s="4206"/>
      <c r="AU51" s="4206"/>
      <c r="AV51" s="4206"/>
      <c r="AW51" s="4206"/>
      <c r="AX51" s="4206"/>
      <c r="AY51" s="2084"/>
      <c r="AZ51" s="4206"/>
      <c r="BA51" s="4206"/>
      <c r="BB51" s="4206"/>
      <c r="BC51" s="2084"/>
      <c r="BD51" s="4206"/>
      <c r="BE51" s="4206"/>
      <c r="BF51" s="4207"/>
      <c r="BG51" s="2085"/>
      <c r="BH51" s="2086"/>
    </row>
    <row r="52" spans="2:60" ht="12.75" customHeight="1">
      <c r="B52" s="1649"/>
      <c r="C52" s="1029"/>
      <c r="D52" s="1650"/>
      <c r="E52" s="1650"/>
      <c r="F52" s="2023"/>
      <c r="G52" s="2088"/>
      <c r="H52" s="4116"/>
      <c r="I52" s="2023"/>
      <c r="J52" s="4116"/>
      <c r="K52" s="2089"/>
      <c r="L52" s="2089"/>
      <c r="M52" s="2088"/>
      <c r="N52" s="418"/>
      <c r="O52" s="2090"/>
      <c r="P52" s="2090"/>
      <c r="Q52" s="2090"/>
      <c r="R52" s="2090"/>
      <c r="S52" s="4147"/>
      <c r="T52" s="2089"/>
      <c r="U52" s="2089"/>
      <c r="V52" s="2090"/>
      <c r="W52" s="2090"/>
      <c r="X52" s="2090"/>
      <c r="Y52" s="2090"/>
      <c r="Z52" s="2090"/>
      <c r="AA52" s="2090"/>
      <c r="AB52" s="2090"/>
      <c r="AC52" s="2090"/>
      <c r="AD52" s="1279"/>
      <c r="AG52" s="265"/>
      <c r="AH52" s="265"/>
      <c r="AI52" s="265"/>
      <c r="AJ52" s="265"/>
      <c r="AK52" s="2461"/>
      <c r="AL52" s="2091"/>
      <c r="AM52" s="2090"/>
      <c r="AN52" s="2090"/>
      <c r="AO52" s="2090"/>
      <c r="AP52" s="2090"/>
      <c r="AQ52" s="2090"/>
      <c r="AR52" s="2090"/>
      <c r="AS52" s="2090"/>
      <c r="AT52" s="2090"/>
      <c r="AU52" s="2090"/>
      <c r="AV52" s="4206"/>
      <c r="AW52" s="4206"/>
      <c r="AX52" s="4206"/>
      <c r="AY52" s="2092"/>
      <c r="AZ52" s="2090"/>
      <c r="BA52" s="2090"/>
      <c r="BB52" s="2090"/>
      <c r="BC52" s="2092"/>
      <c r="BD52" s="2090"/>
      <c r="BE52" s="2090"/>
      <c r="BF52" s="2093"/>
      <c r="BG52" s="2094"/>
      <c r="BH52" s="2095"/>
    </row>
    <row r="53" spans="2:60" ht="12.75" customHeight="1">
      <c r="B53" s="1630" t="s">
        <v>2399</v>
      </c>
      <c r="C53" s="1024" t="s">
        <v>2400</v>
      </c>
      <c r="D53" s="1025"/>
      <c r="E53" s="1650"/>
      <c r="F53" s="2023"/>
      <c r="G53" s="2088"/>
      <c r="H53" s="4116"/>
      <c r="I53" s="2023"/>
      <c r="J53" s="4116"/>
      <c r="K53" s="2089"/>
      <c r="L53" s="2089"/>
      <c r="M53" s="2088"/>
      <c r="N53" s="418"/>
      <c r="O53" s="2090"/>
      <c r="P53" s="2090"/>
      <c r="Q53" s="2090"/>
      <c r="R53" s="2090"/>
      <c r="S53" s="4147"/>
      <c r="T53" s="2089"/>
      <c r="U53" s="2089"/>
      <c r="V53" s="2090"/>
      <c r="W53" s="2090"/>
      <c r="X53" s="2090"/>
      <c r="Y53" s="2090"/>
      <c r="Z53" s="2090"/>
      <c r="AA53" s="2090"/>
      <c r="AB53" s="2090"/>
      <c r="AC53" s="2090"/>
      <c r="AD53" s="1279"/>
      <c r="AG53" s="265"/>
      <c r="AH53" s="265"/>
      <c r="AI53" s="265"/>
      <c r="AJ53" s="265"/>
      <c r="AK53" s="2461"/>
      <c r="AL53" s="2091"/>
      <c r="AM53" s="2090"/>
      <c r="AN53" s="2090"/>
      <c r="AO53" s="2090"/>
      <c r="AP53" s="2090"/>
      <c r="AQ53" s="2090"/>
      <c r="AR53" s="2090"/>
      <c r="AS53" s="2090"/>
      <c r="AT53" s="2090"/>
      <c r="AU53" s="2090"/>
      <c r="AV53" s="4206"/>
      <c r="AW53" s="4206"/>
      <c r="AX53" s="4206"/>
      <c r="AY53" s="2092"/>
      <c r="AZ53" s="2090"/>
      <c r="BA53" s="2090"/>
      <c r="BB53" s="2090"/>
      <c r="BC53" s="2092"/>
      <c r="BD53" s="2090"/>
      <c r="BE53" s="2090"/>
      <c r="BF53" s="2093"/>
      <c r="BG53" s="2094"/>
      <c r="BH53" s="2095"/>
    </row>
    <row r="54" spans="2:60" ht="12.75" customHeight="1">
      <c r="B54" s="2070">
        <v>1</v>
      </c>
      <c r="C54" s="2026"/>
      <c r="D54" s="1104"/>
      <c r="E54" s="1104"/>
      <c r="F54" s="2047"/>
      <c r="G54" s="1183"/>
      <c r="H54" s="4199"/>
      <c r="I54" s="2047"/>
      <c r="J54" s="4199"/>
      <c r="K54" s="2071"/>
      <c r="L54" s="2071"/>
      <c r="M54" s="1183"/>
      <c r="N54" s="1637"/>
      <c r="O54" s="1637"/>
      <c r="P54" s="1637"/>
      <c r="Q54" s="1637"/>
      <c r="R54" s="1637"/>
      <c r="S54" s="4203"/>
      <c r="T54" s="2071"/>
      <c r="U54" s="2038"/>
      <c r="V54" s="4201"/>
      <c r="W54" s="4202"/>
      <c r="X54" s="4201"/>
      <c r="Y54" s="4201"/>
      <c r="Z54" s="4202"/>
      <c r="AA54" s="4201"/>
      <c r="AB54" s="4201"/>
      <c r="AC54" s="4201"/>
      <c r="AD54" s="4204"/>
      <c r="AE54" s="23"/>
      <c r="AF54" s="18"/>
      <c r="AG54" s="18"/>
      <c r="AH54" s="18"/>
      <c r="AI54" s="18"/>
      <c r="AJ54" s="18"/>
      <c r="AK54" s="2463"/>
      <c r="AL54" s="1614">
        <f>AA55</f>
        <v>0</v>
      </c>
      <c r="AM54" s="4201"/>
      <c r="AN54" s="4201"/>
      <c r="AO54" s="4188">
        <f>AL54+AM54-AN54</f>
        <v>0</v>
      </c>
      <c r="AP54" s="4201"/>
      <c r="AQ54" s="2096"/>
      <c r="AR54" s="4201"/>
      <c r="AS54" s="2096"/>
      <c r="AT54" s="2096"/>
      <c r="AU54" s="2096"/>
      <c r="AV54" s="4188">
        <f>IF(AX54&gt;AO54,AX54-AO54,0)</f>
        <v>0</v>
      </c>
      <c r="AW54" s="4129">
        <f>IF(AO54&gt;AX54,AO54-AX54,0)</f>
        <v>0</v>
      </c>
      <c r="AX54" s="4129">
        <f>IF(AP54="Y",IF(AS54=0,AO54,MIN(AO54,AS54,(AT54+AU54))),0)</f>
        <v>0</v>
      </c>
      <c r="AY54" s="2048"/>
      <c r="AZ54" s="4205">
        <f>IF(BB54&gt;AO54,BB54-AO54,0)</f>
        <v>0</v>
      </c>
      <c r="BA54" s="4205">
        <f>IF(AO54&gt;BB54,AO54-BB54,0)</f>
        <v>0</v>
      </c>
      <c r="BB54" s="2049">
        <f>AX54+AY54</f>
        <v>0</v>
      </c>
      <c r="BC54" s="2048"/>
      <c r="BD54" s="4205">
        <f>IF(BF54&gt;AO54,BF54-AO54,0)</f>
        <v>0</v>
      </c>
      <c r="BE54" s="4205">
        <f>IF(AO54&gt;BF54,AO54-BF54,0)</f>
        <v>0</v>
      </c>
      <c r="BF54" s="2049">
        <f>BB54+BC54</f>
        <v>0</v>
      </c>
      <c r="BG54" s="2050"/>
      <c r="BH54" s="2051"/>
    </row>
    <row r="55" spans="2:60" ht="12.75" customHeight="1">
      <c r="B55" s="2070">
        <v>2</v>
      </c>
      <c r="C55" s="2026"/>
      <c r="D55" s="1462"/>
      <c r="E55" s="1462"/>
      <c r="F55" s="2047"/>
      <c r="G55" s="1189"/>
      <c r="H55" s="4199"/>
      <c r="I55" s="2047"/>
      <c r="J55" s="4199"/>
      <c r="K55" s="2072"/>
      <c r="L55" s="2072"/>
      <c r="M55" s="1189"/>
      <c r="N55" s="1766"/>
      <c r="O55" s="1766"/>
      <c r="P55" s="1766"/>
      <c r="Q55" s="1766"/>
      <c r="R55" s="1766"/>
      <c r="S55" s="4203"/>
      <c r="T55" s="2072"/>
      <c r="U55" s="2038"/>
      <c r="V55" s="4201"/>
      <c r="W55" s="4202"/>
      <c r="X55" s="4201"/>
      <c r="Y55" s="4201"/>
      <c r="Z55" s="4202"/>
      <c r="AA55" s="4201"/>
      <c r="AB55" s="4201"/>
      <c r="AC55" s="4201"/>
      <c r="AD55" s="4204"/>
      <c r="AE55" s="23"/>
      <c r="AF55" s="18"/>
      <c r="AG55" s="18"/>
      <c r="AH55" s="18"/>
      <c r="AI55" s="18"/>
      <c r="AJ55" s="18"/>
      <c r="AK55" s="2463"/>
      <c r="AL55" s="1614">
        <f t="shared" ref="AL55:AL56" si="28">AA56</f>
        <v>0</v>
      </c>
      <c r="AM55" s="4201"/>
      <c r="AN55" s="4201"/>
      <c r="AO55" s="4188">
        <f t="shared" ref="AO55:AO56" si="29">AL55+AM55-AN55</f>
        <v>0</v>
      </c>
      <c r="AP55" s="4201"/>
      <c r="AQ55" s="2096"/>
      <c r="AR55" s="4201"/>
      <c r="AS55" s="2096"/>
      <c r="AT55" s="2096"/>
      <c r="AU55" s="2096"/>
      <c r="AV55" s="4188">
        <f>IF(AX55&gt;AO55,AX55-AO55,0)</f>
        <v>0</v>
      </c>
      <c r="AW55" s="4129">
        <f>IF(AO55&gt;AX55,AO55-AX55,0)</f>
        <v>0</v>
      </c>
      <c r="AX55" s="4129">
        <f>IF(AP55="Y",IF(AS55=0,AO55,MIN(AO55,AS55,(AT55+AU55))),0)</f>
        <v>0</v>
      </c>
      <c r="AY55" s="2048"/>
      <c r="AZ55" s="4205">
        <f>IF(BB55&gt;AO55,BB55-AO55,0)</f>
        <v>0</v>
      </c>
      <c r="BA55" s="4205">
        <f>IF(AO55&gt;BB55,AO55-BB55,0)</f>
        <v>0</v>
      </c>
      <c r="BB55" s="2049">
        <f>AX55+AY55</f>
        <v>0</v>
      </c>
      <c r="BC55" s="2048"/>
      <c r="BD55" s="4205">
        <f>IF(BF55&gt;AO55,BF55-AO55,0)</f>
        <v>0</v>
      </c>
      <c r="BE55" s="4205">
        <f>IF(AO55&gt;BF55,AO55-BF55,0)</f>
        <v>0</v>
      </c>
      <c r="BF55" s="2049">
        <f>BB55+BC55</f>
        <v>0</v>
      </c>
      <c r="BG55" s="2050"/>
      <c r="BH55" s="2051"/>
    </row>
    <row r="56" spans="2:60" ht="12.75" customHeight="1">
      <c r="B56" s="2075">
        <v>3</v>
      </c>
      <c r="C56" s="2037"/>
      <c r="D56" s="2076"/>
      <c r="E56" s="2076"/>
      <c r="F56" s="2053"/>
      <c r="G56" s="2077"/>
      <c r="H56" s="2054"/>
      <c r="I56" s="2053"/>
      <c r="J56" s="2054"/>
      <c r="K56" s="2078"/>
      <c r="L56" s="2078"/>
      <c r="M56" s="2077"/>
      <c r="N56" s="2079"/>
      <c r="O56" s="2079"/>
      <c r="P56" s="2079"/>
      <c r="Q56" s="2079"/>
      <c r="R56" s="2079"/>
      <c r="S56" s="2080"/>
      <c r="T56" s="2078"/>
      <c r="U56" s="2038"/>
      <c r="V56" s="2056"/>
      <c r="W56" s="2060"/>
      <c r="X56" s="2056"/>
      <c r="Y56" s="2056"/>
      <c r="Z56" s="2060"/>
      <c r="AA56" s="2056"/>
      <c r="AB56" s="2056"/>
      <c r="AC56" s="2056"/>
      <c r="AD56" s="2061"/>
      <c r="AG56" s="265"/>
      <c r="AH56" s="265"/>
      <c r="AI56" s="265"/>
      <c r="AJ56" s="265"/>
      <c r="AK56" s="2461"/>
      <c r="AL56" s="1614">
        <f t="shared" si="28"/>
        <v>0</v>
      </c>
      <c r="AM56" s="4201"/>
      <c r="AN56" s="4201"/>
      <c r="AO56" s="4188">
        <f t="shared" si="29"/>
        <v>0</v>
      </c>
      <c r="AP56" s="4201"/>
      <c r="AQ56" s="5725"/>
      <c r="AR56" s="2056"/>
      <c r="AS56" s="5725"/>
      <c r="AT56" s="5725"/>
      <c r="AU56" s="5725"/>
      <c r="AV56" s="4188">
        <f>IF(AX56&gt;AO56,AX56-AO56,0)</f>
        <v>0</v>
      </c>
      <c r="AW56" s="4129">
        <f>IF(AO56&gt;AX56,AO56-AX56,0)</f>
        <v>0</v>
      </c>
      <c r="AX56" s="4129">
        <f>IF(AP56="Y",IF(AS56=0,AO56,MIN(AO56,AS56,(AT56+AU56))),0)</f>
        <v>0</v>
      </c>
      <c r="AY56" s="2048"/>
      <c r="AZ56" s="4205">
        <f>IF(BB56&gt;AO56,BB56-AO56,0)</f>
        <v>0</v>
      </c>
      <c r="BA56" s="4205">
        <f>IF(AO56&gt;BB56,AO56-BB56,0)</f>
        <v>0</v>
      </c>
      <c r="BB56" s="2049">
        <f>AX56+AY56</f>
        <v>0</v>
      </c>
      <c r="BC56" s="2048"/>
      <c r="BD56" s="4205">
        <f>IF(BF56&gt;AO56,BF56-AO56,0)</f>
        <v>0</v>
      </c>
      <c r="BE56" s="4205">
        <f>IF(AO56&gt;BF56,AO56-BF56,0)</f>
        <v>0</v>
      </c>
      <c r="BF56" s="2049">
        <f>BB56+BC56</f>
        <v>0</v>
      </c>
      <c r="BG56" s="2050"/>
      <c r="BH56" s="2051"/>
    </row>
    <row r="57" spans="2:60" ht="12.75" customHeight="1">
      <c r="B57" s="5701"/>
      <c r="C57" s="5702" t="s">
        <v>2401</v>
      </c>
      <c r="D57" s="5703"/>
      <c r="E57" s="5703"/>
      <c r="F57" s="5703"/>
      <c r="G57" s="5704"/>
      <c r="H57" s="5704"/>
      <c r="I57" s="5703"/>
      <c r="J57" s="5704"/>
      <c r="K57" s="5705"/>
      <c r="L57" s="5705"/>
      <c r="M57" s="5704"/>
      <c r="N57" s="5721">
        <f>SUBTOTAL(9,N54:N56)</f>
        <v>0</v>
      </c>
      <c r="O57" s="5721">
        <f>SUBTOTAL(9,O54:O56)</f>
        <v>0</v>
      </c>
      <c r="P57" s="5721">
        <f>SUBTOTAL(9,P54:P56)</f>
        <v>0</v>
      </c>
      <c r="Q57" s="5721">
        <f>SUBTOTAL(9,Q54:Q56)</f>
        <v>0</v>
      </c>
      <c r="R57" s="5721">
        <f>SUBTOTAL(9,R54:R56)</f>
        <v>0</v>
      </c>
      <c r="S57" s="5704"/>
      <c r="T57" s="5705"/>
      <c r="U57" s="5705"/>
      <c r="V57" s="5706">
        <f t="shared" ref="V57:AC57" si="30">SUBTOTAL(9,V54:V56)</f>
        <v>0</v>
      </c>
      <c r="W57" s="5706">
        <f t="shared" si="30"/>
        <v>0</v>
      </c>
      <c r="X57" s="5706">
        <f t="shared" si="30"/>
        <v>0</v>
      </c>
      <c r="Y57" s="5706">
        <f t="shared" si="30"/>
        <v>0</v>
      </c>
      <c r="Z57" s="5706">
        <f t="shared" si="30"/>
        <v>0</v>
      </c>
      <c r="AA57" s="5706">
        <f t="shared" si="30"/>
        <v>0</v>
      </c>
      <c r="AB57" s="5706">
        <f t="shared" si="30"/>
        <v>0</v>
      </c>
      <c r="AC57" s="5706">
        <f t="shared" si="30"/>
        <v>0</v>
      </c>
      <c r="AD57" s="5710"/>
      <c r="AG57" s="265"/>
      <c r="AH57" s="265"/>
      <c r="AI57" s="265"/>
      <c r="AJ57" s="265"/>
      <c r="AK57" s="2461"/>
      <c r="AL57" s="5726">
        <f t="shared" ref="AL57:AO57" si="31">SUBTOTAL(9,AL54:AL56)</f>
        <v>0</v>
      </c>
      <c r="AM57" s="5727">
        <f t="shared" si="31"/>
        <v>0</v>
      </c>
      <c r="AN57" s="5727">
        <f t="shared" si="31"/>
        <v>0</v>
      </c>
      <c r="AO57" s="5727">
        <f t="shared" si="31"/>
        <v>0</v>
      </c>
      <c r="AP57" s="5727"/>
      <c r="AQ57" s="5727">
        <f>SUBTOTAL(9,AQ54:AQ56)</f>
        <v>0</v>
      </c>
      <c r="AR57" s="5727"/>
      <c r="AS57" s="5727">
        <f t="shared" ref="AS57:AX57" si="32">SUBTOTAL(9,AS54:AS56)</f>
        <v>0</v>
      </c>
      <c r="AT57" s="5727">
        <f t="shared" si="32"/>
        <v>0</v>
      </c>
      <c r="AU57" s="5727">
        <f t="shared" si="32"/>
        <v>0</v>
      </c>
      <c r="AV57" s="5727">
        <f t="shared" si="32"/>
        <v>0</v>
      </c>
      <c r="AW57" s="5727">
        <f t="shared" si="32"/>
        <v>0</v>
      </c>
      <c r="AX57" s="5727">
        <f t="shared" si="32"/>
        <v>0</v>
      </c>
      <c r="AY57" s="5713">
        <f t="shared" ref="AY57:BF57" si="33">SUBTOTAL(9,AY54:AY56)</f>
        <v>0</v>
      </c>
      <c r="AZ57" s="5727">
        <f t="shared" si="33"/>
        <v>0</v>
      </c>
      <c r="BA57" s="5727">
        <f t="shared" si="33"/>
        <v>0</v>
      </c>
      <c r="BB57" s="5727">
        <f t="shared" si="33"/>
        <v>0</v>
      </c>
      <c r="BC57" s="5713">
        <f t="shared" si="33"/>
        <v>0</v>
      </c>
      <c r="BD57" s="5727">
        <f t="shared" si="33"/>
        <v>0</v>
      </c>
      <c r="BE57" s="5727">
        <f t="shared" si="33"/>
        <v>0</v>
      </c>
      <c r="BF57" s="5728">
        <f t="shared" si="33"/>
        <v>0</v>
      </c>
      <c r="BG57" s="5729"/>
      <c r="BH57" s="5730"/>
    </row>
    <row r="58" spans="2:60" ht="12.75" customHeight="1">
      <c r="B58" s="5720"/>
      <c r="D58" s="1407"/>
      <c r="E58" s="1407"/>
      <c r="F58" s="1407"/>
      <c r="G58" s="1408"/>
      <c r="H58" s="1408"/>
      <c r="I58" s="1407"/>
      <c r="J58" s="1408"/>
      <c r="K58" s="2097"/>
      <c r="L58" s="2097"/>
      <c r="M58" s="1408"/>
      <c r="N58" s="418"/>
      <c r="O58" s="2098"/>
      <c r="P58" s="2098"/>
      <c r="Q58" s="2098"/>
      <c r="R58" s="2098"/>
      <c r="S58" s="1408"/>
      <c r="T58" s="2097"/>
      <c r="U58" s="2097"/>
      <c r="V58" s="2098"/>
      <c r="W58" s="2098"/>
      <c r="X58" s="2098"/>
      <c r="Y58" s="2098"/>
      <c r="Z58" s="2098"/>
      <c r="AA58" s="2098"/>
      <c r="AB58" s="2098"/>
      <c r="AC58" s="2098"/>
      <c r="AD58" s="4191"/>
      <c r="AG58" s="265"/>
      <c r="AH58" s="265"/>
      <c r="AI58" s="265"/>
      <c r="AJ58" s="265"/>
      <c r="AK58" s="5731" t="s">
        <v>2402</v>
      </c>
      <c r="AL58" s="2099"/>
      <c r="AM58" s="2098"/>
      <c r="AN58" s="2098"/>
      <c r="AO58" s="2098"/>
      <c r="AP58" s="2098"/>
      <c r="AQ58" s="2098"/>
      <c r="AR58" s="2098"/>
      <c r="AS58" s="2098"/>
      <c r="AT58" s="2098"/>
      <c r="AU58" s="2098"/>
      <c r="AV58" s="2098"/>
      <c r="AW58" s="2100">
        <f>AN77</f>
        <v>0</v>
      </c>
      <c r="AX58" s="2100">
        <f>-AW58</f>
        <v>0</v>
      </c>
      <c r="AY58" s="418"/>
      <c r="AZ58" s="2098"/>
      <c r="BA58" s="2100">
        <f>AO77</f>
        <v>0</v>
      </c>
      <c r="BB58" s="2101">
        <f>-BA58</f>
        <v>0</v>
      </c>
      <c r="BC58" s="418"/>
      <c r="BD58" s="2098"/>
      <c r="BE58" s="2100">
        <f>AP77</f>
        <v>0</v>
      </c>
      <c r="BF58" s="2102">
        <f>-BE58</f>
        <v>0</v>
      </c>
      <c r="BG58" s="2103"/>
      <c r="BH58" s="2104"/>
    </row>
    <row r="59" spans="2:60" ht="12.75" customHeight="1">
      <c r="B59" s="5732" t="s">
        <v>2403</v>
      </c>
      <c r="C59" s="5733"/>
      <c r="D59" s="5733"/>
      <c r="E59" s="5733"/>
      <c r="F59" s="5733"/>
      <c r="G59" s="5733"/>
      <c r="H59" s="5733"/>
      <c r="I59" s="5733"/>
      <c r="J59" s="5733"/>
      <c r="K59" s="5734"/>
      <c r="L59" s="5734"/>
      <c r="M59" s="5735"/>
      <c r="N59" s="5736">
        <f>SUBTOTAL(9,N16:N58)</f>
        <v>0</v>
      </c>
      <c r="O59" s="5737">
        <f>SUBTOTAL(9,O16:O58)</f>
        <v>0</v>
      </c>
      <c r="P59" s="5737">
        <f>SUBTOTAL(9,P16:P58)</f>
        <v>0</v>
      </c>
      <c r="Q59" s="5737">
        <f>SUBTOTAL(9,Q16:Q58)</f>
        <v>0</v>
      </c>
      <c r="R59" s="5737">
        <f>SUBTOTAL(9,R16:R58)</f>
        <v>0</v>
      </c>
      <c r="S59" s="5738"/>
      <c r="T59" s="5734"/>
      <c r="U59" s="5739"/>
      <c r="V59" s="5737">
        <f t="shared" ref="V59:AC59" si="34">SUBTOTAL(9,V16:V58)</f>
        <v>0</v>
      </c>
      <c r="W59" s="5737">
        <f t="shared" si="34"/>
        <v>0</v>
      </c>
      <c r="X59" s="5737">
        <f t="shared" si="34"/>
        <v>0</v>
      </c>
      <c r="Y59" s="5737">
        <f t="shared" si="34"/>
        <v>0</v>
      </c>
      <c r="Z59" s="5737">
        <f t="shared" si="34"/>
        <v>0</v>
      </c>
      <c r="AA59" s="5737">
        <f t="shared" si="34"/>
        <v>0</v>
      </c>
      <c r="AB59" s="5737">
        <f t="shared" si="34"/>
        <v>0</v>
      </c>
      <c r="AC59" s="5737">
        <f t="shared" si="34"/>
        <v>0</v>
      </c>
      <c r="AD59" s="5740"/>
      <c r="AG59" s="265"/>
      <c r="AH59" s="265"/>
      <c r="AI59" s="265"/>
      <c r="AJ59" s="265"/>
      <c r="AK59" s="5731" t="s">
        <v>2404</v>
      </c>
      <c r="AL59" s="5741">
        <f t="shared" ref="AL59:AO59" si="35">SUBTOTAL(9,AL15:AL58)</f>
        <v>0</v>
      </c>
      <c r="AM59" s="5742">
        <f t="shared" si="35"/>
        <v>0</v>
      </c>
      <c r="AN59" s="5742">
        <f t="shared" si="35"/>
        <v>0</v>
      </c>
      <c r="AO59" s="5742">
        <f t="shared" si="35"/>
        <v>0</v>
      </c>
      <c r="AP59" s="5742"/>
      <c r="AQ59" s="5742">
        <f>SUBTOTAL(9,AQ15:AQ58)</f>
        <v>0</v>
      </c>
      <c r="AR59" s="5742"/>
      <c r="AS59" s="5742">
        <f t="shared" ref="AS59:AX59" si="36">SUBTOTAL(9,AS15:AS58)</f>
        <v>2000</v>
      </c>
      <c r="AT59" s="5742">
        <f t="shared" si="36"/>
        <v>1000</v>
      </c>
      <c r="AU59" s="5742">
        <f t="shared" si="36"/>
        <v>400</v>
      </c>
      <c r="AV59" s="5742">
        <f t="shared" si="36"/>
        <v>0</v>
      </c>
      <c r="AW59" s="5742">
        <f t="shared" si="36"/>
        <v>0</v>
      </c>
      <c r="AX59" s="5742">
        <f t="shared" si="36"/>
        <v>0</v>
      </c>
      <c r="AY59" s="5743"/>
      <c r="AZ59" s="5742">
        <f>SUBTOTAL(9,AZ15:AZ58)</f>
        <v>0</v>
      </c>
      <c r="BA59" s="5742">
        <f>SUBTOTAL(9,BA15:BA58)</f>
        <v>0</v>
      </c>
      <c r="BB59" s="5742">
        <f>SUBTOTAL(9,BB15:BB58)</f>
        <v>0</v>
      </c>
      <c r="BC59" s="5743"/>
      <c r="BD59" s="5742">
        <f>SUBTOTAL(9,BD15:BD58)</f>
        <v>0</v>
      </c>
      <c r="BE59" s="5742">
        <f>SUBTOTAL(9,BE15:BE58)</f>
        <v>0</v>
      </c>
      <c r="BF59" s="5742">
        <f>SUBTOTAL(9,BF15:BF58)</f>
        <v>0</v>
      </c>
      <c r="BG59" s="5741"/>
      <c r="BH59" s="5744"/>
    </row>
    <row r="60" spans="2:60" ht="12.75" customHeight="1">
      <c r="B60" s="2105"/>
      <c r="X60" s="352" t="s">
        <v>1263</v>
      </c>
      <c r="Y60" s="356">
        <f>Y59-SFP!G147-SFP!G148+SFP!G149-SFP!G150+SFP!G151</f>
        <v>0</v>
      </c>
      <c r="AG60" s="265"/>
      <c r="AH60" s="265"/>
      <c r="AI60" s="265"/>
      <c r="AJ60" s="265"/>
      <c r="AK60" s="265"/>
    </row>
    <row r="61" spans="2:60" ht="12.75" customHeight="1">
      <c r="B61" s="18"/>
      <c r="AG61" s="265"/>
      <c r="AH61" s="265"/>
      <c r="AI61" s="265"/>
      <c r="AJ61" s="265"/>
      <c r="AK61" s="265"/>
    </row>
    <row r="62" spans="2:60" ht="12.75" customHeight="1" thickBot="1">
      <c r="B62" s="265" t="s">
        <v>2405</v>
      </c>
      <c r="AG62" s="265"/>
      <c r="AH62" s="265"/>
      <c r="AI62" s="265"/>
      <c r="AJ62" s="265"/>
      <c r="AK62" s="265"/>
      <c r="AL62" s="265" t="s">
        <v>2405</v>
      </c>
    </row>
    <row r="63" spans="2:60" ht="15" customHeight="1">
      <c r="C63" s="8330" t="s">
        <v>41</v>
      </c>
      <c r="D63" s="8331"/>
      <c r="E63" s="8331"/>
      <c r="F63" s="8331"/>
      <c r="G63" s="8333" t="s">
        <v>2064</v>
      </c>
      <c r="H63" s="8335" t="s">
        <v>2327</v>
      </c>
      <c r="I63" s="8335" t="s">
        <v>2064</v>
      </c>
      <c r="J63" s="8335" t="s">
        <v>1086</v>
      </c>
      <c r="K63" s="8339" t="s">
        <v>1084</v>
      </c>
      <c r="AG63" s="265"/>
      <c r="AH63" s="265"/>
      <c r="AI63" s="265"/>
      <c r="AJ63" s="265"/>
      <c r="AK63" s="265"/>
      <c r="AL63" s="8312" t="s">
        <v>41</v>
      </c>
      <c r="AM63" s="8313"/>
      <c r="AN63" s="8350" t="s">
        <v>2406</v>
      </c>
      <c r="AO63" s="8351"/>
      <c r="AP63" s="8352"/>
      <c r="AQ63" s="8353" t="s">
        <v>1643</v>
      </c>
      <c r="AR63" s="8351"/>
      <c r="AS63" s="8352"/>
      <c r="AT63" s="8353" t="s">
        <v>1071</v>
      </c>
      <c r="AU63" s="8351"/>
      <c r="AV63" s="8352"/>
    </row>
    <row r="64" spans="2:60" ht="18.75" customHeight="1" thickBot="1">
      <c r="C64" s="7464"/>
      <c r="D64" s="8332"/>
      <c r="E64" s="8332"/>
      <c r="F64" s="8332"/>
      <c r="G64" s="8334"/>
      <c r="H64" s="8336"/>
      <c r="I64" s="8336"/>
      <c r="J64" s="8336"/>
      <c r="K64" s="8340"/>
      <c r="AG64" s="265"/>
      <c r="AH64" s="265"/>
      <c r="AI64" s="265"/>
      <c r="AJ64" s="265"/>
      <c r="AK64" s="265"/>
      <c r="AL64" s="8314"/>
      <c r="AM64" s="8315"/>
      <c r="AN64" s="5745" t="s">
        <v>1082</v>
      </c>
      <c r="AO64" s="5745" t="s">
        <v>1086</v>
      </c>
      <c r="AP64" s="5746" t="s">
        <v>1084</v>
      </c>
      <c r="AQ64" s="4913" t="s">
        <v>1082</v>
      </c>
      <c r="AR64" s="5684" t="s">
        <v>1086</v>
      </c>
      <c r="AS64" s="5746" t="s">
        <v>1084</v>
      </c>
      <c r="AT64" s="4913" t="s">
        <v>1082</v>
      </c>
      <c r="AU64" s="5684" t="s">
        <v>1086</v>
      </c>
      <c r="AV64" s="5746" t="s">
        <v>1084</v>
      </c>
    </row>
    <row r="65" spans="2:48" ht="12.75" customHeight="1">
      <c r="C65" s="5747" t="s">
        <v>2345</v>
      </c>
      <c r="D65" s="4103"/>
      <c r="E65" s="4103"/>
      <c r="F65" s="5748"/>
      <c r="G65" s="5749">
        <f>SUMIF($F$17:$F$58,C65,$Y$17:$Y$58)</f>
        <v>0</v>
      </c>
      <c r="H65" s="5749">
        <f>SUMIF($F$17:$F$58,C65,$Z$17:$Z$58)</f>
        <v>0</v>
      </c>
      <c r="I65" s="5749">
        <f>SUMIF($F$17:$F$58,C65,$AB$17:$AB$58)</f>
        <v>0</v>
      </c>
      <c r="J65" s="5749">
        <f>SUMIF($F$17:$F$58,D65,$AB$17:$AB$58)</f>
        <v>0</v>
      </c>
      <c r="K65" s="5750">
        <f>SUMIF($F$17:$F$58,D65,$AC$17:$AC$58)</f>
        <v>0</v>
      </c>
      <c r="AG65" s="265"/>
      <c r="AH65" s="265"/>
      <c r="AI65" s="265"/>
      <c r="AJ65" s="265"/>
      <c r="AK65" s="265"/>
      <c r="AL65" s="5747" t="s">
        <v>2345</v>
      </c>
      <c r="AM65" s="4103"/>
      <c r="AN65" s="5751">
        <f>SUMIF($F$17:$F58,C65,$AV$17:$AV58)</f>
        <v>0</v>
      </c>
      <c r="AO65" s="5751">
        <f>SUMIF($F$17:$F58,C65,$AW$17:$AW58)</f>
        <v>0</v>
      </c>
      <c r="AP65" s="5752">
        <f>SUMIF($F$17:$F58,C65,$AX$17:$AX58)</f>
        <v>0</v>
      </c>
      <c r="AQ65" s="2106">
        <f>SUMIF($F$17:$F58,C65,$AZ$17:$AZ58)</f>
        <v>0</v>
      </c>
      <c r="AR65" s="5753">
        <f>SUMIF($F$17:$F58,C65,$BA$17:$BA58)</f>
        <v>0</v>
      </c>
      <c r="AS65" s="5752">
        <f>SUMIF($F$17:$F$58,C65,$BB$17:$BB58)</f>
        <v>0</v>
      </c>
      <c r="AT65" s="2106">
        <f>SUMIF($F$17:$F58,C65,$BD$17:$BD58)</f>
        <v>0</v>
      </c>
      <c r="AU65" s="5753">
        <f>SUMIF($F$17:$F58,C65,$BE$17:$BE58)</f>
        <v>0</v>
      </c>
      <c r="AV65" s="5752">
        <f>SUMIF($F$17:$F$58,C65,$BF$17:$BF58)</f>
        <v>0</v>
      </c>
    </row>
    <row r="66" spans="2:48" ht="12.75" customHeight="1" thickBot="1">
      <c r="C66" s="5754" t="s">
        <v>1213</v>
      </c>
      <c r="D66" s="5755"/>
      <c r="E66" s="5755"/>
      <c r="F66" s="5756"/>
      <c r="G66" s="5757">
        <f>SUMIF($F$17:$F$58,C66,$B$17:$Y$58)</f>
        <v>0</v>
      </c>
      <c r="H66" s="5757">
        <f>SUMIF($F$17:$F$58,C66,$Z$17:$Z$58)</f>
        <v>0</v>
      </c>
      <c r="I66" s="5757">
        <f>SUMIF($F$17:$F$58,C66,$AB$17:$AB$58)</f>
        <v>0</v>
      </c>
      <c r="J66" s="5757">
        <f>SUMIF($F$17:$F$58,D66,$AB$17:$AB$58)</f>
        <v>0</v>
      </c>
      <c r="K66" s="5758">
        <f>SUMIF($F$17:$F$58,D66,$AC$17:$AC$58)</f>
        <v>0</v>
      </c>
      <c r="AG66" s="265"/>
      <c r="AH66" s="265"/>
      <c r="AI66" s="265"/>
      <c r="AJ66" s="265"/>
      <c r="AK66" s="265"/>
      <c r="AL66" s="5754" t="s">
        <v>1213</v>
      </c>
      <c r="AM66" s="5755"/>
      <c r="AN66" s="5751">
        <f>SUMIF($F$17:$F59,C66,$AV$17:$AV59)</f>
        <v>0</v>
      </c>
      <c r="AO66" s="5751">
        <f>SUMIF($F$17:$F59,C66,$AW$17:$AW59)</f>
        <v>0</v>
      </c>
      <c r="AP66" s="5752">
        <f>SUMIF($F$17:$F59,C66,$AX$17:$AX59)</f>
        <v>0</v>
      </c>
      <c r="AQ66" s="2106">
        <f>SUMIF($F$17:$F59,C66,$AZ$17:$AZ59)</f>
        <v>0</v>
      </c>
      <c r="AR66" s="5753">
        <f ca="1">SUMIF($F$17:$F59,C66,$BA$17:$BA58)</f>
        <v>0</v>
      </c>
      <c r="AS66" s="5752">
        <f>SUMIF($F$17:$F$58,C66,$BB$17:$BB59)</f>
        <v>0</v>
      </c>
      <c r="AT66" s="2106">
        <f>SUMIF($F$17:$F59,C66,$BD$17:$BD59)</f>
        <v>0</v>
      </c>
      <c r="AU66" s="5753">
        <f ca="1">SUMIF($F$17:$F59,C66,$BE$17:$BE58)</f>
        <v>0</v>
      </c>
      <c r="AV66" s="5752">
        <f>SUMIF($F$17:$F$58,C66,$BF$17:$BF59)</f>
        <v>0</v>
      </c>
    </row>
    <row r="67" spans="2:48" ht="12.75" customHeight="1" thickBot="1">
      <c r="B67" s="18"/>
      <c r="C67" s="5759" t="s">
        <v>59</v>
      </c>
      <c r="D67" s="5760"/>
      <c r="E67" s="5760"/>
      <c r="F67" s="5760"/>
      <c r="G67" s="5689">
        <f>SUM(G65:G66)</f>
        <v>0</v>
      </c>
      <c r="H67" s="5689">
        <f>SUM(H65:H66)</f>
        <v>0</v>
      </c>
      <c r="I67" s="5689">
        <f>SUM(I65:I66)</f>
        <v>0</v>
      </c>
      <c r="J67" s="5689">
        <f>SUM(J65:J66)</f>
        <v>0</v>
      </c>
      <c r="K67" s="5691">
        <f>SUM(K65:K66)</f>
        <v>0</v>
      </c>
      <c r="AG67" s="265"/>
      <c r="AH67" s="265"/>
      <c r="AI67" s="265"/>
      <c r="AJ67" s="265"/>
      <c r="AK67" s="265"/>
      <c r="AL67" s="5761" t="s">
        <v>59</v>
      </c>
      <c r="AM67" s="5762"/>
      <c r="AN67" s="5763">
        <f t="shared" ref="AN67:AP67" si="37">SUM(AN65:AN66)</f>
        <v>0</v>
      </c>
      <c r="AO67" s="5763">
        <f t="shared" si="37"/>
        <v>0</v>
      </c>
      <c r="AP67" s="5764">
        <f t="shared" si="37"/>
        <v>0</v>
      </c>
      <c r="AQ67" s="5765">
        <f t="shared" ref="AQ67:AV67" si="38">SUM(AQ65:AQ66)</f>
        <v>0</v>
      </c>
      <c r="AR67" s="5766">
        <f t="shared" ca="1" si="38"/>
        <v>0</v>
      </c>
      <c r="AS67" s="5764">
        <f t="shared" si="38"/>
        <v>0</v>
      </c>
      <c r="AT67" s="5765">
        <f t="shared" si="38"/>
        <v>0</v>
      </c>
      <c r="AU67" s="5766">
        <f t="shared" ca="1" si="38"/>
        <v>0</v>
      </c>
      <c r="AV67" s="5764">
        <f t="shared" si="38"/>
        <v>0</v>
      </c>
    </row>
    <row r="68" spans="2:48" ht="12.75" customHeight="1">
      <c r="B68" s="18"/>
      <c r="AG68" s="265"/>
      <c r="AH68" s="265"/>
      <c r="AI68" s="265"/>
      <c r="AJ68" s="265"/>
      <c r="AK68" s="265"/>
    </row>
    <row r="69" spans="2:48" ht="12.75" customHeight="1">
      <c r="B69" s="284" t="s">
        <v>1565</v>
      </c>
      <c r="C69" s="284"/>
      <c r="AG69" s="265"/>
      <c r="AH69" s="265"/>
      <c r="AI69" s="265"/>
      <c r="AJ69" s="265"/>
      <c r="AK69" s="265"/>
    </row>
    <row r="70" spans="2:48" ht="12.75" customHeight="1">
      <c r="B70" s="1159">
        <v>1</v>
      </c>
      <c r="C70" s="1160" t="s">
        <v>1566</v>
      </c>
      <c r="AG70" s="265"/>
      <c r="AH70" s="265"/>
      <c r="AI70" s="265"/>
      <c r="AJ70" s="265"/>
      <c r="AK70" s="265"/>
    </row>
    <row r="71" spans="2:48" ht="12.75" customHeight="1" thickBot="1">
      <c r="B71" s="23">
        <v>2</v>
      </c>
      <c r="C71" s="18" t="s">
        <v>2407</v>
      </c>
      <c r="E71" s="18"/>
      <c r="F71" s="18"/>
      <c r="I71" s="18"/>
      <c r="AG71" s="265"/>
      <c r="AH71" s="265"/>
      <c r="AI71" s="265"/>
      <c r="AJ71" s="265"/>
      <c r="AK71" s="265"/>
      <c r="AL71" s="265" t="s">
        <v>2408</v>
      </c>
    </row>
    <row r="72" spans="2:48" ht="12.75" customHeight="1">
      <c r="B72" s="23">
        <v>3</v>
      </c>
      <c r="C72" s="18" t="s">
        <v>2409</v>
      </c>
      <c r="E72" s="18"/>
      <c r="F72" s="18"/>
      <c r="I72" s="18"/>
      <c r="AE72" s="2107"/>
      <c r="AG72" s="265"/>
      <c r="AH72" s="265"/>
      <c r="AI72" s="265"/>
      <c r="AJ72" s="265"/>
      <c r="AK72" s="265"/>
      <c r="AL72" s="5767"/>
      <c r="AM72" s="5768"/>
      <c r="AN72" s="5769" t="s">
        <v>2406</v>
      </c>
      <c r="AO72" s="5769" t="s">
        <v>1643</v>
      </c>
      <c r="AP72" s="5770" t="s">
        <v>1071</v>
      </c>
    </row>
    <row r="73" spans="2:48" ht="12.75" customHeight="1">
      <c r="AG73" s="265"/>
      <c r="AH73" s="265"/>
      <c r="AI73" s="265"/>
      <c r="AJ73" s="265"/>
      <c r="AK73" s="265"/>
      <c r="AL73" s="5771" t="s">
        <v>2410</v>
      </c>
      <c r="AN73" s="4209"/>
      <c r="AO73" s="4209">
        <f>AN73</f>
        <v>0</v>
      </c>
      <c r="AP73" s="2108">
        <f>AN73</f>
        <v>0</v>
      </c>
    </row>
    <row r="74" spans="2:48" ht="12.75" customHeight="1">
      <c r="AG74" s="265"/>
      <c r="AH74" s="265"/>
      <c r="AI74" s="265"/>
      <c r="AJ74" s="265"/>
      <c r="AK74" s="265"/>
      <c r="AL74" s="5771" t="s">
        <v>2411</v>
      </c>
      <c r="AN74" s="5772">
        <v>0.2</v>
      </c>
      <c r="AO74" s="5772">
        <v>0.2</v>
      </c>
      <c r="AP74" s="5773">
        <v>0.2</v>
      </c>
    </row>
    <row r="75" spans="2:48" ht="12.75" customHeight="1">
      <c r="AG75" s="265"/>
      <c r="AH75" s="265"/>
      <c r="AI75" s="265"/>
      <c r="AJ75" s="265"/>
      <c r="AK75" s="265"/>
      <c r="AL75" s="5771" t="s">
        <v>2412</v>
      </c>
      <c r="AN75" s="4210">
        <f>AN73*AN74</f>
        <v>0</v>
      </c>
      <c r="AO75" s="4210">
        <f>AO73*AO74</f>
        <v>0</v>
      </c>
      <c r="AP75" s="2109">
        <f>AP73*AP74</f>
        <v>0</v>
      </c>
    </row>
    <row r="76" spans="2:48" ht="12.75" customHeight="1" thickBot="1">
      <c r="AG76" s="265"/>
      <c r="AH76" s="265"/>
      <c r="AI76" s="265"/>
      <c r="AJ76" s="265"/>
      <c r="AK76" s="265"/>
      <c r="AL76" s="5771" t="s">
        <v>2413</v>
      </c>
      <c r="AN76" s="5774">
        <f>SUMIF(AR17:AR56,"N",AX17:AX56)</f>
        <v>0</v>
      </c>
      <c r="AO76" s="5774">
        <f>SUMIF(AR17:AR56,"N",BB17:BB56)</f>
        <v>0</v>
      </c>
      <c r="AP76" s="5775">
        <f>SUMIF(AR17:AR56,"N",BE17:BE56)</f>
        <v>0</v>
      </c>
    </row>
    <row r="77" spans="2:48" ht="12.75" customHeight="1" thickBot="1">
      <c r="AG77" s="265"/>
      <c r="AH77" s="265"/>
      <c r="AI77" s="265"/>
      <c r="AJ77" s="265"/>
      <c r="AK77" s="265"/>
      <c r="AL77" s="5776" t="s">
        <v>2402</v>
      </c>
      <c r="AM77" s="5695"/>
      <c r="AN77" s="5777">
        <f>AN76-AN75</f>
        <v>0</v>
      </c>
      <c r="AO77" s="5777">
        <f>AO76-AO75</f>
        <v>0</v>
      </c>
      <c r="AP77" s="5778">
        <f>AP76-AP75</f>
        <v>0</v>
      </c>
    </row>
    <row r="80" spans="2:48" ht="12.75" customHeight="1">
      <c r="AG80" s="265"/>
      <c r="AH80" s="265"/>
      <c r="AI80" s="265"/>
      <c r="AJ80" s="265"/>
      <c r="AK80" s="265"/>
    </row>
    <row r="82" spans="33:41" ht="12.75" customHeight="1" thickBot="1">
      <c r="AG82" s="265"/>
      <c r="AH82" s="265"/>
      <c r="AI82" s="265"/>
      <c r="AJ82" s="265"/>
      <c r="AK82" s="265"/>
      <c r="AL82" s="8302" t="s">
        <v>1863</v>
      </c>
      <c r="AM82" s="8303"/>
      <c r="AN82" s="8304"/>
      <c r="AO82" s="5779" t="s">
        <v>52</v>
      </c>
    </row>
    <row r="83" spans="33:41" ht="12.75" customHeight="1" thickBot="1">
      <c r="AG83" s="265"/>
      <c r="AH83" s="265"/>
      <c r="AI83" s="265"/>
      <c r="AJ83" s="265"/>
      <c r="AK83" s="265"/>
      <c r="AL83" s="5780" t="s">
        <v>2414</v>
      </c>
      <c r="AM83" s="5781"/>
      <c r="AN83" s="5781"/>
      <c r="AO83" s="5782" t="s">
        <v>1554</v>
      </c>
    </row>
    <row r="84" spans="33:41" ht="12.75" customHeight="1" thickBot="1">
      <c r="AG84" s="265"/>
      <c r="AH84" s="265"/>
      <c r="AI84" s="265"/>
      <c r="AJ84" s="265"/>
      <c r="AK84" s="265"/>
      <c r="AL84" s="5780" t="s">
        <v>2415</v>
      </c>
      <c r="AM84" s="5781"/>
      <c r="AN84" s="5781"/>
      <c r="AO84" s="5782" t="s">
        <v>2416</v>
      </c>
    </row>
    <row r="85" spans="33:41" ht="12.75" customHeight="1" thickBot="1">
      <c r="AG85" s="265"/>
      <c r="AH85" s="265"/>
      <c r="AI85" s="265"/>
      <c r="AJ85" s="265"/>
      <c r="AK85" s="265"/>
      <c r="AL85" s="5780" t="s">
        <v>2417</v>
      </c>
      <c r="AM85" s="5781"/>
      <c r="AN85" s="5781"/>
      <c r="AO85" s="5782" t="s">
        <v>1554</v>
      </c>
    </row>
    <row r="86" spans="33:41" ht="12.75" customHeight="1" thickBot="1">
      <c r="AG86" s="265"/>
      <c r="AH86" s="265"/>
      <c r="AI86" s="265"/>
      <c r="AJ86" s="265"/>
      <c r="AK86" s="265"/>
      <c r="AL86" s="5780" t="s">
        <v>2418</v>
      </c>
      <c r="AM86" s="5783"/>
      <c r="AN86" s="5783"/>
      <c r="AO86" s="5782" t="s">
        <v>1987</v>
      </c>
    </row>
    <row r="87" spans="33:41" ht="12.75" customHeight="1">
      <c r="AG87" s="265"/>
      <c r="AH87" s="265"/>
      <c r="AI87" s="265"/>
      <c r="AJ87" s="265"/>
      <c r="AK87" s="265"/>
    </row>
  </sheetData>
  <sheetProtection algorithmName="SHA-512" hashValue="b0n3t8kFM0N2y5BCsotygcM+Be3oOE/iIBTz8TIUprwaAmFCPohhYyvYwDq/mJdloQrcbG7+qNN2oOKaak1Csg==" saltValue="3UC2+IK9bsTprAvzb40DqA==" spinCount="100000" sheet="1" scenarios="1" formatRows="0" insertColumns="0" insertRows="0"/>
  <mergeCells count="66">
    <mergeCell ref="BH10:BH14"/>
    <mergeCell ref="AN63:AP63"/>
    <mergeCell ref="AZ11:AZ14"/>
    <mergeCell ref="BA11:BA14"/>
    <mergeCell ref="BB11:BB14"/>
    <mergeCell ref="AT63:AV63"/>
    <mergeCell ref="AR11:AR14"/>
    <mergeCell ref="AS11:AS14"/>
    <mergeCell ref="AQ63:AS63"/>
    <mergeCell ref="BG10:BG14"/>
    <mergeCell ref="AY10:BB10"/>
    <mergeCell ref="BC10:BF10"/>
    <mergeCell ref="BD11:BD14"/>
    <mergeCell ref="BE11:BE14"/>
    <mergeCell ref="BF11:BF14"/>
    <mergeCell ref="BC11:BC14"/>
    <mergeCell ref="AY11:AY14"/>
    <mergeCell ref="AL10:AL14"/>
    <mergeCell ref="AM10:AN10"/>
    <mergeCell ref="AO10:AO14"/>
    <mergeCell ref="AW10:AW14"/>
    <mergeCell ref="AX10:AX14"/>
    <mergeCell ref="AQ10:AS10"/>
    <mergeCell ref="AQ11:AQ14"/>
    <mergeCell ref="AT10:AT14"/>
    <mergeCell ref="AU10:AU14"/>
    <mergeCell ref="AV10:AV14"/>
    <mergeCell ref="AP10:AP14"/>
    <mergeCell ref="AM11:AM14"/>
    <mergeCell ref="C63:F64"/>
    <mergeCell ref="G63:G64"/>
    <mergeCell ref="H63:H64"/>
    <mergeCell ref="L10:L15"/>
    <mergeCell ref="I63:I64"/>
    <mergeCell ref="J63:J64"/>
    <mergeCell ref="K63:K64"/>
    <mergeCell ref="J9:J15"/>
    <mergeCell ref="I9:I15"/>
    <mergeCell ref="H9:H15"/>
    <mergeCell ref="E9:E15"/>
    <mergeCell ref="B9:D15"/>
    <mergeCell ref="K10:K15"/>
    <mergeCell ref="F9:F15"/>
    <mergeCell ref="N9:N15"/>
    <mergeCell ref="X10:X15"/>
    <mergeCell ref="Y9:Y15"/>
    <mergeCell ref="W10:W15"/>
    <mergeCell ref="S9:S15"/>
    <mergeCell ref="R9:R15"/>
    <mergeCell ref="U10:U15"/>
    <mergeCell ref="AE2:AE5"/>
    <mergeCell ref="AL82:AN82"/>
    <mergeCell ref="G9:G15"/>
    <mergeCell ref="AD9:AD15"/>
    <mergeCell ref="P9:P15"/>
    <mergeCell ref="AC9:AC15"/>
    <mergeCell ref="AB9:AB15"/>
    <mergeCell ref="AL63:AM64"/>
    <mergeCell ref="AN11:AN14"/>
    <mergeCell ref="AA9:AA15"/>
    <mergeCell ref="O9:O15"/>
    <mergeCell ref="V10:V15"/>
    <mergeCell ref="T10:T15"/>
    <mergeCell ref="M9:M15"/>
    <mergeCell ref="Q9:Q15"/>
    <mergeCell ref="Z9:Z15"/>
  </mergeCells>
  <conditionalFormatting sqref="Y60">
    <cfRule type="cellIs" dxfId="78" priority="3" operator="notEqual">
      <formula>0</formula>
    </cfRule>
  </conditionalFormatting>
  <dataValidations count="7">
    <dataValidation type="list" allowBlank="1" showInputMessage="1" showErrorMessage="1" sqref="S18 S24" xr:uid="{36E3624B-7A64-47EC-ADCA-43990351E193}">
      <formula1>"Cost Model, Revaluation Model"</formula1>
    </dataValidation>
    <dataValidation type="list" allowBlank="1" showInputMessage="1" showErrorMessage="1" sqref="F17" xr:uid="{2465CF35-4CF1-4857-9DE3-9616DE548CFE}">
      <formula1>"Land, Building and Building Improvements, Leasehold Improvements"</formula1>
    </dataValidation>
    <dataValidation type="list" allowBlank="1" showInputMessage="1" showErrorMessage="1" sqref="AR54:AR56 AR25:AR27 AR33:AR35 AR41:AR43 AR47:AR49 AR19:AR21 AP47:AP49 AP19:AP21 AP25:AP27 AP33:AP35 AP41:AP43 AP54:AP56" xr:uid="{BAFA3968-FDB8-4A95-A034-7516FE60CEF1}">
      <formula1>"Y,N"</formula1>
    </dataValidation>
    <dataValidation type="list" allowBlank="1" showInputMessage="1" showErrorMessage="1" sqref="F18:F58" xr:uid="{4A11F31B-06AB-40E5-8A98-C287CB2C4465}">
      <formula1>"Land, Building and Building Improvements"</formula1>
    </dataValidation>
    <dataValidation type="list" allowBlank="1" showInputMessage="1" showErrorMessage="1" sqref="H17:H58" xr:uid="{4169E53E-7A9D-47F7-8D35-EDC187456058}">
      <formula1>"Legal, Beneficial"</formula1>
    </dataValidation>
    <dataValidation type="list" allowBlank="1" showInputMessage="1" showErrorMessage="1" sqref="J17:J58" xr:uid="{19A35808-3437-453F-A38A-91ADF14D7493}">
      <formula1>"Foreclosed, Purchased, Dacion en Pago, Others"</formula1>
    </dataValidation>
    <dataValidation type="list" allowBlank="1" showInputMessage="1" showErrorMessage="1" sqref="I17:I58" xr:uid="{7B908CFA-5121-4C26-A256-43782B3C5652}">
      <formula1>"Office Use, Capital Appreciation, Operation, For Future Development, Income Generating Asset"</formula1>
    </dataValidation>
  </dataValidations>
  <hyperlinks>
    <hyperlink ref="AL83" r:id="rId1" display="https://www.insurance.gov.ph/amended-insurance-code-r-a-10607/" xr:uid="{858B95BB-538F-43AB-BC3E-AA58AA14EB89}"/>
    <hyperlink ref="AL85" r:id="rId2" xr:uid="{783261F7-62FF-4998-9023-DEE70A5C4EDD}"/>
    <hyperlink ref="AL84" r:id="rId3" xr:uid="{70DB5AD6-AD1A-4334-BA1E-F9FE711D1A64}"/>
    <hyperlink ref="AL86" r:id="rId4" display="https://www.insurance.gov.ph/amended-insurance-code-r-a-10607/" xr:uid="{471A210F-1C28-42D1-8CD7-0B43BB663953}"/>
    <hyperlink ref="AF5" location="SCI!A1" display="SCI" xr:uid="{4D0C1B03-02F2-42DA-BDD6-EEC75E8B8971}"/>
    <hyperlink ref="AF4" location="'SFP - Liab, NW '!A1" display="SFP-Liab and NW" xr:uid="{3C59D9EE-487E-4769-8D93-ECF0E652E1D4}"/>
    <hyperlink ref="AF3" location="'SFP - Asset'!A1" display="SFP-Asset" xr:uid="{BA2053E4-9A24-44B7-91FD-8AFB4C165610}"/>
    <hyperlink ref="AF2" location="Content!A1" display="Content" xr:uid="{E08C6605-F7F6-4B83-8690-128A2275A749}"/>
  </hyperlinks>
  <printOptions horizontalCentered="1"/>
  <pageMargins left="0.2" right="0.2" top="1.25" bottom="0.75" header="0.3" footer="0.3"/>
  <pageSetup paperSize="5" scale="17" fitToHeight="0" orientation="portrait" r:id="rId5"/>
  <legacyDrawing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2506F-77FD-4C40-BA3D-0640A8A013C6}">
  <sheetPr>
    <tabColor rgb="FFFAB4B4"/>
    <pageSetUpPr fitToPage="1"/>
  </sheetPr>
  <dimension ref="A1:S36"/>
  <sheetViews>
    <sheetView showGridLines="0" workbookViewId="0">
      <selection activeCell="C12" sqref="C12"/>
    </sheetView>
  </sheetViews>
  <sheetFormatPr defaultColWidth="8.85546875" defaultRowHeight="12.75"/>
  <cols>
    <col min="1" max="1" width="4.85546875" style="376" customWidth="1"/>
    <col min="2" max="2" width="12.42578125" style="376" customWidth="1"/>
    <col min="3" max="3" width="18.28515625" style="376" bestFit="1" customWidth="1"/>
    <col min="4" max="4" width="10.42578125" style="376" bestFit="1" customWidth="1"/>
    <col min="5" max="6" width="11.140625" style="376" bestFit="1" customWidth="1"/>
    <col min="7" max="7" width="12.42578125" style="382" bestFit="1" customWidth="1"/>
    <col min="8" max="8" width="3.28515625" style="376" bestFit="1" customWidth="1"/>
    <col min="9" max="9" width="10.85546875" style="376" bestFit="1" customWidth="1"/>
    <col min="10" max="10" width="11.140625" style="376" bestFit="1" customWidth="1"/>
    <col min="11" max="12" width="10.42578125" style="376" bestFit="1" customWidth="1"/>
    <col min="13" max="13" width="11.28515625" style="376" bestFit="1" customWidth="1"/>
    <col min="14" max="14" width="11.140625" style="383" bestFit="1" customWidth="1"/>
    <col min="15" max="15" width="2" style="376" customWidth="1"/>
    <col min="16" max="16" width="21.42578125" style="376" customWidth="1"/>
    <col min="17" max="17" width="9.85546875" style="376" bestFit="1" customWidth="1"/>
    <col min="18" max="18" width="1.7109375" style="376" customWidth="1"/>
    <col min="19" max="19" width="18.7109375" style="376" customWidth="1"/>
    <col min="20" max="16384" width="8.85546875" style="376"/>
  </cols>
  <sheetData>
    <row r="1" spans="1:19" ht="13.5" thickBot="1">
      <c r="A1" s="5784" t="s">
        <v>2419</v>
      </c>
      <c r="B1" s="5784"/>
      <c r="C1" s="5784"/>
      <c r="D1" s="5784"/>
      <c r="E1" s="5784"/>
      <c r="F1" s="5784"/>
      <c r="G1" s="5784"/>
      <c r="H1" s="5784"/>
      <c r="I1" s="5784"/>
      <c r="J1" s="5784"/>
      <c r="K1" s="5784"/>
      <c r="L1" s="5784"/>
      <c r="M1" s="5784"/>
      <c r="N1" s="5784"/>
      <c r="P1" s="381"/>
      <c r="Q1" s="381"/>
    </row>
    <row r="2" spans="1:19" ht="13.5" thickBot="1">
      <c r="A2" s="384" t="s">
        <v>2420</v>
      </c>
      <c r="B2" s="384"/>
      <c r="C2" s="5785">
        <f>'Com Prof'!D2</f>
        <v>0</v>
      </c>
      <c r="D2" s="5786"/>
      <c r="E2" s="5786"/>
      <c r="F2" s="5787"/>
      <c r="G2" s="5787"/>
      <c r="H2" s="5787"/>
      <c r="I2" s="5787"/>
      <c r="J2" s="5787"/>
      <c r="K2" s="5787"/>
      <c r="L2" s="5787"/>
      <c r="M2" s="5787"/>
      <c r="N2" s="5787"/>
      <c r="P2" s="381"/>
      <c r="Q2" s="381"/>
      <c r="R2" s="8356" t="s">
        <v>1486</v>
      </c>
      <c r="S2" s="5675" t="s">
        <v>1067</v>
      </c>
    </row>
    <row r="3" spans="1:19" ht="13.5" thickBot="1">
      <c r="A3" s="384" t="s">
        <v>2421</v>
      </c>
      <c r="B3" s="384"/>
      <c r="C3" s="5788">
        <f>'Com Prof'!D3</f>
        <v>45657</v>
      </c>
      <c r="D3" s="5789"/>
      <c r="E3" s="5789"/>
      <c r="F3" s="385"/>
      <c r="G3" s="385"/>
      <c r="H3" s="385"/>
      <c r="I3" s="385"/>
      <c r="J3" s="385"/>
      <c r="K3" s="385"/>
      <c r="L3" s="385"/>
      <c r="M3" s="385"/>
      <c r="N3" s="385"/>
      <c r="P3" s="381"/>
      <c r="Q3" s="381"/>
      <c r="R3" s="8357"/>
      <c r="S3" s="550" t="s">
        <v>1487</v>
      </c>
    </row>
    <row r="4" spans="1:19">
      <c r="D4" s="386"/>
      <c r="E4" s="386"/>
      <c r="H4" s="387"/>
      <c r="R4" s="8357"/>
      <c r="S4" s="550" t="s">
        <v>1488</v>
      </c>
    </row>
    <row r="5" spans="1:19" ht="13.5" thickBot="1">
      <c r="A5" s="1075" t="s">
        <v>2422</v>
      </c>
      <c r="B5" s="1075"/>
      <c r="C5" s="1075"/>
      <c r="G5" s="376"/>
      <c r="L5" s="386"/>
      <c r="M5" s="386"/>
      <c r="R5" s="8358"/>
      <c r="S5" s="551" t="s">
        <v>258</v>
      </c>
    </row>
    <row r="6" spans="1:19">
      <c r="A6" s="8359" t="s">
        <v>2423</v>
      </c>
      <c r="B6" s="8359"/>
      <c r="C6" s="389"/>
      <c r="D6" s="390"/>
      <c r="G6" s="376"/>
      <c r="I6" s="391" t="s">
        <v>2424</v>
      </c>
      <c r="J6" s="392"/>
      <c r="K6" s="383"/>
    </row>
    <row r="7" spans="1:19">
      <c r="A7" s="8359" t="s">
        <v>2425</v>
      </c>
      <c r="B7" s="8359"/>
      <c r="C7" s="393"/>
      <c r="D7" s="394"/>
      <c r="G7" s="376"/>
      <c r="I7" s="391" t="s">
        <v>2426</v>
      </c>
      <c r="J7" s="395"/>
      <c r="K7" s="396"/>
    </row>
    <row r="8" spans="1:19" ht="13.5" thickBot="1">
      <c r="A8" s="8360" t="s">
        <v>2427</v>
      </c>
      <c r="B8" s="8360"/>
      <c r="C8" s="397"/>
      <c r="D8" s="388" t="s">
        <v>2428</v>
      </c>
      <c r="E8" s="398" t="e">
        <f>C6/C8</f>
        <v>#DIV/0!</v>
      </c>
      <c r="G8" s="399"/>
      <c r="I8" s="391" t="s">
        <v>2429</v>
      </c>
      <c r="J8" s="400"/>
      <c r="K8" s="401" t="s">
        <v>2430</v>
      </c>
      <c r="L8" s="399" t="e">
        <f>J6/J8</f>
        <v>#DIV/0!</v>
      </c>
      <c r="M8" s="399" t="s">
        <v>2431</v>
      </c>
      <c r="N8" s="383" t="e">
        <f>J18/J8</f>
        <v>#DIV/0!</v>
      </c>
    </row>
    <row r="9" spans="1:19" s="381" customFormat="1" ht="39" thickBot="1">
      <c r="A9" s="5790"/>
      <c r="B9" s="5791"/>
      <c r="C9" s="5792" t="s">
        <v>2432</v>
      </c>
      <c r="D9" s="5792" t="s">
        <v>2433</v>
      </c>
      <c r="E9" s="5792" t="s">
        <v>2434</v>
      </c>
      <c r="F9" s="5792" t="s">
        <v>2435</v>
      </c>
      <c r="G9" s="5793" t="s">
        <v>2436</v>
      </c>
      <c r="H9" s="8361"/>
      <c r="I9" s="8362"/>
      <c r="J9" s="5794" t="s">
        <v>2437</v>
      </c>
      <c r="K9" s="5794" t="s">
        <v>2438</v>
      </c>
      <c r="L9" s="5794" t="s">
        <v>2433</v>
      </c>
      <c r="M9" s="5794" t="s">
        <v>2439</v>
      </c>
      <c r="N9" s="5795" t="s">
        <v>2435</v>
      </c>
    </row>
    <row r="10" spans="1:19">
      <c r="A10" s="402"/>
      <c r="B10" s="403"/>
      <c r="C10" s="404"/>
      <c r="D10" s="404"/>
      <c r="E10" s="404"/>
      <c r="F10" s="404"/>
      <c r="G10" s="405"/>
      <c r="H10" s="5796"/>
      <c r="I10" s="5797"/>
      <c r="J10" s="5797"/>
      <c r="K10" s="5797"/>
      <c r="L10" s="5797"/>
      <c r="M10" s="5797"/>
      <c r="N10" s="5798"/>
    </row>
    <row r="11" spans="1:19">
      <c r="A11" s="4211"/>
      <c r="B11" s="406"/>
      <c r="C11" s="407">
        <f>C6</f>
        <v>0</v>
      </c>
      <c r="D11" s="407" t="e">
        <f>E8*G11/365</f>
        <v>#DIV/0!</v>
      </c>
      <c r="E11" s="407" t="e">
        <f>D11</f>
        <v>#DIV/0!</v>
      </c>
      <c r="F11" s="407" t="e">
        <f t="shared" ref="F11:F36" si="0">C11-D11</f>
        <v>#DIV/0!</v>
      </c>
      <c r="G11" s="281">
        <f>B11-C7</f>
        <v>0</v>
      </c>
      <c r="H11" s="4211"/>
      <c r="I11" s="408"/>
      <c r="J11" s="373"/>
      <c r="K11" s="373"/>
      <c r="L11" s="373"/>
      <c r="M11" s="408"/>
      <c r="N11" s="375"/>
      <c r="P11" s="376" t="s">
        <v>2440</v>
      </c>
    </row>
    <row r="12" spans="1:19">
      <c r="A12" s="4211">
        <v>1</v>
      </c>
      <c r="B12" s="409"/>
      <c r="C12" s="407" t="e">
        <f t="shared" ref="C12:C36" si="1">F11</f>
        <v>#DIV/0!</v>
      </c>
      <c r="D12" s="407" t="e">
        <f t="shared" ref="D12:D35" si="2">$E$8</f>
        <v>#DIV/0!</v>
      </c>
      <c r="E12" s="407" t="e">
        <f t="shared" ref="E12:E36" si="3">E11+D12</f>
        <v>#DIV/0!</v>
      </c>
      <c r="F12" s="407" t="e">
        <f t="shared" si="0"/>
        <v>#DIV/0!</v>
      </c>
      <c r="G12" s="410"/>
      <c r="H12" s="4211"/>
      <c r="I12" s="373"/>
      <c r="J12" s="373"/>
      <c r="K12" s="373"/>
      <c r="L12" s="373"/>
      <c r="M12" s="408"/>
      <c r="N12" s="375"/>
      <c r="P12" s="376" t="s">
        <v>2441</v>
      </c>
      <c r="Q12" s="386">
        <f>J7</f>
        <v>0</v>
      </c>
    </row>
    <row r="13" spans="1:19">
      <c r="A13" s="4211">
        <f t="shared" ref="A13:A36" si="4">A12+1</f>
        <v>2</v>
      </c>
      <c r="B13" s="409"/>
      <c r="C13" s="407" t="e">
        <f t="shared" si="1"/>
        <v>#DIV/0!</v>
      </c>
      <c r="D13" s="407" t="e">
        <f t="shared" si="2"/>
        <v>#DIV/0!</v>
      </c>
      <c r="E13" s="407" t="e">
        <f t="shared" si="3"/>
        <v>#DIV/0!</v>
      </c>
      <c r="F13" s="407" t="e">
        <f t="shared" si="0"/>
        <v>#DIV/0!</v>
      </c>
      <c r="G13" s="410"/>
      <c r="H13" s="4211"/>
      <c r="I13" s="408"/>
      <c r="J13" s="373"/>
      <c r="K13" s="373"/>
      <c r="L13" s="373"/>
      <c r="M13" s="408"/>
      <c r="N13" s="375"/>
      <c r="P13" s="376" t="s">
        <v>2442</v>
      </c>
      <c r="Q13" s="411"/>
    </row>
    <row r="14" spans="1:19">
      <c r="A14" s="4211">
        <f t="shared" si="4"/>
        <v>3</v>
      </c>
      <c r="B14" s="409"/>
      <c r="C14" s="407" t="e">
        <f t="shared" si="1"/>
        <v>#DIV/0!</v>
      </c>
      <c r="D14" s="407" t="e">
        <f t="shared" si="2"/>
        <v>#DIV/0!</v>
      </c>
      <c r="E14" s="407" t="e">
        <f t="shared" si="3"/>
        <v>#DIV/0!</v>
      </c>
      <c r="F14" s="407" t="e">
        <f t="shared" si="0"/>
        <v>#DIV/0!</v>
      </c>
      <c r="G14" s="410"/>
      <c r="H14" s="4211"/>
      <c r="I14" s="373"/>
      <c r="J14" s="373"/>
      <c r="K14" s="373"/>
      <c r="L14" s="373"/>
      <c r="M14" s="373"/>
      <c r="N14" s="375"/>
      <c r="P14" s="376" t="s">
        <v>2443</v>
      </c>
      <c r="Q14" s="376">
        <f>Q12-Q13</f>
        <v>0</v>
      </c>
    </row>
    <row r="15" spans="1:19">
      <c r="A15" s="4211">
        <f t="shared" si="4"/>
        <v>4</v>
      </c>
      <c r="B15" s="409"/>
      <c r="C15" s="407" t="e">
        <f t="shared" si="1"/>
        <v>#DIV/0!</v>
      </c>
      <c r="D15" s="407" t="e">
        <f t="shared" si="2"/>
        <v>#DIV/0!</v>
      </c>
      <c r="E15" s="407" t="e">
        <f t="shared" si="3"/>
        <v>#DIV/0!</v>
      </c>
      <c r="F15" s="407" t="e">
        <f t="shared" si="0"/>
        <v>#DIV/0!</v>
      </c>
      <c r="G15" s="410"/>
      <c r="H15" s="4211"/>
      <c r="I15" s="373"/>
      <c r="J15" s="373"/>
      <c r="K15" s="373"/>
      <c r="L15" s="373"/>
      <c r="M15" s="373"/>
      <c r="N15" s="375"/>
      <c r="P15" s="376" t="s">
        <v>2444</v>
      </c>
      <c r="Q15" s="412" t="e">
        <f>E8*Q14/360</f>
        <v>#DIV/0!</v>
      </c>
    </row>
    <row r="16" spans="1:19">
      <c r="A16" s="4211">
        <f t="shared" si="4"/>
        <v>5</v>
      </c>
      <c r="B16" s="409"/>
      <c r="C16" s="407" t="e">
        <f t="shared" si="1"/>
        <v>#DIV/0!</v>
      </c>
      <c r="D16" s="407" t="e">
        <f t="shared" si="2"/>
        <v>#DIV/0!</v>
      </c>
      <c r="E16" s="407" t="e">
        <f t="shared" si="3"/>
        <v>#DIV/0!</v>
      </c>
      <c r="F16" s="407" t="e">
        <f t="shared" si="0"/>
        <v>#DIV/0!</v>
      </c>
      <c r="G16" s="410"/>
      <c r="H16" s="4211"/>
      <c r="I16" s="373"/>
      <c r="J16" s="373"/>
      <c r="K16" s="373"/>
      <c r="L16" s="373"/>
      <c r="M16" s="373"/>
      <c r="N16" s="375"/>
    </row>
    <row r="17" spans="1:14">
      <c r="A17" s="4211">
        <f t="shared" si="4"/>
        <v>6</v>
      </c>
      <c r="B17" s="409"/>
      <c r="C17" s="407" t="e">
        <f t="shared" si="1"/>
        <v>#DIV/0!</v>
      </c>
      <c r="D17" s="407" t="e">
        <f t="shared" si="2"/>
        <v>#DIV/0!</v>
      </c>
      <c r="E17" s="407" t="e">
        <f t="shared" si="3"/>
        <v>#DIV/0!</v>
      </c>
      <c r="F17" s="407" t="e">
        <f t="shared" si="0"/>
        <v>#DIV/0!</v>
      </c>
      <c r="G17" s="410"/>
      <c r="H17" s="4211"/>
      <c r="I17" s="413"/>
      <c r="J17" s="407"/>
      <c r="K17" s="407"/>
      <c r="L17" s="414"/>
      <c r="M17" s="373"/>
      <c r="N17" s="375"/>
    </row>
    <row r="18" spans="1:14">
      <c r="A18" s="4211">
        <f t="shared" si="4"/>
        <v>7</v>
      </c>
      <c r="B18" s="409"/>
      <c r="C18" s="407" t="e">
        <f t="shared" si="1"/>
        <v>#DIV/0!</v>
      </c>
      <c r="D18" s="407" t="e">
        <f t="shared" si="2"/>
        <v>#DIV/0!</v>
      </c>
      <c r="E18" s="407" t="e">
        <f t="shared" si="3"/>
        <v>#DIV/0!</v>
      </c>
      <c r="F18" s="407" t="e">
        <f t="shared" si="0"/>
        <v>#DIV/0!</v>
      </c>
      <c r="G18" s="410"/>
      <c r="H18" s="4211"/>
      <c r="I18" s="406"/>
      <c r="J18" s="408" t="e">
        <f>N18-F18-Q15</f>
        <v>#DIV/0!</v>
      </c>
      <c r="K18" s="408"/>
      <c r="L18" s="373"/>
      <c r="M18" s="373"/>
      <c r="N18" s="375">
        <f>J6</f>
        <v>0</v>
      </c>
    </row>
    <row r="19" spans="1:14">
      <c r="A19" s="4211">
        <f t="shared" si="4"/>
        <v>8</v>
      </c>
      <c r="B19" s="409"/>
      <c r="C19" s="407" t="e">
        <f t="shared" si="1"/>
        <v>#DIV/0!</v>
      </c>
      <c r="D19" s="407" t="e">
        <f t="shared" si="2"/>
        <v>#DIV/0!</v>
      </c>
      <c r="E19" s="407" t="e">
        <f t="shared" si="3"/>
        <v>#DIV/0!</v>
      </c>
      <c r="F19" s="407" t="e">
        <f t="shared" si="0"/>
        <v>#DIV/0!</v>
      </c>
      <c r="G19" s="410"/>
      <c r="H19" s="4211"/>
      <c r="I19" s="409"/>
      <c r="J19" s="408" t="e">
        <f t="shared" ref="J19:J36" si="5">J18-K19</f>
        <v>#DIV/0!</v>
      </c>
      <c r="K19" s="408" t="e">
        <f>N8-(N8*Q14/360)</f>
        <v>#DIV/0!</v>
      </c>
      <c r="L19" s="408" t="e">
        <f>L8-(L8*Q14/360)</f>
        <v>#DIV/0!</v>
      </c>
      <c r="M19" s="408" t="e">
        <f>L19</f>
        <v>#DIV/0!</v>
      </c>
      <c r="N19" s="375" t="e">
        <f t="shared" ref="N19:N36" si="6">N18-L19</f>
        <v>#DIV/0!</v>
      </c>
    </row>
    <row r="20" spans="1:14">
      <c r="A20" s="4211">
        <f t="shared" si="4"/>
        <v>9</v>
      </c>
      <c r="B20" s="409"/>
      <c r="C20" s="407" t="e">
        <f t="shared" si="1"/>
        <v>#DIV/0!</v>
      </c>
      <c r="D20" s="407" t="e">
        <f t="shared" si="2"/>
        <v>#DIV/0!</v>
      </c>
      <c r="E20" s="407" t="e">
        <f t="shared" si="3"/>
        <v>#DIV/0!</v>
      </c>
      <c r="F20" s="407" t="e">
        <f t="shared" si="0"/>
        <v>#DIV/0!</v>
      </c>
      <c r="G20" s="410"/>
      <c r="H20" s="4211">
        <v>1</v>
      </c>
      <c r="I20" s="409"/>
      <c r="J20" s="408" t="e">
        <f t="shared" si="5"/>
        <v>#DIV/0!</v>
      </c>
      <c r="K20" s="408" t="e">
        <f t="shared" ref="K20:K35" si="7">$N$8</f>
        <v>#DIV/0!</v>
      </c>
      <c r="L20" s="407" t="e">
        <f t="shared" ref="L20:L35" si="8">$L$8</f>
        <v>#DIV/0!</v>
      </c>
      <c r="M20" s="408" t="e">
        <f t="shared" ref="M20:M36" si="9">M19+L20</f>
        <v>#DIV/0!</v>
      </c>
      <c r="N20" s="375" t="e">
        <f t="shared" si="6"/>
        <v>#DIV/0!</v>
      </c>
    </row>
    <row r="21" spans="1:14">
      <c r="A21" s="4212">
        <f t="shared" si="4"/>
        <v>10</v>
      </c>
      <c r="B21" s="415"/>
      <c r="C21" s="416" t="e">
        <f t="shared" si="1"/>
        <v>#DIV/0!</v>
      </c>
      <c r="D21" s="407" t="e">
        <f t="shared" si="2"/>
        <v>#DIV/0!</v>
      </c>
      <c r="E21" s="416" t="e">
        <f t="shared" si="3"/>
        <v>#DIV/0!</v>
      </c>
      <c r="F21" s="416" t="e">
        <f t="shared" si="0"/>
        <v>#DIV/0!</v>
      </c>
      <c r="G21" s="281"/>
      <c r="H21" s="4211">
        <v>2</v>
      </c>
      <c r="I21" s="409"/>
      <c r="J21" s="408" t="e">
        <f t="shared" si="5"/>
        <v>#DIV/0!</v>
      </c>
      <c r="K21" s="408" t="e">
        <f t="shared" si="7"/>
        <v>#DIV/0!</v>
      </c>
      <c r="L21" s="407" t="e">
        <f t="shared" si="8"/>
        <v>#DIV/0!</v>
      </c>
      <c r="M21" s="408" t="e">
        <f t="shared" si="9"/>
        <v>#DIV/0!</v>
      </c>
      <c r="N21" s="375" t="e">
        <f t="shared" si="6"/>
        <v>#DIV/0!</v>
      </c>
    </row>
    <row r="22" spans="1:14">
      <c r="A22" s="4211">
        <f t="shared" si="4"/>
        <v>11</v>
      </c>
      <c r="B22" s="409"/>
      <c r="C22" s="407" t="e">
        <f t="shared" si="1"/>
        <v>#DIV/0!</v>
      </c>
      <c r="D22" s="407" t="e">
        <f t="shared" si="2"/>
        <v>#DIV/0!</v>
      </c>
      <c r="E22" s="407" t="e">
        <f t="shared" si="3"/>
        <v>#DIV/0!</v>
      </c>
      <c r="F22" s="407" t="e">
        <f t="shared" si="0"/>
        <v>#DIV/0!</v>
      </c>
      <c r="G22" s="410"/>
      <c r="H22" s="4211">
        <f t="shared" ref="H22:H36" si="10">H21+1</f>
        <v>3</v>
      </c>
      <c r="I22" s="409"/>
      <c r="J22" s="408" t="e">
        <f t="shared" si="5"/>
        <v>#DIV/0!</v>
      </c>
      <c r="K22" s="408" t="e">
        <f t="shared" si="7"/>
        <v>#DIV/0!</v>
      </c>
      <c r="L22" s="407" t="e">
        <f t="shared" si="8"/>
        <v>#DIV/0!</v>
      </c>
      <c r="M22" s="408" t="e">
        <f t="shared" si="9"/>
        <v>#DIV/0!</v>
      </c>
      <c r="N22" s="375" t="e">
        <f t="shared" si="6"/>
        <v>#DIV/0!</v>
      </c>
    </row>
    <row r="23" spans="1:14">
      <c r="A23" s="4211">
        <f t="shared" si="4"/>
        <v>12</v>
      </c>
      <c r="B23" s="409"/>
      <c r="C23" s="407" t="e">
        <f t="shared" si="1"/>
        <v>#DIV/0!</v>
      </c>
      <c r="D23" s="407" t="e">
        <f t="shared" si="2"/>
        <v>#DIV/0!</v>
      </c>
      <c r="E23" s="407" t="e">
        <f t="shared" si="3"/>
        <v>#DIV/0!</v>
      </c>
      <c r="F23" s="407" t="e">
        <f t="shared" si="0"/>
        <v>#DIV/0!</v>
      </c>
      <c r="G23" s="410"/>
      <c r="H23" s="4211">
        <f t="shared" si="10"/>
        <v>4</v>
      </c>
      <c r="I23" s="409"/>
      <c r="J23" s="408" t="e">
        <f t="shared" si="5"/>
        <v>#DIV/0!</v>
      </c>
      <c r="K23" s="408" t="e">
        <f t="shared" si="7"/>
        <v>#DIV/0!</v>
      </c>
      <c r="L23" s="407" t="e">
        <f t="shared" si="8"/>
        <v>#DIV/0!</v>
      </c>
      <c r="M23" s="408" t="e">
        <f t="shared" si="9"/>
        <v>#DIV/0!</v>
      </c>
      <c r="N23" s="375" t="e">
        <f t="shared" si="6"/>
        <v>#DIV/0!</v>
      </c>
    </row>
    <row r="24" spans="1:14">
      <c r="A24" s="4211">
        <f t="shared" si="4"/>
        <v>13</v>
      </c>
      <c r="B24" s="409"/>
      <c r="C24" s="407" t="e">
        <f t="shared" si="1"/>
        <v>#DIV/0!</v>
      </c>
      <c r="D24" s="407" t="e">
        <f t="shared" si="2"/>
        <v>#DIV/0!</v>
      </c>
      <c r="E24" s="407" t="e">
        <f t="shared" si="3"/>
        <v>#DIV/0!</v>
      </c>
      <c r="F24" s="407" t="e">
        <f t="shared" si="0"/>
        <v>#DIV/0!</v>
      </c>
      <c r="G24" s="410"/>
      <c r="H24" s="4211">
        <f t="shared" si="10"/>
        <v>5</v>
      </c>
      <c r="I24" s="409"/>
      <c r="J24" s="408" t="e">
        <f t="shared" si="5"/>
        <v>#DIV/0!</v>
      </c>
      <c r="K24" s="408" t="e">
        <f t="shared" si="7"/>
        <v>#DIV/0!</v>
      </c>
      <c r="L24" s="407" t="e">
        <f t="shared" si="8"/>
        <v>#DIV/0!</v>
      </c>
      <c r="M24" s="408" t="e">
        <f t="shared" si="9"/>
        <v>#DIV/0!</v>
      </c>
      <c r="N24" s="375" t="e">
        <f t="shared" si="6"/>
        <v>#DIV/0!</v>
      </c>
    </row>
    <row r="25" spans="1:14">
      <c r="A25" s="4211">
        <f t="shared" si="4"/>
        <v>14</v>
      </c>
      <c r="B25" s="409"/>
      <c r="C25" s="407" t="e">
        <f t="shared" si="1"/>
        <v>#DIV/0!</v>
      </c>
      <c r="D25" s="407" t="e">
        <f t="shared" si="2"/>
        <v>#DIV/0!</v>
      </c>
      <c r="E25" s="407" t="e">
        <f t="shared" si="3"/>
        <v>#DIV/0!</v>
      </c>
      <c r="F25" s="407" t="e">
        <f t="shared" si="0"/>
        <v>#DIV/0!</v>
      </c>
      <c r="G25" s="410"/>
      <c r="H25" s="4211">
        <f t="shared" si="10"/>
        <v>6</v>
      </c>
      <c r="I25" s="409"/>
      <c r="J25" s="408" t="e">
        <f t="shared" si="5"/>
        <v>#DIV/0!</v>
      </c>
      <c r="K25" s="408" t="e">
        <f t="shared" si="7"/>
        <v>#DIV/0!</v>
      </c>
      <c r="L25" s="407" t="e">
        <f t="shared" si="8"/>
        <v>#DIV/0!</v>
      </c>
      <c r="M25" s="408" t="e">
        <f t="shared" si="9"/>
        <v>#DIV/0!</v>
      </c>
      <c r="N25" s="375" t="e">
        <f t="shared" si="6"/>
        <v>#DIV/0!</v>
      </c>
    </row>
    <row r="26" spans="1:14">
      <c r="A26" s="4211">
        <f t="shared" si="4"/>
        <v>15</v>
      </c>
      <c r="B26" s="409"/>
      <c r="C26" s="407" t="e">
        <f t="shared" si="1"/>
        <v>#DIV/0!</v>
      </c>
      <c r="D26" s="407" t="e">
        <f t="shared" si="2"/>
        <v>#DIV/0!</v>
      </c>
      <c r="E26" s="407" t="e">
        <f t="shared" si="3"/>
        <v>#DIV/0!</v>
      </c>
      <c r="F26" s="407" t="e">
        <f t="shared" si="0"/>
        <v>#DIV/0!</v>
      </c>
      <c r="G26" s="410"/>
      <c r="H26" s="4211">
        <f t="shared" si="10"/>
        <v>7</v>
      </c>
      <c r="I26" s="409"/>
      <c r="J26" s="408" t="e">
        <f t="shared" si="5"/>
        <v>#DIV/0!</v>
      </c>
      <c r="K26" s="408" t="e">
        <f t="shared" si="7"/>
        <v>#DIV/0!</v>
      </c>
      <c r="L26" s="407" t="e">
        <f t="shared" si="8"/>
        <v>#DIV/0!</v>
      </c>
      <c r="M26" s="408" t="e">
        <f t="shared" si="9"/>
        <v>#DIV/0!</v>
      </c>
      <c r="N26" s="375" t="e">
        <f t="shared" si="6"/>
        <v>#DIV/0!</v>
      </c>
    </row>
    <row r="27" spans="1:14">
      <c r="A27" s="4211">
        <f t="shared" si="4"/>
        <v>16</v>
      </c>
      <c r="B27" s="409"/>
      <c r="C27" s="407" t="e">
        <f t="shared" si="1"/>
        <v>#DIV/0!</v>
      </c>
      <c r="D27" s="407" t="e">
        <f t="shared" si="2"/>
        <v>#DIV/0!</v>
      </c>
      <c r="E27" s="407" t="e">
        <f t="shared" si="3"/>
        <v>#DIV/0!</v>
      </c>
      <c r="F27" s="407" t="e">
        <f t="shared" si="0"/>
        <v>#DIV/0!</v>
      </c>
      <c r="G27" s="410"/>
      <c r="H27" s="4211">
        <f t="shared" si="10"/>
        <v>8</v>
      </c>
      <c r="I27" s="409"/>
      <c r="J27" s="408" t="e">
        <f t="shared" si="5"/>
        <v>#DIV/0!</v>
      </c>
      <c r="K27" s="408" t="e">
        <f t="shared" si="7"/>
        <v>#DIV/0!</v>
      </c>
      <c r="L27" s="407" t="e">
        <f t="shared" si="8"/>
        <v>#DIV/0!</v>
      </c>
      <c r="M27" s="408" t="e">
        <f t="shared" si="9"/>
        <v>#DIV/0!</v>
      </c>
      <c r="N27" s="375" t="e">
        <f t="shared" si="6"/>
        <v>#DIV/0!</v>
      </c>
    </row>
    <row r="28" spans="1:14">
      <c r="A28" s="4211">
        <f t="shared" si="4"/>
        <v>17</v>
      </c>
      <c r="B28" s="409"/>
      <c r="C28" s="407" t="e">
        <f t="shared" si="1"/>
        <v>#DIV/0!</v>
      </c>
      <c r="D28" s="407" t="e">
        <f t="shared" si="2"/>
        <v>#DIV/0!</v>
      </c>
      <c r="E28" s="407" t="e">
        <f t="shared" si="3"/>
        <v>#DIV/0!</v>
      </c>
      <c r="F28" s="407" t="e">
        <f t="shared" si="0"/>
        <v>#DIV/0!</v>
      </c>
      <c r="G28" s="410"/>
      <c r="H28" s="4211">
        <f t="shared" si="10"/>
        <v>9</v>
      </c>
      <c r="I28" s="409"/>
      <c r="J28" s="408" t="e">
        <f t="shared" si="5"/>
        <v>#DIV/0!</v>
      </c>
      <c r="K28" s="408" t="e">
        <f t="shared" si="7"/>
        <v>#DIV/0!</v>
      </c>
      <c r="L28" s="407" t="e">
        <f t="shared" si="8"/>
        <v>#DIV/0!</v>
      </c>
      <c r="M28" s="408" t="e">
        <f t="shared" si="9"/>
        <v>#DIV/0!</v>
      </c>
      <c r="N28" s="375" t="e">
        <f t="shared" si="6"/>
        <v>#DIV/0!</v>
      </c>
    </row>
    <row r="29" spans="1:14">
      <c r="A29" s="4211">
        <f t="shared" si="4"/>
        <v>18</v>
      </c>
      <c r="B29" s="409"/>
      <c r="C29" s="407" t="e">
        <f t="shared" si="1"/>
        <v>#DIV/0!</v>
      </c>
      <c r="D29" s="407" t="e">
        <f t="shared" si="2"/>
        <v>#DIV/0!</v>
      </c>
      <c r="E29" s="407" t="e">
        <f t="shared" si="3"/>
        <v>#DIV/0!</v>
      </c>
      <c r="F29" s="407" t="e">
        <f t="shared" si="0"/>
        <v>#DIV/0!</v>
      </c>
      <c r="G29" s="410"/>
      <c r="H29" s="4211">
        <f t="shared" si="10"/>
        <v>10</v>
      </c>
      <c r="I29" s="409"/>
      <c r="J29" s="408" t="e">
        <f t="shared" si="5"/>
        <v>#DIV/0!</v>
      </c>
      <c r="K29" s="408" t="e">
        <f t="shared" si="7"/>
        <v>#DIV/0!</v>
      </c>
      <c r="L29" s="407" t="e">
        <f t="shared" si="8"/>
        <v>#DIV/0!</v>
      </c>
      <c r="M29" s="408" t="e">
        <f t="shared" si="9"/>
        <v>#DIV/0!</v>
      </c>
      <c r="N29" s="375" t="e">
        <f t="shared" si="6"/>
        <v>#DIV/0!</v>
      </c>
    </row>
    <row r="30" spans="1:14">
      <c r="A30" s="4211">
        <f t="shared" si="4"/>
        <v>19</v>
      </c>
      <c r="B30" s="409"/>
      <c r="C30" s="407" t="e">
        <f t="shared" si="1"/>
        <v>#DIV/0!</v>
      </c>
      <c r="D30" s="407" t="e">
        <f t="shared" si="2"/>
        <v>#DIV/0!</v>
      </c>
      <c r="E30" s="407" t="e">
        <f t="shared" si="3"/>
        <v>#DIV/0!</v>
      </c>
      <c r="F30" s="407" t="e">
        <f t="shared" si="0"/>
        <v>#DIV/0!</v>
      </c>
      <c r="G30" s="410"/>
      <c r="H30" s="4211">
        <f t="shared" si="10"/>
        <v>11</v>
      </c>
      <c r="I30" s="409"/>
      <c r="J30" s="408" t="e">
        <f t="shared" si="5"/>
        <v>#DIV/0!</v>
      </c>
      <c r="K30" s="408" t="e">
        <f t="shared" si="7"/>
        <v>#DIV/0!</v>
      </c>
      <c r="L30" s="407" t="e">
        <f t="shared" si="8"/>
        <v>#DIV/0!</v>
      </c>
      <c r="M30" s="408" t="e">
        <f t="shared" si="9"/>
        <v>#DIV/0!</v>
      </c>
      <c r="N30" s="375" t="e">
        <f t="shared" si="6"/>
        <v>#DIV/0!</v>
      </c>
    </row>
    <row r="31" spans="1:14">
      <c r="A31" s="4211">
        <f t="shared" si="4"/>
        <v>20</v>
      </c>
      <c r="B31" s="409"/>
      <c r="C31" s="407" t="e">
        <f t="shared" si="1"/>
        <v>#DIV/0!</v>
      </c>
      <c r="D31" s="407" t="e">
        <f t="shared" si="2"/>
        <v>#DIV/0!</v>
      </c>
      <c r="E31" s="407" t="e">
        <f t="shared" si="3"/>
        <v>#DIV/0!</v>
      </c>
      <c r="F31" s="407" t="e">
        <f t="shared" si="0"/>
        <v>#DIV/0!</v>
      </c>
      <c r="G31" s="410"/>
      <c r="H31" s="4211">
        <f t="shared" si="10"/>
        <v>12</v>
      </c>
      <c r="I31" s="409"/>
      <c r="J31" s="408" t="e">
        <f t="shared" si="5"/>
        <v>#DIV/0!</v>
      </c>
      <c r="K31" s="408" t="e">
        <f t="shared" si="7"/>
        <v>#DIV/0!</v>
      </c>
      <c r="L31" s="407" t="e">
        <f t="shared" si="8"/>
        <v>#DIV/0!</v>
      </c>
      <c r="M31" s="408" t="e">
        <f t="shared" si="9"/>
        <v>#DIV/0!</v>
      </c>
      <c r="N31" s="375" t="e">
        <f t="shared" si="6"/>
        <v>#DIV/0!</v>
      </c>
    </row>
    <row r="32" spans="1:14">
      <c r="A32" s="4211">
        <f t="shared" si="4"/>
        <v>21</v>
      </c>
      <c r="B32" s="409"/>
      <c r="C32" s="407" t="e">
        <f t="shared" si="1"/>
        <v>#DIV/0!</v>
      </c>
      <c r="D32" s="407" t="e">
        <f t="shared" si="2"/>
        <v>#DIV/0!</v>
      </c>
      <c r="E32" s="407" t="e">
        <f t="shared" si="3"/>
        <v>#DIV/0!</v>
      </c>
      <c r="F32" s="407" t="e">
        <f t="shared" si="0"/>
        <v>#DIV/0!</v>
      </c>
      <c r="G32" s="410"/>
      <c r="H32" s="4211">
        <f t="shared" si="10"/>
        <v>13</v>
      </c>
      <c r="I32" s="409"/>
      <c r="J32" s="408" t="e">
        <f t="shared" si="5"/>
        <v>#DIV/0!</v>
      </c>
      <c r="K32" s="408" t="e">
        <f t="shared" si="7"/>
        <v>#DIV/0!</v>
      </c>
      <c r="L32" s="407" t="e">
        <f t="shared" si="8"/>
        <v>#DIV/0!</v>
      </c>
      <c r="M32" s="408" t="e">
        <f t="shared" si="9"/>
        <v>#DIV/0!</v>
      </c>
      <c r="N32" s="375" t="e">
        <f t="shared" si="6"/>
        <v>#DIV/0!</v>
      </c>
    </row>
    <row r="33" spans="1:14">
      <c r="A33" s="4211">
        <f t="shared" si="4"/>
        <v>22</v>
      </c>
      <c r="B33" s="409"/>
      <c r="C33" s="407" t="e">
        <f t="shared" si="1"/>
        <v>#DIV/0!</v>
      </c>
      <c r="D33" s="407" t="e">
        <f t="shared" si="2"/>
        <v>#DIV/0!</v>
      </c>
      <c r="E33" s="407" t="e">
        <f t="shared" si="3"/>
        <v>#DIV/0!</v>
      </c>
      <c r="F33" s="407" t="e">
        <f t="shared" si="0"/>
        <v>#DIV/0!</v>
      </c>
      <c r="G33" s="410"/>
      <c r="H33" s="4211">
        <f t="shared" si="10"/>
        <v>14</v>
      </c>
      <c r="I33" s="409"/>
      <c r="J33" s="408" t="e">
        <f t="shared" si="5"/>
        <v>#DIV/0!</v>
      </c>
      <c r="K33" s="408" t="e">
        <f t="shared" si="7"/>
        <v>#DIV/0!</v>
      </c>
      <c r="L33" s="407" t="e">
        <f t="shared" si="8"/>
        <v>#DIV/0!</v>
      </c>
      <c r="M33" s="408" t="e">
        <f t="shared" si="9"/>
        <v>#DIV/0!</v>
      </c>
      <c r="N33" s="375" t="e">
        <f t="shared" si="6"/>
        <v>#DIV/0!</v>
      </c>
    </row>
    <row r="34" spans="1:14">
      <c r="A34" s="4211">
        <f t="shared" si="4"/>
        <v>23</v>
      </c>
      <c r="B34" s="409"/>
      <c r="C34" s="407" t="e">
        <f t="shared" si="1"/>
        <v>#DIV/0!</v>
      </c>
      <c r="D34" s="407" t="e">
        <f t="shared" si="2"/>
        <v>#DIV/0!</v>
      </c>
      <c r="E34" s="407" t="e">
        <f t="shared" si="3"/>
        <v>#DIV/0!</v>
      </c>
      <c r="F34" s="407" t="e">
        <f t="shared" si="0"/>
        <v>#DIV/0!</v>
      </c>
      <c r="G34" s="410"/>
      <c r="H34" s="4211">
        <f t="shared" si="10"/>
        <v>15</v>
      </c>
      <c r="I34" s="409"/>
      <c r="J34" s="408" t="e">
        <f t="shared" si="5"/>
        <v>#DIV/0!</v>
      </c>
      <c r="K34" s="408" t="e">
        <f t="shared" si="7"/>
        <v>#DIV/0!</v>
      </c>
      <c r="L34" s="407" t="e">
        <f t="shared" si="8"/>
        <v>#DIV/0!</v>
      </c>
      <c r="M34" s="408" t="e">
        <f t="shared" si="9"/>
        <v>#DIV/0!</v>
      </c>
      <c r="N34" s="375" t="e">
        <f t="shared" si="6"/>
        <v>#DIV/0!</v>
      </c>
    </row>
    <row r="35" spans="1:14">
      <c r="A35" s="4211">
        <f t="shared" si="4"/>
        <v>24</v>
      </c>
      <c r="B35" s="409"/>
      <c r="C35" s="407" t="e">
        <f t="shared" si="1"/>
        <v>#DIV/0!</v>
      </c>
      <c r="D35" s="407" t="e">
        <f t="shared" si="2"/>
        <v>#DIV/0!</v>
      </c>
      <c r="E35" s="407" t="e">
        <f t="shared" si="3"/>
        <v>#DIV/0!</v>
      </c>
      <c r="F35" s="407" t="e">
        <f t="shared" si="0"/>
        <v>#DIV/0!</v>
      </c>
      <c r="G35" s="410"/>
      <c r="H35" s="4211">
        <f t="shared" si="10"/>
        <v>16</v>
      </c>
      <c r="I35" s="409"/>
      <c r="J35" s="408" t="e">
        <f t="shared" si="5"/>
        <v>#DIV/0!</v>
      </c>
      <c r="K35" s="408" t="e">
        <f t="shared" si="7"/>
        <v>#DIV/0!</v>
      </c>
      <c r="L35" s="407" t="e">
        <f t="shared" si="8"/>
        <v>#DIV/0!</v>
      </c>
      <c r="M35" s="408" t="e">
        <f t="shared" si="9"/>
        <v>#DIV/0!</v>
      </c>
      <c r="N35" s="375" t="e">
        <f t="shared" si="6"/>
        <v>#DIV/0!</v>
      </c>
    </row>
    <row r="36" spans="1:14" ht="13.5" thickBot="1">
      <c r="A36" s="417">
        <f t="shared" si="4"/>
        <v>25</v>
      </c>
      <c r="B36" s="5799"/>
      <c r="C36" s="5800" t="e">
        <f t="shared" si="1"/>
        <v>#DIV/0!</v>
      </c>
      <c r="D36" s="5800" t="e">
        <f>F35</f>
        <v>#DIV/0!</v>
      </c>
      <c r="E36" s="5800" t="e">
        <f t="shared" si="3"/>
        <v>#DIV/0!</v>
      </c>
      <c r="F36" s="5800" t="e">
        <f t="shared" si="0"/>
        <v>#DIV/0!</v>
      </c>
      <c r="G36" s="1308"/>
      <c r="H36" s="417">
        <f t="shared" si="10"/>
        <v>17</v>
      </c>
      <c r="I36" s="5799"/>
      <c r="J36" s="5801" t="e">
        <f t="shared" si="5"/>
        <v>#DIV/0!</v>
      </c>
      <c r="K36" s="5801" t="e">
        <f>J35</f>
        <v>#DIV/0!</v>
      </c>
      <c r="L36" s="5800" t="e">
        <f>N35</f>
        <v>#DIV/0!</v>
      </c>
      <c r="M36" s="5801" t="e">
        <f t="shared" si="9"/>
        <v>#DIV/0!</v>
      </c>
      <c r="N36" s="1309" t="e">
        <f t="shared" si="6"/>
        <v>#DIV/0!</v>
      </c>
    </row>
  </sheetData>
  <mergeCells count="5">
    <mergeCell ref="R2:R5"/>
    <mergeCell ref="A6:B6"/>
    <mergeCell ref="A7:B7"/>
    <mergeCell ref="A8:B8"/>
    <mergeCell ref="H9:I9"/>
  </mergeCells>
  <hyperlinks>
    <hyperlink ref="S5" location="SCI!A1" display="SCI" xr:uid="{9856D5BA-862C-4675-8796-FEA81B53A968}"/>
    <hyperlink ref="S4" location="'SFP - Liab, NW '!A1" display="SFP-Liab and NW" xr:uid="{8A2DB6E6-2730-4921-BDE0-AFF2EB9B5A50}"/>
    <hyperlink ref="S3" location="'SFP - Asset'!A1" display="SFP-Asset" xr:uid="{59A7F43F-BD50-4E6E-9EF1-5EBFE81B27C7}"/>
    <hyperlink ref="S2" location="Content!A1" display="Content" xr:uid="{F5D8C129-8C54-40AA-8E19-038ABB475191}"/>
  </hyperlinks>
  <pageMargins left="0.25" right="0.25" top="1" bottom="0.25" header="0" footer="0"/>
  <pageSetup paperSize="9" scale="5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3">
    <tabColor rgb="FFFFCCCC"/>
    <pageSetUpPr fitToPage="1"/>
  </sheetPr>
  <dimension ref="B2:AS211"/>
  <sheetViews>
    <sheetView showGridLines="0" zoomScale="70" zoomScaleNormal="70" workbookViewId="0">
      <selection activeCell="S153" sqref="S153"/>
    </sheetView>
  </sheetViews>
  <sheetFormatPr defaultColWidth="9.140625" defaultRowHeight="12.75" customHeight="1" outlineLevelRow="1" outlineLevelCol="1"/>
  <cols>
    <col min="1" max="1" width="1.85546875" style="18" customWidth="1"/>
    <col min="2" max="2" width="4.7109375" style="18" customWidth="1"/>
    <col min="3" max="3" width="50.42578125" style="18" customWidth="1"/>
    <col min="4" max="4" width="25.7109375" style="18" customWidth="1"/>
    <col min="5" max="5" width="15.7109375" style="2218" customWidth="1"/>
    <col min="6" max="6" width="18.7109375" style="18" customWidth="1"/>
    <col min="7" max="7" width="15.7109375" style="2304" customWidth="1"/>
    <col min="8" max="8" width="15.7109375" style="2305" customWidth="1"/>
    <col min="9" max="9" width="20.7109375" style="25" customWidth="1"/>
    <col min="10" max="12" width="20.7109375" style="18" customWidth="1"/>
    <col min="13" max="13" width="20.7109375" style="25" customWidth="1"/>
    <col min="14" max="15" width="20.7109375" style="18" customWidth="1"/>
    <col min="16" max="16" width="30.7109375" style="18" customWidth="1"/>
    <col min="17" max="17" width="2.140625" style="18" customWidth="1"/>
    <col min="18" max="18" width="18.7109375" style="18" customWidth="1"/>
    <col min="19" max="22" width="9.140625" style="18"/>
    <col min="23" max="23" width="16.5703125" style="1" hidden="1" customWidth="1"/>
    <col min="24" max="24" width="20.7109375" style="2308" hidden="1" customWidth="1"/>
    <col min="25" max="26" width="20.7109375" style="192" hidden="1" customWidth="1"/>
    <col min="27" max="27" width="20.7109375" style="2308" hidden="1" customWidth="1"/>
    <col min="28" max="28" width="22.85546875" style="192" hidden="1" customWidth="1"/>
    <col min="29" max="29" width="14" style="2308" hidden="1" customWidth="1"/>
    <col min="30" max="30" width="10.7109375" style="192" hidden="1" customWidth="1"/>
    <col min="31" max="31" width="1.85546875" style="192" hidden="1" customWidth="1"/>
    <col min="32" max="32" width="10.7109375" style="192" hidden="1" customWidth="1"/>
    <col min="33" max="33" width="18.7109375" style="2308" hidden="1" customWidth="1"/>
    <col min="34" max="34" width="18.7109375" style="192" hidden="1" customWidth="1"/>
    <col min="35" max="36" width="18.7109375" style="2308" hidden="1" customWidth="1"/>
    <col min="37" max="41" width="18.7109375" style="2308" hidden="1" customWidth="1" outlineLevel="1"/>
    <col min="42" max="42" width="18.7109375" style="192" hidden="1" customWidth="1" outlineLevel="1"/>
    <col min="43" max="43" width="30.7109375" style="1" hidden="1" customWidth="1" collapsed="1"/>
    <col min="44" max="44" width="30.7109375" style="1" hidden="1" customWidth="1"/>
    <col min="45" max="45" width="0" style="1" hidden="1" customWidth="1"/>
    <col min="46" max="16384" width="9.140625" style="18"/>
  </cols>
  <sheetData>
    <row r="2" spans="2:45" ht="15.2" customHeight="1">
      <c r="B2" s="265" t="s">
        <v>2445</v>
      </c>
      <c r="G2" s="2219"/>
      <c r="H2" s="2220"/>
      <c r="I2" s="2221"/>
      <c r="J2" s="1484"/>
      <c r="K2" s="1484"/>
      <c r="L2" s="1484"/>
      <c r="M2" s="2221"/>
      <c r="N2" s="1484"/>
      <c r="O2" s="1484"/>
      <c r="P2" s="1484"/>
      <c r="Q2" s="8180" t="s">
        <v>1486</v>
      </c>
      <c r="R2" s="5675" t="s">
        <v>1067</v>
      </c>
    </row>
    <row r="3" spans="2:45" s="265" customFormat="1" ht="15.2" customHeight="1">
      <c r="B3" s="265" t="s">
        <v>2446</v>
      </c>
      <c r="G3" s="2219"/>
      <c r="H3" s="2220"/>
      <c r="I3" s="2221"/>
      <c r="J3" s="1484"/>
      <c r="K3" s="1484"/>
      <c r="L3" s="1484"/>
      <c r="M3" s="2221"/>
      <c r="N3" s="1484"/>
      <c r="O3" s="1484"/>
      <c r="P3" s="1484"/>
      <c r="Q3" s="7342"/>
      <c r="R3" s="550" t="s">
        <v>1487</v>
      </c>
      <c r="W3" s="3"/>
      <c r="X3" s="2309"/>
      <c r="Y3" s="35"/>
      <c r="Z3" s="35"/>
      <c r="AA3" s="2309"/>
      <c r="AB3" s="35"/>
      <c r="AC3" s="2309"/>
      <c r="AD3" s="35"/>
      <c r="AE3" s="35"/>
      <c r="AF3" s="35"/>
      <c r="AG3" s="2309"/>
      <c r="AH3" s="35"/>
      <c r="AI3" s="2309"/>
      <c r="AJ3" s="2309"/>
      <c r="AK3" s="2309"/>
      <c r="AL3" s="2309"/>
      <c r="AM3" s="2309"/>
      <c r="AN3" s="2309"/>
      <c r="AO3" s="2309"/>
      <c r="AP3" s="35"/>
      <c r="AQ3" s="3"/>
      <c r="AR3" s="3"/>
      <c r="AS3" s="3"/>
    </row>
    <row r="4" spans="2:45" s="265" customFormat="1" ht="15.2" customHeight="1">
      <c r="B4" s="1455" t="s">
        <v>7</v>
      </c>
      <c r="C4" s="264"/>
      <c r="D4" s="5644">
        <f>'Com Prof'!D2</f>
        <v>0</v>
      </c>
      <c r="E4" s="5645"/>
      <c r="F4" s="5645"/>
      <c r="G4" s="418"/>
      <c r="H4" s="8369" t="s">
        <v>2447</v>
      </c>
      <c r="I4" s="5802" t="s">
        <v>2448</v>
      </c>
      <c r="J4" s="5802" t="s">
        <v>2449</v>
      </c>
      <c r="K4" s="5803" t="s">
        <v>2450</v>
      </c>
      <c r="L4" s="2222"/>
      <c r="M4" s="310"/>
      <c r="Q4" s="7342"/>
      <c r="R4" s="550" t="s">
        <v>1488</v>
      </c>
      <c r="W4" s="3"/>
      <c r="X4" s="2309"/>
      <c r="Y4" s="35"/>
      <c r="Z4" s="35"/>
      <c r="AA4" s="2309"/>
      <c r="AB4" s="35"/>
      <c r="AC4" s="2309"/>
      <c r="AD4" s="35"/>
      <c r="AE4" s="35"/>
      <c r="AF4" s="35"/>
      <c r="AG4" s="2309"/>
      <c r="AH4" s="2310"/>
      <c r="AI4" s="2309"/>
      <c r="AJ4" s="2309"/>
      <c r="AK4" s="2309"/>
      <c r="AL4" s="2309"/>
      <c r="AM4" s="2309"/>
      <c r="AN4" s="2309"/>
      <c r="AO4" s="2309"/>
      <c r="AP4" s="3"/>
      <c r="AQ4" s="2311"/>
      <c r="AR4" s="2311"/>
      <c r="AS4" s="3"/>
    </row>
    <row r="5" spans="2:45" s="265" customFormat="1" ht="15.2" customHeight="1">
      <c r="B5" s="1455" t="s">
        <v>757</v>
      </c>
      <c r="C5" s="264"/>
      <c r="D5" s="5646">
        <f>'Com Prof'!D3</f>
        <v>45657</v>
      </c>
      <c r="E5" s="5647"/>
      <c r="F5" s="5647"/>
      <c r="G5" s="1487"/>
      <c r="H5" s="8370"/>
      <c r="I5" s="5804"/>
      <c r="J5" s="5804"/>
      <c r="K5" s="5805"/>
      <c r="L5" s="2223"/>
      <c r="M5" s="2224"/>
      <c r="N5" s="1487"/>
      <c r="O5" s="1487"/>
      <c r="P5" s="1487"/>
      <c r="Q5" s="8275"/>
      <c r="R5" s="551" t="s">
        <v>258</v>
      </c>
      <c r="W5" s="3"/>
      <c r="X5" s="2309"/>
      <c r="Y5" s="35"/>
      <c r="Z5" s="35"/>
      <c r="AA5" s="2309"/>
      <c r="AB5" s="35"/>
      <c r="AC5" s="2309"/>
      <c r="AD5" s="35"/>
      <c r="AE5" s="35"/>
      <c r="AF5" s="35"/>
      <c r="AG5" s="2309"/>
      <c r="AH5" s="35"/>
      <c r="AI5" s="2309"/>
      <c r="AJ5" s="2309"/>
      <c r="AK5" s="2309"/>
      <c r="AL5" s="2309"/>
      <c r="AM5" s="2309"/>
      <c r="AN5" s="2309"/>
      <c r="AO5" s="2309"/>
      <c r="AP5" s="3"/>
      <c r="AQ5" s="2311"/>
      <c r="AR5" s="2311"/>
      <c r="AS5" s="3"/>
    </row>
    <row r="6" spans="2:45" s="265" customFormat="1" ht="15.2" customHeight="1">
      <c r="B6" s="1487"/>
      <c r="C6" s="1487"/>
      <c r="D6" s="1487"/>
      <c r="E6" s="1487"/>
      <c r="F6" s="1487"/>
      <c r="G6" s="1487"/>
      <c r="H6" s="2225" t="s">
        <v>2451</v>
      </c>
      <c r="L6" s="1398"/>
      <c r="M6" s="2224"/>
      <c r="N6" s="1487"/>
      <c r="O6" s="1487"/>
      <c r="P6" s="1487"/>
      <c r="R6" s="510"/>
      <c r="W6" s="3"/>
      <c r="X6" s="2309"/>
      <c r="Y6" s="35"/>
      <c r="Z6" s="35"/>
      <c r="AA6" s="2309"/>
      <c r="AB6" s="35"/>
      <c r="AC6" s="2309"/>
      <c r="AD6" s="35"/>
      <c r="AE6" s="35"/>
      <c r="AF6" s="35"/>
      <c r="AG6" s="2309"/>
      <c r="AH6" s="35"/>
      <c r="AI6" s="2309"/>
      <c r="AJ6" s="2309"/>
      <c r="AK6" s="2309"/>
      <c r="AL6" s="2309"/>
      <c r="AM6" s="2309"/>
      <c r="AN6" s="2309"/>
      <c r="AO6" s="2309"/>
      <c r="AP6" s="35"/>
      <c r="AQ6" s="3"/>
      <c r="AR6" s="3"/>
      <c r="AS6" s="3"/>
    </row>
    <row r="7" spans="2:45" ht="14.1" customHeight="1">
      <c r="B7" s="1542"/>
      <c r="C7" s="1542"/>
      <c r="D7" s="1542"/>
      <c r="E7" s="1542"/>
      <c r="F7" s="1542"/>
      <c r="G7" s="1542"/>
      <c r="H7" s="2226"/>
      <c r="I7" s="2227"/>
      <c r="J7" s="1542"/>
      <c r="K7" s="1542"/>
      <c r="L7" s="1542"/>
      <c r="M7" s="2227"/>
      <c r="N7" s="1542"/>
      <c r="O7" s="1542"/>
      <c r="P7" s="1542"/>
      <c r="R7" s="510"/>
    </row>
    <row r="8" spans="2:45" ht="14.1" customHeight="1">
      <c r="B8" s="1542"/>
      <c r="C8" s="1542"/>
      <c r="D8" s="1542"/>
      <c r="E8" s="1542"/>
      <c r="F8" s="1542"/>
      <c r="G8" s="1542"/>
      <c r="H8" s="2226"/>
      <c r="I8" s="2227"/>
      <c r="J8" s="1542"/>
      <c r="K8" s="1542"/>
      <c r="L8" s="1542"/>
      <c r="M8" s="2227"/>
      <c r="N8" s="1542"/>
      <c r="O8" s="1542"/>
      <c r="P8" s="1542"/>
      <c r="R8" s="510"/>
    </row>
    <row r="9" spans="2:45" ht="12.75" customHeight="1">
      <c r="B9" s="1542" t="s">
        <v>2452</v>
      </c>
      <c r="C9" s="1542"/>
      <c r="D9" s="1542"/>
      <c r="E9" s="1542"/>
      <c r="F9" s="1542"/>
      <c r="G9" s="1542"/>
      <c r="H9" s="2226"/>
      <c r="I9" s="2227"/>
      <c r="J9" s="1542"/>
      <c r="K9" s="1542"/>
      <c r="L9" s="1542"/>
      <c r="M9" s="2227"/>
      <c r="N9" s="1542"/>
      <c r="O9" s="1542"/>
      <c r="P9" s="1542"/>
      <c r="X9" s="2312" t="s">
        <v>1068</v>
      </c>
      <c r="Y9" s="2313"/>
      <c r="Z9" s="2313"/>
      <c r="AA9" s="2314"/>
      <c r="AB9" s="2313"/>
      <c r="AC9" s="2314"/>
      <c r="AD9" s="2313"/>
      <c r="AE9" s="2313"/>
      <c r="AF9" s="2313"/>
      <c r="AG9" s="2314"/>
      <c r="AH9" s="2313"/>
      <c r="AI9" s="2314"/>
      <c r="AJ9" s="2314"/>
      <c r="AK9" s="2314"/>
      <c r="AL9" s="2314"/>
      <c r="AM9" s="2314"/>
      <c r="AN9" s="2314"/>
      <c r="AO9" s="2314"/>
      <c r="AP9" s="2314"/>
      <c r="AQ9" s="2313"/>
      <c r="AR9" s="2315"/>
    </row>
    <row r="10" spans="2:45" s="1080" customFormat="1" ht="31.5" customHeight="1">
      <c r="B10" s="8095" t="s">
        <v>2453</v>
      </c>
      <c r="C10" s="8377"/>
      <c r="D10" s="8371" t="s">
        <v>1489</v>
      </c>
      <c r="E10" s="8375" t="s">
        <v>2454</v>
      </c>
      <c r="F10" s="8371" t="s">
        <v>2455</v>
      </c>
      <c r="G10" s="8381" t="s">
        <v>2456</v>
      </c>
      <c r="H10" s="8385" t="s">
        <v>2457</v>
      </c>
      <c r="I10" s="8373" t="s">
        <v>2366</v>
      </c>
      <c r="J10" s="8371" t="s">
        <v>2434</v>
      </c>
      <c r="K10" s="8371" t="s">
        <v>2458</v>
      </c>
      <c r="L10" s="8371" t="s">
        <v>2459</v>
      </c>
      <c r="M10" s="8387" t="s">
        <v>2064</v>
      </c>
      <c r="N10" s="8371" t="s">
        <v>2460</v>
      </c>
      <c r="O10" s="8383" t="s">
        <v>1084</v>
      </c>
      <c r="P10" s="8379" t="s">
        <v>1497</v>
      </c>
      <c r="W10" s="35"/>
      <c r="X10" s="7304" t="s">
        <v>1501</v>
      </c>
      <c r="Y10" s="7305" t="s">
        <v>1502</v>
      </c>
      <c r="Z10" s="7305"/>
      <c r="AA10" s="7304" t="s">
        <v>1081</v>
      </c>
      <c r="AB10" s="7305" t="s">
        <v>1503</v>
      </c>
      <c r="AC10" s="7305"/>
      <c r="AD10" s="7305" t="s">
        <v>2434</v>
      </c>
      <c r="AE10" s="7305"/>
      <c r="AF10" s="7305"/>
      <c r="AG10" s="7305"/>
      <c r="AH10" s="7304" t="s">
        <v>2461</v>
      </c>
      <c r="AI10" s="7305" t="s">
        <v>1605</v>
      </c>
      <c r="AJ10" s="7304" t="s">
        <v>1084</v>
      </c>
      <c r="AK10" s="7305" t="s">
        <v>1643</v>
      </c>
      <c r="AL10" s="7305"/>
      <c r="AM10" s="7305"/>
      <c r="AN10" s="7305" t="s">
        <v>1071</v>
      </c>
      <c r="AO10" s="7305"/>
      <c r="AP10" s="7305"/>
      <c r="AQ10" s="7305" t="s">
        <v>44</v>
      </c>
      <c r="AR10" s="7842" t="s">
        <v>1505</v>
      </c>
      <c r="AS10" s="35"/>
    </row>
    <row r="11" spans="2:45" s="1080" customFormat="1" ht="42" customHeight="1" thickBot="1">
      <c r="B11" s="8128"/>
      <c r="C11" s="8378"/>
      <c r="D11" s="8372"/>
      <c r="E11" s="8376"/>
      <c r="F11" s="8372"/>
      <c r="G11" s="8382"/>
      <c r="H11" s="8386"/>
      <c r="I11" s="8374"/>
      <c r="J11" s="8372"/>
      <c r="K11" s="8372"/>
      <c r="L11" s="8372"/>
      <c r="M11" s="8388"/>
      <c r="N11" s="8372"/>
      <c r="O11" s="8384"/>
      <c r="P11" s="8380"/>
      <c r="W11" s="35"/>
      <c r="X11" s="7304"/>
      <c r="Y11" s="1548" t="s">
        <v>1507</v>
      </c>
      <c r="Z11" s="1548" t="s">
        <v>1508</v>
      </c>
      <c r="AA11" s="7304"/>
      <c r="AB11" s="1586" t="s">
        <v>1510</v>
      </c>
      <c r="AC11" s="1548" t="s">
        <v>1590</v>
      </c>
      <c r="AD11" s="2316"/>
      <c r="AE11" s="2317"/>
      <c r="AF11" s="2317"/>
      <c r="AG11" s="2317" t="s">
        <v>164</v>
      </c>
      <c r="AH11" s="7304"/>
      <c r="AI11" s="7305"/>
      <c r="AJ11" s="7304"/>
      <c r="AK11" s="1586" t="s">
        <v>1509</v>
      </c>
      <c r="AL11" s="1548" t="s">
        <v>1086</v>
      </c>
      <c r="AM11" s="1586" t="s">
        <v>1084</v>
      </c>
      <c r="AN11" s="1586" t="s">
        <v>1509</v>
      </c>
      <c r="AO11" s="1548" t="s">
        <v>1086</v>
      </c>
      <c r="AP11" s="1586" t="s">
        <v>1084</v>
      </c>
      <c r="AQ11" s="7305"/>
      <c r="AR11" s="7842"/>
      <c r="AS11" s="35"/>
    </row>
    <row r="12" spans="2:45" ht="12.75" customHeight="1">
      <c r="B12" s="2228" t="s">
        <v>2452</v>
      </c>
      <c r="C12" s="2229" t="s">
        <v>2452</v>
      </c>
      <c r="D12" s="2230" t="s">
        <v>2452</v>
      </c>
      <c r="E12" s="2231" t="s">
        <v>2452</v>
      </c>
      <c r="F12" s="2230" t="s">
        <v>2452</v>
      </c>
      <c r="G12" s="2232" t="s">
        <v>2452</v>
      </c>
      <c r="H12" s="2233"/>
      <c r="I12" s="2234" t="s">
        <v>2452</v>
      </c>
      <c r="J12" s="2230" t="s">
        <v>2452</v>
      </c>
      <c r="K12" s="2230" t="s">
        <v>2452</v>
      </c>
      <c r="L12" s="2230" t="s">
        <v>2452</v>
      </c>
      <c r="M12" s="2234" t="s">
        <v>2452</v>
      </c>
      <c r="N12" s="2230" t="s">
        <v>2452</v>
      </c>
      <c r="O12" s="2230" t="s">
        <v>2452</v>
      </c>
      <c r="P12" s="2235" t="s">
        <v>2452</v>
      </c>
      <c r="X12" s="1165" t="s">
        <v>2452</v>
      </c>
      <c r="Y12" s="1474" t="s">
        <v>2452</v>
      </c>
      <c r="Z12" s="1474" t="s">
        <v>2452</v>
      </c>
      <c r="AA12" s="1165" t="s">
        <v>2452</v>
      </c>
      <c r="AB12" s="1165"/>
      <c r="AC12" s="1474" t="s">
        <v>2452</v>
      </c>
      <c r="AD12" s="1165"/>
      <c r="AE12" s="1474"/>
      <c r="AF12" s="1474"/>
      <c r="AG12" s="1474" t="s">
        <v>2452</v>
      </c>
      <c r="AH12" s="1165" t="s">
        <v>2452</v>
      </c>
      <c r="AI12" s="1474" t="s">
        <v>2452</v>
      </c>
      <c r="AJ12" s="1165"/>
      <c r="AK12" s="1474"/>
      <c r="AL12" s="1165"/>
      <c r="AM12" s="1165"/>
      <c r="AN12" s="1474"/>
      <c r="AO12" s="1165"/>
      <c r="AP12" s="1165"/>
      <c r="AQ12" s="1474" t="s">
        <v>2452</v>
      </c>
      <c r="AR12" s="2318" t="s">
        <v>2452</v>
      </c>
    </row>
    <row r="13" spans="2:45" ht="12.75" customHeight="1">
      <c r="B13" s="2236" t="s">
        <v>1513</v>
      </c>
      <c r="C13" s="2237" t="s">
        <v>400</v>
      </c>
      <c r="D13" s="2238" t="s">
        <v>2452</v>
      </c>
      <c r="E13" s="2231" t="s">
        <v>2452</v>
      </c>
      <c r="F13" s="2238" t="s">
        <v>2452</v>
      </c>
      <c r="G13" s="2232" t="s">
        <v>2452</v>
      </c>
      <c r="H13" s="2233"/>
      <c r="I13" s="2234" t="s">
        <v>2452</v>
      </c>
      <c r="J13" s="2232" t="s">
        <v>2452</v>
      </c>
      <c r="K13" s="2232" t="s">
        <v>2452</v>
      </c>
      <c r="L13" s="2232" t="s">
        <v>2452</v>
      </c>
      <c r="M13" s="2234" t="s">
        <v>2452</v>
      </c>
      <c r="N13" s="2232" t="s">
        <v>2452</v>
      </c>
      <c r="O13" s="2232" t="s">
        <v>2452</v>
      </c>
      <c r="P13" s="2235" t="s">
        <v>2452</v>
      </c>
      <c r="X13" s="1165" t="s">
        <v>2452</v>
      </c>
      <c r="Y13" s="1655" t="s">
        <v>2452</v>
      </c>
      <c r="Z13" s="1655" t="s">
        <v>2452</v>
      </c>
      <c r="AA13" s="1165" t="s">
        <v>2452</v>
      </c>
      <c r="AB13" s="1165"/>
      <c r="AC13" s="1655" t="s">
        <v>2452</v>
      </c>
      <c r="AD13" s="1165"/>
      <c r="AE13" s="1655"/>
      <c r="AF13" s="1655"/>
      <c r="AG13" s="1655" t="s">
        <v>2452</v>
      </c>
      <c r="AH13" s="1165" t="s">
        <v>2452</v>
      </c>
      <c r="AI13" s="1655" t="s">
        <v>2452</v>
      </c>
      <c r="AJ13" s="1165"/>
      <c r="AK13" s="1655"/>
      <c r="AL13" s="1165"/>
      <c r="AM13" s="1165"/>
      <c r="AN13" s="1655"/>
      <c r="AO13" s="1165"/>
      <c r="AP13" s="1165"/>
      <c r="AQ13" s="1655" t="s">
        <v>2452</v>
      </c>
      <c r="AR13" s="2319" t="s">
        <v>2452</v>
      </c>
    </row>
    <row r="14" spans="2:45" s="265" customFormat="1" ht="12.75" customHeight="1">
      <c r="B14" s="2240" t="s">
        <v>2452</v>
      </c>
      <c r="C14" s="2238" t="s">
        <v>2462</v>
      </c>
      <c r="D14" s="2241" t="s">
        <v>2452</v>
      </c>
      <c r="E14" s="2242" t="s">
        <v>2452</v>
      </c>
      <c r="F14" s="2238" t="s">
        <v>2452</v>
      </c>
      <c r="G14" s="2243" t="s">
        <v>2452</v>
      </c>
      <c r="H14" s="2244"/>
      <c r="I14" s="2245">
        <v>0</v>
      </c>
      <c r="J14" s="2246">
        <v>0</v>
      </c>
      <c r="K14" s="2246" t="s">
        <v>2452</v>
      </c>
      <c r="L14" s="2246" t="s">
        <v>2452</v>
      </c>
      <c r="M14" s="2245">
        <v>0</v>
      </c>
      <c r="N14" s="2246" t="s">
        <v>2452</v>
      </c>
      <c r="O14" s="2246" t="s">
        <v>2452</v>
      </c>
      <c r="P14" s="2247" t="s">
        <v>2452</v>
      </c>
      <c r="Q14" s="271"/>
      <c r="R14" s="271"/>
      <c r="S14" s="2248"/>
      <c r="T14" s="2248"/>
      <c r="U14" s="2248"/>
      <c r="V14" s="2248"/>
      <c r="W14" s="2320"/>
      <c r="X14" s="1813">
        <f>M14</f>
        <v>0</v>
      </c>
      <c r="Y14" s="1165"/>
      <c r="Z14" s="1165"/>
      <c r="AA14" s="1165">
        <f>X14+Y14-Z14</f>
        <v>0</v>
      </c>
      <c r="AB14" s="1165"/>
      <c r="AC14" s="2321" t="s">
        <v>2452</v>
      </c>
      <c r="AD14" s="1813"/>
      <c r="AE14" s="2322"/>
      <c r="AF14" s="2322"/>
      <c r="AG14" s="2322" t="s">
        <v>2452</v>
      </c>
      <c r="AH14" s="1165">
        <f>AA14</f>
        <v>0</v>
      </c>
      <c r="AI14" s="2321" t="s">
        <v>2452</v>
      </c>
      <c r="AJ14" s="1165"/>
      <c r="AK14" s="1165"/>
      <c r="AL14" s="1165"/>
      <c r="AM14" s="1165"/>
      <c r="AN14" s="1165"/>
      <c r="AO14" s="1165"/>
      <c r="AP14" s="1165"/>
      <c r="AQ14" s="1165" t="s">
        <v>2452</v>
      </c>
      <c r="AR14" s="1837" t="s">
        <v>2452</v>
      </c>
      <c r="AS14" s="3"/>
    </row>
    <row r="15" spans="2:45" s="265" customFormat="1" ht="12.75" customHeight="1">
      <c r="B15" s="2240" t="s">
        <v>2452</v>
      </c>
      <c r="C15" s="2238" t="s">
        <v>2463</v>
      </c>
      <c r="D15" s="2241" t="s">
        <v>2452</v>
      </c>
      <c r="E15" s="2242" t="s">
        <v>2452</v>
      </c>
      <c r="F15" s="2238" t="s">
        <v>2452</v>
      </c>
      <c r="G15" s="2243" t="s">
        <v>2452</v>
      </c>
      <c r="H15" s="2244"/>
      <c r="I15" s="2245">
        <v>0</v>
      </c>
      <c r="J15" s="2246">
        <v>0</v>
      </c>
      <c r="K15" s="2246" t="s">
        <v>2452</v>
      </c>
      <c r="L15" s="2246" t="s">
        <v>2452</v>
      </c>
      <c r="M15" s="2245">
        <v>0</v>
      </c>
      <c r="N15" s="2246" t="s">
        <v>2452</v>
      </c>
      <c r="O15" s="2246" t="s">
        <v>2452</v>
      </c>
      <c r="P15" s="2247" t="s">
        <v>2452</v>
      </c>
      <c r="Q15" s="18"/>
      <c r="R15" s="18"/>
      <c r="S15" s="18"/>
      <c r="T15" s="18"/>
      <c r="U15" s="18"/>
      <c r="V15" s="18"/>
      <c r="W15" s="1"/>
      <c r="X15" s="1813">
        <f>M15</f>
        <v>0</v>
      </c>
      <c r="Y15" s="1165"/>
      <c r="Z15" s="1165"/>
      <c r="AA15" s="1165">
        <f>X15+Y15-Z15</f>
        <v>0</v>
      </c>
      <c r="AB15" s="1165"/>
      <c r="AC15" s="2321" t="s">
        <v>2452</v>
      </c>
      <c r="AD15" s="1813"/>
      <c r="AE15" s="2322"/>
      <c r="AF15" s="2322"/>
      <c r="AG15" s="2322" t="s">
        <v>2452</v>
      </c>
      <c r="AH15" s="1165">
        <f>AA15</f>
        <v>0</v>
      </c>
      <c r="AI15" s="2321" t="s">
        <v>2452</v>
      </c>
      <c r="AJ15" s="1165"/>
      <c r="AK15" s="1165"/>
      <c r="AL15" s="1165"/>
      <c r="AM15" s="1165"/>
      <c r="AN15" s="1165"/>
      <c r="AO15" s="1165"/>
      <c r="AP15" s="1165"/>
      <c r="AQ15" s="1165" t="s">
        <v>2452</v>
      </c>
      <c r="AR15" s="1837" t="s">
        <v>2452</v>
      </c>
      <c r="AS15" s="3"/>
    </row>
    <row r="16" spans="2:45" s="265" customFormat="1">
      <c r="B16" s="2240" t="s">
        <v>2452</v>
      </c>
      <c r="C16" s="2238" t="s">
        <v>2464</v>
      </c>
      <c r="D16" s="2241" t="s">
        <v>2452</v>
      </c>
      <c r="E16" s="2242" t="s">
        <v>2452</v>
      </c>
      <c r="F16" s="2238" t="s">
        <v>2452</v>
      </c>
      <c r="G16" s="2243" t="s">
        <v>2452</v>
      </c>
      <c r="H16" s="2244"/>
      <c r="I16" s="2245">
        <v>0</v>
      </c>
      <c r="J16" s="2246">
        <v>0</v>
      </c>
      <c r="K16" s="2246" t="s">
        <v>2452</v>
      </c>
      <c r="L16" s="2246" t="s">
        <v>2452</v>
      </c>
      <c r="M16" s="2245">
        <v>0</v>
      </c>
      <c r="N16" s="2246" t="s">
        <v>2452</v>
      </c>
      <c r="O16" s="2246" t="s">
        <v>2452</v>
      </c>
      <c r="P16" s="2247" t="s">
        <v>2452</v>
      </c>
      <c r="Q16" s="18"/>
      <c r="R16" s="18"/>
      <c r="S16" s="18"/>
      <c r="T16" s="18"/>
      <c r="U16" s="18"/>
      <c r="V16" s="18"/>
      <c r="W16" s="1"/>
      <c r="X16" s="1813">
        <f>M16</f>
        <v>0</v>
      </c>
      <c r="Y16" s="1165"/>
      <c r="Z16" s="1165"/>
      <c r="AA16" s="1165">
        <f>X16+Y16-Z16</f>
        <v>0</v>
      </c>
      <c r="AB16" s="1165"/>
      <c r="AC16" s="2321" t="s">
        <v>2452</v>
      </c>
      <c r="AD16" s="1813"/>
      <c r="AE16" s="2322"/>
      <c r="AF16" s="2322"/>
      <c r="AG16" s="2322" t="s">
        <v>2452</v>
      </c>
      <c r="AH16" s="1165">
        <f>AA16</f>
        <v>0</v>
      </c>
      <c r="AI16" s="2321" t="s">
        <v>2452</v>
      </c>
      <c r="AJ16" s="1165"/>
      <c r="AK16" s="1165"/>
      <c r="AL16" s="1165"/>
      <c r="AM16" s="1165"/>
      <c r="AN16" s="1165"/>
      <c r="AO16" s="1165"/>
      <c r="AP16" s="1165"/>
      <c r="AQ16" s="1165" t="s">
        <v>2452</v>
      </c>
      <c r="AR16" s="1837" t="s">
        <v>2452</v>
      </c>
      <c r="AS16" s="3"/>
    </row>
    <row r="17" spans="2:45" s="265" customFormat="1" ht="12.75" customHeight="1">
      <c r="B17" s="2250" t="s">
        <v>1646</v>
      </c>
      <c r="C17" s="2251" t="s">
        <v>2448</v>
      </c>
      <c r="D17" s="2238" t="s">
        <v>2452</v>
      </c>
      <c r="E17" s="2242" t="s">
        <v>2452</v>
      </c>
      <c r="F17" s="2238" t="s">
        <v>2452</v>
      </c>
      <c r="G17" s="2243" t="s">
        <v>2452</v>
      </c>
      <c r="H17" s="2244"/>
      <c r="I17" s="2252" t="s">
        <v>2452</v>
      </c>
      <c r="J17" s="2243" t="s">
        <v>2452</v>
      </c>
      <c r="K17" s="2243" t="s">
        <v>2452</v>
      </c>
      <c r="L17" s="2243" t="s">
        <v>2452</v>
      </c>
      <c r="M17" s="2252" t="s">
        <v>2452</v>
      </c>
      <c r="N17" s="2243" t="s">
        <v>2452</v>
      </c>
      <c r="O17" s="2243" t="s">
        <v>2452</v>
      </c>
      <c r="P17" s="2253" t="s">
        <v>2452</v>
      </c>
      <c r="Q17" s="18"/>
      <c r="R17" s="18"/>
      <c r="S17" s="18"/>
      <c r="T17" s="18"/>
      <c r="U17" s="18"/>
      <c r="V17" s="18"/>
      <c r="W17" s="1"/>
      <c r="X17" s="1813" t="s">
        <v>2452</v>
      </c>
      <c r="Y17" s="2322" t="s">
        <v>2452</v>
      </c>
      <c r="Z17" s="2322" t="s">
        <v>2452</v>
      </c>
      <c r="AA17" s="1165"/>
      <c r="AB17" s="1813"/>
      <c r="AC17" s="2322" t="s">
        <v>2452</v>
      </c>
      <c r="AD17" s="1813"/>
      <c r="AE17" s="2322"/>
      <c r="AF17" s="2322"/>
      <c r="AG17" s="2322" t="s">
        <v>2452</v>
      </c>
      <c r="AH17" s="1813" t="s">
        <v>2452</v>
      </c>
      <c r="AI17" s="2322" t="s">
        <v>2452</v>
      </c>
      <c r="AJ17" s="1813"/>
      <c r="AK17" s="2322"/>
      <c r="AL17" s="1813"/>
      <c r="AM17" s="1813"/>
      <c r="AN17" s="2322"/>
      <c r="AO17" s="1813"/>
      <c r="AP17" s="1813"/>
      <c r="AQ17" s="2322" t="s">
        <v>2452</v>
      </c>
      <c r="AR17" s="2323" t="s">
        <v>2452</v>
      </c>
      <c r="AS17" s="3"/>
    </row>
    <row r="18" spans="2:45" s="265" customFormat="1" ht="12.75" customHeight="1">
      <c r="B18" s="2240" t="s">
        <v>2452</v>
      </c>
      <c r="C18" s="2254">
        <f>C25-1</f>
        <v>2020</v>
      </c>
      <c r="D18" s="2238" t="s">
        <v>2452</v>
      </c>
      <c r="E18" s="2242" t="s">
        <v>2452</v>
      </c>
      <c r="F18" s="2238" t="s">
        <v>2452</v>
      </c>
      <c r="G18" s="2243" t="s">
        <v>2452</v>
      </c>
      <c r="H18" s="2244"/>
      <c r="I18" s="2252" t="s">
        <v>2452</v>
      </c>
      <c r="J18" s="2243" t="s">
        <v>2452</v>
      </c>
      <c r="K18" s="2243" t="s">
        <v>2452</v>
      </c>
      <c r="L18" s="2243" t="s">
        <v>2452</v>
      </c>
      <c r="M18" s="2252" t="s">
        <v>2452</v>
      </c>
      <c r="N18" s="2243" t="s">
        <v>2452</v>
      </c>
      <c r="O18" s="2243" t="s">
        <v>2452</v>
      </c>
      <c r="P18" s="2253" t="s">
        <v>2452</v>
      </c>
      <c r="Q18" s="18"/>
      <c r="R18" s="18"/>
      <c r="S18" s="18"/>
      <c r="T18" s="18"/>
      <c r="U18" s="18"/>
      <c r="V18" s="18"/>
      <c r="W18" s="1"/>
      <c r="X18" s="1813" t="s">
        <v>2452</v>
      </c>
      <c r="Y18" s="2322" t="s">
        <v>2452</v>
      </c>
      <c r="Z18" s="2322" t="s">
        <v>2452</v>
      </c>
      <c r="AA18" s="1813" t="s">
        <v>2452</v>
      </c>
      <c r="AB18" s="1813"/>
      <c r="AC18" s="2322" t="s">
        <v>2452</v>
      </c>
      <c r="AD18" s="1813"/>
      <c r="AE18" s="2322"/>
      <c r="AF18" s="2322"/>
      <c r="AG18" s="2322" t="s">
        <v>2452</v>
      </c>
      <c r="AH18" s="1813" t="s">
        <v>2452</v>
      </c>
      <c r="AI18" s="2322" t="s">
        <v>2452</v>
      </c>
      <c r="AJ18" s="1813"/>
      <c r="AK18" s="2322"/>
      <c r="AL18" s="1813"/>
      <c r="AM18" s="1813"/>
      <c r="AN18" s="2322"/>
      <c r="AO18" s="1813"/>
      <c r="AP18" s="1813"/>
      <c r="AQ18" s="2322" t="s">
        <v>2452</v>
      </c>
      <c r="AR18" s="2323" t="s">
        <v>2452</v>
      </c>
      <c r="AS18" s="3"/>
    </row>
    <row r="19" spans="2:45" ht="12.75" customHeight="1" outlineLevel="1">
      <c r="B19" s="2255">
        <v>1</v>
      </c>
      <c r="C19" s="2256" t="s">
        <v>2452</v>
      </c>
      <c r="D19" s="2257" t="s">
        <v>2452</v>
      </c>
      <c r="E19" s="2258"/>
      <c r="F19" s="2259" t="s">
        <v>2452</v>
      </c>
      <c r="G19" s="2257"/>
      <c r="H19" s="2258"/>
      <c r="I19" s="2257"/>
      <c r="J19" s="2260" t="s">
        <v>2452</v>
      </c>
      <c r="K19" s="2257" t="s">
        <v>2452</v>
      </c>
      <c r="L19" s="2260" t="s">
        <v>2452</v>
      </c>
      <c r="M19" s="2257"/>
      <c r="N19" s="2257" t="s">
        <v>2452</v>
      </c>
      <c r="O19" s="2257" t="s">
        <v>2452</v>
      </c>
      <c r="P19" s="2261" t="s">
        <v>2452</v>
      </c>
      <c r="X19" s="1165">
        <f>M19</f>
        <v>0</v>
      </c>
      <c r="Y19" s="1162"/>
      <c r="Z19" s="1162"/>
      <c r="AA19" s="1165">
        <f>X19+Y19-Z19</f>
        <v>0</v>
      </c>
      <c r="AB19" s="1162"/>
      <c r="AC19" s="1655">
        <v>0</v>
      </c>
      <c r="AD19" s="1165">
        <f>IF(AB19="Y",$D$5-H19,AF19)</f>
        <v>1826</v>
      </c>
      <c r="AE19" s="1655"/>
      <c r="AF19" s="2324">
        <f>(MIN(5,G19)*365)+1</f>
        <v>1826</v>
      </c>
      <c r="AG19" s="2324">
        <f>I19*AD19/AF19</f>
        <v>0</v>
      </c>
      <c r="AH19" s="1165">
        <f>I19-AG19</f>
        <v>0</v>
      </c>
      <c r="AI19" s="1655">
        <f>IF(AB19="N",M19,IF(M19&gt;AH19,M19-AH19,0))</f>
        <v>0</v>
      </c>
      <c r="AJ19" s="1165">
        <f>IF(AB19="Y",MIN(AH19,K19),0)</f>
        <v>0</v>
      </c>
      <c r="AK19" s="1162"/>
      <c r="AL19" s="2325">
        <f>IF(AA19&gt;AM19,AA19-AM19,0)</f>
        <v>0</v>
      </c>
      <c r="AM19" s="2325">
        <f>AJ19+AK19</f>
        <v>0</v>
      </c>
      <c r="AN19" s="1162"/>
      <c r="AO19" s="2325">
        <f>IF(AA19&gt;AP19,AA19-AP19,0)</f>
        <v>0</v>
      </c>
      <c r="AP19" s="2325">
        <f>AM19+AN19</f>
        <v>0</v>
      </c>
      <c r="AQ19" s="1162" t="s">
        <v>2452</v>
      </c>
      <c r="AR19" s="1836" t="s">
        <v>2452</v>
      </c>
    </row>
    <row r="20" spans="2:45" ht="12.75" customHeight="1" outlineLevel="1">
      <c r="B20" s="2255">
        <v>2</v>
      </c>
      <c r="C20" s="2256" t="s">
        <v>2452</v>
      </c>
      <c r="D20" s="2257" t="s">
        <v>2452</v>
      </c>
      <c r="E20" s="2257" t="s">
        <v>2452</v>
      </c>
      <c r="F20" s="2259" t="s">
        <v>2452</v>
      </c>
      <c r="G20" s="2257" t="s">
        <v>2452</v>
      </c>
      <c r="H20" s="2258"/>
      <c r="I20" s="2257"/>
      <c r="J20" s="2260" t="s">
        <v>2452</v>
      </c>
      <c r="K20" s="2257" t="s">
        <v>2452</v>
      </c>
      <c r="L20" s="2260" t="s">
        <v>2452</v>
      </c>
      <c r="M20" s="2257">
        <v>0</v>
      </c>
      <c r="N20" s="2257" t="s">
        <v>2452</v>
      </c>
      <c r="O20" s="2257" t="s">
        <v>2452</v>
      </c>
      <c r="P20" s="2261" t="s">
        <v>2452</v>
      </c>
      <c r="X20" s="1165">
        <f>M20</f>
        <v>0</v>
      </c>
      <c r="Y20" s="1162"/>
      <c r="Z20" s="1162"/>
      <c r="AA20" s="1165">
        <f>X20+Y20-Z20</f>
        <v>0</v>
      </c>
      <c r="AB20" s="2326"/>
      <c r="AC20" s="1655">
        <v>0</v>
      </c>
      <c r="AD20" s="1165">
        <f>IF(AB20="Y",$D$5-H20,AF20)</f>
        <v>1826</v>
      </c>
      <c r="AE20" s="1655"/>
      <c r="AF20" s="2324">
        <f>(MIN(5,G20)*365)+1</f>
        <v>1826</v>
      </c>
      <c r="AG20" s="2324">
        <f>I20*AD20/AF20</f>
        <v>0</v>
      </c>
      <c r="AH20" s="1165">
        <f>I20-AG20</f>
        <v>0</v>
      </c>
      <c r="AI20" s="1655">
        <f>IF(AB20="N",M20,IF(M20&gt;AH20,M20-AH20,0))</f>
        <v>0</v>
      </c>
      <c r="AJ20" s="1165">
        <f>IF(AB20="Y",MIN(AH20,K20),0)</f>
        <v>0</v>
      </c>
      <c r="AK20" s="1162"/>
      <c r="AL20" s="1165"/>
      <c r="AM20" s="1165"/>
      <c r="AN20" s="1162"/>
      <c r="AO20" s="1165"/>
      <c r="AP20" s="1165"/>
      <c r="AQ20" s="1162" t="s">
        <v>2452</v>
      </c>
      <c r="AR20" s="1836" t="s">
        <v>2452</v>
      </c>
    </row>
    <row r="21" spans="2:45" ht="12.75" customHeight="1" outlineLevel="1">
      <c r="B21" s="2255">
        <v>3</v>
      </c>
      <c r="C21" s="2263" t="s">
        <v>2452</v>
      </c>
      <c r="D21" s="2264" t="s">
        <v>2452</v>
      </c>
      <c r="E21" s="2265" t="s">
        <v>2452</v>
      </c>
      <c r="F21" s="2266" t="s">
        <v>2452</v>
      </c>
      <c r="G21" s="2267" t="s">
        <v>2452</v>
      </c>
      <c r="H21" s="2268"/>
      <c r="I21" s="2257"/>
      <c r="J21" s="2269" t="s">
        <v>2452</v>
      </c>
      <c r="K21" s="2267" t="s">
        <v>2452</v>
      </c>
      <c r="L21" s="2269" t="s">
        <v>2452</v>
      </c>
      <c r="M21" s="2257">
        <v>0</v>
      </c>
      <c r="N21" s="2267" t="s">
        <v>2452</v>
      </c>
      <c r="O21" s="2267" t="s">
        <v>2452</v>
      </c>
      <c r="P21" s="2270" t="s">
        <v>2452</v>
      </c>
      <c r="X21" s="1165">
        <f>M21</f>
        <v>0</v>
      </c>
      <c r="Y21" s="1162"/>
      <c r="Z21" s="1162"/>
      <c r="AA21" s="1165">
        <f>X21+Y21-Z21</f>
        <v>0</v>
      </c>
      <c r="AB21" s="1162"/>
      <c r="AC21" s="1655">
        <v>0</v>
      </c>
      <c r="AD21" s="1165">
        <f>IF(AB21="Y",$D$5-H21,AF21)</f>
        <v>1826</v>
      </c>
      <c r="AE21" s="1655"/>
      <c r="AF21" s="2324">
        <f>(MIN(5,G21)*365)+1</f>
        <v>1826</v>
      </c>
      <c r="AG21" s="2324">
        <f>I21*AD21/AF21</f>
        <v>0</v>
      </c>
      <c r="AH21" s="1165">
        <f>I21-AG21</f>
        <v>0</v>
      </c>
      <c r="AI21" s="1655">
        <f>IF(AB21="N",M21,IF(M21&gt;AH21,M21-AH21,0))</f>
        <v>0</v>
      </c>
      <c r="AJ21" s="1165">
        <f>IF(AB21="Y",MIN(AH21,K21),0)</f>
        <v>0</v>
      </c>
      <c r="AK21" s="1162"/>
      <c r="AL21" s="1165"/>
      <c r="AM21" s="1165"/>
      <c r="AN21" s="1162"/>
      <c r="AO21" s="1165"/>
      <c r="AP21" s="1165"/>
      <c r="AQ21" s="1162" t="s">
        <v>2452</v>
      </c>
      <c r="AR21" s="1836" t="s">
        <v>2452</v>
      </c>
    </row>
    <row r="22" spans="2:45" ht="12.75" customHeight="1" outlineLevel="1">
      <c r="B22" s="2255">
        <v>4</v>
      </c>
      <c r="C22" s="2263" t="s">
        <v>2452</v>
      </c>
      <c r="D22" s="2264" t="s">
        <v>2452</v>
      </c>
      <c r="E22" s="2265" t="s">
        <v>2452</v>
      </c>
      <c r="F22" s="2266" t="s">
        <v>2452</v>
      </c>
      <c r="G22" s="2267" t="s">
        <v>2452</v>
      </c>
      <c r="H22" s="2268"/>
      <c r="I22" s="2257"/>
      <c r="J22" s="2269" t="s">
        <v>2452</v>
      </c>
      <c r="K22" s="2267" t="s">
        <v>2452</v>
      </c>
      <c r="L22" s="2269" t="s">
        <v>2452</v>
      </c>
      <c r="M22" s="2257">
        <v>0</v>
      </c>
      <c r="N22" s="2267" t="s">
        <v>2452</v>
      </c>
      <c r="O22" s="2267" t="s">
        <v>2452</v>
      </c>
      <c r="P22" s="2270" t="s">
        <v>2452</v>
      </c>
      <c r="X22" s="1165">
        <f>M22</f>
        <v>0</v>
      </c>
      <c r="Y22" s="1162"/>
      <c r="Z22" s="1162"/>
      <c r="AA22" s="1165">
        <f>X22+Y22-Z22</f>
        <v>0</v>
      </c>
      <c r="AB22" s="1162"/>
      <c r="AC22" s="1655">
        <v>0</v>
      </c>
      <c r="AD22" s="1165">
        <f>IF(AB22="Y",$D$5-H22,AF22)</f>
        <v>1826</v>
      </c>
      <c r="AE22" s="1655"/>
      <c r="AF22" s="2324">
        <f>(MIN(5,G22)*365)+1</f>
        <v>1826</v>
      </c>
      <c r="AG22" s="2324">
        <f>I22*AD22/AF22</f>
        <v>0</v>
      </c>
      <c r="AH22" s="1165">
        <f>I22-AG22</f>
        <v>0</v>
      </c>
      <c r="AI22" s="1655">
        <f>IF(AB22="N",M22,IF(M22&gt;AH22,M22-AH22,0))</f>
        <v>0</v>
      </c>
      <c r="AJ22" s="1165">
        <f>IF(AB22="Y",MIN(AH22,K22),0)</f>
        <v>0</v>
      </c>
      <c r="AK22" s="1162"/>
      <c r="AL22" s="1165"/>
      <c r="AM22" s="1165"/>
      <c r="AN22" s="1162"/>
      <c r="AO22" s="1165"/>
      <c r="AP22" s="1165"/>
      <c r="AQ22" s="1162" t="s">
        <v>2452</v>
      </c>
      <c r="AR22" s="1836" t="s">
        <v>2452</v>
      </c>
    </row>
    <row r="23" spans="2:45" ht="12.75" customHeight="1" outlineLevel="1">
      <c r="B23" s="4213">
        <v>5</v>
      </c>
      <c r="C23" s="2271" t="s">
        <v>2452</v>
      </c>
      <c r="D23" s="2272" t="s">
        <v>2452</v>
      </c>
      <c r="E23" s="2273" t="s">
        <v>2452</v>
      </c>
      <c r="F23" s="2274" t="s">
        <v>2452</v>
      </c>
      <c r="G23" s="2275" t="s">
        <v>2452</v>
      </c>
      <c r="H23" s="2276"/>
      <c r="I23" s="2257"/>
      <c r="J23" s="2277" t="s">
        <v>2452</v>
      </c>
      <c r="K23" s="2275" t="s">
        <v>2452</v>
      </c>
      <c r="L23" s="2277" t="s">
        <v>2452</v>
      </c>
      <c r="M23" s="2278">
        <v>0</v>
      </c>
      <c r="N23" s="2275" t="s">
        <v>2452</v>
      </c>
      <c r="O23" s="2275" t="s">
        <v>2452</v>
      </c>
      <c r="P23" s="2279" t="s">
        <v>2452</v>
      </c>
      <c r="X23" s="1165">
        <f>M23</f>
        <v>0</v>
      </c>
      <c r="Y23" s="1162"/>
      <c r="Z23" s="1162"/>
      <c r="AA23" s="1165">
        <f>X23+Y23-Z23</f>
        <v>0</v>
      </c>
      <c r="AB23" s="1162"/>
      <c r="AC23" s="1655">
        <v>0</v>
      </c>
      <c r="AD23" s="1165">
        <f>IF(AB23="Y",$D$5-H23,AF23)</f>
        <v>1826</v>
      </c>
      <c r="AE23" s="1655"/>
      <c r="AF23" s="2324">
        <f>(MIN(5,G23)*365)+1</f>
        <v>1826</v>
      </c>
      <c r="AG23" s="2324">
        <f>I23*AD23/AF23</f>
        <v>0</v>
      </c>
      <c r="AH23" s="1165">
        <f>I23-AG23</f>
        <v>0</v>
      </c>
      <c r="AI23" s="1655">
        <f>IF(AB23="N",M23,IF(M23&gt;AH23,M23-AH23,0))</f>
        <v>0</v>
      </c>
      <c r="AJ23" s="1165">
        <f>IF(AB23="Y",MIN(AH23,K23),0)</f>
        <v>0</v>
      </c>
      <c r="AK23" s="1162"/>
      <c r="AL23" s="1165"/>
      <c r="AM23" s="1165"/>
      <c r="AN23" s="1162"/>
      <c r="AO23" s="1165"/>
      <c r="AP23" s="1165"/>
      <c r="AQ23" s="1162" t="s">
        <v>2452</v>
      </c>
      <c r="AR23" s="1836" t="s">
        <v>2452</v>
      </c>
    </row>
    <row r="24" spans="2:45" ht="12.75" customHeight="1">
      <c r="B24" s="5806" t="s">
        <v>2452</v>
      </c>
      <c r="C24" s="5807" t="s">
        <v>1519</v>
      </c>
      <c r="D24" s="5808" t="s">
        <v>2452</v>
      </c>
      <c r="E24" s="5809" t="s">
        <v>2452</v>
      </c>
      <c r="F24" s="5808" t="s">
        <v>2452</v>
      </c>
      <c r="G24" s="5810" t="s">
        <v>2452</v>
      </c>
      <c r="H24" s="5811"/>
      <c r="I24" s="5812">
        <f t="shared" ref="I24:O24" si="0">SUBTOTAL(9,I19:I23)</f>
        <v>0</v>
      </c>
      <c r="J24" s="5813">
        <f t="shared" si="0"/>
        <v>0</v>
      </c>
      <c r="K24" s="5813">
        <f t="shared" si="0"/>
        <v>0</v>
      </c>
      <c r="L24" s="5813">
        <f t="shared" si="0"/>
        <v>0</v>
      </c>
      <c r="M24" s="5812">
        <f t="shared" si="0"/>
        <v>0</v>
      </c>
      <c r="N24" s="5813">
        <f t="shared" si="0"/>
        <v>0</v>
      </c>
      <c r="O24" s="5813">
        <f t="shared" si="0"/>
        <v>0</v>
      </c>
      <c r="P24" s="5814" t="s">
        <v>2452</v>
      </c>
      <c r="X24" s="2327">
        <f t="shared" ref="X24:AC24" si="1">SUBTOTAL(9,X19:X23)</f>
        <v>0</v>
      </c>
      <c r="Y24" s="2328">
        <f t="shared" si="1"/>
        <v>0</v>
      </c>
      <c r="Z24" s="2328">
        <f t="shared" si="1"/>
        <v>0</v>
      </c>
      <c r="AA24" s="2327">
        <f t="shared" si="1"/>
        <v>0</v>
      </c>
      <c r="AB24" s="2327"/>
      <c r="AC24" s="2328">
        <f t="shared" si="1"/>
        <v>0</v>
      </c>
      <c r="AD24" s="2327"/>
      <c r="AE24" s="2328"/>
      <c r="AF24" s="2328"/>
      <c r="AG24" s="2328">
        <f>SUBTOTAL(9,AG19:AG23)</f>
        <v>0</v>
      </c>
      <c r="AH24" s="2327">
        <f>SUBTOTAL(9,AH19:AH23)</f>
        <v>0</v>
      </c>
      <c r="AI24" s="2328">
        <f>SUBTOTAL(9,AI19:AI23)</f>
        <v>0</v>
      </c>
      <c r="AJ24" s="2327"/>
      <c r="AK24" s="2328"/>
      <c r="AL24" s="2327"/>
      <c r="AM24" s="2327"/>
      <c r="AN24" s="2328"/>
      <c r="AO24" s="2327"/>
      <c r="AP24" s="2327"/>
      <c r="AQ24" s="2328"/>
      <c r="AR24" s="2329"/>
    </row>
    <row r="25" spans="2:45" ht="12.75" customHeight="1">
      <c r="B25" s="2240" t="s">
        <v>2452</v>
      </c>
      <c r="C25" s="2254">
        <f>C32-1</f>
        <v>2021</v>
      </c>
      <c r="D25" s="2238" t="s">
        <v>2452</v>
      </c>
      <c r="E25" s="2242" t="s">
        <v>2452</v>
      </c>
      <c r="F25" s="2238" t="s">
        <v>2452</v>
      </c>
      <c r="G25" s="2243" t="s">
        <v>2452</v>
      </c>
      <c r="H25" s="2244"/>
      <c r="I25" s="2252" t="s">
        <v>2452</v>
      </c>
      <c r="J25" s="2243" t="s">
        <v>2452</v>
      </c>
      <c r="K25" s="2243" t="s">
        <v>2452</v>
      </c>
      <c r="L25" s="2243" t="s">
        <v>2452</v>
      </c>
      <c r="M25" s="2252" t="s">
        <v>2452</v>
      </c>
      <c r="N25" s="2243" t="s">
        <v>2452</v>
      </c>
      <c r="O25" s="2243" t="s">
        <v>2452</v>
      </c>
      <c r="P25" s="2253" t="s">
        <v>2452</v>
      </c>
      <c r="X25" s="1813" t="s">
        <v>2452</v>
      </c>
      <c r="Y25" s="2322" t="s">
        <v>2452</v>
      </c>
      <c r="Z25" s="2322" t="s">
        <v>2452</v>
      </c>
      <c r="AA25" s="1813" t="s">
        <v>2452</v>
      </c>
      <c r="AB25" s="1813"/>
      <c r="AC25" s="2322" t="s">
        <v>2452</v>
      </c>
      <c r="AD25" s="1813"/>
      <c r="AE25" s="2322"/>
      <c r="AF25" s="2322"/>
      <c r="AG25" s="2322" t="s">
        <v>2452</v>
      </c>
      <c r="AH25" s="1813" t="s">
        <v>2452</v>
      </c>
      <c r="AI25" s="2322" t="s">
        <v>2452</v>
      </c>
      <c r="AJ25" s="1813"/>
      <c r="AK25" s="2322"/>
      <c r="AL25" s="1813"/>
      <c r="AM25" s="1813"/>
      <c r="AN25" s="2322"/>
      <c r="AO25" s="1813"/>
      <c r="AP25" s="1813"/>
      <c r="AQ25" s="2322" t="s">
        <v>2452</v>
      </c>
      <c r="AR25" s="2323" t="s">
        <v>2452</v>
      </c>
    </row>
    <row r="26" spans="2:45" ht="12.75" customHeight="1" outlineLevel="1">
      <c r="B26" s="2255">
        <v>1</v>
      </c>
      <c r="C26" s="2263" t="s">
        <v>2452</v>
      </c>
      <c r="D26" s="2264" t="s">
        <v>2452</v>
      </c>
      <c r="E26" s="2265" t="s">
        <v>2452</v>
      </c>
      <c r="F26" s="2266" t="s">
        <v>2452</v>
      </c>
      <c r="G26" s="2267" t="s">
        <v>2452</v>
      </c>
      <c r="H26" s="2268"/>
      <c r="I26" s="2257"/>
      <c r="J26" s="2269" t="s">
        <v>2452</v>
      </c>
      <c r="K26" s="2267" t="s">
        <v>2452</v>
      </c>
      <c r="L26" s="2269" t="s">
        <v>2452</v>
      </c>
      <c r="M26" s="2257"/>
      <c r="N26" s="2267" t="s">
        <v>2452</v>
      </c>
      <c r="O26" s="2267" t="s">
        <v>2452</v>
      </c>
      <c r="P26" s="2270" t="s">
        <v>2452</v>
      </c>
      <c r="X26" s="1165">
        <f>M26</f>
        <v>0</v>
      </c>
      <c r="Y26" s="1162"/>
      <c r="Z26" s="1162"/>
      <c r="AA26" s="1165">
        <f>X26+Y26-Z26</f>
        <v>0</v>
      </c>
      <c r="AB26" s="1162"/>
      <c r="AC26" s="1655" t="s">
        <v>2452</v>
      </c>
      <c r="AD26" s="1165">
        <f>IF(AB26="Y",$D$5-H26,AF26)</f>
        <v>1826</v>
      </c>
      <c r="AE26" s="1655"/>
      <c r="AF26" s="2324">
        <f>(MIN(5,G26)*365)+1</f>
        <v>1826</v>
      </c>
      <c r="AG26" s="2324">
        <f>I26*AD26/AF26</f>
        <v>0</v>
      </c>
      <c r="AH26" s="1165">
        <f>I26-AG26</f>
        <v>0</v>
      </c>
      <c r="AI26" s="1655">
        <f>IF(AB26="N",M26,IF(M26&gt;AH26,M26-AH26,0))</f>
        <v>0</v>
      </c>
      <c r="AJ26" s="1165">
        <f>IF(AB26="Y",MIN(AH26,K26),0)</f>
        <v>0</v>
      </c>
      <c r="AK26" s="1162"/>
      <c r="AL26" s="1165"/>
      <c r="AM26" s="1165"/>
      <c r="AN26" s="1162"/>
      <c r="AO26" s="1165"/>
      <c r="AP26" s="1165"/>
      <c r="AQ26" s="1162" t="s">
        <v>2452</v>
      </c>
      <c r="AR26" s="1836" t="s">
        <v>2452</v>
      </c>
    </row>
    <row r="27" spans="2:45" ht="12.75" customHeight="1" outlineLevel="1">
      <c r="B27" s="2255">
        <v>2</v>
      </c>
      <c r="C27" s="2263" t="s">
        <v>2452</v>
      </c>
      <c r="D27" s="2264" t="s">
        <v>2452</v>
      </c>
      <c r="E27" s="2265" t="s">
        <v>2452</v>
      </c>
      <c r="F27" s="2266" t="s">
        <v>2452</v>
      </c>
      <c r="G27" s="2267" t="s">
        <v>2452</v>
      </c>
      <c r="H27" s="2268"/>
      <c r="I27" s="2257"/>
      <c r="J27" s="2269" t="s">
        <v>2452</v>
      </c>
      <c r="K27" s="2267" t="s">
        <v>2452</v>
      </c>
      <c r="L27" s="2269" t="s">
        <v>2452</v>
      </c>
      <c r="M27" s="2257">
        <v>0</v>
      </c>
      <c r="N27" s="2267" t="s">
        <v>2452</v>
      </c>
      <c r="O27" s="2267" t="s">
        <v>2452</v>
      </c>
      <c r="P27" s="2270" t="s">
        <v>2452</v>
      </c>
      <c r="X27" s="1165">
        <f>M27</f>
        <v>0</v>
      </c>
      <c r="Y27" s="1162"/>
      <c r="Z27" s="1162"/>
      <c r="AA27" s="1165">
        <f>X27+Y27-Z27</f>
        <v>0</v>
      </c>
      <c r="AB27" s="2326"/>
      <c r="AC27" s="1655" t="s">
        <v>2452</v>
      </c>
      <c r="AD27" s="1165">
        <f>IF(AB27="Y",$D$5-H27,AF27)</f>
        <v>1826</v>
      </c>
      <c r="AE27" s="1655"/>
      <c r="AF27" s="2324">
        <f>(MIN(5,G27)*365)+1</f>
        <v>1826</v>
      </c>
      <c r="AG27" s="2324">
        <f>I27*AD27/AF27</f>
        <v>0</v>
      </c>
      <c r="AH27" s="1165">
        <f>I27-AG27</f>
        <v>0</v>
      </c>
      <c r="AI27" s="1655">
        <f>IF(AB27="N",M27,IF(M27&gt;AH27,M27-AH27,0))</f>
        <v>0</v>
      </c>
      <c r="AJ27" s="1165">
        <f>IF(AB27="Y",MIN(AH27,K27),0)</f>
        <v>0</v>
      </c>
      <c r="AK27" s="1162"/>
      <c r="AL27" s="1165"/>
      <c r="AM27" s="1165"/>
      <c r="AN27" s="1162"/>
      <c r="AO27" s="1165"/>
      <c r="AP27" s="1165"/>
      <c r="AQ27" s="1162" t="s">
        <v>2452</v>
      </c>
      <c r="AR27" s="1836" t="s">
        <v>2452</v>
      </c>
    </row>
    <row r="28" spans="2:45" ht="12.75" customHeight="1" outlineLevel="1">
      <c r="B28" s="2255">
        <v>3</v>
      </c>
      <c r="C28" s="2263" t="s">
        <v>2452</v>
      </c>
      <c r="D28" s="2264" t="s">
        <v>2452</v>
      </c>
      <c r="E28" s="2265" t="s">
        <v>2452</v>
      </c>
      <c r="F28" s="2266" t="s">
        <v>2452</v>
      </c>
      <c r="G28" s="2267" t="s">
        <v>2452</v>
      </c>
      <c r="H28" s="2268"/>
      <c r="I28" s="2257"/>
      <c r="J28" s="2269" t="s">
        <v>2452</v>
      </c>
      <c r="K28" s="2267" t="s">
        <v>2452</v>
      </c>
      <c r="L28" s="2269" t="s">
        <v>2452</v>
      </c>
      <c r="M28" s="2257"/>
      <c r="N28" s="2267" t="s">
        <v>2452</v>
      </c>
      <c r="O28" s="2267" t="s">
        <v>2452</v>
      </c>
      <c r="P28" s="2270" t="s">
        <v>2452</v>
      </c>
      <c r="X28" s="1165">
        <f>M28</f>
        <v>0</v>
      </c>
      <c r="Y28" s="1162"/>
      <c r="Z28" s="1162"/>
      <c r="AA28" s="1165">
        <f>X28+Y28-Z28</f>
        <v>0</v>
      </c>
      <c r="AB28" s="1162"/>
      <c r="AC28" s="1655" t="s">
        <v>2452</v>
      </c>
      <c r="AD28" s="1165">
        <f>IF(AB28="Y",$D$5-H28,AF28)</f>
        <v>1826</v>
      </c>
      <c r="AE28" s="1655"/>
      <c r="AF28" s="2324">
        <f>(MIN(5,G28)*365)+1</f>
        <v>1826</v>
      </c>
      <c r="AG28" s="2324">
        <f>I28*AD28/AF28</f>
        <v>0</v>
      </c>
      <c r="AH28" s="1165">
        <f>I28-AG28</f>
        <v>0</v>
      </c>
      <c r="AI28" s="1655">
        <f>IF(AB28="N",M28,IF(M28&gt;AH28,M28-AH28,0))</f>
        <v>0</v>
      </c>
      <c r="AJ28" s="1165">
        <f>IF(AB28="Y",MIN(AH28,K28),0)</f>
        <v>0</v>
      </c>
      <c r="AK28" s="1162"/>
      <c r="AL28" s="1165"/>
      <c r="AM28" s="1165"/>
      <c r="AN28" s="1162"/>
      <c r="AO28" s="1165"/>
      <c r="AP28" s="1165"/>
      <c r="AQ28" s="1162" t="s">
        <v>2452</v>
      </c>
      <c r="AR28" s="1836" t="s">
        <v>2452</v>
      </c>
    </row>
    <row r="29" spans="2:45" ht="12.75" customHeight="1" outlineLevel="1">
      <c r="B29" s="2255">
        <v>4</v>
      </c>
      <c r="C29" s="2263" t="s">
        <v>2452</v>
      </c>
      <c r="D29" s="2264" t="s">
        <v>2452</v>
      </c>
      <c r="E29" s="2265" t="s">
        <v>2452</v>
      </c>
      <c r="F29" s="2266" t="s">
        <v>2452</v>
      </c>
      <c r="G29" s="2267" t="s">
        <v>2452</v>
      </c>
      <c r="H29" s="2268"/>
      <c r="I29" s="2257"/>
      <c r="J29" s="2269" t="s">
        <v>2452</v>
      </c>
      <c r="K29" s="2267" t="s">
        <v>2452</v>
      </c>
      <c r="L29" s="2269" t="s">
        <v>2452</v>
      </c>
      <c r="M29" s="2257">
        <v>0</v>
      </c>
      <c r="N29" s="2267" t="s">
        <v>2452</v>
      </c>
      <c r="O29" s="2267" t="s">
        <v>2452</v>
      </c>
      <c r="P29" s="2270" t="s">
        <v>2452</v>
      </c>
      <c r="X29" s="1165">
        <f>M29</f>
        <v>0</v>
      </c>
      <c r="Y29" s="1162"/>
      <c r="Z29" s="1162"/>
      <c r="AA29" s="1165">
        <f>X29+Y29-Z29</f>
        <v>0</v>
      </c>
      <c r="AB29" s="1162"/>
      <c r="AC29" s="1655" t="s">
        <v>2452</v>
      </c>
      <c r="AD29" s="1165">
        <f>IF(AB29="Y",$D$5-H29,AF29)</f>
        <v>1826</v>
      </c>
      <c r="AE29" s="1655"/>
      <c r="AF29" s="2324">
        <f>(MIN(5,G29)*365)+1</f>
        <v>1826</v>
      </c>
      <c r="AG29" s="2324">
        <f>I29*AD29/AF29</f>
        <v>0</v>
      </c>
      <c r="AH29" s="1165">
        <f>I29-AG29</f>
        <v>0</v>
      </c>
      <c r="AI29" s="1655">
        <f>IF(AB29="N",M29,IF(M29&gt;AH29,M29-AH29,0))</f>
        <v>0</v>
      </c>
      <c r="AJ29" s="1165">
        <f>IF(AB29="Y",MIN(AH29,K29),0)</f>
        <v>0</v>
      </c>
      <c r="AK29" s="1162"/>
      <c r="AL29" s="1165"/>
      <c r="AM29" s="1165"/>
      <c r="AN29" s="1162"/>
      <c r="AO29" s="1165"/>
      <c r="AP29" s="1165"/>
      <c r="AQ29" s="1162" t="s">
        <v>2452</v>
      </c>
      <c r="AR29" s="1836" t="s">
        <v>2452</v>
      </c>
    </row>
    <row r="30" spans="2:45" ht="12.75" customHeight="1" outlineLevel="1">
      <c r="B30" s="4213">
        <v>5</v>
      </c>
      <c r="C30" s="2271" t="s">
        <v>2452</v>
      </c>
      <c r="D30" s="2272" t="s">
        <v>2452</v>
      </c>
      <c r="E30" s="2273" t="s">
        <v>2452</v>
      </c>
      <c r="F30" s="2274" t="s">
        <v>2452</v>
      </c>
      <c r="G30" s="2275" t="s">
        <v>2452</v>
      </c>
      <c r="H30" s="2276"/>
      <c r="I30" s="2257"/>
      <c r="J30" s="2277" t="s">
        <v>2452</v>
      </c>
      <c r="K30" s="2275" t="s">
        <v>2452</v>
      </c>
      <c r="L30" s="2277" t="s">
        <v>2452</v>
      </c>
      <c r="M30" s="2278">
        <v>0</v>
      </c>
      <c r="N30" s="2275" t="s">
        <v>2452</v>
      </c>
      <c r="O30" s="2275" t="s">
        <v>2452</v>
      </c>
      <c r="P30" s="2279" t="s">
        <v>2452</v>
      </c>
      <c r="X30" s="1165">
        <f>M30</f>
        <v>0</v>
      </c>
      <c r="Y30" s="1162"/>
      <c r="Z30" s="1162"/>
      <c r="AA30" s="1165">
        <f>X30+Y30-Z30</f>
        <v>0</v>
      </c>
      <c r="AB30" s="1162"/>
      <c r="AC30" s="1655" t="s">
        <v>2452</v>
      </c>
      <c r="AD30" s="1165">
        <f>IF(AB30="Y",$D$5-H30,AF30)</f>
        <v>1826</v>
      </c>
      <c r="AE30" s="1655"/>
      <c r="AF30" s="2324">
        <f>(MIN(5,G30)*365)+1</f>
        <v>1826</v>
      </c>
      <c r="AG30" s="2324">
        <f>I30*AD30/AF30</f>
        <v>0</v>
      </c>
      <c r="AH30" s="1165">
        <f>I30-AG30</f>
        <v>0</v>
      </c>
      <c r="AI30" s="1655">
        <f>IF(AB30="N",M30,IF(M30&gt;AH30,M30-AH30,0))</f>
        <v>0</v>
      </c>
      <c r="AJ30" s="1165">
        <f>IF(AB30="Y",MIN(AH30,K30),0)</f>
        <v>0</v>
      </c>
      <c r="AK30" s="1162"/>
      <c r="AL30" s="1165"/>
      <c r="AM30" s="1165"/>
      <c r="AN30" s="1162"/>
      <c r="AO30" s="1165"/>
      <c r="AP30" s="1165"/>
      <c r="AQ30" s="1162" t="s">
        <v>2452</v>
      </c>
      <c r="AR30" s="1836" t="s">
        <v>2452</v>
      </c>
    </row>
    <row r="31" spans="2:45" ht="12.75" customHeight="1">
      <c r="B31" s="5806" t="s">
        <v>2452</v>
      </c>
      <c r="C31" s="5807" t="s">
        <v>1519</v>
      </c>
      <c r="D31" s="5808" t="s">
        <v>2452</v>
      </c>
      <c r="E31" s="5809" t="s">
        <v>2452</v>
      </c>
      <c r="F31" s="5808" t="s">
        <v>2452</v>
      </c>
      <c r="G31" s="5810" t="s">
        <v>2452</v>
      </c>
      <c r="H31" s="5811"/>
      <c r="I31" s="5812">
        <f t="shared" ref="I31:O31" si="2">SUBTOTAL(9,I26:I30)</f>
        <v>0</v>
      </c>
      <c r="J31" s="5813">
        <f t="shared" si="2"/>
        <v>0</v>
      </c>
      <c r="K31" s="5813">
        <f t="shared" si="2"/>
        <v>0</v>
      </c>
      <c r="L31" s="5813">
        <f t="shared" si="2"/>
        <v>0</v>
      </c>
      <c r="M31" s="5812">
        <f t="shared" si="2"/>
        <v>0</v>
      </c>
      <c r="N31" s="5813">
        <f t="shared" si="2"/>
        <v>0</v>
      </c>
      <c r="O31" s="5813">
        <f t="shared" si="2"/>
        <v>0</v>
      </c>
      <c r="P31" s="5814" t="s">
        <v>2452</v>
      </c>
      <c r="Q31" s="271"/>
      <c r="R31" s="271"/>
      <c r="S31" s="2248"/>
      <c r="T31" s="2248"/>
      <c r="U31" s="2248"/>
      <c r="V31" s="2248"/>
      <c r="W31" s="2320"/>
      <c r="X31" s="2327">
        <f t="shared" ref="X31:AC31" si="3">SUBTOTAL(9,X26:X30)</f>
        <v>0</v>
      </c>
      <c r="Y31" s="2328">
        <f t="shared" si="3"/>
        <v>0</v>
      </c>
      <c r="Z31" s="2328">
        <f t="shared" si="3"/>
        <v>0</v>
      </c>
      <c r="AA31" s="2327">
        <f t="shared" si="3"/>
        <v>0</v>
      </c>
      <c r="AB31" s="2327"/>
      <c r="AC31" s="2328">
        <f t="shared" si="3"/>
        <v>0</v>
      </c>
      <c r="AD31" s="2327"/>
      <c r="AE31" s="2328"/>
      <c r="AF31" s="2328"/>
      <c r="AG31" s="2328">
        <f>SUBTOTAL(9,AG26:AG30)</f>
        <v>0</v>
      </c>
      <c r="AH31" s="2327">
        <f>SUBTOTAL(9,AH26:AH30)</f>
        <v>0</v>
      </c>
      <c r="AI31" s="2328">
        <f>SUBTOTAL(9,AI26:AI30)</f>
        <v>0</v>
      </c>
      <c r="AJ31" s="2327"/>
      <c r="AK31" s="2328"/>
      <c r="AL31" s="2327"/>
      <c r="AM31" s="2327"/>
      <c r="AN31" s="2328"/>
      <c r="AO31" s="2327"/>
      <c r="AP31" s="2327"/>
      <c r="AQ31" s="2328"/>
      <c r="AR31" s="2329"/>
    </row>
    <row r="32" spans="2:45" ht="12.75" customHeight="1">
      <c r="B32" s="2240" t="s">
        <v>2452</v>
      </c>
      <c r="C32" s="2254">
        <f>C39-1</f>
        <v>2022</v>
      </c>
      <c r="D32" s="2238" t="s">
        <v>2452</v>
      </c>
      <c r="E32" s="2242" t="s">
        <v>2452</v>
      </c>
      <c r="F32" s="2238" t="s">
        <v>2452</v>
      </c>
      <c r="G32" s="2243" t="s">
        <v>2452</v>
      </c>
      <c r="H32" s="2244"/>
      <c r="I32" s="2252" t="s">
        <v>2452</v>
      </c>
      <c r="J32" s="2243" t="s">
        <v>2452</v>
      </c>
      <c r="K32" s="2243" t="s">
        <v>2452</v>
      </c>
      <c r="L32" s="2243" t="s">
        <v>2452</v>
      </c>
      <c r="M32" s="2252" t="s">
        <v>2452</v>
      </c>
      <c r="N32" s="2243" t="s">
        <v>2452</v>
      </c>
      <c r="O32" s="2243" t="s">
        <v>2452</v>
      </c>
      <c r="P32" s="2253" t="s">
        <v>2452</v>
      </c>
      <c r="X32" s="1813" t="s">
        <v>2452</v>
      </c>
      <c r="Y32" s="2322" t="s">
        <v>2452</v>
      </c>
      <c r="Z32" s="2322" t="s">
        <v>2452</v>
      </c>
      <c r="AA32" s="1813" t="s">
        <v>2452</v>
      </c>
      <c r="AB32" s="1813"/>
      <c r="AC32" s="2322" t="s">
        <v>2452</v>
      </c>
      <c r="AD32" s="1813"/>
      <c r="AE32" s="2322"/>
      <c r="AF32" s="2322"/>
      <c r="AG32" s="2322" t="s">
        <v>2452</v>
      </c>
      <c r="AH32" s="1813" t="s">
        <v>2452</v>
      </c>
      <c r="AI32" s="2322" t="s">
        <v>2452</v>
      </c>
      <c r="AJ32" s="1813"/>
      <c r="AK32" s="2322"/>
      <c r="AL32" s="1813"/>
      <c r="AM32" s="1813"/>
      <c r="AN32" s="2322"/>
      <c r="AO32" s="1813"/>
      <c r="AP32" s="1813"/>
      <c r="AQ32" s="2322" t="s">
        <v>2452</v>
      </c>
      <c r="AR32" s="2323" t="s">
        <v>2452</v>
      </c>
    </row>
    <row r="33" spans="2:44" ht="12.75" customHeight="1" outlineLevel="1">
      <c r="B33" s="2255">
        <v>1</v>
      </c>
      <c r="C33" s="2263" t="s">
        <v>2452</v>
      </c>
      <c r="D33" s="2264" t="s">
        <v>2452</v>
      </c>
      <c r="E33" s="2265" t="s">
        <v>2452</v>
      </c>
      <c r="F33" s="2266" t="s">
        <v>2452</v>
      </c>
      <c r="G33" s="2267" t="s">
        <v>2452</v>
      </c>
      <c r="H33" s="2268"/>
      <c r="I33" s="2257"/>
      <c r="J33" s="2269" t="s">
        <v>2452</v>
      </c>
      <c r="K33" s="2267" t="s">
        <v>2452</v>
      </c>
      <c r="L33" s="2269" t="s">
        <v>2452</v>
      </c>
      <c r="M33" s="2257">
        <v>0</v>
      </c>
      <c r="N33" s="2267" t="s">
        <v>2452</v>
      </c>
      <c r="O33" s="2267" t="s">
        <v>2452</v>
      </c>
      <c r="P33" s="2270" t="s">
        <v>2452</v>
      </c>
      <c r="X33" s="1165">
        <f>M33</f>
        <v>0</v>
      </c>
      <c r="Y33" s="1162"/>
      <c r="Z33" s="1162"/>
      <c r="AA33" s="1165">
        <f>X33+Y33-Z33</f>
        <v>0</v>
      </c>
      <c r="AB33" s="1162"/>
      <c r="AC33" s="1655" t="s">
        <v>2452</v>
      </c>
      <c r="AD33" s="1165">
        <f>IF(AB33="Y",$D$5-H33,AF33)</f>
        <v>1826</v>
      </c>
      <c r="AE33" s="1655"/>
      <c r="AF33" s="2324">
        <f>(MIN(5,G33)*365)+1</f>
        <v>1826</v>
      </c>
      <c r="AG33" s="2324">
        <f>I33*AD33/AF33</f>
        <v>0</v>
      </c>
      <c r="AH33" s="1165">
        <f>I33-AG33</f>
        <v>0</v>
      </c>
      <c r="AI33" s="1655">
        <f>IF(AB33="N",M33,IF(M33&gt;AH33,M33-AH33,0))</f>
        <v>0</v>
      </c>
      <c r="AJ33" s="1165">
        <f>IF(AB33="Y",MIN(AH33,K33),0)</f>
        <v>0</v>
      </c>
      <c r="AK33" s="1162"/>
      <c r="AL33" s="1165"/>
      <c r="AM33" s="1165"/>
      <c r="AN33" s="1162"/>
      <c r="AO33" s="1165"/>
      <c r="AP33" s="1165"/>
      <c r="AQ33" s="1162" t="s">
        <v>2452</v>
      </c>
      <c r="AR33" s="1836" t="s">
        <v>2452</v>
      </c>
    </row>
    <row r="34" spans="2:44" ht="12.75" customHeight="1" outlineLevel="1">
      <c r="B34" s="2255">
        <v>2</v>
      </c>
      <c r="C34" s="2263" t="s">
        <v>2452</v>
      </c>
      <c r="D34" s="2264" t="s">
        <v>2452</v>
      </c>
      <c r="E34" s="2265" t="s">
        <v>2452</v>
      </c>
      <c r="F34" s="2266" t="s">
        <v>2452</v>
      </c>
      <c r="G34" s="2267" t="s">
        <v>2452</v>
      </c>
      <c r="H34" s="2268"/>
      <c r="I34" s="2257"/>
      <c r="J34" s="2269" t="s">
        <v>2452</v>
      </c>
      <c r="K34" s="2267" t="s">
        <v>2452</v>
      </c>
      <c r="L34" s="2269" t="s">
        <v>2452</v>
      </c>
      <c r="M34" s="2257">
        <v>0</v>
      </c>
      <c r="N34" s="2267" t="s">
        <v>2452</v>
      </c>
      <c r="O34" s="2267" t="s">
        <v>2452</v>
      </c>
      <c r="P34" s="2270" t="s">
        <v>2452</v>
      </c>
      <c r="X34" s="1165">
        <f>M34</f>
        <v>0</v>
      </c>
      <c r="Y34" s="1162"/>
      <c r="Z34" s="1162"/>
      <c r="AA34" s="1165">
        <f>X34+Y34-Z34</f>
        <v>0</v>
      </c>
      <c r="AB34" s="2326"/>
      <c r="AC34" s="1655" t="s">
        <v>2452</v>
      </c>
      <c r="AD34" s="1165">
        <f>IF(AB34="Y",$D$5-H34,AF34)</f>
        <v>1826</v>
      </c>
      <c r="AE34" s="1655"/>
      <c r="AF34" s="2324">
        <f>(MIN(5,G34)*365)+1</f>
        <v>1826</v>
      </c>
      <c r="AG34" s="2324">
        <f>I34*AD34/AF34</f>
        <v>0</v>
      </c>
      <c r="AH34" s="1165">
        <f>I34-AG34</f>
        <v>0</v>
      </c>
      <c r="AI34" s="1655">
        <f>IF(AB34="N",M34,IF(M34&gt;AH34,M34-AH34,0))</f>
        <v>0</v>
      </c>
      <c r="AJ34" s="1165">
        <f>IF(AB34="Y",MIN(AH34,K34),0)</f>
        <v>0</v>
      </c>
      <c r="AK34" s="1162"/>
      <c r="AL34" s="1165"/>
      <c r="AM34" s="1165"/>
      <c r="AN34" s="1162"/>
      <c r="AO34" s="1165"/>
      <c r="AP34" s="1165"/>
      <c r="AQ34" s="1162" t="s">
        <v>2452</v>
      </c>
      <c r="AR34" s="1836" t="s">
        <v>2452</v>
      </c>
    </row>
    <row r="35" spans="2:44" ht="12.75" customHeight="1" outlineLevel="1">
      <c r="B35" s="2255">
        <v>3</v>
      </c>
      <c r="C35" s="2263" t="s">
        <v>2452</v>
      </c>
      <c r="D35" s="2264" t="s">
        <v>2452</v>
      </c>
      <c r="E35" s="2265" t="s">
        <v>2452</v>
      </c>
      <c r="F35" s="2266" t="s">
        <v>2452</v>
      </c>
      <c r="G35" s="2267" t="s">
        <v>2452</v>
      </c>
      <c r="H35" s="2268"/>
      <c r="I35" s="2257"/>
      <c r="J35" s="2269" t="s">
        <v>2452</v>
      </c>
      <c r="K35" s="2267" t="s">
        <v>2452</v>
      </c>
      <c r="L35" s="2269" t="s">
        <v>2452</v>
      </c>
      <c r="M35" s="2257">
        <v>0</v>
      </c>
      <c r="N35" s="2267" t="s">
        <v>2452</v>
      </c>
      <c r="O35" s="2267" t="s">
        <v>2452</v>
      </c>
      <c r="P35" s="2270" t="s">
        <v>2452</v>
      </c>
      <c r="X35" s="1165">
        <f>M35</f>
        <v>0</v>
      </c>
      <c r="Y35" s="1162"/>
      <c r="Z35" s="1162"/>
      <c r="AA35" s="1165">
        <f>X35+Y35-Z35</f>
        <v>0</v>
      </c>
      <c r="AB35" s="1162"/>
      <c r="AC35" s="1655" t="s">
        <v>2452</v>
      </c>
      <c r="AD35" s="1165">
        <f>IF(AB35="Y",$D$5-H35,AF35)</f>
        <v>1826</v>
      </c>
      <c r="AE35" s="1655"/>
      <c r="AF35" s="2324">
        <f>(MIN(5,G35)*365)+1</f>
        <v>1826</v>
      </c>
      <c r="AG35" s="2324">
        <f>I35*AD35/AF35</f>
        <v>0</v>
      </c>
      <c r="AH35" s="1165">
        <f>I35-AG35</f>
        <v>0</v>
      </c>
      <c r="AI35" s="1655">
        <f>IF(AB35="N",M35,IF(M35&gt;AH35,M35-AH35,0))</f>
        <v>0</v>
      </c>
      <c r="AJ35" s="1165">
        <f>IF(AB35="Y",MIN(AH35,K35),0)</f>
        <v>0</v>
      </c>
      <c r="AK35" s="1162"/>
      <c r="AL35" s="1165"/>
      <c r="AM35" s="1165"/>
      <c r="AN35" s="1162"/>
      <c r="AO35" s="1165"/>
      <c r="AP35" s="1165"/>
      <c r="AQ35" s="1162" t="s">
        <v>2452</v>
      </c>
      <c r="AR35" s="1836" t="s">
        <v>2452</v>
      </c>
    </row>
    <row r="36" spans="2:44" ht="12.75" customHeight="1" outlineLevel="1">
      <c r="B36" s="2255">
        <v>4</v>
      </c>
      <c r="C36" s="2263" t="s">
        <v>2452</v>
      </c>
      <c r="D36" s="2264" t="s">
        <v>2452</v>
      </c>
      <c r="E36" s="2265" t="s">
        <v>2452</v>
      </c>
      <c r="F36" s="2266" t="s">
        <v>2452</v>
      </c>
      <c r="G36" s="2267" t="s">
        <v>2452</v>
      </c>
      <c r="H36" s="2268"/>
      <c r="I36" s="2257"/>
      <c r="J36" s="2269" t="s">
        <v>2452</v>
      </c>
      <c r="K36" s="2267" t="s">
        <v>2452</v>
      </c>
      <c r="L36" s="2269" t="s">
        <v>2452</v>
      </c>
      <c r="M36" s="2257">
        <v>0</v>
      </c>
      <c r="N36" s="2267" t="s">
        <v>2452</v>
      </c>
      <c r="O36" s="2267" t="s">
        <v>2452</v>
      </c>
      <c r="P36" s="2270" t="s">
        <v>2452</v>
      </c>
      <c r="X36" s="1165">
        <f>M36</f>
        <v>0</v>
      </c>
      <c r="Y36" s="1162"/>
      <c r="Z36" s="1162"/>
      <c r="AA36" s="1165">
        <f>X36+Y36-Z36</f>
        <v>0</v>
      </c>
      <c r="AB36" s="1162"/>
      <c r="AC36" s="1655" t="s">
        <v>2452</v>
      </c>
      <c r="AD36" s="1165">
        <f>IF(AB36="Y",$D$5-H36,AF36)</f>
        <v>1826</v>
      </c>
      <c r="AE36" s="1655"/>
      <c r="AF36" s="2324">
        <f>(MIN(5,G36)*365)+1</f>
        <v>1826</v>
      </c>
      <c r="AG36" s="2324">
        <f>I36*AD36/AF36</f>
        <v>0</v>
      </c>
      <c r="AH36" s="1165">
        <f>I36-AG36</f>
        <v>0</v>
      </c>
      <c r="AI36" s="1655">
        <f>IF(AB36="N",M36,IF(M36&gt;AH36,M36-AH36,0))</f>
        <v>0</v>
      </c>
      <c r="AJ36" s="1165">
        <f>IF(AB36="Y",MIN(AH36,K36),0)</f>
        <v>0</v>
      </c>
      <c r="AK36" s="1162"/>
      <c r="AL36" s="1165"/>
      <c r="AM36" s="1165"/>
      <c r="AN36" s="1162"/>
      <c r="AO36" s="1165"/>
      <c r="AP36" s="1165"/>
      <c r="AQ36" s="1162" t="s">
        <v>2452</v>
      </c>
      <c r="AR36" s="1836" t="s">
        <v>2452</v>
      </c>
    </row>
    <row r="37" spans="2:44" ht="12.75" customHeight="1" outlineLevel="1">
      <c r="B37" s="4213">
        <v>5</v>
      </c>
      <c r="C37" s="2271" t="s">
        <v>2452</v>
      </c>
      <c r="D37" s="2272" t="s">
        <v>2452</v>
      </c>
      <c r="E37" s="2273" t="s">
        <v>2452</v>
      </c>
      <c r="F37" s="2274" t="s">
        <v>2452</v>
      </c>
      <c r="G37" s="2275" t="s">
        <v>2452</v>
      </c>
      <c r="H37" s="2276"/>
      <c r="I37" s="2257"/>
      <c r="J37" s="2277" t="s">
        <v>2452</v>
      </c>
      <c r="K37" s="2275" t="s">
        <v>2452</v>
      </c>
      <c r="L37" s="2277" t="s">
        <v>2452</v>
      </c>
      <c r="M37" s="2278">
        <v>0</v>
      </c>
      <c r="N37" s="2275" t="s">
        <v>2452</v>
      </c>
      <c r="O37" s="2275" t="s">
        <v>2452</v>
      </c>
      <c r="P37" s="2279" t="s">
        <v>2452</v>
      </c>
      <c r="X37" s="1165">
        <f>M37</f>
        <v>0</v>
      </c>
      <c r="Y37" s="1162"/>
      <c r="Z37" s="1162"/>
      <c r="AA37" s="1165">
        <f>X37+Y37-Z37</f>
        <v>0</v>
      </c>
      <c r="AB37" s="1162"/>
      <c r="AC37" s="1655" t="s">
        <v>2452</v>
      </c>
      <c r="AD37" s="1165">
        <f>IF(AB37="Y",$D$5-H37,AF37)</f>
        <v>1826</v>
      </c>
      <c r="AE37" s="1655"/>
      <c r="AF37" s="2324">
        <f>(MIN(5,G37)*365)+1</f>
        <v>1826</v>
      </c>
      <c r="AG37" s="2324">
        <f>I37*AD37/AF37</f>
        <v>0</v>
      </c>
      <c r="AH37" s="1165">
        <f>I37-AG37</f>
        <v>0</v>
      </c>
      <c r="AI37" s="1655">
        <f>IF(AB37="N",M37,IF(M37&gt;AH37,M37-AH37,0))</f>
        <v>0</v>
      </c>
      <c r="AJ37" s="1165">
        <f>IF(AB37="Y",MIN(AH37,K37),0)</f>
        <v>0</v>
      </c>
      <c r="AK37" s="1162"/>
      <c r="AL37" s="1165"/>
      <c r="AM37" s="1165"/>
      <c r="AN37" s="1162"/>
      <c r="AO37" s="1165"/>
      <c r="AP37" s="1165"/>
      <c r="AQ37" s="1162" t="s">
        <v>2452</v>
      </c>
      <c r="AR37" s="1836" t="s">
        <v>2452</v>
      </c>
    </row>
    <row r="38" spans="2:44" ht="12.75" customHeight="1">
      <c r="B38" s="5806" t="s">
        <v>2452</v>
      </c>
      <c r="C38" s="5807" t="s">
        <v>1519</v>
      </c>
      <c r="D38" s="5808" t="s">
        <v>2452</v>
      </c>
      <c r="E38" s="5809" t="s">
        <v>2452</v>
      </c>
      <c r="F38" s="5808" t="s">
        <v>2452</v>
      </c>
      <c r="G38" s="5810" t="s">
        <v>2452</v>
      </c>
      <c r="H38" s="5811"/>
      <c r="I38" s="5812">
        <f t="shared" ref="I38:O38" si="4">SUBTOTAL(9,I33:I37)</f>
        <v>0</v>
      </c>
      <c r="J38" s="5813">
        <f t="shared" si="4"/>
        <v>0</v>
      </c>
      <c r="K38" s="5813">
        <f t="shared" si="4"/>
        <v>0</v>
      </c>
      <c r="L38" s="5813">
        <f t="shared" si="4"/>
        <v>0</v>
      </c>
      <c r="M38" s="5812">
        <f t="shared" si="4"/>
        <v>0</v>
      </c>
      <c r="N38" s="5813">
        <f t="shared" si="4"/>
        <v>0</v>
      </c>
      <c r="O38" s="5813">
        <f t="shared" si="4"/>
        <v>0</v>
      </c>
      <c r="P38" s="5814" t="s">
        <v>2452</v>
      </c>
      <c r="X38" s="2327">
        <f t="shared" ref="X38:AC38" si="5">SUBTOTAL(9,X33:X37)</f>
        <v>0</v>
      </c>
      <c r="Y38" s="2328">
        <f t="shared" si="5"/>
        <v>0</v>
      </c>
      <c r="Z38" s="2328">
        <f t="shared" si="5"/>
        <v>0</v>
      </c>
      <c r="AA38" s="2327">
        <f t="shared" si="5"/>
        <v>0</v>
      </c>
      <c r="AB38" s="2327"/>
      <c r="AC38" s="2328">
        <f t="shared" si="5"/>
        <v>0</v>
      </c>
      <c r="AD38" s="2327"/>
      <c r="AE38" s="2328"/>
      <c r="AF38" s="2328"/>
      <c r="AG38" s="2328">
        <f>SUBTOTAL(9,AG33:AG37)</f>
        <v>0</v>
      </c>
      <c r="AH38" s="2327">
        <f>SUBTOTAL(9,AH33:AH37)</f>
        <v>0</v>
      </c>
      <c r="AI38" s="2328">
        <f>SUBTOTAL(9,AI33:AI37)</f>
        <v>0</v>
      </c>
      <c r="AJ38" s="2327"/>
      <c r="AK38" s="2328"/>
      <c r="AL38" s="2327"/>
      <c r="AM38" s="2327"/>
      <c r="AN38" s="2328"/>
      <c r="AO38" s="2327"/>
      <c r="AP38" s="2327"/>
      <c r="AQ38" s="2328"/>
      <c r="AR38" s="2329"/>
    </row>
    <row r="39" spans="2:44" ht="12.75" customHeight="1">
      <c r="B39" s="2240" t="s">
        <v>2452</v>
      </c>
      <c r="C39" s="2254">
        <f>C46-1</f>
        <v>2023</v>
      </c>
      <c r="D39" s="2238" t="s">
        <v>2452</v>
      </c>
      <c r="E39" s="2242" t="s">
        <v>2452</v>
      </c>
      <c r="F39" s="2238" t="s">
        <v>2452</v>
      </c>
      <c r="G39" s="2243" t="s">
        <v>2452</v>
      </c>
      <c r="H39" s="2244"/>
      <c r="I39" s="2252" t="s">
        <v>2452</v>
      </c>
      <c r="J39" s="2243" t="s">
        <v>2452</v>
      </c>
      <c r="K39" s="2243" t="s">
        <v>2452</v>
      </c>
      <c r="L39" s="2243" t="s">
        <v>2452</v>
      </c>
      <c r="M39" s="2252" t="s">
        <v>2452</v>
      </c>
      <c r="N39" s="2243" t="s">
        <v>2452</v>
      </c>
      <c r="O39" s="2243" t="s">
        <v>2452</v>
      </c>
      <c r="P39" s="2253" t="s">
        <v>2452</v>
      </c>
      <c r="X39" s="1813" t="s">
        <v>2452</v>
      </c>
      <c r="Y39" s="2322" t="s">
        <v>2452</v>
      </c>
      <c r="Z39" s="2322" t="s">
        <v>2452</v>
      </c>
      <c r="AA39" s="1813" t="s">
        <v>2452</v>
      </c>
      <c r="AB39" s="1813"/>
      <c r="AC39" s="2322" t="s">
        <v>2452</v>
      </c>
      <c r="AD39" s="1813"/>
      <c r="AE39" s="2322"/>
      <c r="AF39" s="2322"/>
      <c r="AG39" s="2322" t="s">
        <v>2452</v>
      </c>
      <c r="AH39" s="1813" t="s">
        <v>2452</v>
      </c>
      <c r="AI39" s="2322" t="s">
        <v>2452</v>
      </c>
      <c r="AJ39" s="1813"/>
      <c r="AK39" s="2322"/>
      <c r="AL39" s="1813"/>
      <c r="AM39" s="1813"/>
      <c r="AN39" s="2322"/>
      <c r="AO39" s="1813"/>
      <c r="AP39" s="1813"/>
      <c r="AQ39" s="2322" t="s">
        <v>2452</v>
      </c>
      <c r="AR39" s="2323" t="s">
        <v>2452</v>
      </c>
    </row>
    <row r="40" spans="2:44" ht="12.75" customHeight="1" outlineLevel="1">
      <c r="B40" s="2255">
        <v>1</v>
      </c>
      <c r="C40" s="2263" t="s">
        <v>2452</v>
      </c>
      <c r="D40" s="2264" t="s">
        <v>2452</v>
      </c>
      <c r="E40" s="2265" t="s">
        <v>2452</v>
      </c>
      <c r="F40" s="2266" t="s">
        <v>2452</v>
      </c>
      <c r="G40" s="2267" t="s">
        <v>2452</v>
      </c>
      <c r="H40" s="2268"/>
      <c r="I40" s="2257"/>
      <c r="J40" s="2269" t="s">
        <v>2452</v>
      </c>
      <c r="K40" s="2267" t="s">
        <v>2452</v>
      </c>
      <c r="L40" s="2269" t="s">
        <v>2452</v>
      </c>
      <c r="M40" s="2257">
        <v>0</v>
      </c>
      <c r="N40" s="2267" t="s">
        <v>2452</v>
      </c>
      <c r="O40" s="2267" t="s">
        <v>2452</v>
      </c>
      <c r="P40" s="2270" t="s">
        <v>2452</v>
      </c>
      <c r="X40" s="1165">
        <f>M40</f>
        <v>0</v>
      </c>
      <c r="Y40" s="1162"/>
      <c r="Z40" s="1162"/>
      <c r="AA40" s="1165">
        <f>X40+Y40-Z40</f>
        <v>0</v>
      </c>
      <c r="AB40" s="1162"/>
      <c r="AC40" s="1655" t="s">
        <v>2452</v>
      </c>
      <c r="AD40" s="1165">
        <f>IF(AB40="Y",$D$5-H40,AF40)</f>
        <v>1826</v>
      </c>
      <c r="AE40" s="1655"/>
      <c r="AF40" s="2324">
        <f>(MIN(5,G40)*365)+1</f>
        <v>1826</v>
      </c>
      <c r="AG40" s="2324">
        <f>I40*AD40/AF40</f>
        <v>0</v>
      </c>
      <c r="AH40" s="1165">
        <f>I40-AG40</f>
        <v>0</v>
      </c>
      <c r="AI40" s="1655">
        <f>IF(AB40="N",M40,IF(M40&gt;AH40,M40-AH40,0))</f>
        <v>0</v>
      </c>
      <c r="AJ40" s="1165">
        <f>IF(AB40="Y",MIN(AH40,K40),0)</f>
        <v>0</v>
      </c>
      <c r="AK40" s="1162"/>
      <c r="AL40" s="1165"/>
      <c r="AM40" s="1165"/>
      <c r="AN40" s="1162"/>
      <c r="AO40" s="1165"/>
      <c r="AP40" s="1165"/>
      <c r="AQ40" s="1162" t="s">
        <v>2452</v>
      </c>
      <c r="AR40" s="1836" t="s">
        <v>2452</v>
      </c>
    </row>
    <row r="41" spans="2:44" ht="12.75" customHeight="1" outlineLevel="1">
      <c r="B41" s="2255">
        <v>2</v>
      </c>
      <c r="C41" s="2263" t="s">
        <v>2452</v>
      </c>
      <c r="D41" s="2264" t="s">
        <v>2452</v>
      </c>
      <c r="E41" s="2265" t="s">
        <v>2452</v>
      </c>
      <c r="F41" s="2266" t="s">
        <v>2452</v>
      </c>
      <c r="G41" s="2267" t="s">
        <v>2452</v>
      </c>
      <c r="H41" s="2268"/>
      <c r="I41" s="2257"/>
      <c r="J41" s="2269" t="s">
        <v>2452</v>
      </c>
      <c r="K41" s="2267" t="s">
        <v>2452</v>
      </c>
      <c r="L41" s="2269" t="s">
        <v>2452</v>
      </c>
      <c r="M41" s="2257">
        <v>0</v>
      </c>
      <c r="N41" s="2267" t="s">
        <v>2452</v>
      </c>
      <c r="O41" s="2267" t="s">
        <v>2452</v>
      </c>
      <c r="P41" s="2270" t="s">
        <v>2452</v>
      </c>
      <c r="X41" s="1165">
        <f>M41</f>
        <v>0</v>
      </c>
      <c r="Y41" s="1162"/>
      <c r="Z41" s="1162"/>
      <c r="AA41" s="1165">
        <f>X41+Y41-Z41</f>
        <v>0</v>
      </c>
      <c r="AB41" s="2326"/>
      <c r="AC41" s="1655" t="s">
        <v>2452</v>
      </c>
      <c r="AD41" s="1165">
        <f>IF(AB41="Y",$D$5-H41,AF41)</f>
        <v>1826</v>
      </c>
      <c r="AE41" s="1655"/>
      <c r="AF41" s="2324">
        <f>(MIN(5,G41)*365)+1</f>
        <v>1826</v>
      </c>
      <c r="AG41" s="2324">
        <f>I41*AD41/AF41</f>
        <v>0</v>
      </c>
      <c r="AH41" s="1165">
        <f>I41-AG41</f>
        <v>0</v>
      </c>
      <c r="AI41" s="1655">
        <f>IF(AB41="N",M41,IF(M41&gt;AH41,M41-AH41,0))</f>
        <v>0</v>
      </c>
      <c r="AJ41" s="1165">
        <f>IF(AB41="Y",MIN(AH41,K41),0)</f>
        <v>0</v>
      </c>
      <c r="AK41" s="1162"/>
      <c r="AL41" s="1165"/>
      <c r="AM41" s="1165"/>
      <c r="AN41" s="1162"/>
      <c r="AO41" s="1165"/>
      <c r="AP41" s="1165"/>
      <c r="AQ41" s="1162" t="s">
        <v>2452</v>
      </c>
      <c r="AR41" s="1836" t="s">
        <v>2452</v>
      </c>
    </row>
    <row r="42" spans="2:44" ht="12.75" customHeight="1" outlineLevel="1">
      <c r="B42" s="2255">
        <v>3</v>
      </c>
      <c r="C42" s="2263" t="s">
        <v>2452</v>
      </c>
      <c r="D42" s="2264" t="s">
        <v>2452</v>
      </c>
      <c r="E42" s="2265" t="s">
        <v>2452</v>
      </c>
      <c r="F42" s="2266" t="s">
        <v>2452</v>
      </c>
      <c r="G42" s="2267" t="s">
        <v>2452</v>
      </c>
      <c r="H42" s="2268"/>
      <c r="I42" s="2257"/>
      <c r="J42" s="2269" t="s">
        <v>2452</v>
      </c>
      <c r="K42" s="2267" t="s">
        <v>2452</v>
      </c>
      <c r="L42" s="2269" t="s">
        <v>2452</v>
      </c>
      <c r="M42" s="2257">
        <v>0</v>
      </c>
      <c r="N42" s="2267" t="s">
        <v>2452</v>
      </c>
      <c r="O42" s="2267" t="s">
        <v>2452</v>
      </c>
      <c r="P42" s="2270" t="s">
        <v>2452</v>
      </c>
      <c r="X42" s="1165">
        <f>M42</f>
        <v>0</v>
      </c>
      <c r="Y42" s="1162"/>
      <c r="Z42" s="1162"/>
      <c r="AA42" s="1165">
        <f>X42+Y42-Z42</f>
        <v>0</v>
      </c>
      <c r="AB42" s="1162"/>
      <c r="AC42" s="1655" t="s">
        <v>2452</v>
      </c>
      <c r="AD42" s="1165">
        <f>IF(AB42="Y",$D$5-H42,AF42)</f>
        <v>1826</v>
      </c>
      <c r="AE42" s="1655"/>
      <c r="AF42" s="2324">
        <f>(MIN(5,G42)*365)+1</f>
        <v>1826</v>
      </c>
      <c r="AG42" s="2324">
        <f>I42*AD42/AF42</f>
        <v>0</v>
      </c>
      <c r="AH42" s="1165">
        <f>I42-AG42</f>
        <v>0</v>
      </c>
      <c r="AI42" s="1655">
        <f>IF(AB42="N",M42,IF(M42&gt;AH42,M42-AH42,0))</f>
        <v>0</v>
      </c>
      <c r="AJ42" s="1165">
        <f>IF(AB42="Y",MIN(AH42,K42),0)</f>
        <v>0</v>
      </c>
      <c r="AK42" s="1162"/>
      <c r="AL42" s="1165"/>
      <c r="AM42" s="1165"/>
      <c r="AN42" s="1162"/>
      <c r="AO42" s="1165"/>
      <c r="AP42" s="1165"/>
      <c r="AQ42" s="1162" t="s">
        <v>2452</v>
      </c>
      <c r="AR42" s="1836" t="s">
        <v>2452</v>
      </c>
    </row>
    <row r="43" spans="2:44" ht="12.75" customHeight="1" outlineLevel="1">
      <c r="B43" s="2255">
        <v>4</v>
      </c>
      <c r="C43" s="2263" t="s">
        <v>2452</v>
      </c>
      <c r="D43" s="2264" t="s">
        <v>2452</v>
      </c>
      <c r="E43" s="2265" t="s">
        <v>2452</v>
      </c>
      <c r="F43" s="2266" t="s">
        <v>2452</v>
      </c>
      <c r="G43" s="2267" t="s">
        <v>2452</v>
      </c>
      <c r="H43" s="2268"/>
      <c r="I43" s="2257"/>
      <c r="J43" s="2269" t="s">
        <v>2452</v>
      </c>
      <c r="K43" s="2267" t="s">
        <v>2452</v>
      </c>
      <c r="L43" s="2269" t="s">
        <v>2452</v>
      </c>
      <c r="M43" s="2257">
        <v>0</v>
      </c>
      <c r="N43" s="2267" t="s">
        <v>2452</v>
      </c>
      <c r="O43" s="2267" t="s">
        <v>2452</v>
      </c>
      <c r="P43" s="2270" t="s">
        <v>2452</v>
      </c>
      <c r="X43" s="1165">
        <f>M43</f>
        <v>0</v>
      </c>
      <c r="Y43" s="1162"/>
      <c r="Z43" s="1162"/>
      <c r="AA43" s="1165">
        <f>X43+Y43-Z43</f>
        <v>0</v>
      </c>
      <c r="AB43" s="1162"/>
      <c r="AC43" s="1655" t="s">
        <v>2452</v>
      </c>
      <c r="AD43" s="1165">
        <f>IF(AB43="Y",$D$5-H43,AF43)</f>
        <v>1826</v>
      </c>
      <c r="AE43" s="1655"/>
      <c r="AF43" s="2324">
        <f>(MIN(5,G43)*365)+1</f>
        <v>1826</v>
      </c>
      <c r="AG43" s="2324">
        <f>I43*AD43/AF43</f>
        <v>0</v>
      </c>
      <c r="AH43" s="1165">
        <f>I43-AG43</f>
        <v>0</v>
      </c>
      <c r="AI43" s="1655">
        <f>IF(AB43="N",M43,IF(M43&gt;AH43,M43-AH43,0))</f>
        <v>0</v>
      </c>
      <c r="AJ43" s="1165">
        <f>IF(AB43="Y",MIN(AH43,K43),0)</f>
        <v>0</v>
      </c>
      <c r="AK43" s="1162"/>
      <c r="AL43" s="1165"/>
      <c r="AM43" s="1165"/>
      <c r="AN43" s="1162"/>
      <c r="AO43" s="1165"/>
      <c r="AP43" s="1165"/>
      <c r="AQ43" s="1162" t="s">
        <v>2452</v>
      </c>
      <c r="AR43" s="1836" t="s">
        <v>2452</v>
      </c>
    </row>
    <row r="44" spans="2:44" ht="12.75" customHeight="1" outlineLevel="1">
      <c r="B44" s="4213">
        <v>5</v>
      </c>
      <c r="C44" s="2271" t="s">
        <v>2452</v>
      </c>
      <c r="D44" s="2272" t="s">
        <v>2452</v>
      </c>
      <c r="E44" s="2273" t="s">
        <v>2452</v>
      </c>
      <c r="F44" s="2274" t="s">
        <v>2452</v>
      </c>
      <c r="G44" s="2275" t="s">
        <v>2452</v>
      </c>
      <c r="H44" s="2276"/>
      <c r="I44" s="2257"/>
      <c r="J44" s="2277" t="s">
        <v>2452</v>
      </c>
      <c r="K44" s="2275" t="s">
        <v>2452</v>
      </c>
      <c r="L44" s="2277" t="s">
        <v>2452</v>
      </c>
      <c r="M44" s="2278">
        <v>0</v>
      </c>
      <c r="N44" s="2275" t="s">
        <v>2452</v>
      </c>
      <c r="O44" s="2275" t="s">
        <v>2452</v>
      </c>
      <c r="P44" s="2279" t="s">
        <v>2452</v>
      </c>
      <c r="X44" s="1165">
        <f>M44</f>
        <v>0</v>
      </c>
      <c r="Y44" s="1162"/>
      <c r="Z44" s="1162"/>
      <c r="AA44" s="1165">
        <f>X44+Y44-Z44</f>
        <v>0</v>
      </c>
      <c r="AB44" s="1162"/>
      <c r="AC44" s="1655" t="s">
        <v>2452</v>
      </c>
      <c r="AD44" s="1165">
        <f>IF(AB44="Y",$D$5-H44,AF44)</f>
        <v>1826</v>
      </c>
      <c r="AE44" s="1655"/>
      <c r="AF44" s="2324">
        <f>(MIN(5,G44)*365)+1</f>
        <v>1826</v>
      </c>
      <c r="AG44" s="2324">
        <f>I44*AD44/AF44</f>
        <v>0</v>
      </c>
      <c r="AH44" s="1165">
        <f>I44-AG44</f>
        <v>0</v>
      </c>
      <c r="AI44" s="1655">
        <f>IF(AB44="N",M44,IF(M44&gt;AH44,M44-AH44,0))</f>
        <v>0</v>
      </c>
      <c r="AJ44" s="1165">
        <f>IF(AB44="Y",MIN(AH44,K44),0)</f>
        <v>0</v>
      </c>
      <c r="AK44" s="1162"/>
      <c r="AL44" s="1165"/>
      <c r="AM44" s="1165"/>
      <c r="AN44" s="1162"/>
      <c r="AO44" s="1165"/>
      <c r="AP44" s="1165"/>
      <c r="AQ44" s="1162" t="s">
        <v>2452</v>
      </c>
      <c r="AR44" s="1836" t="s">
        <v>2452</v>
      </c>
    </row>
    <row r="45" spans="2:44" ht="12.75" customHeight="1">
      <c r="B45" s="5806" t="s">
        <v>2452</v>
      </c>
      <c r="C45" s="5807" t="s">
        <v>1519</v>
      </c>
      <c r="D45" s="5808" t="s">
        <v>2452</v>
      </c>
      <c r="E45" s="5809" t="s">
        <v>2452</v>
      </c>
      <c r="F45" s="5808" t="s">
        <v>2452</v>
      </c>
      <c r="G45" s="5810" t="s">
        <v>2452</v>
      </c>
      <c r="H45" s="5811"/>
      <c r="I45" s="5812">
        <f t="shared" ref="I45:O45" si="6">SUBTOTAL(9,I40:I44)</f>
        <v>0</v>
      </c>
      <c r="J45" s="5813">
        <f t="shared" si="6"/>
        <v>0</v>
      </c>
      <c r="K45" s="5813">
        <f t="shared" si="6"/>
        <v>0</v>
      </c>
      <c r="L45" s="5813">
        <f t="shared" si="6"/>
        <v>0</v>
      </c>
      <c r="M45" s="5812">
        <f t="shared" si="6"/>
        <v>0</v>
      </c>
      <c r="N45" s="5813">
        <f t="shared" si="6"/>
        <v>0</v>
      </c>
      <c r="O45" s="5813">
        <f t="shared" si="6"/>
        <v>0</v>
      </c>
      <c r="P45" s="5814" t="s">
        <v>2452</v>
      </c>
      <c r="X45" s="2327">
        <f t="shared" ref="X45:AC45" si="7">SUBTOTAL(9,X40:X44)</f>
        <v>0</v>
      </c>
      <c r="Y45" s="2328">
        <f t="shared" si="7"/>
        <v>0</v>
      </c>
      <c r="Z45" s="2328">
        <f t="shared" si="7"/>
        <v>0</v>
      </c>
      <c r="AA45" s="2327">
        <f t="shared" si="7"/>
        <v>0</v>
      </c>
      <c r="AB45" s="2327"/>
      <c r="AC45" s="2328">
        <f t="shared" si="7"/>
        <v>0</v>
      </c>
      <c r="AD45" s="2327"/>
      <c r="AE45" s="2328"/>
      <c r="AF45" s="2328"/>
      <c r="AG45" s="2328">
        <f>SUBTOTAL(9,AG40:AG44)</f>
        <v>0</v>
      </c>
      <c r="AH45" s="2327">
        <f>SUBTOTAL(9,AH40:AH44)</f>
        <v>0</v>
      </c>
      <c r="AI45" s="2328">
        <f>SUBTOTAL(9,AI40:AI44)</f>
        <v>0</v>
      </c>
      <c r="AJ45" s="2327"/>
      <c r="AK45" s="2328"/>
      <c r="AL45" s="2327"/>
      <c r="AM45" s="2327"/>
      <c r="AN45" s="2328"/>
      <c r="AO45" s="2327"/>
      <c r="AP45" s="2327"/>
      <c r="AQ45" s="2328"/>
      <c r="AR45" s="2329"/>
    </row>
    <row r="46" spans="2:44" ht="12.75" customHeight="1">
      <c r="B46" s="2240" t="s">
        <v>2452</v>
      </c>
      <c r="C46" s="2254">
        <f>YEAR(D5)</f>
        <v>2024</v>
      </c>
      <c r="D46" s="2238" t="s">
        <v>2452</v>
      </c>
      <c r="E46" s="2242" t="s">
        <v>2452</v>
      </c>
      <c r="F46" s="2238" t="s">
        <v>2452</v>
      </c>
      <c r="G46" s="2243" t="s">
        <v>2452</v>
      </c>
      <c r="H46" s="2244"/>
      <c r="I46" s="2252" t="s">
        <v>2452</v>
      </c>
      <c r="J46" s="2243" t="s">
        <v>2452</v>
      </c>
      <c r="K46" s="2243" t="s">
        <v>2452</v>
      </c>
      <c r="L46" s="2243" t="s">
        <v>2452</v>
      </c>
      <c r="M46" s="2252" t="s">
        <v>2452</v>
      </c>
      <c r="N46" s="2243" t="s">
        <v>2452</v>
      </c>
      <c r="O46" s="2243" t="s">
        <v>2452</v>
      </c>
      <c r="P46" s="2253" t="s">
        <v>2452</v>
      </c>
      <c r="X46" s="1813" t="s">
        <v>2452</v>
      </c>
      <c r="Y46" s="2322" t="s">
        <v>2452</v>
      </c>
      <c r="Z46" s="2322" t="s">
        <v>2452</v>
      </c>
      <c r="AA46" s="1813" t="s">
        <v>2452</v>
      </c>
      <c r="AB46" s="1813"/>
      <c r="AC46" s="2322" t="s">
        <v>2452</v>
      </c>
      <c r="AD46" s="1813"/>
      <c r="AE46" s="2322"/>
      <c r="AF46" s="2322"/>
      <c r="AG46" s="2322" t="s">
        <v>2452</v>
      </c>
      <c r="AH46" s="1813" t="s">
        <v>2452</v>
      </c>
      <c r="AI46" s="2322" t="s">
        <v>2452</v>
      </c>
      <c r="AJ46" s="1813"/>
      <c r="AK46" s="2322"/>
      <c r="AL46" s="1813"/>
      <c r="AM46" s="1813"/>
      <c r="AN46" s="2322"/>
      <c r="AO46" s="1813"/>
      <c r="AP46" s="1813"/>
      <c r="AQ46" s="2322" t="s">
        <v>2452</v>
      </c>
      <c r="AR46" s="2323" t="s">
        <v>2452</v>
      </c>
    </row>
    <row r="47" spans="2:44" ht="12.75" customHeight="1" outlineLevel="1">
      <c r="B47" s="2255">
        <v>1</v>
      </c>
      <c r="C47" s="2263" t="s">
        <v>2452</v>
      </c>
      <c r="D47" s="2264" t="s">
        <v>2452</v>
      </c>
      <c r="E47" s="2265" t="s">
        <v>2452</v>
      </c>
      <c r="F47" s="2266" t="s">
        <v>2452</v>
      </c>
      <c r="G47" s="2267" t="s">
        <v>2452</v>
      </c>
      <c r="H47" s="2268"/>
      <c r="I47" s="2257"/>
      <c r="J47" s="2269" t="s">
        <v>2452</v>
      </c>
      <c r="K47" s="2267" t="s">
        <v>2452</v>
      </c>
      <c r="L47" s="2269" t="s">
        <v>2452</v>
      </c>
      <c r="M47" s="2257">
        <v>0</v>
      </c>
      <c r="N47" s="2267" t="s">
        <v>2452</v>
      </c>
      <c r="O47" s="2267" t="s">
        <v>2452</v>
      </c>
      <c r="P47" s="2270" t="s">
        <v>2452</v>
      </c>
      <c r="Q47" s="268"/>
      <c r="R47" s="268"/>
      <c r="X47" s="1165">
        <f>M47</f>
        <v>0</v>
      </c>
      <c r="Y47" s="1162"/>
      <c r="Z47" s="1162"/>
      <c r="AA47" s="1165">
        <f>X47+Y47-Z47</f>
        <v>0</v>
      </c>
      <c r="AB47" s="1162"/>
      <c r="AC47" s="1655" t="s">
        <v>2452</v>
      </c>
      <c r="AD47" s="1165">
        <f>IF(AB47="Y",$D$5-H47,AF47)</f>
        <v>1826</v>
      </c>
      <c r="AE47" s="1655"/>
      <c r="AF47" s="2324">
        <f>(MIN(5,G47)*365)+1</f>
        <v>1826</v>
      </c>
      <c r="AG47" s="2324">
        <f>I47*AD47/AF47</f>
        <v>0</v>
      </c>
      <c r="AH47" s="1165">
        <f>I47-AG47</f>
        <v>0</v>
      </c>
      <c r="AI47" s="1655">
        <f>IF(AB47="N",M47,IF(M47&gt;AH47,M47-AH47,0))</f>
        <v>0</v>
      </c>
      <c r="AJ47" s="1165">
        <f>IF(AB47="Y",MIN(AH47,K47),0)</f>
        <v>0</v>
      </c>
      <c r="AK47" s="1162"/>
      <c r="AL47" s="1165"/>
      <c r="AM47" s="1165"/>
      <c r="AN47" s="1162"/>
      <c r="AO47" s="1165"/>
      <c r="AP47" s="1165"/>
      <c r="AQ47" s="1162" t="s">
        <v>2452</v>
      </c>
      <c r="AR47" s="1836" t="s">
        <v>2452</v>
      </c>
    </row>
    <row r="48" spans="2:44" ht="12.75" customHeight="1" outlineLevel="1">
      <c r="B48" s="2255">
        <v>2</v>
      </c>
      <c r="C48" s="2263" t="s">
        <v>2452</v>
      </c>
      <c r="D48" s="2264" t="s">
        <v>2452</v>
      </c>
      <c r="E48" s="2265" t="s">
        <v>2452</v>
      </c>
      <c r="F48" s="2266" t="s">
        <v>2452</v>
      </c>
      <c r="G48" s="2267" t="s">
        <v>2452</v>
      </c>
      <c r="H48" s="2268"/>
      <c r="I48" s="2257"/>
      <c r="J48" s="2269" t="s">
        <v>2452</v>
      </c>
      <c r="K48" s="2267" t="s">
        <v>2452</v>
      </c>
      <c r="L48" s="2269" t="s">
        <v>2452</v>
      </c>
      <c r="M48" s="2257">
        <v>0</v>
      </c>
      <c r="N48" s="2267" t="s">
        <v>2452</v>
      </c>
      <c r="O48" s="2267" t="s">
        <v>2452</v>
      </c>
      <c r="P48" s="2270" t="s">
        <v>2452</v>
      </c>
      <c r="X48" s="1165">
        <f>M48</f>
        <v>0</v>
      </c>
      <c r="Y48" s="1162"/>
      <c r="Z48" s="1162"/>
      <c r="AA48" s="1165">
        <f>X48+Y48-Z48</f>
        <v>0</v>
      </c>
      <c r="AB48" s="2326"/>
      <c r="AC48" s="1655" t="s">
        <v>2452</v>
      </c>
      <c r="AD48" s="1165">
        <f>IF(AB48="Y",$D$5-H48,AF48)</f>
        <v>1826</v>
      </c>
      <c r="AE48" s="1655"/>
      <c r="AF48" s="2324">
        <f>(MIN(5,G48)*365)+1</f>
        <v>1826</v>
      </c>
      <c r="AG48" s="2324">
        <f>I48*AD48/AF48</f>
        <v>0</v>
      </c>
      <c r="AH48" s="1165">
        <f>I48-AG48</f>
        <v>0</v>
      </c>
      <c r="AI48" s="1655">
        <f>IF(AB48="N",M48,IF(M48&gt;AH48,M48-AH48,0))</f>
        <v>0</v>
      </c>
      <c r="AJ48" s="1165">
        <f>IF(AB48="Y",MIN(AH48,K48),0)</f>
        <v>0</v>
      </c>
      <c r="AK48" s="1162"/>
      <c r="AL48" s="1165"/>
      <c r="AM48" s="1165"/>
      <c r="AN48" s="1162"/>
      <c r="AO48" s="1165"/>
      <c r="AP48" s="1165"/>
      <c r="AQ48" s="1162" t="s">
        <v>2452</v>
      </c>
      <c r="AR48" s="1836" t="s">
        <v>2452</v>
      </c>
    </row>
    <row r="49" spans="2:44" ht="12.75" customHeight="1" outlineLevel="1">
      <c r="B49" s="2255">
        <v>3</v>
      </c>
      <c r="C49" s="2263" t="s">
        <v>2452</v>
      </c>
      <c r="D49" s="2264" t="s">
        <v>2452</v>
      </c>
      <c r="E49" s="2265" t="s">
        <v>2452</v>
      </c>
      <c r="F49" s="2266" t="s">
        <v>2452</v>
      </c>
      <c r="G49" s="2267" t="s">
        <v>2452</v>
      </c>
      <c r="H49" s="2268"/>
      <c r="I49" s="2257"/>
      <c r="J49" s="2269" t="s">
        <v>2452</v>
      </c>
      <c r="K49" s="2267" t="s">
        <v>2452</v>
      </c>
      <c r="L49" s="2269" t="s">
        <v>2452</v>
      </c>
      <c r="M49" s="2257">
        <v>0</v>
      </c>
      <c r="N49" s="2267" t="s">
        <v>2452</v>
      </c>
      <c r="O49" s="2267" t="s">
        <v>2452</v>
      </c>
      <c r="P49" s="2270" t="s">
        <v>2452</v>
      </c>
      <c r="X49" s="1165">
        <f>M49</f>
        <v>0</v>
      </c>
      <c r="Y49" s="1162"/>
      <c r="Z49" s="1162"/>
      <c r="AA49" s="1165">
        <f>X49+Y49-Z49</f>
        <v>0</v>
      </c>
      <c r="AB49" s="1162"/>
      <c r="AC49" s="1655" t="s">
        <v>2452</v>
      </c>
      <c r="AD49" s="1165">
        <f>IF(AB49="Y",$D$5-H49,AF49)</f>
        <v>1826</v>
      </c>
      <c r="AE49" s="1655"/>
      <c r="AF49" s="2324">
        <f>(MIN(5,G49)*365)+1</f>
        <v>1826</v>
      </c>
      <c r="AG49" s="2324">
        <f>I49*AD49/AF49</f>
        <v>0</v>
      </c>
      <c r="AH49" s="1165">
        <f>I49-AG49</f>
        <v>0</v>
      </c>
      <c r="AI49" s="1655">
        <f>IF(AB49="N",M49,IF(M49&gt;AH49,M49-AH49,0))</f>
        <v>0</v>
      </c>
      <c r="AJ49" s="1165">
        <f>IF(AB49="Y",MIN(AH49,K49),0)</f>
        <v>0</v>
      </c>
      <c r="AK49" s="1162"/>
      <c r="AL49" s="1165"/>
      <c r="AM49" s="1165"/>
      <c r="AN49" s="1162"/>
      <c r="AO49" s="1165"/>
      <c r="AP49" s="1165"/>
      <c r="AQ49" s="1162" t="s">
        <v>2452</v>
      </c>
      <c r="AR49" s="1836" t="s">
        <v>2452</v>
      </c>
    </row>
    <row r="50" spans="2:44" ht="12.75" customHeight="1" outlineLevel="1">
      <c r="B50" s="2255">
        <v>4</v>
      </c>
      <c r="C50" s="2263" t="s">
        <v>2452</v>
      </c>
      <c r="D50" s="2264" t="s">
        <v>2452</v>
      </c>
      <c r="E50" s="2265" t="s">
        <v>2452</v>
      </c>
      <c r="F50" s="2266" t="s">
        <v>2452</v>
      </c>
      <c r="G50" s="2267" t="s">
        <v>2452</v>
      </c>
      <c r="H50" s="2268"/>
      <c r="I50" s="2257"/>
      <c r="J50" s="2269" t="s">
        <v>2452</v>
      </c>
      <c r="K50" s="2267" t="s">
        <v>2452</v>
      </c>
      <c r="L50" s="2269" t="s">
        <v>2452</v>
      </c>
      <c r="M50" s="2257">
        <v>0</v>
      </c>
      <c r="N50" s="2267" t="s">
        <v>2452</v>
      </c>
      <c r="O50" s="2267" t="s">
        <v>2452</v>
      </c>
      <c r="P50" s="2270" t="s">
        <v>2452</v>
      </c>
      <c r="X50" s="1165">
        <f>M50</f>
        <v>0</v>
      </c>
      <c r="Y50" s="1162"/>
      <c r="Z50" s="1162"/>
      <c r="AA50" s="1165">
        <f>X50+Y50-Z50</f>
        <v>0</v>
      </c>
      <c r="AB50" s="1162"/>
      <c r="AC50" s="1655" t="s">
        <v>2452</v>
      </c>
      <c r="AD50" s="1165">
        <f>IF(AB50="Y",$D$5-H50,AF50)</f>
        <v>1826</v>
      </c>
      <c r="AE50" s="1655"/>
      <c r="AF50" s="2324">
        <f>(MIN(5,G50)*365)+1</f>
        <v>1826</v>
      </c>
      <c r="AG50" s="2324">
        <f>I50*AD50/AF50</f>
        <v>0</v>
      </c>
      <c r="AH50" s="1165">
        <f>I50-AG50</f>
        <v>0</v>
      </c>
      <c r="AI50" s="1655">
        <f>IF(AB50="N",M50,IF(M50&gt;AH50,M50-AH50,0))</f>
        <v>0</v>
      </c>
      <c r="AJ50" s="1165">
        <f>IF(AB50="Y",MIN(AH50,K50),0)</f>
        <v>0</v>
      </c>
      <c r="AK50" s="1162"/>
      <c r="AL50" s="1165"/>
      <c r="AM50" s="1165"/>
      <c r="AN50" s="1162"/>
      <c r="AO50" s="1165"/>
      <c r="AP50" s="1165"/>
      <c r="AQ50" s="1162" t="s">
        <v>2452</v>
      </c>
      <c r="AR50" s="1836" t="s">
        <v>2452</v>
      </c>
    </row>
    <row r="51" spans="2:44" ht="12.75" customHeight="1" outlineLevel="1">
      <c r="B51" s="4213">
        <v>5</v>
      </c>
      <c r="C51" s="2271" t="s">
        <v>2452</v>
      </c>
      <c r="D51" s="2272" t="s">
        <v>2452</v>
      </c>
      <c r="E51" s="2273" t="s">
        <v>2452</v>
      </c>
      <c r="F51" s="2274" t="s">
        <v>2452</v>
      </c>
      <c r="G51" s="2275" t="s">
        <v>2452</v>
      </c>
      <c r="H51" s="2276"/>
      <c r="I51" s="2257"/>
      <c r="J51" s="2277" t="s">
        <v>2452</v>
      </c>
      <c r="K51" s="2275" t="s">
        <v>2452</v>
      </c>
      <c r="L51" s="2277" t="s">
        <v>2452</v>
      </c>
      <c r="M51" s="2278">
        <v>0</v>
      </c>
      <c r="N51" s="2275" t="s">
        <v>2452</v>
      </c>
      <c r="O51" s="2275" t="s">
        <v>2452</v>
      </c>
      <c r="P51" s="2279" t="s">
        <v>2452</v>
      </c>
      <c r="X51" s="1165">
        <f>M51</f>
        <v>0</v>
      </c>
      <c r="Y51" s="1162"/>
      <c r="Z51" s="1162"/>
      <c r="AA51" s="1165">
        <f>X51+Y51-Z51</f>
        <v>0</v>
      </c>
      <c r="AB51" s="1162"/>
      <c r="AC51" s="1655" t="s">
        <v>2452</v>
      </c>
      <c r="AD51" s="1165">
        <f>IF(AB51="Y",$D$5-H51,AF51)</f>
        <v>1826</v>
      </c>
      <c r="AE51" s="1655"/>
      <c r="AF51" s="2324">
        <f>(MIN(5,G51)*365)+1</f>
        <v>1826</v>
      </c>
      <c r="AG51" s="2324">
        <f>I51*AD51/AF51</f>
        <v>0</v>
      </c>
      <c r="AH51" s="1165">
        <f>I51-AG51</f>
        <v>0</v>
      </c>
      <c r="AI51" s="1655">
        <f>IF(AB51="N",M51,IF(M51&gt;AH51,M51-AH51,0))</f>
        <v>0</v>
      </c>
      <c r="AJ51" s="1165">
        <f>IF(AB51="Y",MIN(AH51,K51),0)</f>
        <v>0</v>
      </c>
      <c r="AK51" s="1162"/>
      <c r="AL51" s="1165"/>
      <c r="AM51" s="1165"/>
      <c r="AN51" s="1162"/>
      <c r="AO51" s="1165"/>
      <c r="AP51" s="1165"/>
      <c r="AQ51" s="1162" t="s">
        <v>2452</v>
      </c>
      <c r="AR51" s="1836" t="s">
        <v>2452</v>
      </c>
    </row>
    <row r="52" spans="2:44" ht="12.75" customHeight="1">
      <c r="B52" s="5806" t="s">
        <v>2452</v>
      </c>
      <c r="C52" s="5807" t="s">
        <v>1519</v>
      </c>
      <c r="D52" s="5808" t="s">
        <v>2452</v>
      </c>
      <c r="E52" s="5809" t="s">
        <v>2452</v>
      </c>
      <c r="F52" s="5808" t="s">
        <v>2452</v>
      </c>
      <c r="G52" s="5810" t="s">
        <v>2452</v>
      </c>
      <c r="H52" s="5811"/>
      <c r="I52" s="5812">
        <f t="shared" ref="I52:O52" si="8">SUBTOTAL(9,I47:I51)</f>
        <v>0</v>
      </c>
      <c r="J52" s="5813">
        <f t="shared" si="8"/>
        <v>0</v>
      </c>
      <c r="K52" s="5813">
        <f t="shared" si="8"/>
        <v>0</v>
      </c>
      <c r="L52" s="5813">
        <f t="shared" si="8"/>
        <v>0</v>
      </c>
      <c r="M52" s="5812">
        <f t="shared" si="8"/>
        <v>0</v>
      </c>
      <c r="N52" s="5813">
        <f t="shared" si="8"/>
        <v>0</v>
      </c>
      <c r="O52" s="5813">
        <f t="shared" si="8"/>
        <v>0</v>
      </c>
      <c r="P52" s="5814" t="s">
        <v>2452</v>
      </c>
      <c r="X52" s="2327">
        <f t="shared" ref="X52:AC52" si="9">SUBTOTAL(9,X47:X51)</f>
        <v>0</v>
      </c>
      <c r="Y52" s="2328">
        <f t="shared" si="9"/>
        <v>0</v>
      </c>
      <c r="Z52" s="2328">
        <f t="shared" si="9"/>
        <v>0</v>
      </c>
      <c r="AA52" s="2327">
        <f t="shared" si="9"/>
        <v>0</v>
      </c>
      <c r="AB52" s="2327"/>
      <c r="AC52" s="2328">
        <f t="shared" si="9"/>
        <v>0</v>
      </c>
      <c r="AD52" s="2327"/>
      <c r="AE52" s="2328"/>
      <c r="AF52" s="2328"/>
      <c r="AG52" s="2328">
        <f>SUBTOTAL(9,AG47:AG51)</f>
        <v>0</v>
      </c>
      <c r="AH52" s="2327">
        <f>SUBTOTAL(9,AH47:AH51)</f>
        <v>0</v>
      </c>
      <c r="AI52" s="2328">
        <f>SUBTOTAL(9,AI47:AI51)</f>
        <v>0</v>
      </c>
      <c r="AJ52" s="2327"/>
      <c r="AK52" s="2328"/>
      <c r="AL52" s="2327"/>
      <c r="AM52" s="2327"/>
      <c r="AN52" s="2328"/>
      <c r="AO52" s="2327"/>
      <c r="AP52" s="2327"/>
      <c r="AQ52" s="2328"/>
      <c r="AR52" s="2329"/>
    </row>
    <row r="53" spans="2:44" ht="12.75" customHeight="1">
      <c r="B53" s="2228" t="s">
        <v>2452</v>
      </c>
      <c r="C53" s="2251" t="s">
        <v>2452</v>
      </c>
      <c r="D53" s="2238" t="s">
        <v>2452</v>
      </c>
      <c r="E53" s="2242" t="s">
        <v>2452</v>
      </c>
      <c r="F53" s="2238" t="s">
        <v>2452</v>
      </c>
      <c r="G53" s="2243" t="s">
        <v>2452</v>
      </c>
      <c r="H53" s="2244"/>
      <c r="I53" s="2252" t="s">
        <v>2452</v>
      </c>
      <c r="J53" s="2243" t="s">
        <v>2452</v>
      </c>
      <c r="K53" s="2243" t="s">
        <v>2452</v>
      </c>
      <c r="L53" s="2243" t="s">
        <v>2452</v>
      </c>
      <c r="M53" s="2252" t="s">
        <v>2452</v>
      </c>
      <c r="N53" s="2243" t="s">
        <v>2452</v>
      </c>
      <c r="O53" s="2243" t="s">
        <v>2452</v>
      </c>
      <c r="P53" s="2235" t="s">
        <v>2452</v>
      </c>
      <c r="X53" s="1813" t="s">
        <v>2452</v>
      </c>
      <c r="Y53" s="2322" t="s">
        <v>2452</v>
      </c>
      <c r="Z53" s="2322" t="s">
        <v>2452</v>
      </c>
      <c r="AA53" s="1813" t="s">
        <v>2452</v>
      </c>
      <c r="AB53" s="1813"/>
      <c r="AC53" s="2322" t="s">
        <v>2452</v>
      </c>
      <c r="AD53" s="1813"/>
      <c r="AE53" s="2322"/>
      <c r="AF53" s="2322"/>
      <c r="AG53" s="2322" t="s">
        <v>2452</v>
      </c>
      <c r="AH53" s="1813" t="s">
        <v>2452</v>
      </c>
      <c r="AI53" s="2322" t="s">
        <v>2452</v>
      </c>
      <c r="AJ53" s="1813"/>
      <c r="AK53" s="2322"/>
      <c r="AL53" s="1813"/>
      <c r="AM53" s="1813"/>
      <c r="AN53" s="2322"/>
      <c r="AO53" s="1813"/>
      <c r="AP53" s="1813"/>
      <c r="AQ53" s="2322" t="s">
        <v>2452</v>
      </c>
      <c r="AR53" s="2323" t="s">
        <v>2452</v>
      </c>
    </row>
    <row r="54" spans="2:44" ht="12.75" customHeight="1">
      <c r="B54" s="4214" t="s">
        <v>2452</v>
      </c>
      <c r="C54" s="2280" t="s">
        <v>2452</v>
      </c>
      <c r="D54" s="2281" t="s">
        <v>2452</v>
      </c>
      <c r="E54" s="2282" t="s">
        <v>2452</v>
      </c>
      <c r="F54" s="2281" t="s">
        <v>2452</v>
      </c>
      <c r="G54" s="2283" t="s">
        <v>2452</v>
      </c>
      <c r="H54" s="2284"/>
      <c r="I54" s="2285" t="s">
        <v>2452</v>
      </c>
      <c r="J54" s="2283" t="s">
        <v>2452</v>
      </c>
      <c r="K54" s="2283" t="s">
        <v>2452</v>
      </c>
      <c r="L54" s="2283" t="s">
        <v>2452</v>
      </c>
      <c r="M54" s="2285" t="s">
        <v>2452</v>
      </c>
      <c r="N54" s="2283" t="s">
        <v>2452</v>
      </c>
      <c r="O54" s="2283" t="s">
        <v>2452</v>
      </c>
      <c r="P54" s="2286" t="s">
        <v>2452</v>
      </c>
      <c r="X54" s="1813" t="s">
        <v>2452</v>
      </c>
      <c r="Y54" s="2322" t="s">
        <v>2452</v>
      </c>
      <c r="Z54" s="2322" t="s">
        <v>2452</v>
      </c>
      <c r="AA54" s="1813" t="s">
        <v>2452</v>
      </c>
      <c r="AB54" s="1813"/>
      <c r="AC54" s="2322" t="s">
        <v>2452</v>
      </c>
      <c r="AD54" s="1813"/>
      <c r="AE54" s="2322"/>
      <c r="AF54" s="2322"/>
      <c r="AG54" s="2322" t="s">
        <v>2452</v>
      </c>
      <c r="AH54" s="1813" t="s">
        <v>2452</v>
      </c>
      <c r="AI54" s="2322" t="s">
        <v>2452</v>
      </c>
      <c r="AJ54" s="1813"/>
      <c r="AK54" s="2322"/>
      <c r="AL54" s="1813"/>
      <c r="AM54" s="1813"/>
      <c r="AN54" s="2322"/>
      <c r="AO54" s="1813"/>
      <c r="AP54" s="1813"/>
      <c r="AQ54" s="2322" t="s">
        <v>2452</v>
      </c>
      <c r="AR54" s="2323" t="s">
        <v>2452</v>
      </c>
    </row>
    <row r="55" spans="2:44" ht="12.75" customHeight="1">
      <c r="B55" s="5815" t="s">
        <v>2452</v>
      </c>
      <c r="C55" s="5816" t="s">
        <v>2465</v>
      </c>
      <c r="D55" s="5816" t="s">
        <v>2452</v>
      </c>
      <c r="E55" s="5817" t="s">
        <v>2452</v>
      </c>
      <c r="F55" s="5816" t="s">
        <v>2452</v>
      </c>
      <c r="G55" s="5818" t="s">
        <v>2452</v>
      </c>
      <c r="H55" s="5819"/>
      <c r="I55" s="5820">
        <f t="shared" ref="I55:O55" si="10">SUBTOTAL(9,I19:I54)</f>
        <v>0</v>
      </c>
      <c r="J55" s="5818">
        <f t="shared" si="10"/>
        <v>0</v>
      </c>
      <c r="K55" s="5818">
        <f t="shared" si="10"/>
        <v>0</v>
      </c>
      <c r="L55" s="5818">
        <f t="shared" si="10"/>
        <v>0</v>
      </c>
      <c r="M55" s="5820">
        <f t="shared" si="10"/>
        <v>0</v>
      </c>
      <c r="N55" s="5818">
        <f t="shared" si="10"/>
        <v>0</v>
      </c>
      <c r="O55" s="5818">
        <f t="shared" si="10"/>
        <v>0</v>
      </c>
      <c r="P55" s="5821" t="s">
        <v>2452</v>
      </c>
      <c r="X55" s="2330">
        <f t="shared" ref="X55:AC55" si="11">SUBTOTAL(9,X19:X54)</f>
        <v>0</v>
      </c>
      <c r="Y55" s="2331">
        <f t="shared" si="11"/>
        <v>0</v>
      </c>
      <c r="Z55" s="2331">
        <f t="shared" si="11"/>
        <v>0</v>
      </c>
      <c r="AA55" s="2330">
        <f t="shared" si="11"/>
        <v>0</v>
      </c>
      <c r="AB55" s="2330"/>
      <c r="AC55" s="2331">
        <f t="shared" si="11"/>
        <v>0</v>
      </c>
      <c r="AD55" s="2330"/>
      <c r="AE55" s="2331"/>
      <c r="AF55" s="2331"/>
      <c r="AG55" s="2331">
        <f>SUBTOTAL(9,AG19:AG54)</f>
        <v>0</v>
      </c>
      <c r="AH55" s="2330">
        <f>SUBTOTAL(9,AH19:AH54)</f>
        <v>0</v>
      </c>
      <c r="AI55" s="2331">
        <f>SUBTOTAL(9,AI19:AI54)</f>
        <v>0</v>
      </c>
      <c r="AJ55" s="2330"/>
      <c r="AK55" s="2331"/>
      <c r="AL55" s="2330"/>
      <c r="AM55" s="2330"/>
      <c r="AN55" s="2331"/>
      <c r="AO55" s="2330"/>
      <c r="AP55" s="2330"/>
      <c r="AQ55" s="2331"/>
      <c r="AR55" s="2332"/>
    </row>
    <row r="56" spans="2:44" ht="12.75" customHeight="1">
      <c r="B56" s="2240" t="s">
        <v>2452</v>
      </c>
      <c r="C56" s="2251" t="s">
        <v>2452</v>
      </c>
      <c r="D56" s="2238" t="s">
        <v>2452</v>
      </c>
      <c r="E56" s="2242" t="s">
        <v>2452</v>
      </c>
      <c r="F56" s="2238" t="s">
        <v>2452</v>
      </c>
      <c r="G56" s="2243" t="s">
        <v>2452</v>
      </c>
      <c r="H56" s="2244"/>
      <c r="I56" s="2252" t="s">
        <v>2452</v>
      </c>
      <c r="J56" s="2243" t="s">
        <v>2452</v>
      </c>
      <c r="K56" s="2243" t="s">
        <v>2452</v>
      </c>
      <c r="L56" s="2243" t="s">
        <v>2452</v>
      </c>
      <c r="M56" s="2252" t="s">
        <v>2452</v>
      </c>
      <c r="N56" s="2243" t="s">
        <v>2452</v>
      </c>
      <c r="O56" s="2243" t="s">
        <v>2452</v>
      </c>
      <c r="P56" s="2253" t="s">
        <v>2452</v>
      </c>
      <c r="X56" s="1813" t="s">
        <v>2452</v>
      </c>
      <c r="Y56" s="2322" t="s">
        <v>2452</v>
      </c>
      <c r="Z56" s="2322" t="s">
        <v>2452</v>
      </c>
      <c r="AA56" s="1813" t="s">
        <v>2452</v>
      </c>
      <c r="AB56" s="1813"/>
      <c r="AC56" s="2322" t="s">
        <v>2452</v>
      </c>
      <c r="AD56" s="1813"/>
      <c r="AE56" s="2322"/>
      <c r="AF56" s="2322"/>
      <c r="AG56" s="2322" t="s">
        <v>2452</v>
      </c>
      <c r="AH56" s="1813" t="s">
        <v>2452</v>
      </c>
      <c r="AI56" s="2322" t="s">
        <v>2452</v>
      </c>
      <c r="AJ56" s="1813"/>
      <c r="AK56" s="2322"/>
      <c r="AL56" s="1813"/>
      <c r="AM56" s="1813"/>
      <c r="AN56" s="2322"/>
      <c r="AO56" s="1813"/>
      <c r="AP56" s="1813"/>
      <c r="AQ56" s="2322" t="s">
        <v>2452</v>
      </c>
      <c r="AR56" s="2323" t="s">
        <v>2452</v>
      </c>
    </row>
    <row r="57" spans="2:44" ht="12.75" customHeight="1">
      <c r="B57" s="2288" t="s">
        <v>1599</v>
      </c>
      <c r="C57" s="2251" t="s">
        <v>2449</v>
      </c>
      <c r="D57" s="2238" t="s">
        <v>2452</v>
      </c>
      <c r="E57" s="2242" t="s">
        <v>2452</v>
      </c>
      <c r="F57" s="2238" t="s">
        <v>2452</v>
      </c>
      <c r="G57" s="2243" t="s">
        <v>2452</v>
      </c>
      <c r="H57" s="2244"/>
      <c r="I57" s="2252" t="s">
        <v>2452</v>
      </c>
      <c r="J57" s="2243" t="s">
        <v>2452</v>
      </c>
      <c r="K57" s="2243" t="s">
        <v>2452</v>
      </c>
      <c r="L57" s="2243" t="s">
        <v>2452</v>
      </c>
      <c r="M57" s="2252" t="s">
        <v>2452</v>
      </c>
      <c r="N57" s="2243" t="s">
        <v>2452</v>
      </c>
      <c r="O57" s="2243" t="s">
        <v>2452</v>
      </c>
      <c r="P57" s="2253" t="s">
        <v>2452</v>
      </c>
      <c r="X57" s="1813" t="s">
        <v>2452</v>
      </c>
      <c r="Y57" s="2322" t="s">
        <v>2452</v>
      </c>
      <c r="Z57" s="2322" t="s">
        <v>2452</v>
      </c>
      <c r="AA57" s="1813" t="s">
        <v>2452</v>
      </c>
      <c r="AB57" s="1813"/>
      <c r="AC57" s="2322" t="s">
        <v>2452</v>
      </c>
      <c r="AD57" s="1813"/>
      <c r="AE57" s="2322"/>
      <c r="AF57" s="2322"/>
      <c r="AG57" s="2322" t="s">
        <v>2452</v>
      </c>
      <c r="AH57" s="1813" t="s">
        <v>2452</v>
      </c>
      <c r="AI57" s="2322" t="s">
        <v>2452</v>
      </c>
      <c r="AJ57" s="1813"/>
      <c r="AK57" s="2322"/>
      <c r="AL57" s="1813"/>
      <c r="AM57" s="1813"/>
      <c r="AN57" s="2322"/>
      <c r="AO57" s="1813"/>
      <c r="AP57" s="1813"/>
      <c r="AQ57" s="2322" t="s">
        <v>2452</v>
      </c>
      <c r="AR57" s="2323" t="s">
        <v>2452</v>
      </c>
    </row>
    <row r="58" spans="2:44" ht="12.75" customHeight="1">
      <c r="B58" s="2240" t="s">
        <v>2452</v>
      </c>
      <c r="C58" s="2254">
        <f>C65-1</f>
        <v>2020</v>
      </c>
      <c r="D58" s="2238" t="s">
        <v>2452</v>
      </c>
      <c r="E58" s="2242" t="s">
        <v>2452</v>
      </c>
      <c r="F58" s="2238" t="s">
        <v>2452</v>
      </c>
      <c r="G58" s="2243" t="s">
        <v>2452</v>
      </c>
      <c r="H58" s="2244"/>
      <c r="I58" s="2252" t="s">
        <v>2452</v>
      </c>
      <c r="J58" s="2243" t="s">
        <v>2452</v>
      </c>
      <c r="K58" s="2243" t="s">
        <v>2452</v>
      </c>
      <c r="L58" s="2243" t="s">
        <v>2452</v>
      </c>
      <c r="M58" s="2252" t="s">
        <v>2452</v>
      </c>
      <c r="N58" s="2243" t="s">
        <v>2452</v>
      </c>
      <c r="O58" s="2243" t="s">
        <v>2452</v>
      </c>
      <c r="P58" s="2253" t="s">
        <v>2452</v>
      </c>
      <c r="X58" s="1813" t="s">
        <v>2452</v>
      </c>
      <c r="Y58" s="2322" t="s">
        <v>2452</v>
      </c>
      <c r="Z58" s="2322" t="s">
        <v>2452</v>
      </c>
      <c r="AA58" s="1813" t="s">
        <v>2452</v>
      </c>
      <c r="AB58" s="1813"/>
      <c r="AC58" s="2322" t="s">
        <v>2452</v>
      </c>
      <c r="AD58" s="1813"/>
      <c r="AE58" s="2322"/>
      <c r="AF58" s="2322"/>
      <c r="AG58" s="2322" t="s">
        <v>2452</v>
      </c>
      <c r="AH58" s="1813" t="s">
        <v>2452</v>
      </c>
      <c r="AI58" s="2322" t="s">
        <v>2452</v>
      </c>
      <c r="AJ58" s="1813"/>
      <c r="AK58" s="2322"/>
      <c r="AL58" s="1813"/>
      <c r="AM58" s="1813"/>
      <c r="AN58" s="2322"/>
      <c r="AO58" s="1813"/>
      <c r="AP58" s="1813"/>
      <c r="AQ58" s="2322" t="s">
        <v>2452</v>
      </c>
      <c r="AR58" s="2323" t="s">
        <v>2452</v>
      </c>
    </row>
    <row r="59" spans="2:44" ht="12.75" customHeight="1" outlineLevel="1">
      <c r="B59" s="2255">
        <v>1</v>
      </c>
      <c r="C59" s="2263" t="s">
        <v>2452</v>
      </c>
      <c r="D59" s="2264" t="s">
        <v>2452</v>
      </c>
      <c r="E59" s="2265" t="s">
        <v>2452</v>
      </c>
      <c r="F59" s="2266" t="s">
        <v>2452</v>
      </c>
      <c r="G59" s="2267" t="s">
        <v>2452</v>
      </c>
      <c r="H59" s="2268"/>
      <c r="I59" s="2257"/>
      <c r="J59" s="2269" t="s">
        <v>2452</v>
      </c>
      <c r="K59" s="2267" t="s">
        <v>2452</v>
      </c>
      <c r="L59" s="2269" t="s">
        <v>2452</v>
      </c>
      <c r="M59" s="2257">
        <v>0</v>
      </c>
      <c r="N59" s="2267" t="s">
        <v>2452</v>
      </c>
      <c r="O59" s="2267" t="s">
        <v>2452</v>
      </c>
      <c r="P59" s="2270" t="s">
        <v>2452</v>
      </c>
      <c r="X59" s="1165">
        <f>M59</f>
        <v>0</v>
      </c>
      <c r="Y59" s="1162"/>
      <c r="Z59" s="1162"/>
      <c r="AA59" s="1165">
        <f>X59+Y59-Z59</f>
        <v>0</v>
      </c>
      <c r="AB59" s="1162"/>
      <c r="AC59" s="1655" t="s">
        <v>2452</v>
      </c>
      <c r="AD59" s="1165">
        <f>IF(AB59="Y",$D$5-H59,AF59)</f>
        <v>1826</v>
      </c>
      <c r="AE59" s="1655"/>
      <c r="AF59" s="2324">
        <f>(MIN(5,G59)*365)+1</f>
        <v>1826</v>
      </c>
      <c r="AG59" s="2324">
        <f>I59*AD59/AF59</f>
        <v>0</v>
      </c>
      <c r="AH59" s="1165">
        <f>I59-AG59</f>
        <v>0</v>
      </c>
      <c r="AI59" s="1655">
        <f>IF(AB59="N",M59,IF(M59&gt;AH59,M59-AH59,0))</f>
        <v>0</v>
      </c>
      <c r="AJ59" s="1165">
        <f>IF(AB59="Y",MIN(AH59,K59),0)</f>
        <v>0</v>
      </c>
      <c r="AK59" s="1162"/>
      <c r="AL59" s="1165"/>
      <c r="AM59" s="1165"/>
      <c r="AN59" s="1162"/>
      <c r="AO59" s="1165"/>
      <c r="AP59" s="1165"/>
      <c r="AQ59" s="1162" t="s">
        <v>2452</v>
      </c>
      <c r="AR59" s="1836" t="s">
        <v>2452</v>
      </c>
    </row>
    <row r="60" spans="2:44" ht="12.75" customHeight="1" outlineLevel="1">
      <c r="B60" s="2255">
        <v>2</v>
      </c>
      <c r="C60" s="2263" t="s">
        <v>2452</v>
      </c>
      <c r="D60" s="2264" t="s">
        <v>2452</v>
      </c>
      <c r="E60" s="2265" t="s">
        <v>2452</v>
      </c>
      <c r="F60" s="2266" t="s">
        <v>2452</v>
      </c>
      <c r="G60" s="2267" t="s">
        <v>2452</v>
      </c>
      <c r="H60" s="2268"/>
      <c r="I60" s="2257"/>
      <c r="J60" s="2269" t="s">
        <v>2452</v>
      </c>
      <c r="K60" s="2267" t="s">
        <v>2452</v>
      </c>
      <c r="L60" s="2269" t="s">
        <v>2452</v>
      </c>
      <c r="M60" s="2257">
        <v>0</v>
      </c>
      <c r="N60" s="2267" t="s">
        <v>2452</v>
      </c>
      <c r="O60" s="2267" t="s">
        <v>2452</v>
      </c>
      <c r="P60" s="2270" t="s">
        <v>2452</v>
      </c>
      <c r="X60" s="1165">
        <f>M60</f>
        <v>0</v>
      </c>
      <c r="Y60" s="1162"/>
      <c r="Z60" s="1162"/>
      <c r="AA60" s="1165">
        <f>X60+Y60-Z60</f>
        <v>0</v>
      </c>
      <c r="AB60" s="2326"/>
      <c r="AC60" s="1655" t="s">
        <v>2452</v>
      </c>
      <c r="AD60" s="1165">
        <f>IF(AB60="Y",$D$5-H60,AF60)</f>
        <v>1826</v>
      </c>
      <c r="AE60" s="1655"/>
      <c r="AF60" s="2324">
        <f>(MIN(5,G60)*365)+1</f>
        <v>1826</v>
      </c>
      <c r="AG60" s="2324">
        <f>I60*AD60/AF60</f>
        <v>0</v>
      </c>
      <c r="AH60" s="1165">
        <f>I60-AG60</f>
        <v>0</v>
      </c>
      <c r="AI60" s="1655">
        <f>IF(AB60="N",M60,IF(M60&gt;AH60,M60-AH60,0))</f>
        <v>0</v>
      </c>
      <c r="AJ60" s="1165">
        <f>IF(AB60="Y",MIN(AH60,K60),0)</f>
        <v>0</v>
      </c>
      <c r="AK60" s="1162"/>
      <c r="AL60" s="1165"/>
      <c r="AM60" s="1165"/>
      <c r="AN60" s="1162"/>
      <c r="AO60" s="1165"/>
      <c r="AP60" s="1165"/>
      <c r="AQ60" s="1162" t="s">
        <v>2452</v>
      </c>
      <c r="AR60" s="1836" t="s">
        <v>2452</v>
      </c>
    </row>
    <row r="61" spans="2:44" ht="12.75" customHeight="1" outlineLevel="1">
      <c r="B61" s="2255">
        <v>3</v>
      </c>
      <c r="C61" s="2263" t="s">
        <v>2452</v>
      </c>
      <c r="D61" s="2264" t="s">
        <v>2452</v>
      </c>
      <c r="E61" s="2265" t="s">
        <v>2452</v>
      </c>
      <c r="F61" s="2266" t="s">
        <v>2452</v>
      </c>
      <c r="G61" s="2267" t="s">
        <v>2452</v>
      </c>
      <c r="H61" s="2268"/>
      <c r="I61" s="2257"/>
      <c r="J61" s="2269" t="s">
        <v>2452</v>
      </c>
      <c r="K61" s="2267" t="s">
        <v>2452</v>
      </c>
      <c r="L61" s="2269" t="s">
        <v>2452</v>
      </c>
      <c r="M61" s="2257">
        <v>0</v>
      </c>
      <c r="N61" s="2267" t="s">
        <v>2452</v>
      </c>
      <c r="O61" s="2267" t="s">
        <v>2452</v>
      </c>
      <c r="P61" s="2270" t="s">
        <v>2452</v>
      </c>
      <c r="X61" s="1165">
        <f>M61</f>
        <v>0</v>
      </c>
      <c r="Y61" s="1162"/>
      <c r="Z61" s="1162"/>
      <c r="AA61" s="1165">
        <f>X61+Y61-Z61</f>
        <v>0</v>
      </c>
      <c r="AB61" s="1162"/>
      <c r="AC61" s="1655" t="s">
        <v>2452</v>
      </c>
      <c r="AD61" s="1165">
        <f>IF(AB61="Y",$D$5-H61,AF61)</f>
        <v>1826</v>
      </c>
      <c r="AE61" s="1655"/>
      <c r="AF61" s="2324">
        <f>(MIN(5,G61)*365)+1</f>
        <v>1826</v>
      </c>
      <c r="AG61" s="2324">
        <f>I61*AD61/AF61</f>
        <v>0</v>
      </c>
      <c r="AH61" s="1165">
        <f>I61-AG61</f>
        <v>0</v>
      </c>
      <c r="AI61" s="1655">
        <f>IF(AB61="N",M61,IF(M61&gt;AH61,M61-AH61,0))</f>
        <v>0</v>
      </c>
      <c r="AJ61" s="1165">
        <f>IF(AB61="Y",MIN(AH61,K61),0)</f>
        <v>0</v>
      </c>
      <c r="AK61" s="1162"/>
      <c r="AL61" s="1165"/>
      <c r="AM61" s="1165"/>
      <c r="AN61" s="1162"/>
      <c r="AO61" s="1165"/>
      <c r="AP61" s="1165"/>
      <c r="AQ61" s="1162" t="s">
        <v>2452</v>
      </c>
      <c r="AR61" s="1836" t="s">
        <v>2452</v>
      </c>
    </row>
    <row r="62" spans="2:44" ht="12.75" customHeight="1" outlineLevel="1">
      <c r="B62" s="2255">
        <v>4</v>
      </c>
      <c r="C62" s="2263" t="s">
        <v>2452</v>
      </c>
      <c r="D62" s="2264" t="s">
        <v>2452</v>
      </c>
      <c r="E62" s="2265" t="s">
        <v>2452</v>
      </c>
      <c r="F62" s="2266" t="s">
        <v>2452</v>
      </c>
      <c r="G62" s="2267" t="s">
        <v>2452</v>
      </c>
      <c r="H62" s="2268"/>
      <c r="I62" s="2257"/>
      <c r="J62" s="2269" t="s">
        <v>2452</v>
      </c>
      <c r="K62" s="2267" t="s">
        <v>2452</v>
      </c>
      <c r="L62" s="2269" t="s">
        <v>2452</v>
      </c>
      <c r="M62" s="2257">
        <v>0</v>
      </c>
      <c r="N62" s="2267" t="s">
        <v>2452</v>
      </c>
      <c r="O62" s="2267" t="s">
        <v>2452</v>
      </c>
      <c r="P62" s="2270" t="s">
        <v>2452</v>
      </c>
      <c r="X62" s="1165">
        <f>M62</f>
        <v>0</v>
      </c>
      <c r="Y62" s="1162"/>
      <c r="Z62" s="1162"/>
      <c r="AA62" s="1165">
        <f>X62+Y62-Z62</f>
        <v>0</v>
      </c>
      <c r="AB62" s="1162"/>
      <c r="AC62" s="1655" t="s">
        <v>2452</v>
      </c>
      <c r="AD62" s="1165">
        <f>IF(AB62="Y",$D$5-H62,AF62)</f>
        <v>1826</v>
      </c>
      <c r="AE62" s="1655"/>
      <c r="AF62" s="2324">
        <f>(MIN(5,G62)*365)+1</f>
        <v>1826</v>
      </c>
      <c r="AG62" s="2324">
        <f>I62*AD62/AF62</f>
        <v>0</v>
      </c>
      <c r="AH62" s="1165">
        <f>I62-AG62</f>
        <v>0</v>
      </c>
      <c r="AI62" s="1655">
        <f>IF(AB62="N",M62,IF(M62&gt;AH62,M62-AH62,0))</f>
        <v>0</v>
      </c>
      <c r="AJ62" s="1165">
        <f>IF(AB62="Y",MIN(AH62,K62),0)</f>
        <v>0</v>
      </c>
      <c r="AK62" s="1162"/>
      <c r="AL62" s="1165"/>
      <c r="AM62" s="1165"/>
      <c r="AN62" s="1162"/>
      <c r="AO62" s="1165"/>
      <c r="AP62" s="1165"/>
      <c r="AQ62" s="1162" t="s">
        <v>2452</v>
      </c>
      <c r="AR62" s="1836" t="s">
        <v>2452</v>
      </c>
    </row>
    <row r="63" spans="2:44" ht="12.75" customHeight="1" outlineLevel="1">
      <c r="B63" s="4213">
        <v>5</v>
      </c>
      <c r="C63" s="2271" t="s">
        <v>2452</v>
      </c>
      <c r="D63" s="2272" t="s">
        <v>2452</v>
      </c>
      <c r="E63" s="2273" t="s">
        <v>2452</v>
      </c>
      <c r="F63" s="2274" t="s">
        <v>2452</v>
      </c>
      <c r="G63" s="2275" t="s">
        <v>2452</v>
      </c>
      <c r="H63" s="2276"/>
      <c r="I63" s="2257"/>
      <c r="J63" s="2277" t="s">
        <v>2452</v>
      </c>
      <c r="K63" s="2275" t="s">
        <v>2452</v>
      </c>
      <c r="L63" s="2277" t="s">
        <v>2452</v>
      </c>
      <c r="M63" s="2278">
        <v>0</v>
      </c>
      <c r="N63" s="2275" t="s">
        <v>2452</v>
      </c>
      <c r="O63" s="2275" t="s">
        <v>2452</v>
      </c>
      <c r="P63" s="2279" t="s">
        <v>2452</v>
      </c>
      <c r="X63" s="1165">
        <f>M63</f>
        <v>0</v>
      </c>
      <c r="Y63" s="1162"/>
      <c r="Z63" s="1162"/>
      <c r="AA63" s="1165">
        <f>X63+Y63-Z63</f>
        <v>0</v>
      </c>
      <c r="AB63" s="1162"/>
      <c r="AC63" s="1655" t="s">
        <v>2452</v>
      </c>
      <c r="AD63" s="1165">
        <f>IF(AB63="Y",$D$5-H63,AF63)</f>
        <v>1826</v>
      </c>
      <c r="AE63" s="1655"/>
      <c r="AF63" s="2324">
        <f>(MIN(5,G63)*365)+1</f>
        <v>1826</v>
      </c>
      <c r="AG63" s="2324">
        <f>I63*AD63/AF63</f>
        <v>0</v>
      </c>
      <c r="AH63" s="1165">
        <f>I63-AG63</f>
        <v>0</v>
      </c>
      <c r="AI63" s="1655">
        <f>IF(AB63="N",M63,IF(M63&gt;AH63,M63-AH63,0))</f>
        <v>0</v>
      </c>
      <c r="AJ63" s="1165">
        <f>IF(AB63="Y",MIN(AH63,K63),0)</f>
        <v>0</v>
      </c>
      <c r="AK63" s="1162"/>
      <c r="AL63" s="1165"/>
      <c r="AM63" s="1165"/>
      <c r="AN63" s="1162"/>
      <c r="AO63" s="1165"/>
      <c r="AP63" s="1165"/>
      <c r="AQ63" s="1162"/>
      <c r="AR63" s="1836"/>
    </row>
    <row r="64" spans="2:44" ht="12.75" customHeight="1">
      <c r="B64" s="5806" t="s">
        <v>2452</v>
      </c>
      <c r="C64" s="5807" t="s">
        <v>1519</v>
      </c>
      <c r="D64" s="5808" t="s">
        <v>2452</v>
      </c>
      <c r="E64" s="5809" t="s">
        <v>2452</v>
      </c>
      <c r="F64" s="5808" t="s">
        <v>2452</v>
      </c>
      <c r="G64" s="5810" t="s">
        <v>2452</v>
      </c>
      <c r="H64" s="5811"/>
      <c r="I64" s="5822">
        <f t="shared" ref="I64:O64" si="12">SUBTOTAL(9,I59:I63)</f>
        <v>0</v>
      </c>
      <c r="J64" s="5823">
        <f t="shared" si="12"/>
        <v>0</v>
      </c>
      <c r="K64" s="5823">
        <f t="shared" si="12"/>
        <v>0</v>
      </c>
      <c r="L64" s="5823">
        <f t="shared" si="12"/>
        <v>0</v>
      </c>
      <c r="M64" s="5822">
        <f t="shared" si="12"/>
        <v>0</v>
      </c>
      <c r="N64" s="5823">
        <f t="shared" si="12"/>
        <v>0</v>
      </c>
      <c r="O64" s="5823">
        <f t="shared" si="12"/>
        <v>0</v>
      </c>
      <c r="P64" s="5814" t="s">
        <v>2452</v>
      </c>
      <c r="X64" s="2330">
        <f t="shared" ref="X64:AC64" si="13">SUBTOTAL(9,X59:X63)</f>
        <v>0</v>
      </c>
      <c r="Y64" s="2331">
        <f t="shared" si="13"/>
        <v>0</v>
      </c>
      <c r="Z64" s="2331">
        <f t="shared" si="13"/>
        <v>0</v>
      </c>
      <c r="AA64" s="2330">
        <f t="shared" si="13"/>
        <v>0</v>
      </c>
      <c r="AB64" s="2330"/>
      <c r="AC64" s="2331">
        <f t="shared" si="13"/>
        <v>0</v>
      </c>
      <c r="AD64" s="2330"/>
      <c r="AE64" s="2331"/>
      <c r="AF64" s="2331"/>
      <c r="AG64" s="2331">
        <f>SUBTOTAL(9,AG59:AG63)</f>
        <v>0</v>
      </c>
      <c r="AH64" s="2330">
        <f>SUBTOTAL(9,AH59:AH63)</f>
        <v>0</v>
      </c>
      <c r="AI64" s="2331">
        <f>SUBTOTAL(9,AI59:AI63)</f>
        <v>0</v>
      </c>
      <c r="AJ64" s="2330"/>
      <c r="AK64" s="2331"/>
      <c r="AL64" s="2330"/>
      <c r="AM64" s="2330"/>
      <c r="AN64" s="2331"/>
      <c r="AO64" s="2330"/>
      <c r="AP64" s="2330"/>
      <c r="AQ64" s="2331"/>
      <c r="AR64" s="2332"/>
    </row>
    <row r="65" spans="2:44" ht="12.75" customHeight="1">
      <c r="B65" s="2240" t="s">
        <v>2452</v>
      </c>
      <c r="C65" s="2254">
        <f>C72-1</f>
        <v>2021</v>
      </c>
      <c r="D65" s="2238" t="s">
        <v>2452</v>
      </c>
      <c r="E65" s="2242" t="s">
        <v>2452</v>
      </c>
      <c r="F65" s="2238" t="s">
        <v>2452</v>
      </c>
      <c r="G65" s="2243" t="s">
        <v>2452</v>
      </c>
      <c r="H65" s="2244"/>
      <c r="I65" s="2252" t="s">
        <v>2452</v>
      </c>
      <c r="J65" s="2243" t="s">
        <v>2452</v>
      </c>
      <c r="K65" s="2243" t="s">
        <v>2452</v>
      </c>
      <c r="L65" s="2243" t="s">
        <v>2452</v>
      </c>
      <c r="M65" s="2252" t="s">
        <v>2452</v>
      </c>
      <c r="N65" s="2243" t="s">
        <v>2452</v>
      </c>
      <c r="O65" s="2243" t="s">
        <v>2452</v>
      </c>
      <c r="P65" s="2253" t="s">
        <v>2452</v>
      </c>
      <c r="X65" s="1813" t="s">
        <v>2452</v>
      </c>
      <c r="Y65" s="2322" t="s">
        <v>2452</v>
      </c>
      <c r="Z65" s="2322" t="s">
        <v>2452</v>
      </c>
      <c r="AA65" s="1813" t="s">
        <v>2452</v>
      </c>
      <c r="AB65" s="1813"/>
      <c r="AC65" s="2322" t="s">
        <v>2452</v>
      </c>
      <c r="AD65" s="1813"/>
      <c r="AE65" s="2322"/>
      <c r="AF65" s="2322"/>
      <c r="AG65" s="2322" t="s">
        <v>2452</v>
      </c>
      <c r="AH65" s="1813" t="s">
        <v>2452</v>
      </c>
      <c r="AI65" s="2322" t="s">
        <v>2452</v>
      </c>
      <c r="AJ65" s="1813"/>
      <c r="AK65" s="2322"/>
      <c r="AL65" s="1813"/>
      <c r="AM65" s="1813"/>
      <c r="AN65" s="2322"/>
      <c r="AO65" s="1813"/>
      <c r="AP65" s="1813"/>
      <c r="AQ65" s="2322" t="s">
        <v>2452</v>
      </c>
      <c r="AR65" s="2323" t="s">
        <v>2452</v>
      </c>
    </row>
    <row r="66" spans="2:44" ht="12.75" customHeight="1" outlineLevel="1">
      <c r="B66" s="2255">
        <v>1</v>
      </c>
      <c r="C66" s="2263" t="s">
        <v>2452</v>
      </c>
      <c r="D66" s="2264" t="s">
        <v>2452</v>
      </c>
      <c r="E66" s="2265" t="s">
        <v>2452</v>
      </c>
      <c r="F66" s="2266" t="s">
        <v>2452</v>
      </c>
      <c r="G66" s="2267" t="s">
        <v>2452</v>
      </c>
      <c r="H66" s="2268"/>
      <c r="I66" s="2257"/>
      <c r="J66" s="2269" t="s">
        <v>2452</v>
      </c>
      <c r="K66" s="2267" t="s">
        <v>2452</v>
      </c>
      <c r="L66" s="2269" t="s">
        <v>2452</v>
      </c>
      <c r="M66" s="2257">
        <v>0</v>
      </c>
      <c r="N66" s="2267" t="s">
        <v>2452</v>
      </c>
      <c r="O66" s="2267" t="s">
        <v>2452</v>
      </c>
      <c r="P66" s="2270" t="s">
        <v>2452</v>
      </c>
      <c r="X66" s="1165">
        <f>M66</f>
        <v>0</v>
      </c>
      <c r="Y66" s="1162"/>
      <c r="Z66" s="1162"/>
      <c r="AA66" s="1165">
        <f>X66+Y66-Z66</f>
        <v>0</v>
      </c>
      <c r="AB66" s="1162"/>
      <c r="AC66" s="1655" t="s">
        <v>2452</v>
      </c>
      <c r="AD66" s="1165">
        <f>IF(AB66="Y",$D$5-H66,AF66)</f>
        <v>1826</v>
      </c>
      <c r="AE66" s="1655"/>
      <c r="AF66" s="2324">
        <f>(MIN(5,G66)*365)+1</f>
        <v>1826</v>
      </c>
      <c r="AG66" s="2324">
        <f>I66*AD66/AF66</f>
        <v>0</v>
      </c>
      <c r="AH66" s="1165">
        <f>I66-AG66</f>
        <v>0</v>
      </c>
      <c r="AI66" s="1655">
        <f>IF(AB66="N",M66,IF(M66&gt;AH66,M66-AH66,0))</f>
        <v>0</v>
      </c>
      <c r="AJ66" s="1165">
        <f>IF(AB66="Y",MIN(AH66,K66),0)</f>
        <v>0</v>
      </c>
      <c r="AK66" s="1162"/>
      <c r="AL66" s="1165"/>
      <c r="AM66" s="1165"/>
      <c r="AN66" s="1162"/>
      <c r="AO66" s="1165"/>
      <c r="AP66" s="1165"/>
      <c r="AQ66" s="1162" t="s">
        <v>2452</v>
      </c>
      <c r="AR66" s="1836" t="s">
        <v>2452</v>
      </c>
    </row>
    <row r="67" spans="2:44" ht="12.75" customHeight="1" outlineLevel="1">
      <c r="B67" s="2255">
        <v>2</v>
      </c>
      <c r="C67" s="2263" t="s">
        <v>2452</v>
      </c>
      <c r="D67" s="2264" t="s">
        <v>2452</v>
      </c>
      <c r="E67" s="2265" t="s">
        <v>2452</v>
      </c>
      <c r="F67" s="2266" t="s">
        <v>2452</v>
      </c>
      <c r="G67" s="2267" t="s">
        <v>2452</v>
      </c>
      <c r="H67" s="2268"/>
      <c r="I67" s="2257"/>
      <c r="J67" s="2269" t="s">
        <v>2452</v>
      </c>
      <c r="K67" s="2267" t="s">
        <v>2452</v>
      </c>
      <c r="L67" s="2269" t="s">
        <v>2452</v>
      </c>
      <c r="M67" s="2257">
        <v>0</v>
      </c>
      <c r="N67" s="2267" t="s">
        <v>2452</v>
      </c>
      <c r="O67" s="2267" t="s">
        <v>2452</v>
      </c>
      <c r="P67" s="2270" t="s">
        <v>2452</v>
      </c>
      <c r="X67" s="1165">
        <f>M67</f>
        <v>0</v>
      </c>
      <c r="Y67" s="1162"/>
      <c r="Z67" s="1162"/>
      <c r="AA67" s="1165">
        <f>X67+Y67-Z67</f>
        <v>0</v>
      </c>
      <c r="AB67" s="2326"/>
      <c r="AC67" s="1655" t="s">
        <v>2452</v>
      </c>
      <c r="AD67" s="1165">
        <f>IF(AB67="Y",$D$5-H67,AF67)</f>
        <v>1826</v>
      </c>
      <c r="AE67" s="1655"/>
      <c r="AF67" s="2324">
        <f>(MIN(5,G67)*365)+1</f>
        <v>1826</v>
      </c>
      <c r="AG67" s="2324">
        <f>I67*AD67/AF67</f>
        <v>0</v>
      </c>
      <c r="AH67" s="1165">
        <f>I67-AG67</f>
        <v>0</v>
      </c>
      <c r="AI67" s="1655">
        <f>IF(AB67="N",M67,IF(M67&gt;AH67,M67-AH67,0))</f>
        <v>0</v>
      </c>
      <c r="AJ67" s="1165">
        <f>IF(AB67="Y",MIN(AH67,K67),0)</f>
        <v>0</v>
      </c>
      <c r="AK67" s="1162"/>
      <c r="AL67" s="1165"/>
      <c r="AM67" s="1165"/>
      <c r="AN67" s="1162"/>
      <c r="AO67" s="1165"/>
      <c r="AP67" s="1165"/>
      <c r="AQ67" s="1162" t="s">
        <v>2452</v>
      </c>
      <c r="AR67" s="1836" t="s">
        <v>2452</v>
      </c>
    </row>
    <row r="68" spans="2:44" ht="12.75" customHeight="1" outlineLevel="1">
      <c r="B68" s="2255">
        <v>3</v>
      </c>
      <c r="C68" s="2263" t="s">
        <v>2452</v>
      </c>
      <c r="D68" s="2264" t="s">
        <v>2452</v>
      </c>
      <c r="E68" s="2265" t="s">
        <v>2452</v>
      </c>
      <c r="F68" s="2266" t="s">
        <v>2452</v>
      </c>
      <c r="G68" s="2267" t="s">
        <v>2452</v>
      </c>
      <c r="H68" s="2268"/>
      <c r="I68" s="2257"/>
      <c r="J68" s="2269" t="s">
        <v>2452</v>
      </c>
      <c r="K68" s="2267" t="s">
        <v>2452</v>
      </c>
      <c r="L68" s="2269" t="s">
        <v>2452</v>
      </c>
      <c r="M68" s="2257">
        <v>0</v>
      </c>
      <c r="N68" s="2267" t="s">
        <v>2452</v>
      </c>
      <c r="O68" s="2267" t="s">
        <v>2452</v>
      </c>
      <c r="P68" s="2270" t="s">
        <v>2452</v>
      </c>
      <c r="X68" s="1165">
        <f>M68</f>
        <v>0</v>
      </c>
      <c r="Y68" s="1162"/>
      <c r="Z68" s="1162"/>
      <c r="AA68" s="1165">
        <f>X68+Y68-Z68</f>
        <v>0</v>
      </c>
      <c r="AB68" s="1162"/>
      <c r="AC68" s="1655" t="s">
        <v>2452</v>
      </c>
      <c r="AD68" s="1165">
        <f>IF(AB68="Y",$D$5-H68,AF68)</f>
        <v>1826</v>
      </c>
      <c r="AE68" s="1655"/>
      <c r="AF68" s="2324">
        <f>(MIN(5,G68)*365)+1</f>
        <v>1826</v>
      </c>
      <c r="AG68" s="2324">
        <f>I68*AD68/AF68</f>
        <v>0</v>
      </c>
      <c r="AH68" s="1165">
        <f>I68-AG68</f>
        <v>0</v>
      </c>
      <c r="AI68" s="1655">
        <f>IF(AB68="N",M68,IF(M68&gt;AH68,M68-AH68,0))</f>
        <v>0</v>
      </c>
      <c r="AJ68" s="1165">
        <f>IF(AB68="Y",MIN(AH68,K68),0)</f>
        <v>0</v>
      </c>
      <c r="AK68" s="1162"/>
      <c r="AL68" s="1165"/>
      <c r="AM68" s="1165"/>
      <c r="AN68" s="1162"/>
      <c r="AO68" s="1165"/>
      <c r="AP68" s="1165"/>
      <c r="AQ68" s="1162" t="s">
        <v>2452</v>
      </c>
      <c r="AR68" s="1836" t="s">
        <v>2452</v>
      </c>
    </row>
    <row r="69" spans="2:44" ht="12.75" customHeight="1" outlineLevel="1">
      <c r="B69" s="2255">
        <v>4</v>
      </c>
      <c r="C69" s="2263" t="s">
        <v>2452</v>
      </c>
      <c r="D69" s="2264" t="s">
        <v>2452</v>
      </c>
      <c r="E69" s="2265" t="s">
        <v>2452</v>
      </c>
      <c r="F69" s="2266" t="s">
        <v>2452</v>
      </c>
      <c r="G69" s="2267" t="s">
        <v>2452</v>
      </c>
      <c r="H69" s="2268"/>
      <c r="I69" s="2257"/>
      <c r="J69" s="2269" t="s">
        <v>2452</v>
      </c>
      <c r="K69" s="2267" t="s">
        <v>2452</v>
      </c>
      <c r="L69" s="2269" t="s">
        <v>2452</v>
      </c>
      <c r="M69" s="2257">
        <v>0</v>
      </c>
      <c r="N69" s="2267" t="s">
        <v>2452</v>
      </c>
      <c r="O69" s="2267" t="s">
        <v>2452</v>
      </c>
      <c r="P69" s="2270" t="s">
        <v>2452</v>
      </c>
      <c r="X69" s="1165">
        <f>M69</f>
        <v>0</v>
      </c>
      <c r="Y69" s="1162"/>
      <c r="Z69" s="1162"/>
      <c r="AA69" s="1165">
        <f>X69+Y69-Z69</f>
        <v>0</v>
      </c>
      <c r="AB69" s="1162"/>
      <c r="AC69" s="1655" t="s">
        <v>2452</v>
      </c>
      <c r="AD69" s="1165">
        <f>IF(AB69="Y",$D$5-H69,AF69)</f>
        <v>1826</v>
      </c>
      <c r="AE69" s="1655"/>
      <c r="AF69" s="2324">
        <f>(MIN(5,G69)*365)+1</f>
        <v>1826</v>
      </c>
      <c r="AG69" s="2324">
        <f>I69*AD69/AF69</f>
        <v>0</v>
      </c>
      <c r="AH69" s="1165">
        <f>I69-AG69</f>
        <v>0</v>
      </c>
      <c r="AI69" s="1655">
        <f>IF(AB69="N",M69,IF(M69&gt;AH69,M69-AH69,0))</f>
        <v>0</v>
      </c>
      <c r="AJ69" s="1165">
        <f>IF(AB69="Y",MIN(AH69,K69),0)</f>
        <v>0</v>
      </c>
      <c r="AK69" s="1162"/>
      <c r="AL69" s="1165"/>
      <c r="AM69" s="1165"/>
      <c r="AN69" s="1162"/>
      <c r="AO69" s="1165"/>
      <c r="AP69" s="1165"/>
      <c r="AQ69" s="1162" t="s">
        <v>2452</v>
      </c>
      <c r="AR69" s="1836" t="s">
        <v>2452</v>
      </c>
    </row>
    <row r="70" spans="2:44" ht="12.75" customHeight="1" outlineLevel="1">
      <c r="B70" s="4213">
        <v>5</v>
      </c>
      <c r="C70" s="2271" t="s">
        <v>2452</v>
      </c>
      <c r="D70" s="2272" t="s">
        <v>2452</v>
      </c>
      <c r="E70" s="2273" t="s">
        <v>2452</v>
      </c>
      <c r="F70" s="2274" t="s">
        <v>2452</v>
      </c>
      <c r="G70" s="2275" t="s">
        <v>2452</v>
      </c>
      <c r="H70" s="2276"/>
      <c r="I70" s="2257"/>
      <c r="J70" s="2277" t="s">
        <v>2452</v>
      </c>
      <c r="K70" s="2275" t="s">
        <v>2452</v>
      </c>
      <c r="L70" s="2277" t="s">
        <v>2452</v>
      </c>
      <c r="M70" s="2278">
        <v>0</v>
      </c>
      <c r="N70" s="2275" t="s">
        <v>2452</v>
      </c>
      <c r="O70" s="2275" t="s">
        <v>2452</v>
      </c>
      <c r="P70" s="2279" t="s">
        <v>2452</v>
      </c>
      <c r="X70" s="1165">
        <f>M70</f>
        <v>0</v>
      </c>
      <c r="Y70" s="1162"/>
      <c r="Z70" s="1162"/>
      <c r="AA70" s="1165">
        <f>X70+Y70-Z70</f>
        <v>0</v>
      </c>
      <c r="AB70" s="1162"/>
      <c r="AC70" s="1655" t="s">
        <v>2452</v>
      </c>
      <c r="AD70" s="1165">
        <f>IF(AB70="Y",$D$5-H70,AF70)</f>
        <v>1826</v>
      </c>
      <c r="AE70" s="1655"/>
      <c r="AF70" s="2324">
        <f>(MIN(5,G70)*365)+1</f>
        <v>1826</v>
      </c>
      <c r="AG70" s="2324">
        <f>I70*AD70/AF70</f>
        <v>0</v>
      </c>
      <c r="AH70" s="1165">
        <f>I70-AG70</f>
        <v>0</v>
      </c>
      <c r="AI70" s="1655">
        <f>IF(AB70="N",M70,IF(M70&gt;AH70,M70-AH70,0))</f>
        <v>0</v>
      </c>
      <c r="AJ70" s="1165">
        <f>IF(AB70="Y",MIN(AH70,K70),0)</f>
        <v>0</v>
      </c>
      <c r="AK70" s="1162"/>
      <c r="AL70" s="1165"/>
      <c r="AM70" s="1165"/>
      <c r="AN70" s="1162"/>
      <c r="AO70" s="1165"/>
      <c r="AP70" s="1165"/>
      <c r="AQ70" s="1162" t="s">
        <v>2452</v>
      </c>
      <c r="AR70" s="1836" t="s">
        <v>2452</v>
      </c>
    </row>
    <row r="71" spans="2:44" ht="12.75" customHeight="1">
      <c r="B71" s="5806" t="s">
        <v>2452</v>
      </c>
      <c r="C71" s="5807" t="s">
        <v>1519</v>
      </c>
      <c r="D71" s="5808" t="s">
        <v>2452</v>
      </c>
      <c r="E71" s="5809" t="s">
        <v>2452</v>
      </c>
      <c r="F71" s="5808" t="s">
        <v>2452</v>
      </c>
      <c r="G71" s="5810" t="s">
        <v>2452</v>
      </c>
      <c r="H71" s="5811"/>
      <c r="I71" s="5822">
        <f t="shared" ref="I71:O71" si="14">SUBTOTAL(9,I66:I70)</f>
        <v>0</v>
      </c>
      <c r="J71" s="5823">
        <f t="shared" si="14"/>
        <v>0</v>
      </c>
      <c r="K71" s="5823">
        <f t="shared" si="14"/>
        <v>0</v>
      </c>
      <c r="L71" s="5823">
        <f t="shared" si="14"/>
        <v>0</v>
      </c>
      <c r="M71" s="5822">
        <f t="shared" si="14"/>
        <v>0</v>
      </c>
      <c r="N71" s="5823">
        <f t="shared" si="14"/>
        <v>0</v>
      </c>
      <c r="O71" s="5823">
        <f t="shared" si="14"/>
        <v>0</v>
      </c>
      <c r="P71" s="5814" t="s">
        <v>2452</v>
      </c>
      <c r="X71" s="2330">
        <f t="shared" ref="X71:AC71" si="15">SUBTOTAL(9,X66:X70)</f>
        <v>0</v>
      </c>
      <c r="Y71" s="2331">
        <f t="shared" si="15"/>
        <v>0</v>
      </c>
      <c r="Z71" s="2331">
        <f t="shared" si="15"/>
        <v>0</v>
      </c>
      <c r="AA71" s="2330">
        <f t="shared" si="15"/>
        <v>0</v>
      </c>
      <c r="AB71" s="2330"/>
      <c r="AC71" s="2331">
        <f t="shared" si="15"/>
        <v>0</v>
      </c>
      <c r="AD71" s="2330"/>
      <c r="AE71" s="2331"/>
      <c r="AF71" s="2331"/>
      <c r="AG71" s="2331">
        <f>SUBTOTAL(9,AG66:AG70)</f>
        <v>0</v>
      </c>
      <c r="AH71" s="2330">
        <f>SUBTOTAL(9,AH66:AH70)</f>
        <v>0</v>
      </c>
      <c r="AI71" s="2331">
        <f>SUBTOTAL(9,AI66:AI70)</f>
        <v>0</v>
      </c>
      <c r="AJ71" s="2330"/>
      <c r="AK71" s="2331"/>
      <c r="AL71" s="2330"/>
      <c r="AM71" s="2330"/>
      <c r="AN71" s="2331"/>
      <c r="AO71" s="2330"/>
      <c r="AP71" s="2330"/>
      <c r="AQ71" s="2331"/>
      <c r="AR71" s="2332"/>
    </row>
    <row r="72" spans="2:44" ht="12.75" customHeight="1">
      <c r="B72" s="2240" t="s">
        <v>2452</v>
      </c>
      <c r="C72" s="2254">
        <f>C79-1</f>
        <v>2022</v>
      </c>
      <c r="D72" s="2238" t="s">
        <v>2452</v>
      </c>
      <c r="E72" s="2242" t="s">
        <v>2452</v>
      </c>
      <c r="F72" s="2238" t="s">
        <v>2452</v>
      </c>
      <c r="G72" s="2243" t="s">
        <v>2452</v>
      </c>
      <c r="H72" s="2244"/>
      <c r="I72" s="2252" t="s">
        <v>2452</v>
      </c>
      <c r="J72" s="2243" t="s">
        <v>2452</v>
      </c>
      <c r="K72" s="2243" t="s">
        <v>2452</v>
      </c>
      <c r="L72" s="2243" t="s">
        <v>2452</v>
      </c>
      <c r="M72" s="2252" t="s">
        <v>2452</v>
      </c>
      <c r="N72" s="2243" t="s">
        <v>2452</v>
      </c>
      <c r="O72" s="2243" t="s">
        <v>2452</v>
      </c>
      <c r="P72" s="2253" t="s">
        <v>2452</v>
      </c>
      <c r="X72" s="1813" t="s">
        <v>2452</v>
      </c>
      <c r="Y72" s="2322" t="s">
        <v>2452</v>
      </c>
      <c r="Z72" s="2322" t="s">
        <v>2452</v>
      </c>
      <c r="AA72" s="1813" t="s">
        <v>2452</v>
      </c>
      <c r="AB72" s="1813"/>
      <c r="AC72" s="2322" t="s">
        <v>2452</v>
      </c>
      <c r="AD72" s="1813"/>
      <c r="AE72" s="2322"/>
      <c r="AF72" s="2322"/>
      <c r="AG72" s="2322" t="s">
        <v>2452</v>
      </c>
      <c r="AH72" s="1813" t="s">
        <v>2452</v>
      </c>
      <c r="AI72" s="2322" t="s">
        <v>2452</v>
      </c>
      <c r="AJ72" s="1813"/>
      <c r="AK72" s="2322"/>
      <c r="AL72" s="1813"/>
      <c r="AM72" s="1813"/>
      <c r="AN72" s="2322"/>
      <c r="AO72" s="1813"/>
      <c r="AP72" s="1813"/>
      <c r="AQ72" s="2322" t="s">
        <v>2452</v>
      </c>
      <c r="AR72" s="2323" t="s">
        <v>2452</v>
      </c>
    </row>
    <row r="73" spans="2:44" ht="12.75" customHeight="1" outlineLevel="1">
      <c r="B73" s="2255">
        <v>1</v>
      </c>
      <c r="C73" s="2263" t="s">
        <v>2452</v>
      </c>
      <c r="D73" s="2264" t="s">
        <v>2452</v>
      </c>
      <c r="E73" s="2265" t="s">
        <v>2452</v>
      </c>
      <c r="F73" s="2266" t="s">
        <v>2452</v>
      </c>
      <c r="G73" s="2267" t="s">
        <v>2452</v>
      </c>
      <c r="H73" s="2268"/>
      <c r="I73" s="2257"/>
      <c r="J73" s="2269" t="s">
        <v>2452</v>
      </c>
      <c r="K73" s="2267" t="s">
        <v>2452</v>
      </c>
      <c r="L73" s="2269" t="s">
        <v>2452</v>
      </c>
      <c r="M73" s="2257">
        <v>0</v>
      </c>
      <c r="N73" s="2267" t="s">
        <v>2452</v>
      </c>
      <c r="O73" s="2267" t="s">
        <v>2452</v>
      </c>
      <c r="P73" s="2270" t="s">
        <v>2452</v>
      </c>
      <c r="X73" s="1165">
        <f>M73</f>
        <v>0</v>
      </c>
      <c r="Y73" s="1162"/>
      <c r="Z73" s="1162"/>
      <c r="AA73" s="1165">
        <f>X73+Y73-Z73</f>
        <v>0</v>
      </c>
      <c r="AB73" s="1162"/>
      <c r="AC73" s="1655" t="s">
        <v>2452</v>
      </c>
      <c r="AD73" s="1165">
        <f>IF(AB73="Y",$D$5-H73,AF73)</f>
        <v>1826</v>
      </c>
      <c r="AE73" s="1655"/>
      <c r="AF73" s="2324">
        <f>(MIN(5,G73)*365)+1</f>
        <v>1826</v>
      </c>
      <c r="AG73" s="2324">
        <f>I73*AD73/AF73</f>
        <v>0</v>
      </c>
      <c r="AH73" s="1165">
        <f>I73-AG73</f>
        <v>0</v>
      </c>
      <c r="AI73" s="1655">
        <f>IF(AB73="N",M73,IF(M73&gt;AH73,M73-AH73,0))</f>
        <v>0</v>
      </c>
      <c r="AJ73" s="1165">
        <f>IF(AB73="Y",MIN(AH73,K73),0)</f>
        <v>0</v>
      </c>
      <c r="AK73" s="1162"/>
      <c r="AL73" s="1165"/>
      <c r="AM73" s="1165"/>
      <c r="AN73" s="1162"/>
      <c r="AO73" s="1165"/>
      <c r="AP73" s="1165"/>
      <c r="AQ73" s="1162" t="s">
        <v>2452</v>
      </c>
      <c r="AR73" s="1836" t="s">
        <v>2452</v>
      </c>
    </row>
    <row r="74" spans="2:44" ht="12.75" customHeight="1" outlineLevel="1">
      <c r="B74" s="2255">
        <v>2</v>
      </c>
      <c r="C74" s="2263" t="s">
        <v>2452</v>
      </c>
      <c r="D74" s="2264" t="s">
        <v>2452</v>
      </c>
      <c r="E74" s="2265" t="s">
        <v>2452</v>
      </c>
      <c r="F74" s="2266" t="s">
        <v>2452</v>
      </c>
      <c r="G74" s="2267" t="s">
        <v>2452</v>
      </c>
      <c r="H74" s="2268"/>
      <c r="I74" s="2257"/>
      <c r="J74" s="2269" t="s">
        <v>2452</v>
      </c>
      <c r="K74" s="2267" t="s">
        <v>2452</v>
      </c>
      <c r="L74" s="2269" t="s">
        <v>2452</v>
      </c>
      <c r="M74" s="2257">
        <v>0</v>
      </c>
      <c r="N74" s="2267" t="s">
        <v>2452</v>
      </c>
      <c r="O74" s="2267" t="s">
        <v>2452</v>
      </c>
      <c r="P74" s="2270" t="s">
        <v>2452</v>
      </c>
      <c r="X74" s="1165">
        <f>M74</f>
        <v>0</v>
      </c>
      <c r="Y74" s="1162"/>
      <c r="Z74" s="1162"/>
      <c r="AA74" s="1165">
        <f>X74+Y74-Z74</f>
        <v>0</v>
      </c>
      <c r="AB74" s="2326"/>
      <c r="AC74" s="1655" t="s">
        <v>2452</v>
      </c>
      <c r="AD74" s="1165">
        <f>IF(AB74="Y",$D$5-H74,AF74)</f>
        <v>1826</v>
      </c>
      <c r="AE74" s="1655"/>
      <c r="AF74" s="2324">
        <f>(MIN(5,G74)*365)+1</f>
        <v>1826</v>
      </c>
      <c r="AG74" s="2324">
        <f>I74*AD74/AF74</f>
        <v>0</v>
      </c>
      <c r="AH74" s="1165">
        <f>I74-AG74</f>
        <v>0</v>
      </c>
      <c r="AI74" s="1655">
        <f>IF(AB74="N",M74,IF(M74&gt;AH74,M74-AH74,0))</f>
        <v>0</v>
      </c>
      <c r="AJ74" s="1165">
        <f>IF(AB74="Y",MIN(AH74,K74),0)</f>
        <v>0</v>
      </c>
      <c r="AK74" s="1162"/>
      <c r="AL74" s="1165"/>
      <c r="AM74" s="1165"/>
      <c r="AN74" s="1162"/>
      <c r="AO74" s="1165"/>
      <c r="AP74" s="1165"/>
      <c r="AQ74" s="1162" t="s">
        <v>2452</v>
      </c>
      <c r="AR74" s="1836" t="s">
        <v>2452</v>
      </c>
    </row>
    <row r="75" spans="2:44" ht="12.75" customHeight="1" outlineLevel="1">
      <c r="B75" s="2255">
        <v>3</v>
      </c>
      <c r="C75" s="2263" t="s">
        <v>2452</v>
      </c>
      <c r="D75" s="2264" t="s">
        <v>2452</v>
      </c>
      <c r="E75" s="2265" t="s">
        <v>2452</v>
      </c>
      <c r="F75" s="2266" t="s">
        <v>2452</v>
      </c>
      <c r="G75" s="2267" t="s">
        <v>2452</v>
      </c>
      <c r="H75" s="2268"/>
      <c r="I75" s="2257"/>
      <c r="J75" s="2269" t="s">
        <v>2452</v>
      </c>
      <c r="K75" s="2267" t="s">
        <v>2452</v>
      </c>
      <c r="L75" s="2269" t="s">
        <v>2452</v>
      </c>
      <c r="M75" s="2257">
        <v>0</v>
      </c>
      <c r="N75" s="2267" t="s">
        <v>2452</v>
      </c>
      <c r="O75" s="2267" t="s">
        <v>2452</v>
      </c>
      <c r="P75" s="2270" t="s">
        <v>2452</v>
      </c>
      <c r="X75" s="1165">
        <f>M75</f>
        <v>0</v>
      </c>
      <c r="Y75" s="1162"/>
      <c r="Z75" s="1162"/>
      <c r="AA75" s="1165">
        <f>X75+Y75-Z75</f>
        <v>0</v>
      </c>
      <c r="AB75" s="1162"/>
      <c r="AC75" s="1655" t="s">
        <v>2452</v>
      </c>
      <c r="AD75" s="1165">
        <f>IF(AB75="Y",$D$5-H75,AF75)</f>
        <v>1826</v>
      </c>
      <c r="AE75" s="1655"/>
      <c r="AF75" s="2324">
        <f>(MIN(5,G75)*365)+1</f>
        <v>1826</v>
      </c>
      <c r="AG75" s="2324">
        <f>I75*AD75/AF75</f>
        <v>0</v>
      </c>
      <c r="AH75" s="1165">
        <f>I75-AG75</f>
        <v>0</v>
      </c>
      <c r="AI75" s="1655">
        <f>IF(AB75="N",M75,IF(M75&gt;AH75,M75-AH75,0))</f>
        <v>0</v>
      </c>
      <c r="AJ75" s="1165">
        <f>IF(AB75="Y",MIN(AH75,K75),0)</f>
        <v>0</v>
      </c>
      <c r="AK75" s="1162"/>
      <c r="AL75" s="1165"/>
      <c r="AM75" s="1165"/>
      <c r="AN75" s="1162"/>
      <c r="AO75" s="1165"/>
      <c r="AP75" s="1165"/>
      <c r="AQ75" s="1162" t="s">
        <v>2452</v>
      </c>
      <c r="AR75" s="1836" t="s">
        <v>2452</v>
      </c>
    </row>
    <row r="76" spans="2:44" ht="12.75" customHeight="1" outlineLevel="1">
      <c r="B76" s="2255">
        <v>4</v>
      </c>
      <c r="C76" s="2263" t="s">
        <v>2452</v>
      </c>
      <c r="D76" s="2264" t="s">
        <v>2452</v>
      </c>
      <c r="E76" s="2265" t="s">
        <v>2452</v>
      </c>
      <c r="F76" s="2266" t="s">
        <v>2452</v>
      </c>
      <c r="G76" s="2267" t="s">
        <v>2452</v>
      </c>
      <c r="H76" s="2268"/>
      <c r="I76" s="2257"/>
      <c r="J76" s="2269" t="s">
        <v>2452</v>
      </c>
      <c r="K76" s="2267" t="s">
        <v>2452</v>
      </c>
      <c r="L76" s="2269" t="s">
        <v>2452</v>
      </c>
      <c r="M76" s="2257">
        <v>0</v>
      </c>
      <c r="N76" s="2267" t="s">
        <v>2452</v>
      </c>
      <c r="O76" s="2267" t="s">
        <v>2452</v>
      </c>
      <c r="P76" s="2270" t="s">
        <v>2452</v>
      </c>
      <c r="X76" s="1165">
        <f>M76</f>
        <v>0</v>
      </c>
      <c r="Y76" s="1162"/>
      <c r="Z76" s="1162"/>
      <c r="AA76" s="1165">
        <f>X76+Y76-Z76</f>
        <v>0</v>
      </c>
      <c r="AB76" s="1162"/>
      <c r="AC76" s="1655" t="s">
        <v>2452</v>
      </c>
      <c r="AD76" s="1165">
        <f>IF(AB76="Y",$D$5-H76,AF76)</f>
        <v>1826</v>
      </c>
      <c r="AE76" s="1655"/>
      <c r="AF76" s="2324">
        <f>(MIN(5,G76)*365)+1</f>
        <v>1826</v>
      </c>
      <c r="AG76" s="2324">
        <f>I76*AD76/AF76</f>
        <v>0</v>
      </c>
      <c r="AH76" s="1165">
        <f>I76-AG76</f>
        <v>0</v>
      </c>
      <c r="AI76" s="1655">
        <f>IF(AB76="N",M76,IF(M76&gt;AH76,M76-AH76,0))</f>
        <v>0</v>
      </c>
      <c r="AJ76" s="1165">
        <f>IF(AB76="Y",MIN(AH76,K76),0)</f>
        <v>0</v>
      </c>
      <c r="AK76" s="1162"/>
      <c r="AL76" s="1165"/>
      <c r="AM76" s="1165"/>
      <c r="AN76" s="1162"/>
      <c r="AO76" s="1165"/>
      <c r="AP76" s="1165"/>
      <c r="AQ76" s="1162" t="s">
        <v>2452</v>
      </c>
      <c r="AR76" s="1836" t="s">
        <v>2452</v>
      </c>
    </row>
    <row r="77" spans="2:44" ht="12.75" customHeight="1" outlineLevel="1">
      <c r="B77" s="4213">
        <v>5</v>
      </c>
      <c r="C77" s="2271" t="s">
        <v>2452</v>
      </c>
      <c r="D77" s="2272" t="s">
        <v>2452</v>
      </c>
      <c r="E77" s="2273" t="s">
        <v>2452</v>
      </c>
      <c r="F77" s="2274" t="s">
        <v>2452</v>
      </c>
      <c r="G77" s="2275" t="s">
        <v>2452</v>
      </c>
      <c r="H77" s="2276"/>
      <c r="I77" s="2257"/>
      <c r="J77" s="2277" t="s">
        <v>2452</v>
      </c>
      <c r="K77" s="2275" t="s">
        <v>2452</v>
      </c>
      <c r="L77" s="2277" t="s">
        <v>2452</v>
      </c>
      <c r="M77" s="2278">
        <v>0</v>
      </c>
      <c r="N77" s="2275" t="s">
        <v>2452</v>
      </c>
      <c r="O77" s="2275" t="s">
        <v>2452</v>
      </c>
      <c r="P77" s="2279" t="s">
        <v>2452</v>
      </c>
      <c r="X77" s="1165">
        <f>M77</f>
        <v>0</v>
      </c>
      <c r="Y77" s="1162"/>
      <c r="Z77" s="1162"/>
      <c r="AA77" s="1165">
        <f>X77+Y77-Z77</f>
        <v>0</v>
      </c>
      <c r="AB77" s="1162"/>
      <c r="AC77" s="1655" t="s">
        <v>2452</v>
      </c>
      <c r="AD77" s="1165">
        <f>IF(AB77="Y",$D$5-H77,AF77)</f>
        <v>1826</v>
      </c>
      <c r="AE77" s="1655"/>
      <c r="AF77" s="2324">
        <f>(MIN(5,G77)*365)+1</f>
        <v>1826</v>
      </c>
      <c r="AG77" s="2324">
        <f>I77*AD77/AF77</f>
        <v>0</v>
      </c>
      <c r="AH77" s="1165">
        <f>I77-AG77</f>
        <v>0</v>
      </c>
      <c r="AI77" s="1655">
        <f>IF(AB77="N",M77,IF(M77&gt;AH77,M77-AH77,0))</f>
        <v>0</v>
      </c>
      <c r="AJ77" s="1165">
        <f>IF(AB77="Y",MIN(AH77,K77),0)</f>
        <v>0</v>
      </c>
      <c r="AK77" s="1162"/>
      <c r="AL77" s="1165"/>
      <c r="AM77" s="1165"/>
      <c r="AN77" s="1162"/>
      <c r="AO77" s="1165"/>
      <c r="AP77" s="1165"/>
      <c r="AQ77" s="1162" t="s">
        <v>2452</v>
      </c>
      <c r="AR77" s="1836" t="s">
        <v>2452</v>
      </c>
    </row>
    <row r="78" spans="2:44" ht="12.75" customHeight="1">
      <c r="B78" s="5806" t="s">
        <v>2452</v>
      </c>
      <c r="C78" s="5807" t="s">
        <v>1519</v>
      </c>
      <c r="D78" s="5808" t="s">
        <v>2452</v>
      </c>
      <c r="E78" s="5809" t="s">
        <v>2452</v>
      </c>
      <c r="F78" s="5808" t="s">
        <v>2452</v>
      </c>
      <c r="G78" s="5810" t="s">
        <v>2452</v>
      </c>
      <c r="H78" s="5811"/>
      <c r="I78" s="5822">
        <f t="shared" ref="I78:O78" si="16">SUBTOTAL(9,I73:I77)</f>
        <v>0</v>
      </c>
      <c r="J78" s="5823">
        <f t="shared" si="16"/>
        <v>0</v>
      </c>
      <c r="K78" s="5823">
        <f t="shared" si="16"/>
        <v>0</v>
      </c>
      <c r="L78" s="5823">
        <f t="shared" si="16"/>
        <v>0</v>
      </c>
      <c r="M78" s="5822">
        <f t="shared" si="16"/>
        <v>0</v>
      </c>
      <c r="N78" s="5823">
        <f t="shared" si="16"/>
        <v>0</v>
      </c>
      <c r="O78" s="5823">
        <f t="shared" si="16"/>
        <v>0</v>
      </c>
      <c r="P78" s="5814" t="s">
        <v>2452</v>
      </c>
      <c r="X78" s="2330">
        <f t="shared" ref="X78:AC78" si="17">SUBTOTAL(9,X73:X77)</f>
        <v>0</v>
      </c>
      <c r="Y78" s="2331">
        <f t="shared" si="17"/>
        <v>0</v>
      </c>
      <c r="Z78" s="2331">
        <f t="shared" si="17"/>
        <v>0</v>
      </c>
      <c r="AA78" s="2330">
        <f t="shared" si="17"/>
        <v>0</v>
      </c>
      <c r="AB78" s="2330"/>
      <c r="AC78" s="2331">
        <f t="shared" si="17"/>
        <v>0</v>
      </c>
      <c r="AD78" s="2330"/>
      <c r="AE78" s="2331"/>
      <c r="AF78" s="2331"/>
      <c r="AG78" s="2331">
        <f>SUBTOTAL(9,AG73:AG77)</f>
        <v>0</v>
      </c>
      <c r="AH78" s="2330">
        <f>SUBTOTAL(9,AH73:AH77)</f>
        <v>0</v>
      </c>
      <c r="AI78" s="2331">
        <f>SUBTOTAL(9,AI73:AI77)</f>
        <v>0</v>
      </c>
      <c r="AJ78" s="2330"/>
      <c r="AK78" s="2331"/>
      <c r="AL78" s="2330"/>
      <c r="AM78" s="2330"/>
      <c r="AN78" s="2331"/>
      <c r="AO78" s="2330"/>
      <c r="AP78" s="2330"/>
      <c r="AQ78" s="2331"/>
      <c r="AR78" s="2332"/>
    </row>
    <row r="79" spans="2:44" ht="12.75" customHeight="1">
      <c r="B79" s="2240" t="s">
        <v>2452</v>
      </c>
      <c r="C79" s="2254">
        <f>C86-1</f>
        <v>2023</v>
      </c>
      <c r="D79" s="2238" t="s">
        <v>2452</v>
      </c>
      <c r="E79" s="2242" t="s">
        <v>2452</v>
      </c>
      <c r="F79" s="2238" t="s">
        <v>2452</v>
      </c>
      <c r="G79" s="2243" t="s">
        <v>2452</v>
      </c>
      <c r="H79" s="2244"/>
      <c r="I79" s="2252" t="s">
        <v>2452</v>
      </c>
      <c r="J79" s="2243" t="s">
        <v>2452</v>
      </c>
      <c r="K79" s="2243" t="s">
        <v>2452</v>
      </c>
      <c r="L79" s="2243" t="s">
        <v>2452</v>
      </c>
      <c r="M79" s="2252" t="s">
        <v>2452</v>
      </c>
      <c r="N79" s="2243" t="s">
        <v>2452</v>
      </c>
      <c r="O79" s="2243" t="s">
        <v>2452</v>
      </c>
      <c r="P79" s="2253" t="s">
        <v>2452</v>
      </c>
      <c r="X79" s="1813" t="s">
        <v>2452</v>
      </c>
      <c r="Y79" s="2322" t="s">
        <v>2452</v>
      </c>
      <c r="Z79" s="2322" t="s">
        <v>2452</v>
      </c>
      <c r="AA79" s="1813" t="s">
        <v>2452</v>
      </c>
      <c r="AB79" s="1813"/>
      <c r="AC79" s="2322" t="s">
        <v>2452</v>
      </c>
      <c r="AD79" s="1813"/>
      <c r="AE79" s="2322"/>
      <c r="AF79" s="2322"/>
      <c r="AG79" s="2322" t="s">
        <v>2452</v>
      </c>
      <c r="AH79" s="1813" t="s">
        <v>2452</v>
      </c>
      <c r="AI79" s="2322" t="s">
        <v>2452</v>
      </c>
      <c r="AJ79" s="1813"/>
      <c r="AK79" s="2322"/>
      <c r="AL79" s="1813"/>
      <c r="AM79" s="1813"/>
      <c r="AN79" s="2322"/>
      <c r="AO79" s="1813"/>
      <c r="AP79" s="1813"/>
      <c r="AQ79" s="2322" t="s">
        <v>2452</v>
      </c>
      <c r="AR79" s="2323" t="s">
        <v>2452</v>
      </c>
    </row>
    <row r="80" spans="2:44" ht="12.75" customHeight="1" outlineLevel="1">
      <c r="B80" s="2255">
        <v>1</v>
      </c>
      <c r="C80" s="2263" t="s">
        <v>2452</v>
      </c>
      <c r="D80" s="2264" t="s">
        <v>2452</v>
      </c>
      <c r="E80" s="2265" t="s">
        <v>2452</v>
      </c>
      <c r="F80" s="2266" t="s">
        <v>2452</v>
      </c>
      <c r="G80" s="2267" t="s">
        <v>2452</v>
      </c>
      <c r="H80" s="2268"/>
      <c r="I80" s="2257"/>
      <c r="J80" s="2269" t="s">
        <v>2452</v>
      </c>
      <c r="K80" s="2267" t="s">
        <v>2452</v>
      </c>
      <c r="L80" s="2269" t="s">
        <v>2452</v>
      </c>
      <c r="M80" s="2257">
        <v>0</v>
      </c>
      <c r="N80" s="2267" t="s">
        <v>2452</v>
      </c>
      <c r="O80" s="2267" t="s">
        <v>2452</v>
      </c>
      <c r="P80" s="2270" t="s">
        <v>2452</v>
      </c>
      <c r="X80" s="1165">
        <f>M80</f>
        <v>0</v>
      </c>
      <c r="Y80" s="1162"/>
      <c r="Z80" s="1162"/>
      <c r="AA80" s="1165">
        <f>X80+Y80-Z80</f>
        <v>0</v>
      </c>
      <c r="AB80" s="1162"/>
      <c r="AC80" s="1655" t="s">
        <v>2452</v>
      </c>
      <c r="AD80" s="1165">
        <f>IF(AB80="Y",$D$5-H80,AF80)</f>
        <v>1826</v>
      </c>
      <c r="AE80" s="1655"/>
      <c r="AF80" s="2324">
        <f>(MIN(5,G80)*365)+1</f>
        <v>1826</v>
      </c>
      <c r="AG80" s="2324">
        <f>I80*AD80/AF80</f>
        <v>0</v>
      </c>
      <c r="AH80" s="1165">
        <f>I80-AG80</f>
        <v>0</v>
      </c>
      <c r="AI80" s="1655">
        <f>IF(AB80="N",M80,IF(M80&gt;AH80,M80-AH80,0))</f>
        <v>0</v>
      </c>
      <c r="AJ80" s="1165">
        <f>IF(AB80="Y",MIN(AH80,K80),0)</f>
        <v>0</v>
      </c>
      <c r="AK80" s="1162"/>
      <c r="AL80" s="1165"/>
      <c r="AM80" s="1165"/>
      <c r="AN80" s="1162"/>
      <c r="AO80" s="1165"/>
      <c r="AP80" s="1165"/>
      <c r="AQ80" s="1162" t="s">
        <v>2452</v>
      </c>
      <c r="AR80" s="1836" t="s">
        <v>2452</v>
      </c>
    </row>
    <row r="81" spans="2:44" ht="12.75" customHeight="1" outlineLevel="1">
      <c r="B81" s="2255">
        <v>2</v>
      </c>
      <c r="C81" s="2263" t="s">
        <v>2452</v>
      </c>
      <c r="D81" s="2264" t="s">
        <v>2452</v>
      </c>
      <c r="E81" s="2265" t="s">
        <v>2452</v>
      </c>
      <c r="F81" s="2266" t="s">
        <v>2452</v>
      </c>
      <c r="G81" s="2267" t="s">
        <v>2452</v>
      </c>
      <c r="H81" s="2268"/>
      <c r="I81" s="2257"/>
      <c r="J81" s="2269" t="s">
        <v>2452</v>
      </c>
      <c r="K81" s="2267" t="s">
        <v>2452</v>
      </c>
      <c r="L81" s="2269" t="s">
        <v>2452</v>
      </c>
      <c r="M81" s="2257">
        <v>0</v>
      </c>
      <c r="N81" s="2267" t="s">
        <v>2452</v>
      </c>
      <c r="O81" s="2267" t="s">
        <v>2452</v>
      </c>
      <c r="P81" s="2270" t="s">
        <v>2452</v>
      </c>
      <c r="X81" s="1165">
        <f>M81</f>
        <v>0</v>
      </c>
      <c r="Y81" s="1162"/>
      <c r="Z81" s="1162"/>
      <c r="AA81" s="1165">
        <f>X81+Y81-Z81</f>
        <v>0</v>
      </c>
      <c r="AB81" s="2326"/>
      <c r="AC81" s="1655" t="s">
        <v>2452</v>
      </c>
      <c r="AD81" s="1165">
        <f>IF(AB81="Y",$D$5-H81,AF81)</f>
        <v>1826</v>
      </c>
      <c r="AE81" s="1655"/>
      <c r="AF81" s="2324">
        <f>(MIN(5,G81)*365)+1</f>
        <v>1826</v>
      </c>
      <c r="AG81" s="2324">
        <f>I81*AD81/AF81</f>
        <v>0</v>
      </c>
      <c r="AH81" s="1165">
        <f>I81-AG81</f>
        <v>0</v>
      </c>
      <c r="AI81" s="1655">
        <f>IF(AB81="N",M81,IF(M81&gt;AH81,M81-AH81,0))</f>
        <v>0</v>
      </c>
      <c r="AJ81" s="1165">
        <f>IF(AB81="Y",MIN(AH81,K81),0)</f>
        <v>0</v>
      </c>
      <c r="AK81" s="1162"/>
      <c r="AL81" s="1165"/>
      <c r="AM81" s="1165"/>
      <c r="AN81" s="1162"/>
      <c r="AO81" s="1165"/>
      <c r="AP81" s="1165"/>
      <c r="AQ81" s="1162" t="s">
        <v>2452</v>
      </c>
      <c r="AR81" s="1836" t="s">
        <v>2452</v>
      </c>
    </row>
    <row r="82" spans="2:44" ht="12.75" customHeight="1" outlineLevel="1">
      <c r="B82" s="2255">
        <v>3</v>
      </c>
      <c r="C82" s="2263" t="s">
        <v>2452</v>
      </c>
      <c r="D82" s="2264" t="s">
        <v>2452</v>
      </c>
      <c r="E82" s="2265" t="s">
        <v>2452</v>
      </c>
      <c r="F82" s="2266" t="s">
        <v>2452</v>
      </c>
      <c r="G82" s="2267" t="s">
        <v>2452</v>
      </c>
      <c r="H82" s="2268"/>
      <c r="I82" s="2257"/>
      <c r="J82" s="2269" t="s">
        <v>2452</v>
      </c>
      <c r="K82" s="2267" t="s">
        <v>2452</v>
      </c>
      <c r="L82" s="2269" t="s">
        <v>2452</v>
      </c>
      <c r="M82" s="2257">
        <v>0</v>
      </c>
      <c r="N82" s="2267" t="s">
        <v>2452</v>
      </c>
      <c r="O82" s="2267" t="s">
        <v>2452</v>
      </c>
      <c r="P82" s="2270" t="s">
        <v>2452</v>
      </c>
      <c r="X82" s="1165">
        <f>M82</f>
        <v>0</v>
      </c>
      <c r="Y82" s="1162"/>
      <c r="Z82" s="1162"/>
      <c r="AA82" s="1165">
        <f>X82+Y82-Z82</f>
        <v>0</v>
      </c>
      <c r="AB82" s="1162"/>
      <c r="AC82" s="1655" t="s">
        <v>2452</v>
      </c>
      <c r="AD82" s="1165">
        <f>IF(AB82="Y",$D$5-H82,AF82)</f>
        <v>1826</v>
      </c>
      <c r="AE82" s="1655"/>
      <c r="AF82" s="2324">
        <f>(MIN(5,G82)*365)+1</f>
        <v>1826</v>
      </c>
      <c r="AG82" s="2324">
        <f>I82*AD82/AF82</f>
        <v>0</v>
      </c>
      <c r="AH82" s="1165">
        <f>I82-AG82</f>
        <v>0</v>
      </c>
      <c r="AI82" s="1655">
        <f>IF(AB82="N",M82,IF(M82&gt;AH82,M82-AH82,0))</f>
        <v>0</v>
      </c>
      <c r="AJ82" s="1165">
        <f>IF(AB82="Y",MIN(AH82,K82),0)</f>
        <v>0</v>
      </c>
      <c r="AK82" s="1162"/>
      <c r="AL82" s="1165"/>
      <c r="AM82" s="1165"/>
      <c r="AN82" s="1162"/>
      <c r="AO82" s="1165"/>
      <c r="AP82" s="1165"/>
      <c r="AQ82" s="1162" t="s">
        <v>2452</v>
      </c>
      <c r="AR82" s="1836" t="s">
        <v>2452</v>
      </c>
    </row>
    <row r="83" spans="2:44" ht="12.75" customHeight="1" outlineLevel="1">
      <c r="B83" s="2255">
        <v>4</v>
      </c>
      <c r="C83" s="2263" t="s">
        <v>2452</v>
      </c>
      <c r="D83" s="2264" t="s">
        <v>2452</v>
      </c>
      <c r="E83" s="2265" t="s">
        <v>2452</v>
      </c>
      <c r="F83" s="2266" t="s">
        <v>2452</v>
      </c>
      <c r="G83" s="2267" t="s">
        <v>2452</v>
      </c>
      <c r="H83" s="2268"/>
      <c r="I83" s="2257"/>
      <c r="J83" s="2269" t="s">
        <v>2452</v>
      </c>
      <c r="K83" s="2267" t="s">
        <v>2452</v>
      </c>
      <c r="L83" s="2269" t="s">
        <v>2452</v>
      </c>
      <c r="M83" s="2257">
        <v>0</v>
      </c>
      <c r="N83" s="2267" t="s">
        <v>2452</v>
      </c>
      <c r="O83" s="2267" t="s">
        <v>2452</v>
      </c>
      <c r="P83" s="2270" t="s">
        <v>2452</v>
      </c>
      <c r="X83" s="1165">
        <f>M83</f>
        <v>0</v>
      </c>
      <c r="Y83" s="1162"/>
      <c r="Z83" s="1162"/>
      <c r="AA83" s="1165">
        <f>X83+Y83-Z83</f>
        <v>0</v>
      </c>
      <c r="AB83" s="1162"/>
      <c r="AC83" s="1655" t="s">
        <v>2452</v>
      </c>
      <c r="AD83" s="1165">
        <f>IF(AB83="Y",$D$5-H83,AF83)</f>
        <v>1826</v>
      </c>
      <c r="AE83" s="1655"/>
      <c r="AF83" s="2324">
        <f>(MIN(5,G83)*365)+1</f>
        <v>1826</v>
      </c>
      <c r="AG83" s="2324">
        <f>I83*AD83/AF83</f>
        <v>0</v>
      </c>
      <c r="AH83" s="1165">
        <f>I83-AG83</f>
        <v>0</v>
      </c>
      <c r="AI83" s="1655">
        <f>IF(AB83="N",M83,IF(M83&gt;AH83,M83-AH83,0))</f>
        <v>0</v>
      </c>
      <c r="AJ83" s="1165">
        <f>IF(AB83="Y",MIN(AH83,K83),0)</f>
        <v>0</v>
      </c>
      <c r="AK83" s="1162"/>
      <c r="AL83" s="1165"/>
      <c r="AM83" s="1165"/>
      <c r="AN83" s="1162"/>
      <c r="AO83" s="1165"/>
      <c r="AP83" s="1165"/>
      <c r="AQ83" s="1162" t="s">
        <v>2452</v>
      </c>
      <c r="AR83" s="1836" t="s">
        <v>2452</v>
      </c>
    </row>
    <row r="84" spans="2:44" ht="12.75" customHeight="1" outlineLevel="1">
      <c r="B84" s="4213">
        <v>5</v>
      </c>
      <c r="C84" s="2271" t="s">
        <v>2452</v>
      </c>
      <c r="D84" s="2272" t="s">
        <v>2452</v>
      </c>
      <c r="E84" s="2273" t="s">
        <v>2452</v>
      </c>
      <c r="F84" s="2274" t="s">
        <v>2452</v>
      </c>
      <c r="G84" s="2275" t="s">
        <v>2452</v>
      </c>
      <c r="H84" s="2276"/>
      <c r="I84" s="2257"/>
      <c r="J84" s="2277" t="s">
        <v>2452</v>
      </c>
      <c r="K84" s="2275" t="s">
        <v>2452</v>
      </c>
      <c r="L84" s="2277" t="s">
        <v>2452</v>
      </c>
      <c r="M84" s="2278">
        <v>0</v>
      </c>
      <c r="N84" s="2275" t="s">
        <v>2452</v>
      </c>
      <c r="O84" s="2275" t="s">
        <v>2452</v>
      </c>
      <c r="P84" s="2279" t="s">
        <v>2452</v>
      </c>
      <c r="X84" s="1165">
        <f>M84</f>
        <v>0</v>
      </c>
      <c r="Y84" s="1162"/>
      <c r="Z84" s="1162"/>
      <c r="AA84" s="1165">
        <f>X84+Y84-Z84</f>
        <v>0</v>
      </c>
      <c r="AB84" s="1162"/>
      <c r="AC84" s="1655" t="s">
        <v>2452</v>
      </c>
      <c r="AD84" s="1165">
        <f>IF(AB84="Y",$D$5-H84,AF84)</f>
        <v>1826</v>
      </c>
      <c r="AE84" s="1655"/>
      <c r="AF84" s="2324">
        <f>(MIN(5,G84)*365)+1</f>
        <v>1826</v>
      </c>
      <c r="AG84" s="2324">
        <f>I84*AD84/AF84</f>
        <v>0</v>
      </c>
      <c r="AH84" s="1165">
        <f>I84-AG84</f>
        <v>0</v>
      </c>
      <c r="AI84" s="1655">
        <f>IF(AB84="N",M84,IF(M84&gt;AH84,M84-AH84,0))</f>
        <v>0</v>
      </c>
      <c r="AJ84" s="1165">
        <f>IF(AB84="Y",MIN(AH84,K84),0)</f>
        <v>0</v>
      </c>
      <c r="AK84" s="1162"/>
      <c r="AL84" s="1165"/>
      <c r="AM84" s="1165"/>
      <c r="AN84" s="1162"/>
      <c r="AO84" s="1165"/>
      <c r="AP84" s="1165"/>
      <c r="AQ84" s="1162" t="s">
        <v>2452</v>
      </c>
      <c r="AR84" s="1836" t="s">
        <v>2452</v>
      </c>
    </row>
    <row r="85" spans="2:44" ht="12.75" customHeight="1">
      <c r="B85" s="5806" t="s">
        <v>2452</v>
      </c>
      <c r="C85" s="5807" t="s">
        <v>1519</v>
      </c>
      <c r="D85" s="5808" t="s">
        <v>2452</v>
      </c>
      <c r="E85" s="5809" t="s">
        <v>2452</v>
      </c>
      <c r="F85" s="5808" t="s">
        <v>2452</v>
      </c>
      <c r="G85" s="5810" t="s">
        <v>2452</v>
      </c>
      <c r="H85" s="5811"/>
      <c r="I85" s="5822">
        <f t="shared" ref="I85:O85" si="18">SUBTOTAL(9,I80:I84)</f>
        <v>0</v>
      </c>
      <c r="J85" s="5823">
        <f t="shared" si="18"/>
        <v>0</v>
      </c>
      <c r="K85" s="5823">
        <f t="shared" si="18"/>
        <v>0</v>
      </c>
      <c r="L85" s="5823">
        <f t="shared" si="18"/>
        <v>0</v>
      </c>
      <c r="M85" s="5822">
        <f t="shared" si="18"/>
        <v>0</v>
      </c>
      <c r="N85" s="5823">
        <f t="shared" si="18"/>
        <v>0</v>
      </c>
      <c r="O85" s="5823">
        <f t="shared" si="18"/>
        <v>0</v>
      </c>
      <c r="P85" s="5814" t="s">
        <v>2452</v>
      </c>
      <c r="X85" s="2330">
        <f t="shared" ref="X85:AC85" si="19">SUBTOTAL(9,X80:X84)</f>
        <v>0</v>
      </c>
      <c r="Y85" s="2331">
        <f t="shared" si="19"/>
        <v>0</v>
      </c>
      <c r="Z85" s="2331">
        <f t="shared" si="19"/>
        <v>0</v>
      </c>
      <c r="AA85" s="2330">
        <f t="shared" si="19"/>
        <v>0</v>
      </c>
      <c r="AB85" s="2330"/>
      <c r="AC85" s="2331">
        <f t="shared" si="19"/>
        <v>0</v>
      </c>
      <c r="AD85" s="2330"/>
      <c r="AE85" s="2331"/>
      <c r="AF85" s="2331"/>
      <c r="AG85" s="2331">
        <f>SUBTOTAL(9,AG80:AG84)</f>
        <v>0</v>
      </c>
      <c r="AH85" s="2330">
        <f>SUBTOTAL(9,AH80:AH84)</f>
        <v>0</v>
      </c>
      <c r="AI85" s="2331">
        <f>SUBTOTAL(9,AI80:AI84)</f>
        <v>0</v>
      </c>
      <c r="AJ85" s="2330"/>
      <c r="AK85" s="2331"/>
      <c r="AL85" s="2330"/>
      <c r="AM85" s="2330"/>
      <c r="AN85" s="2331"/>
      <c r="AO85" s="2330"/>
      <c r="AP85" s="2330"/>
      <c r="AQ85" s="2331"/>
      <c r="AR85" s="2332"/>
    </row>
    <row r="86" spans="2:44" ht="12.75" customHeight="1">
      <c r="B86" s="2240" t="s">
        <v>2452</v>
      </c>
      <c r="C86" s="2254">
        <f>YEAR(D5)</f>
        <v>2024</v>
      </c>
      <c r="D86" s="2238" t="s">
        <v>2452</v>
      </c>
      <c r="E86" s="2242" t="s">
        <v>2452</v>
      </c>
      <c r="F86" s="2238" t="s">
        <v>2452</v>
      </c>
      <c r="G86" s="2243" t="s">
        <v>2452</v>
      </c>
      <c r="H86" s="2244"/>
      <c r="I86" s="2252" t="s">
        <v>2452</v>
      </c>
      <c r="J86" s="2243" t="s">
        <v>2452</v>
      </c>
      <c r="K86" s="2243" t="s">
        <v>2452</v>
      </c>
      <c r="L86" s="2243" t="s">
        <v>2452</v>
      </c>
      <c r="M86" s="2252" t="s">
        <v>2452</v>
      </c>
      <c r="N86" s="2243" t="s">
        <v>2452</v>
      </c>
      <c r="O86" s="2243" t="s">
        <v>2452</v>
      </c>
      <c r="P86" s="2253" t="s">
        <v>2452</v>
      </c>
      <c r="X86" s="1813" t="s">
        <v>2452</v>
      </c>
      <c r="Y86" s="2322" t="s">
        <v>2452</v>
      </c>
      <c r="Z86" s="2322" t="s">
        <v>2452</v>
      </c>
      <c r="AA86" s="1813" t="s">
        <v>2452</v>
      </c>
      <c r="AB86" s="1813"/>
      <c r="AC86" s="2322" t="s">
        <v>2452</v>
      </c>
      <c r="AD86" s="1813"/>
      <c r="AE86" s="2322"/>
      <c r="AF86" s="2322"/>
      <c r="AG86" s="2322" t="s">
        <v>2452</v>
      </c>
      <c r="AH86" s="1813" t="s">
        <v>2452</v>
      </c>
      <c r="AI86" s="2322" t="s">
        <v>2452</v>
      </c>
      <c r="AJ86" s="1813"/>
      <c r="AK86" s="2322"/>
      <c r="AL86" s="1813"/>
      <c r="AM86" s="1813"/>
      <c r="AN86" s="2322"/>
      <c r="AO86" s="1813"/>
      <c r="AP86" s="1813"/>
      <c r="AQ86" s="2322" t="s">
        <v>2452</v>
      </c>
      <c r="AR86" s="2323" t="s">
        <v>2452</v>
      </c>
    </row>
    <row r="87" spans="2:44" ht="12.75" customHeight="1" outlineLevel="1">
      <c r="B87" s="2255">
        <v>1</v>
      </c>
      <c r="C87" s="2263" t="s">
        <v>2452</v>
      </c>
      <c r="D87" s="2264" t="s">
        <v>2452</v>
      </c>
      <c r="E87" s="2265" t="s">
        <v>2452</v>
      </c>
      <c r="F87" s="2266" t="s">
        <v>2452</v>
      </c>
      <c r="G87" s="2267" t="s">
        <v>2452</v>
      </c>
      <c r="H87" s="2268"/>
      <c r="I87" s="2257"/>
      <c r="J87" s="2269" t="s">
        <v>2452</v>
      </c>
      <c r="K87" s="2267" t="s">
        <v>2452</v>
      </c>
      <c r="L87" s="2269" t="s">
        <v>2452</v>
      </c>
      <c r="M87" s="2257">
        <v>0</v>
      </c>
      <c r="N87" s="2267" t="s">
        <v>2452</v>
      </c>
      <c r="O87" s="2267" t="s">
        <v>2452</v>
      </c>
      <c r="P87" s="2270" t="s">
        <v>2452</v>
      </c>
      <c r="X87" s="1165">
        <f>M87</f>
        <v>0</v>
      </c>
      <c r="Y87" s="1162"/>
      <c r="Z87" s="1162"/>
      <c r="AA87" s="1165">
        <f>X87+Y87-Z87</f>
        <v>0</v>
      </c>
      <c r="AB87" s="1162"/>
      <c r="AC87" s="1655" t="s">
        <v>2452</v>
      </c>
      <c r="AD87" s="1165">
        <f>IF(AB87="Y",$D$5-H87,AF87)</f>
        <v>1826</v>
      </c>
      <c r="AE87" s="1655"/>
      <c r="AF87" s="2324">
        <f>(MIN(5,G87)*365)+1</f>
        <v>1826</v>
      </c>
      <c r="AG87" s="2324">
        <f>I87*AD87/AF87</f>
        <v>0</v>
      </c>
      <c r="AH87" s="1165">
        <f>I87-AG87</f>
        <v>0</v>
      </c>
      <c r="AI87" s="1655">
        <f>IF(AB87="N",M87,IF(M87&gt;AH87,M87-AH87,0))</f>
        <v>0</v>
      </c>
      <c r="AJ87" s="1165">
        <f>IF(AB87="Y",MIN(AH87,K87),0)</f>
        <v>0</v>
      </c>
      <c r="AK87" s="1162"/>
      <c r="AL87" s="1165"/>
      <c r="AM87" s="1165"/>
      <c r="AN87" s="1162"/>
      <c r="AO87" s="1165"/>
      <c r="AP87" s="1165"/>
      <c r="AQ87" s="1162" t="s">
        <v>2452</v>
      </c>
      <c r="AR87" s="1836" t="s">
        <v>2452</v>
      </c>
    </row>
    <row r="88" spans="2:44" ht="12.75" customHeight="1" outlineLevel="1">
      <c r="B88" s="2255">
        <v>2</v>
      </c>
      <c r="C88" s="2263" t="s">
        <v>2452</v>
      </c>
      <c r="D88" s="2264" t="s">
        <v>2452</v>
      </c>
      <c r="E88" s="2265" t="s">
        <v>2452</v>
      </c>
      <c r="F88" s="2266" t="s">
        <v>2452</v>
      </c>
      <c r="G88" s="2267" t="s">
        <v>2452</v>
      </c>
      <c r="H88" s="2268"/>
      <c r="I88" s="2257"/>
      <c r="J88" s="2269" t="s">
        <v>2452</v>
      </c>
      <c r="K88" s="2267" t="s">
        <v>2452</v>
      </c>
      <c r="L88" s="2269" t="s">
        <v>2452</v>
      </c>
      <c r="M88" s="2257">
        <v>0</v>
      </c>
      <c r="N88" s="2267" t="s">
        <v>2452</v>
      </c>
      <c r="O88" s="2267" t="s">
        <v>2452</v>
      </c>
      <c r="P88" s="2270" t="s">
        <v>2452</v>
      </c>
      <c r="X88" s="1165">
        <f>M88</f>
        <v>0</v>
      </c>
      <c r="Y88" s="1162"/>
      <c r="Z88" s="1162"/>
      <c r="AA88" s="1165">
        <f>X88+Y88-Z88</f>
        <v>0</v>
      </c>
      <c r="AB88" s="2326"/>
      <c r="AC88" s="1655" t="s">
        <v>2452</v>
      </c>
      <c r="AD88" s="1165">
        <f>IF(AB88="Y",$D$5-H88,AF88)</f>
        <v>1826</v>
      </c>
      <c r="AE88" s="1655"/>
      <c r="AF88" s="2324">
        <f>(MIN(5,G88)*365)+1</f>
        <v>1826</v>
      </c>
      <c r="AG88" s="2324">
        <f>I88*AD88/AF88</f>
        <v>0</v>
      </c>
      <c r="AH88" s="1165">
        <f>I88-AG88</f>
        <v>0</v>
      </c>
      <c r="AI88" s="1655">
        <f>IF(AB88="N",M88,IF(M88&gt;AH88,M88-AH88,0))</f>
        <v>0</v>
      </c>
      <c r="AJ88" s="1165">
        <f>IF(AB88="Y",MIN(AH88,K88),0)</f>
        <v>0</v>
      </c>
      <c r="AK88" s="1162"/>
      <c r="AL88" s="1165"/>
      <c r="AM88" s="1165"/>
      <c r="AN88" s="1162"/>
      <c r="AO88" s="1165"/>
      <c r="AP88" s="1165"/>
      <c r="AQ88" s="1162" t="s">
        <v>2452</v>
      </c>
      <c r="AR88" s="1836" t="s">
        <v>2452</v>
      </c>
    </row>
    <row r="89" spans="2:44" ht="12.75" customHeight="1" outlineLevel="1">
      <c r="B89" s="2255">
        <v>3</v>
      </c>
      <c r="C89" s="2263" t="s">
        <v>2452</v>
      </c>
      <c r="D89" s="2264" t="s">
        <v>2452</v>
      </c>
      <c r="E89" s="2265" t="s">
        <v>2452</v>
      </c>
      <c r="F89" s="2266" t="s">
        <v>2452</v>
      </c>
      <c r="G89" s="2267" t="s">
        <v>2452</v>
      </c>
      <c r="H89" s="2268"/>
      <c r="I89" s="2257"/>
      <c r="J89" s="2269" t="s">
        <v>2452</v>
      </c>
      <c r="K89" s="2267" t="s">
        <v>2452</v>
      </c>
      <c r="L89" s="2269" t="s">
        <v>2452</v>
      </c>
      <c r="M89" s="2257">
        <v>0</v>
      </c>
      <c r="N89" s="2267" t="s">
        <v>2452</v>
      </c>
      <c r="O89" s="2267" t="s">
        <v>2452</v>
      </c>
      <c r="P89" s="2270" t="s">
        <v>2452</v>
      </c>
      <c r="X89" s="1165">
        <f>M89</f>
        <v>0</v>
      </c>
      <c r="Y89" s="1162"/>
      <c r="Z89" s="1162"/>
      <c r="AA89" s="1165">
        <f>X89+Y89-Z89</f>
        <v>0</v>
      </c>
      <c r="AB89" s="1162"/>
      <c r="AC89" s="1655" t="s">
        <v>2452</v>
      </c>
      <c r="AD89" s="1165">
        <f>IF(AB89="Y",$D$5-H89,AF89)</f>
        <v>1826</v>
      </c>
      <c r="AE89" s="1655"/>
      <c r="AF89" s="2324">
        <f>(MIN(5,G89)*365)+1</f>
        <v>1826</v>
      </c>
      <c r="AG89" s="2324">
        <f>I89*AD89/AF89</f>
        <v>0</v>
      </c>
      <c r="AH89" s="1165">
        <f>I89-AG89</f>
        <v>0</v>
      </c>
      <c r="AI89" s="1655">
        <f>IF(AB89="N",M89,IF(M89&gt;AH89,M89-AH89,0))</f>
        <v>0</v>
      </c>
      <c r="AJ89" s="1165">
        <f>IF(AB89="Y",MIN(AH89,K89),0)</f>
        <v>0</v>
      </c>
      <c r="AK89" s="1162"/>
      <c r="AL89" s="1165"/>
      <c r="AM89" s="1165"/>
      <c r="AN89" s="1162"/>
      <c r="AO89" s="1165"/>
      <c r="AP89" s="1165"/>
      <c r="AQ89" s="1162" t="s">
        <v>2452</v>
      </c>
      <c r="AR89" s="1836" t="s">
        <v>2452</v>
      </c>
    </row>
    <row r="90" spans="2:44" ht="12.75" customHeight="1" outlineLevel="1">
      <c r="B90" s="2255">
        <v>4</v>
      </c>
      <c r="C90" s="2263" t="s">
        <v>2452</v>
      </c>
      <c r="D90" s="2264" t="s">
        <v>2452</v>
      </c>
      <c r="E90" s="2265" t="s">
        <v>2452</v>
      </c>
      <c r="F90" s="2266" t="s">
        <v>2452</v>
      </c>
      <c r="G90" s="2267" t="s">
        <v>2452</v>
      </c>
      <c r="H90" s="2268"/>
      <c r="I90" s="2257"/>
      <c r="J90" s="2269" t="s">
        <v>2452</v>
      </c>
      <c r="K90" s="2267" t="s">
        <v>2452</v>
      </c>
      <c r="L90" s="2269" t="s">
        <v>2452</v>
      </c>
      <c r="M90" s="2257">
        <v>0</v>
      </c>
      <c r="N90" s="2267" t="s">
        <v>2452</v>
      </c>
      <c r="O90" s="2267" t="s">
        <v>2452</v>
      </c>
      <c r="P90" s="2270" t="s">
        <v>2452</v>
      </c>
      <c r="X90" s="1165">
        <f>M90</f>
        <v>0</v>
      </c>
      <c r="Y90" s="1162"/>
      <c r="Z90" s="1162"/>
      <c r="AA90" s="1165">
        <f>X90+Y90-Z90</f>
        <v>0</v>
      </c>
      <c r="AB90" s="1162"/>
      <c r="AC90" s="1655" t="s">
        <v>2452</v>
      </c>
      <c r="AD90" s="1165">
        <f>IF(AB90="Y",$D$5-H90,AF90)</f>
        <v>1826</v>
      </c>
      <c r="AE90" s="1655"/>
      <c r="AF90" s="2324">
        <f>(MIN(5,G90)*365)+1</f>
        <v>1826</v>
      </c>
      <c r="AG90" s="2324">
        <f>I90*AD90/AF90</f>
        <v>0</v>
      </c>
      <c r="AH90" s="1165">
        <f>I90-AG90</f>
        <v>0</v>
      </c>
      <c r="AI90" s="1655">
        <f>IF(AB90="N",M90,IF(M90&gt;AH90,M90-AH90,0))</f>
        <v>0</v>
      </c>
      <c r="AJ90" s="1165">
        <f>IF(AB90="Y",MIN(AH90,K90),0)</f>
        <v>0</v>
      </c>
      <c r="AK90" s="1162"/>
      <c r="AL90" s="1165"/>
      <c r="AM90" s="1165"/>
      <c r="AN90" s="1162"/>
      <c r="AO90" s="1165"/>
      <c r="AP90" s="1165"/>
      <c r="AQ90" s="1162" t="s">
        <v>2452</v>
      </c>
      <c r="AR90" s="1836" t="s">
        <v>2452</v>
      </c>
    </row>
    <row r="91" spans="2:44" ht="12.75" customHeight="1" outlineLevel="1">
      <c r="B91" s="4213">
        <v>5</v>
      </c>
      <c r="C91" s="2271" t="s">
        <v>2452</v>
      </c>
      <c r="D91" s="2272" t="s">
        <v>2452</v>
      </c>
      <c r="E91" s="2273" t="s">
        <v>2452</v>
      </c>
      <c r="F91" s="2274" t="s">
        <v>2452</v>
      </c>
      <c r="G91" s="2275" t="s">
        <v>2452</v>
      </c>
      <c r="H91" s="2276"/>
      <c r="I91" s="2257"/>
      <c r="J91" s="2277" t="s">
        <v>2452</v>
      </c>
      <c r="K91" s="2275" t="s">
        <v>2452</v>
      </c>
      <c r="L91" s="2277" t="s">
        <v>2452</v>
      </c>
      <c r="M91" s="2278">
        <v>0</v>
      </c>
      <c r="N91" s="2275" t="s">
        <v>2452</v>
      </c>
      <c r="O91" s="2275" t="s">
        <v>2452</v>
      </c>
      <c r="P91" s="2279" t="s">
        <v>2452</v>
      </c>
      <c r="X91" s="1165">
        <f>M91</f>
        <v>0</v>
      </c>
      <c r="Y91" s="1162"/>
      <c r="Z91" s="1162"/>
      <c r="AA91" s="1165">
        <f>X91+Y91-Z91</f>
        <v>0</v>
      </c>
      <c r="AB91" s="1162"/>
      <c r="AC91" s="1655" t="s">
        <v>2452</v>
      </c>
      <c r="AD91" s="1165">
        <f>IF(AB91="Y",$D$5-H91,AF91)</f>
        <v>1826</v>
      </c>
      <c r="AE91" s="1655"/>
      <c r="AF91" s="2324">
        <f>(MIN(5,G91)*365)+1</f>
        <v>1826</v>
      </c>
      <c r="AG91" s="2324">
        <f>I91*AD91/AF91</f>
        <v>0</v>
      </c>
      <c r="AH91" s="1165">
        <f>I91-AG91</f>
        <v>0</v>
      </c>
      <c r="AI91" s="1655">
        <f>IF(AB91="N",M91,IF(M91&gt;AH91,M91-AH91,0))</f>
        <v>0</v>
      </c>
      <c r="AJ91" s="1165">
        <f>IF(AB91="Y",MIN(AH91,K91),0)</f>
        <v>0</v>
      </c>
      <c r="AK91" s="1162"/>
      <c r="AL91" s="1165"/>
      <c r="AM91" s="1165"/>
      <c r="AN91" s="1162"/>
      <c r="AO91" s="1165"/>
      <c r="AP91" s="1165"/>
      <c r="AQ91" s="1162" t="s">
        <v>2452</v>
      </c>
      <c r="AR91" s="1836" t="s">
        <v>2452</v>
      </c>
    </row>
    <row r="92" spans="2:44" ht="12.75" customHeight="1">
      <c r="B92" s="5806" t="s">
        <v>2452</v>
      </c>
      <c r="C92" s="5807" t="s">
        <v>1519</v>
      </c>
      <c r="D92" s="5808" t="s">
        <v>2452</v>
      </c>
      <c r="E92" s="5809" t="s">
        <v>2452</v>
      </c>
      <c r="F92" s="5808" t="s">
        <v>2452</v>
      </c>
      <c r="G92" s="5810" t="s">
        <v>2452</v>
      </c>
      <c r="H92" s="5811"/>
      <c r="I92" s="5822">
        <f t="shared" ref="I92:O92" si="20">SUBTOTAL(9,I87:I91)</f>
        <v>0</v>
      </c>
      <c r="J92" s="5823">
        <f t="shared" si="20"/>
        <v>0</v>
      </c>
      <c r="K92" s="5823">
        <f t="shared" si="20"/>
        <v>0</v>
      </c>
      <c r="L92" s="5823">
        <f t="shared" si="20"/>
        <v>0</v>
      </c>
      <c r="M92" s="5822">
        <f t="shared" si="20"/>
        <v>0</v>
      </c>
      <c r="N92" s="5823">
        <f t="shared" si="20"/>
        <v>0</v>
      </c>
      <c r="O92" s="5823">
        <f t="shared" si="20"/>
        <v>0</v>
      </c>
      <c r="P92" s="5814" t="s">
        <v>2452</v>
      </c>
      <c r="X92" s="2330">
        <f t="shared" ref="X92:AC92" si="21">SUBTOTAL(9,X87:X91)</f>
        <v>0</v>
      </c>
      <c r="Y92" s="2331">
        <f t="shared" si="21"/>
        <v>0</v>
      </c>
      <c r="Z92" s="2331">
        <f t="shared" si="21"/>
        <v>0</v>
      </c>
      <c r="AA92" s="2330">
        <f t="shared" si="21"/>
        <v>0</v>
      </c>
      <c r="AB92" s="2330"/>
      <c r="AC92" s="2331">
        <f t="shared" si="21"/>
        <v>0</v>
      </c>
      <c r="AD92" s="2330"/>
      <c r="AE92" s="2331"/>
      <c r="AF92" s="2331"/>
      <c r="AG92" s="2331">
        <f>SUBTOTAL(9,AG87:AG91)</f>
        <v>0</v>
      </c>
      <c r="AH92" s="2330">
        <f>SUBTOTAL(9,AH87:AH91)</f>
        <v>0</v>
      </c>
      <c r="AI92" s="2331">
        <f>SUBTOTAL(9,AI87:AI91)</f>
        <v>0</v>
      </c>
      <c r="AJ92" s="2330"/>
      <c r="AK92" s="2331"/>
      <c r="AL92" s="2330"/>
      <c r="AM92" s="2330"/>
      <c r="AN92" s="2331"/>
      <c r="AO92" s="2330"/>
      <c r="AP92" s="2330"/>
      <c r="AQ92" s="2331"/>
      <c r="AR92" s="2332"/>
    </row>
    <row r="93" spans="2:44" ht="12.75" customHeight="1">
      <c r="B93" s="2228" t="s">
        <v>2452</v>
      </c>
      <c r="C93" s="2251" t="s">
        <v>2452</v>
      </c>
      <c r="D93" s="2238" t="s">
        <v>2452</v>
      </c>
      <c r="E93" s="2242" t="s">
        <v>2452</v>
      </c>
      <c r="F93" s="2238" t="s">
        <v>2452</v>
      </c>
      <c r="G93" s="2243" t="s">
        <v>2452</v>
      </c>
      <c r="H93" s="2244"/>
      <c r="I93" s="2252" t="s">
        <v>2452</v>
      </c>
      <c r="J93" s="2243" t="s">
        <v>2452</v>
      </c>
      <c r="K93" s="2243" t="s">
        <v>2452</v>
      </c>
      <c r="L93" s="2243" t="s">
        <v>2452</v>
      </c>
      <c r="M93" s="2252" t="s">
        <v>2452</v>
      </c>
      <c r="N93" s="2243" t="s">
        <v>2452</v>
      </c>
      <c r="O93" s="2243" t="s">
        <v>2452</v>
      </c>
      <c r="P93" s="2235" t="s">
        <v>2452</v>
      </c>
      <c r="X93" s="1813" t="s">
        <v>2452</v>
      </c>
      <c r="Y93" s="2322" t="s">
        <v>2452</v>
      </c>
      <c r="Z93" s="2322" t="s">
        <v>2452</v>
      </c>
      <c r="AA93" s="1813" t="s">
        <v>2452</v>
      </c>
      <c r="AB93" s="1813"/>
      <c r="AC93" s="2322" t="s">
        <v>2452</v>
      </c>
      <c r="AD93" s="1813"/>
      <c r="AE93" s="2322"/>
      <c r="AF93" s="2322"/>
      <c r="AG93" s="2322" t="s">
        <v>2452</v>
      </c>
      <c r="AH93" s="1813" t="s">
        <v>2452</v>
      </c>
      <c r="AI93" s="2322" t="s">
        <v>2452</v>
      </c>
      <c r="AJ93" s="1813"/>
      <c r="AK93" s="2322"/>
      <c r="AL93" s="1813"/>
      <c r="AM93" s="1813"/>
      <c r="AN93" s="2322"/>
      <c r="AO93" s="1813"/>
      <c r="AP93" s="1813"/>
      <c r="AQ93" s="2322" t="s">
        <v>2452</v>
      </c>
      <c r="AR93" s="2323" t="s">
        <v>2452</v>
      </c>
    </row>
    <row r="94" spans="2:44" ht="12.75" customHeight="1">
      <c r="B94" s="4214" t="s">
        <v>2452</v>
      </c>
      <c r="C94" s="2289" t="s">
        <v>2452</v>
      </c>
      <c r="D94" s="2281" t="s">
        <v>2452</v>
      </c>
      <c r="E94" s="2282" t="s">
        <v>2452</v>
      </c>
      <c r="F94" s="2281" t="s">
        <v>2452</v>
      </c>
      <c r="G94" s="2283" t="s">
        <v>2452</v>
      </c>
      <c r="H94" s="2284"/>
      <c r="I94" s="2285" t="s">
        <v>2452</v>
      </c>
      <c r="J94" s="2283" t="s">
        <v>2452</v>
      </c>
      <c r="K94" s="2283" t="s">
        <v>2452</v>
      </c>
      <c r="L94" s="2283" t="s">
        <v>2452</v>
      </c>
      <c r="M94" s="2285" t="s">
        <v>2452</v>
      </c>
      <c r="N94" s="2283" t="s">
        <v>2452</v>
      </c>
      <c r="O94" s="2283" t="s">
        <v>2452</v>
      </c>
      <c r="P94" s="2286" t="s">
        <v>2452</v>
      </c>
      <c r="X94" s="1813" t="s">
        <v>2452</v>
      </c>
      <c r="Y94" s="2322" t="s">
        <v>2452</v>
      </c>
      <c r="Z94" s="2322" t="s">
        <v>2452</v>
      </c>
      <c r="AA94" s="1813" t="s">
        <v>2452</v>
      </c>
      <c r="AB94" s="1813"/>
      <c r="AC94" s="2322" t="s">
        <v>2452</v>
      </c>
      <c r="AD94" s="1813"/>
      <c r="AE94" s="2322"/>
      <c r="AF94" s="2322"/>
      <c r="AG94" s="2322" t="s">
        <v>2452</v>
      </c>
      <c r="AH94" s="1813" t="s">
        <v>2452</v>
      </c>
      <c r="AI94" s="2322" t="s">
        <v>2452</v>
      </c>
      <c r="AJ94" s="1813"/>
      <c r="AK94" s="2322"/>
      <c r="AL94" s="1813"/>
      <c r="AM94" s="1813"/>
      <c r="AN94" s="2322"/>
      <c r="AO94" s="1813"/>
      <c r="AP94" s="1813"/>
      <c r="AQ94" s="2322" t="s">
        <v>2452</v>
      </c>
      <c r="AR94" s="2323" t="s">
        <v>2452</v>
      </c>
    </row>
    <row r="95" spans="2:44" ht="12.75" customHeight="1">
      <c r="B95" s="5815" t="s">
        <v>2452</v>
      </c>
      <c r="C95" s="5816" t="s">
        <v>2466</v>
      </c>
      <c r="D95" s="5816" t="s">
        <v>2452</v>
      </c>
      <c r="E95" s="5817" t="s">
        <v>2452</v>
      </c>
      <c r="F95" s="5816" t="s">
        <v>2452</v>
      </c>
      <c r="G95" s="5818" t="s">
        <v>2452</v>
      </c>
      <c r="H95" s="5819"/>
      <c r="I95" s="5820">
        <f t="shared" ref="I95:O95" si="22">SUBTOTAL(9,I59:I92)</f>
        <v>0</v>
      </c>
      <c r="J95" s="5818">
        <f t="shared" si="22"/>
        <v>0</v>
      </c>
      <c r="K95" s="5818">
        <f t="shared" si="22"/>
        <v>0</v>
      </c>
      <c r="L95" s="5818">
        <f t="shared" si="22"/>
        <v>0</v>
      </c>
      <c r="M95" s="5820">
        <f t="shared" si="22"/>
        <v>0</v>
      </c>
      <c r="N95" s="5818">
        <f t="shared" si="22"/>
        <v>0</v>
      </c>
      <c r="O95" s="5818">
        <f t="shared" si="22"/>
        <v>0</v>
      </c>
      <c r="P95" s="5821" t="s">
        <v>2452</v>
      </c>
      <c r="X95" s="2330">
        <f t="shared" ref="X95:AC95" si="23">SUBTOTAL(9,X59:X92)</f>
        <v>0</v>
      </c>
      <c r="Y95" s="2331">
        <f t="shared" si="23"/>
        <v>0</v>
      </c>
      <c r="Z95" s="2331">
        <f t="shared" si="23"/>
        <v>0</v>
      </c>
      <c r="AA95" s="2330">
        <f t="shared" si="23"/>
        <v>0</v>
      </c>
      <c r="AB95" s="2330"/>
      <c r="AC95" s="2331">
        <f t="shared" si="23"/>
        <v>0</v>
      </c>
      <c r="AD95" s="2330"/>
      <c r="AE95" s="2331"/>
      <c r="AF95" s="2331"/>
      <c r="AG95" s="2331">
        <f>SUBTOTAL(9,AG59:AG92)</f>
        <v>0</v>
      </c>
      <c r="AH95" s="2330">
        <f>SUBTOTAL(9,AH59:AH92)</f>
        <v>0</v>
      </c>
      <c r="AI95" s="2331">
        <f>SUBTOTAL(9,AI59:AI92)</f>
        <v>0</v>
      </c>
      <c r="AJ95" s="2330"/>
      <c r="AK95" s="2331"/>
      <c r="AL95" s="2330"/>
      <c r="AM95" s="2330"/>
      <c r="AN95" s="2331"/>
      <c r="AO95" s="2330"/>
      <c r="AP95" s="2330"/>
      <c r="AQ95" s="2331"/>
      <c r="AR95" s="2332"/>
    </row>
    <row r="96" spans="2:44" ht="12.75" customHeight="1">
      <c r="B96" s="2240" t="s">
        <v>2452</v>
      </c>
      <c r="C96" s="2251" t="s">
        <v>2452</v>
      </c>
      <c r="D96" s="2238" t="s">
        <v>2452</v>
      </c>
      <c r="E96" s="2242" t="s">
        <v>2452</v>
      </c>
      <c r="F96" s="2238" t="s">
        <v>2452</v>
      </c>
      <c r="G96" s="2243" t="s">
        <v>2452</v>
      </c>
      <c r="H96" s="2244"/>
      <c r="I96" s="2252" t="s">
        <v>2452</v>
      </c>
      <c r="J96" s="2243" t="s">
        <v>2452</v>
      </c>
      <c r="K96" s="2243" t="s">
        <v>2452</v>
      </c>
      <c r="L96" s="2243" t="s">
        <v>2452</v>
      </c>
      <c r="M96" s="2252" t="s">
        <v>2452</v>
      </c>
      <c r="N96" s="2243" t="s">
        <v>2452</v>
      </c>
      <c r="O96" s="2243" t="s">
        <v>2452</v>
      </c>
      <c r="P96" s="2253" t="s">
        <v>2452</v>
      </c>
      <c r="X96" s="1813" t="s">
        <v>2452</v>
      </c>
      <c r="Y96" s="2322" t="s">
        <v>2452</v>
      </c>
      <c r="Z96" s="2322" t="s">
        <v>2452</v>
      </c>
      <c r="AA96" s="1813" t="s">
        <v>2452</v>
      </c>
      <c r="AB96" s="1813"/>
      <c r="AC96" s="2322" t="s">
        <v>2452</v>
      </c>
      <c r="AD96" s="1813"/>
      <c r="AE96" s="2322"/>
      <c r="AF96" s="2322"/>
      <c r="AG96" s="2322" t="s">
        <v>2452</v>
      </c>
      <c r="AH96" s="1813" t="s">
        <v>2452</v>
      </c>
      <c r="AI96" s="2322" t="s">
        <v>2452</v>
      </c>
      <c r="AJ96" s="1813"/>
      <c r="AK96" s="2322"/>
      <c r="AL96" s="1813"/>
      <c r="AM96" s="1813"/>
      <c r="AN96" s="2322"/>
      <c r="AO96" s="1813"/>
      <c r="AP96" s="1813"/>
      <c r="AQ96" s="2322" t="s">
        <v>2452</v>
      </c>
      <c r="AR96" s="2323" t="s">
        <v>2452</v>
      </c>
    </row>
    <row r="97" spans="2:44" ht="12.75" customHeight="1">
      <c r="B97" s="2240" t="s">
        <v>2467</v>
      </c>
      <c r="C97" s="2251" t="s">
        <v>2450</v>
      </c>
      <c r="D97" s="2238" t="s">
        <v>2452</v>
      </c>
      <c r="E97" s="2242" t="s">
        <v>2452</v>
      </c>
      <c r="F97" s="2238" t="s">
        <v>2452</v>
      </c>
      <c r="G97" s="2243" t="s">
        <v>2452</v>
      </c>
      <c r="H97" s="2244"/>
      <c r="I97" s="2252" t="s">
        <v>2452</v>
      </c>
      <c r="J97" s="2243" t="s">
        <v>2452</v>
      </c>
      <c r="K97" s="2243" t="s">
        <v>2452</v>
      </c>
      <c r="L97" s="2243" t="s">
        <v>2452</v>
      </c>
      <c r="M97" s="2252" t="s">
        <v>2452</v>
      </c>
      <c r="N97" s="2243" t="s">
        <v>2452</v>
      </c>
      <c r="O97" s="2243" t="s">
        <v>2452</v>
      </c>
      <c r="P97" s="2253" t="s">
        <v>2452</v>
      </c>
      <c r="X97" s="1813" t="s">
        <v>2452</v>
      </c>
      <c r="Y97" s="2322" t="s">
        <v>2452</v>
      </c>
      <c r="Z97" s="2322" t="s">
        <v>2452</v>
      </c>
      <c r="AA97" s="1813" t="s">
        <v>2452</v>
      </c>
      <c r="AB97" s="1813"/>
      <c r="AC97" s="2322" t="s">
        <v>2452</v>
      </c>
      <c r="AD97" s="1813"/>
      <c r="AE97" s="2322"/>
      <c r="AF97" s="2322"/>
      <c r="AG97" s="2322" t="s">
        <v>2452</v>
      </c>
      <c r="AH97" s="1813" t="s">
        <v>2452</v>
      </c>
      <c r="AI97" s="2322" t="s">
        <v>2452</v>
      </c>
      <c r="AJ97" s="1813"/>
      <c r="AK97" s="2322"/>
      <c r="AL97" s="1813"/>
      <c r="AM97" s="1813"/>
      <c r="AN97" s="2322"/>
      <c r="AO97" s="1813"/>
      <c r="AP97" s="1813"/>
      <c r="AQ97" s="2322" t="s">
        <v>2452</v>
      </c>
      <c r="AR97" s="2323" t="s">
        <v>2452</v>
      </c>
    </row>
    <row r="98" spans="2:44" ht="12.75" customHeight="1">
      <c r="B98" s="2240" t="s">
        <v>2452</v>
      </c>
      <c r="C98" s="2254">
        <f>C105-1</f>
        <v>2020</v>
      </c>
      <c r="D98" s="2238" t="s">
        <v>2452</v>
      </c>
      <c r="E98" s="2242" t="s">
        <v>2452</v>
      </c>
      <c r="F98" s="2238" t="s">
        <v>2452</v>
      </c>
      <c r="G98" s="2243" t="s">
        <v>2452</v>
      </c>
      <c r="H98" s="2244"/>
      <c r="I98" s="2252" t="s">
        <v>2452</v>
      </c>
      <c r="J98" s="2243" t="s">
        <v>2452</v>
      </c>
      <c r="K98" s="2243" t="s">
        <v>2452</v>
      </c>
      <c r="L98" s="2243" t="s">
        <v>2452</v>
      </c>
      <c r="M98" s="2252" t="s">
        <v>2452</v>
      </c>
      <c r="N98" s="2243" t="s">
        <v>2452</v>
      </c>
      <c r="O98" s="2243" t="s">
        <v>2452</v>
      </c>
      <c r="P98" s="2253" t="s">
        <v>2452</v>
      </c>
      <c r="X98" s="1813" t="s">
        <v>2452</v>
      </c>
      <c r="Y98" s="2322" t="s">
        <v>2452</v>
      </c>
      <c r="Z98" s="2322" t="s">
        <v>2452</v>
      </c>
      <c r="AA98" s="1813" t="s">
        <v>2452</v>
      </c>
      <c r="AB98" s="1813"/>
      <c r="AC98" s="2322" t="s">
        <v>2452</v>
      </c>
      <c r="AD98" s="1813"/>
      <c r="AE98" s="2322"/>
      <c r="AF98" s="2322"/>
      <c r="AG98" s="2322" t="s">
        <v>2452</v>
      </c>
      <c r="AH98" s="1813" t="s">
        <v>2452</v>
      </c>
      <c r="AI98" s="2322" t="s">
        <v>2452</v>
      </c>
      <c r="AJ98" s="1813"/>
      <c r="AK98" s="2322"/>
      <c r="AL98" s="1813"/>
      <c r="AM98" s="1813"/>
      <c r="AN98" s="2322"/>
      <c r="AO98" s="1813"/>
      <c r="AP98" s="1813"/>
      <c r="AQ98" s="2322" t="s">
        <v>2452</v>
      </c>
      <c r="AR98" s="2323" t="s">
        <v>2452</v>
      </c>
    </row>
    <row r="99" spans="2:44" ht="12.75" customHeight="1" outlineLevel="1">
      <c r="B99" s="2255">
        <v>1</v>
      </c>
      <c r="C99" s="2263" t="s">
        <v>2452</v>
      </c>
      <c r="D99" s="2264" t="s">
        <v>2452</v>
      </c>
      <c r="E99" s="2265" t="s">
        <v>2452</v>
      </c>
      <c r="F99" s="2266" t="s">
        <v>2452</v>
      </c>
      <c r="G99" s="2267" t="s">
        <v>2452</v>
      </c>
      <c r="H99" s="2268"/>
      <c r="I99" s="2257"/>
      <c r="J99" s="2269" t="s">
        <v>2452</v>
      </c>
      <c r="K99" s="2267" t="s">
        <v>2452</v>
      </c>
      <c r="L99" s="2269" t="s">
        <v>2452</v>
      </c>
      <c r="M99" s="2257">
        <v>0</v>
      </c>
      <c r="N99" s="2267" t="s">
        <v>2452</v>
      </c>
      <c r="O99" s="2267" t="s">
        <v>2452</v>
      </c>
      <c r="P99" s="2270" t="s">
        <v>2452</v>
      </c>
      <c r="X99" s="1165">
        <f>M99</f>
        <v>0</v>
      </c>
      <c r="Y99" s="1162"/>
      <c r="Z99" s="1162"/>
      <c r="AA99" s="1165">
        <f>X99+Y99-Z99</f>
        <v>0</v>
      </c>
      <c r="AB99" s="1162"/>
      <c r="AC99" s="1655" t="s">
        <v>2452</v>
      </c>
      <c r="AD99" s="1165">
        <f>IF(AB99="Y",$D$5-H99,AF99)</f>
        <v>1826</v>
      </c>
      <c r="AE99" s="1655"/>
      <c r="AF99" s="2324">
        <f>(MIN(5,G99)*365)+1</f>
        <v>1826</v>
      </c>
      <c r="AG99" s="2324">
        <f>I99*AD99/AF99</f>
        <v>0</v>
      </c>
      <c r="AH99" s="1165">
        <f>I99-AG99</f>
        <v>0</v>
      </c>
      <c r="AI99" s="1655">
        <f>IF(AB99="N",M99,IF(M99&gt;AH99,M99-AH99,0))</f>
        <v>0</v>
      </c>
      <c r="AJ99" s="1165">
        <f>IF(AB99="Y",MIN(AH99,K99),0)</f>
        <v>0</v>
      </c>
      <c r="AK99" s="1162"/>
      <c r="AL99" s="1165"/>
      <c r="AM99" s="1165"/>
      <c r="AN99" s="1162"/>
      <c r="AO99" s="1165"/>
      <c r="AP99" s="1165"/>
      <c r="AQ99" s="1162" t="s">
        <v>2452</v>
      </c>
      <c r="AR99" s="1836" t="s">
        <v>2452</v>
      </c>
    </row>
    <row r="100" spans="2:44" ht="12.75" customHeight="1" outlineLevel="1">
      <c r="B100" s="2255">
        <v>2</v>
      </c>
      <c r="C100" s="2263" t="s">
        <v>2452</v>
      </c>
      <c r="D100" s="2264" t="s">
        <v>2452</v>
      </c>
      <c r="E100" s="2265" t="s">
        <v>2452</v>
      </c>
      <c r="F100" s="2266" t="s">
        <v>2452</v>
      </c>
      <c r="G100" s="2267" t="s">
        <v>2452</v>
      </c>
      <c r="H100" s="2268"/>
      <c r="I100" s="2257"/>
      <c r="J100" s="2269" t="s">
        <v>2452</v>
      </c>
      <c r="K100" s="2267" t="s">
        <v>2452</v>
      </c>
      <c r="L100" s="2269" t="s">
        <v>2452</v>
      </c>
      <c r="M100" s="2257">
        <v>0</v>
      </c>
      <c r="N100" s="2267" t="s">
        <v>2452</v>
      </c>
      <c r="O100" s="2267" t="s">
        <v>2452</v>
      </c>
      <c r="P100" s="2270" t="s">
        <v>2452</v>
      </c>
      <c r="X100" s="1165">
        <f>M100</f>
        <v>0</v>
      </c>
      <c r="Y100" s="1162"/>
      <c r="Z100" s="1162"/>
      <c r="AA100" s="1165">
        <f>X100+Y100-Z100</f>
        <v>0</v>
      </c>
      <c r="AB100" s="2326"/>
      <c r="AC100" s="1655" t="s">
        <v>2452</v>
      </c>
      <c r="AD100" s="1165">
        <f>IF(AB100="Y",$D$5-H100,AF100)</f>
        <v>1826</v>
      </c>
      <c r="AE100" s="1655"/>
      <c r="AF100" s="2324">
        <f>(MIN(5,G100)*365)+1</f>
        <v>1826</v>
      </c>
      <c r="AG100" s="2324">
        <f>I100*AD100/AF100</f>
        <v>0</v>
      </c>
      <c r="AH100" s="1165">
        <f>I100-AG100</f>
        <v>0</v>
      </c>
      <c r="AI100" s="1655">
        <f>IF(AB100="N",M100,IF(M100&gt;AH100,M100-AH100,0))</f>
        <v>0</v>
      </c>
      <c r="AJ100" s="1165">
        <f>IF(AB100="Y",MIN(AH100,K100),0)</f>
        <v>0</v>
      </c>
      <c r="AK100" s="1162"/>
      <c r="AL100" s="1165"/>
      <c r="AM100" s="1165"/>
      <c r="AN100" s="1162"/>
      <c r="AO100" s="1165"/>
      <c r="AP100" s="1165"/>
      <c r="AQ100" s="1162" t="s">
        <v>2452</v>
      </c>
      <c r="AR100" s="1836" t="s">
        <v>2452</v>
      </c>
    </row>
    <row r="101" spans="2:44" ht="12.75" customHeight="1" outlineLevel="1">
      <c r="B101" s="2255">
        <v>3</v>
      </c>
      <c r="C101" s="2263" t="s">
        <v>2452</v>
      </c>
      <c r="D101" s="2264" t="s">
        <v>2452</v>
      </c>
      <c r="E101" s="2265" t="s">
        <v>2452</v>
      </c>
      <c r="F101" s="2266" t="s">
        <v>2452</v>
      </c>
      <c r="G101" s="2267" t="s">
        <v>2452</v>
      </c>
      <c r="H101" s="2268"/>
      <c r="I101" s="2257"/>
      <c r="J101" s="2269" t="s">
        <v>2452</v>
      </c>
      <c r="K101" s="2267" t="s">
        <v>2452</v>
      </c>
      <c r="L101" s="2269" t="s">
        <v>2452</v>
      </c>
      <c r="M101" s="2257">
        <v>0</v>
      </c>
      <c r="N101" s="2267" t="s">
        <v>2452</v>
      </c>
      <c r="O101" s="2267" t="s">
        <v>2452</v>
      </c>
      <c r="P101" s="2270" t="s">
        <v>2452</v>
      </c>
      <c r="X101" s="1165">
        <f>M101</f>
        <v>0</v>
      </c>
      <c r="Y101" s="1162"/>
      <c r="Z101" s="1162"/>
      <c r="AA101" s="1165">
        <f>X101+Y101-Z101</f>
        <v>0</v>
      </c>
      <c r="AB101" s="1162"/>
      <c r="AC101" s="1655" t="s">
        <v>2452</v>
      </c>
      <c r="AD101" s="1165">
        <f>IF(AB101="Y",$D$5-H101,AF101)</f>
        <v>1826</v>
      </c>
      <c r="AE101" s="1655"/>
      <c r="AF101" s="2324">
        <f>(MIN(5,G101)*365)+1</f>
        <v>1826</v>
      </c>
      <c r="AG101" s="2324">
        <f>I101*AD101/AF101</f>
        <v>0</v>
      </c>
      <c r="AH101" s="1165">
        <f>I101-AG101</f>
        <v>0</v>
      </c>
      <c r="AI101" s="1655">
        <f>IF(AB101="N",M101,IF(M101&gt;AH101,M101-AH101,0))</f>
        <v>0</v>
      </c>
      <c r="AJ101" s="1165">
        <f>IF(AB101="Y",MIN(AH101,K101),0)</f>
        <v>0</v>
      </c>
      <c r="AK101" s="1162"/>
      <c r="AL101" s="1165"/>
      <c r="AM101" s="1165"/>
      <c r="AN101" s="1162"/>
      <c r="AO101" s="1165"/>
      <c r="AP101" s="1165"/>
      <c r="AQ101" s="1162" t="s">
        <v>2452</v>
      </c>
      <c r="AR101" s="1836" t="s">
        <v>2452</v>
      </c>
    </row>
    <row r="102" spans="2:44" ht="12.75" customHeight="1" outlineLevel="1">
      <c r="B102" s="2255">
        <v>4</v>
      </c>
      <c r="C102" s="2263" t="s">
        <v>2452</v>
      </c>
      <c r="D102" s="2264" t="s">
        <v>2452</v>
      </c>
      <c r="E102" s="2265" t="s">
        <v>2452</v>
      </c>
      <c r="F102" s="2266" t="s">
        <v>2452</v>
      </c>
      <c r="G102" s="2267" t="s">
        <v>2452</v>
      </c>
      <c r="H102" s="2268"/>
      <c r="I102" s="2257"/>
      <c r="J102" s="2269" t="s">
        <v>2452</v>
      </c>
      <c r="K102" s="2267" t="s">
        <v>2452</v>
      </c>
      <c r="L102" s="2269" t="s">
        <v>2452</v>
      </c>
      <c r="M102" s="2257">
        <v>0</v>
      </c>
      <c r="N102" s="2267" t="s">
        <v>2452</v>
      </c>
      <c r="O102" s="2267" t="s">
        <v>2452</v>
      </c>
      <c r="P102" s="2270" t="s">
        <v>2452</v>
      </c>
      <c r="X102" s="1165">
        <f>M102</f>
        <v>0</v>
      </c>
      <c r="Y102" s="1162"/>
      <c r="Z102" s="1162"/>
      <c r="AA102" s="1165">
        <f>X102+Y102-Z102</f>
        <v>0</v>
      </c>
      <c r="AB102" s="1162"/>
      <c r="AC102" s="1655" t="s">
        <v>2452</v>
      </c>
      <c r="AD102" s="1165">
        <f>IF(AB102="Y",$D$5-H102,AF102)</f>
        <v>1826</v>
      </c>
      <c r="AE102" s="1655"/>
      <c r="AF102" s="2324">
        <f>(MIN(5,G102)*365)+1</f>
        <v>1826</v>
      </c>
      <c r="AG102" s="2324">
        <f>I102*AD102/AF102</f>
        <v>0</v>
      </c>
      <c r="AH102" s="1165">
        <f>I102-AG102</f>
        <v>0</v>
      </c>
      <c r="AI102" s="1655">
        <f>IF(AB102="N",M102,IF(M102&gt;AH102,M102-AH102,0))</f>
        <v>0</v>
      </c>
      <c r="AJ102" s="1165">
        <f>IF(AB102="Y",MIN(AH102,K102),0)</f>
        <v>0</v>
      </c>
      <c r="AK102" s="1162"/>
      <c r="AL102" s="1165"/>
      <c r="AM102" s="1165"/>
      <c r="AN102" s="1162"/>
      <c r="AO102" s="1165"/>
      <c r="AP102" s="1165"/>
      <c r="AQ102" s="1162" t="s">
        <v>2452</v>
      </c>
      <c r="AR102" s="1836" t="s">
        <v>2452</v>
      </c>
    </row>
    <row r="103" spans="2:44" ht="12.75" customHeight="1" outlineLevel="1">
      <c r="B103" s="4213">
        <v>5</v>
      </c>
      <c r="C103" s="2271" t="s">
        <v>2452</v>
      </c>
      <c r="D103" s="2272" t="s">
        <v>2452</v>
      </c>
      <c r="E103" s="2273" t="s">
        <v>2452</v>
      </c>
      <c r="F103" s="2274" t="s">
        <v>2452</v>
      </c>
      <c r="G103" s="2275" t="s">
        <v>2452</v>
      </c>
      <c r="H103" s="2276"/>
      <c r="I103" s="2257"/>
      <c r="J103" s="2277" t="s">
        <v>2452</v>
      </c>
      <c r="K103" s="2275" t="s">
        <v>2452</v>
      </c>
      <c r="L103" s="2277" t="s">
        <v>2452</v>
      </c>
      <c r="M103" s="2278">
        <v>0</v>
      </c>
      <c r="N103" s="2275" t="s">
        <v>2452</v>
      </c>
      <c r="O103" s="2275" t="s">
        <v>2452</v>
      </c>
      <c r="P103" s="2279" t="s">
        <v>2452</v>
      </c>
      <c r="X103" s="1165">
        <f>M103</f>
        <v>0</v>
      </c>
      <c r="Y103" s="1162"/>
      <c r="Z103" s="1162"/>
      <c r="AA103" s="1165">
        <f>X103+Y103-Z103</f>
        <v>0</v>
      </c>
      <c r="AB103" s="1162"/>
      <c r="AC103" s="1655" t="s">
        <v>2452</v>
      </c>
      <c r="AD103" s="1165">
        <f>IF(AB103="Y",$D$5-H103,AF103)</f>
        <v>1826</v>
      </c>
      <c r="AE103" s="1655"/>
      <c r="AF103" s="2324">
        <f>(MIN(5,G103)*365)+1</f>
        <v>1826</v>
      </c>
      <c r="AG103" s="2324">
        <f>I103*AD103/AF103</f>
        <v>0</v>
      </c>
      <c r="AH103" s="1165">
        <f>I103-AG103</f>
        <v>0</v>
      </c>
      <c r="AI103" s="1655">
        <f>IF(AB103="N",M103,IF(M103&gt;AH103,M103-AH103,0))</f>
        <v>0</v>
      </c>
      <c r="AJ103" s="1165">
        <f>IF(AB103="Y",MIN(AH103,K103),0)</f>
        <v>0</v>
      </c>
      <c r="AK103" s="1162"/>
      <c r="AL103" s="1165"/>
      <c r="AM103" s="1165"/>
      <c r="AN103" s="1162"/>
      <c r="AO103" s="1165"/>
      <c r="AP103" s="1165"/>
      <c r="AQ103" s="1162" t="s">
        <v>2452</v>
      </c>
      <c r="AR103" s="1836" t="s">
        <v>2452</v>
      </c>
    </row>
    <row r="104" spans="2:44" ht="12.75" customHeight="1">
      <c r="B104" s="5806" t="s">
        <v>2452</v>
      </c>
      <c r="C104" s="5807" t="s">
        <v>1519</v>
      </c>
      <c r="D104" s="5808" t="s">
        <v>2452</v>
      </c>
      <c r="E104" s="5809" t="s">
        <v>2452</v>
      </c>
      <c r="F104" s="5808" t="s">
        <v>2452</v>
      </c>
      <c r="G104" s="5810" t="s">
        <v>2452</v>
      </c>
      <c r="H104" s="5811"/>
      <c r="I104" s="5822">
        <f t="shared" ref="I104:O104" si="24">SUBTOTAL(9,I99:I103)</f>
        <v>0</v>
      </c>
      <c r="J104" s="5823">
        <f t="shared" si="24"/>
        <v>0</v>
      </c>
      <c r="K104" s="5823">
        <f t="shared" si="24"/>
        <v>0</v>
      </c>
      <c r="L104" s="5823">
        <f t="shared" si="24"/>
        <v>0</v>
      </c>
      <c r="M104" s="5822">
        <f t="shared" si="24"/>
        <v>0</v>
      </c>
      <c r="N104" s="5823">
        <f t="shared" si="24"/>
        <v>0</v>
      </c>
      <c r="O104" s="5823">
        <f t="shared" si="24"/>
        <v>0</v>
      </c>
      <c r="P104" s="5814" t="s">
        <v>2452</v>
      </c>
      <c r="X104" s="2330">
        <f t="shared" ref="X104:AC104" si="25">SUBTOTAL(9,X99:X103)</f>
        <v>0</v>
      </c>
      <c r="Y104" s="2331">
        <f t="shared" si="25"/>
        <v>0</v>
      </c>
      <c r="Z104" s="2331">
        <f t="shared" si="25"/>
        <v>0</v>
      </c>
      <c r="AA104" s="2330">
        <f t="shared" si="25"/>
        <v>0</v>
      </c>
      <c r="AB104" s="2330"/>
      <c r="AC104" s="2331">
        <f t="shared" si="25"/>
        <v>0</v>
      </c>
      <c r="AD104" s="2330"/>
      <c r="AE104" s="2331"/>
      <c r="AF104" s="2331"/>
      <c r="AG104" s="2331">
        <f>SUBTOTAL(9,AG99:AG103)</f>
        <v>0</v>
      </c>
      <c r="AH104" s="2330">
        <f>SUBTOTAL(9,AH99:AH103)</f>
        <v>0</v>
      </c>
      <c r="AI104" s="2331">
        <f>SUBTOTAL(9,AI99:AI103)</f>
        <v>0</v>
      </c>
      <c r="AJ104" s="2330"/>
      <c r="AK104" s="2331"/>
      <c r="AL104" s="2330"/>
      <c r="AM104" s="2330"/>
      <c r="AN104" s="2331"/>
      <c r="AO104" s="2330"/>
      <c r="AP104" s="2330"/>
      <c r="AQ104" s="2331"/>
      <c r="AR104" s="2332"/>
    </row>
    <row r="105" spans="2:44" ht="12.75" customHeight="1">
      <c r="B105" s="2240" t="s">
        <v>2452</v>
      </c>
      <c r="C105" s="2254">
        <f>C112-1</f>
        <v>2021</v>
      </c>
      <c r="D105" s="2238" t="s">
        <v>2452</v>
      </c>
      <c r="E105" s="2242" t="s">
        <v>2452</v>
      </c>
      <c r="F105" s="2238" t="s">
        <v>2452</v>
      </c>
      <c r="G105" s="2243" t="s">
        <v>2452</v>
      </c>
      <c r="H105" s="2244"/>
      <c r="I105" s="2252" t="s">
        <v>2452</v>
      </c>
      <c r="J105" s="2243" t="s">
        <v>2452</v>
      </c>
      <c r="K105" s="2243" t="s">
        <v>2452</v>
      </c>
      <c r="L105" s="2243" t="s">
        <v>2452</v>
      </c>
      <c r="M105" s="2252" t="s">
        <v>2452</v>
      </c>
      <c r="N105" s="2243" t="s">
        <v>2452</v>
      </c>
      <c r="O105" s="2243" t="s">
        <v>2452</v>
      </c>
      <c r="P105" s="2253" t="s">
        <v>2452</v>
      </c>
      <c r="X105" s="1813" t="s">
        <v>2452</v>
      </c>
      <c r="Y105" s="2322" t="s">
        <v>2452</v>
      </c>
      <c r="Z105" s="2322" t="s">
        <v>2452</v>
      </c>
      <c r="AA105" s="1813" t="s">
        <v>2452</v>
      </c>
      <c r="AB105" s="1813"/>
      <c r="AC105" s="2322" t="s">
        <v>2452</v>
      </c>
      <c r="AD105" s="1813"/>
      <c r="AE105" s="2322"/>
      <c r="AF105" s="2322"/>
      <c r="AG105" s="2322" t="s">
        <v>2452</v>
      </c>
      <c r="AH105" s="1813" t="s">
        <v>2452</v>
      </c>
      <c r="AI105" s="2322" t="s">
        <v>2452</v>
      </c>
      <c r="AJ105" s="1813"/>
      <c r="AK105" s="2322"/>
      <c r="AL105" s="1813"/>
      <c r="AM105" s="1813"/>
      <c r="AN105" s="2322"/>
      <c r="AO105" s="1813"/>
      <c r="AP105" s="1813"/>
      <c r="AQ105" s="2322" t="s">
        <v>2452</v>
      </c>
      <c r="AR105" s="2323" t="s">
        <v>2452</v>
      </c>
    </row>
    <row r="106" spans="2:44" ht="12.75" customHeight="1" outlineLevel="1">
      <c r="B106" s="2255">
        <v>1</v>
      </c>
      <c r="C106" s="2263" t="s">
        <v>2452</v>
      </c>
      <c r="D106" s="2264" t="s">
        <v>2452</v>
      </c>
      <c r="E106" s="2265" t="s">
        <v>2452</v>
      </c>
      <c r="F106" s="2266" t="s">
        <v>2452</v>
      </c>
      <c r="G106" s="2267" t="s">
        <v>2452</v>
      </c>
      <c r="H106" s="2268"/>
      <c r="I106" s="2257"/>
      <c r="J106" s="2269" t="s">
        <v>2452</v>
      </c>
      <c r="K106" s="2267" t="s">
        <v>2452</v>
      </c>
      <c r="L106" s="2269" t="s">
        <v>2452</v>
      </c>
      <c r="M106" s="2257">
        <v>0</v>
      </c>
      <c r="N106" s="2267" t="s">
        <v>2452</v>
      </c>
      <c r="O106" s="2267" t="s">
        <v>2452</v>
      </c>
      <c r="P106" s="2270" t="s">
        <v>2452</v>
      </c>
      <c r="X106" s="1165">
        <f>M106</f>
        <v>0</v>
      </c>
      <c r="Y106" s="1162"/>
      <c r="Z106" s="1162"/>
      <c r="AA106" s="1165">
        <f>X106+Y106-Z106</f>
        <v>0</v>
      </c>
      <c r="AB106" s="1162"/>
      <c r="AC106" s="1655" t="s">
        <v>2452</v>
      </c>
      <c r="AD106" s="1165">
        <f>IF(AB106="Y",$D$5-H106,AF106)</f>
        <v>1826</v>
      </c>
      <c r="AE106" s="1655"/>
      <c r="AF106" s="2324">
        <f>(MIN(5,G106)*365)+1</f>
        <v>1826</v>
      </c>
      <c r="AG106" s="2324">
        <f>I106*AD106/AF106</f>
        <v>0</v>
      </c>
      <c r="AH106" s="1165">
        <f>I106-AG106</f>
        <v>0</v>
      </c>
      <c r="AI106" s="1655">
        <f>IF(AB106="N",M106,IF(M106&gt;AH106,M106-AH106,0))</f>
        <v>0</v>
      </c>
      <c r="AJ106" s="1165">
        <f>IF(AB106="Y",MIN(AH106,K106),0)</f>
        <v>0</v>
      </c>
      <c r="AK106" s="1162"/>
      <c r="AL106" s="1165"/>
      <c r="AM106" s="1165"/>
      <c r="AN106" s="1162"/>
      <c r="AO106" s="1165"/>
      <c r="AP106" s="1165"/>
      <c r="AQ106" s="1162" t="s">
        <v>2452</v>
      </c>
      <c r="AR106" s="1836" t="s">
        <v>2452</v>
      </c>
    </row>
    <row r="107" spans="2:44" ht="12.75" customHeight="1" outlineLevel="1">
      <c r="B107" s="2255">
        <v>2</v>
      </c>
      <c r="C107" s="2263" t="s">
        <v>2452</v>
      </c>
      <c r="D107" s="2264" t="s">
        <v>2452</v>
      </c>
      <c r="E107" s="2265" t="s">
        <v>2452</v>
      </c>
      <c r="F107" s="2266" t="s">
        <v>2452</v>
      </c>
      <c r="G107" s="2267" t="s">
        <v>2452</v>
      </c>
      <c r="H107" s="2268"/>
      <c r="I107" s="2257"/>
      <c r="J107" s="2269" t="s">
        <v>2452</v>
      </c>
      <c r="K107" s="2267" t="s">
        <v>2452</v>
      </c>
      <c r="L107" s="2269" t="s">
        <v>2452</v>
      </c>
      <c r="M107" s="2257">
        <v>0</v>
      </c>
      <c r="N107" s="2267" t="s">
        <v>2452</v>
      </c>
      <c r="O107" s="2267" t="s">
        <v>2452</v>
      </c>
      <c r="P107" s="2270" t="s">
        <v>2452</v>
      </c>
      <c r="X107" s="1165">
        <f>M107</f>
        <v>0</v>
      </c>
      <c r="Y107" s="1162"/>
      <c r="Z107" s="1162"/>
      <c r="AA107" s="1165">
        <f>X107+Y107-Z107</f>
        <v>0</v>
      </c>
      <c r="AB107" s="2326"/>
      <c r="AC107" s="1655" t="s">
        <v>2452</v>
      </c>
      <c r="AD107" s="1165">
        <f>IF(AB107="Y",$D$5-H107,AF107)</f>
        <v>1826</v>
      </c>
      <c r="AE107" s="1655"/>
      <c r="AF107" s="2324">
        <f>(MIN(5,G107)*365)+1</f>
        <v>1826</v>
      </c>
      <c r="AG107" s="2324">
        <f>I107*AD107/AF107</f>
        <v>0</v>
      </c>
      <c r="AH107" s="1165">
        <f>I107-AG107</f>
        <v>0</v>
      </c>
      <c r="AI107" s="1655">
        <f>IF(AB107="N",M107,IF(M107&gt;AH107,M107-AH107,0))</f>
        <v>0</v>
      </c>
      <c r="AJ107" s="1165">
        <f>IF(AB107="Y",MIN(AH107,K107),0)</f>
        <v>0</v>
      </c>
      <c r="AK107" s="1162"/>
      <c r="AL107" s="1165"/>
      <c r="AM107" s="1165"/>
      <c r="AN107" s="1162"/>
      <c r="AO107" s="1165"/>
      <c r="AP107" s="1165"/>
      <c r="AQ107" s="1162" t="s">
        <v>2452</v>
      </c>
      <c r="AR107" s="1836" t="s">
        <v>2452</v>
      </c>
    </row>
    <row r="108" spans="2:44" ht="12.75" customHeight="1" outlineLevel="1">
      <c r="B108" s="2255">
        <v>3</v>
      </c>
      <c r="C108" s="2263" t="s">
        <v>2452</v>
      </c>
      <c r="D108" s="2264" t="s">
        <v>2452</v>
      </c>
      <c r="E108" s="2265" t="s">
        <v>2452</v>
      </c>
      <c r="F108" s="2266" t="s">
        <v>2452</v>
      </c>
      <c r="G108" s="2267" t="s">
        <v>2452</v>
      </c>
      <c r="H108" s="2268"/>
      <c r="I108" s="2257"/>
      <c r="J108" s="2269" t="s">
        <v>2452</v>
      </c>
      <c r="K108" s="2267" t="s">
        <v>2452</v>
      </c>
      <c r="L108" s="2269" t="s">
        <v>2452</v>
      </c>
      <c r="M108" s="2257">
        <v>0</v>
      </c>
      <c r="N108" s="2267" t="s">
        <v>2452</v>
      </c>
      <c r="O108" s="2267" t="s">
        <v>2452</v>
      </c>
      <c r="P108" s="2270" t="s">
        <v>2452</v>
      </c>
      <c r="X108" s="1165">
        <f>M108</f>
        <v>0</v>
      </c>
      <c r="Y108" s="1162"/>
      <c r="Z108" s="1162"/>
      <c r="AA108" s="1165">
        <f>X108+Y108-Z108</f>
        <v>0</v>
      </c>
      <c r="AB108" s="1162"/>
      <c r="AC108" s="1655" t="s">
        <v>2452</v>
      </c>
      <c r="AD108" s="1165">
        <f>IF(AB108="Y",$D$5-H108,AF108)</f>
        <v>1826</v>
      </c>
      <c r="AE108" s="1655"/>
      <c r="AF108" s="2324">
        <f>(MIN(5,G108)*365)+1</f>
        <v>1826</v>
      </c>
      <c r="AG108" s="2324">
        <f>I108*AD108/AF108</f>
        <v>0</v>
      </c>
      <c r="AH108" s="1165">
        <f>I108-AG108</f>
        <v>0</v>
      </c>
      <c r="AI108" s="1655">
        <f>IF(AB108="N",M108,IF(M108&gt;AH108,M108-AH108,0))</f>
        <v>0</v>
      </c>
      <c r="AJ108" s="1165">
        <f>IF(AB108="Y",MIN(AH108,K108),0)</f>
        <v>0</v>
      </c>
      <c r="AK108" s="1162"/>
      <c r="AL108" s="1165"/>
      <c r="AM108" s="1165"/>
      <c r="AN108" s="1162"/>
      <c r="AO108" s="1165"/>
      <c r="AP108" s="1165"/>
      <c r="AQ108" s="1162" t="s">
        <v>2452</v>
      </c>
      <c r="AR108" s="1836" t="s">
        <v>2452</v>
      </c>
    </row>
    <row r="109" spans="2:44" ht="12.75" customHeight="1" outlineLevel="1">
      <c r="B109" s="2255">
        <v>4</v>
      </c>
      <c r="C109" s="2263" t="s">
        <v>2452</v>
      </c>
      <c r="D109" s="2264" t="s">
        <v>2452</v>
      </c>
      <c r="E109" s="2265" t="s">
        <v>2452</v>
      </c>
      <c r="F109" s="2266" t="s">
        <v>2452</v>
      </c>
      <c r="G109" s="2267" t="s">
        <v>2452</v>
      </c>
      <c r="H109" s="2268"/>
      <c r="I109" s="2257"/>
      <c r="J109" s="2269" t="s">
        <v>2452</v>
      </c>
      <c r="K109" s="2267" t="s">
        <v>2452</v>
      </c>
      <c r="L109" s="2269" t="s">
        <v>2452</v>
      </c>
      <c r="M109" s="2257">
        <v>0</v>
      </c>
      <c r="N109" s="2267" t="s">
        <v>2452</v>
      </c>
      <c r="O109" s="2267" t="s">
        <v>2452</v>
      </c>
      <c r="P109" s="2270" t="s">
        <v>2452</v>
      </c>
      <c r="X109" s="1165">
        <f>M109</f>
        <v>0</v>
      </c>
      <c r="Y109" s="1162"/>
      <c r="Z109" s="1162"/>
      <c r="AA109" s="1165">
        <f>X109+Y109-Z109</f>
        <v>0</v>
      </c>
      <c r="AB109" s="1162"/>
      <c r="AC109" s="1655" t="s">
        <v>2452</v>
      </c>
      <c r="AD109" s="1165">
        <f>IF(AB109="Y",$D$5-H109,AF109)</f>
        <v>1826</v>
      </c>
      <c r="AE109" s="1655"/>
      <c r="AF109" s="2324">
        <f>(MIN(5,G109)*365)+1</f>
        <v>1826</v>
      </c>
      <c r="AG109" s="2324">
        <f>I109*AD109/AF109</f>
        <v>0</v>
      </c>
      <c r="AH109" s="1165">
        <f>I109-AG109</f>
        <v>0</v>
      </c>
      <c r="AI109" s="1655">
        <f>IF(AB109="N",M109,IF(M109&gt;AH109,M109-AH109,0))</f>
        <v>0</v>
      </c>
      <c r="AJ109" s="1165">
        <f>IF(AB109="Y",MIN(AH109,K109),0)</f>
        <v>0</v>
      </c>
      <c r="AK109" s="1162"/>
      <c r="AL109" s="1165"/>
      <c r="AM109" s="1165"/>
      <c r="AN109" s="1162"/>
      <c r="AO109" s="1165"/>
      <c r="AP109" s="1165"/>
      <c r="AQ109" s="1162" t="s">
        <v>2452</v>
      </c>
      <c r="AR109" s="1836" t="s">
        <v>2452</v>
      </c>
    </row>
    <row r="110" spans="2:44" ht="12.75" customHeight="1" outlineLevel="1">
      <c r="B110" s="4213">
        <v>5</v>
      </c>
      <c r="C110" s="2271" t="s">
        <v>2452</v>
      </c>
      <c r="D110" s="2272" t="s">
        <v>2452</v>
      </c>
      <c r="E110" s="2273" t="s">
        <v>2452</v>
      </c>
      <c r="F110" s="2274" t="s">
        <v>2452</v>
      </c>
      <c r="G110" s="2275" t="s">
        <v>2452</v>
      </c>
      <c r="H110" s="2276"/>
      <c r="I110" s="2257"/>
      <c r="J110" s="2277" t="s">
        <v>2452</v>
      </c>
      <c r="K110" s="2275" t="s">
        <v>2452</v>
      </c>
      <c r="L110" s="2277" t="s">
        <v>2452</v>
      </c>
      <c r="M110" s="2278">
        <v>0</v>
      </c>
      <c r="N110" s="2275" t="s">
        <v>2452</v>
      </c>
      <c r="O110" s="2275" t="s">
        <v>2452</v>
      </c>
      <c r="P110" s="2279" t="s">
        <v>2452</v>
      </c>
      <c r="X110" s="1165">
        <f>M110</f>
        <v>0</v>
      </c>
      <c r="Y110" s="1162"/>
      <c r="Z110" s="1162"/>
      <c r="AA110" s="1165">
        <f>X110+Y110-Z110</f>
        <v>0</v>
      </c>
      <c r="AB110" s="1162"/>
      <c r="AC110" s="1655" t="s">
        <v>2452</v>
      </c>
      <c r="AD110" s="1165">
        <f>IF(AB110="Y",$D$5-H110,AF110)</f>
        <v>1826</v>
      </c>
      <c r="AE110" s="1655"/>
      <c r="AF110" s="2324">
        <f>(MIN(5,G110)*365)+1</f>
        <v>1826</v>
      </c>
      <c r="AG110" s="2324">
        <f>I110*AD110/AF110</f>
        <v>0</v>
      </c>
      <c r="AH110" s="1165">
        <f>I110-AG110</f>
        <v>0</v>
      </c>
      <c r="AI110" s="1655">
        <f>IF(AB110="N",M110,IF(M110&gt;AH110,M110-AH110,0))</f>
        <v>0</v>
      </c>
      <c r="AJ110" s="1165">
        <f>IF(AB110="Y",MIN(AH110,K110),0)</f>
        <v>0</v>
      </c>
      <c r="AK110" s="1162"/>
      <c r="AL110" s="1165"/>
      <c r="AM110" s="1165"/>
      <c r="AN110" s="1162"/>
      <c r="AO110" s="1165"/>
      <c r="AP110" s="1165"/>
      <c r="AQ110" s="1162" t="s">
        <v>2452</v>
      </c>
      <c r="AR110" s="1836" t="s">
        <v>2452</v>
      </c>
    </row>
    <row r="111" spans="2:44" ht="12.75" customHeight="1">
      <c r="B111" s="5806" t="s">
        <v>2452</v>
      </c>
      <c r="C111" s="5807" t="s">
        <v>1519</v>
      </c>
      <c r="D111" s="5808" t="s">
        <v>2452</v>
      </c>
      <c r="E111" s="5809" t="s">
        <v>2452</v>
      </c>
      <c r="F111" s="5808" t="s">
        <v>2452</v>
      </c>
      <c r="G111" s="5810" t="s">
        <v>2452</v>
      </c>
      <c r="H111" s="5811"/>
      <c r="I111" s="5822">
        <f t="shared" ref="I111:O111" si="26">SUBTOTAL(9,I106:I110)</f>
        <v>0</v>
      </c>
      <c r="J111" s="5823">
        <f t="shared" si="26"/>
        <v>0</v>
      </c>
      <c r="K111" s="5823">
        <f t="shared" si="26"/>
        <v>0</v>
      </c>
      <c r="L111" s="5823">
        <f t="shared" si="26"/>
        <v>0</v>
      </c>
      <c r="M111" s="5822">
        <f t="shared" si="26"/>
        <v>0</v>
      </c>
      <c r="N111" s="5823">
        <f t="shared" si="26"/>
        <v>0</v>
      </c>
      <c r="O111" s="5823">
        <f t="shared" si="26"/>
        <v>0</v>
      </c>
      <c r="P111" s="5814" t="s">
        <v>2452</v>
      </c>
      <c r="X111" s="2330">
        <f t="shared" ref="X111:AC111" si="27">SUBTOTAL(9,X106:X110)</f>
        <v>0</v>
      </c>
      <c r="Y111" s="2331">
        <f t="shared" si="27"/>
        <v>0</v>
      </c>
      <c r="Z111" s="2331">
        <f t="shared" si="27"/>
        <v>0</v>
      </c>
      <c r="AA111" s="2330">
        <f t="shared" si="27"/>
        <v>0</v>
      </c>
      <c r="AB111" s="2330"/>
      <c r="AC111" s="2331">
        <f t="shared" si="27"/>
        <v>0</v>
      </c>
      <c r="AD111" s="2330"/>
      <c r="AE111" s="2331"/>
      <c r="AF111" s="2331"/>
      <c r="AG111" s="2331">
        <f>SUBTOTAL(9,AG106:AG110)</f>
        <v>0</v>
      </c>
      <c r="AH111" s="2330">
        <f>SUBTOTAL(9,AH106:AH110)</f>
        <v>0</v>
      </c>
      <c r="AI111" s="2331">
        <f>SUBTOTAL(9,AI106:AI110)</f>
        <v>0</v>
      </c>
      <c r="AJ111" s="2330"/>
      <c r="AK111" s="2331"/>
      <c r="AL111" s="2330"/>
      <c r="AM111" s="2330"/>
      <c r="AN111" s="2331"/>
      <c r="AO111" s="2330"/>
      <c r="AP111" s="2330"/>
      <c r="AQ111" s="2331"/>
      <c r="AR111" s="2332"/>
    </row>
    <row r="112" spans="2:44" ht="12.75" customHeight="1">
      <c r="B112" s="2240" t="s">
        <v>2452</v>
      </c>
      <c r="C112" s="2254">
        <f>C119-1</f>
        <v>2022</v>
      </c>
      <c r="D112" s="2238" t="s">
        <v>2452</v>
      </c>
      <c r="E112" s="2242" t="s">
        <v>2452</v>
      </c>
      <c r="F112" s="2238" t="s">
        <v>2452</v>
      </c>
      <c r="G112" s="2243" t="s">
        <v>2452</v>
      </c>
      <c r="H112" s="2244"/>
      <c r="I112" s="2252" t="s">
        <v>2452</v>
      </c>
      <c r="J112" s="2243" t="s">
        <v>2452</v>
      </c>
      <c r="K112" s="2243" t="s">
        <v>2452</v>
      </c>
      <c r="L112" s="2243" t="s">
        <v>2452</v>
      </c>
      <c r="M112" s="2252" t="s">
        <v>2452</v>
      </c>
      <c r="N112" s="2243" t="s">
        <v>2452</v>
      </c>
      <c r="O112" s="2243" t="s">
        <v>2452</v>
      </c>
      <c r="P112" s="2253" t="s">
        <v>2452</v>
      </c>
      <c r="X112" s="1813" t="s">
        <v>2452</v>
      </c>
      <c r="Y112" s="2322" t="s">
        <v>2452</v>
      </c>
      <c r="Z112" s="2322" t="s">
        <v>2452</v>
      </c>
      <c r="AA112" s="1813" t="s">
        <v>2452</v>
      </c>
      <c r="AB112" s="1813"/>
      <c r="AC112" s="2322" t="s">
        <v>2452</v>
      </c>
      <c r="AD112" s="1813"/>
      <c r="AE112" s="2322"/>
      <c r="AF112" s="2322"/>
      <c r="AG112" s="2322" t="s">
        <v>2452</v>
      </c>
      <c r="AH112" s="1813" t="s">
        <v>2452</v>
      </c>
      <c r="AI112" s="2322" t="s">
        <v>2452</v>
      </c>
      <c r="AJ112" s="1813"/>
      <c r="AK112" s="2322"/>
      <c r="AL112" s="1813"/>
      <c r="AM112" s="1813"/>
      <c r="AN112" s="2322"/>
      <c r="AO112" s="1813"/>
      <c r="AP112" s="1813"/>
      <c r="AQ112" s="2322" t="s">
        <v>2452</v>
      </c>
      <c r="AR112" s="2323" t="s">
        <v>2452</v>
      </c>
    </row>
    <row r="113" spans="2:44" ht="12.75" customHeight="1" outlineLevel="1">
      <c r="B113" s="2255">
        <v>1</v>
      </c>
      <c r="C113" s="2263" t="s">
        <v>2452</v>
      </c>
      <c r="D113" s="2264" t="s">
        <v>2452</v>
      </c>
      <c r="E113" s="2265" t="s">
        <v>2452</v>
      </c>
      <c r="F113" s="2266" t="s">
        <v>2452</v>
      </c>
      <c r="G113" s="2267" t="s">
        <v>2452</v>
      </c>
      <c r="H113" s="2268"/>
      <c r="I113" s="2257"/>
      <c r="J113" s="2269" t="s">
        <v>2452</v>
      </c>
      <c r="K113" s="2267" t="s">
        <v>2452</v>
      </c>
      <c r="L113" s="2269" t="s">
        <v>2452</v>
      </c>
      <c r="M113" s="2257">
        <v>0</v>
      </c>
      <c r="N113" s="2267" t="s">
        <v>2452</v>
      </c>
      <c r="O113" s="2267" t="s">
        <v>2452</v>
      </c>
      <c r="P113" s="2270" t="s">
        <v>2452</v>
      </c>
      <c r="X113" s="1165">
        <f>M113</f>
        <v>0</v>
      </c>
      <c r="Y113" s="1162"/>
      <c r="Z113" s="1162"/>
      <c r="AA113" s="1165">
        <f>X113+Y113-Z113</f>
        <v>0</v>
      </c>
      <c r="AB113" s="1162"/>
      <c r="AC113" s="1655" t="s">
        <v>2452</v>
      </c>
      <c r="AD113" s="1165">
        <f>IF(AB113="Y",$D$5-H113,AF113)</f>
        <v>1826</v>
      </c>
      <c r="AE113" s="1655"/>
      <c r="AF113" s="2324">
        <f>(MIN(5,G113)*365)+1</f>
        <v>1826</v>
      </c>
      <c r="AG113" s="2324">
        <f>I113*AD113/AF113</f>
        <v>0</v>
      </c>
      <c r="AH113" s="1165">
        <f>I113-AG113</f>
        <v>0</v>
      </c>
      <c r="AI113" s="1655">
        <f>IF(AB113="N",M113,IF(M113&gt;AH113,M113-AH113,0))</f>
        <v>0</v>
      </c>
      <c r="AJ113" s="1165">
        <f>IF(AB113="Y",MIN(AH113,K113),0)</f>
        <v>0</v>
      </c>
      <c r="AK113" s="1162"/>
      <c r="AL113" s="1165"/>
      <c r="AM113" s="1165"/>
      <c r="AN113" s="1162"/>
      <c r="AO113" s="1165"/>
      <c r="AP113" s="1165"/>
      <c r="AQ113" s="1162" t="s">
        <v>2452</v>
      </c>
      <c r="AR113" s="1836" t="s">
        <v>2452</v>
      </c>
    </row>
    <row r="114" spans="2:44" ht="12.75" customHeight="1" outlineLevel="1">
      <c r="B114" s="2255">
        <v>2</v>
      </c>
      <c r="C114" s="2263" t="s">
        <v>2452</v>
      </c>
      <c r="D114" s="2264" t="s">
        <v>2452</v>
      </c>
      <c r="E114" s="2265" t="s">
        <v>2452</v>
      </c>
      <c r="F114" s="2266" t="s">
        <v>2452</v>
      </c>
      <c r="G114" s="2267" t="s">
        <v>2452</v>
      </c>
      <c r="H114" s="2268"/>
      <c r="I114" s="2257"/>
      <c r="J114" s="2269" t="s">
        <v>2452</v>
      </c>
      <c r="K114" s="2267" t="s">
        <v>2452</v>
      </c>
      <c r="L114" s="2269" t="s">
        <v>2452</v>
      </c>
      <c r="M114" s="2257">
        <v>0</v>
      </c>
      <c r="N114" s="2267" t="s">
        <v>2452</v>
      </c>
      <c r="O114" s="2267" t="s">
        <v>2452</v>
      </c>
      <c r="P114" s="2270" t="s">
        <v>2452</v>
      </c>
      <c r="X114" s="1165">
        <f>M114</f>
        <v>0</v>
      </c>
      <c r="Y114" s="1162"/>
      <c r="Z114" s="1162"/>
      <c r="AA114" s="1165">
        <f>X114+Y114-Z114</f>
        <v>0</v>
      </c>
      <c r="AB114" s="2326"/>
      <c r="AC114" s="1655" t="s">
        <v>2452</v>
      </c>
      <c r="AD114" s="1165">
        <f>IF(AB114="Y",$D$5-H114,AF114)</f>
        <v>1826</v>
      </c>
      <c r="AE114" s="1655"/>
      <c r="AF114" s="2324">
        <f>(MIN(5,G114)*365)+1</f>
        <v>1826</v>
      </c>
      <c r="AG114" s="2324">
        <f>I114*AD114/AF114</f>
        <v>0</v>
      </c>
      <c r="AH114" s="1165">
        <f>I114-AG114</f>
        <v>0</v>
      </c>
      <c r="AI114" s="1655">
        <f>IF(AB114="N",M114,IF(M114&gt;AH114,M114-AH114,0))</f>
        <v>0</v>
      </c>
      <c r="AJ114" s="1165">
        <f>IF(AB114="Y",MIN(AH114,K114),0)</f>
        <v>0</v>
      </c>
      <c r="AK114" s="1162"/>
      <c r="AL114" s="1165"/>
      <c r="AM114" s="1165"/>
      <c r="AN114" s="1162"/>
      <c r="AO114" s="1165"/>
      <c r="AP114" s="1165"/>
      <c r="AQ114" s="1162" t="s">
        <v>2452</v>
      </c>
      <c r="AR114" s="1836" t="s">
        <v>2452</v>
      </c>
    </row>
    <row r="115" spans="2:44" ht="12.75" customHeight="1" outlineLevel="1">
      <c r="B115" s="2255">
        <v>3</v>
      </c>
      <c r="C115" s="2263" t="s">
        <v>2452</v>
      </c>
      <c r="D115" s="2264" t="s">
        <v>2452</v>
      </c>
      <c r="E115" s="2265" t="s">
        <v>2452</v>
      </c>
      <c r="F115" s="2266" t="s">
        <v>2452</v>
      </c>
      <c r="G115" s="2267" t="s">
        <v>2452</v>
      </c>
      <c r="H115" s="2268"/>
      <c r="I115" s="2257"/>
      <c r="J115" s="2269" t="s">
        <v>2452</v>
      </c>
      <c r="K115" s="2267" t="s">
        <v>2452</v>
      </c>
      <c r="L115" s="2269" t="s">
        <v>2452</v>
      </c>
      <c r="M115" s="2257">
        <v>0</v>
      </c>
      <c r="N115" s="2267" t="s">
        <v>2452</v>
      </c>
      <c r="O115" s="2267" t="s">
        <v>2452</v>
      </c>
      <c r="P115" s="2270" t="s">
        <v>2452</v>
      </c>
      <c r="X115" s="1165">
        <f>M115</f>
        <v>0</v>
      </c>
      <c r="Y115" s="1162"/>
      <c r="Z115" s="1162"/>
      <c r="AA115" s="1165">
        <f>X115+Y115-Z115</f>
        <v>0</v>
      </c>
      <c r="AB115" s="1162"/>
      <c r="AC115" s="1655" t="s">
        <v>2452</v>
      </c>
      <c r="AD115" s="1165">
        <f>IF(AB115="Y",$D$5-H115,AF115)</f>
        <v>1826</v>
      </c>
      <c r="AE115" s="1655"/>
      <c r="AF115" s="2324">
        <f>(MIN(5,G115)*365)+1</f>
        <v>1826</v>
      </c>
      <c r="AG115" s="2324">
        <f>I115*AD115/AF115</f>
        <v>0</v>
      </c>
      <c r="AH115" s="1165">
        <f>I115-AG115</f>
        <v>0</v>
      </c>
      <c r="AI115" s="1655">
        <f>IF(AB115="N",M115,IF(M115&gt;AH115,M115-AH115,0))</f>
        <v>0</v>
      </c>
      <c r="AJ115" s="1165">
        <f>IF(AB115="Y",MIN(AH115,K115),0)</f>
        <v>0</v>
      </c>
      <c r="AK115" s="1162"/>
      <c r="AL115" s="1165"/>
      <c r="AM115" s="1165"/>
      <c r="AN115" s="1162"/>
      <c r="AO115" s="1165"/>
      <c r="AP115" s="1165"/>
      <c r="AQ115" s="1162" t="s">
        <v>2452</v>
      </c>
      <c r="AR115" s="1836" t="s">
        <v>2452</v>
      </c>
    </row>
    <row r="116" spans="2:44" ht="12.75" customHeight="1" outlineLevel="1">
      <c r="B116" s="2255">
        <v>4</v>
      </c>
      <c r="C116" s="2263" t="s">
        <v>2452</v>
      </c>
      <c r="D116" s="2264" t="s">
        <v>2452</v>
      </c>
      <c r="E116" s="2265" t="s">
        <v>2452</v>
      </c>
      <c r="F116" s="2266" t="s">
        <v>2452</v>
      </c>
      <c r="G116" s="2267" t="s">
        <v>2452</v>
      </c>
      <c r="H116" s="2268"/>
      <c r="I116" s="2257"/>
      <c r="J116" s="2269" t="s">
        <v>2452</v>
      </c>
      <c r="K116" s="2267" t="s">
        <v>2452</v>
      </c>
      <c r="L116" s="2269" t="s">
        <v>2452</v>
      </c>
      <c r="M116" s="2257">
        <v>0</v>
      </c>
      <c r="N116" s="2267" t="s">
        <v>2452</v>
      </c>
      <c r="O116" s="2267" t="s">
        <v>2452</v>
      </c>
      <c r="P116" s="2270" t="s">
        <v>2452</v>
      </c>
      <c r="X116" s="1165">
        <f>M116</f>
        <v>0</v>
      </c>
      <c r="Y116" s="1162"/>
      <c r="Z116" s="1162"/>
      <c r="AA116" s="1165">
        <f>X116+Y116-Z116</f>
        <v>0</v>
      </c>
      <c r="AB116" s="1162"/>
      <c r="AC116" s="1655" t="s">
        <v>2452</v>
      </c>
      <c r="AD116" s="1165">
        <f>IF(AB116="Y",$D$5-H116,AF116)</f>
        <v>1826</v>
      </c>
      <c r="AE116" s="1655"/>
      <c r="AF116" s="2324">
        <f>(MIN(5,G116)*365)+1</f>
        <v>1826</v>
      </c>
      <c r="AG116" s="2324">
        <f>I116*AD116/AF116</f>
        <v>0</v>
      </c>
      <c r="AH116" s="1165">
        <f>I116-AG116</f>
        <v>0</v>
      </c>
      <c r="AI116" s="1655">
        <f>IF(AB116="N",M116,IF(M116&gt;AH116,M116-AH116,0))</f>
        <v>0</v>
      </c>
      <c r="AJ116" s="1165">
        <f>IF(AB116="Y",MIN(AH116,K116),0)</f>
        <v>0</v>
      </c>
      <c r="AK116" s="1162"/>
      <c r="AL116" s="1165"/>
      <c r="AM116" s="1165"/>
      <c r="AN116" s="1162"/>
      <c r="AO116" s="1165"/>
      <c r="AP116" s="1165"/>
      <c r="AQ116" s="1162" t="s">
        <v>2452</v>
      </c>
      <c r="AR116" s="1836" t="s">
        <v>2452</v>
      </c>
    </row>
    <row r="117" spans="2:44" ht="12.75" customHeight="1" outlineLevel="1">
      <c r="B117" s="4213">
        <v>5</v>
      </c>
      <c r="C117" s="2271" t="s">
        <v>2452</v>
      </c>
      <c r="D117" s="2272" t="s">
        <v>2452</v>
      </c>
      <c r="E117" s="2273" t="s">
        <v>2452</v>
      </c>
      <c r="F117" s="2274" t="s">
        <v>2452</v>
      </c>
      <c r="G117" s="2275" t="s">
        <v>2452</v>
      </c>
      <c r="H117" s="2276"/>
      <c r="I117" s="2257"/>
      <c r="J117" s="2277" t="s">
        <v>2452</v>
      </c>
      <c r="K117" s="2275" t="s">
        <v>2452</v>
      </c>
      <c r="L117" s="2277" t="s">
        <v>2452</v>
      </c>
      <c r="M117" s="2278">
        <v>0</v>
      </c>
      <c r="N117" s="2275" t="s">
        <v>2452</v>
      </c>
      <c r="O117" s="2275" t="s">
        <v>2452</v>
      </c>
      <c r="P117" s="2279" t="s">
        <v>2452</v>
      </c>
      <c r="X117" s="1165">
        <f>M117</f>
        <v>0</v>
      </c>
      <c r="Y117" s="1162"/>
      <c r="Z117" s="1162"/>
      <c r="AA117" s="1165">
        <f>X117+Y117-Z117</f>
        <v>0</v>
      </c>
      <c r="AB117" s="1162"/>
      <c r="AC117" s="1655" t="s">
        <v>2452</v>
      </c>
      <c r="AD117" s="1165">
        <f>IF(AB117="Y",$D$5-H117,AF117)</f>
        <v>1826</v>
      </c>
      <c r="AE117" s="1655"/>
      <c r="AF117" s="2324">
        <f>(MIN(5,G117)*365)+1</f>
        <v>1826</v>
      </c>
      <c r="AG117" s="2324">
        <f>I117*AD117/AF117</f>
        <v>0</v>
      </c>
      <c r="AH117" s="1165">
        <f>I117-AG117</f>
        <v>0</v>
      </c>
      <c r="AI117" s="1655">
        <f>IF(AB117="N",M117,IF(M117&gt;AH117,M117-AH117,0))</f>
        <v>0</v>
      </c>
      <c r="AJ117" s="1165">
        <f>IF(AB117="Y",MIN(AH117,K117),0)</f>
        <v>0</v>
      </c>
      <c r="AK117" s="1162"/>
      <c r="AL117" s="1165"/>
      <c r="AM117" s="1165"/>
      <c r="AN117" s="1162"/>
      <c r="AO117" s="1165"/>
      <c r="AP117" s="1165"/>
      <c r="AQ117" s="1162" t="s">
        <v>2452</v>
      </c>
      <c r="AR117" s="1836" t="s">
        <v>2452</v>
      </c>
    </row>
    <row r="118" spans="2:44" ht="12.75" customHeight="1">
      <c r="B118" s="5806" t="s">
        <v>2452</v>
      </c>
      <c r="C118" s="5807" t="s">
        <v>1519</v>
      </c>
      <c r="D118" s="5808" t="s">
        <v>2452</v>
      </c>
      <c r="E118" s="5809" t="s">
        <v>2452</v>
      </c>
      <c r="F118" s="5808" t="s">
        <v>2452</v>
      </c>
      <c r="G118" s="5810" t="s">
        <v>2452</v>
      </c>
      <c r="H118" s="5811"/>
      <c r="I118" s="5822">
        <f t="shared" ref="I118:O118" si="28">SUBTOTAL(9,I113:I117)</f>
        <v>0</v>
      </c>
      <c r="J118" s="5823">
        <f t="shared" si="28"/>
        <v>0</v>
      </c>
      <c r="K118" s="5823">
        <f t="shared" si="28"/>
        <v>0</v>
      </c>
      <c r="L118" s="5823">
        <f t="shared" si="28"/>
        <v>0</v>
      </c>
      <c r="M118" s="5822">
        <f t="shared" si="28"/>
        <v>0</v>
      </c>
      <c r="N118" s="5823">
        <f t="shared" si="28"/>
        <v>0</v>
      </c>
      <c r="O118" s="5823">
        <f t="shared" si="28"/>
        <v>0</v>
      </c>
      <c r="P118" s="5814" t="s">
        <v>2452</v>
      </c>
      <c r="X118" s="2330">
        <f t="shared" ref="X118:AC118" si="29">SUBTOTAL(9,X113:X117)</f>
        <v>0</v>
      </c>
      <c r="Y118" s="2331">
        <f t="shared" si="29"/>
        <v>0</v>
      </c>
      <c r="Z118" s="2331">
        <f t="shared" si="29"/>
        <v>0</v>
      </c>
      <c r="AA118" s="2330">
        <f t="shared" si="29"/>
        <v>0</v>
      </c>
      <c r="AB118" s="2330"/>
      <c r="AC118" s="2331">
        <f t="shared" si="29"/>
        <v>0</v>
      </c>
      <c r="AD118" s="2330"/>
      <c r="AE118" s="2331"/>
      <c r="AF118" s="2331"/>
      <c r="AG118" s="2331">
        <f>SUBTOTAL(9,AG113:AG117)</f>
        <v>0</v>
      </c>
      <c r="AH118" s="2330">
        <f>SUBTOTAL(9,AH113:AH117)</f>
        <v>0</v>
      </c>
      <c r="AI118" s="2331">
        <f>SUBTOTAL(9,AI113:AI117)</f>
        <v>0</v>
      </c>
      <c r="AJ118" s="2330"/>
      <c r="AK118" s="2331"/>
      <c r="AL118" s="2330"/>
      <c r="AM118" s="2330"/>
      <c r="AN118" s="2331"/>
      <c r="AO118" s="2330"/>
      <c r="AP118" s="2330"/>
      <c r="AQ118" s="2331"/>
      <c r="AR118" s="2332"/>
    </row>
    <row r="119" spans="2:44" ht="12.75" customHeight="1">
      <c r="B119" s="2240" t="s">
        <v>2452</v>
      </c>
      <c r="C119" s="2254">
        <f>C126-1</f>
        <v>2023</v>
      </c>
      <c r="D119" s="2238" t="s">
        <v>2452</v>
      </c>
      <c r="E119" s="2242" t="s">
        <v>2452</v>
      </c>
      <c r="F119" s="2238" t="s">
        <v>2452</v>
      </c>
      <c r="G119" s="2243" t="s">
        <v>2452</v>
      </c>
      <c r="H119" s="2244"/>
      <c r="I119" s="2252" t="s">
        <v>2452</v>
      </c>
      <c r="J119" s="2243" t="s">
        <v>2452</v>
      </c>
      <c r="K119" s="2243" t="s">
        <v>2452</v>
      </c>
      <c r="L119" s="2243" t="s">
        <v>2452</v>
      </c>
      <c r="M119" s="2252" t="s">
        <v>2452</v>
      </c>
      <c r="N119" s="2243" t="s">
        <v>2452</v>
      </c>
      <c r="O119" s="2243" t="s">
        <v>2452</v>
      </c>
      <c r="P119" s="2253" t="s">
        <v>2452</v>
      </c>
      <c r="X119" s="1813" t="s">
        <v>2452</v>
      </c>
      <c r="Y119" s="2322" t="s">
        <v>2452</v>
      </c>
      <c r="Z119" s="2322" t="s">
        <v>2452</v>
      </c>
      <c r="AA119" s="1813" t="s">
        <v>2452</v>
      </c>
      <c r="AB119" s="1813"/>
      <c r="AC119" s="2322" t="s">
        <v>2452</v>
      </c>
      <c r="AD119" s="1813"/>
      <c r="AE119" s="2322"/>
      <c r="AF119" s="2322"/>
      <c r="AG119" s="2322" t="s">
        <v>2452</v>
      </c>
      <c r="AH119" s="1813" t="s">
        <v>2452</v>
      </c>
      <c r="AI119" s="2322" t="s">
        <v>2452</v>
      </c>
      <c r="AJ119" s="1813"/>
      <c r="AK119" s="2322"/>
      <c r="AL119" s="1813"/>
      <c r="AM119" s="1813"/>
      <c r="AN119" s="2322"/>
      <c r="AO119" s="1813"/>
      <c r="AP119" s="1813"/>
      <c r="AQ119" s="2322" t="s">
        <v>2452</v>
      </c>
      <c r="AR119" s="2323" t="s">
        <v>2452</v>
      </c>
    </row>
    <row r="120" spans="2:44" ht="12.75" customHeight="1" outlineLevel="1">
      <c r="B120" s="2255">
        <v>1</v>
      </c>
      <c r="C120" s="2263" t="s">
        <v>2452</v>
      </c>
      <c r="D120" s="2264" t="s">
        <v>2452</v>
      </c>
      <c r="E120" s="2265" t="s">
        <v>2452</v>
      </c>
      <c r="F120" s="2266" t="s">
        <v>2452</v>
      </c>
      <c r="G120" s="2267" t="s">
        <v>2452</v>
      </c>
      <c r="H120" s="2268"/>
      <c r="I120" s="2257"/>
      <c r="J120" s="2269" t="s">
        <v>2452</v>
      </c>
      <c r="K120" s="2267" t="s">
        <v>2452</v>
      </c>
      <c r="L120" s="2269" t="s">
        <v>2452</v>
      </c>
      <c r="M120" s="2257">
        <v>0</v>
      </c>
      <c r="N120" s="2267" t="s">
        <v>2452</v>
      </c>
      <c r="O120" s="2267" t="s">
        <v>2452</v>
      </c>
      <c r="P120" s="2270" t="s">
        <v>2452</v>
      </c>
      <c r="X120" s="1165">
        <f>M120</f>
        <v>0</v>
      </c>
      <c r="Y120" s="1162"/>
      <c r="Z120" s="1162"/>
      <c r="AA120" s="1165">
        <f>X120+Y120-Z120</f>
        <v>0</v>
      </c>
      <c r="AB120" s="1162"/>
      <c r="AC120" s="1655" t="s">
        <v>2452</v>
      </c>
      <c r="AD120" s="1165">
        <f>IF(AB120="Y",$D$5-H120,AF120)</f>
        <v>1826</v>
      </c>
      <c r="AE120" s="1655"/>
      <c r="AF120" s="2324">
        <f>(MIN(5,G120)*365)+1</f>
        <v>1826</v>
      </c>
      <c r="AG120" s="2324">
        <f>I120*AD120/AF120</f>
        <v>0</v>
      </c>
      <c r="AH120" s="1165">
        <f>I120-AG120</f>
        <v>0</v>
      </c>
      <c r="AI120" s="1655">
        <f>IF(AB120="N",M120,IF(M120&gt;AH120,M120-AH120,0))</f>
        <v>0</v>
      </c>
      <c r="AJ120" s="1165">
        <f>IF(AB120="Y",MIN(AH120,K120),0)</f>
        <v>0</v>
      </c>
      <c r="AK120" s="1162"/>
      <c r="AL120" s="1165"/>
      <c r="AM120" s="1165"/>
      <c r="AN120" s="1162"/>
      <c r="AO120" s="1165"/>
      <c r="AP120" s="1165"/>
      <c r="AQ120" s="1162" t="s">
        <v>2452</v>
      </c>
      <c r="AR120" s="1836" t="s">
        <v>2452</v>
      </c>
    </row>
    <row r="121" spans="2:44" ht="12.75" customHeight="1" outlineLevel="1">
      <c r="B121" s="2255">
        <v>2</v>
      </c>
      <c r="C121" s="2263" t="s">
        <v>2452</v>
      </c>
      <c r="D121" s="2264" t="s">
        <v>2452</v>
      </c>
      <c r="E121" s="2265" t="s">
        <v>2452</v>
      </c>
      <c r="F121" s="2266" t="s">
        <v>2452</v>
      </c>
      <c r="G121" s="2267" t="s">
        <v>2452</v>
      </c>
      <c r="H121" s="2268"/>
      <c r="I121" s="2257"/>
      <c r="J121" s="2269" t="s">
        <v>2452</v>
      </c>
      <c r="K121" s="2267" t="s">
        <v>2452</v>
      </c>
      <c r="L121" s="2269" t="s">
        <v>2452</v>
      </c>
      <c r="M121" s="2257">
        <v>0</v>
      </c>
      <c r="N121" s="2267" t="s">
        <v>2452</v>
      </c>
      <c r="O121" s="2267" t="s">
        <v>2452</v>
      </c>
      <c r="P121" s="2270" t="s">
        <v>2452</v>
      </c>
      <c r="X121" s="1165">
        <f>M121</f>
        <v>0</v>
      </c>
      <c r="Y121" s="1162"/>
      <c r="Z121" s="1162"/>
      <c r="AA121" s="1165">
        <f>X121+Y121-Z121</f>
        <v>0</v>
      </c>
      <c r="AB121" s="2326"/>
      <c r="AC121" s="1655" t="s">
        <v>2452</v>
      </c>
      <c r="AD121" s="1165">
        <f>IF(AB121="Y",$D$5-H121,AF121)</f>
        <v>1826</v>
      </c>
      <c r="AE121" s="1655"/>
      <c r="AF121" s="2324">
        <f>(MIN(5,G121)*365)+1</f>
        <v>1826</v>
      </c>
      <c r="AG121" s="2324">
        <f>I121*AD121/AF121</f>
        <v>0</v>
      </c>
      <c r="AH121" s="1165">
        <f>I121-AG121</f>
        <v>0</v>
      </c>
      <c r="AI121" s="1655">
        <f>IF(AB121="N",M121,IF(M121&gt;AH121,M121-AH121,0))</f>
        <v>0</v>
      </c>
      <c r="AJ121" s="1165">
        <f>IF(AB121="Y",MIN(AH121,K121),0)</f>
        <v>0</v>
      </c>
      <c r="AK121" s="1162"/>
      <c r="AL121" s="1165"/>
      <c r="AM121" s="1165"/>
      <c r="AN121" s="1162"/>
      <c r="AO121" s="1165"/>
      <c r="AP121" s="1165"/>
      <c r="AQ121" s="1162" t="s">
        <v>2452</v>
      </c>
      <c r="AR121" s="1836" t="s">
        <v>2452</v>
      </c>
    </row>
    <row r="122" spans="2:44" ht="12.75" customHeight="1" outlineLevel="1">
      <c r="B122" s="2255">
        <v>3</v>
      </c>
      <c r="C122" s="2263" t="s">
        <v>2452</v>
      </c>
      <c r="D122" s="2264" t="s">
        <v>2452</v>
      </c>
      <c r="E122" s="2265" t="s">
        <v>2452</v>
      </c>
      <c r="F122" s="2266" t="s">
        <v>2452</v>
      </c>
      <c r="G122" s="2267" t="s">
        <v>2452</v>
      </c>
      <c r="H122" s="2268"/>
      <c r="I122" s="2257"/>
      <c r="J122" s="2269" t="s">
        <v>2452</v>
      </c>
      <c r="K122" s="2267" t="s">
        <v>2452</v>
      </c>
      <c r="L122" s="2269" t="s">
        <v>2452</v>
      </c>
      <c r="M122" s="2257">
        <v>0</v>
      </c>
      <c r="N122" s="2267" t="s">
        <v>2452</v>
      </c>
      <c r="O122" s="2267" t="s">
        <v>2452</v>
      </c>
      <c r="P122" s="2270" t="s">
        <v>2452</v>
      </c>
      <c r="X122" s="1165">
        <f>M122</f>
        <v>0</v>
      </c>
      <c r="Y122" s="1162"/>
      <c r="Z122" s="1162"/>
      <c r="AA122" s="1165">
        <f>X122+Y122-Z122</f>
        <v>0</v>
      </c>
      <c r="AB122" s="1162"/>
      <c r="AC122" s="1655" t="s">
        <v>2452</v>
      </c>
      <c r="AD122" s="1165">
        <f>IF(AB122="Y",$D$5-H122,AF122)</f>
        <v>1826</v>
      </c>
      <c r="AE122" s="1655"/>
      <c r="AF122" s="2324">
        <f>(MIN(5,G122)*365)+1</f>
        <v>1826</v>
      </c>
      <c r="AG122" s="2324">
        <f>I122*AD122/AF122</f>
        <v>0</v>
      </c>
      <c r="AH122" s="1165">
        <f>I122-AG122</f>
        <v>0</v>
      </c>
      <c r="AI122" s="1655">
        <f>IF(AB122="N",M122,IF(M122&gt;AH122,M122-AH122,0))</f>
        <v>0</v>
      </c>
      <c r="AJ122" s="1165">
        <f>IF(AB122="Y",MIN(AH122,K122),0)</f>
        <v>0</v>
      </c>
      <c r="AK122" s="1162"/>
      <c r="AL122" s="1165"/>
      <c r="AM122" s="1165"/>
      <c r="AN122" s="1162"/>
      <c r="AO122" s="1165"/>
      <c r="AP122" s="1165"/>
      <c r="AQ122" s="1162" t="s">
        <v>2452</v>
      </c>
      <c r="AR122" s="1836" t="s">
        <v>2452</v>
      </c>
    </row>
    <row r="123" spans="2:44" ht="12.75" customHeight="1" outlineLevel="1">
      <c r="B123" s="2255">
        <v>4</v>
      </c>
      <c r="C123" s="2263" t="s">
        <v>2452</v>
      </c>
      <c r="D123" s="2264" t="s">
        <v>2452</v>
      </c>
      <c r="E123" s="2265" t="s">
        <v>2452</v>
      </c>
      <c r="F123" s="2266" t="s">
        <v>2452</v>
      </c>
      <c r="G123" s="2267" t="s">
        <v>2452</v>
      </c>
      <c r="H123" s="2268"/>
      <c r="I123" s="2257"/>
      <c r="J123" s="2269" t="s">
        <v>2452</v>
      </c>
      <c r="K123" s="2267" t="s">
        <v>2452</v>
      </c>
      <c r="L123" s="2269" t="s">
        <v>2452</v>
      </c>
      <c r="M123" s="2257">
        <v>0</v>
      </c>
      <c r="N123" s="2267" t="s">
        <v>2452</v>
      </c>
      <c r="O123" s="2267" t="s">
        <v>2452</v>
      </c>
      <c r="P123" s="2270" t="s">
        <v>2452</v>
      </c>
      <c r="X123" s="1165">
        <f>M123</f>
        <v>0</v>
      </c>
      <c r="Y123" s="1162"/>
      <c r="Z123" s="1162"/>
      <c r="AA123" s="1165">
        <f>X123+Y123-Z123</f>
        <v>0</v>
      </c>
      <c r="AB123" s="1162"/>
      <c r="AC123" s="1655" t="s">
        <v>2452</v>
      </c>
      <c r="AD123" s="1165">
        <f>IF(AB123="Y",$D$5-H123,AF123)</f>
        <v>1826</v>
      </c>
      <c r="AE123" s="1655"/>
      <c r="AF123" s="2324">
        <f>(MIN(5,G123)*365)+1</f>
        <v>1826</v>
      </c>
      <c r="AG123" s="2324">
        <f>I123*AD123/AF123</f>
        <v>0</v>
      </c>
      <c r="AH123" s="1165">
        <f>I123-AG123</f>
        <v>0</v>
      </c>
      <c r="AI123" s="1655">
        <f>IF(AB123="N",M123,IF(M123&gt;AH123,M123-AH123,0))</f>
        <v>0</v>
      </c>
      <c r="AJ123" s="1165">
        <f>IF(AB123="Y",MIN(AH123,K123),0)</f>
        <v>0</v>
      </c>
      <c r="AK123" s="1162"/>
      <c r="AL123" s="1165"/>
      <c r="AM123" s="1165"/>
      <c r="AN123" s="1162"/>
      <c r="AO123" s="1165"/>
      <c r="AP123" s="1165"/>
      <c r="AQ123" s="1162" t="s">
        <v>2452</v>
      </c>
      <c r="AR123" s="1836" t="s">
        <v>2452</v>
      </c>
    </row>
    <row r="124" spans="2:44" ht="12.75" customHeight="1" outlineLevel="1">
      <c r="B124" s="4213">
        <v>5</v>
      </c>
      <c r="C124" s="2271" t="s">
        <v>2452</v>
      </c>
      <c r="D124" s="2272" t="s">
        <v>2452</v>
      </c>
      <c r="E124" s="2273" t="s">
        <v>2452</v>
      </c>
      <c r="F124" s="2274" t="s">
        <v>2452</v>
      </c>
      <c r="G124" s="2275" t="s">
        <v>2452</v>
      </c>
      <c r="H124" s="2276"/>
      <c r="I124" s="2257"/>
      <c r="J124" s="2277" t="s">
        <v>2452</v>
      </c>
      <c r="K124" s="2275" t="s">
        <v>2452</v>
      </c>
      <c r="L124" s="2277" t="s">
        <v>2452</v>
      </c>
      <c r="M124" s="2278">
        <v>0</v>
      </c>
      <c r="N124" s="2275" t="s">
        <v>2452</v>
      </c>
      <c r="O124" s="2275" t="s">
        <v>2452</v>
      </c>
      <c r="P124" s="2279" t="s">
        <v>2452</v>
      </c>
      <c r="X124" s="1165">
        <f>M124</f>
        <v>0</v>
      </c>
      <c r="Y124" s="1162"/>
      <c r="Z124" s="1162"/>
      <c r="AA124" s="1165">
        <f>X124+Y124-Z124</f>
        <v>0</v>
      </c>
      <c r="AB124" s="1162"/>
      <c r="AC124" s="1655" t="s">
        <v>2452</v>
      </c>
      <c r="AD124" s="1165">
        <f>IF(AB124="Y",$D$5-H124,AF124)</f>
        <v>1826</v>
      </c>
      <c r="AE124" s="1655"/>
      <c r="AF124" s="2324">
        <f>(MIN(5,G124)*365)+1</f>
        <v>1826</v>
      </c>
      <c r="AG124" s="2324">
        <f>I124*AD124/AF124</f>
        <v>0</v>
      </c>
      <c r="AH124" s="1165">
        <f>I124-AG124</f>
        <v>0</v>
      </c>
      <c r="AI124" s="1655">
        <f>IF(AB124="N",M124,IF(M124&gt;AH124,M124-AH124,0))</f>
        <v>0</v>
      </c>
      <c r="AJ124" s="1165">
        <f>IF(AB124="Y",MIN(AH124,K124),0)</f>
        <v>0</v>
      </c>
      <c r="AK124" s="1162"/>
      <c r="AL124" s="1165"/>
      <c r="AM124" s="1165"/>
      <c r="AN124" s="1162"/>
      <c r="AO124" s="1165"/>
      <c r="AP124" s="1165"/>
      <c r="AQ124" s="1162" t="s">
        <v>2452</v>
      </c>
      <c r="AR124" s="1836" t="s">
        <v>2452</v>
      </c>
    </row>
    <row r="125" spans="2:44" ht="12.75" customHeight="1">
      <c r="B125" s="5806" t="s">
        <v>2452</v>
      </c>
      <c r="C125" s="5807" t="s">
        <v>1519</v>
      </c>
      <c r="D125" s="5808" t="s">
        <v>2452</v>
      </c>
      <c r="E125" s="5809" t="s">
        <v>2452</v>
      </c>
      <c r="F125" s="5808" t="s">
        <v>2452</v>
      </c>
      <c r="G125" s="5810" t="s">
        <v>2452</v>
      </c>
      <c r="H125" s="5811"/>
      <c r="I125" s="5822">
        <f t="shared" ref="I125:O125" si="30">SUBTOTAL(9,I120:I124)</f>
        <v>0</v>
      </c>
      <c r="J125" s="5823">
        <f t="shared" si="30"/>
        <v>0</v>
      </c>
      <c r="K125" s="5823">
        <f t="shared" si="30"/>
        <v>0</v>
      </c>
      <c r="L125" s="5823">
        <f t="shared" si="30"/>
        <v>0</v>
      </c>
      <c r="M125" s="5822">
        <f t="shared" si="30"/>
        <v>0</v>
      </c>
      <c r="N125" s="5823">
        <f t="shared" si="30"/>
        <v>0</v>
      </c>
      <c r="O125" s="5823">
        <f t="shared" si="30"/>
        <v>0</v>
      </c>
      <c r="P125" s="5814" t="s">
        <v>2452</v>
      </c>
      <c r="X125" s="2330">
        <f t="shared" ref="X125:AC125" si="31">SUBTOTAL(9,X120:X124)</f>
        <v>0</v>
      </c>
      <c r="Y125" s="2331">
        <f t="shared" si="31"/>
        <v>0</v>
      </c>
      <c r="Z125" s="2331">
        <f t="shared" si="31"/>
        <v>0</v>
      </c>
      <c r="AA125" s="2330">
        <f t="shared" si="31"/>
        <v>0</v>
      </c>
      <c r="AB125" s="2330"/>
      <c r="AC125" s="2331">
        <f t="shared" si="31"/>
        <v>0</v>
      </c>
      <c r="AD125" s="2330"/>
      <c r="AE125" s="2331"/>
      <c r="AF125" s="2331"/>
      <c r="AG125" s="2331">
        <f>SUBTOTAL(9,AG120:AG124)</f>
        <v>0</v>
      </c>
      <c r="AH125" s="2330">
        <f>SUBTOTAL(9,AH120:AH124)</f>
        <v>0</v>
      </c>
      <c r="AI125" s="2331">
        <f>SUBTOTAL(9,AI120:AI124)</f>
        <v>0</v>
      </c>
      <c r="AJ125" s="2330"/>
      <c r="AK125" s="2331"/>
      <c r="AL125" s="2330"/>
      <c r="AM125" s="2330"/>
      <c r="AN125" s="2331"/>
      <c r="AO125" s="2330"/>
      <c r="AP125" s="2330"/>
      <c r="AQ125" s="2331"/>
      <c r="AR125" s="2332"/>
    </row>
    <row r="126" spans="2:44" ht="12.75" customHeight="1">
      <c r="B126" s="2240" t="s">
        <v>2452</v>
      </c>
      <c r="C126" s="2254">
        <f>YEAR(D5)</f>
        <v>2024</v>
      </c>
      <c r="D126" s="2238" t="s">
        <v>2452</v>
      </c>
      <c r="E126" s="2242" t="s">
        <v>2452</v>
      </c>
      <c r="F126" s="2238" t="s">
        <v>2452</v>
      </c>
      <c r="G126" s="2243" t="s">
        <v>2452</v>
      </c>
      <c r="H126" s="2244"/>
      <c r="I126" s="2252" t="s">
        <v>2452</v>
      </c>
      <c r="J126" s="2243" t="s">
        <v>2452</v>
      </c>
      <c r="K126" s="2243" t="s">
        <v>2452</v>
      </c>
      <c r="L126" s="2243" t="s">
        <v>2452</v>
      </c>
      <c r="M126" s="2252" t="s">
        <v>2452</v>
      </c>
      <c r="N126" s="2243" t="s">
        <v>2452</v>
      </c>
      <c r="O126" s="2243" t="s">
        <v>2452</v>
      </c>
      <c r="P126" s="2253" t="s">
        <v>2452</v>
      </c>
      <c r="X126" s="1813" t="s">
        <v>2452</v>
      </c>
      <c r="Y126" s="2322" t="s">
        <v>2452</v>
      </c>
      <c r="Z126" s="2322" t="s">
        <v>2452</v>
      </c>
      <c r="AA126" s="1813" t="s">
        <v>2452</v>
      </c>
      <c r="AB126" s="1813"/>
      <c r="AC126" s="2322" t="s">
        <v>2452</v>
      </c>
      <c r="AD126" s="1813"/>
      <c r="AE126" s="2322"/>
      <c r="AF126" s="2322"/>
      <c r="AG126" s="2322" t="s">
        <v>2452</v>
      </c>
      <c r="AH126" s="1813" t="s">
        <v>2452</v>
      </c>
      <c r="AI126" s="2322" t="s">
        <v>2452</v>
      </c>
      <c r="AJ126" s="1813"/>
      <c r="AK126" s="2322"/>
      <c r="AL126" s="1813"/>
      <c r="AM126" s="1813"/>
      <c r="AN126" s="2322"/>
      <c r="AO126" s="1813"/>
      <c r="AP126" s="1813"/>
      <c r="AQ126" s="2322" t="s">
        <v>2452</v>
      </c>
      <c r="AR126" s="2323" t="s">
        <v>2452</v>
      </c>
    </row>
    <row r="127" spans="2:44" ht="12.75" customHeight="1" outlineLevel="1">
      <c r="B127" s="2255">
        <v>1</v>
      </c>
      <c r="C127" s="2263" t="s">
        <v>2452</v>
      </c>
      <c r="D127" s="2264" t="s">
        <v>2452</v>
      </c>
      <c r="E127" s="2265" t="s">
        <v>2452</v>
      </c>
      <c r="F127" s="2266" t="s">
        <v>2452</v>
      </c>
      <c r="G127" s="2267" t="s">
        <v>2452</v>
      </c>
      <c r="H127" s="2268"/>
      <c r="I127" s="2257"/>
      <c r="J127" s="2269" t="s">
        <v>2452</v>
      </c>
      <c r="K127" s="2267" t="s">
        <v>2452</v>
      </c>
      <c r="L127" s="2269" t="s">
        <v>2452</v>
      </c>
      <c r="M127" s="2257">
        <v>0</v>
      </c>
      <c r="N127" s="2267" t="s">
        <v>2452</v>
      </c>
      <c r="O127" s="2267" t="s">
        <v>2452</v>
      </c>
      <c r="P127" s="2270" t="s">
        <v>2452</v>
      </c>
      <c r="X127" s="1165">
        <f>M127</f>
        <v>0</v>
      </c>
      <c r="Y127" s="1162"/>
      <c r="Z127" s="1162"/>
      <c r="AA127" s="1165">
        <f>X127+Y127-Z127</f>
        <v>0</v>
      </c>
      <c r="AB127" s="1162"/>
      <c r="AC127" s="1655" t="s">
        <v>2452</v>
      </c>
      <c r="AD127" s="1165">
        <f>IF(AB127="Y",$D$5-H127,AF127)</f>
        <v>1826</v>
      </c>
      <c r="AE127" s="1655"/>
      <c r="AF127" s="2324">
        <f>(MIN(5,G127)*365)+1</f>
        <v>1826</v>
      </c>
      <c r="AG127" s="2324">
        <f>I127*AD127/AF127</f>
        <v>0</v>
      </c>
      <c r="AH127" s="1165">
        <f>I127-AG127</f>
        <v>0</v>
      </c>
      <c r="AI127" s="1655">
        <f>IF(AB127="N",M127,IF(M127&gt;AH127,M127-AH127,0))</f>
        <v>0</v>
      </c>
      <c r="AJ127" s="1165">
        <f>IF(AB127="Y",MIN(AH127,K127),0)</f>
        <v>0</v>
      </c>
      <c r="AK127" s="1162"/>
      <c r="AL127" s="1165"/>
      <c r="AM127" s="1165"/>
      <c r="AN127" s="1162"/>
      <c r="AO127" s="1165"/>
      <c r="AP127" s="1165"/>
      <c r="AQ127" s="1162" t="s">
        <v>2452</v>
      </c>
      <c r="AR127" s="1836" t="s">
        <v>2452</v>
      </c>
    </row>
    <row r="128" spans="2:44" ht="12.75" customHeight="1" outlineLevel="1">
      <c r="B128" s="2255">
        <v>2</v>
      </c>
      <c r="C128" s="2263" t="s">
        <v>2452</v>
      </c>
      <c r="D128" s="2264" t="s">
        <v>2452</v>
      </c>
      <c r="E128" s="2265" t="s">
        <v>2452</v>
      </c>
      <c r="F128" s="2266" t="s">
        <v>2452</v>
      </c>
      <c r="G128" s="2267" t="s">
        <v>2452</v>
      </c>
      <c r="H128" s="2268"/>
      <c r="I128" s="2257"/>
      <c r="J128" s="2269" t="s">
        <v>2452</v>
      </c>
      <c r="K128" s="2267" t="s">
        <v>2452</v>
      </c>
      <c r="L128" s="2269" t="s">
        <v>2452</v>
      </c>
      <c r="M128" s="2257">
        <v>0</v>
      </c>
      <c r="N128" s="2267" t="s">
        <v>2452</v>
      </c>
      <c r="O128" s="2267" t="s">
        <v>2452</v>
      </c>
      <c r="P128" s="2270" t="s">
        <v>2452</v>
      </c>
      <c r="X128" s="1165">
        <f>M128</f>
        <v>0</v>
      </c>
      <c r="Y128" s="1162"/>
      <c r="Z128" s="1162"/>
      <c r="AA128" s="1165">
        <f>X128+Y128-Z128</f>
        <v>0</v>
      </c>
      <c r="AB128" s="2326"/>
      <c r="AC128" s="1655" t="s">
        <v>2452</v>
      </c>
      <c r="AD128" s="1165">
        <f>IF(AB128="Y",$D$5-H128,AF128)</f>
        <v>1826</v>
      </c>
      <c r="AE128" s="1655"/>
      <c r="AF128" s="2324">
        <f>(MIN(5,G128)*365)+1</f>
        <v>1826</v>
      </c>
      <c r="AG128" s="2324">
        <f>I128*AD128/AF128</f>
        <v>0</v>
      </c>
      <c r="AH128" s="1165">
        <f>I128-AG128</f>
        <v>0</v>
      </c>
      <c r="AI128" s="1655">
        <f>IF(AB128="N",M128,IF(M128&gt;AH128,M128-AH128,0))</f>
        <v>0</v>
      </c>
      <c r="AJ128" s="1165">
        <f>IF(AB128="Y",MIN(AH128,K128),0)</f>
        <v>0</v>
      </c>
      <c r="AK128" s="1162"/>
      <c r="AL128" s="1165"/>
      <c r="AM128" s="1165"/>
      <c r="AN128" s="1162"/>
      <c r="AO128" s="1165"/>
      <c r="AP128" s="1165"/>
      <c r="AQ128" s="1162" t="s">
        <v>2452</v>
      </c>
      <c r="AR128" s="1836" t="s">
        <v>2452</v>
      </c>
    </row>
    <row r="129" spans="2:44" ht="12.75" customHeight="1" outlineLevel="1">
      <c r="B129" s="2255">
        <v>3</v>
      </c>
      <c r="C129" s="2263" t="s">
        <v>2452</v>
      </c>
      <c r="D129" s="2264" t="s">
        <v>2452</v>
      </c>
      <c r="E129" s="2265" t="s">
        <v>2452</v>
      </c>
      <c r="F129" s="2266" t="s">
        <v>2452</v>
      </c>
      <c r="G129" s="2267" t="s">
        <v>2452</v>
      </c>
      <c r="H129" s="2268"/>
      <c r="I129" s="2257"/>
      <c r="J129" s="2269" t="s">
        <v>2452</v>
      </c>
      <c r="K129" s="2267" t="s">
        <v>2452</v>
      </c>
      <c r="L129" s="2269" t="s">
        <v>2452</v>
      </c>
      <c r="M129" s="2257">
        <v>0</v>
      </c>
      <c r="N129" s="2267" t="s">
        <v>2452</v>
      </c>
      <c r="O129" s="2267" t="s">
        <v>2452</v>
      </c>
      <c r="P129" s="2270" t="s">
        <v>2452</v>
      </c>
      <c r="X129" s="1165">
        <f>M129</f>
        <v>0</v>
      </c>
      <c r="Y129" s="1162"/>
      <c r="Z129" s="1162"/>
      <c r="AA129" s="1165">
        <f>X129+Y129-Z129</f>
        <v>0</v>
      </c>
      <c r="AB129" s="1162"/>
      <c r="AC129" s="1655" t="s">
        <v>2452</v>
      </c>
      <c r="AD129" s="1165">
        <f>IF(AB129="Y",$D$5-H129,AF129)</f>
        <v>1826</v>
      </c>
      <c r="AE129" s="1655"/>
      <c r="AF129" s="2324">
        <f>(MIN(5,G129)*365)+1</f>
        <v>1826</v>
      </c>
      <c r="AG129" s="2324">
        <f>I129*AD129/AF129</f>
        <v>0</v>
      </c>
      <c r="AH129" s="1165">
        <f>I129-AG129</f>
        <v>0</v>
      </c>
      <c r="AI129" s="1655">
        <f>IF(AB129="N",M129,IF(M129&gt;AH129,M129-AH129,0))</f>
        <v>0</v>
      </c>
      <c r="AJ129" s="1165">
        <f>IF(AB129="Y",MIN(AH129,K129),0)</f>
        <v>0</v>
      </c>
      <c r="AK129" s="1162"/>
      <c r="AL129" s="1165"/>
      <c r="AM129" s="1165"/>
      <c r="AN129" s="1162"/>
      <c r="AO129" s="1165"/>
      <c r="AP129" s="1165"/>
      <c r="AQ129" s="1162" t="s">
        <v>2452</v>
      </c>
      <c r="AR129" s="1836" t="s">
        <v>2452</v>
      </c>
    </row>
    <row r="130" spans="2:44" ht="12.75" customHeight="1" outlineLevel="1">
      <c r="B130" s="2255">
        <v>4</v>
      </c>
      <c r="C130" s="2263" t="s">
        <v>2452</v>
      </c>
      <c r="D130" s="2264" t="s">
        <v>2452</v>
      </c>
      <c r="E130" s="2265" t="s">
        <v>2452</v>
      </c>
      <c r="F130" s="2266" t="s">
        <v>2452</v>
      </c>
      <c r="G130" s="2267" t="s">
        <v>2452</v>
      </c>
      <c r="H130" s="2268"/>
      <c r="I130" s="2257"/>
      <c r="J130" s="2269" t="s">
        <v>2452</v>
      </c>
      <c r="K130" s="2267" t="s">
        <v>2452</v>
      </c>
      <c r="L130" s="2269" t="s">
        <v>2452</v>
      </c>
      <c r="M130" s="2257">
        <v>0</v>
      </c>
      <c r="N130" s="2267" t="s">
        <v>2452</v>
      </c>
      <c r="O130" s="2267" t="s">
        <v>2452</v>
      </c>
      <c r="P130" s="2270" t="s">
        <v>2452</v>
      </c>
      <c r="X130" s="1165">
        <f>M130</f>
        <v>0</v>
      </c>
      <c r="Y130" s="1162"/>
      <c r="Z130" s="1162"/>
      <c r="AA130" s="1165">
        <f>X130+Y130-Z130</f>
        <v>0</v>
      </c>
      <c r="AB130" s="1162"/>
      <c r="AC130" s="1655" t="s">
        <v>2452</v>
      </c>
      <c r="AD130" s="1165">
        <f>IF(AB130="Y",$D$5-H130,AF130)</f>
        <v>1826</v>
      </c>
      <c r="AE130" s="1655"/>
      <c r="AF130" s="2324">
        <f>(MIN(5,G130)*365)+1</f>
        <v>1826</v>
      </c>
      <c r="AG130" s="2324">
        <f>I130*AD130/AF130</f>
        <v>0</v>
      </c>
      <c r="AH130" s="1165">
        <f>I130-AG130</f>
        <v>0</v>
      </c>
      <c r="AI130" s="1655">
        <f>IF(AB130="N",M130,IF(M130&gt;AH130,M130-AH130,0))</f>
        <v>0</v>
      </c>
      <c r="AJ130" s="1165">
        <f>IF(AB130="Y",MIN(AH130,K130),0)</f>
        <v>0</v>
      </c>
      <c r="AK130" s="1162"/>
      <c r="AL130" s="1165"/>
      <c r="AM130" s="1165"/>
      <c r="AN130" s="1162"/>
      <c r="AO130" s="1165"/>
      <c r="AP130" s="1165"/>
      <c r="AQ130" s="1162" t="s">
        <v>2452</v>
      </c>
      <c r="AR130" s="1836" t="s">
        <v>2452</v>
      </c>
    </row>
    <row r="131" spans="2:44" ht="12.75" customHeight="1" outlineLevel="1">
      <c r="B131" s="4213">
        <v>5</v>
      </c>
      <c r="C131" s="2271" t="s">
        <v>2452</v>
      </c>
      <c r="D131" s="2272" t="s">
        <v>2452</v>
      </c>
      <c r="E131" s="2273" t="s">
        <v>2452</v>
      </c>
      <c r="F131" s="2274" t="s">
        <v>2452</v>
      </c>
      <c r="G131" s="2275" t="s">
        <v>2452</v>
      </c>
      <c r="H131" s="2276"/>
      <c r="I131" s="2257"/>
      <c r="J131" s="2277" t="s">
        <v>2452</v>
      </c>
      <c r="K131" s="2275" t="s">
        <v>2452</v>
      </c>
      <c r="L131" s="2277" t="s">
        <v>2452</v>
      </c>
      <c r="M131" s="2278">
        <v>0</v>
      </c>
      <c r="N131" s="2275" t="s">
        <v>2452</v>
      </c>
      <c r="O131" s="2275" t="s">
        <v>2452</v>
      </c>
      <c r="P131" s="2279" t="s">
        <v>2452</v>
      </c>
      <c r="X131" s="1165">
        <f>M131</f>
        <v>0</v>
      </c>
      <c r="Y131" s="1162"/>
      <c r="Z131" s="1162"/>
      <c r="AA131" s="1165">
        <f>X131+Y131-Z131</f>
        <v>0</v>
      </c>
      <c r="AB131" s="1162"/>
      <c r="AC131" s="1655" t="s">
        <v>2452</v>
      </c>
      <c r="AD131" s="1165">
        <f>IF(AB131="Y",$D$5-H131,AF131)</f>
        <v>1826</v>
      </c>
      <c r="AE131" s="1655"/>
      <c r="AF131" s="2324">
        <f>(MIN(5,G131)*365)+1</f>
        <v>1826</v>
      </c>
      <c r="AG131" s="2324">
        <f>I131*AD131/AF131</f>
        <v>0</v>
      </c>
      <c r="AH131" s="1165">
        <f>I131-AG131</f>
        <v>0</v>
      </c>
      <c r="AI131" s="1655">
        <f>IF(AB131="N",M131,IF(M131&gt;AH131,M131-AH131,0))</f>
        <v>0</v>
      </c>
      <c r="AJ131" s="1165">
        <f>IF(AB131="Y",MIN(AH131,K131),0)</f>
        <v>0</v>
      </c>
      <c r="AK131" s="1162"/>
      <c r="AL131" s="1165"/>
      <c r="AM131" s="1165"/>
      <c r="AN131" s="1162"/>
      <c r="AO131" s="1165"/>
      <c r="AP131" s="1165"/>
      <c r="AQ131" s="1162" t="s">
        <v>2452</v>
      </c>
      <c r="AR131" s="1836" t="s">
        <v>2452</v>
      </c>
    </row>
    <row r="132" spans="2:44" ht="12.75" customHeight="1">
      <c r="B132" s="5806" t="s">
        <v>2452</v>
      </c>
      <c r="C132" s="5807" t="s">
        <v>1519</v>
      </c>
      <c r="D132" s="5808" t="s">
        <v>2452</v>
      </c>
      <c r="E132" s="5809" t="s">
        <v>2452</v>
      </c>
      <c r="F132" s="5808" t="s">
        <v>2452</v>
      </c>
      <c r="G132" s="5810" t="s">
        <v>2452</v>
      </c>
      <c r="H132" s="5811"/>
      <c r="I132" s="5822">
        <f t="shared" ref="I132:O132" si="32">SUBTOTAL(9,I127:I131)</f>
        <v>0</v>
      </c>
      <c r="J132" s="5823">
        <f t="shared" si="32"/>
        <v>0</v>
      </c>
      <c r="K132" s="5823">
        <f t="shared" si="32"/>
        <v>0</v>
      </c>
      <c r="L132" s="5823">
        <f t="shared" si="32"/>
        <v>0</v>
      </c>
      <c r="M132" s="5822">
        <f t="shared" si="32"/>
        <v>0</v>
      </c>
      <c r="N132" s="5823">
        <f t="shared" si="32"/>
        <v>0</v>
      </c>
      <c r="O132" s="5823">
        <f t="shared" si="32"/>
        <v>0</v>
      </c>
      <c r="P132" s="5814" t="s">
        <v>2452</v>
      </c>
      <c r="X132" s="2330">
        <f t="shared" ref="X132:AC132" si="33">SUBTOTAL(9,X127:X131)</f>
        <v>0</v>
      </c>
      <c r="Y132" s="2331">
        <f t="shared" si="33"/>
        <v>0</v>
      </c>
      <c r="Z132" s="2331">
        <f t="shared" si="33"/>
        <v>0</v>
      </c>
      <c r="AA132" s="2330">
        <f t="shared" si="33"/>
        <v>0</v>
      </c>
      <c r="AB132" s="2330"/>
      <c r="AC132" s="2331">
        <f t="shared" si="33"/>
        <v>0</v>
      </c>
      <c r="AD132" s="2330"/>
      <c r="AE132" s="2331"/>
      <c r="AF132" s="2331"/>
      <c r="AG132" s="2331">
        <f>SUBTOTAL(9,AG127:AG131)</f>
        <v>0</v>
      </c>
      <c r="AH132" s="2330">
        <f>SUBTOTAL(9,AH127:AH131)</f>
        <v>0</v>
      </c>
      <c r="AI132" s="2331">
        <f>SUBTOTAL(9,AI127:AI131)</f>
        <v>0</v>
      </c>
      <c r="AJ132" s="2330"/>
      <c r="AK132" s="2331"/>
      <c r="AL132" s="2330"/>
      <c r="AM132" s="2330"/>
      <c r="AN132" s="2331"/>
      <c r="AO132" s="2330"/>
      <c r="AP132" s="2330"/>
      <c r="AQ132" s="2331"/>
      <c r="AR132" s="2332"/>
    </row>
    <row r="133" spans="2:44" ht="12.75" customHeight="1">
      <c r="B133" s="2228" t="s">
        <v>2452</v>
      </c>
      <c r="C133" s="2251" t="s">
        <v>2452</v>
      </c>
      <c r="D133" s="2238" t="s">
        <v>2452</v>
      </c>
      <c r="E133" s="2242" t="s">
        <v>2452</v>
      </c>
      <c r="F133" s="2238" t="s">
        <v>2452</v>
      </c>
      <c r="G133" s="2243" t="s">
        <v>2452</v>
      </c>
      <c r="H133" s="2244"/>
      <c r="I133" s="2252" t="s">
        <v>2452</v>
      </c>
      <c r="J133" s="2243" t="s">
        <v>2452</v>
      </c>
      <c r="K133" s="2243" t="s">
        <v>2452</v>
      </c>
      <c r="L133" s="2243" t="s">
        <v>2452</v>
      </c>
      <c r="M133" s="2252" t="s">
        <v>2452</v>
      </c>
      <c r="N133" s="2243" t="s">
        <v>2452</v>
      </c>
      <c r="O133" s="2243" t="s">
        <v>2452</v>
      </c>
      <c r="P133" s="2235" t="s">
        <v>2452</v>
      </c>
      <c r="X133" s="1813" t="s">
        <v>2452</v>
      </c>
      <c r="Y133" s="2322" t="s">
        <v>2452</v>
      </c>
      <c r="Z133" s="2322" t="s">
        <v>2452</v>
      </c>
      <c r="AA133" s="1813" t="s">
        <v>2452</v>
      </c>
      <c r="AB133" s="1813"/>
      <c r="AC133" s="2322" t="s">
        <v>2452</v>
      </c>
      <c r="AD133" s="1813"/>
      <c r="AE133" s="2322"/>
      <c r="AF133" s="2322"/>
      <c r="AG133" s="2322" t="s">
        <v>2452</v>
      </c>
      <c r="AH133" s="1813" t="s">
        <v>2452</v>
      </c>
      <c r="AI133" s="2322" t="s">
        <v>2452</v>
      </c>
      <c r="AJ133" s="1813"/>
      <c r="AK133" s="2322"/>
      <c r="AL133" s="1813"/>
      <c r="AM133" s="1813"/>
      <c r="AN133" s="2322"/>
      <c r="AO133" s="1813"/>
      <c r="AP133" s="1813"/>
      <c r="AQ133" s="2322" t="s">
        <v>2452</v>
      </c>
      <c r="AR133" s="2323" t="s">
        <v>2452</v>
      </c>
    </row>
    <row r="134" spans="2:44" ht="12.75" customHeight="1">
      <c r="B134" s="4214" t="s">
        <v>2452</v>
      </c>
      <c r="C134" s="2289" t="s">
        <v>2452</v>
      </c>
      <c r="D134" s="2281" t="s">
        <v>2452</v>
      </c>
      <c r="E134" s="2282" t="s">
        <v>2452</v>
      </c>
      <c r="F134" s="2281" t="s">
        <v>2452</v>
      </c>
      <c r="G134" s="2283" t="s">
        <v>2452</v>
      </c>
      <c r="H134" s="2284"/>
      <c r="I134" s="2285" t="s">
        <v>2452</v>
      </c>
      <c r="J134" s="2283" t="s">
        <v>2452</v>
      </c>
      <c r="K134" s="2283" t="s">
        <v>2452</v>
      </c>
      <c r="L134" s="2283" t="s">
        <v>2452</v>
      </c>
      <c r="M134" s="2285" t="s">
        <v>2452</v>
      </c>
      <c r="N134" s="2283" t="s">
        <v>2452</v>
      </c>
      <c r="O134" s="2283" t="s">
        <v>2452</v>
      </c>
      <c r="P134" s="2286" t="s">
        <v>2452</v>
      </c>
      <c r="X134" s="1813" t="s">
        <v>2452</v>
      </c>
      <c r="Y134" s="2322" t="s">
        <v>2452</v>
      </c>
      <c r="Z134" s="2322" t="s">
        <v>2452</v>
      </c>
      <c r="AA134" s="1813" t="s">
        <v>2452</v>
      </c>
      <c r="AB134" s="1813"/>
      <c r="AC134" s="2322" t="s">
        <v>2452</v>
      </c>
      <c r="AD134" s="1813"/>
      <c r="AE134" s="2322"/>
      <c r="AF134" s="2322"/>
      <c r="AG134" s="2322" t="s">
        <v>2452</v>
      </c>
      <c r="AH134" s="1813" t="s">
        <v>2452</v>
      </c>
      <c r="AI134" s="2322" t="s">
        <v>2452</v>
      </c>
      <c r="AJ134" s="1813"/>
      <c r="AK134" s="2322"/>
      <c r="AL134" s="1813"/>
      <c r="AM134" s="1813"/>
      <c r="AN134" s="2322"/>
      <c r="AO134" s="1813"/>
      <c r="AP134" s="1813"/>
      <c r="AQ134" s="2322" t="s">
        <v>2452</v>
      </c>
      <c r="AR134" s="2323" t="s">
        <v>2452</v>
      </c>
    </row>
    <row r="135" spans="2:44" ht="12.75" customHeight="1">
      <c r="B135" s="5815" t="s">
        <v>2452</v>
      </c>
      <c r="C135" s="5816" t="s">
        <v>2468</v>
      </c>
      <c r="D135" s="5816" t="s">
        <v>2452</v>
      </c>
      <c r="E135" s="5817" t="s">
        <v>2452</v>
      </c>
      <c r="F135" s="5816" t="s">
        <v>2452</v>
      </c>
      <c r="G135" s="5818" t="s">
        <v>2452</v>
      </c>
      <c r="H135" s="5819"/>
      <c r="I135" s="5820">
        <f t="shared" ref="I135:O135" si="34">SUBTOTAL(9,I99:I132)</f>
        <v>0</v>
      </c>
      <c r="J135" s="5818">
        <f t="shared" si="34"/>
        <v>0</v>
      </c>
      <c r="K135" s="5818">
        <f t="shared" si="34"/>
        <v>0</v>
      </c>
      <c r="L135" s="5818">
        <f t="shared" si="34"/>
        <v>0</v>
      </c>
      <c r="M135" s="5820">
        <f t="shared" si="34"/>
        <v>0</v>
      </c>
      <c r="N135" s="5818">
        <f t="shared" si="34"/>
        <v>0</v>
      </c>
      <c r="O135" s="5818">
        <f t="shared" si="34"/>
        <v>0</v>
      </c>
      <c r="P135" s="5821" t="s">
        <v>2452</v>
      </c>
      <c r="X135" s="2330">
        <f t="shared" ref="X135:AC135" si="35">SUBTOTAL(9,X99:X132)</f>
        <v>0</v>
      </c>
      <c r="Y135" s="2331">
        <f t="shared" si="35"/>
        <v>0</v>
      </c>
      <c r="Z135" s="2331">
        <f t="shared" si="35"/>
        <v>0</v>
      </c>
      <c r="AA135" s="2330">
        <f t="shared" si="35"/>
        <v>0</v>
      </c>
      <c r="AB135" s="2330"/>
      <c r="AC135" s="2331">
        <f t="shared" si="35"/>
        <v>0</v>
      </c>
      <c r="AD135" s="2330"/>
      <c r="AE135" s="2331"/>
      <c r="AF135" s="2331"/>
      <c r="AG135" s="2331">
        <f>SUBTOTAL(9,AG99:AG132)</f>
        <v>0</v>
      </c>
      <c r="AH135" s="2330">
        <f>SUBTOTAL(9,AH99:AH132)</f>
        <v>0</v>
      </c>
      <c r="AI135" s="2331">
        <f>SUBTOTAL(9,AI99:AI132)</f>
        <v>0</v>
      </c>
      <c r="AJ135" s="2330"/>
      <c r="AK135" s="2331"/>
      <c r="AL135" s="2330"/>
      <c r="AM135" s="2330"/>
      <c r="AN135" s="2331"/>
      <c r="AO135" s="2330"/>
      <c r="AP135" s="2330"/>
      <c r="AQ135" s="2331"/>
      <c r="AR135" s="2332"/>
    </row>
    <row r="136" spans="2:44" ht="12.75" customHeight="1">
      <c r="B136" s="2240" t="s">
        <v>2452</v>
      </c>
      <c r="C136" s="2251" t="s">
        <v>2452</v>
      </c>
      <c r="D136" s="2238" t="s">
        <v>2452</v>
      </c>
      <c r="E136" s="2242" t="s">
        <v>2452</v>
      </c>
      <c r="F136" s="2238" t="s">
        <v>2452</v>
      </c>
      <c r="G136" s="2243" t="s">
        <v>2452</v>
      </c>
      <c r="H136" s="2244"/>
      <c r="I136" s="2252" t="s">
        <v>2452</v>
      </c>
      <c r="J136" s="2243" t="s">
        <v>2452</v>
      </c>
      <c r="K136" s="2243" t="s">
        <v>2452</v>
      </c>
      <c r="L136" s="2243" t="s">
        <v>2452</v>
      </c>
      <c r="M136" s="2252" t="s">
        <v>2452</v>
      </c>
      <c r="N136" s="2243" t="s">
        <v>2452</v>
      </c>
      <c r="O136" s="2243" t="s">
        <v>2452</v>
      </c>
      <c r="P136" s="2253" t="s">
        <v>2452</v>
      </c>
      <c r="X136" s="1813" t="s">
        <v>2452</v>
      </c>
      <c r="Y136" s="2322" t="s">
        <v>2452</v>
      </c>
      <c r="Z136" s="2322" t="s">
        <v>2452</v>
      </c>
      <c r="AA136" s="1813" t="s">
        <v>2452</v>
      </c>
      <c r="AB136" s="1813"/>
      <c r="AC136" s="2322" t="s">
        <v>2452</v>
      </c>
      <c r="AD136" s="1813"/>
      <c r="AE136" s="2322"/>
      <c r="AF136" s="2322"/>
      <c r="AG136" s="2322" t="s">
        <v>2452</v>
      </c>
      <c r="AH136" s="1813" t="s">
        <v>2452</v>
      </c>
      <c r="AI136" s="2322" t="s">
        <v>2452</v>
      </c>
      <c r="AJ136" s="1813"/>
      <c r="AK136" s="2322"/>
      <c r="AL136" s="1813"/>
      <c r="AM136" s="1813"/>
      <c r="AN136" s="2322"/>
      <c r="AO136" s="1813"/>
      <c r="AP136" s="1813"/>
      <c r="AQ136" s="2322" t="s">
        <v>2452</v>
      </c>
      <c r="AR136" s="2323" t="s">
        <v>2452</v>
      </c>
    </row>
    <row r="137" spans="2:44" ht="12.75" customHeight="1">
      <c r="B137" s="2228" t="s">
        <v>2452</v>
      </c>
      <c r="C137" s="2251" t="s">
        <v>2452</v>
      </c>
      <c r="D137" s="2238" t="s">
        <v>2452</v>
      </c>
      <c r="E137" s="2242" t="s">
        <v>2452</v>
      </c>
      <c r="F137" s="2238" t="s">
        <v>2452</v>
      </c>
      <c r="G137" s="2243" t="s">
        <v>2452</v>
      </c>
      <c r="H137" s="2244"/>
      <c r="I137" s="2252" t="s">
        <v>2452</v>
      </c>
      <c r="J137" s="2243" t="s">
        <v>2452</v>
      </c>
      <c r="K137" s="2243" t="s">
        <v>2452</v>
      </c>
      <c r="L137" s="2243" t="s">
        <v>2452</v>
      </c>
      <c r="M137" s="2252" t="s">
        <v>2452</v>
      </c>
      <c r="N137" s="2243" t="s">
        <v>2452</v>
      </c>
      <c r="O137" s="2243" t="s">
        <v>2452</v>
      </c>
      <c r="P137" s="2235" t="s">
        <v>2452</v>
      </c>
      <c r="X137" s="1813" t="s">
        <v>2452</v>
      </c>
      <c r="Y137" s="2322" t="s">
        <v>2452</v>
      </c>
      <c r="Z137" s="2322" t="s">
        <v>2452</v>
      </c>
      <c r="AA137" s="1813" t="s">
        <v>2452</v>
      </c>
      <c r="AB137" s="1813"/>
      <c r="AC137" s="2322" t="s">
        <v>2452</v>
      </c>
      <c r="AD137" s="1813"/>
      <c r="AE137" s="2322"/>
      <c r="AF137" s="2322"/>
      <c r="AG137" s="2322" t="s">
        <v>2452</v>
      </c>
      <c r="AH137" s="1813" t="s">
        <v>2452</v>
      </c>
      <c r="AI137" s="2322" t="s">
        <v>2452</v>
      </c>
      <c r="AJ137" s="1813"/>
      <c r="AK137" s="2322"/>
      <c r="AL137" s="1813"/>
      <c r="AM137" s="1813"/>
      <c r="AN137" s="2322"/>
      <c r="AO137" s="1813"/>
      <c r="AP137" s="1813"/>
      <c r="AQ137" s="2322" t="s">
        <v>2452</v>
      </c>
      <c r="AR137" s="2323" t="s">
        <v>2452</v>
      </c>
    </row>
    <row r="138" spans="2:44" ht="25.5">
      <c r="B138" s="4215" t="s">
        <v>2469</v>
      </c>
      <c r="C138" s="2251" t="s">
        <v>2470</v>
      </c>
      <c r="D138" s="2281" t="s">
        <v>2452</v>
      </c>
      <c r="E138" s="2282" t="s">
        <v>2452</v>
      </c>
      <c r="F138" s="2281" t="s">
        <v>2452</v>
      </c>
      <c r="G138" s="2283" t="s">
        <v>2452</v>
      </c>
      <c r="H138" s="2284"/>
      <c r="I138" s="2285" t="s">
        <v>2452</v>
      </c>
      <c r="J138" s="2283" t="s">
        <v>2452</v>
      </c>
      <c r="K138" s="2283" t="s">
        <v>2452</v>
      </c>
      <c r="L138" s="2283" t="s">
        <v>2452</v>
      </c>
      <c r="M138" s="2285" t="s">
        <v>2452</v>
      </c>
      <c r="N138" s="2283" t="s">
        <v>2452</v>
      </c>
      <c r="O138" s="2283" t="s">
        <v>2452</v>
      </c>
      <c r="P138" s="2290" t="s">
        <v>2471</v>
      </c>
      <c r="X138" s="1813" t="s">
        <v>2452</v>
      </c>
      <c r="Y138" s="2322" t="s">
        <v>2452</v>
      </c>
      <c r="Z138" s="2322" t="s">
        <v>2452</v>
      </c>
      <c r="AA138" s="1813" t="s">
        <v>2452</v>
      </c>
      <c r="AB138" s="1813"/>
      <c r="AC138" s="2322" t="s">
        <v>2452</v>
      </c>
      <c r="AD138" s="1813"/>
      <c r="AE138" s="2322"/>
      <c r="AF138" s="2322"/>
      <c r="AG138" s="2322" t="s">
        <v>2452</v>
      </c>
      <c r="AH138" s="1813" t="s">
        <v>2452</v>
      </c>
      <c r="AI138" s="2322" t="s">
        <v>2452</v>
      </c>
      <c r="AJ138" s="1813"/>
      <c r="AK138" s="2322"/>
      <c r="AL138" s="1813"/>
      <c r="AM138" s="1813"/>
      <c r="AN138" s="2322"/>
      <c r="AO138" s="1813"/>
      <c r="AP138" s="1813"/>
      <c r="AQ138" s="2322" t="s">
        <v>2452</v>
      </c>
      <c r="AR138" s="2323" t="s">
        <v>2452</v>
      </c>
    </row>
    <row r="139" spans="2:44" ht="12.75" customHeight="1">
      <c r="B139" s="2291" t="s">
        <v>2452</v>
      </c>
      <c r="C139" s="2292">
        <f>C146-1</f>
        <v>2020</v>
      </c>
      <c r="D139" s="2293" t="s">
        <v>2452</v>
      </c>
      <c r="E139" s="2294" t="s">
        <v>2452</v>
      </c>
      <c r="F139" s="2293" t="s">
        <v>2452</v>
      </c>
      <c r="G139" s="2295" t="s">
        <v>2452</v>
      </c>
      <c r="H139" s="2296"/>
      <c r="I139" s="2297" t="s">
        <v>2452</v>
      </c>
      <c r="J139" s="2295" t="s">
        <v>2452</v>
      </c>
      <c r="K139" s="2295" t="s">
        <v>2452</v>
      </c>
      <c r="L139" s="2295" t="s">
        <v>2452</v>
      </c>
      <c r="M139" s="2297" t="s">
        <v>2452</v>
      </c>
      <c r="N139" s="2295" t="s">
        <v>2452</v>
      </c>
      <c r="O139" s="2295" t="s">
        <v>2452</v>
      </c>
      <c r="P139" s="2298" t="s">
        <v>2452</v>
      </c>
      <c r="X139" s="1813" t="s">
        <v>2452</v>
      </c>
      <c r="Y139" s="2322" t="s">
        <v>2452</v>
      </c>
      <c r="Z139" s="2322" t="s">
        <v>2452</v>
      </c>
      <c r="AA139" s="1813" t="s">
        <v>2452</v>
      </c>
      <c r="AB139" s="1813"/>
      <c r="AC139" s="2322" t="s">
        <v>2452</v>
      </c>
      <c r="AD139" s="1813"/>
      <c r="AE139" s="2322"/>
      <c r="AF139" s="2322"/>
      <c r="AG139" s="2322" t="s">
        <v>2452</v>
      </c>
      <c r="AH139" s="1813" t="s">
        <v>2452</v>
      </c>
      <c r="AI139" s="2322" t="s">
        <v>2452</v>
      </c>
      <c r="AJ139" s="1813"/>
      <c r="AK139" s="2322"/>
      <c r="AL139" s="1813"/>
      <c r="AM139" s="1813"/>
      <c r="AN139" s="2322"/>
      <c r="AO139" s="1813"/>
      <c r="AP139" s="1813"/>
      <c r="AQ139" s="2322" t="s">
        <v>2452</v>
      </c>
      <c r="AR139" s="2323" t="s">
        <v>2452</v>
      </c>
    </row>
    <row r="140" spans="2:44" ht="12.75" customHeight="1" outlineLevel="1">
      <c r="B140" s="2228">
        <v>1</v>
      </c>
      <c r="C140" s="2263" t="s">
        <v>2452</v>
      </c>
      <c r="D140" s="2264" t="s">
        <v>2452</v>
      </c>
      <c r="E140" s="2265" t="s">
        <v>2452</v>
      </c>
      <c r="F140" s="2266" t="s">
        <v>2452</v>
      </c>
      <c r="G140" s="2267" t="s">
        <v>2452</v>
      </c>
      <c r="H140" s="2268"/>
      <c r="I140" s="2257"/>
      <c r="J140" s="2269" t="s">
        <v>2452</v>
      </c>
      <c r="K140" s="2267" t="s">
        <v>2452</v>
      </c>
      <c r="L140" s="2269" t="s">
        <v>2452</v>
      </c>
      <c r="M140" s="2257">
        <v>0</v>
      </c>
      <c r="N140" s="2267" t="s">
        <v>2452</v>
      </c>
      <c r="O140" s="2267" t="s">
        <v>2452</v>
      </c>
      <c r="P140" s="2270" t="s">
        <v>2452</v>
      </c>
      <c r="X140" s="1165">
        <f>M140</f>
        <v>0</v>
      </c>
      <c r="Y140" s="1162"/>
      <c r="Z140" s="1162"/>
      <c r="AA140" s="1165">
        <f>X140+Y140-Z140</f>
        <v>0</v>
      </c>
      <c r="AB140" s="1162"/>
      <c r="AC140" s="1655" t="s">
        <v>2452</v>
      </c>
      <c r="AD140" s="1165">
        <f>IF(AB140="Y",$D$5-H140,AF140)</f>
        <v>1826</v>
      </c>
      <c r="AE140" s="1655"/>
      <c r="AF140" s="2324">
        <f>(MIN(5,G140)*365)+1</f>
        <v>1826</v>
      </c>
      <c r="AG140" s="2324">
        <f>I140*AD140/AF140</f>
        <v>0</v>
      </c>
      <c r="AH140" s="1165">
        <f>I140-AG140</f>
        <v>0</v>
      </c>
      <c r="AI140" s="1655">
        <f>IF(AB140="N",M140,IF(M140&gt;AH140,M140-AH140,0))</f>
        <v>0</v>
      </c>
      <c r="AJ140" s="1165">
        <f>IF(AB140="Y",MIN(AH140,K140),0)</f>
        <v>0</v>
      </c>
      <c r="AK140" s="1162"/>
      <c r="AL140" s="1165"/>
      <c r="AM140" s="1165"/>
      <c r="AN140" s="1162"/>
      <c r="AO140" s="1165"/>
      <c r="AP140" s="1165"/>
      <c r="AQ140" s="1162" t="s">
        <v>2452</v>
      </c>
      <c r="AR140" s="1836" t="s">
        <v>2452</v>
      </c>
    </row>
    <row r="141" spans="2:44" ht="12.75" customHeight="1" outlineLevel="1">
      <c r="B141" s="2228">
        <v>2</v>
      </c>
      <c r="C141" s="2263" t="s">
        <v>2452</v>
      </c>
      <c r="D141" s="2264" t="s">
        <v>2452</v>
      </c>
      <c r="E141" s="2265" t="s">
        <v>2452</v>
      </c>
      <c r="F141" s="2266" t="s">
        <v>2452</v>
      </c>
      <c r="G141" s="2267" t="s">
        <v>2452</v>
      </c>
      <c r="H141" s="2268"/>
      <c r="I141" s="2257"/>
      <c r="J141" s="2269" t="s">
        <v>2452</v>
      </c>
      <c r="K141" s="2267" t="s">
        <v>2452</v>
      </c>
      <c r="L141" s="2269" t="s">
        <v>2452</v>
      </c>
      <c r="M141" s="2257">
        <v>0</v>
      </c>
      <c r="N141" s="2267" t="s">
        <v>2452</v>
      </c>
      <c r="O141" s="2267" t="s">
        <v>2452</v>
      </c>
      <c r="P141" s="2270" t="s">
        <v>2452</v>
      </c>
      <c r="X141" s="1165">
        <f>M141</f>
        <v>0</v>
      </c>
      <c r="Y141" s="1162"/>
      <c r="Z141" s="1162"/>
      <c r="AA141" s="1165">
        <f>X141+Y141-Z141</f>
        <v>0</v>
      </c>
      <c r="AB141" s="2326"/>
      <c r="AC141" s="1655" t="s">
        <v>2452</v>
      </c>
      <c r="AD141" s="1165">
        <f>IF(AB141="Y",$D$5-H141,AF141)</f>
        <v>1826</v>
      </c>
      <c r="AE141" s="1655"/>
      <c r="AF141" s="2324">
        <f>(MIN(5,G141)*365)+1</f>
        <v>1826</v>
      </c>
      <c r="AG141" s="2324">
        <f>I141*AD141/AF141</f>
        <v>0</v>
      </c>
      <c r="AH141" s="1165">
        <f>I141-AG141</f>
        <v>0</v>
      </c>
      <c r="AI141" s="1655">
        <f>IF(AB141="N",M141,IF(M141&gt;AH141,M141-AH141,0))</f>
        <v>0</v>
      </c>
      <c r="AJ141" s="1165">
        <f>IF(AB141="Y",MIN(AH141,K141),0)</f>
        <v>0</v>
      </c>
      <c r="AK141" s="1162"/>
      <c r="AL141" s="1165"/>
      <c r="AM141" s="1165"/>
      <c r="AN141" s="1162"/>
      <c r="AO141" s="1165"/>
      <c r="AP141" s="1165"/>
      <c r="AQ141" s="1162" t="s">
        <v>2452</v>
      </c>
      <c r="AR141" s="1836" t="s">
        <v>2452</v>
      </c>
    </row>
    <row r="142" spans="2:44" ht="12.75" customHeight="1" outlineLevel="1">
      <c r="B142" s="2228">
        <v>3</v>
      </c>
      <c r="C142" s="2263" t="s">
        <v>2452</v>
      </c>
      <c r="D142" s="2264" t="s">
        <v>2452</v>
      </c>
      <c r="E142" s="2265" t="s">
        <v>2452</v>
      </c>
      <c r="F142" s="2266" t="s">
        <v>2452</v>
      </c>
      <c r="G142" s="2267" t="s">
        <v>2452</v>
      </c>
      <c r="H142" s="2268"/>
      <c r="I142" s="2257"/>
      <c r="J142" s="2269" t="s">
        <v>2452</v>
      </c>
      <c r="K142" s="2267" t="s">
        <v>2452</v>
      </c>
      <c r="L142" s="2269" t="s">
        <v>2452</v>
      </c>
      <c r="M142" s="2257">
        <v>0</v>
      </c>
      <c r="N142" s="2267" t="s">
        <v>2452</v>
      </c>
      <c r="O142" s="2267" t="s">
        <v>2452</v>
      </c>
      <c r="P142" s="2270" t="s">
        <v>2452</v>
      </c>
      <c r="X142" s="1165">
        <f>M142</f>
        <v>0</v>
      </c>
      <c r="Y142" s="1162"/>
      <c r="Z142" s="1162"/>
      <c r="AA142" s="1165">
        <f>X142+Y142-Z142</f>
        <v>0</v>
      </c>
      <c r="AB142" s="1162"/>
      <c r="AC142" s="1655" t="s">
        <v>2452</v>
      </c>
      <c r="AD142" s="1165">
        <f>IF(AB142="Y",$D$5-H142,AF142)</f>
        <v>1826</v>
      </c>
      <c r="AE142" s="1655"/>
      <c r="AF142" s="2324">
        <f>(MIN(5,G142)*365)+1</f>
        <v>1826</v>
      </c>
      <c r="AG142" s="2324">
        <f>I142*AD142/AF142</f>
        <v>0</v>
      </c>
      <c r="AH142" s="1165">
        <f>I142-AG142</f>
        <v>0</v>
      </c>
      <c r="AI142" s="1655">
        <f>IF(AB142="N",M142,IF(M142&gt;AH142,M142-AH142,0))</f>
        <v>0</v>
      </c>
      <c r="AJ142" s="1165">
        <f>IF(AB142="Y",MIN(AH142,K142),0)</f>
        <v>0</v>
      </c>
      <c r="AK142" s="1162"/>
      <c r="AL142" s="1165"/>
      <c r="AM142" s="1165"/>
      <c r="AN142" s="1162"/>
      <c r="AO142" s="1165"/>
      <c r="AP142" s="1165"/>
      <c r="AQ142" s="1162" t="s">
        <v>2452</v>
      </c>
      <c r="AR142" s="1836" t="s">
        <v>2452</v>
      </c>
    </row>
    <row r="143" spans="2:44" ht="12.75" customHeight="1" outlineLevel="1">
      <c r="B143" s="2228">
        <v>4</v>
      </c>
      <c r="C143" s="2263" t="s">
        <v>2452</v>
      </c>
      <c r="D143" s="2264" t="s">
        <v>2452</v>
      </c>
      <c r="E143" s="2265" t="s">
        <v>2452</v>
      </c>
      <c r="F143" s="2266" t="s">
        <v>2452</v>
      </c>
      <c r="G143" s="2267" t="s">
        <v>2452</v>
      </c>
      <c r="H143" s="2268"/>
      <c r="I143" s="2257"/>
      <c r="J143" s="2269" t="s">
        <v>2452</v>
      </c>
      <c r="K143" s="2267" t="s">
        <v>2452</v>
      </c>
      <c r="L143" s="2269" t="s">
        <v>2452</v>
      </c>
      <c r="M143" s="2257">
        <v>0</v>
      </c>
      <c r="N143" s="2267" t="s">
        <v>2452</v>
      </c>
      <c r="O143" s="2267" t="s">
        <v>2452</v>
      </c>
      <c r="P143" s="2270" t="s">
        <v>2452</v>
      </c>
      <c r="X143" s="1165">
        <f>M143</f>
        <v>0</v>
      </c>
      <c r="Y143" s="1162"/>
      <c r="Z143" s="1162"/>
      <c r="AA143" s="1165">
        <f>X143+Y143-Z143</f>
        <v>0</v>
      </c>
      <c r="AB143" s="1162"/>
      <c r="AC143" s="1655" t="s">
        <v>2452</v>
      </c>
      <c r="AD143" s="1165">
        <f>IF(AB143="Y",$D$5-H143,AF143)</f>
        <v>1826</v>
      </c>
      <c r="AE143" s="1655"/>
      <c r="AF143" s="2324">
        <f>(MIN(5,G143)*365)+1</f>
        <v>1826</v>
      </c>
      <c r="AG143" s="2324">
        <f>I143*AD143/AF143</f>
        <v>0</v>
      </c>
      <c r="AH143" s="1165">
        <f>I143-AG143</f>
        <v>0</v>
      </c>
      <c r="AI143" s="1655">
        <f>IF(AB143="N",M143,IF(M143&gt;AH143,M143-AH143,0))</f>
        <v>0</v>
      </c>
      <c r="AJ143" s="1165">
        <f>IF(AB143="Y",MIN(AH143,K143),0)</f>
        <v>0</v>
      </c>
      <c r="AK143" s="1162"/>
      <c r="AL143" s="1165"/>
      <c r="AM143" s="1165"/>
      <c r="AN143" s="1162"/>
      <c r="AO143" s="1165"/>
      <c r="AP143" s="1165"/>
      <c r="AQ143" s="1162" t="s">
        <v>2452</v>
      </c>
      <c r="AR143" s="1836" t="s">
        <v>2452</v>
      </c>
    </row>
    <row r="144" spans="2:44" ht="12.75" customHeight="1" outlineLevel="1">
      <c r="B144" s="4214">
        <v>5</v>
      </c>
      <c r="C144" s="2271" t="s">
        <v>2452</v>
      </c>
      <c r="D144" s="2272" t="s">
        <v>2452</v>
      </c>
      <c r="E144" s="2273" t="s">
        <v>2452</v>
      </c>
      <c r="F144" s="2274" t="s">
        <v>2452</v>
      </c>
      <c r="G144" s="2275" t="s">
        <v>2452</v>
      </c>
      <c r="H144" s="2276"/>
      <c r="I144" s="2257"/>
      <c r="J144" s="2277" t="s">
        <v>2452</v>
      </c>
      <c r="K144" s="2275" t="s">
        <v>2452</v>
      </c>
      <c r="L144" s="2277" t="s">
        <v>2452</v>
      </c>
      <c r="M144" s="2278">
        <v>0</v>
      </c>
      <c r="N144" s="2275" t="s">
        <v>2452</v>
      </c>
      <c r="O144" s="2275" t="s">
        <v>2452</v>
      </c>
      <c r="P144" s="2279" t="s">
        <v>2452</v>
      </c>
      <c r="X144" s="1165">
        <f>M144</f>
        <v>0</v>
      </c>
      <c r="Y144" s="1162"/>
      <c r="Z144" s="1162"/>
      <c r="AA144" s="1165">
        <f>X144+Y144-Z144</f>
        <v>0</v>
      </c>
      <c r="AB144" s="1162"/>
      <c r="AC144" s="1655" t="s">
        <v>2452</v>
      </c>
      <c r="AD144" s="1165">
        <f>IF(AB144="Y",$D$5-H144,AF144)</f>
        <v>1826</v>
      </c>
      <c r="AE144" s="1655"/>
      <c r="AF144" s="2324">
        <f>(MIN(5,G144)*365)+1</f>
        <v>1826</v>
      </c>
      <c r="AG144" s="2324">
        <f>I144*AD144/AF144</f>
        <v>0</v>
      </c>
      <c r="AH144" s="1165">
        <f>I144-AG144</f>
        <v>0</v>
      </c>
      <c r="AI144" s="1655">
        <f>IF(AB144="N",M144,IF(M144&gt;AH144,M144-AH144,0))</f>
        <v>0</v>
      </c>
      <c r="AJ144" s="1165">
        <f>IF(AB144="Y",MIN(AH144,K144),0)</f>
        <v>0</v>
      </c>
      <c r="AK144" s="1162"/>
      <c r="AL144" s="1165"/>
      <c r="AM144" s="1165"/>
      <c r="AN144" s="1162"/>
      <c r="AO144" s="1165"/>
      <c r="AP144" s="1165"/>
      <c r="AQ144" s="1162" t="s">
        <v>2452</v>
      </c>
      <c r="AR144" s="1836" t="s">
        <v>2452</v>
      </c>
    </row>
    <row r="145" spans="2:44" ht="12.75" customHeight="1">
      <c r="B145" s="5806" t="s">
        <v>2452</v>
      </c>
      <c r="C145" s="5807" t="s">
        <v>1519</v>
      </c>
      <c r="D145" s="5808" t="s">
        <v>2452</v>
      </c>
      <c r="E145" s="5809" t="s">
        <v>2452</v>
      </c>
      <c r="F145" s="5808" t="s">
        <v>2452</v>
      </c>
      <c r="G145" s="5810" t="s">
        <v>2452</v>
      </c>
      <c r="H145" s="5811"/>
      <c r="I145" s="5822">
        <f t="shared" ref="I145:O145" si="36">SUBTOTAL(9,I140:I144)</f>
        <v>0</v>
      </c>
      <c r="J145" s="5823">
        <f t="shared" si="36"/>
        <v>0</v>
      </c>
      <c r="K145" s="5823">
        <f t="shared" si="36"/>
        <v>0</v>
      </c>
      <c r="L145" s="5823">
        <f t="shared" si="36"/>
        <v>0</v>
      </c>
      <c r="M145" s="5822">
        <f t="shared" si="36"/>
        <v>0</v>
      </c>
      <c r="N145" s="5823">
        <f t="shared" si="36"/>
        <v>0</v>
      </c>
      <c r="O145" s="5823">
        <f t="shared" si="36"/>
        <v>0</v>
      </c>
      <c r="P145" s="5814" t="s">
        <v>2452</v>
      </c>
      <c r="X145" s="2330">
        <f t="shared" ref="X145:AC145" si="37">SUBTOTAL(9,X140:X144)</f>
        <v>0</v>
      </c>
      <c r="Y145" s="2331">
        <f t="shared" si="37"/>
        <v>0</v>
      </c>
      <c r="Z145" s="2331">
        <f t="shared" si="37"/>
        <v>0</v>
      </c>
      <c r="AA145" s="2330">
        <f t="shared" si="37"/>
        <v>0</v>
      </c>
      <c r="AB145" s="2330"/>
      <c r="AC145" s="2331">
        <f t="shared" si="37"/>
        <v>0</v>
      </c>
      <c r="AD145" s="2330"/>
      <c r="AE145" s="2331"/>
      <c r="AF145" s="2331"/>
      <c r="AG145" s="2331">
        <f>SUBTOTAL(9,AG140:AG144)</f>
        <v>0</v>
      </c>
      <c r="AH145" s="2330">
        <f>SUBTOTAL(9,AH140:AH144)</f>
        <v>0</v>
      </c>
      <c r="AI145" s="2331">
        <f>SUBTOTAL(9,AI140:AI144)</f>
        <v>0</v>
      </c>
      <c r="AJ145" s="2330"/>
      <c r="AK145" s="2331"/>
      <c r="AL145" s="2330"/>
      <c r="AM145" s="2330"/>
      <c r="AN145" s="2331"/>
      <c r="AO145" s="2330"/>
      <c r="AP145" s="2330"/>
      <c r="AQ145" s="2331"/>
      <c r="AR145" s="2332"/>
    </row>
    <row r="146" spans="2:44" ht="12.75" customHeight="1">
      <c r="B146" s="2240" t="s">
        <v>2452</v>
      </c>
      <c r="C146" s="2292">
        <f>C153-1</f>
        <v>2021</v>
      </c>
      <c r="D146" s="2238" t="s">
        <v>2452</v>
      </c>
      <c r="E146" s="2242" t="s">
        <v>2452</v>
      </c>
      <c r="F146" s="2238" t="s">
        <v>2452</v>
      </c>
      <c r="G146" s="2243" t="s">
        <v>2452</v>
      </c>
      <c r="H146" s="2244"/>
      <c r="I146" s="2252" t="s">
        <v>2452</v>
      </c>
      <c r="J146" s="2243" t="s">
        <v>2452</v>
      </c>
      <c r="K146" s="2243" t="s">
        <v>2452</v>
      </c>
      <c r="L146" s="2243" t="s">
        <v>2452</v>
      </c>
      <c r="M146" s="2252" t="s">
        <v>2452</v>
      </c>
      <c r="N146" s="2243" t="s">
        <v>2452</v>
      </c>
      <c r="O146" s="2243" t="s">
        <v>2452</v>
      </c>
      <c r="P146" s="2253" t="s">
        <v>2452</v>
      </c>
      <c r="X146" s="1813" t="s">
        <v>2452</v>
      </c>
      <c r="Y146" s="2322" t="s">
        <v>2452</v>
      </c>
      <c r="Z146" s="2322" t="s">
        <v>2452</v>
      </c>
      <c r="AA146" s="1813" t="s">
        <v>2452</v>
      </c>
      <c r="AB146" s="1813"/>
      <c r="AC146" s="2322" t="s">
        <v>2452</v>
      </c>
      <c r="AD146" s="1813"/>
      <c r="AE146" s="2322"/>
      <c r="AF146" s="2322"/>
      <c r="AG146" s="2322" t="s">
        <v>2452</v>
      </c>
      <c r="AH146" s="1813" t="s">
        <v>2452</v>
      </c>
      <c r="AI146" s="2322" t="s">
        <v>2452</v>
      </c>
      <c r="AJ146" s="1813"/>
      <c r="AK146" s="2322"/>
      <c r="AL146" s="1813"/>
      <c r="AM146" s="1813"/>
      <c r="AN146" s="2322"/>
      <c r="AO146" s="1813"/>
      <c r="AP146" s="1813"/>
      <c r="AQ146" s="2322" t="s">
        <v>2452</v>
      </c>
      <c r="AR146" s="2323" t="s">
        <v>2452</v>
      </c>
    </row>
    <row r="147" spans="2:44" ht="12.75" customHeight="1" outlineLevel="1">
      <c r="B147" s="2228">
        <v>1</v>
      </c>
      <c r="C147" s="2263" t="s">
        <v>2452</v>
      </c>
      <c r="D147" s="2264" t="s">
        <v>2452</v>
      </c>
      <c r="E147" s="2265" t="s">
        <v>2452</v>
      </c>
      <c r="F147" s="2266" t="s">
        <v>2452</v>
      </c>
      <c r="G147" s="2267" t="s">
        <v>2452</v>
      </c>
      <c r="H147" s="2268"/>
      <c r="I147" s="2257"/>
      <c r="J147" s="2269" t="s">
        <v>2452</v>
      </c>
      <c r="K147" s="2267" t="s">
        <v>2452</v>
      </c>
      <c r="L147" s="2269" t="s">
        <v>2452</v>
      </c>
      <c r="M147" s="2257">
        <v>0</v>
      </c>
      <c r="N147" s="2267" t="s">
        <v>2452</v>
      </c>
      <c r="O147" s="2267" t="s">
        <v>2452</v>
      </c>
      <c r="P147" s="2270" t="s">
        <v>2452</v>
      </c>
      <c r="X147" s="1165">
        <f>M147</f>
        <v>0</v>
      </c>
      <c r="Y147" s="1162"/>
      <c r="Z147" s="1162"/>
      <c r="AA147" s="1165">
        <f>X147+Y147-Z147</f>
        <v>0</v>
      </c>
      <c r="AB147" s="1162"/>
      <c r="AC147" s="1655" t="s">
        <v>2452</v>
      </c>
      <c r="AD147" s="1165">
        <f>IF(AB147="Y",$D$5-H147,AF147)</f>
        <v>1826</v>
      </c>
      <c r="AE147" s="1655"/>
      <c r="AF147" s="2324">
        <f>(MIN(5,G147)*365)+1</f>
        <v>1826</v>
      </c>
      <c r="AG147" s="2324">
        <f>I147*AD147/AF147</f>
        <v>0</v>
      </c>
      <c r="AH147" s="1165">
        <f>I147-AG147</f>
        <v>0</v>
      </c>
      <c r="AI147" s="1655">
        <f>IF(AB147="N",M147,IF(M147&gt;AH147,M147-AH147,0))</f>
        <v>0</v>
      </c>
      <c r="AJ147" s="1165">
        <f>IF(AB147="Y",MIN(AH147,K147),0)</f>
        <v>0</v>
      </c>
      <c r="AK147" s="1162"/>
      <c r="AL147" s="1165"/>
      <c r="AM147" s="1165"/>
      <c r="AN147" s="1162"/>
      <c r="AO147" s="1165"/>
      <c r="AP147" s="1165"/>
      <c r="AQ147" s="1162" t="s">
        <v>2452</v>
      </c>
      <c r="AR147" s="1836" t="s">
        <v>2452</v>
      </c>
    </row>
    <row r="148" spans="2:44" ht="12.75" customHeight="1" outlineLevel="1">
      <c r="B148" s="2228">
        <v>2</v>
      </c>
      <c r="C148" s="2263" t="s">
        <v>2452</v>
      </c>
      <c r="D148" s="2264" t="s">
        <v>2452</v>
      </c>
      <c r="E148" s="2265" t="s">
        <v>2452</v>
      </c>
      <c r="F148" s="2266" t="s">
        <v>2452</v>
      </c>
      <c r="G148" s="2267" t="s">
        <v>2452</v>
      </c>
      <c r="H148" s="2268"/>
      <c r="I148" s="2257"/>
      <c r="J148" s="2269" t="s">
        <v>2452</v>
      </c>
      <c r="K148" s="2267" t="s">
        <v>2452</v>
      </c>
      <c r="L148" s="2269" t="s">
        <v>2452</v>
      </c>
      <c r="M148" s="2257">
        <v>0</v>
      </c>
      <c r="N148" s="2267" t="s">
        <v>2452</v>
      </c>
      <c r="O148" s="2267" t="s">
        <v>2452</v>
      </c>
      <c r="P148" s="2270" t="s">
        <v>2452</v>
      </c>
      <c r="X148" s="1165">
        <f>M148</f>
        <v>0</v>
      </c>
      <c r="Y148" s="1162"/>
      <c r="Z148" s="1162"/>
      <c r="AA148" s="1165">
        <f>X148+Y148-Z148</f>
        <v>0</v>
      </c>
      <c r="AB148" s="2326"/>
      <c r="AC148" s="1655" t="s">
        <v>2452</v>
      </c>
      <c r="AD148" s="1165">
        <f>IF(AB148="Y",$D$5-H148,AF148)</f>
        <v>1826</v>
      </c>
      <c r="AE148" s="1655"/>
      <c r="AF148" s="2324">
        <f>(MIN(5,G148)*365)+1</f>
        <v>1826</v>
      </c>
      <c r="AG148" s="2324">
        <f>I148*AD148/AF148</f>
        <v>0</v>
      </c>
      <c r="AH148" s="1165">
        <f>I148-AG148</f>
        <v>0</v>
      </c>
      <c r="AI148" s="1655">
        <f>IF(AB148="N",M148,IF(M148&gt;AH148,M148-AH148,0))</f>
        <v>0</v>
      </c>
      <c r="AJ148" s="1165">
        <f>IF(AB148="Y",MIN(AH148,K148),0)</f>
        <v>0</v>
      </c>
      <c r="AK148" s="1162"/>
      <c r="AL148" s="1165"/>
      <c r="AM148" s="1165"/>
      <c r="AN148" s="1162"/>
      <c r="AO148" s="1165"/>
      <c r="AP148" s="1165"/>
      <c r="AQ148" s="1162" t="s">
        <v>2452</v>
      </c>
      <c r="AR148" s="1836" t="s">
        <v>2452</v>
      </c>
    </row>
    <row r="149" spans="2:44" ht="12.75" customHeight="1" outlineLevel="1">
      <c r="B149" s="2228">
        <v>3</v>
      </c>
      <c r="C149" s="2263" t="s">
        <v>2452</v>
      </c>
      <c r="D149" s="2264" t="s">
        <v>2452</v>
      </c>
      <c r="E149" s="2265" t="s">
        <v>2452</v>
      </c>
      <c r="F149" s="2266" t="s">
        <v>2452</v>
      </c>
      <c r="G149" s="2267" t="s">
        <v>2452</v>
      </c>
      <c r="H149" s="2268"/>
      <c r="I149" s="2257"/>
      <c r="J149" s="2269" t="s">
        <v>2452</v>
      </c>
      <c r="K149" s="2267" t="s">
        <v>2452</v>
      </c>
      <c r="L149" s="2269" t="s">
        <v>2452</v>
      </c>
      <c r="M149" s="2257">
        <v>0</v>
      </c>
      <c r="N149" s="2267" t="s">
        <v>2452</v>
      </c>
      <c r="O149" s="2267" t="s">
        <v>2452</v>
      </c>
      <c r="P149" s="2270" t="s">
        <v>2452</v>
      </c>
      <c r="X149" s="1165">
        <f>M149</f>
        <v>0</v>
      </c>
      <c r="Y149" s="1162"/>
      <c r="Z149" s="1162"/>
      <c r="AA149" s="1165">
        <f>X149+Y149-Z149</f>
        <v>0</v>
      </c>
      <c r="AB149" s="1162"/>
      <c r="AC149" s="1655" t="s">
        <v>2452</v>
      </c>
      <c r="AD149" s="1165">
        <f>IF(AB149="Y",$D$5-H149,AF149)</f>
        <v>1826</v>
      </c>
      <c r="AE149" s="1655"/>
      <c r="AF149" s="2324">
        <f>(MIN(5,G149)*365)+1</f>
        <v>1826</v>
      </c>
      <c r="AG149" s="2324">
        <f>I149*AD149/AF149</f>
        <v>0</v>
      </c>
      <c r="AH149" s="1165">
        <f>I149-AG149</f>
        <v>0</v>
      </c>
      <c r="AI149" s="1655">
        <f>IF(AB149="N",M149,IF(M149&gt;AH149,M149-AH149,0))</f>
        <v>0</v>
      </c>
      <c r="AJ149" s="1165">
        <f>IF(AB149="Y",MIN(AH149,K149),0)</f>
        <v>0</v>
      </c>
      <c r="AK149" s="1162"/>
      <c r="AL149" s="1165"/>
      <c r="AM149" s="1165"/>
      <c r="AN149" s="1162"/>
      <c r="AO149" s="1165"/>
      <c r="AP149" s="1165"/>
      <c r="AQ149" s="1162" t="s">
        <v>2452</v>
      </c>
      <c r="AR149" s="1836" t="s">
        <v>2452</v>
      </c>
    </row>
    <row r="150" spans="2:44" ht="12.75" customHeight="1" outlineLevel="1">
      <c r="B150" s="2228">
        <v>4</v>
      </c>
      <c r="C150" s="2263" t="s">
        <v>2452</v>
      </c>
      <c r="D150" s="2264" t="s">
        <v>2452</v>
      </c>
      <c r="E150" s="2265" t="s">
        <v>2452</v>
      </c>
      <c r="F150" s="2266" t="s">
        <v>2452</v>
      </c>
      <c r="G150" s="2267" t="s">
        <v>2452</v>
      </c>
      <c r="H150" s="2268"/>
      <c r="I150" s="2257"/>
      <c r="J150" s="2269" t="s">
        <v>2452</v>
      </c>
      <c r="K150" s="2267" t="s">
        <v>2452</v>
      </c>
      <c r="L150" s="2269" t="s">
        <v>2452</v>
      </c>
      <c r="M150" s="2257">
        <v>0</v>
      </c>
      <c r="N150" s="2267" t="s">
        <v>2452</v>
      </c>
      <c r="O150" s="2267" t="s">
        <v>2452</v>
      </c>
      <c r="P150" s="2270" t="s">
        <v>2452</v>
      </c>
      <c r="X150" s="1165">
        <f>M150</f>
        <v>0</v>
      </c>
      <c r="Y150" s="1162"/>
      <c r="Z150" s="1162"/>
      <c r="AA150" s="1165">
        <f>X150+Y150-Z150</f>
        <v>0</v>
      </c>
      <c r="AB150" s="1162"/>
      <c r="AC150" s="1655" t="s">
        <v>2452</v>
      </c>
      <c r="AD150" s="1165">
        <f>IF(AB150="Y",$D$5-H150,AF150)</f>
        <v>1826</v>
      </c>
      <c r="AE150" s="1655"/>
      <c r="AF150" s="2324">
        <f>(MIN(5,G150)*365)+1</f>
        <v>1826</v>
      </c>
      <c r="AG150" s="2324">
        <f>I150*AD150/AF150</f>
        <v>0</v>
      </c>
      <c r="AH150" s="1165">
        <f>I150-AG150</f>
        <v>0</v>
      </c>
      <c r="AI150" s="1655">
        <f>IF(AB150="N",M150,IF(M150&gt;AH150,M150-AH150,0))</f>
        <v>0</v>
      </c>
      <c r="AJ150" s="1165">
        <f>IF(AB150="Y",MIN(AH150,K150),0)</f>
        <v>0</v>
      </c>
      <c r="AK150" s="1162"/>
      <c r="AL150" s="1165"/>
      <c r="AM150" s="1165"/>
      <c r="AN150" s="1162"/>
      <c r="AO150" s="1165"/>
      <c r="AP150" s="1165"/>
      <c r="AQ150" s="1162" t="s">
        <v>2452</v>
      </c>
      <c r="AR150" s="1836" t="s">
        <v>2452</v>
      </c>
    </row>
    <row r="151" spans="2:44" ht="12.75" customHeight="1" outlineLevel="1">
      <c r="B151" s="4214">
        <v>5</v>
      </c>
      <c r="C151" s="2271" t="s">
        <v>2452</v>
      </c>
      <c r="D151" s="2272" t="s">
        <v>2452</v>
      </c>
      <c r="E151" s="2273" t="s">
        <v>2452</v>
      </c>
      <c r="F151" s="2274" t="s">
        <v>2452</v>
      </c>
      <c r="G151" s="2275" t="s">
        <v>2452</v>
      </c>
      <c r="H151" s="2276"/>
      <c r="I151" s="2257"/>
      <c r="J151" s="2277" t="s">
        <v>2452</v>
      </c>
      <c r="K151" s="2275" t="s">
        <v>2452</v>
      </c>
      <c r="L151" s="2277" t="s">
        <v>2452</v>
      </c>
      <c r="M151" s="2278">
        <v>0</v>
      </c>
      <c r="N151" s="2275" t="s">
        <v>2452</v>
      </c>
      <c r="O151" s="2275" t="s">
        <v>2452</v>
      </c>
      <c r="P151" s="2279" t="s">
        <v>2452</v>
      </c>
      <c r="X151" s="1165">
        <f>M151</f>
        <v>0</v>
      </c>
      <c r="Y151" s="1162"/>
      <c r="Z151" s="1162"/>
      <c r="AA151" s="1165">
        <f>X151+Y151-Z151</f>
        <v>0</v>
      </c>
      <c r="AB151" s="1162"/>
      <c r="AC151" s="1655" t="s">
        <v>2452</v>
      </c>
      <c r="AD151" s="1165">
        <f>IF(AB151="Y",$D$5-H151,AF151)</f>
        <v>1826</v>
      </c>
      <c r="AE151" s="1655"/>
      <c r="AF151" s="2324">
        <f>(MIN(5,G151)*365)+1</f>
        <v>1826</v>
      </c>
      <c r="AG151" s="2324">
        <f>I151*AD151/AF151</f>
        <v>0</v>
      </c>
      <c r="AH151" s="1165">
        <f>I151-AG151</f>
        <v>0</v>
      </c>
      <c r="AI151" s="1655">
        <f>IF(AB151="N",M151,IF(M151&gt;AH151,M151-AH151,0))</f>
        <v>0</v>
      </c>
      <c r="AJ151" s="1165">
        <f>IF(AB151="Y",MIN(AH151,K151),0)</f>
        <v>0</v>
      </c>
      <c r="AK151" s="1162"/>
      <c r="AL151" s="1165"/>
      <c r="AM151" s="1165"/>
      <c r="AN151" s="1162"/>
      <c r="AO151" s="1165"/>
      <c r="AP151" s="1165"/>
      <c r="AQ151" s="1162" t="s">
        <v>2452</v>
      </c>
      <c r="AR151" s="1836" t="s">
        <v>2452</v>
      </c>
    </row>
    <row r="152" spans="2:44" ht="12.75" customHeight="1">
      <c r="B152" s="5806" t="s">
        <v>2452</v>
      </c>
      <c r="C152" s="5807" t="s">
        <v>1519</v>
      </c>
      <c r="D152" s="5808" t="s">
        <v>2452</v>
      </c>
      <c r="E152" s="5809" t="s">
        <v>2452</v>
      </c>
      <c r="F152" s="5808" t="s">
        <v>2452</v>
      </c>
      <c r="G152" s="5810" t="s">
        <v>2452</v>
      </c>
      <c r="H152" s="5811"/>
      <c r="I152" s="5822">
        <f t="shared" ref="I152:O152" si="38">SUBTOTAL(9,I147:I151)</f>
        <v>0</v>
      </c>
      <c r="J152" s="5823">
        <f t="shared" si="38"/>
        <v>0</v>
      </c>
      <c r="K152" s="5823">
        <f t="shared" si="38"/>
        <v>0</v>
      </c>
      <c r="L152" s="5823">
        <f t="shared" si="38"/>
        <v>0</v>
      </c>
      <c r="M152" s="5822">
        <f t="shared" si="38"/>
        <v>0</v>
      </c>
      <c r="N152" s="5823">
        <f t="shared" si="38"/>
        <v>0</v>
      </c>
      <c r="O152" s="5823">
        <f t="shared" si="38"/>
        <v>0</v>
      </c>
      <c r="P152" s="5814" t="s">
        <v>2452</v>
      </c>
      <c r="X152" s="2330">
        <f t="shared" ref="X152:AC152" si="39">SUBTOTAL(9,X147:X151)</f>
        <v>0</v>
      </c>
      <c r="Y152" s="2331">
        <f t="shared" si="39"/>
        <v>0</v>
      </c>
      <c r="Z152" s="2331">
        <f t="shared" si="39"/>
        <v>0</v>
      </c>
      <c r="AA152" s="2330">
        <f t="shared" si="39"/>
        <v>0</v>
      </c>
      <c r="AB152" s="2330"/>
      <c r="AC152" s="2331">
        <f t="shared" si="39"/>
        <v>0</v>
      </c>
      <c r="AD152" s="2330"/>
      <c r="AE152" s="2331"/>
      <c r="AF152" s="2331"/>
      <c r="AG152" s="2331">
        <f>SUBTOTAL(9,AG147:AG151)</f>
        <v>0</v>
      </c>
      <c r="AH152" s="2330">
        <f>SUBTOTAL(9,AH147:AH151)</f>
        <v>0</v>
      </c>
      <c r="AI152" s="2331">
        <f>SUBTOTAL(9,AI147:AI151)</f>
        <v>0</v>
      </c>
      <c r="AJ152" s="2330"/>
      <c r="AK152" s="2331"/>
      <c r="AL152" s="2330"/>
      <c r="AM152" s="2330"/>
      <c r="AN152" s="2331"/>
      <c r="AO152" s="2330"/>
      <c r="AP152" s="2330"/>
      <c r="AQ152" s="2331"/>
      <c r="AR152" s="2332"/>
    </row>
    <row r="153" spans="2:44" ht="12.75" customHeight="1">
      <c r="B153" s="2240" t="s">
        <v>2452</v>
      </c>
      <c r="C153" s="2292">
        <f>C160-1</f>
        <v>2022</v>
      </c>
      <c r="D153" s="2238" t="s">
        <v>2452</v>
      </c>
      <c r="E153" s="2242" t="s">
        <v>2452</v>
      </c>
      <c r="F153" s="2238" t="s">
        <v>2452</v>
      </c>
      <c r="G153" s="2243" t="s">
        <v>2452</v>
      </c>
      <c r="H153" s="2244"/>
      <c r="I153" s="2252" t="s">
        <v>2452</v>
      </c>
      <c r="J153" s="2243" t="s">
        <v>2452</v>
      </c>
      <c r="K153" s="2243" t="s">
        <v>2452</v>
      </c>
      <c r="L153" s="2243" t="s">
        <v>2452</v>
      </c>
      <c r="M153" s="2252" t="s">
        <v>2452</v>
      </c>
      <c r="N153" s="2243" t="s">
        <v>2452</v>
      </c>
      <c r="O153" s="2243" t="s">
        <v>2452</v>
      </c>
      <c r="P153" s="2253" t="s">
        <v>2452</v>
      </c>
      <c r="X153" s="1813" t="s">
        <v>2452</v>
      </c>
      <c r="Y153" s="2322" t="s">
        <v>2452</v>
      </c>
      <c r="Z153" s="2322" t="s">
        <v>2452</v>
      </c>
      <c r="AA153" s="1813" t="s">
        <v>2452</v>
      </c>
      <c r="AB153" s="1813"/>
      <c r="AC153" s="2322" t="s">
        <v>2452</v>
      </c>
      <c r="AD153" s="1813"/>
      <c r="AE153" s="2322"/>
      <c r="AF153" s="2322"/>
      <c r="AG153" s="2322" t="s">
        <v>2452</v>
      </c>
      <c r="AH153" s="1813" t="s">
        <v>2452</v>
      </c>
      <c r="AI153" s="2322" t="s">
        <v>2452</v>
      </c>
      <c r="AJ153" s="1813"/>
      <c r="AK153" s="2322"/>
      <c r="AL153" s="1813"/>
      <c r="AM153" s="1813"/>
      <c r="AN153" s="2322"/>
      <c r="AO153" s="1813"/>
      <c r="AP153" s="1813"/>
      <c r="AQ153" s="2322" t="s">
        <v>2452</v>
      </c>
      <c r="AR153" s="2323" t="s">
        <v>2452</v>
      </c>
    </row>
    <row r="154" spans="2:44" ht="12.75" customHeight="1" outlineLevel="1">
      <c r="B154" s="2228">
        <v>1</v>
      </c>
      <c r="C154" s="2263" t="s">
        <v>2452</v>
      </c>
      <c r="D154" s="2264" t="s">
        <v>2452</v>
      </c>
      <c r="E154" s="2265" t="s">
        <v>2452</v>
      </c>
      <c r="F154" s="2266" t="s">
        <v>2452</v>
      </c>
      <c r="G154" s="2267" t="s">
        <v>2452</v>
      </c>
      <c r="H154" s="2268"/>
      <c r="I154" s="2257"/>
      <c r="J154" s="2269" t="s">
        <v>2452</v>
      </c>
      <c r="K154" s="2267" t="s">
        <v>2452</v>
      </c>
      <c r="L154" s="2269" t="s">
        <v>2452</v>
      </c>
      <c r="M154" s="2257">
        <v>0</v>
      </c>
      <c r="N154" s="2267" t="s">
        <v>2452</v>
      </c>
      <c r="O154" s="2267" t="s">
        <v>2452</v>
      </c>
      <c r="P154" s="2270" t="s">
        <v>2452</v>
      </c>
      <c r="X154" s="1165">
        <f>M154</f>
        <v>0</v>
      </c>
      <c r="Y154" s="1162"/>
      <c r="Z154" s="1162"/>
      <c r="AA154" s="1165">
        <f>X154+Y154-Z154</f>
        <v>0</v>
      </c>
      <c r="AB154" s="1162"/>
      <c r="AC154" s="1655" t="s">
        <v>2452</v>
      </c>
      <c r="AD154" s="1165">
        <f>IF(AB154="Y",$D$5-H154,AF154)</f>
        <v>1826</v>
      </c>
      <c r="AE154" s="1655"/>
      <c r="AF154" s="2324">
        <f>(MIN(5,G154)*365)+1</f>
        <v>1826</v>
      </c>
      <c r="AG154" s="2324">
        <f>I154*AD154/AF154</f>
        <v>0</v>
      </c>
      <c r="AH154" s="1165">
        <f>I154-AG154</f>
        <v>0</v>
      </c>
      <c r="AI154" s="1655">
        <f>IF(AB154="N",M154,IF(M154&gt;AH154,M154-AH154,0))</f>
        <v>0</v>
      </c>
      <c r="AJ154" s="1165">
        <f>IF(AB154="Y",MIN(AH154,K154),0)</f>
        <v>0</v>
      </c>
      <c r="AK154" s="1162"/>
      <c r="AL154" s="1165"/>
      <c r="AM154" s="1165"/>
      <c r="AN154" s="1162"/>
      <c r="AO154" s="1165"/>
      <c r="AP154" s="1165"/>
      <c r="AQ154" s="1162" t="s">
        <v>2452</v>
      </c>
      <c r="AR154" s="1836" t="s">
        <v>2452</v>
      </c>
    </row>
    <row r="155" spans="2:44" ht="12.75" customHeight="1" outlineLevel="1">
      <c r="B155" s="2228">
        <v>2</v>
      </c>
      <c r="C155" s="2263" t="s">
        <v>2452</v>
      </c>
      <c r="D155" s="2264" t="s">
        <v>2452</v>
      </c>
      <c r="E155" s="2265" t="s">
        <v>2452</v>
      </c>
      <c r="F155" s="2266" t="s">
        <v>2452</v>
      </c>
      <c r="G155" s="2267" t="s">
        <v>2452</v>
      </c>
      <c r="H155" s="2268"/>
      <c r="I155" s="2257"/>
      <c r="J155" s="2269" t="s">
        <v>2452</v>
      </c>
      <c r="K155" s="2267" t="s">
        <v>2452</v>
      </c>
      <c r="L155" s="2269" t="s">
        <v>2452</v>
      </c>
      <c r="M155" s="2257">
        <v>0</v>
      </c>
      <c r="N155" s="2267" t="s">
        <v>2452</v>
      </c>
      <c r="O155" s="2267" t="s">
        <v>2452</v>
      </c>
      <c r="P155" s="2270" t="s">
        <v>2452</v>
      </c>
      <c r="X155" s="1165">
        <f>M155</f>
        <v>0</v>
      </c>
      <c r="Y155" s="1162"/>
      <c r="Z155" s="1162"/>
      <c r="AA155" s="1165">
        <f>X155+Y155-Z155</f>
        <v>0</v>
      </c>
      <c r="AB155" s="2326"/>
      <c r="AC155" s="1655" t="s">
        <v>2452</v>
      </c>
      <c r="AD155" s="1165">
        <f>IF(AB155="Y",$D$5-H155,AF155)</f>
        <v>1826</v>
      </c>
      <c r="AE155" s="1655"/>
      <c r="AF155" s="2324">
        <f>(MIN(5,G155)*365)+1</f>
        <v>1826</v>
      </c>
      <c r="AG155" s="2324">
        <f>I155*AD155/AF155</f>
        <v>0</v>
      </c>
      <c r="AH155" s="1165">
        <f>I155-AG155</f>
        <v>0</v>
      </c>
      <c r="AI155" s="1655">
        <f>IF(AB155="N",M155,IF(M155&gt;AH155,M155-AH155,0))</f>
        <v>0</v>
      </c>
      <c r="AJ155" s="1165">
        <f>IF(AB155="Y",MIN(AH155,K155),0)</f>
        <v>0</v>
      </c>
      <c r="AK155" s="1162"/>
      <c r="AL155" s="1165"/>
      <c r="AM155" s="1165"/>
      <c r="AN155" s="1162"/>
      <c r="AO155" s="1165"/>
      <c r="AP155" s="1165"/>
      <c r="AQ155" s="1162" t="s">
        <v>2452</v>
      </c>
      <c r="AR155" s="1836" t="s">
        <v>2452</v>
      </c>
    </row>
    <row r="156" spans="2:44" ht="12.75" customHeight="1" outlineLevel="1">
      <c r="B156" s="2228">
        <v>3</v>
      </c>
      <c r="C156" s="2263" t="s">
        <v>2452</v>
      </c>
      <c r="D156" s="2264" t="s">
        <v>2452</v>
      </c>
      <c r="E156" s="2265" t="s">
        <v>2452</v>
      </c>
      <c r="F156" s="2266" t="s">
        <v>2452</v>
      </c>
      <c r="G156" s="2267" t="s">
        <v>2452</v>
      </c>
      <c r="H156" s="2268"/>
      <c r="I156" s="2257"/>
      <c r="J156" s="2269" t="s">
        <v>2452</v>
      </c>
      <c r="K156" s="2267" t="s">
        <v>2452</v>
      </c>
      <c r="L156" s="2269" t="s">
        <v>2452</v>
      </c>
      <c r="M156" s="2257">
        <v>0</v>
      </c>
      <c r="N156" s="2267" t="s">
        <v>2452</v>
      </c>
      <c r="O156" s="2267" t="s">
        <v>2452</v>
      </c>
      <c r="P156" s="2270" t="s">
        <v>2452</v>
      </c>
      <c r="X156" s="1165">
        <f>M156</f>
        <v>0</v>
      </c>
      <c r="Y156" s="1162"/>
      <c r="Z156" s="1162"/>
      <c r="AA156" s="1165">
        <f>X156+Y156-Z156</f>
        <v>0</v>
      </c>
      <c r="AB156" s="1162"/>
      <c r="AC156" s="1655" t="s">
        <v>2452</v>
      </c>
      <c r="AD156" s="1165">
        <f>IF(AB156="Y",$D$5-H156,AF156)</f>
        <v>1826</v>
      </c>
      <c r="AE156" s="1655"/>
      <c r="AF156" s="2324">
        <f>(MIN(5,G156)*365)+1</f>
        <v>1826</v>
      </c>
      <c r="AG156" s="2324">
        <f>I156*AD156/AF156</f>
        <v>0</v>
      </c>
      <c r="AH156" s="1165">
        <f>I156-AG156</f>
        <v>0</v>
      </c>
      <c r="AI156" s="1655">
        <f>IF(AB156="N",M156,IF(M156&gt;AH156,M156-AH156,0))</f>
        <v>0</v>
      </c>
      <c r="AJ156" s="1165">
        <f>IF(AB156="Y",MIN(AH156,K156),0)</f>
        <v>0</v>
      </c>
      <c r="AK156" s="1162"/>
      <c r="AL156" s="1165"/>
      <c r="AM156" s="1165"/>
      <c r="AN156" s="1162"/>
      <c r="AO156" s="1165"/>
      <c r="AP156" s="1165"/>
      <c r="AQ156" s="1162" t="s">
        <v>2452</v>
      </c>
      <c r="AR156" s="1836" t="s">
        <v>2452</v>
      </c>
    </row>
    <row r="157" spans="2:44" ht="12.75" customHeight="1" outlineLevel="1">
      <c r="B157" s="2228">
        <v>4</v>
      </c>
      <c r="C157" s="2263" t="s">
        <v>2452</v>
      </c>
      <c r="D157" s="2264" t="s">
        <v>2452</v>
      </c>
      <c r="E157" s="2265" t="s">
        <v>2452</v>
      </c>
      <c r="F157" s="2266" t="s">
        <v>2452</v>
      </c>
      <c r="G157" s="2267" t="s">
        <v>2452</v>
      </c>
      <c r="H157" s="2268"/>
      <c r="I157" s="2257"/>
      <c r="J157" s="2269" t="s">
        <v>2452</v>
      </c>
      <c r="K157" s="2267" t="s">
        <v>2452</v>
      </c>
      <c r="L157" s="2269" t="s">
        <v>2452</v>
      </c>
      <c r="M157" s="2257">
        <v>0</v>
      </c>
      <c r="N157" s="2267" t="s">
        <v>2452</v>
      </c>
      <c r="O157" s="2267" t="s">
        <v>2452</v>
      </c>
      <c r="P157" s="2270" t="s">
        <v>2452</v>
      </c>
      <c r="X157" s="1165">
        <f>M157</f>
        <v>0</v>
      </c>
      <c r="Y157" s="1162"/>
      <c r="Z157" s="1162"/>
      <c r="AA157" s="1165">
        <f>X157+Y157-Z157</f>
        <v>0</v>
      </c>
      <c r="AB157" s="1162"/>
      <c r="AC157" s="1655" t="s">
        <v>2452</v>
      </c>
      <c r="AD157" s="1165">
        <f>IF(AB157="Y",$D$5-H157,AF157)</f>
        <v>1826</v>
      </c>
      <c r="AE157" s="1655"/>
      <c r="AF157" s="2324">
        <f>(MIN(5,G157)*365)+1</f>
        <v>1826</v>
      </c>
      <c r="AG157" s="2324">
        <f>I157*AD157/AF157</f>
        <v>0</v>
      </c>
      <c r="AH157" s="1165">
        <f>I157-AG157</f>
        <v>0</v>
      </c>
      <c r="AI157" s="1655">
        <f>IF(AB157="N",M157,IF(M157&gt;AH157,M157-AH157,0))</f>
        <v>0</v>
      </c>
      <c r="AJ157" s="1165">
        <f>IF(AB157="Y",MIN(AH157,K157),0)</f>
        <v>0</v>
      </c>
      <c r="AK157" s="1162"/>
      <c r="AL157" s="1165"/>
      <c r="AM157" s="1165"/>
      <c r="AN157" s="1162"/>
      <c r="AO157" s="1165"/>
      <c r="AP157" s="1165"/>
      <c r="AQ157" s="1162" t="s">
        <v>2452</v>
      </c>
      <c r="AR157" s="1836" t="s">
        <v>2452</v>
      </c>
    </row>
    <row r="158" spans="2:44" ht="12.75" customHeight="1" outlineLevel="1">
      <c r="B158" s="4214">
        <v>5</v>
      </c>
      <c r="C158" s="2271" t="s">
        <v>2452</v>
      </c>
      <c r="D158" s="2272" t="s">
        <v>2452</v>
      </c>
      <c r="E158" s="2273" t="s">
        <v>2452</v>
      </c>
      <c r="F158" s="2274" t="s">
        <v>2452</v>
      </c>
      <c r="G158" s="2275" t="s">
        <v>2452</v>
      </c>
      <c r="H158" s="2276"/>
      <c r="I158" s="2257"/>
      <c r="J158" s="2277" t="s">
        <v>2452</v>
      </c>
      <c r="K158" s="2275" t="s">
        <v>2452</v>
      </c>
      <c r="L158" s="2277" t="s">
        <v>2452</v>
      </c>
      <c r="M158" s="2278">
        <v>0</v>
      </c>
      <c r="N158" s="2275" t="s">
        <v>2452</v>
      </c>
      <c r="O158" s="2275" t="s">
        <v>2452</v>
      </c>
      <c r="P158" s="2279" t="s">
        <v>2452</v>
      </c>
      <c r="X158" s="1165">
        <f>M158</f>
        <v>0</v>
      </c>
      <c r="Y158" s="1162"/>
      <c r="Z158" s="1162"/>
      <c r="AA158" s="1165">
        <f>X158+Y158-Z158</f>
        <v>0</v>
      </c>
      <c r="AB158" s="1162"/>
      <c r="AC158" s="1655" t="s">
        <v>2452</v>
      </c>
      <c r="AD158" s="1165">
        <f>IF(AB158="Y",$D$5-H158,AF158)</f>
        <v>1826</v>
      </c>
      <c r="AE158" s="1655"/>
      <c r="AF158" s="2324">
        <f>(MIN(5,G158)*365)+1</f>
        <v>1826</v>
      </c>
      <c r="AG158" s="2324">
        <f>I158*AD158/AF158</f>
        <v>0</v>
      </c>
      <c r="AH158" s="1165">
        <f>I158-AG158</f>
        <v>0</v>
      </c>
      <c r="AI158" s="1655">
        <f>IF(AB158="N",M158,IF(M158&gt;AH158,M158-AH158,0))</f>
        <v>0</v>
      </c>
      <c r="AJ158" s="1165">
        <f>IF(AB158="Y",MIN(AH158,K158),0)</f>
        <v>0</v>
      </c>
      <c r="AK158" s="1162"/>
      <c r="AL158" s="1165"/>
      <c r="AM158" s="1165"/>
      <c r="AN158" s="1162"/>
      <c r="AO158" s="1165"/>
      <c r="AP158" s="1165"/>
      <c r="AQ158" s="1162" t="s">
        <v>2452</v>
      </c>
      <c r="AR158" s="1836" t="s">
        <v>2452</v>
      </c>
    </row>
    <row r="159" spans="2:44" ht="12.75" customHeight="1">
      <c r="B159" s="5806" t="s">
        <v>2452</v>
      </c>
      <c r="C159" s="5807" t="s">
        <v>1519</v>
      </c>
      <c r="D159" s="5808" t="s">
        <v>2452</v>
      </c>
      <c r="E159" s="5809" t="s">
        <v>2452</v>
      </c>
      <c r="F159" s="5808" t="s">
        <v>2452</v>
      </c>
      <c r="G159" s="5810" t="s">
        <v>2452</v>
      </c>
      <c r="H159" s="5811"/>
      <c r="I159" s="5822">
        <f t="shared" ref="I159:O159" si="40">SUBTOTAL(9,I154:I158)</f>
        <v>0</v>
      </c>
      <c r="J159" s="5823">
        <f t="shared" si="40"/>
        <v>0</v>
      </c>
      <c r="K159" s="5823">
        <f t="shared" si="40"/>
        <v>0</v>
      </c>
      <c r="L159" s="5823">
        <f t="shared" si="40"/>
        <v>0</v>
      </c>
      <c r="M159" s="5822">
        <f t="shared" si="40"/>
        <v>0</v>
      </c>
      <c r="N159" s="5823">
        <f t="shared" si="40"/>
        <v>0</v>
      </c>
      <c r="O159" s="5823">
        <f t="shared" si="40"/>
        <v>0</v>
      </c>
      <c r="P159" s="5814" t="s">
        <v>2452</v>
      </c>
      <c r="X159" s="2330">
        <f t="shared" ref="X159:AC159" si="41">SUBTOTAL(9,X154:X158)</f>
        <v>0</v>
      </c>
      <c r="Y159" s="2331">
        <f t="shared" si="41"/>
        <v>0</v>
      </c>
      <c r="Z159" s="2331">
        <f t="shared" si="41"/>
        <v>0</v>
      </c>
      <c r="AA159" s="2330">
        <f t="shared" si="41"/>
        <v>0</v>
      </c>
      <c r="AB159" s="2330"/>
      <c r="AC159" s="2331">
        <f t="shared" si="41"/>
        <v>0</v>
      </c>
      <c r="AD159" s="2330"/>
      <c r="AE159" s="2331"/>
      <c r="AF159" s="2331"/>
      <c r="AG159" s="2331">
        <f>SUBTOTAL(9,AG154:AG158)</f>
        <v>0</v>
      </c>
      <c r="AH159" s="2330">
        <f>SUBTOTAL(9,AH154:AH158)</f>
        <v>0</v>
      </c>
      <c r="AI159" s="2331">
        <f>SUBTOTAL(9,AI154:AI158)</f>
        <v>0</v>
      </c>
      <c r="AJ159" s="2330"/>
      <c r="AK159" s="2331"/>
      <c r="AL159" s="2330"/>
      <c r="AM159" s="2330"/>
      <c r="AN159" s="2331"/>
      <c r="AO159" s="2330"/>
      <c r="AP159" s="2330"/>
      <c r="AQ159" s="2331"/>
      <c r="AR159" s="2332"/>
    </row>
    <row r="160" spans="2:44" ht="12.75" customHeight="1">
      <c r="B160" s="2240" t="s">
        <v>2452</v>
      </c>
      <c r="C160" s="2292">
        <f>C167-1</f>
        <v>2023</v>
      </c>
      <c r="D160" s="2238" t="s">
        <v>2452</v>
      </c>
      <c r="E160" s="2242" t="s">
        <v>2452</v>
      </c>
      <c r="F160" s="2238" t="s">
        <v>2452</v>
      </c>
      <c r="G160" s="2243" t="s">
        <v>2452</v>
      </c>
      <c r="H160" s="2244"/>
      <c r="I160" s="2252" t="s">
        <v>2452</v>
      </c>
      <c r="J160" s="2243" t="s">
        <v>2452</v>
      </c>
      <c r="K160" s="2243" t="s">
        <v>2452</v>
      </c>
      <c r="L160" s="2243" t="s">
        <v>2452</v>
      </c>
      <c r="M160" s="2252" t="s">
        <v>2452</v>
      </c>
      <c r="N160" s="2243" t="s">
        <v>2452</v>
      </c>
      <c r="O160" s="2243" t="s">
        <v>2452</v>
      </c>
      <c r="P160" s="2253" t="s">
        <v>2452</v>
      </c>
      <c r="X160" s="1813" t="s">
        <v>2452</v>
      </c>
      <c r="Y160" s="2322" t="s">
        <v>2452</v>
      </c>
      <c r="Z160" s="2322" t="s">
        <v>2452</v>
      </c>
      <c r="AA160" s="1813" t="s">
        <v>2452</v>
      </c>
      <c r="AB160" s="1813"/>
      <c r="AC160" s="2322" t="s">
        <v>2452</v>
      </c>
      <c r="AD160" s="1813"/>
      <c r="AE160" s="2322"/>
      <c r="AF160" s="2322"/>
      <c r="AG160" s="2322" t="s">
        <v>2452</v>
      </c>
      <c r="AH160" s="1813" t="s">
        <v>2452</v>
      </c>
      <c r="AI160" s="2322"/>
      <c r="AJ160" s="1813"/>
      <c r="AK160" s="2322"/>
      <c r="AL160" s="1813"/>
      <c r="AM160" s="1813"/>
      <c r="AN160" s="2322"/>
      <c r="AO160" s="1813"/>
      <c r="AP160" s="1813"/>
      <c r="AQ160" s="2322" t="s">
        <v>2452</v>
      </c>
      <c r="AR160" s="2323" t="s">
        <v>2452</v>
      </c>
    </row>
    <row r="161" spans="2:44" ht="12.75" customHeight="1" outlineLevel="1">
      <c r="B161" s="2228">
        <v>1</v>
      </c>
      <c r="C161" s="2263" t="s">
        <v>2452</v>
      </c>
      <c r="D161" s="2264" t="s">
        <v>2452</v>
      </c>
      <c r="E161" s="2265" t="s">
        <v>2452</v>
      </c>
      <c r="F161" s="2266" t="s">
        <v>2452</v>
      </c>
      <c r="G161" s="2267" t="s">
        <v>2452</v>
      </c>
      <c r="H161" s="2268"/>
      <c r="I161" s="2257"/>
      <c r="J161" s="2269" t="s">
        <v>2452</v>
      </c>
      <c r="K161" s="2267" t="s">
        <v>2452</v>
      </c>
      <c r="L161" s="2269" t="s">
        <v>2452</v>
      </c>
      <c r="M161" s="2257">
        <v>0</v>
      </c>
      <c r="N161" s="2267" t="s">
        <v>2452</v>
      </c>
      <c r="O161" s="2267" t="s">
        <v>2452</v>
      </c>
      <c r="P161" s="2270" t="s">
        <v>2452</v>
      </c>
      <c r="X161" s="1165">
        <f>M161</f>
        <v>0</v>
      </c>
      <c r="Y161" s="1162"/>
      <c r="Z161" s="1162"/>
      <c r="AA161" s="1165">
        <f>X161+Y161-Z161</f>
        <v>0</v>
      </c>
      <c r="AB161" s="1162"/>
      <c r="AC161" s="1655" t="s">
        <v>2452</v>
      </c>
      <c r="AD161" s="1165">
        <f>IF(AB161="Y",$D$5-H161,AF161)</f>
        <v>1826</v>
      </c>
      <c r="AE161" s="1655"/>
      <c r="AF161" s="2324">
        <f>(MIN(5,G161)*365)+1</f>
        <v>1826</v>
      </c>
      <c r="AG161" s="2324">
        <f>I161*AD161/AF161</f>
        <v>0</v>
      </c>
      <c r="AH161" s="1165">
        <f>I161-AG161</f>
        <v>0</v>
      </c>
      <c r="AI161" s="1655">
        <f>IF(AB161="N",M161,IF(M161&gt;AH161,M161-AH161,0))</f>
        <v>0</v>
      </c>
      <c r="AJ161" s="1165">
        <f>IF(AB161="Y",MIN(AH161,K161),0)</f>
        <v>0</v>
      </c>
      <c r="AK161" s="1162"/>
      <c r="AL161" s="1165"/>
      <c r="AM161" s="1165"/>
      <c r="AN161" s="1162"/>
      <c r="AO161" s="1165"/>
      <c r="AP161" s="1165"/>
      <c r="AQ161" s="1162" t="s">
        <v>2452</v>
      </c>
      <c r="AR161" s="1836" t="s">
        <v>2452</v>
      </c>
    </row>
    <row r="162" spans="2:44" ht="12.75" customHeight="1" outlineLevel="1">
      <c r="B162" s="2228">
        <v>2</v>
      </c>
      <c r="C162" s="2263" t="s">
        <v>2452</v>
      </c>
      <c r="D162" s="2264" t="s">
        <v>2452</v>
      </c>
      <c r="E162" s="2265" t="s">
        <v>2452</v>
      </c>
      <c r="F162" s="2266" t="s">
        <v>2452</v>
      </c>
      <c r="G162" s="2267" t="s">
        <v>2452</v>
      </c>
      <c r="H162" s="2268"/>
      <c r="I162" s="2257"/>
      <c r="J162" s="2269" t="s">
        <v>2452</v>
      </c>
      <c r="K162" s="2267" t="s">
        <v>2452</v>
      </c>
      <c r="L162" s="2269" t="s">
        <v>2452</v>
      </c>
      <c r="M162" s="2257">
        <v>0</v>
      </c>
      <c r="N162" s="2267" t="s">
        <v>2452</v>
      </c>
      <c r="O162" s="2267" t="s">
        <v>2452</v>
      </c>
      <c r="P162" s="2270" t="s">
        <v>2452</v>
      </c>
      <c r="X162" s="1165">
        <f>M162</f>
        <v>0</v>
      </c>
      <c r="Y162" s="1162"/>
      <c r="Z162" s="1162"/>
      <c r="AA162" s="1165">
        <f>X162+Y162-Z162</f>
        <v>0</v>
      </c>
      <c r="AB162" s="2326"/>
      <c r="AC162" s="1655" t="s">
        <v>2452</v>
      </c>
      <c r="AD162" s="1165">
        <f>IF(AB162="Y",$D$5-H162,AF162)</f>
        <v>1826</v>
      </c>
      <c r="AE162" s="1655"/>
      <c r="AF162" s="2324">
        <f>(MIN(5,G162)*365)+1</f>
        <v>1826</v>
      </c>
      <c r="AG162" s="2324">
        <f>I162*AD162/AF162</f>
        <v>0</v>
      </c>
      <c r="AH162" s="1165">
        <f>I162-AG162</f>
        <v>0</v>
      </c>
      <c r="AI162" s="1655">
        <f>IF(AB162="N",M162,IF(M162&gt;AH162,M162-AH162,0))</f>
        <v>0</v>
      </c>
      <c r="AJ162" s="1165">
        <f>IF(AB162="Y",MIN(AH162,K162),0)</f>
        <v>0</v>
      </c>
      <c r="AK162" s="1162"/>
      <c r="AL162" s="1165"/>
      <c r="AM162" s="1165"/>
      <c r="AN162" s="1162"/>
      <c r="AO162" s="1165"/>
      <c r="AP162" s="1165"/>
      <c r="AQ162" s="1162" t="s">
        <v>2452</v>
      </c>
      <c r="AR162" s="1836" t="s">
        <v>2452</v>
      </c>
    </row>
    <row r="163" spans="2:44" ht="12.75" customHeight="1" outlineLevel="1">
      <c r="B163" s="2228">
        <v>3</v>
      </c>
      <c r="C163" s="2263" t="s">
        <v>2452</v>
      </c>
      <c r="D163" s="2264" t="s">
        <v>2452</v>
      </c>
      <c r="E163" s="2265" t="s">
        <v>2452</v>
      </c>
      <c r="F163" s="2266" t="s">
        <v>2452</v>
      </c>
      <c r="G163" s="2267" t="s">
        <v>2452</v>
      </c>
      <c r="H163" s="2268"/>
      <c r="I163" s="2257"/>
      <c r="J163" s="2269" t="s">
        <v>2452</v>
      </c>
      <c r="K163" s="2267" t="s">
        <v>2452</v>
      </c>
      <c r="L163" s="2269" t="s">
        <v>2452</v>
      </c>
      <c r="M163" s="2257">
        <v>0</v>
      </c>
      <c r="N163" s="2267" t="s">
        <v>2452</v>
      </c>
      <c r="O163" s="2267" t="s">
        <v>2452</v>
      </c>
      <c r="P163" s="2270" t="s">
        <v>2452</v>
      </c>
      <c r="X163" s="1165">
        <f>M163</f>
        <v>0</v>
      </c>
      <c r="Y163" s="1162"/>
      <c r="Z163" s="1162"/>
      <c r="AA163" s="1165">
        <f>X163+Y163-Z163</f>
        <v>0</v>
      </c>
      <c r="AB163" s="1162"/>
      <c r="AC163" s="1655" t="s">
        <v>2452</v>
      </c>
      <c r="AD163" s="1165">
        <f>IF(AB163="Y",$D$5-H163,AF163)</f>
        <v>1826</v>
      </c>
      <c r="AE163" s="1655"/>
      <c r="AF163" s="2324">
        <f>(MIN(5,G163)*365)+1</f>
        <v>1826</v>
      </c>
      <c r="AG163" s="2324">
        <f>I163*AD163/AF163</f>
        <v>0</v>
      </c>
      <c r="AH163" s="1165">
        <f>I163-AG163</f>
        <v>0</v>
      </c>
      <c r="AI163" s="1655">
        <f>IF(AB163="N",M163,IF(M163&gt;AH163,M163-AH163,0))</f>
        <v>0</v>
      </c>
      <c r="AJ163" s="1165">
        <f>IF(AB163="Y",MIN(AH163,K163),0)</f>
        <v>0</v>
      </c>
      <c r="AK163" s="1162"/>
      <c r="AL163" s="1165"/>
      <c r="AM163" s="1165"/>
      <c r="AN163" s="1162"/>
      <c r="AO163" s="1165"/>
      <c r="AP163" s="1165"/>
      <c r="AQ163" s="1162" t="s">
        <v>2452</v>
      </c>
      <c r="AR163" s="1836" t="s">
        <v>2452</v>
      </c>
    </row>
    <row r="164" spans="2:44" ht="12.75" customHeight="1" outlineLevel="1">
      <c r="B164" s="2228">
        <v>4</v>
      </c>
      <c r="C164" s="2263" t="s">
        <v>2452</v>
      </c>
      <c r="D164" s="2264" t="s">
        <v>2452</v>
      </c>
      <c r="E164" s="2265" t="s">
        <v>2452</v>
      </c>
      <c r="F164" s="2266" t="s">
        <v>2452</v>
      </c>
      <c r="G164" s="2267" t="s">
        <v>2452</v>
      </c>
      <c r="H164" s="2268"/>
      <c r="I164" s="2257"/>
      <c r="J164" s="2269" t="s">
        <v>2452</v>
      </c>
      <c r="K164" s="2267" t="s">
        <v>2452</v>
      </c>
      <c r="L164" s="2269" t="s">
        <v>2452</v>
      </c>
      <c r="M164" s="2257">
        <v>0</v>
      </c>
      <c r="N164" s="2267" t="s">
        <v>2452</v>
      </c>
      <c r="O164" s="2267" t="s">
        <v>2452</v>
      </c>
      <c r="P164" s="2270" t="s">
        <v>2452</v>
      </c>
      <c r="X164" s="1165">
        <f>M164</f>
        <v>0</v>
      </c>
      <c r="Y164" s="1162"/>
      <c r="Z164" s="1162"/>
      <c r="AA164" s="1165">
        <f>X164+Y164-Z164</f>
        <v>0</v>
      </c>
      <c r="AB164" s="1162"/>
      <c r="AC164" s="1655" t="s">
        <v>2452</v>
      </c>
      <c r="AD164" s="1165">
        <f>IF(AB164="Y",$D$5-H164,AF164)</f>
        <v>1826</v>
      </c>
      <c r="AE164" s="1655"/>
      <c r="AF164" s="2324">
        <f>(MIN(5,G164)*365)+1</f>
        <v>1826</v>
      </c>
      <c r="AG164" s="2324">
        <f>I164*AD164/AF164</f>
        <v>0</v>
      </c>
      <c r="AH164" s="1165">
        <f>I164-AG164</f>
        <v>0</v>
      </c>
      <c r="AI164" s="1655">
        <f>IF(AB164="N",M164,IF(M164&gt;AH164,M164-AH164,0))</f>
        <v>0</v>
      </c>
      <c r="AJ164" s="1165">
        <f>IF(AB164="Y",MIN(AH164,K164),0)</f>
        <v>0</v>
      </c>
      <c r="AK164" s="1162"/>
      <c r="AL164" s="1165"/>
      <c r="AM164" s="1165"/>
      <c r="AN164" s="1162"/>
      <c r="AO164" s="1165"/>
      <c r="AP164" s="1165"/>
      <c r="AQ164" s="1162" t="s">
        <v>2452</v>
      </c>
      <c r="AR164" s="1836" t="s">
        <v>2452</v>
      </c>
    </row>
    <row r="165" spans="2:44" ht="12.75" customHeight="1" outlineLevel="1">
      <c r="B165" s="4214">
        <v>5</v>
      </c>
      <c r="C165" s="2271" t="s">
        <v>2452</v>
      </c>
      <c r="D165" s="2272" t="s">
        <v>2452</v>
      </c>
      <c r="E165" s="2273" t="s">
        <v>2452</v>
      </c>
      <c r="F165" s="2274" t="s">
        <v>2452</v>
      </c>
      <c r="G165" s="2275" t="s">
        <v>2452</v>
      </c>
      <c r="H165" s="2276"/>
      <c r="I165" s="2257"/>
      <c r="J165" s="2277" t="s">
        <v>2452</v>
      </c>
      <c r="K165" s="2275" t="s">
        <v>2452</v>
      </c>
      <c r="L165" s="2277" t="s">
        <v>2452</v>
      </c>
      <c r="M165" s="2278">
        <v>0</v>
      </c>
      <c r="N165" s="2275" t="s">
        <v>2452</v>
      </c>
      <c r="O165" s="2275" t="s">
        <v>2452</v>
      </c>
      <c r="P165" s="2279" t="s">
        <v>2452</v>
      </c>
      <c r="X165" s="1165">
        <f>M165</f>
        <v>0</v>
      </c>
      <c r="Y165" s="1162"/>
      <c r="Z165" s="1162"/>
      <c r="AA165" s="1165">
        <f>X165+Y165-Z165</f>
        <v>0</v>
      </c>
      <c r="AB165" s="1162"/>
      <c r="AC165" s="1655" t="s">
        <v>2452</v>
      </c>
      <c r="AD165" s="1165">
        <f>IF(AB165="Y",$D$5-H165,AF165)</f>
        <v>1826</v>
      </c>
      <c r="AE165" s="1655"/>
      <c r="AF165" s="2324">
        <f>(MIN(5,G165)*365)+1</f>
        <v>1826</v>
      </c>
      <c r="AG165" s="2324">
        <f>I165*AD165/AF165</f>
        <v>0</v>
      </c>
      <c r="AH165" s="1165">
        <f>I165-AG165</f>
        <v>0</v>
      </c>
      <c r="AI165" s="1655">
        <f>IF(AB165="N",M165,IF(M165&gt;AH165,M165-AH165,0))</f>
        <v>0</v>
      </c>
      <c r="AJ165" s="1165">
        <f>IF(AB165="Y",MIN(AH165,K165),0)</f>
        <v>0</v>
      </c>
      <c r="AK165" s="1162"/>
      <c r="AL165" s="1165"/>
      <c r="AM165" s="1165"/>
      <c r="AN165" s="1162"/>
      <c r="AO165" s="1165"/>
      <c r="AP165" s="1165"/>
      <c r="AQ165" s="1162" t="s">
        <v>2452</v>
      </c>
      <c r="AR165" s="1836" t="s">
        <v>2452</v>
      </c>
    </row>
    <row r="166" spans="2:44" ht="12.75" customHeight="1">
      <c r="B166" s="5806" t="s">
        <v>2452</v>
      </c>
      <c r="C166" s="5807" t="s">
        <v>1519</v>
      </c>
      <c r="D166" s="5808" t="s">
        <v>2452</v>
      </c>
      <c r="E166" s="5809" t="s">
        <v>2452</v>
      </c>
      <c r="F166" s="5808" t="s">
        <v>2452</v>
      </c>
      <c r="G166" s="5810" t="s">
        <v>2452</v>
      </c>
      <c r="H166" s="5811"/>
      <c r="I166" s="5822">
        <f t="shared" ref="I166:O166" si="42">SUBTOTAL(9,I161:I165)</f>
        <v>0</v>
      </c>
      <c r="J166" s="5823">
        <f t="shared" si="42"/>
        <v>0</v>
      </c>
      <c r="K166" s="5823">
        <f t="shared" si="42"/>
        <v>0</v>
      </c>
      <c r="L166" s="5823">
        <f t="shared" si="42"/>
        <v>0</v>
      </c>
      <c r="M166" s="5822">
        <f t="shared" si="42"/>
        <v>0</v>
      </c>
      <c r="N166" s="5823">
        <f t="shared" si="42"/>
        <v>0</v>
      </c>
      <c r="O166" s="5823">
        <f t="shared" si="42"/>
        <v>0</v>
      </c>
      <c r="P166" s="5814" t="s">
        <v>2452</v>
      </c>
      <c r="X166" s="2330">
        <f t="shared" ref="X166:AC166" si="43">SUBTOTAL(9,X161:X165)</f>
        <v>0</v>
      </c>
      <c r="Y166" s="2331">
        <f t="shared" si="43"/>
        <v>0</v>
      </c>
      <c r="Z166" s="2331">
        <f t="shared" si="43"/>
        <v>0</v>
      </c>
      <c r="AA166" s="2330">
        <f t="shared" si="43"/>
        <v>0</v>
      </c>
      <c r="AB166" s="2330"/>
      <c r="AC166" s="2331">
        <f t="shared" si="43"/>
        <v>0</v>
      </c>
      <c r="AD166" s="2330"/>
      <c r="AE166" s="2331"/>
      <c r="AF166" s="2331"/>
      <c r="AG166" s="2331">
        <f>SUBTOTAL(9,AG161:AG165)</f>
        <v>0</v>
      </c>
      <c r="AH166" s="2330">
        <f>SUBTOTAL(9,AH161:AH165)</f>
        <v>0</v>
      </c>
      <c r="AI166" s="2331">
        <f>SUBTOTAL(9,AI161:AI165)</f>
        <v>0</v>
      </c>
      <c r="AJ166" s="2330"/>
      <c r="AK166" s="2331"/>
      <c r="AL166" s="2330"/>
      <c r="AM166" s="2330"/>
      <c r="AN166" s="2331"/>
      <c r="AO166" s="2330"/>
      <c r="AP166" s="2330"/>
      <c r="AQ166" s="2331"/>
      <c r="AR166" s="2332"/>
    </row>
    <row r="167" spans="2:44" ht="12.75" customHeight="1">
      <c r="B167" s="2240" t="s">
        <v>2452</v>
      </c>
      <c r="C167" s="2292">
        <f>YEAR(D5)</f>
        <v>2024</v>
      </c>
      <c r="D167" s="2238" t="s">
        <v>2452</v>
      </c>
      <c r="E167" s="2242" t="s">
        <v>2452</v>
      </c>
      <c r="F167" s="2238" t="s">
        <v>2452</v>
      </c>
      <c r="G167" s="2243" t="s">
        <v>2452</v>
      </c>
      <c r="H167" s="2244"/>
      <c r="I167" s="2252" t="s">
        <v>2452</v>
      </c>
      <c r="J167" s="2243" t="s">
        <v>2452</v>
      </c>
      <c r="K167" s="2243" t="s">
        <v>2452</v>
      </c>
      <c r="L167" s="2243" t="s">
        <v>2452</v>
      </c>
      <c r="M167" s="2252" t="s">
        <v>2452</v>
      </c>
      <c r="N167" s="2243" t="s">
        <v>2452</v>
      </c>
      <c r="O167" s="2243" t="s">
        <v>2452</v>
      </c>
      <c r="P167" s="2253" t="s">
        <v>2452</v>
      </c>
      <c r="X167" s="1813" t="s">
        <v>2452</v>
      </c>
      <c r="Y167" s="2322" t="s">
        <v>2452</v>
      </c>
      <c r="Z167" s="2322" t="s">
        <v>2452</v>
      </c>
      <c r="AA167" s="1813" t="s">
        <v>2452</v>
      </c>
      <c r="AB167" s="1813"/>
      <c r="AC167" s="2322" t="s">
        <v>2452</v>
      </c>
      <c r="AD167" s="1813"/>
      <c r="AE167" s="2322"/>
      <c r="AF167" s="2322"/>
      <c r="AG167" s="2322" t="s">
        <v>2452</v>
      </c>
      <c r="AH167" s="1813" t="s">
        <v>2452</v>
      </c>
      <c r="AI167" s="2322" t="s">
        <v>2452</v>
      </c>
      <c r="AJ167" s="1813"/>
      <c r="AK167" s="2322"/>
      <c r="AL167" s="1813"/>
      <c r="AM167" s="1813"/>
      <c r="AN167" s="2322"/>
      <c r="AO167" s="1813"/>
      <c r="AP167" s="1813"/>
      <c r="AQ167" s="2322" t="s">
        <v>2452</v>
      </c>
      <c r="AR167" s="2323" t="s">
        <v>2452</v>
      </c>
    </row>
    <row r="168" spans="2:44" ht="12.75" customHeight="1" outlineLevel="1">
      <c r="B168" s="2228">
        <v>1</v>
      </c>
      <c r="C168" s="2263" t="s">
        <v>2452</v>
      </c>
      <c r="D168" s="2264" t="s">
        <v>2452</v>
      </c>
      <c r="E168" s="2265" t="s">
        <v>2452</v>
      </c>
      <c r="F168" s="2266" t="s">
        <v>2452</v>
      </c>
      <c r="G168" s="2267" t="s">
        <v>2452</v>
      </c>
      <c r="H168" s="2268"/>
      <c r="I168" s="2257"/>
      <c r="J168" s="2269" t="s">
        <v>2452</v>
      </c>
      <c r="K168" s="2267" t="s">
        <v>2452</v>
      </c>
      <c r="L168" s="2269" t="s">
        <v>2452</v>
      </c>
      <c r="M168" s="2257">
        <v>0</v>
      </c>
      <c r="N168" s="2267" t="s">
        <v>2452</v>
      </c>
      <c r="O168" s="2267" t="s">
        <v>2452</v>
      </c>
      <c r="P168" s="2270" t="s">
        <v>2452</v>
      </c>
      <c r="X168" s="1165">
        <f>M168</f>
        <v>0</v>
      </c>
      <c r="Y168" s="1162"/>
      <c r="Z168" s="1162"/>
      <c r="AA168" s="1165">
        <f>X168+Y168-Z168</f>
        <v>0</v>
      </c>
      <c r="AB168" s="1162"/>
      <c r="AC168" s="1655" t="s">
        <v>2452</v>
      </c>
      <c r="AD168" s="1165">
        <f>IF(AB168="Y",$D$5-H168,AF168)</f>
        <v>1826</v>
      </c>
      <c r="AE168" s="1655"/>
      <c r="AF168" s="2324">
        <f>(MIN(5,G168)*365)+1</f>
        <v>1826</v>
      </c>
      <c r="AG168" s="2324">
        <f>I168*AD168/AF168</f>
        <v>0</v>
      </c>
      <c r="AH168" s="1165">
        <f>I168-AG168</f>
        <v>0</v>
      </c>
      <c r="AI168" s="1655">
        <f>IF(AB168="N",M168,IF(M168&gt;AH168,M168-AH168,0))</f>
        <v>0</v>
      </c>
      <c r="AJ168" s="1165">
        <f>IF(AB168="Y",MIN(AH168,K168),0)</f>
        <v>0</v>
      </c>
      <c r="AK168" s="1162"/>
      <c r="AL168" s="1165"/>
      <c r="AM168" s="1165"/>
      <c r="AN168" s="1162"/>
      <c r="AO168" s="1165"/>
      <c r="AP168" s="1165"/>
      <c r="AQ168" s="1162" t="s">
        <v>2452</v>
      </c>
      <c r="AR168" s="1836" t="s">
        <v>2452</v>
      </c>
    </row>
    <row r="169" spans="2:44" ht="12.75" customHeight="1" outlineLevel="1">
      <c r="B169" s="2228">
        <v>2</v>
      </c>
      <c r="C169" s="2263" t="s">
        <v>2452</v>
      </c>
      <c r="D169" s="2264" t="s">
        <v>2452</v>
      </c>
      <c r="E169" s="2265" t="s">
        <v>2452</v>
      </c>
      <c r="F169" s="2266" t="s">
        <v>2452</v>
      </c>
      <c r="G169" s="2267" t="s">
        <v>2452</v>
      </c>
      <c r="H169" s="2268"/>
      <c r="I169" s="2257"/>
      <c r="J169" s="2269" t="s">
        <v>2452</v>
      </c>
      <c r="K169" s="2267" t="s">
        <v>2452</v>
      </c>
      <c r="L169" s="2269" t="s">
        <v>2452</v>
      </c>
      <c r="M169" s="2257">
        <v>0</v>
      </c>
      <c r="N169" s="2267" t="s">
        <v>2452</v>
      </c>
      <c r="O169" s="2267" t="s">
        <v>2452</v>
      </c>
      <c r="P169" s="2270" t="s">
        <v>2452</v>
      </c>
      <c r="X169" s="1165">
        <f>M169</f>
        <v>0</v>
      </c>
      <c r="Y169" s="1162"/>
      <c r="Z169" s="1162"/>
      <c r="AA169" s="1165">
        <f>X169+Y169-Z169</f>
        <v>0</v>
      </c>
      <c r="AB169" s="2326"/>
      <c r="AC169" s="1655" t="s">
        <v>2452</v>
      </c>
      <c r="AD169" s="1165">
        <f>IF(AB169="Y",$D$5-H169,AF169)</f>
        <v>1826</v>
      </c>
      <c r="AE169" s="1655"/>
      <c r="AF169" s="2324">
        <f>(MIN(5,G169)*365)+1</f>
        <v>1826</v>
      </c>
      <c r="AG169" s="2324">
        <f>I169*AD169/AF169</f>
        <v>0</v>
      </c>
      <c r="AH169" s="1165">
        <f>I169-AG169</f>
        <v>0</v>
      </c>
      <c r="AI169" s="1655">
        <f>IF(AB169="N",M169,IF(M169&gt;AH169,M169-AH169,0))</f>
        <v>0</v>
      </c>
      <c r="AJ169" s="1165">
        <f>IF(AB169="Y",MIN(AH169,K169),0)</f>
        <v>0</v>
      </c>
      <c r="AK169" s="1162"/>
      <c r="AL169" s="1165"/>
      <c r="AM169" s="1165"/>
      <c r="AN169" s="1162"/>
      <c r="AO169" s="1165"/>
      <c r="AP169" s="1165"/>
      <c r="AQ169" s="1162" t="s">
        <v>2452</v>
      </c>
      <c r="AR169" s="1836" t="s">
        <v>2452</v>
      </c>
    </row>
    <row r="170" spans="2:44" ht="12.75" customHeight="1" outlineLevel="1">
      <c r="B170" s="2228">
        <v>3</v>
      </c>
      <c r="C170" s="2263" t="s">
        <v>2452</v>
      </c>
      <c r="D170" s="2264" t="s">
        <v>2452</v>
      </c>
      <c r="E170" s="2265" t="s">
        <v>2452</v>
      </c>
      <c r="F170" s="2266" t="s">
        <v>2452</v>
      </c>
      <c r="G170" s="2267" t="s">
        <v>2452</v>
      </c>
      <c r="H170" s="2268"/>
      <c r="I170" s="2257"/>
      <c r="J170" s="2269" t="s">
        <v>2452</v>
      </c>
      <c r="K170" s="2267" t="s">
        <v>2452</v>
      </c>
      <c r="L170" s="2269" t="s">
        <v>2452</v>
      </c>
      <c r="M170" s="2257">
        <v>0</v>
      </c>
      <c r="N170" s="2267" t="s">
        <v>2452</v>
      </c>
      <c r="O170" s="2267" t="s">
        <v>2452</v>
      </c>
      <c r="P170" s="2270" t="s">
        <v>2452</v>
      </c>
      <c r="X170" s="1165">
        <f>M170</f>
        <v>0</v>
      </c>
      <c r="Y170" s="1162"/>
      <c r="Z170" s="1162"/>
      <c r="AA170" s="1165">
        <f>X170+Y170-Z170</f>
        <v>0</v>
      </c>
      <c r="AB170" s="1162"/>
      <c r="AC170" s="1655" t="s">
        <v>2452</v>
      </c>
      <c r="AD170" s="1165">
        <f>IF(AB170="Y",$D$5-H170,AF170)</f>
        <v>1826</v>
      </c>
      <c r="AE170" s="1655"/>
      <c r="AF170" s="2324">
        <f>(MIN(5,G170)*365)+1</f>
        <v>1826</v>
      </c>
      <c r="AG170" s="2324">
        <f>I170*AD170/AF170</f>
        <v>0</v>
      </c>
      <c r="AH170" s="1165">
        <f>I170-AG170</f>
        <v>0</v>
      </c>
      <c r="AI170" s="1655">
        <f>IF(AB170="N",M170,IF(M170&gt;AH170,M170-AH170,0))</f>
        <v>0</v>
      </c>
      <c r="AJ170" s="1165">
        <f>IF(AB170="Y",MIN(AH170,K170),0)</f>
        <v>0</v>
      </c>
      <c r="AK170" s="1162"/>
      <c r="AL170" s="1165"/>
      <c r="AM170" s="1165"/>
      <c r="AN170" s="1162"/>
      <c r="AO170" s="1165"/>
      <c r="AP170" s="1165"/>
      <c r="AQ170" s="1162" t="s">
        <v>2452</v>
      </c>
      <c r="AR170" s="1836" t="s">
        <v>2452</v>
      </c>
    </row>
    <row r="171" spans="2:44" ht="12.75" customHeight="1" outlineLevel="1">
      <c r="B171" s="2228">
        <v>4</v>
      </c>
      <c r="C171" s="2263" t="s">
        <v>2452</v>
      </c>
      <c r="D171" s="2264" t="s">
        <v>2452</v>
      </c>
      <c r="E171" s="2265" t="s">
        <v>2452</v>
      </c>
      <c r="F171" s="2266" t="s">
        <v>2452</v>
      </c>
      <c r="G171" s="2267" t="s">
        <v>2452</v>
      </c>
      <c r="H171" s="2268"/>
      <c r="I171" s="2257"/>
      <c r="J171" s="2269" t="s">
        <v>2452</v>
      </c>
      <c r="K171" s="2267" t="s">
        <v>2452</v>
      </c>
      <c r="L171" s="2269" t="s">
        <v>2452</v>
      </c>
      <c r="M171" s="2257">
        <v>0</v>
      </c>
      <c r="N171" s="2267" t="s">
        <v>2452</v>
      </c>
      <c r="O171" s="2267" t="s">
        <v>2452</v>
      </c>
      <c r="P171" s="2270" t="s">
        <v>2452</v>
      </c>
      <c r="X171" s="1165">
        <f>M171</f>
        <v>0</v>
      </c>
      <c r="Y171" s="1162"/>
      <c r="Z171" s="1162"/>
      <c r="AA171" s="1165">
        <f>X171+Y171-Z171</f>
        <v>0</v>
      </c>
      <c r="AB171" s="1162"/>
      <c r="AC171" s="1655" t="s">
        <v>2452</v>
      </c>
      <c r="AD171" s="1165">
        <f>IF(AB171="Y",$D$5-H171,AF171)</f>
        <v>1826</v>
      </c>
      <c r="AE171" s="1655"/>
      <c r="AF171" s="2324">
        <f>(MIN(5,G171)*365)+1</f>
        <v>1826</v>
      </c>
      <c r="AG171" s="2324">
        <f>I171*AD171/AF171</f>
        <v>0</v>
      </c>
      <c r="AH171" s="1165">
        <f>I171-AG171</f>
        <v>0</v>
      </c>
      <c r="AI171" s="1655">
        <f>IF(AB171="N",M171,IF(M171&gt;AH171,M171-AH171,0))</f>
        <v>0</v>
      </c>
      <c r="AJ171" s="1165">
        <f>IF(AB171="Y",MIN(AH171,K171),0)</f>
        <v>0</v>
      </c>
      <c r="AK171" s="1162"/>
      <c r="AL171" s="1165"/>
      <c r="AM171" s="1165"/>
      <c r="AN171" s="1162"/>
      <c r="AO171" s="1165"/>
      <c r="AP171" s="1165"/>
      <c r="AQ171" s="1162" t="s">
        <v>2452</v>
      </c>
      <c r="AR171" s="1836" t="s">
        <v>2452</v>
      </c>
    </row>
    <row r="172" spans="2:44" ht="12.75" customHeight="1" outlineLevel="1">
      <c r="B172" s="4214">
        <v>5</v>
      </c>
      <c r="C172" s="2271" t="s">
        <v>2452</v>
      </c>
      <c r="D172" s="2272" t="s">
        <v>2452</v>
      </c>
      <c r="E172" s="2273" t="s">
        <v>2452</v>
      </c>
      <c r="F172" s="2274" t="s">
        <v>2452</v>
      </c>
      <c r="G172" s="2275" t="s">
        <v>2452</v>
      </c>
      <c r="H172" s="2276"/>
      <c r="I172" s="2257"/>
      <c r="J172" s="2277" t="s">
        <v>2452</v>
      </c>
      <c r="K172" s="2275" t="s">
        <v>2452</v>
      </c>
      <c r="L172" s="2277" t="s">
        <v>2452</v>
      </c>
      <c r="M172" s="2278">
        <v>0</v>
      </c>
      <c r="N172" s="2275" t="s">
        <v>2452</v>
      </c>
      <c r="O172" s="2275" t="s">
        <v>2452</v>
      </c>
      <c r="P172" s="2279" t="s">
        <v>2452</v>
      </c>
      <c r="X172" s="1165">
        <f>M172</f>
        <v>0</v>
      </c>
      <c r="Y172" s="1162"/>
      <c r="Z172" s="1162"/>
      <c r="AA172" s="1165">
        <f>X172+Y172-Z172</f>
        <v>0</v>
      </c>
      <c r="AB172" s="1162"/>
      <c r="AC172" s="1655" t="s">
        <v>2452</v>
      </c>
      <c r="AD172" s="1165">
        <f>IF(AB172="Y",$D$5-H172,AF172)</f>
        <v>1826</v>
      </c>
      <c r="AE172" s="1655"/>
      <c r="AF172" s="2324">
        <f>(MIN(5,G172)*365)+1</f>
        <v>1826</v>
      </c>
      <c r="AG172" s="2324">
        <f>I172*AD172/AF172</f>
        <v>0</v>
      </c>
      <c r="AH172" s="1165">
        <f>I172-AG172</f>
        <v>0</v>
      </c>
      <c r="AI172" s="1655">
        <f>IF(AB172="N",M172,IF(M172&gt;AH172,M172-AH172,0))</f>
        <v>0</v>
      </c>
      <c r="AJ172" s="1165">
        <f>IF(AB172="Y",MIN(AH172,K172),0)</f>
        <v>0</v>
      </c>
      <c r="AK172" s="1162"/>
      <c r="AL172" s="1165"/>
      <c r="AM172" s="1165"/>
      <c r="AN172" s="1162"/>
      <c r="AO172" s="1165"/>
      <c r="AP172" s="1165"/>
      <c r="AQ172" s="1162" t="s">
        <v>2452</v>
      </c>
      <c r="AR172" s="1836" t="s">
        <v>2452</v>
      </c>
    </row>
    <row r="173" spans="2:44" ht="12.75" customHeight="1">
      <c r="B173" s="5806" t="s">
        <v>2452</v>
      </c>
      <c r="C173" s="5807" t="s">
        <v>1519</v>
      </c>
      <c r="D173" s="5808" t="s">
        <v>2452</v>
      </c>
      <c r="E173" s="5809" t="s">
        <v>2452</v>
      </c>
      <c r="F173" s="5808" t="s">
        <v>2452</v>
      </c>
      <c r="G173" s="5810" t="s">
        <v>2452</v>
      </c>
      <c r="H173" s="5811"/>
      <c r="I173" s="5822">
        <f t="shared" ref="I173:O173" si="44">SUBTOTAL(9,I168:I172)</f>
        <v>0</v>
      </c>
      <c r="J173" s="5823">
        <f t="shared" si="44"/>
        <v>0</v>
      </c>
      <c r="K173" s="5823">
        <f t="shared" si="44"/>
        <v>0</v>
      </c>
      <c r="L173" s="5823">
        <f t="shared" si="44"/>
        <v>0</v>
      </c>
      <c r="M173" s="5822">
        <f t="shared" si="44"/>
        <v>0</v>
      </c>
      <c r="N173" s="5823">
        <f t="shared" si="44"/>
        <v>0</v>
      </c>
      <c r="O173" s="5823">
        <f t="shared" si="44"/>
        <v>0</v>
      </c>
      <c r="P173" s="5814" t="s">
        <v>2452</v>
      </c>
      <c r="X173" s="2330">
        <f t="shared" ref="X173:AC173" si="45">SUBTOTAL(9,X168:X172)</f>
        <v>0</v>
      </c>
      <c r="Y173" s="2331">
        <f t="shared" si="45"/>
        <v>0</v>
      </c>
      <c r="Z173" s="2331">
        <f t="shared" si="45"/>
        <v>0</v>
      </c>
      <c r="AA173" s="2330">
        <f t="shared" si="45"/>
        <v>0</v>
      </c>
      <c r="AB173" s="2330"/>
      <c r="AC173" s="2331">
        <f t="shared" si="45"/>
        <v>0</v>
      </c>
      <c r="AD173" s="2330"/>
      <c r="AE173" s="2331"/>
      <c r="AF173" s="2331"/>
      <c r="AG173" s="2331">
        <f>SUBTOTAL(9,AG168:AG172)</f>
        <v>0</v>
      </c>
      <c r="AH173" s="2330">
        <f>SUBTOTAL(9,AH168:AH172)</f>
        <v>0</v>
      </c>
      <c r="AI173" s="2331">
        <f>SUBTOTAL(9,AI168:AI172)</f>
        <v>0</v>
      </c>
      <c r="AJ173" s="2330"/>
      <c r="AK173" s="2331"/>
      <c r="AL173" s="2330"/>
      <c r="AM173" s="2330"/>
      <c r="AN173" s="2331"/>
      <c r="AO173" s="2330"/>
      <c r="AP173" s="2330"/>
      <c r="AQ173" s="2331"/>
      <c r="AR173" s="2332"/>
    </row>
    <row r="174" spans="2:44" ht="12.75" customHeight="1">
      <c r="B174" s="2228" t="s">
        <v>2452</v>
      </c>
      <c r="C174" s="2251" t="s">
        <v>2452</v>
      </c>
      <c r="D174" s="2238" t="s">
        <v>2452</v>
      </c>
      <c r="E174" s="2242" t="s">
        <v>2452</v>
      </c>
      <c r="F174" s="2238" t="s">
        <v>2452</v>
      </c>
      <c r="G174" s="2243" t="s">
        <v>2452</v>
      </c>
      <c r="H174" s="2244"/>
      <c r="I174" s="2252" t="s">
        <v>2452</v>
      </c>
      <c r="J174" s="2243" t="s">
        <v>2452</v>
      </c>
      <c r="K174" s="2243" t="s">
        <v>2452</v>
      </c>
      <c r="L174" s="2243" t="s">
        <v>2452</v>
      </c>
      <c r="M174" s="2252" t="s">
        <v>2452</v>
      </c>
      <c r="N174" s="2243" t="s">
        <v>2452</v>
      </c>
      <c r="O174" s="2243" t="s">
        <v>2452</v>
      </c>
      <c r="P174" s="2235" t="s">
        <v>2452</v>
      </c>
      <c r="X174" s="1813" t="s">
        <v>2452</v>
      </c>
      <c r="Y174" s="2322" t="s">
        <v>2452</v>
      </c>
      <c r="Z174" s="2322" t="s">
        <v>2452</v>
      </c>
      <c r="AA174" s="1813" t="s">
        <v>2452</v>
      </c>
      <c r="AB174" s="1813"/>
      <c r="AC174" s="2322" t="s">
        <v>2452</v>
      </c>
      <c r="AD174" s="1813"/>
      <c r="AE174" s="2322"/>
      <c r="AF174" s="2322"/>
      <c r="AG174" s="2322" t="s">
        <v>2452</v>
      </c>
      <c r="AH174" s="1813" t="s">
        <v>2452</v>
      </c>
      <c r="AI174" s="2322" t="s">
        <v>2452</v>
      </c>
      <c r="AJ174" s="1813"/>
      <c r="AK174" s="2322"/>
      <c r="AL174" s="1813"/>
      <c r="AM174" s="1813"/>
      <c r="AN174" s="2322"/>
      <c r="AO174" s="1813"/>
      <c r="AP174" s="1813"/>
      <c r="AQ174" s="2322" t="s">
        <v>2452</v>
      </c>
      <c r="AR174" s="2323" t="s">
        <v>2452</v>
      </c>
    </row>
    <row r="175" spans="2:44" ht="12.75" customHeight="1">
      <c r="B175" s="4214" t="s">
        <v>2452</v>
      </c>
      <c r="C175" s="2280" t="s">
        <v>2452</v>
      </c>
      <c r="D175" s="2281" t="s">
        <v>2452</v>
      </c>
      <c r="E175" s="2282" t="s">
        <v>2452</v>
      </c>
      <c r="F175" s="2281" t="s">
        <v>2452</v>
      </c>
      <c r="G175" s="2283" t="s">
        <v>2452</v>
      </c>
      <c r="H175" s="2284"/>
      <c r="I175" s="2285" t="s">
        <v>2452</v>
      </c>
      <c r="J175" s="2283" t="s">
        <v>2452</v>
      </c>
      <c r="K175" s="2283" t="s">
        <v>2452</v>
      </c>
      <c r="L175" s="2283" t="s">
        <v>2452</v>
      </c>
      <c r="M175" s="2285" t="s">
        <v>2452</v>
      </c>
      <c r="N175" s="2283" t="s">
        <v>2452</v>
      </c>
      <c r="O175" s="2283" t="s">
        <v>2452</v>
      </c>
      <c r="P175" s="2286" t="s">
        <v>2452</v>
      </c>
      <c r="X175" s="1813" t="s">
        <v>2452</v>
      </c>
      <c r="Y175" s="2322" t="s">
        <v>2452</v>
      </c>
      <c r="Z175" s="2322" t="s">
        <v>2452</v>
      </c>
      <c r="AA175" s="1813" t="s">
        <v>2452</v>
      </c>
      <c r="AB175" s="1813"/>
      <c r="AC175" s="2322" t="s">
        <v>2452</v>
      </c>
      <c r="AD175" s="1813"/>
      <c r="AE175" s="2322"/>
      <c r="AF175" s="2322"/>
      <c r="AG175" s="2322" t="s">
        <v>2452</v>
      </c>
      <c r="AH175" s="1813" t="s">
        <v>2452</v>
      </c>
      <c r="AI175" s="2322" t="s">
        <v>2452</v>
      </c>
      <c r="AJ175" s="1813"/>
      <c r="AK175" s="2322"/>
      <c r="AL175" s="1813"/>
      <c r="AM175" s="1813"/>
      <c r="AN175" s="2322"/>
      <c r="AO175" s="1813"/>
      <c r="AP175" s="1813"/>
      <c r="AQ175" s="2322" t="s">
        <v>2452</v>
      </c>
      <c r="AR175" s="2323" t="s">
        <v>2452</v>
      </c>
    </row>
    <row r="176" spans="2:44" ht="12.75" customHeight="1">
      <c r="B176" s="5815" t="s">
        <v>2452</v>
      </c>
      <c r="C176" s="2299" t="s">
        <v>2472</v>
      </c>
      <c r="D176" s="5816" t="s">
        <v>2452</v>
      </c>
      <c r="E176" s="5817" t="s">
        <v>2452</v>
      </c>
      <c r="F176" s="5816" t="s">
        <v>2452</v>
      </c>
      <c r="G176" s="5818" t="s">
        <v>2452</v>
      </c>
      <c r="H176" s="5819"/>
      <c r="I176" s="5820">
        <f t="shared" ref="I176:O176" si="46">SUBTOTAL(9,I140:I173)</f>
        <v>0</v>
      </c>
      <c r="J176" s="5818">
        <f t="shared" si="46"/>
        <v>0</v>
      </c>
      <c r="K176" s="5818">
        <f t="shared" si="46"/>
        <v>0</v>
      </c>
      <c r="L176" s="5818">
        <f t="shared" si="46"/>
        <v>0</v>
      </c>
      <c r="M176" s="5820">
        <f t="shared" si="46"/>
        <v>0</v>
      </c>
      <c r="N176" s="5818">
        <f t="shared" si="46"/>
        <v>0</v>
      </c>
      <c r="O176" s="5818">
        <f t="shared" si="46"/>
        <v>0</v>
      </c>
      <c r="P176" s="5821" t="s">
        <v>2452</v>
      </c>
      <c r="X176" s="2330">
        <f t="shared" ref="X176:AC176" si="47">SUBTOTAL(9,X140:X173)</f>
        <v>0</v>
      </c>
      <c r="Y176" s="2331">
        <f t="shared" si="47"/>
        <v>0</v>
      </c>
      <c r="Z176" s="2331">
        <f t="shared" si="47"/>
        <v>0</v>
      </c>
      <c r="AA176" s="2330">
        <f t="shared" si="47"/>
        <v>0</v>
      </c>
      <c r="AB176" s="2330"/>
      <c r="AC176" s="2331">
        <f t="shared" si="47"/>
        <v>0</v>
      </c>
      <c r="AD176" s="2330"/>
      <c r="AE176" s="2331"/>
      <c r="AF176" s="2331"/>
      <c r="AG176" s="2331">
        <f>SUBTOTAL(9,AG140:AG173)</f>
        <v>0</v>
      </c>
      <c r="AH176" s="2330">
        <f>SUBTOTAL(9,AH140:AH173)</f>
        <v>0</v>
      </c>
      <c r="AI176" s="2330">
        <f>SUBTOTAL(9,AI140:AI173)</f>
        <v>0</v>
      </c>
      <c r="AJ176" s="2330">
        <f>SUBTOTAL(9,AJ140:AJ173)</f>
        <v>0</v>
      </c>
      <c r="AK176" s="2331"/>
      <c r="AL176" s="2330"/>
      <c r="AM176" s="2330"/>
      <c r="AN176" s="2331"/>
      <c r="AO176" s="2330"/>
      <c r="AP176" s="2330">
        <f>SUBTOTAL(9,AP140:AP173)</f>
        <v>0</v>
      </c>
      <c r="AQ176" s="2331"/>
      <c r="AR176" s="2332"/>
    </row>
    <row r="177" spans="2:44" ht="12.75" customHeight="1">
      <c r="B177" s="2240" t="s">
        <v>2452</v>
      </c>
      <c r="C177" s="2251" t="s">
        <v>2452</v>
      </c>
      <c r="D177" s="2238" t="s">
        <v>2452</v>
      </c>
      <c r="E177" s="2242" t="s">
        <v>2452</v>
      </c>
      <c r="F177" s="2238" t="s">
        <v>2452</v>
      </c>
      <c r="G177" s="2243" t="s">
        <v>2452</v>
      </c>
      <c r="H177" s="2244"/>
      <c r="I177" s="2252" t="s">
        <v>2452</v>
      </c>
      <c r="J177" s="2243" t="s">
        <v>2452</v>
      </c>
      <c r="K177" s="2243" t="s">
        <v>2452</v>
      </c>
      <c r="L177" s="2243" t="s">
        <v>2452</v>
      </c>
      <c r="M177" s="2252" t="s">
        <v>2452</v>
      </c>
      <c r="N177" s="2243" t="s">
        <v>2452</v>
      </c>
      <c r="O177" s="2243" t="s">
        <v>2452</v>
      </c>
      <c r="P177" s="2253" t="s">
        <v>2452</v>
      </c>
      <c r="X177" s="1813" t="s">
        <v>2452</v>
      </c>
      <c r="Y177" s="2322" t="s">
        <v>2452</v>
      </c>
      <c r="Z177" s="2322" t="s">
        <v>2452</v>
      </c>
      <c r="AA177" s="1813" t="s">
        <v>2452</v>
      </c>
      <c r="AB177" s="1813"/>
      <c r="AC177" s="2322" t="s">
        <v>2452</v>
      </c>
      <c r="AD177" s="1813"/>
      <c r="AE177" s="2322"/>
      <c r="AF177" s="2322"/>
      <c r="AG177" s="2322" t="s">
        <v>2452</v>
      </c>
      <c r="AH177" s="1813" t="s">
        <v>2452</v>
      </c>
      <c r="AI177" s="2322" t="s">
        <v>2452</v>
      </c>
      <c r="AJ177" s="1813" t="s">
        <v>2452</v>
      </c>
      <c r="AK177" s="2322"/>
      <c r="AL177" s="1813"/>
      <c r="AM177" s="1813"/>
      <c r="AN177" s="2322"/>
      <c r="AO177" s="1813"/>
      <c r="AP177" s="1813" t="s">
        <v>2452</v>
      </c>
      <c r="AQ177" s="2322" t="s">
        <v>2452</v>
      </c>
      <c r="AR177" s="2323" t="s">
        <v>2452</v>
      </c>
    </row>
    <row r="178" spans="2:44" ht="12.75" customHeight="1">
      <c r="B178" s="5824" t="s">
        <v>2452</v>
      </c>
      <c r="C178" s="5825" t="s">
        <v>2452</v>
      </c>
      <c r="D178" s="5826" t="s">
        <v>2452</v>
      </c>
      <c r="E178" s="5827" t="s">
        <v>2452</v>
      </c>
      <c r="F178" s="5826" t="s">
        <v>2452</v>
      </c>
      <c r="G178" s="5828" t="s">
        <v>2452</v>
      </c>
      <c r="H178" s="5829"/>
      <c r="I178" s="5830" t="s">
        <v>2452</v>
      </c>
      <c r="J178" s="5828" t="s">
        <v>2452</v>
      </c>
      <c r="K178" s="5828" t="s">
        <v>2452</v>
      </c>
      <c r="L178" s="5828" t="s">
        <v>2452</v>
      </c>
      <c r="M178" s="5830" t="s">
        <v>2452</v>
      </c>
      <c r="N178" s="5828" t="s">
        <v>2452</v>
      </c>
      <c r="O178" s="5828" t="s">
        <v>2452</v>
      </c>
      <c r="P178" s="5831" t="s">
        <v>2452</v>
      </c>
      <c r="W178" s="2333" t="s">
        <v>2402</v>
      </c>
      <c r="X178" s="2334" t="s">
        <v>2452</v>
      </c>
      <c r="Y178" s="2322" t="s">
        <v>2452</v>
      </c>
      <c r="Z178" s="2322" t="s">
        <v>2452</v>
      </c>
      <c r="AA178" s="1813" t="s">
        <v>2452</v>
      </c>
      <c r="AB178" s="1813"/>
      <c r="AC178" s="2322" t="s">
        <v>2452</v>
      </c>
      <c r="AD178" s="1813"/>
      <c r="AE178" s="2322"/>
      <c r="AF178" s="2322"/>
      <c r="AG178" s="2335" t="s">
        <v>2452</v>
      </c>
      <c r="AH178" s="2336" t="s">
        <v>2452</v>
      </c>
      <c r="AI178" s="2337">
        <f>Z187</f>
        <v>0</v>
      </c>
      <c r="AJ178" s="2338">
        <f>-AI178</f>
        <v>0</v>
      </c>
      <c r="AK178" s="2322"/>
      <c r="AL178" s="2337">
        <f>AA187</f>
        <v>0</v>
      </c>
      <c r="AM178" s="2338">
        <f>-AL178</f>
        <v>0</v>
      </c>
      <c r="AN178" s="2322"/>
      <c r="AO178" s="2337">
        <f>AB187</f>
        <v>0</v>
      </c>
      <c r="AP178" s="2338">
        <f>-AO178</f>
        <v>0</v>
      </c>
      <c r="AQ178" s="2322" t="s">
        <v>2452</v>
      </c>
      <c r="AR178" s="2323" t="s">
        <v>2452</v>
      </c>
    </row>
    <row r="179" spans="2:44" ht="12.75" customHeight="1">
      <c r="B179" s="5832" t="s">
        <v>2473</v>
      </c>
      <c r="C179" s="2301"/>
      <c r="D179" s="5833" t="s">
        <v>2452</v>
      </c>
      <c r="E179" s="5834" t="s">
        <v>2452</v>
      </c>
      <c r="F179" s="5833" t="s">
        <v>2452</v>
      </c>
      <c r="G179" s="5835" t="s">
        <v>2452</v>
      </c>
      <c r="H179" s="5836" t="s">
        <v>2452</v>
      </c>
      <c r="I179" s="2302">
        <f t="shared" ref="I179:O179" si="48">SUBTOTAL(9,I19:I176)</f>
        <v>0</v>
      </c>
      <c r="J179" s="2303">
        <f t="shared" si="48"/>
        <v>0</v>
      </c>
      <c r="K179" s="2303">
        <f t="shared" si="48"/>
        <v>0</v>
      </c>
      <c r="L179" s="2303">
        <f t="shared" si="48"/>
        <v>0</v>
      </c>
      <c r="M179" s="2302">
        <f t="shared" si="48"/>
        <v>0</v>
      </c>
      <c r="N179" s="2303">
        <f t="shared" si="48"/>
        <v>0</v>
      </c>
      <c r="O179" s="2303">
        <f t="shared" si="48"/>
        <v>0</v>
      </c>
      <c r="P179" s="5837" t="s">
        <v>2452</v>
      </c>
      <c r="W179" s="2333" t="s">
        <v>2404</v>
      </c>
      <c r="X179" s="2339">
        <f>SUBTOTAL(9,X19:X176)+SUM(X14:X16)</f>
        <v>0</v>
      </c>
      <c r="Y179" s="2340">
        <f>SUBTOTAL(9,Y19:Y176)+SUM(Y14:Y16)</f>
        <v>0</v>
      </c>
      <c r="Z179" s="2340">
        <f>SUBTOTAL(9,Z19:Z176)+SUM(Z14:Z16)</f>
        <v>0</v>
      </c>
      <c r="AA179" s="2340">
        <f>SUBTOTAL(9,AA19:AA176)+SUM(AA14:AA16)</f>
        <v>0</v>
      </c>
      <c r="AB179" s="2341"/>
      <c r="AC179" s="2342">
        <f t="shared" ref="AC179" si="49">SUBTOTAL(9,AC19:AC176)</f>
        <v>0</v>
      </c>
      <c r="AD179" s="2341"/>
      <c r="AE179" s="2342"/>
      <c r="AF179" s="2343"/>
      <c r="AG179" s="2344">
        <f>SUBTOTAL(9,AG19:AG176)</f>
        <v>0</v>
      </c>
      <c r="AH179" s="2340">
        <f>SUBTOTAL(9,AH19:AH176)+SUM(AH14:AH16)</f>
        <v>0</v>
      </c>
      <c r="AI179" s="2344">
        <f>SUBTOTAL(9,AI19:AI178)</f>
        <v>0</v>
      </c>
      <c r="AJ179" s="2340">
        <f>SUBTOTAL(9,AJ19:AJ178)+SUM(AJ14:AJ16)</f>
        <v>0</v>
      </c>
      <c r="AK179" s="2340"/>
      <c r="AL179" s="2344">
        <f>SUBTOTAL(9,AL19:AL178)</f>
        <v>0</v>
      </c>
      <c r="AM179" s="2340">
        <f>SUBTOTAL(9,AM19:AM178)+SUM(AM14:AM16)</f>
        <v>0</v>
      </c>
      <c r="AN179" s="2340"/>
      <c r="AO179" s="2344">
        <f>SUBTOTAL(9,AO19:AO178)</f>
        <v>0</v>
      </c>
      <c r="AP179" s="2340">
        <f>SUBTOTAL(9,AP19:AP178)+SUM(AP14:AP16)</f>
        <v>0</v>
      </c>
      <c r="AQ179" s="2340"/>
      <c r="AR179" s="2345"/>
    </row>
    <row r="180" spans="2:44" ht="12.75" customHeight="1">
      <c r="B180" s="1542"/>
      <c r="C180" s="1542"/>
    </row>
    <row r="181" spans="2:44" ht="12.75" customHeight="1">
      <c r="B181" s="284" t="s">
        <v>1565</v>
      </c>
      <c r="C181" s="2306"/>
      <c r="D181" s="284"/>
      <c r="X181" s="8366" t="s">
        <v>2408</v>
      </c>
      <c r="Y181" s="8367"/>
      <c r="Z181" s="8367"/>
      <c r="AA181" s="8367"/>
      <c r="AB181" s="8368"/>
    </row>
    <row r="182" spans="2:44" ht="12.75" customHeight="1">
      <c r="B182" s="1536">
        <v>1</v>
      </c>
      <c r="C182" s="1536" t="s">
        <v>1566</v>
      </c>
      <c r="D182" s="284"/>
      <c r="X182" s="2346" t="s">
        <v>52</v>
      </c>
      <c r="Y182" s="2347"/>
      <c r="Z182" s="2348" t="s">
        <v>2406</v>
      </c>
      <c r="AA182" s="2349" t="s">
        <v>1643</v>
      </c>
      <c r="AB182" s="2348" t="s">
        <v>1071</v>
      </c>
    </row>
    <row r="183" spans="2:44" ht="12.75" customHeight="1">
      <c r="B183" s="18">
        <v>2</v>
      </c>
      <c r="C183" s="18" t="s">
        <v>2474</v>
      </c>
      <c r="D183" s="284"/>
      <c r="X183" s="2350" t="s">
        <v>2475</v>
      </c>
      <c r="Y183" s="2351"/>
      <c r="Z183" s="2352">
        <f>SFP!AI173</f>
        <v>0</v>
      </c>
      <c r="AA183" s="2352">
        <f>Z183</f>
        <v>0</v>
      </c>
      <c r="AB183" s="2353">
        <f>AA183</f>
        <v>0</v>
      </c>
    </row>
    <row r="184" spans="2:44" ht="12.75" customHeight="1">
      <c r="B184" s="284"/>
      <c r="C184" s="2306"/>
      <c r="D184" s="284"/>
      <c r="X184" s="2350" t="s">
        <v>2411</v>
      </c>
      <c r="Y184" s="2351"/>
      <c r="Z184" s="2354">
        <v>0.05</v>
      </c>
      <c r="AA184" s="1813">
        <v>0.05</v>
      </c>
      <c r="AB184" s="2354">
        <v>0.05</v>
      </c>
    </row>
    <row r="185" spans="2:44" ht="12.75" customHeight="1">
      <c r="B185" s="284"/>
      <c r="C185" s="2306"/>
      <c r="D185" s="284"/>
      <c r="X185" s="2350" t="s">
        <v>2412</v>
      </c>
      <c r="Y185" s="2351"/>
      <c r="Z185" s="1813">
        <f>Z183*Z184</f>
        <v>0</v>
      </c>
      <c r="AA185" s="1813">
        <f>AA183*AA184</f>
        <v>0</v>
      </c>
      <c r="AB185" s="1813">
        <f>AB183*AB184</f>
        <v>0</v>
      </c>
    </row>
    <row r="186" spans="2:44" ht="12.75" customHeight="1" outlineLevel="1">
      <c r="B186" s="284"/>
      <c r="C186" s="2306"/>
      <c r="D186" s="284"/>
      <c r="X186" s="2350" t="s">
        <v>1084</v>
      </c>
      <c r="Y186" s="2351"/>
      <c r="Z186" s="1813">
        <f>SUBTOTAL(9,AJ19:AJ176)</f>
        <v>0</v>
      </c>
      <c r="AA186" s="1813">
        <f>SUBTOTAL(9,AM19:AM176)</f>
        <v>0</v>
      </c>
      <c r="AB186" s="1813">
        <f>SUBTOTAL(9,AP19:AP176)</f>
        <v>0</v>
      </c>
    </row>
    <row r="187" spans="2:44" ht="12.75" customHeight="1" outlineLevel="1">
      <c r="B187" s="284"/>
      <c r="C187" s="2306"/>
      <c r="D187" s="284"/>
      <c r="X187" s="2350" t="s">
        <v>2402</v>
      </c>
      <c r="Y187" s="2351"/>
      <c r="Z187" s="2355">
        <f>Z186-Z185</f>
        <v>0</v>
      </c>
      <c r="AA187" s="2355">
        <f>AA186-AA185</f>
        <v>0</v>
      </c>
      <c r="AB187" s="2355">
        <f>AB186-AB185</f>
        <v>0</v>
      </c>
    </row>
    <row r="188" spans="2:44" ht="12.75" customHeight="1" outlineLevel="1">
      <c r="B188" s="284"/>
      <c r="C188" s="2306"/>
      <c r="D188" s="284"/>
      <c r="AH188" s="2356"/>
    </row>
    <row r="189" spans="2:44" ht="12.75" customHeight="1" outlineLevel="1">
      <c r="B189" s="284"/>
      <c r="C189" s="2306"/>
      <c r="D189" s="284"/>
    </row>
    <row r="190" spans="2:44" ht="12.75" customHeight="1" outlineLevel="1">
      <c r="B190" s="284"/>
      <c r="C190" s="2306"/>
      <c r="D190" s="284"/>
      <c r="X190" s="1423" t="s">
        <v>1863</v>
      </c>
      <c r="Y190" s="1423"/>
      <c r="Z190" s="1423"/>
      <c r="AA190" s="2357" t="s">
        <v>52</v>
      </c>
    </row>
    <row r="191" spans="2:44" ht="12.75" customHeight="1" outlineLevel="1">
      <c r="B191" s="284"/>
      <c r="C191" s="2306"/>
      <c r="D191" s="284"/>
      <c r="X191" s="2358" t="s">
        <v>2476</v>
      </c>
      <c r="Y191" s="1848"/>
      <c r="Z191" s="1848"/>
      <c r="AA191" s="2359" t="s">
        <v>1554</v>
      </c>
      <c r="AE191" s="1"/>
      <c r="AF191" s="1"/>
      <c r="AG191" s="1223"/>
      <c r="AI191" s="1223"/>
      <c r="AJ191" s="1223"/>
      <c r="AK191" s="1223"/>
      <c r="AL191" s="1223"/>
      <c r="AM191" s="1223"/>
      <c r="AN191" s="1223"/>
      <c r="AO191" s="1223"/>
      <c r="AP191" s="1"/>
    </row>
    <row r="192" spans="2:44" ht="12.75" customHeight="1" outlineLevel="1">
      <c r="B192" s="284"/>
      <c r="C192" s="2306"/>
      <c r="D192" s="284"/>
      <c r="X192" s="8363" t="s">
        <v>2477</v>
      </c>
      <c r="Y192" s="8364"/>
      <c r="Z192" s="8365"/>
      <c r="AA192" s="2359" t="s">
        <v>1987</v>
      </c>
    </row>
    <row r="193" ht="12.75" customHeight="1" outlineLevel="1"/>
    <row r="194" ht="12.75" customHeight="1" outlineLevel="1"/>
    <row r="195" ht="12.75" customHeight="1" outlineLevel="1"/>
    <row r="196" ht="12.75" customHeight="1" outlineLevel="1"/>
    <row r="197" ht="12.75" customHeight="1" outlineLevel="1"/>
    <row r="198" ht="12.75" customHeight="1" outlineLevel="1"/>
    <row r="199" ht="12.75" customHeight="1" outlineLevel="1"/>
    <row r="200" ht="12.75" customHeight="1" outlineLevel="1"/>
    <row r="201" ht="12.75" customHeight="1" outlineLevel="1"/>
    <row r="202" ht="12.75" customHeight="1" outlineLevel="1"/>
    <row r="203" ht="12.75" customHeight="1" outlineLevel="1"/>
    <row r="204" ht="12.75" customHeight="1" outlineLevel="1"/>
    <row r="205" ht="12.75" customHeight="1" outlineLevel="1"/>
    <row r="206" ht="12.75" customHeight="1" outlineLevel="1"/>
    <row r="207" ht="12.75" customHeight="1" outlineLevel="1"/>
    <row r="208" ht="12.75" customHeight="1" outlineLevel="1"/>
    <row r="209" ht="12.75" customHeight="1" outlineLevel="1"/>
    <row r="210" ht="12.75" customHeight="1" outlineLevel="1"/>
    <row r="211" ht="12.75" customHeight="1" outlineLevel="1"/>
  </sheetData>
  <sheetProtection algorithmName="SHA-512" hashValue="M2GKnA6CgML0zB7tNUImT4qU5eNQRMKNg1veYMRHfVpSX7C4//CCOZvKpKIdE/SMbCZisfLslynYe0U9dbo4AQ==" saltValue="1fkBQUsNW+IhFQp7XaMfuw==" spinCount="100000" sheet="1" scenarios="1" formatRows="0" insertColumns="0" insertRows="0"/>
  <mergeCells count="30">
    <mergeCell ref="AR10:AR11"/>
    <mergeCell ref="I10:I11"/>
    <mergeCell ref="E10:E11"/>
    <mergeCell ref="B10:C11"/>
    <mergeCell ref="P10:P11"/>
    <mergeCell ref="F10:F11"/>
    <mergeCell ref="D10:D11"/>
    <mergeCell ref="G10:G11"/>
    <mergeCell ref="O10:O11"/>
    <mergeCell ref="N10:N11"/>
    <mergeCell ref="H10:H11"/>
    <mergeCell ref="K10:K11"/>
    <mergeCell ref="L10:L11"/>
    <mergeCell ref="M10:M11"/>
    <mergeCell ref="X192:Z192"/>
    <mergeCell ref="X181:AB181"/>
    <mergeCell ref="H4:H5"/>
    <mergeCell ref="AQ10:AQ11"/>
    <mergeCell ref="X10:X11"/>
    <mergeCell ref="AA10:AA11"/>
    <mergeCell ref="AI10:AI11"/>
    <mergeCell ref="AD10:AG10"/>
    <mergeCell ref="AJ10:AJ11"/>
    <mergeCell ref="AB10:AC10"/>
    <mergeCell ref="AK10:AM10"/>
    <mergeCell ref="AN10:AP10"/>
    <mergeCell ref="Q2:Q5"/>
    <mergeCell ref="Y10:Z10"/>
    <mergeCell ref="J10:J11"/>
    <mergeCell ref="AH10:AH11"/>
  </mergeCells>
  <dataValidations count="1">
    <dataValidation type="list" allowBlank="1" showInputMessage="1" showErrorMessage="1" sqref="AB19:AB23 AB26:AB30 AB33:AB37 AB40:AB44 AB47:AB51 AB59:AB63 AB66:AB70 AB73:AB77 AB80:AB84 AB87:AB91 AB99:AB103 AB106:AB110 AB113:AB117 AB120:AB124 AB127:AB131 AB140:AB144 AB147:AB151 AB154:AB158 AB161:AB165 AB168:AB172" xr:uid="{BF974B58-E641-4314-90D8-182A72351ABF}">
      <formula1>"Y,N"</formula1>
    </dataValidation>
  </dataValidations>
  <hyperlinks>
    <hyperlink ref="X191" r:id="rId1" display="https://www.insurance.gov.ph/amended-insurance-code-r-a-10607/" xr:uid="{61AD50AE-9A94-4AF1-93FD-D5D24C8ABC44}"/>
    <hyperlink ref="X192" r:id="rId2" xr:uid="{2EC3B513-203D-40A7-B456-D37189F99C06}"/>
    <hyperlink ref="R5" location="SCI!A1" display="SCI" xr:uid="{6EF90A4A-FBD2-4C79-A32F-3A3442280689}"/>
    <hyperlink ref="R4" location="'SFP - Liab, NW '!A1" display="SFP-Liab and NW" xr:uid="{A559BD85-12EF-4E90-94C3-15DF0DD84F97}"/>
    <hyperlink ref="R3" location="'SFP - Asset'!A1" display="SFP-Asset" xr:uid="{6DB9823E-9CAD-4581-9960-487E6BF784CC}"/>
    <hyperlink ref="R2" location="Content!A1" display="Content" xr:uid="{42BF40EF-1DE8-4D05-95AA-E11C84B28C5A}"/>
  </hyperlinks>
  <printOptions horizontalCentered="1"/>
  <pageMargins left="0.2" right="0.2" top="1.25" bottom="0.75" header="0.3" footer="0.3"/>
  <pageSetup paperSize="5" scale="72" fitToHeight="0" orientation="portrait"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4">
    <tabColor rgb="FFFFCCCC"/>
    <pageSetUpPr fitToPage="1"/>
  </sheetPr>
  <dimension ref="B2:J50"/>
  <sheetViews>
    <sheetView showGridLines="0" topLeftCell="A50" zoomScale="85" zoomScaleNormal="85" workbookViewId="0">
      <selection activeCell="J32" sqref="J32"/>
    </sheetView>
  </sheetViews>
  <sheetFormatPr defaultColWidth="9.140625" defaultRowHeight="12.75" customHeight="1"/>
  <cols>
    <col min="1" max="1" width="1.85546875" style="18" customWidth="1"/>
    <col min="2" max="3" width="3.7109375" style="18" customWidth="1"/>
    <col min="4" max="4" width="34.7109375" style="18" customWidth="1"/>
    <col min="5" max="8" width="20.7109375" style="18" customWidth="1"/>
    <col min="9" max="9" width="2" style="18" customWidth="1"/>
    <col min="10" max="10" width="18.7109375" style="18" customWidth="1"/>
    <col min="11" max="16384" width="9.140625" style="18"/>
  </cols>
  <sheetData>
    <row r="2" spans="2:10" ht="15.2" customHeight="1">
      <c r="B2" s="265" t="s">
        <v>2478</v>
      </c>
      <c r="H2" s="1152"/>
      <c r="I2" s="8180" t="s">
        <v>1486</v>
      </c>
      <c r="J2" s="5546" t="s">
        <v>1067</v>
      </c>
    </row>
    <row r="3" spans="2:10" s="265" customFormat="1" ht="15.2" customHeight="1">
      <c r="B3" s="265" t="s">
        <v>2479</v>
      </c>
      <c r="I3" s="8180"/>
      <c r="J3" s="550" t="s">
        <v>1487</v>
      </c>
    </row>
    <row r="4" spans="2:10" s="265" customFormat="1" ht="15.2" customHeight="1" thickBot="1">
      <c r="B4" s="1455" t="s">
        <v>7</v>
      </c>
      <c r="D4" s="264"/>
      <c r="E4" s="5644">
        <f>'Com Prof'!D2</f>
        <v>0</v>
      </c>
      <c r="F4" s="5645"/>
      <c r="G4" s="5645"/>
      <c r="I4" s="8180"/>
      <c r="J4" s="550" t="s">
        <v>1488</v>
      </c>
    </row>
    <row r="5" spans="2:10" s="265" customFormat="1" ht="15.2" customHeight="1" thickBot="1">
      <c r="B5" s="1455" t="s">
        <v>757</v>
      </c>
      <c r="D5" s="264"/>
      <c r="E5" s="5547">
        <f>'Com Prof'!D3</f>
        <v>45657</v>
      </c>
      <c r="F5" s="5548"/>
      <c r="G5" s="5548"/>
      <c r="I5" s="8180"/>
      <c r="J5" s="551" t="s">
        <v>258</v>
      </c>
    </row>
    <row r="6" spans="2:10" s="265" customFormat="1" ht="15.2" customHeight="1">
      <c r="B6" s="1487"/>
      <c r="C6" s="1487"/>
      <c r="D6" s="1487"/>
      <c r="E6" s="1487"/>
      <c r="F6" s="1487"/>
      <c r="G6" s="1487"/>
      <c r="I6" s="2373"/>
    </row>
    <row r="7" spans="2:10" ht="14.1" customHeight="1">
      <c r="I7" s="510"/>
    </row>
    <row r="8" spans="2:10" ht="14.1" customHeight="1">
      <c r="I8" s="510"/>
    </row>
    <row r="9" spans="2:10" ht="12.75" customHeight="1" thickBot="1">
      <c r="B9" s="5838"/>
      <c r="C9" s="5838"/>
      <c r="D9" s="5838"/>
      <c r="E9" s="5838"/>
      <c r="F9" s="5838"/>
      <c r="G9" s="5838"/>
    </row>
    <row r="10" spans="2:10" s="517" customFormat="1" ht="12.75" customHeight="1">
      <c r="B10" s="8389" t="s">
        <v>41</v>
      </c>
      <c r="C10" s="8389"/>
      <c r="D10" s="8389"/>
      <c r="E10" s="8371" t="s">
        <v>2346</v>
      </c>
      <c r="F10" s="8371" t="s">
        <v>2480</v>
      </c>
      <c r="G10" s="8371" t="s">
        <v>2481</v>
      </c>
    </row>
    <row r="11" spans="2:10" s="517" customFormat="1" ht="25.5" customHeight="1">
      <c r="B11" s="8389"/>
      <c r="C11" s="8389"/>
      <c r="D11" s="8389"/>
      <c r="E11" s="8371"/>
      <c r="F11" s="8371"/>
      <c r="G11" s="8371"/>
    </row>
    <row r="12" spans="2:10" ht="12.75" customHeight="1">
      <c r="B12" s="8390" t="s">
        <v>2452</v>
      </c>
      <c r="C12" s="8390"/>
      <c r="D12" s="5839" t="s">
        <v>2452</v>
      </c>
      <c r="E12" s="5839" t="s">
        <v>2452</v>
      </c>
      <c r="F12" s="5839" t="s">
        <v>2452</v>
      </c>
      <c r="G12" s="5839" t="s">
        <v>2452</v>
      </c>
    </row>
    <row r="13" spans="2:10" ht="12.75" customHeight="1">
      <c r="B13" s="2374"/>
      <c r="C13" s="2375" t="s">
        <v>2482</v>
      </c>
      <c r="D13" s="2376"/>
      <c r="E13" s="2295" t="s">
        <v>2452</v>
      </c>
      <c r="F13" s="2377" t="s">
        <v>2452</v>
      </c>
      <c r="G13" s="2377" t="s">
        <v>2452</v>
      </c>
    </row>
    <row r="14" spans="2:10" ht="12.75" customHeight="1">
      <c r="B14" s="2374"/>
      <c r="C14" s="2375" t="s">
        <v>2483</v>
      </c>
      <c r="D14" s="2376"/>
      <c r="E14" s="2243" t="s">
        <v>2452</v>
      </c>
      <c r="F14" s="2243" t="s">
        <v>2452</v>
      </c>
      <c r="G14" s="2243" t="s">
        <v>2452</v>
      </c>
    </row>
    <row r="15" spans="2:10" ht="12.75" customHeight="1">
      <c r="B15" s="8393" t="s">
        <v>2452</v>
      </c>
      <c r="C15" s="8394"/>
      <c r="D15" s="2376" t="s">
        <v>2484</v>
      </c>
      <c r="E15" s="2378" t="s">
        <v>2452</v>
      </c>
      <c r="F15" s="2378" t="s">
        <v>2452</v>
      </c>
      <c r="G15" s="2378" t="s">
        <v>2452</v>
      </c>
    </row>
    <row r="16" spans="2:10" ht="12.75" customHeight="1">
      <c r="B16" s="8393" t="s">
        <v>2452</v>
      </c>
      <c r="C16" s="8394"/>
      <c r="D16" s="2379" t="s">
        <v>2485</v>
      </c>
      <c r="E16" s="2267" t="s">
        <v>2452</v>
      </c>
      <c r="F16" s="2267" t="s">
        <v>2452</v>
      </c>
      <c r="G16" s="2267" t="s">
        <v>2452</v>
      </c>
    </row>
    <row r="17" spans="2:7" ht="12.75" customHeight="1">
      <c r="B17" s="8393" t="s">
        <v>2452</v>
      </c>
      <c r="C17" s="8394"/>
      <c r="D17" s="2379" t="s">
        <v>2486</v>
      </c>
      <c r="E17" s="2267" t="s">
        <v>2452</v>
      </c>
      <c r="F17" s="2267" t="s">
        <v>2452</v>
      </c>
      <c r="G17" s="2267" t="s">
        <v>2452</v>
      </c>
    </row>
    <row r="18" spans="2:7" ht="12.75" customHeight="1">
      <c r="B18" s="8393" t="s">
        <v>2452</v>
      </c>
      <c r="C18" s="8394"/>
      <c r="D18" s="2379" t="s">
        <v>2487</v>
      </c>
      <c r="E18" s="2267" t="s">
        <v>2452</v>
      </c>
      <c r="F18" s="2267" t="s">
        <v>2452</v>
      </c>
      <c r="G18" s="2267" t="s">
        <v>2452</v>
      </c>
    </row>
    <row r="19" spans="2:7" ht="12.75" customHeight="1">
      <c r="B19" s="8395" t="s">
        <v>2452</v>
      </c>
      <c r="C19" s="8396"/>
      <c r="D19" s="2379" t="s">
        <v>2488</v>
      </c>
      <c r="E19" s="2267" t="s">
        <v>2452</v>
      </c>
      <c r="F19" s="2267" t="s">
        <v>2452</v>
      </c>
      <c r="G19" s="2267" t="s">
        <v>2452</v>
      </c>
    </row>
    <row r="20" spans="2:7" ht="12.75" customHeight="1">
      <c r="B20" s="8391" t="s">
        <v>2452</v>
      </c>
      <c r="C20" s="8392"/>
      <c r="D20" s="5808" t="s">
        <v>2489</v>
      </c>
      <c r="E20" s="5823">
        <f>SUM(E15:E19)</f>
        <v>0</v>
      </c>
      <c r="F20" s="5823">
        <f>SUM(F15:F19)</f>
        <v>0</v>
      </c>
      <c r="G20" s="5823">
        <f>SUM(G15:G19)</f>
        <v>0</v>
      </c>
    </row>
    <row r="21" spans="2:7" ht="12.75" customHeight="1">
      <c r="B21" s="2374"/>
      <c r="C21" s="2380" t="s">
        <v>2434</v>
      </c>
      <c r="D21" s="2376"/>
      <c r="E21" s="2381" t="s">
        <v>2452</v>
      </c>
      <c r="F21" s="2381" t="s">
        <v>2452</v>
      </c>
      <c r="G21" s="2381" t="s">
        <v>2452</v>
      </c>
    </row>
    <row r="22" spans="2:7" ht="12.75" customHeight="1">
      <c r="B22" s="8393" t="s">
        <v>2452</v>
      </c>
      <c r="C22" s="8394"/>
      <c r="D22" s="2376" t="s">
        <v>2484</v>
      </c>
      <c r="E22" s="2269" t="s">
        <v>2452</v>
      </c>
      <c r="F22" s="2269" t="s">
        <v>2452</v>
      </c>
      <c r="G22" s="2269" t="s">
        <v>2452</v>
      </c>
    </row>
    <row r="23" spans="2:7" ht="12.75" customHeight="1">
      <c r="B23" s="8393" t="s">
        <v>2452</v>
      </c>
      <c r="C23" s="8394"/>
      <c r="D23" s="2379" t="s">
        <v>2485</v>
      </c>
      <c r="E23" s="2269" t="s">
        <v>2452</v>
      </c>
      <c r="F23" s="2269" t="s">
        <v>2452</v>
      </c>
      <c r="G23" s="2269" t="s">
        <v>2452</v>
      </c>
    </row>
    <row r="24" spans="2:7" ht="12.75" customHeight="1">
      <c r="B24" s="8393" t="s">
        <v>2452</v>
      </c>
      <c r="C24" s="8394"/>
      <c r="D24" s="2379" t="s">
        <v>2487</v>
      </c>
      <c r="E24" s="2269" t="s">
        <v>2452</v>
      </c>
      <c r="F24" s="2269" t="s">
        <v>2452</v>
      </c>
      <c r="G24" s="2269" t="s">
        <v>2452</v>
      </c>
    </row>
    <row r="25" spans="2:7" ht="12.75" customHeight="1">
      <c r="B25" s="8395" t="s">
        <v>2452</v>
      </c>
      <c r="C25" s="8396"/>
      <c r="D25" s="2379" t="s">
        <v>2488</v>
      </c>
      <c r="E25" s="2269" t="s">
        <v>2452</v>
      </c>
      <c r="F25" s="2269" t="s">
        <v>2452</v>
      </c>
      <c r="G25" s="2269" t="s">
        <v>2452</v>
      </c>
    </row>
    <row r="26" spans="2:7" ht="12.75" customHeight="1">
      <c r="B26" s="8391" t="s">
        <v>2452</v>
      </c>
      <c r="C26" s="8392"/>
      <c r="D26" s="5808" t="s">
        <v>2489</v>
      </c>
      <c r="E26" s="5823">
        <f>SUM(E22:E25)</f>
        <v>0</v>
      </c>
      <c r="F26" s="5823">
        <f>SUM(F22:F25)</f>
        <v>0</v>
      </c>
      <c r="G26" s="5823">
        <f>SUM(G22:G25)</f>
        <v>0</v>
      </c>
    </row>
    <row r="27" spans="2:7" ht="12.75" customHeight="1">
      <c r="B27" s="2374"/>
      <c r="C27" s="2375" t="s">
        <v>2490</v>
      </c>
      <c r="D27" s="2376"/>
      <c r="E27" s="2382"/>
      <c r="F27" s="2382"/>
      <c r="G27" s="2382"/>
    </row>
    <row r="28" spans="2:7" ht="12.75" customHeight="1">
      <c r="B28" s="5840" t="s">
        <v>2452</v>
      </c>
      <c r="C28" s="8397" t="s">
        <v>2491</v>
      </c>
      <c r="D28" s="8397"/>
      <c r="E28" s="5841">
        <f>E20+E26+E27</f>
        <v>0</v>
      </c>
      <c r="F28" s="5841">
        <f t="shared" ref="F28:G28" si="0">F20+F26+F27</f>
        <v>0</v>
      </c>
      <c r="G28" s="5841">
        <f t="shared" si="0"/>
        <v>0</v>
      </c>
    </row>
    <row r="29" spans="2:7" ht="12.75" customHeight="1">
      <c r="B29" s="5842" t="s">
        <v>2452</v>
      </c>
      <c r="C29" s="8398" t="s">
        <v>2492</v>
      </c>
      <c r="D29" s="8399"/>
      <c r="E29" s="5843">
        <f>E28</f>
        <v>0</v>
      </c>
      <c r="F29" s="5843">
        <f>F28</f>
        <v>0</v>
      </c>
      <c r="G29" s="5843">
        <f>G28</f>
        <v>0</v>
      </c>
    </row>
    <row r="34" spans="2:10" s="1" customFormat="1" ht="12.75" customHeight="1"/>
    <row r="35" spans="2:10" s="1" customFormat="1" ht="12.75" hidden="1" customHeight="1">
      <c r="B35" s="8404" t="s">
        <v>2493</v>
      </c>
      <c r="C35" s="8404"/>
      <c r="D35" s="8404"/>
      <c r="E35" s="8404"/>
      <c r="F35" s="8404"/>
      <c r="G35" s="8404"/>
      <c r="H35" s="8404"/>
      <c r="I35" s="8404"/>
      <c r="J35" s="8404"/>
    </row>
    <row r="36" spans="2:10" s="1" customFormat="1" ht="48" hidden="1" customHeight="1">
      <c r="B36" s="8406" t="s">
        <v>52</v>
      </c>
      <c r="C36" s="8406"/>
      <c r="D36" s="8406"/>
      <c r="E36" s="2396" t="s">
        <v>2346</v>
      </c>
      <c r="F36" s="2396" t="s">
        <v>2480</v>
      </c>
      <c r="G36" s="2396" t="s">
        <v>2481</v>
      </c>
      <c r="H36" s="8401" t="s">
        <v>44</v>
      </c>
      <c r="I36" s="8402"/>
      <c r="J36" s="8403"/>
    </row>
    <row r="37" spans="2:10" s="1" customFormat="1" ht="12.75" hidden="1" customHeight="1">
      <c r="B37" s="1564" t="s">
        <v>2308</v>
      </c>
      <c r="C37" s="1564"/>
      <c r="D37" s="1564"/>
      <c r="E37" s="2397">
        <f>E28</f>
        <v>0</v>
      </c>
      <c r="F37" s="2397">
        <f>F28</f>
        <v>0</v>
      </c>
      <c r="G37" s="2397">
        <f>G28</f>
        <v>0</v>
      </c>
      <c r="H37" s="8405"/>
      <c r="I37" s="8405"/>
      <c r="J37" s="8405"/>
    </row>
    <row r="38" spans="2:10" s="1" customFormat="1" ht="12.75" hidden="1" customHeight="1">
      <c r="B38" s="2398" t="s">
        <v>1502</v>
      </c>
      <c r="C38" s="1564"/>
      <c r="D38" s="1564"/>
      <c r="E38" s="2397"/>
      <c r="F38" s="2397"/>
      <c r="G38" s="2397"/>
      <c r="H38" s="8405"/>
      <c r="I38" s="8405"/>
      <c r="J38" s="8405"/>
    </row>
    <row r="39" spans="2:10" s="1" customFormat="1" ht="12.75" hidden="1" customHeight="1">
      <c r="B39" s="1811" t="s">
        <v>1767</v>
      </c>
      <c r="C39" s="1564"/>
      <c r="D39" s="1564"/>
      <c r="E39" s="2397">
        <f>IF(E28&lt;0,-E28,0)</f>
        <v>0</v>
      </c>
      <c r="F39" s="2397">
        <f t="shared" ref="F39:G39" si="1">IF(F28&lt;0,-F28,0)</f>
        <v>0</v>
      </c>
      <c r="G39" s="2397">
        <f t="shared" si="1"/>
        <v>0</v>
      </c>
      <c r="H39" s="8405"/>
      <c r="I39" s="8405"/>
      <c r="J39" s="8405"/>
    </row>
    <row r="40" spans="2:10" s="1" customFormat="1" ht="12.75" hidden="1" customHeight="1">
      <c r="B40" s="1811" t="s">
        <v>2309</v>
      </c>
      <c r="C40" s="1564"/>
      <c r="D40" s="1564"/>
      <c r="E40" s="2399"/>
      <c r="F40" s="2399"/>
      <c r="G40" s="2399"/>
      <c r="H40" s="8400"/>
      <c r="I40" s="8400"/>
      <c r="J40" s="8400"/>
    </row>
    <row r="41" spans="2:10" s="1" customFormat="1" ht="12.75" hidden="1" customHeight="1">
      <c r="B41" s="2400" t="s">
        <v>2310</v>
      </c>
      <c r="C41" s="2401"/>
      <c r="D41" s="2401"/>
      <c r="E41" s="2402">
        <f>SUM(E39:E40)</f>
        <v>0</v>
      </c>
      <c r="F41" s="2402">
        <f t="shared" ref="F41:G41" si="2">SUM(F39:F40)</f>
        <v>0</v>
      </c>
      <c r="G41" s="2402">
        <f t="shared" si="2"/>
        <v>0</v>
      </c>
      <c r="H41" s="8407"/>
      <c r="I41" s="8407"/>
      <c r="J41" s="8407"/>
    </row>
    <row r="42" spans="2:10" s="1" customFormat="1" ht="12.75" hidden="1" customHeight="1">
      <c r="B42" s="2398" t="s">
        <v>1081</v>
      </c>
      <c r="C42" s="1564"/>
      <c r="D42" s="1564"/>
      <c r="E42" s="2397">
        <f>E37+E41</f>
        <v>0</v>
      </c>
      <c r="F42" s="2397">
        <f t="shared" ref="F42:G42" si="3">F37+F41</f>
        <v>0</v>
      </c>
      <c r="G42" s="2397">
        <f t="shared" si="3"/>
        <v>0</v>
      </c>
      <c r="H42" s="8405"/>
      <c r="I42" s="8405"/>
      <c r="J42" s="8405"/>
    </row>
    <row r="43" spans="2:10" s="1" customFormat="1" ht="12.75" hidden="1" customHeight="1">
      <c r="B43" s="2398" t="s">
        <v>1082</v>
      </c>
      <c r="C43" s="1564"/>
      <c r="D43" s="1564"/>
      <c r="E43" s="2397">
        <v>0</v>
      </c>
      <c r="F43" s="2397">
        <v>0</v>
      </c>
      <c r="G43" s="2397">
        <v>0</v>
      </c>
      <c r="H43" s="8405"/>
      <c r="I43" s="8405"/>
      <c r="J43" s="8405"/>
    </row>
    <row r="44" spans="2:10" s="1" customFormat="1" ht="12.75" hidden="1" customHeight="1">
      <c r="B44" s="2398" t="s">
        <v>1084</v>
      </c>
      <c r="C44" s="1564"/>
      <c r="D44" s="1564"/>
      <c r="E44" s="2397">
        <v>0</v>
      </c>
      <c r="F44" s="2397">
        <v>0</v>
      </c>
      <c r="G44" s="2397">
        <v>0</v>
      </c>
      <c r="H44" s="8405"/>
      <c r="I44" s="8405"/>
      <c r="J44" s="8405"/>
    </row>
    <row r="45" spans="2:10" s="1" customFormat="1" ht="12.75" hidden="1" customHeight="1" thickBot="1">
      <c r="B45" s="2403" t="s">
        <v>1086</v>
      </c>
      <c r="C45" s="2404"/>
      <c r="D45" s="2404"/>
      <c r="E45" s="2405">
        <f>E41</f>
        <v>0</v>
      </c>
      <c r="F45" s="2405">
        <f t="shared" ref="F45:G45" si="4">F41</f>
        <v>0</v>
      </c>
      <c r="G45" s="2405">
        <f t="shared" si="4"/>
        <v>0</v>
      </c>
      <c r="H45" s="8408"/>
      <c r="I45" s="8408"/>
      <c r="J45" s="8408"/>
    </row>
    <row r="46" spans="2:10" s="1" customFormat="1" ht="12.75" hidden="1" customHeight="1" thickTop="1"/>
    <row r="47" spans="2:10" s="1" customFormat="1" ht="12.75" hidden="1" customHeight="1"/>
    <row r="48" spans="2:10" s="1" customFormat="1" ht="12.75" hidden="1" customHeight="1">
      <c r="B48" s="7306" t="s">
        <v>1863</v>
      </c>
      <c r="C48" s="7306"/>
      <c r="D48" s="7306"/>
      <c r="E48" s="1423" t="s">
        <v>52</v>
      </c>
    </row>
    <row r="49" spans="2:5" s="1" customFormat="1" ht="12.75" hidden="1" customHeight="1">
      <c r="B49" s="1848" t="s">
        <v>2494</v>
      </c>
      <c r="C49" s="1848"/>
      <c r="D49" s="1848"/>
      <c r="E49" s="1476" t="s">
        <v>1554</v>
      </c>
    </row>
    <row r="50" spans="2:5" s="1" customFormat="1" ht="12.75" customHeight="1"/>
  </sheetData>
  <sheetProtection algorithmName="SHA-512" hashValue="EqsJHefjNHC0c4zYSep8NtNMOwY9xBTCguBxNuUbj2TO7bPlqPvmnmI586Y1vgpxJejhXXIKAZf8Xj6wukwhpw==" saltValue="LfIzqP5Sc7Wun6lfxyww8w==" spinCount="100000" sheet="1" scenarios="1" insertColumns="0" insertRows="0"/>
  <mergeCells count="32">
    <mergeCell ref="H41:J41"/>
    <mergeCell ref="H42:J42"/>
    <mergeCell ref="H43:J43"/>
    <mergeCell ref="H45:J45"/>
    <mergeCell ref="H44:J44"/>
    <mergeCell ref="C29:D29"/>
    <mergeCell ref="B22:C22"/>
    <mergeCell ref="B23:C23"/>
    <mergeCell ref="B24:C24"/>
    <mergeCell ref="H40:J40"/>
    <mergeCell ref="H36:J36"/>
    <mergeCell ref="B35:J35"/>
    <mergeCell ref="H37:J37"/>
    <mergeCell ref="H38:J38"/>
    <mergeCell ref="H39:J39"/>
    <mergeCell ref="B36:D36"/>
    <mergeCell ref="I2:I5"/>
    <mergeCell ref="B48:D48"/>
    <mergeCell ref="B10:D11"/>
    <mergeCell ref="G10:G11"/>
    <mergeCell ref="F10:F11"/>
    <mergeCell ref="E10:E11"/>
    <mergeCell ref="B12:C12"/>
    <mergeCell ref="B20:C20"/>
    <mergeCell ref="B15:C15"/>
    <mergeCell ref="B16:C16"/>
    <mergeCell ref="B17:C17"/>
    <mergeCell ref="B18:C18"/>
    <mergeCell ref="B19:C19"/>
    <mergeCell ref="B25:C25"/>
    <mergeCell ref="B26:C26"/>
    <mergeCell ref="C28:D28"/>
  </mergeCells>
  <hyperlinks>
    <hyperlink ref="B49" r:id="rId1" display="https://www.insurance.gov.ph/amended-insurance-code-r-a-10607/" xr:uid="{D15FF965-D204-40B8-9274-E1B94097FD34}"/>
    <hyperlink ref="J5" location="SCI!A1" display="SCI" xr:uid="{D654DC21-5836-42D4-B24E-225E3F7DAEA0}"/>
    <hyperlink ref="J4" location="'SFP - Liab, NW '!A1" display="SFP-Liab and NW" xr:uid="{67E5A2F8-6F75-44B7-90AA-882A82776D30}"/>
    <hyperlink ref="J3" location="'SFP - Asset'!A1" display="SFP-Asset" xr:uid="{F28A50D9-67C1-4357-864E-55D005ED06F5}"/>
    <hyperlink ref="J2" location="Content!A1" display="Content" xr:uid="{BF1F8B5A-753C-4828-AEC3-F35420C6B945}"/>
  </hyperlinks>
  <printOptions horizontalCentered="1"/>
  <pageMargins left="0.2" right="0.2" top="1.25" bottom="0.75" header="0.3" footer="0.3"/>
  <pageSetup paperSize="5" scale="69" fitToHeight="0" orientation="portrait"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3DFC5-7DB6-4C05-B5C7-8B01D5BAAEC6}">
  <sheetPr codeName="Sheet67">
    <tabColor rgb="FFFFCCCC"/>
    <pageSetUpPr fitToPage="1"/>
  </sheetPr>
  <dimension ref="B2:CC75"/>
  <sheetViews>
    <sheetView showGridLines="0" zoomScale="85" zoomScaleNormal="85" workbookViewId="0">
      <selection activeCell="AR73" sqref="AR73"/>
    </sheetView>
  </sheetViews>
  <sheetFormatPr defaultColWidth="9.140625" defaultRowHeight="12.75" customHeight="1" outlineLevelCol="1"/>
  <cols>
    <col min="1" max="1" width="1.85546875" style="265" customWidth="1"/>
    <col min="2" max="2" width="5.5703125" style="265" customWidth="1"/>
    <col min="3" max="3" width="3.7109375" style="265" customWidth="1"/>
    <col min="4" max="4" width="50.42578125" style="265" customWidth="1"/>
    <col min="5" max="5" width="25.7109375" style="265" customWidth="1"/>
    <col min="6" max="9" width="20.7109375" style="265" customWidth="1"/>
    <col min="10" max="11" width="15.7109375" style="265" customWidth="1"/>
    <col min="12" max="25" width="20.7109375" style="265" customWidth="1"/>
    <col min="26" max="26" width="30.7109375" style="265" customWidth="1"/>
    <col min="27" max="27" width="3.7109375" style="540" customWidth="1"/>
    <col min="28" max="30" width="20.7109375" style="265" customWidth="1"/>
    <col min="31" max="31" width="30.7109375" style="265" customWidth="1"/>
    <col min="32" max="32" width="2.140625" style="265" customWidth="1"/>
    <col min="33" max="33" width="18.7109375" style="265" customWidth="1"/>
    <col min="34" max="37" width="9.7109375" style="265" customWidth="1"/>
    <col min="38" max="38" width="9.7109375" style="3" customWidth="1"/>
    <col min="39" max="39" width="18.28515625" style="3" hidden="1" customWidth="1"/>
    <col min="40" max="41" width="18.7109375" style="3" hidden="1" customWidth="1"/>
    <col min="42" max="43" width="20.7109375" style="3" hidden="1" customWidth="1"/>
    <col min="44" max="46" width="16.28515625" style="3" hidden="1" customWidth="1"/>
    <col min="47" max="52" width="18.7109375" style="3" hidden="1" customWidth="1"/>
    <col min="53" max="60" width="18.7109375" style="3" hidden="1" customWidth="1" outlineLevel="1"/>
    <col min="61" max="61" width="30.7109375" style="3" hidden="1" customWidth="1" collapsed="1"/>
    <col min="62" max="62" width="30.7109375" style="3" hidden="1" customWidth="1"/>
    <col min="63" max="63" width="0" style="3" hidden="1" customWidth="1"/>
    <col min="64" max="71" width="18.7109375" style="3" hidden="1" customWidth="1"/>
    <col min="72" max="79" width="18.7109375" style="3" hidden="1" customWidth="1" outlineLevel="1"/>
    <col min="80" max="80" width="30.7109375" style="3" hidden="1" customWidth="1" collapsed="1"/>
    <col min="81" max="81" width="9.140625" style="3"/>
    <col min="82" max="16384" width="9.140625" style="265"/>
  </cols>
  <sheetData>
    <row r="2" spans="2:81" s="264" customFormat="1" ht="15.2" customHeight="1">
      <c r="B2" s="1455" t="s">
        <v>2495</v>
      </c>
      <c r="H2" s="1484"/>
      <c r="X2" s="346"/>
      <c r="AF2" s="8180" t="s">
        <v>1486</v>
      </c>
      <c r="AG2" s="5844" t="s">
        <v>1067</v>
      </c>
      <c r="AH2" s="377"/>
      <c r="AL2" s="10"/>
      <c r="AM2" s="10"/>
      <c r="AN2" s="10"/>
      <c r="AO2" s="10"/>
      <c r="AP2" s="10"/>
      <c r="AQ2" s="10"/>
      <c r="AR2" s="28"/>
      <c r="AS2" s="28"/>
      <c r="AT2" s="28"/>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row>
    <row r="3" spans="2:81" s="264" customFormat="1" ht="15.2" customHeight="1">
      <c r="B3" s="1455" t="s">
        <v>2496</v>
      </c>
      <c r="H3" s="1484"/>
      <c r="I3" s="265"/>
      <c r="J3" s="265"/>
      <c r="K3" s="265"/>
      <c r="L3" s="265"/>
      <c r="M3" s="265"/>
      <c r="N3" s="265"/>
      <c r="O3" s="265"/>
      <c r="P3" s="265"/>
      <c r="Q3" s="265"/>
      <c r="R3" s="265"/>
      <c r="S3" s="265"/>
      <c r="T3" s="265"/>
      <c r="U3" s="265"/>
      <c r="V3" s="265"/>
      <c r="W3" s="265"/>
      <c r="X3" s="265"/>
      <c r="Y3" s="265"/>
      <c r="Z3" s="265"/>
      <c r="AF3" s="8180"/>
      <c r="AG3" s="1338" t="s">
        <v>1487</v>
      </c>
      <c r="AH3" s="377"/>
      <c r="AL3" s="10"/>
      <c r="AM3" s="10"/>
      <c r="AN3" s="10"/>
      <c r="AO3" s="10"/>
      <c r="AP3" s="10"/>
      <c r="AQ3" s="10"/>
      <c r="AR3" s="28"/>
      <c r="AS3" s="28"/>
      <c r="AT3" s="28"/>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row>
    <row r="4" spans="2:81" s="264" customFormat="1" ht="15.2" customHeight="1">
      <c r="B4" s="1455" t="s">
        <v>7</v>
      </c>
      <c r="C4" s="265"/>
      <c r="E4" s="5644">
        <f>'Com Prof'!D2</f>
        <v>0</v>
      </c>
      <c r="F4" s="5645"/>
      <c r="G4" s="5645"/>
      <c r="H4" s="265"/>
      <c r="I4" s="265"/>
      <c r="J4" s="265"/>
      <c r="K4" s="265"/>
      <c r="L4" s="265"/>
      <c r="M4" s="265"/>
      <c r="N4" s="265"/>
      <c r="O4" s="265"/>
      <c r="P4" s="265"/>
      <c r="Q4" s="265"/>
      <c r="R4" s="265"/>
      <c r="S4" s="265"/>
      <c r="T4" s="265"/>
      <c r="U4" s="265"/>
      <c r="V4" s="265"/>
      <c r="W4" s="265"/>
      <c r="X4" s="265"/>
      <c r="Y4" s="265"/>
      <c r="Z4" s="265"/>
      <c r="AF4" s="8180"/>
      <c r="AG4" s="1338" t="s">
        <v>1488</v>
      </c>
      <c r="AH4" s="377"/>
      <c r="AL4" s="10"/>
      <c r="AM4" s="10"/>
      <c r="AN4" s="10"/>
      <c r="AO4" s="10"/>
      <c r="AP4" s="10"/>
      <c r="AQ4" s="10"/>
      <c r="AR4" s="121"/>
      <c r="AS4" s="121"/>
      <c r="AT4" s="121"/>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row>
    <row r="5" spans="2:81" s="264" customFormat="1" ht="15.2" customHeight="1">
      <c r="B5" s="1455" t="s">
        <v>757</v>
      </c>
      <c r="C5" s="265"/>
      <c r="E5" s="5547">
        <f>'Com Prof'!D3</f>
        <v>45657</v>
      </c>
      <c r="F5" s="5548"/>
      <c r="G5" s="5548"/>
      <c r="H5" s="1487"/>
      <c r="I5" s="1487"/>
      <c r="J5" s="1487"/>
      <c r="K5" s="1487"/>
      <c r="L5" s="1487"/>
      <c r="M5" s="1487"/>
      <c r="N5" s="1487"/>
      <c r="O5" s="1487"/>
      <c r="P5" s="1487"/>
      <c r="Q5" s="1487"/>
      <c r="R5" s="1487"/>
      <c r="S5" s="1487"/>
      <c r="T5" s="1487"/>
      <c r="U5" s="1487"/>
      <c r="V5" s="1487"/>
      <c r="W5" s="1487"/>
      <c r="X5" s="1487"/>
      <c r="Y5" s="1487"/>
      <c r="Z5" s="1487"/>
      <c r="AF5" s="8414"/>
      <c r="AG5" s="1339" t="s">
        <v>258</v>
      </c>
      <c r="AH5" s="377"/>
      <c r="AL5" s="10"/>
      <c r="AM5" s="10"/>
      <c r="AN5" s="10"/>
      <c r="AO5" s="10"/>
      <c r="AP5" s="10"/>
      <c r="AQ5" s="10"/>
      <c r="AR5" s="121"/>
      <c r="AS5" s="121"/>
      <c r="AT5" s="121"/>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row>
    <row r="6" spans="2:81" s="264" customFormat="1" ht="15.2" customHeight="1">
      <c r="B6" s="593"/>
      <c r="C6" s="593"/>
      <c r="D6" s="593"/>
      <c r="E6" s="593"/>
      <c r="F6" s="593"/>
      <c r="G6" s="593"/>
      <c r="H6" s="593"/>
      <c r="I6" s="593"/>
      <c r="J6" s="593"/>
      <c r="K6" s="593"/>
      <c r="L6" s="593"/>
      <c r="M6" s="593"/>
      <c r="N6" s="593"/>
      <c r="O6" s="593"/>
      <c r="P6" s="593"/>
      <c r="Q6" s="593"/>
      <c r="R6" s="593"/>
      <c r="S6" s="593"/>
      <c r="T6" s="593"/>
      <c r="U6" s="593"/>
      <c r="V6" s="593"/>
      <c r="W6" s="593"/>
      <c r="X6" s="593"/>
      <c r="Y6" s="593"/>
      <c r="Z6" s="593"/>
      <c r="AG6" s="510"/>
      <c r="AH6" s="510"/>
      <c r="AL6" s="10"/>
      <c r="AM6" s="10"/>
      <c r="AN6" s="10"/>
      <c r="AO6" s="10"/>
      <c r="AP6" s="10"/>
      <c r="AQ6" s="10"/>
      <c r="AR6" s="28"/>
      <c r="AS6" s="28"/>
      <c r="AT6" s="28"/>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row>
    <row r="7" spans="2:81" ht="14.1" customHeight="1">
      <c r="AG7" s="510"/>
      <c r="AH7" s="510"/>
      <c r="AR7" s="28"/>
      <c r="AS7" s="28"/>
      <c r="AT7" s="28"/>
    </row>
    <row r="8" spans="2:81" ht="14.1" customHeight="1">
      <c r="AG8" s="510"/>
      <c r="AH8" s="510"/>
      <c r="AR8" s="28"/>
      <c r="AS8" s="28"/>
      <c r="AT8" s="28"/>
    </row>
    <row r="9" spans="2:81" ht="12.75" customHeight="1">
      <c r="BL9" s="8425" t="s">
        <v>1068</v>
      </c>
      <c r="BM9" s="8425"/>
      <c r="BN9" s="8425"/>
      <c r="BO9" s="8425"/>
      <c r="BP9" s="8425"/>
      <c r="BQ9" s="8425"/>
      <c r="BR9" s="8425"/>
      <c r="BS9" s="8425"/>
      <c r="BT9" s="8425"/>
      <c r="BU9" s="8425"/>
      <c r="BV9" s="8425"/>
      <c r="BW9" s="8425"/>
      <c r="BX9" s="8425"/>
      <c r="BY9" s="8425"/>
      <c r="BZ9" s="8425"/>
      <c r="CA9" s="8425"/>
      <c r="CB9" s="8425"/>
    </row>
    <row r="10" spans="2:81" s="1432" customFormat="1" ht="12.75" customHeight="1" thickBot="1">
      <c r="B10" s="8095" t="s">
        <v>2359</v>
      </c>
      <c r="C10" s="8095"/>
      <c r="D10" s="8095"/>
      <c r="E10" s="8092" t="s">
        <v>1489</v>
      </c>
      <c r="F10" s="8092" t="s">
        <v>2497</v>
      </c>
      <c r="G10" s="8092" t="s">
        <v>2361</v>
      </c>
      <c r="H10" s="8092" t="s">
        <v>2362</v>
      </c>
      <c r="I10" s="8415" t="s">
        <v>2363</v>
      </c>
      <c r="J10" s="2454" t="s">
        <v>1616</v>
      </c>
      <c r="K10" s="2455"/>
      <c r="L10" s="8421" t="s">
        <v>2364</v>
      </c>
      <c r="M10" s="8415" t="s">
        <v>2365</v>
      </c>
      <c r="N10" s="8417" t="s">
        <v>2366</v>
      </c>
      <c r="O10" s="8092" t="s">
        <v>2367</v>
      </c>
      <c r="P10" s="8092" t="s">
        <v>2368</v>
      </c>
      <c r="Q10" s="8092" t="s">
        <v>2369</v>
      </c>
      <c r="R10" s="8415" t="s">
        <v>2498</v>
      </c>
      <c r="S10" s="2456" t="s">
        <v>2499</v>
      </c>
      <c r="T10" s="2457"/>
      <c r="U10" s="8096" t="s">
        <v>1494</v>
      </c>
      <c r="V10" s="8096" t="s">
        <v>2459</v>
      </c>
      <c r="W10" s="8092" t="s">
        <v>2064</v>
      </c>
      <c r="X10" s="8092" t="s">
        <v>1495</v>
      </c>
      <c r="Y10" s="8092" t="s">
        <v>1084</v>
      </c>
      <c r="Z10" s="8093" t="s">
        <v>1497</v>
      </c>
      <c r="AB10" s="5845" t="s">
        <v>78</v>
      </c>
      <c r="AC10" s="5845"/>
      <c r="AD10" s="5845"/>
      <c r="AE10" s="5846"/>
      <c r="AF10" s="4216"/>
      <c r="AL10" s="1428"/>
      <c r="AM10" s="1428"/>
      <c r="AN10" s="8412" t="s">
        <v>1068</v>
      </c>
      <c r="AO10" s="8412"/>
      <c r="AP10" s="8412"/>
      <c r="AQ10" s="8412"/>
      <c r="AR10" s="8412"/>
      <c r="AS10" s="8412"/>
      <c r="AT10" s="8412"/>
      <c r="AU10" s="8412"/>
      <c r="AV10" s="8412"/>
      <c r="AW10" s="8412"/>
      <c r="AX10" s="8412"/>
      <c r="AY10" s="8412"/>
      <c r="AZ10" s="8412"/>
      <c r="BA10" s="8412"/>
      <c r="BB10" s="8412"/>
      <c r="BC10" s="8412"/>
      <c r="BD10" s="8412"/>
      <c r="BE10" s="8412"/>
      <c r="BF10" s="8412"/>
      <c r="BG10" s="8412"/>
      <c r="BH10" s="8412"/>
      <c r="BI10" s="8412"/>
      <c r="BJ10" s="2502"/>
      <c r="BK10" s="1428"/>
      <c r="BL10" s="8425" t="s">
        <v>78</v>
      </c>
      <c r="BM10" s="8425"/>
      <c r="BN10" s="8425"/>
      <c r="BO10" s="8425"/>
      <c r="BP10" s="8425"/>
      <c r="BQ10" s="8425"/>
      <c r="BR10" s="8425"/>
      <c r="BS10" s="8425"/>
      <c r="BT10" s="8425"/>
      <c r="BU10" s="8425"/>
      <c r="BV10" s="8425"/>
      <c r="BW10" s="8425"/>
      <c r="BX10" s="8425"/>
      <c r="BY10" s="8425"/>
      <c r="BZ10" s="8425"/>
      <c r="CA10" s="8425"/>
      <c r="CB10" s="8425"/>
      <c r="CC10" s="1428"/>
    </row>
    <row r="11" spans="2:81" s="1432" customFormat="1" ht="12.75" customHeight="1" thickBot="1">
      <c r="B11" s="8095"/>
      <c r="C11" s="8095"/>
      <c r="D11" s="8095"/>
      <c r="E11" s="8092"/>
      <c r="F11" s="8092"/>
      <c r="G11" s="8092"/>
      <c r="H11" s="8092"/>
      <c r="I11" s="8415"/>
      <c r="J11" s="7689" t="s">
        <v>2379</v>
      </c>
      <c r="K11" s="8423" t="s">
        <v>2054</v>
      </c>
      <c r="L11" s="8421"/>
      <c r="M11" s="8415"/>
      <c r="N11" s="8417"/>
      <c r="O11" s="8092"/>
      <c r="P11" s="8092"/>
      <c r="Q11" s="8092"/>
      <c r="R11" s="8415"/>
      <c r="S11" s="7689" t="s">
        <v>2374</v>
      </c>
      <c r="T11" s="8416" t="s">
        <v>2376</v>
      </c>
      <c r="U11" s="8096"/>
      <c r="V11" s="8096"/>
      <c r="W11" s="8092"/>
      <c r="X11" s="8092"/>
      <c r="Y11" s="8092"/>
      <c r="Z11" s="8093"/>
      <c r="AB11" s="8212" t="s">
        <v>2196</v>
      </c>
      <c r="AC11" s="8229" t="s">
        <v>1086</v>
      </c>
      <c r="AD11" s="8229" t="s">
        <v>1084</v>
      </c>
      <c r="AE11" s="8230" t="s">
        <v>1497</v>
      </c>
      <c r="AL11" s="1428"/>
      <c r="AM11" s="1428"/>
      <c r="AN11" s="8409" t="s">
        <v>1501</v>
      </c>
      <c r="AO11" s="8409" t="s">
        <v>1502</v>
      </c>
      <c r="AP11" s="8409"/>
      <c r="AQ11" s="8409" t="s">
        <v>1081</v>
      </c>
      <c r="AR11" s="8409" t="s">
        <v>1503</v>
      </c>
      <c r="AS11" s="8409"/>
      <c r="AT11" s="8409"/>
      <c r="AU11" s="8409" t="s">
        <v>2379</v>
      </c>
      <c r="AV11" s="8409"/>
      <c r="AW11" s="8409"/>
      <c r="AX11" s="8409" t="s">
        <v>1082</v>
      </c>
      <c r="AY11" s="8409" t="s">
        <v>1086</v>
      </c>
      <c r="AZ11" s="8409" t="s">
        <v>1084</v>
      </c>
      <c r="BA11" s="8409" t="s">
        <v>1070</v>
      </c>
      <c r="BB11" s="8409"/>
      <c r="BC11" s="8409"/>
      <c r="BD11" s="8409"/>
      <c r="BE11" s="8409" t="s">
        <v>1071</v>
      </c>
      <c r="BF11" s="8409"/>
      <c r="BG11" s="8409"/>
      <c r="BH11" s="8413"/>
      <c r="BI11" s="8409" t="s">
        <v>44</v>
      </c>
      <c r="BJ11" s="8424" t="s">
        <v>1505</v>
      </c>
      <c r="BK11" s="1428"/>
      <c r="BL11" s="8410" t="s">
        <v>1501</v>
      </c>
      <c r="BM11" s="8410" t="s">
        <v>1502</v>
      </c>
      <c r="BN11" s="8410"/>
      <c r="BO11" s="8410" t="s">
        <v>1081</v>
      </c>
      <c r="BP11" s="8410" t="s">
        <v>1586</v>
      </c>
      <c r="BQ11" s="8410" t="s">
        <v>1082</v>
      </c>
      <c r="BR11" s="8410" t="s">
        <v>1086</v>
      </c>
      <c r="BS11" s="8410" t="s">
        <v>1084</v>
      </c>
      <c r="BT11" s="8410" t="s">
        <v>1070</v>
      </c>
      <c r="BU11" s="8410"/>
      <c r="BV11" s="8410"/>
      <c r="BW11" s="8410"/>
      <c r="BX11" s="8410" t="s">
        <v>1071</v>
      </c>
      <c r="BY11" s="8410"/>
      <c r="BZ11" s="8410"/>
      <c r="CA11" s="8410"/>
      <c r="CB11" s="8410" t="s">
        <v>44</v>
      </c>
      <c r="CC11" s="1428"/>
    </row>
    <row r="12" spans="2:81" s="1432" customFormat="1">
      <c r="B12" s="8095"/>
      <c r="C12" s="8095"/>
      <c r="D12" s="8095"/>
      <c r="E12" s="8092"/>
      <c r="F12" s="8092"/>
      <c r="G12" s="8092"/>
      <c r="H12" s="8092"/>
      <c r="I12" s="8415"/>
      <c r="J12" s="7689"/>
      <c r="K12" s="8423"/>
      <c r="L12" s="8421"/>
      <c r="M12" s="8415"/>
      <c r="N12" s="8417"/>
      <c r="O12" s="8092"/>
      <c r="P12" s="8092"/>
      <c r="Q12" s="8092"/>
      <c r="R12" s="8415"/>
      <c r="S12" s="7689"/>
      <c r="T12" s="8416"/>
      <c r="U12" s="8096"/>
      <c r="V12" s="8096"/>
      <c r="W12" s="8092"/>
      <c r="X12" s="8092"/>
      <c r="Y12" s="8092"/>
      <c r="Z12" s="8093"/>
      <c r="AB12" s="8212"/>
      <c r="AC12" s="8229"/>
      <c r="AD12" s="8229"/>
      <c r="AE12" s="8230"/>
      <c r="AL12" s="1428"/>
      <c r="AM12" s="1428"/>
      <c r="AN12" s="8409"/>
      <c r="AO12" s="8409" t="s">
        <v>1507</v>
      </c>
      <c r="AP12" s="8409" t="s">
        <v>1508</v>
      </c>
      <c r="AQ12" s="8409"/>
      <c r="AR12" s="8409" t="s">
        <v>1510</v>
      </c>
      <c r="AS12" s="8409" t="s">
        <v>2500</v>
      </c>
      <c r="AT12" s="8409"/>
      <c r="AU12" s="8409" t="s">
        <v>2374</v>
      </c>
      <c r="AV12" s="8409" t="s">
        <v>2382</v>
      </c>
      <c r="AW12" s="8409" t="s">
        <v>2383</v>
      </c>
      <c r="AX12" s="8409"/>
      <c r="AY12" s="8409"/>
      <c r="AZ12" s="8409"/>
      <c r="BA12" s="8409" t="s">
        <v>1509</v>
      </c>
      <c r="BB12" s="8409" t="s">
        <v>1082</v>
      </c>
      <c r="BC12" s="8409" t="s">
        <v>1086</v>
      </c>
      <c r="BD12" s="8409" t="s">
        <v>1084</v>
      </c>
      <c r="BE12" s="8409" t="s">
        <v>1509</v>
      </c>
      <c r="BF12" s="8409" t="s">
        <v>1082</v>
      </c>
      <c r="BG12" s="8409" t="s">
        <v>1086</v>
      </c>
      <c r="BH12" s="8413" t="s">
        <v>1084</v>
      </c>
      <c r="BI12" s="8409"/>
      <c r="BJ12" s="8424"/>
      <c r="BK12" s="1428"/>
      <c r="BL12" s="8410"/>
      <c r="BM12" s="8410" t="s">
        <v>1507</v>
      </c>
      <c r="BN12" s="8410" t="s">
        <v>1508</v>
      </c>
      <c r="BO12" s="8410"/>
      <c r="BP12" s="8410"/>
      <c r="BQ12" s="8410"/>
      <c r="BR12" s="8410"/>
      <c r="BS12" s="8410"/>
      <c r="BT12" s="8410" t="s">
        <v>1509</v>
      </c>
      <c r="BU12" s="8410" t="s">
        <v>1082</v>
      </c>
      <c r="BV12" s="8410" t="s">
        <v>1086</v>
      </c>
      <c r="BW12" s="8410" t="s">
        <v>1084</v>
      </c>
      <c r="BX12" s="8410" t="s">
        <v>1509</v>
      </c>
      <c r="BY12" s="8410" t="s">
        <v>1082</v>
      </c>
      <c r="BZ12" s="8410" t="s">
        <v>1086</v>
      </c>
      <c r="CA12" s="8410" t="s">
        <v>1084</v>
      </c>
      <c r="CB12" s="8410"/>
      <c r="CC12" s="1428"/>
    </row>
    <row r="13" spans="2:81" s="1432" customFormat="1" ht="13.9" customHeight="1" thickBot="1">
      <c r="B13" s="8095"/>
      <c r="C13" s="8095"/>
      <c r="D13" s="8095"/>
      <c r="E13" s="8092"/>
      <c r="F13" s="8092"/>
      <c r="G13" s="8092"/>
      <c r="H13" s="8092"/>
      <c r="I13" s="8415"/>
      <c r="J13" s="7689"/>
      <c r="K13" s="8423"/>
      <c r="L13" s="8421"/>
      <c r="M13" s="8415"/>
      <c r="N13" s="8417"/>
      <c r="O13" s="8092"/>
      <c r="P13" s="8092"/>
      <c r="Q13" s="8092"/>
      <c r="R13" s="8415"/>
      <c r="S13" s="7689"/>
      <c r="T13" s="8416"/>
      <c r="U13" s="8096"/>
      <c r="V13" s="8096"/>
      <c r="W13" s="8092"/>
      <c r="X13" s="8092"/>
      <c r="Y13" s="8092"/>
      <c r="Z13" s="8093"/>
      <c r="AB13" s="8212"/>
      <c r="AC13" s="8229"/>
      <c r="AD13" s="8229"/>
      <c r="AE13" s="8230"/>
      <c r="AL13" s="1428"/>
      <c r="AM13" s="1428"/>
      <c r="AN13" s="8409"/>
      <c r="AO13" s="8409"/>
      <c r="AP13" s="8409"/>
      <c r="AQ13" s="8409"/>
      <c r="AR13" s="8409"/>
      <c r="AS13" s="8409" t="s">
        <v>2501</v>
      </c>
      <c r="AT13" s="8409" t="s">
        <v>2502</v>
      </c>
      <c r="AU13" s="8409"/>
      <c r="AV13" s="8409"/>
      <c r="AW13" s="8409"/>
      <c r="AX13" s="8409"/>
      <c r="AY13" s="8409"/>
      <c r="AZ13" s="8409"/>
      <c r="BA13" s="8409"/>
      <c r="BB13" s="8409"/>
      <c r="BC13" s="8409"/>
      <c r="BD13" s="8409"/>
      <c r="BE13" s="8409"/>
      <c r="BF13" s="8409"/>
      <c r="BG13" s="8409"/>
      <c r="BH13" s="8413"/>
      <c r="BI13" s="8409"/>
      <c r="BJ13" s="8424"/>
      <c r="BK13" s="1428"/>
      <c r="BL13" s="8410"/>
      <c r="BM13" s="8410"/>
      <c r="BN13" s="8410"/>
      <c r="BO13" s="8410"/>
      <c r="BP13" s="8410"/>
      <c r="BQ13" s="8410"/>
      <c r="BR13" s="8410"/>
      <c r="BS13" s="8410"/>
      <c r="BT13" s="8410"/>
      <c r="BU13" s="8410"/>
      <c r="BV13" s="8410"/>
      <c r="BW13" s="8410"/>
      <c r="BX13" s="8410"/>
      <c r="BY13" s="8410"/>
      <c r="BZ13" s="8410"/>
      <c r="CA13" s="8410"/>
      <c r="CB13" s="8410"/>
      <c r="CC13" s="1428"/>
    </row>
    <row r="14" spans="2:81" s="1432" customFormat="1" ht="15" customHeight="1" thickBot="1">
      <c r="B14" s="8095"/>
      <c r="C14" s="8095"/>
      <c r="D14" s="8095"/>
      <c r="E14" s="8092"/>
      <c r="F14" s="8092"/>
      <c r="G14" s="8092"/>
      <c r="H14" s="8092"/>
      <c r="I14" s="8415"/>
      <c r="J14" s="7689"/>
      <c r="K14" s="8423"/>
      <c r="L14" s="8421"/>
      <c r="M14" s="8415"/>
      <c r="N14" s="8417"/>
      <c r="O14" s="8092"/>
      <c r="P14" s="8092"/>
      <c r="Q14" s="8092"/>
      <c r="R14" s="8415"/>
      <c r="S14" s="7689"/>
      <c r="T14" s="8416"/>
      <c r="U14" s="8096"/>
      <c r="V14" s="8096"/>
      <c r="W14" s="8092"/>
      <c r="X14" s="8092"/>
      <c r="Y14" s="8092"/>
      <c r="Z14" s="8093"/>
      <c r="AB14" s="8212"/>
      <c r="AC14" s="8229"/>
      <c r="AD14" s="8229"/>
      <c r="AE14" s="8230"/>
      <c r="AL14" s="1428"/>
      <c r="AM14" s="1428"/>
      <c r="AN14" s="8409"/>
      <c r="AO14" s="8409"/>
      <c r="AP14" s="8409"/>
      <c r="AQ14" s="8409"/>
      <c r="AR14" s="8409"/>
      <c r="AS14" s="8409"/>
      <c r="AT14" s="8409"/>
      <c r="AU14" s="8409"/>
      <c r="AV14" s="8409"/>
      <c r="AW14" s="8409"/>
      <c r="AX14" s="8409"/>
      <c r="AY14" s="8409"/>
      <c r="AZ14" s="8409"/>
      <c r="BA14" s="8409"/>
      <c r="BB14" s="8409"/>
      <c r="BC14" s="8409"/>
      <c r="BD14" s="8409"/>
      <c r="BE14" s="8409"/>
      <c r="BF14" s="8409"/>
      <c r="BG14" s="8409"/>
      <c r="BH14" s="8413"/>
      <c r="BI14" s="8409"/>
      <c r="BJ14" s="8424"/>
      <c r="BK14" s="1428"/>
      <c r="BL14" s="8410"/>
      <c r="BM14" s="8410"/>
      <c r="BN14" s="8410"/>
      <c r="BO14" s="8410"/>
      <c r="BP14" s="8410"/>
      <c r="BQ14" s="8410"/>
      <c r="BR14" s="8410"/>
      <c r="BS14" s="8410"/>
      <c r="BT14" s="8410"/>
      <c r="BU14" s="8410"/>
      <c r="BV14" s="8410"/>
      <c r="BW14" s="8410"/>
      <c r="BX14" s="8410"/>
      <c r="BY14" s="8410"/>
      <c r="BZ14" s="8410"/>
      <c r="CA14" s="8410"/>
      <c r="CB14" s="8410"/>
      <c r="CC14" s="1428"/>
    </row>
    <row r="15" spans="2:81" s="1432" customFormat="1" ht="15" customHeight="1" thickBot="1">
      <c r="B15" s="8095"/>
      <c r="C15" s="8095"/>
      <c r="D15" s="8095"/>
      <c r="E15" s="8092"/>
      <c r="F15" s="8092"/>
      <c r="G15" s="8092"/>
      <c r="H15" s="8092"/>
      <c r="I15" s="8415"/>
      <c r="J15" s="7689"/>
      <c r="K15" s="8423"/>
      <c r="L15" s="8421"/>
      <c r="M15" s="8415"/>
      <c r="N15" s="8417"/>
      <c r="O15" s="8092"/>
      <c r="P15" s="8092"/>
      <c r="Q15" s="8092"/>
      <c r="R15" s="8415"/>
      <c r="S15" s="7689"/>
      <c r="T15" s="8416"/>
      <c r="U15" s="8096"/>
      <c r="V15" s="8096"/>
      <c r="W15" s="8092"/>
      <c r="X15" s="8092"/>
      <c r="Y15" s="8092"/>
      <c r="Z15" s="8093"/>
      <c r="AB15" s="8212"/>
      <c r="AC15" s="8229"/>
      <c r="AD15" s="8229"/>
      <c r="AE15" s="8230"/>
      <c r="AL15" s="1428"/>
      <c r="AM15" s="1428"/>
      <c r="AN15" s="8409"/>
      <c r="AO15" s="8409"/>
      <c r="AP15" s="8409"/>
      <c r="AQ15" s="8409"/>
      <c r="AR15" s="8409"/>
      <c r="AS15" s="8409"/>
      <c r="AT15" s="8409"/>
      <c r="AU15" s="8409"/>
      <c r="AV15" s="8409"/>
      <c r="AW15" s="8409"/>
      <c r="AX15" s="8409"/>
      <c r="AY15" s="8409"/>
      <c r="AZ15" s="8409"/>
      <c r="BA15" s="8409"/>
      <c r="BB15" s="8409"/>
      <c r="BC15" s="8409"/>
      <c r="BD15" s="8409"/>
      <c r="BE15" s="8409"/>
      <c r="BF15" s="8409"/>
      <c r="BG15" s="8409"/>
      <c r="BH15" s="8413"/>
      <c r="BI15" s="8409"/>
      <c r="BJ15" s="8424"/>
      <c r="BK15" s="1428"/>
      <c r="BL15" s="8410"/>
      <c r="BM15" s="8410"/>
      <c r="BN15" s="8410"/>
      <c r="BO15" s="8410"/>
      <c r="BP15" s="8410"/>
      <c r="BQ15" s="8410"/>
      <c r="BR15" s="8410"/>
      <c r="BS15" s="8410"/>
      <c r="BT15" s="8410"/>
      <c r="BU15" s="8410"/>
      <c r="BV15" s="8410"/>
      <c r="BW15" s="8410"/>
      <c r="BX15" s="8410"/>
      <c r="BY15" s="8410"/>
      <c r="BZ15" s="8410"/>
      <c r="CA15" s="8410"/>
      <c r="CB15" s="8410"/>
      <c r="CC15" s="1428"/>
    </row>
    <row r="16" spans="2:81" s="1432" customFormat="1">
      <c r="B16" s="8418"/>
      <c r="C16" s="8418"/>
      <c r="D16" s="8418"/>
      <c r="E16" s="8419"/>
      <c r="F16" s="8419"/>
      <c r="G16" s="8419"/>
      <c r="H16" s="8419"/>
      <c r="I16" s="8420"/>
      <c r="J16" s="8311"/>
      <c r="K16" s="7930"/>
      <c r="L16" s="8422"/>
      <c r="M16" s="8420"/>
      <c r="N16" s="8417"/>
      <c r="O16" s="8092"/>
      <c r="P16" s="8092"/>
      <c r="Q16" s="8092"/>
      <c r="R16" s="8415"/>
      <c r="S16" s="7689"/>
      <c r="T16" s="8416"/>
      <c r="U16" s="8096"/>
      <c r="V16" s="8096"/>
      <c r="W16" s="8092"/>
      <c r="X16" s="8092"/>
      <c r="Y16" s="8092"/>
      <c r="Z16" s="8093"/>
      <c r="AB16" s="8212"/>
      <c r="AC16" s="8229"/>
      <c r="AD16" s="8229"/>
      <c r="AE16" s="8230"/>
      <c r="AL16" s="1428"/>
      <c r="AM16" s="1667"/>
      <c r="AN16" s="1671"/>
      <c r="AO16" s="4186"/>
      <c r="AP16" s="4186"/>
      <c r="AQ16" s="4186"/>
      <c r="AR16" s="4186"/>
      <c r="AS16" s="4186"/>
      <c r="AT16" s="4186"/>
      <c r="AU16" s="4186"/>
      <c r="AV16" s="4186"/>
      <c r="AW16" s="4186"/>
      <c r="AX16" s="4186"/>
      <c r="AY16" s="4179"/>
      <c r="AZ16" s="5847"/>
      <c r="BA16" s="1670"/>
      <c r="BB16" s="4179"/>
      <c r="BC16" s="4179"/>
      <c r="BD16" s="5847"/>
      <c r="BE16" s="1670"/>
      <c r="BF16" s="4179"/>
      <c r="BG16" s="4179"/>
      <c r="BH16" s="4179"/>
      <c r="BI16" s="5848"/>
      <c r="BJ16" s="5849"/>
      <c r="BK16" s="1428"/>
      <c r="BL16" s="2503"/>
      <c r="BM16" s="2503"/>
      <c r="BN16" s="2503"/>
      <c r="BO16" s="2503"/>
      <c r="BP16" s="2503"/>
      <c r="BQ16" s="2503"/>
      <c r="BR16" s="2503"/>
      <c r="BS16" s="2503"/>
      <c r="BT16" s="2503"/>
      <c r="BU16" s="2503"/>
      <c r="BV16" s="2503"/>
      <c r="BW16" s="2503"/>
      <c r="BX16" s="2503"/>
      <c r="BY16" s="2503"/>
      <c r="BZ16" s="2503"/>
      <c r="CA16" s="2503"/>
      <c r="CB16" s="2503"/>
      <c r="CC16" s="1428"/>
    </row>
    <row r="17" spans="2:80" ht="12.75" customHeight="1">
      <c r="B17" s="2022"/>
      <c r="C17" s="1064"/>
      <c r="D17" s="2023"/>
      <c r="E17" s="2459"/>
      <c r="F17" s="4116"/>
      <c r="G17" s="4116"/>
      <c r="H17" s="2023"/>
      <c r="I17" s="4116"/>
      <c r="J17" s="4190"/>
      <c r="K17" s="4190"/>
      <c r="L17" s="4116"/>
      <c r="M17" s="4188"/>
      <c r="N17" s="4188"/>
      <c r="O17" s="4188"/>
      <c r="P17" s="4188"/>
      <c r="Q17" s="4188"/>
      <c r="R17" s="4147"/>
      <c r="S17" s="4190"/>
      <c r="T17" s="4188"/>
      <c r="U17" s="4188"/>
      <c r="V17" s="4188"/>
      <c r="W17" s="4188"/>
      <c r="X17" s="4188"/>
      <c r="Y17" s="4188"/>
      <c r="Z17" s="4191"/>
      <c r="AB17" s="2460"/>
      <c r="AC17" s="4188"/>
      <c r="AD17" s="4188"/>
      <c r="AE17" s="4117"/>
      <c r="AM17" s="2504"/>
      <c r="AN17" s="1671"/>
      <c r="AO17" s="4186"/>
      <c r="AP17" s="4186"/>
      <c r="AQ17" s="4186"/>
      <c r="AR17" s="4186"/>
      <c r="AS17" s="4186"/>
      <c r="AT17" s="4186"/>
      <c r="AU17" s="4186"/>
      <c r="AV17" s="4186"/>
      <c r="AW17" s="4186"/>
      <c r="AX17" s="4186"/>
      <c r="AY17" s="4179"/>
      <c r="AZ17" s="4180"/>
      <c r="BA17" s="1670"/>
      <c r="BB17" s="4179"/>
      <c r="BC17" s="4179"/>
      <c r="BD17" s="4180"/>
      <c r="BE17" s="1670"/>
      <c r="BF17" s="4179"/>
      <c r="BG17" s="4179"/>
      <c r="BH17" s="4179"/>
      <c r="BI17" s="4178"/>
      <c r="BJ17" s="4217"/>
      <c r="BL17" s="2503"/>
      <c r="BM17" s="2503"/>
      <c r="BN17" s="2503"/>
      <c r="BO17" s="2503"/>
      <c r="BP17" s="2503"/>
      <c r="BQ17" s="2503"/>
      <c r="BR17" s="2503"/>
      <c r="BS17" s="2503"/>
      <c r="BT17" s="2503"/>
      <c r="BU17" s="2503"/>
      <c r="BV17" s="2503"/>
      <c r="BW17" s="2503"/>
      <c r="BX17" s="2503"/>
      <c r="BY17" s="2503"/>
      <c r="BZ17" s="2503"/>
      <c r="CA17" s="2503"/>
      <c r="CB17" s="2503"/>
    </row>
    <row r="18" spans="2:80" ht="12.75" customHeight="1">
      <c r="B18" s="2022" t="s">
        <v>1513</v>
      </c>
      <c r="C18" s="1064" t="s">
        <v>2384</v>
      </c>
      <c r="D18" s="2023"/>
      <c r="E18" s="2023"/>
      <c r="F18" s="4116"/>
      <c r="G18" s="2023"/>
      <c r="H18" s="2023"/>
      <c r="I18" s="2023"/>
      <c r="J18" s="4190"/>
      <c r="K18" s="4190"/>
      <c r="L18" s="4116"/>
      <c r="M18" s="4188"/>
      <c r="N18" s="4188"/>
      <c r="O18" s="4188"/>
      <c r="P18" s="4188"/>
      <c r="Q18" s="4188"/>
      <c r="R18" s="4147"/>
      <c r="S18" s="4190"/>
      <c r="T18" s="4188"/>
      <c r="U18" s="4188"/>
      <c r="V18" s="4188"/>
      <c r="W18" s="4188"/>
      <c r="X18" s="4188"/>
      <c r="Y18" s="4188"/>
      <c r="Z18" s="4191"/>
      <c r="AB18" s="2460"/>
      <c r="AC18" s="4188"/>
      <c r="AD18" s="4188"/>
      <c r="AE18" s="4117"/>
      <c r="AM18" s="2504"/>
      <c r="AN18" s="1671"/>
      <c r="AO18" s="4186"/>
      <c r="AP18" s="4186"/>
      <c r="AQ18" s="4186"/>
      <c r="AR18" s="4186"/>
      <c r="AS18" s="4186"/>
      <c r="AT18" s="4186"/>
      <c r="AU18" s="4186"/>
      <c r="AV18" s="4186"/>
      <c r="AW18" s="4186"/>
      <c r="AX18" s="4186"/>
      <c r="AY18" s="4179"/>
      <c r="AZ18" s="4180"/>
      <c r="BA18" s="1670"/>
      <c r="BB18" s="4179"/>
      <c r="BC18" s="4179"/>
      <c r="BD18" s="4180"/>
      <c r="BE18" s="1670"/>
      <c r="BF18" s="4179"/>
      <c r="BG18" s="4179"/>
      <c r="BH18" s="4179"/>
      <c r="BI18" s="4178"/>
      <c r="BJ18" s="4217"/>
      <c r="BL18" s="2503"/>
      <c r="BM18" s="2503"/>
      <c r="BN18" s="2503"/>
      <c r="BO18" s="2503"/>
      <c r="BP18" s="2503"/>
      <c r="BQ18" s="2503"/>
      <c r="BR18" s="2503"/>
      <c r="BS18" s="2503"/>
      <c r="BT18" s="2503"/>
      <c r="BU18" s="2503"/>
      <c r="BV18" s="2503"/>
      <c r="BW18" s="2503"/>
      <c r="BX18" s="2503"/>
      <c r="BY18" s="2503"/>
      <c r="BZ18" s="2503"/>
      <c r="CA18" s="2503"/>
      <c r="CB18" s="2503"/>
    </row>
    <row r="19" spans="2:80" ht="12.75" customHeight="1">
      <c r="B19" s="2022"/>
      <c r="C19" s="2024" t="s">
        <v>2385</v>
      </c>
      <c r="D19" s="2023"/>
      <c r="E19" s="2023"/>
      <c r="F19" s="4116"/>
      <c r="G19" s="4116"/>
      <c r="H19" s="2023"/>
      <c r="I19" s="4116"/>
      <c r="J19" s="4190"/>
      <c r="K19" s="4190"/>
      <c r="L19" s="4116"/>
      <c r="M19" s="4188"/>
      <c r="N19" s="4188"/>
      <c r="O19" s="4188"/>
      <c r="P19" s="4188"/>
      <c r="Q19" s="4188"/>
      <c r="R19" s="4147"/>
      <c r="S19" s="4190"/>
      <c r="T19" s="4188"/>
      <c r="U19" s="4188"/>
      <c r="V19" s="4188"/>
      <c r="W19" s="4188"/>
      <c r="X19" s="4188"/>
      <c r="Y19" s="4188"/>
      <c r="Z19" s="4191"/>
      <c r="AB19" s="2460"/>
      <c r="AC19" s="4188"/>
      <c r="AD19" s="4188"/>
      <c r="AE19" s="4117"/>
      <c r="AM19" s="2504"/>
      <c r="AN19" s="1671"/>
      <c r="AO19" s="4186"/>
      <c r="AP19" s="4186"/>
      <c r="AQ19" s="4186"/>
      <c r="AR19" s="4186"/>
      <c r="AS19" s="4186"/>
      <c r="AT19" s="4186"/>
      <c r="AU19" s="4186"/>
      <c r="AV19" s="4186"/>
      <c r="AW19" s="4186"/>
      <c r="AX19" s="4186"/>
      <c r="AY19" s="4179"/>
      <c r="AZ19" s="2505"/>
      <c r="BA19" s="1670"/>
      <c r="BB19" s="4179"/>
      <c r="BC19" s="4179"/>
      <c r="BD19" s="4180"/>
      <c r="BE19" s="1670"/>
      <c r="BF19" s="4179"/>
      <c r="BG19" s="4179"/>
      <c r="BH19" s="1890"/>
      <c r="BI19" s="4178"/>
      <c r="BJ19" s="4217"/>
      <c r="BL19" s="2503"/>
      <c r="BM19" s="2503"/>
      <c r="BN19" s="2503"/>
      <c r="BO19" s="2503"/>
      <c r="BP19" s="2503"/>
      <c r="BQ19" s="2503"/>
      <c r="BR19" s="2503"/>
      <c r="BS19" s="2503"/>
      <c r="BT19" s="2503"/>
      <c r="BU19" s="2503"/>
      <c r="BV19" s="2503"/>
      <c r="BW19" s="2503"/>
      <c r="BX19" s="2503"/>
      <c r="BY19" s="2503"/>
      <c r="BZ19" s="2503"/>
      <c r="CA19" s="2503"/>
      <c r="CB19" s="1655"/>
    </row>
    <row r="20" spans="2:80" ht="12.75" customHeight="1">
      <c r="B20" s="2022"/>
      <c r="C20" s="2026" t="s">
        <v>2345</v>
      </c>
      <c r="D20" s="2047"/>
      <c r="E20" s="2047"/>
      <c r="F20" s="4199"/>
      <c r="G20" s="4199"/>
      <c r="H20" s="2047"/>
      <c r="I20" s="4199"/>
      <c r="J20" s="4200"/>
      <c r="K20" s="4200"/>
      <c r="L20" s="4199"/>
      <c r="M20" s="4201"/>
      <c r="N20" s="4201"/>
      <c r="O20" s="4202"/>
      <c r="P20" s="4201"/>
      <c r="Q20" s="4201"/>
      <c r="R20" s="4203"/>
      <c r="S20" s="4200"/>
      <c r="T20" s="4201"/>
      <c r="U20" s="4201"/>
      <c r="V20" s="4202"/>
      <c r="W20" s="4194"/>
      <c r="X20" s="4194"/>
      <c r="Y20" s="4194"/>
      <c r="Z20" s="4197"/>
      <c r="AB20" s="2462"/>
      <c r="AC20" s="4194"/>
      <c r="AD20" s="4194"/>
      <c r="AE20" s="4218"/>
      <c r="AF20" s="18"/>
      <c r="AG20" s="18"/>
      <c r="AH20" s="18"/>
      <c r="AI20" s="18"/>
      <c r="AJ20" s="18"/>
      <c r="AK20" s="18"/>
      <c r="AL20" s="1"/>
      <c r="AM20" s="2506"/>
      <c r="AN20" s="2507">
        <f>W20</f>
        <v>0</v>
      </c>
      <c r="AO20" s="4219"/>
      <c r="AP20" s="4219"/>
      <c r="AQ20" s="4220">
        <f>AN20+AO20-AP20</f>
        <v>0</v>
      </c>
      <c r="AR20" s="4219"/>
      <c r="AS20" s="4219" t="str">
        <f>IF(I20="Foreclosed","Y","N")</f>
        <v>N</v>
      </c>
      <c r="AT20" s="4219">
        <f>IF(AS20="Y",IF($E$5-K20&lt;((20*365)+1),"Y",0),0)</f>
        <v>0</v>
      </c>
      <c r="AU20" s="4221"/>
      <c r="AV20" s="4219"/>
      <c r="AW20" s="4219"/>
      <c r="AX20" s="4220">
        <f>IF(AZ20&gt;AQ20,AZ20-AQ20,0)</f>
        <v>0</v>
      </c>
      <c r="AY20" s="4222">
        <f>IF(AQ20&gt;AZ20,AQ20-AZ20,0)</f>
        <v>0</v>
      </c>
      <c r="AZ20" s="2508">
        <f>IF(AS20="Y",IF(AND(AR20="Y",AT20="Y"),IF(AW20=0,AQ20,MIN(AW20,AQ20)),0),IF(AR20="Y",IF(AW20=0,AQ20,MIN(AW20,AQ20)),0))</f>
        <v>0</v>
      </c>
      <c r="BA20" s="2509"/>
      <c r="BB20" s="4222">
        <f>IF(BD20&gt;AQ20,BD20-AQ20,0)</f>
        <v>0</v>
      </c>
      <c r="BC20" s="4222">
        <f>IF(AQ20&gt;BD20,AQ20-BD20,0)</f>
        <v>0</v>
      </c>
      <c r="BD20" s="4223">
        <f>AZ20+BA20</f>
        <v>0</v>
      </c>
      <c r="BE20" s="2509"/>
      <c r="BF20" s="4222">
        <f>IF(BH20&gt;AQ20,BH20-AQ20,0)</f>
        <v>0</v>
      </c>
      <c r="BG20" s="4222">
        <f>IF(AQ20&gt;BH20,AQ20-BH20,0)</f>
        <v>0</v>
      </c>
      <c r="BH20" s="2510">
        <f>BD20+BE20</f>
        <v>0</v>
      </c>
      <c r="BI20" s="4224"/>
      <c r="BJ20" s="4225"/>
      <c r="BK20" s="1"/>
      <c r="BL20" s="2325">
        <f>AB20</f>
        <v>0</v>
      </c>
      <c r="BM20" s="2511"/>
      <c r="BN20" s="2511"/>
      <c r="BO20" s="2325">
        <f>BL20+BM20-BN20</f>
        <v>0</v>
      </c>
      <c r="BP20" s="2511"/>
      <c r="BQ20" s="2325">
        <f>IF(BS20&gt;BO20,BS20-BO20,0)</f>
        <v>0</v>
      </c>
      <c r="BR20" s="2325">
        <f>IF(BO20&gt;BS20,BO20-BS20,0)</f>
        <v>0</v>
      </c>
      <c r="BS20" s="2325">
        <f>IF(BP20="Y",BO20,0)</f>
        <v>0</v>
      </c>
      <c r="BT20" s="2511"/>
      <c r="BU20" s="2325">
        <f>IF(BW20&gt;BO20,BW20-BO20,0)</f>
        <v>0</v>
      </c>
      <c r="BV20" s="2325">
        <f>IF(BO20&gt;BW20,BO20-BW20,0)</f>
        <v>0</v>
      </c>
      <c r="BW20" s="2325">
        <f>BS20+BT20</f>
        <v>0</v>
      </c>
      <c r="BX20" s="2511"/>
      <c r="BY20" s="2325">
        <f>IF(CA20&gt;BO20,CA20-BO20,0)</f>
        <v>0</v>
      </c>
      <c r="BZ20" s="2325">
        <f>IF(BO20&gt;CA20,BO20-CA20,0)</f>
        <v>0</v>
      </c>
      <c r="CA20" s="2325">
        <f>BW20+BX20</f>
        <v>0</v>
      </c>
      <c r="CB20" s="2511"/>
    </row>
    <row r="21" spans="2:80" ht="12.75" customHeight="1">
      <c r="B21" s="2022"/>
      <c r="C21" s="2026" t="s">
        <v>2387</v>
      </c>
      <c r="D21" s="2047"/>
      <c r="E21" s="2047"/>
      <c r="F21" s="4199"/>
      <c r="G21" s="4199"/>
      <c r="H21" s="2047"/>
      <c r="I21" s="4199"/>
      <c r="J21" s="4200"/>
      <c r="K21" s="4200"/>
      <c r="L21" s="4199"/>
      <c r="M21" s="4201"/>
      <c r="N21" s="2056"/>
      <c r="O21" s="2060"/>
      <c r="P21" s="2056"/>
      <c r="Q21" s="2056"/>
      <c r="R21" s="4203"/>
      <c r="S21" s="4200"/>
      <c r="T21" s="4201"/>
      <c r="U21" s="4201"/>
      <c r="V21" s="4202"/>
      <c r="W21" s="4194"/>
      <c r="X21" s="4194"/>
      <c r="Y21" s="4194"/>
      <c r="Z21" s="4197"/>
      <c r="AB21" s="2462"/>
      <c r="AC21" s="4194"/>
      <c r="AD21" s="4194"/>
      <c r="AE21" s="4218"/>
      <c r="AF21" s="18"/>
      <c r="AG21" s="18"/>
      <c r="AH21" s="18"/>
      <c r="AI21" s="18"/>
      <c r="AJ21" s="18"/>
      <c r="AK21" s="18"/>
      <c r="AL21" s="1"/>
      <c r="AM21" s="2506"/>
      <c r="AN21" s="2507">
        <f>W21</f>
        <v>0</v>
      </c>
      <c r="AO21" s="4219"/>
      <c r="AP21" s="4219"/>
      <c r="AQ21" s="4220">
        <f>AN21+AO21-AP21</f>
        <v>0</v>
      </c>
      <c r="AR21" s="4219"/>
      <c r="AS21" s="4219" t="str">
        <f>IF(I21="Foreclosed","Y","N")</f>
        <v>N</v>
      </c>
      <c r="AT21" s="4219">
        <f>IF(AS21="Y",IF($E$5-K21&lt;((20*365)+1),"Y",0),0)</f>
        <v>0</v>
      </c>
      <c r="AU21" s="4219"/>
      <c r="AV21" s="4219"/>
      <c r="AW21" s="4219"/>
      <c r="AX21" s="4220">
        <f>IF(AZ21&gt;AQ21,AZ21-AQ21,0)</f>
        <v>0</v>
      </c>
      <c r="AY21" s="4222">
        <f>IF(AQ21&gt;AZ21,AQ21-AZ21,0)</f>
        <v>0</v>
      </c>
      <c r="AZ21" s="2508">
        <f>IF(AS21="Y",IF(AND(AR21="Y",AT21="Y"),IF(AW21=0,AQ21,MIN(AW21,AQ21)),0),IF(AR21="Y",IF(AW21=0,AQ21,MIN(AW21,AQ21)),0))</f>
        <v>0</v>
      </c>
      <c r="BA21" s="2509"/>
      <c r="BB21" s="4222">
        <f>IF(BD21&gt;AQ21,BD21-AQ21,0)</f>
        <v>0</v>
      </c>
      <c r="BC21" s="4222">
        <f>IF(AQ21&gt;BD21,AQ21-BD21,0)</f>
        <v>0</v>
      </c>
      <c r="BD21" s="4223">
        <f>AZ21+BA21</f>
        <v>0</v>
      </c>
      <c r="BE21" s="2509"/>
      <c r="BF21" s="4222">
        <f>IF(BH21&gt;AQ21,BH21-AQ21,0)</f>
        <v>0</v>
      </c>
      <c r="BG21" s="4222">
        <f>IF(AQ21&gt;BH21,AQ21-BH21,0)</f>
        <v>0</v>
      </c>
      <c r="BH21" s="2510">
        <f>BD21+BE21</f>
        <v>0</v>
      </c>
      <c r="BI21" s="4224"/>
      <c r="BJ21" s="4225"/>
      <c r="BK21" s="1"/>
      <c r="BL21" s="2325">
        <f>AB21</f>
        <v>0</v>
      </c>
      <c r="BM21" s="2511"/>
      <c r="BN21" s="2511"/>
      <c r="BO21" s="2325">
        <f>BL21+BM21-BN21</f>
        <v>0</v>
      </c>
      <c r="BP21" s="2511"/>
      <c r="BQ21" s="2325">
        <f>IF(BS21&gt;BO21,BS21-BO21,0)</f>
        <v>0</v>
      </c>
      <c r="BR21" s="2325">
        <f>IF(BO21&gt;BS21,BO21-BS21,0)</f>
        <v>0</v>
      </c>
      <c r="BS21" s="2325">
        <f>IF(BP21="Y",BO21,0)</f>
        <v>0</v>
      </c>
      <c r="BT21" s="2511"/>
      <c r="BU21" s="2325">
        <f>IF(BW21&gt;BO21,BW21-BO21,0)</f>
        <v>0</v>
      </c>
      <c r="BV21" s="2325">
        <f>IF(BO21&gt;BW21,BO21-BW21,0)</f>
        <v>0</v>
      </c>
      <c r="BW21" s="2325">
        <f>BS21+BT21</f>
        <v>0</v>
      </c>
      <c r="BX21" s="2511"/>
      <c r="BY21" s="2325">
        <f>IF(CA21&gt;BO21,CA21-BO21,0)</f>
        <v>0</v>
      </c>
      <c r="BZ21" s="2325">
        <f>IF(BO21&gt;CA21,BO21-CA21,0)</f>
        <v>0</v>
      </c>
      <c r="CA21" s="2325">
        <f>BW21+BX21</f>
        <v>0</v>
      </c>
      <c r="CB21" s="2511"/>
    </row>
    <row r="22" spans="2:80" ht="12.75" customHeight="1">
      <c r="B22" s="4243"/>
      <c r="C22" s="2037" t="s">
        <v>2388</v>
      </c>
      <c r="D22" s="2053"/>
      <c r="E22" s="2053"/>
      <c r="F22" s="2054"/>
      <c r="G22" s="2054"/>
      <c r="H22" s="2053"/>
      <c r="I22" s="2054"/>
      <c r="J22" s="2055"/>
      <c r="K22" s="4200"/>
      <c r="L22" s="2054"/>
      <c r="M22" s="2056"/>
      <c r="N22" s="2057"/>
      <c r="O22" s="2058"/>
      <c r="P22" s="2057"/>
      <c r="Q22" s="2466"/>
      <c r="R22" s="2059"/>
      <c r="S22" s="2467"/>
      <c r="T22" s="2057"/>
      <c r="U22" s="2057"/>
      <c r="V22" s="2058"/>
      <c r="W22" s="2040"/>
      <c r="X22" s="2040"/>
      <c r="Y22" s="2040"/>
      <c r="Z22" s="2468"/>
      <c r="AB22" s="2469"/>
      <c r="AC22" s="2040"/>
      <c r="AD22" s="2040"/>
      <c r="AE22" s="2279"/>
      <c r="AF22" s="18"/>
      <c r="AG22" s="18"/>
      <c r="AH22" s="18"/>
      <c r="AI22" s="18"/>
      <c r="AJ22" s="18"/>
      <c r="AK22" s="18"/>
      <c r="AL22" s="1"/>
      <c r="AM22" s="2506"/>
      <c r="AN22" s="2507">
        <f>W22</f>
        <v>0</v>
      </c>
      <c r="AO22" s="2512"/>
      <c r="AP22" s="2512"/>
      <c r="AQ22" s="4220">
        <f>AN22+AO22-AP22</f>
        <v>0</v>
      </c>
      <c r="AR22" s="2512"/>
      <c r="AS22" s="4219" t="str">
        <f>IF(I22="Foreclosed","Y","N")</f>
        <v>N</v>
      </c>
      <c r="AT22" s="4219">
        <f>IF(AS22="Y",IF($E$5-K22&lt;((20*365)+1),"Y",0),0)</f>
        <v>0</v>
      </c>
      <c r="AU22" s="2512"/>
      <c r="AV22" s="2512"/>
      <c r="AW22" s="2512"/>
      <c r="AX22" s="4220">
        <f>IF(AZ22&gt;AQ22,AZ22-AQ22,0)</f>
        <v>0</v>
      </c>
      <c r="AY22" s="4222">
        <f>IF(AQ22&gt;AZ22,AQ22-AZ22,0)</f>
        <v>0</v>
      </c>
      <c r="AZ22" s="2508">
        <f>IF(AS22="Y",IF(AND(AR22="Y",AT22="Y"),IF(AW22=0,AQ22,MIN(AW22,AQ22)),0),IF(AR22="Y",IF(AW22=0,AQ22,MIN(AW22,AQ22)),0))</f>
        <v>0</v>
      </c>
      <c r="BA22" s="2513"/>
      <c r="BB22" s="4222">
        <f>IF(BD22&gt;AQ22,BD22-AQ22,0)</f>
        <v>0</v>
      </c>
      <c r="BC22" s="4222">
        <f>IF(AQ22&gt;BD22,AQ22-BD22,0)</f>
        <v>0</v>
      </c>
      <c r="BD22" s="4223">
        <f>AZ22+BA22</f>
        <v>0</v>
      </c>
      <c r="BE22" s="2513"/>
      <c r="BF22" s="4222">
        <f>IF(BH22&gt;AQ22,BH22-AQ22,0)</f>
        <v>0</v>
      </c>
      <c r="BG22" s="4222">
        <f>IF(AQ22&gt;BH22,AQ22-BH22,0)</f>
        <v>0</v>
      </c>
      <c r="BH22" s="2510">
        <f>BD22+BE22</f>
        <v>0</v>
      </c>
      <c r="BI22" s="4226"/>
      <c r="BJ22" s="4227"/>
      <c r="BK22" s="1"/>
      <c r="BL22" s="2325">
        <f>AB22</f>
        <v>0</v>
      </c>
      <c r="BM22" s="2511"/>
      <c r="BN22" s="2511"/>
      <c r="BO22" s="2325">
        <f>BL22+BM22-BN22</f>
        <v>0</v>
      </c>
      <c r="BP22" s="2511"/>
      <c r="BQ22" s="2325">
        <f>IF(BS22&gt;BO22,BS22-BO22,0)</f>
        <v>0</v>
      </c>
      <c r="BR22" s="2325">
        <f>IF(BO22&gt;BS22,BO22-BS22,0)</f>
        <v>0</v>
      </c>
      <c r="BS22" s="2325">
        <f>IF(BP22="Y",BO22,0)</f>
        <v>0</v>
      </c>
      <c r="BT22" s="2511"/>
      <c r="BU22" s="2325">
        <f>IF(BW22&gt;BO22,BW22-BO22,0)</f>
        <v>0</v>
      </c>
      <c r="BV22" s="2325">
        <f>IF(BO22&gt;BW22,BO22-BW22,0)</f>
        <v>0</v>
      </c>
      <c r="BW22" s="2325">
        <f>BS22+BT22</f>
        <v>0</v>
      </c>
      <c r="BX22" s="2511"/>
      <c r="BY22" s="2325">
        <f>IF(CA22&gt;BO22,CA22-BO22,0)</f>
        <v>0</v>
      </c>
      <c r="BZ22" s="2325">
        <f>IF(BO22&gt;CA22,BO22-CA22,0)</f>
        <v>0</v>
      </c>
      <c r="CA22" s="2325">
        <f>BW22+BX22</f>
        <v>0</v>
      </c>
      <c r="CB22" s="2511"/>
    </row>
    <row r="23" spans="2:80" ht="12.75" customHeight="1">
      <c r="B23" s="5701"/>
      <c r="C23" s="5702" t="s">
        <v>1519</v>
      </c>
      <c r="D23" s="5703"/>
      <c r="E23" s="5703"/>
      <c r="F23" s="5704"/>
      <c r="G23" s="5704"/>
      <c r="H23" s="5703"/>
      <c r="I23" s="5704"/>
      <c r="J23" s="5705"/>
      <c r="K23" s="5705"/>
      <c r="L23" s="5704"/>
      <c r="M23" s="5706">
        <f>SUBTOTAL(9,M20:M22)</f>
        <v>0</v>
      </c>
      <c r="N23" s="5706">
        <f>SUBTOTAL(9,N20:N22)</f>
        <v>0</v>
      </c>
      <c r="O23" s="5706">
        <f>SUBTOTAL(9,O20:O22)</f>
        <v>0</v>
      </c>
      <c r="P23" s="5706">
        <f>SUBTOTAL(9,P20:P22)</f>
        <v>0</v>
      </c>
      <c r="Q23" s="5706">
        <f>SUBTOTAL(9,Q20:Q22)</f>
        <v>0</v>
      </c>
      <c r="R23" s="5708"/>
      <c r="S23" s="5705"/>
      <c r="T23" s="5706">
        <f t="shared" ref="T23:Y23" si="0">SUBTOTAL(9,T20:T22)</f>
        <v>0</v>
      </c>
      <c r="U23" s="5706">
        <f t="shared" si="0"/>
        <v>0</v>
      </c>
      <c r="V23" s="5706">
        <f t="shared" si="0"/>
        <v>0</v>
      </c>
      <c r="W23" s="5706">
        <f t="shared" si="0"/>
        <v>0</v>
      </c>
      <c r="X23" s="5706">
        <f t="shared" si="0"/>
        <v>0</v>
      </c>
      <c r="Y23" s="5706">
        <f t="shared" si="0"/>
        <v>0</v>
      </c>
      <c r="Z23" s="5710"/>
      <c r="AA23" s="2470"/>
      <c r="AB23" s="5850">
        <f>SUBTOTAL(9,AB20:AB22)</f>
        <v>0</v>
      </c>
      <c r="AC23" s="5851">
        <f>SUBTOTAL(9,AC20:AC22)</f>
        <v>0</v>
      </c>
      <c r="AD23" s="5851">
        <f>SUBTOTAL(9,AD20:AD22)</f>
        <v>0</v>
      </c>
      <c r="AE23" s="5852"/>
      <c r="AM23" s="2504"/>
      <c r="AN23" s="5853">
        <f t="shared" ref="AN23:BD23" si="1">SUBTOTAL(9,AN20:AN22)</f>
        <v>0</v>
      </c>
      <c r="AO23" s="5854">
        <f t="shared" si="1"/>
        <v>0</v>
      </c>
      <c r="AP23" s="5854">
        <f t="shared" si="1"/>
        <v>0</v>
      </c>
      <c r="AQ23" s="5854">
        <f t="shared" si="1"/>
        <v>0</v>
      </c>
      <c r="AR23" s="5854"/>
      <c r="AS23" s="5854"/>
      <c r="AT23" s="5854"/>
      <c r="AU23" s="5854">
        <f t="shared" si="1"/>
        <v>0</v>
      </c>
      <c r="AV23" s="5854"/>
      <c r="AW23" s="5854">
        <f t="shared" si="1"/>
        <v>0</v>
      </c>
      <c r="AX23" s="5854">
        <f t="shared" si="1"/>
        <v>0</v>
      </c>
      <c r="AY23" s="5855">
        <f t="shared" si="1"/>
        <v>0</v>
      </c>
      <c r="AZ23" s="5856">
        <f t="shared" si="1"/>
        <v>0</v>
      </c>
      <c r="BA23" s="5853">
        <f t="shared" si="1"/>
        <v>0</v>
      </c>
      <c r="BB23" s="5855">
        <f t="shared" si="1"/>
        <v>0</v>
      </c>
      <c r="BC23" s="5855">
        <f>SUBTOTAL(9,BC20:BC22)</f>
        <v>0</v>
      </c>
      <c r="BD23" s="5856">
        <f t="shared" si="1"/>
        <v>0</v>
      </c>
      <c r="BE23" s="5853">
        <f>SUBTOTAL(9,BE20:BE22)</f>
        <v>0</v>
      </c>
      <c r="BF23" s="5855">
        <f>SUBTOTAL(9,BF20:BF22)</f>
        <v>0</v>
      </c>
      <c r="BG23" s="5855">
        <f>SUBTOTAL(9,BG20:BG22)</f>
        <v>0</v>
      </c>
      <c r="BH23" s="5855">
        <f>SUBTOTAL(9,BH20:BH22)</f>
        <v>0</v>
      </c>
      <c r="BI23" s="5857"/>
      <c r="BJ23" s="5858"/>
      <c r="BL23" s="2331">
        <f t="shared" ref="BL23:BW23" si="2">SUBTOTAL(9,BL20:BL22)</f>
        <v>0</v>
      </c>
      <c r="BM23" s="2331">
        <f t="shared" si="2"/>
        <v>0</v>
      </c>
      <c r="BN23" s="2331">
        <f t="shared" si="2"/>
        <v>0</v>
      </c>
      <c r="BO23" s="2331">
        <f t="shared" si="2"/>
        <v>0</v>
      </c>
      <c r="BP23" s="2331"/>
      <c r="BQ23" s="2331">
        <f t="shared" si="2"/>
        <v>0</v>
      </c>
      <c r="BR23" s="2331">
        <f t="shared" si="2"/>
        <v>0</v>
      </c>
      <c r="BS23" s="2331">
        <f t="shared" si="2"/>
        <v>0</v>
      </c>
      <c r="BT23" s="2331">
        <f t="shared" si="2"/>
        <v>0</v>
      </c>
      <c r="BU23" s="2331">
        <f t="shared" si="2"/>
        <v>0</v>
      </c>
      <c r="BV23" s="2331">
        <f t="shared" si="2"/>
        <v>0</v>
      </c>
      <c r="BW23" s="2331">
        <f t="shared" si="2"/>
        <v>0</v>
      </c>
      <c r="BX23" s="2331">
        <f>SUBTOTAL(9,BX20:BX22)</f>
        <v>0</v>
      </c>
      <c r="BY23" s="2331">
        <f>SUBTOTAL(9,BY20:BY22)</f>
        <v>0</v>
      </c>
      <c r="BZ23" s="2331">
        <f>SUBTOTAL(9,BZ20:BZ22)</f>
        <v>0</v>
      </c>
      <c r="CA23" s="2331">
        <f>SUBTOTAL(9,CA20:CA22)</f>
        <v>0</v>
      </c>
      <c r="CB23" s="2514"/>
    </row>
    <row r="24" spans="2:80" ht="12.75" customHeight="1">
      <c r="B24" s="2022"/>
      <c r="C24" s="1064"/>
      <c r="D24" s="2023"/>
      <c r="E24" s="2023"/>
      <c r="F24" s="4116"/>
      <c r="G24" s="4116"/>
      <c r="H24" s="2023"/>
      <c r="I24" s="4116"/>
      <c r="J24" s="4190"/>
      <c r="K24" s="4190"/>
      <c r="L24" s="4116"/>
      <c r="M24" s="4188"/>
      <c r="N24" s="4188"/>
      <c r="O24" s="4188"/>
      <c r="P24" s="4188"/>
      <c r="Q24" s="4188"/>
      <c r="R24" s="4147"/>
      <c r="S24" s="4190"/>
      <c r="T24" s="4188"/>
      <c r="U24" s="4188"/>
      <c r="V24" s="4188"/>
      <c r="W24" s="4129"/>
      <c r="X24" s="4129"/>
      <c r="Y24" s="4129"/>
      <c r="Z24" s="4125"/>
      <c r="AB24" s="2471"/>
      <c r="AC24" s="4129"/>
      <c r="AD24" s="4129"/>
      <c r="AE24" s="4113"/>
      <c r="AF24" s="18"/>
      <c r="AG24" s="18"/>
      <c r="AH24" s="18"/>
      <c r="AI24" s="18"/>
      <c r="AJ24" s="18"/>
      <c r="AK24" s="18"/>
      <c r="AL24" s="1"/>
      <c r="AM24" s="2506"/>
      <c r="AN24" s="2507"/>
      <c r="AO24" s="4220"/>
      <c r="AP24" s="4220"/>
      <c r="AQ24" s="4220"/>
      <c r="AR24" s="4220"/>
      <c r="AS24" s="4220"/>
      <c r="AT24" s="4220"/>
      <c r="AU24" s="4220"/>
      <c r="AV24" s="4220"/>
      <c r="AW24" s="4220"/>
      <c r="AX24" s="4220"/>
      <c r="AY24" s="4222"/>
      <c r="AZ24" s="4223"/>
      <c r="BA24" s="2507"/>
      <c r="BB24" s="4222"/>
      <c r="BC24" s="4222"/>
      <c r="BD24" s="4223"/>
      <c r="BE24" s="2507"/>
      <c r="BF24" s="4222"/>
      <c r="BG24" s="4222"/>
      <c r="BH24" s="4222"/>
      <c r="BI24" s="4228"/>
      <c r="BJ24" s="4229"/>
      <c r="BK24" s="1"/>
      <c r="BL24" s="2325"/>
      <c r="BM24" s="2325"/>
      <c r="BN24" s="2325"/>
      <c r="BO24" s="2325"/>
      <c r="BP24" s="2325"/>
      <c r="BQ24" s="2325"/>
      <c r="BR24" s="2325"/>
      <c r="BS24" s="2325"/>
      <c r="BT24" s="2325"/>
      <c r="BU24" s="2325"/>
      <c r="BV24" s="2325"/>
      <c r="BW24" s="2325"/>
      <c r="BX24" s="2325"/>
      <c r="BY24" s="2325"/>
      <c r="BZ24" s="2325"/>
      <c r="CA24" s="2325"/>
      <c r="CB24" s="1655"/>
    </row>
    <row r="25" spans="2:80" ht="12.75" customHeight="1">
      <c r="B25" s="2022"/>
      <c r="C25" s="2024" t="s">
        <v>2389</v>
      </c>
      <c r="D25" s="2023"/>
      <c r="E25" s="2023"/>
      <c r="F25" s="4116"/>
      <c r="G25" s="4116"/>
      <c r="H25" s="2023"/>
      <c r="I25" s="4116"/>
      <c r="J25" s="4190"/>
      <c r="K25" s="4190"/>
      <c r="L25" s="4116"/>
      <c r="M25" s="4188"/>
      <c r="N25" s="4188"/>
      <c r="O25" s="4188"/>
      <c r="P25" s="4188"/>
      <c r="Q25" s="4188"/>
      <c r="R25" s="4147"/>
      <c r="S25" s="4190"/>
      <c r="T25" s="4188"/>
      <c r="U25" s="4188"/>
      <c r="V25" s="4188"/>
      <c r="W25" s="4129"/>
      <c r="X25" s="4129"/>
      <c r="Y25" s="4129"/>
      <c r="Z25" s="4125"/>
      <c r="AB25" s="2471"/>
      <c r="AC25" s="4129"/>
      <c r="AD25" s="4129"/>
      <c r="AE25" s="4113"/>
      <c r="AF25" s="18"/>
      <c r="AG25" s="18"/>
      <c r="AH25" s="18"/>
      <c r="AI25" s="18"/>
      <c r="AJ25" s="18"/>
      <c r="AK25" s="18"/>
      <c r="AL25" s="1"/>
      <c r="AM25" s="2506"/>
      <c r="AN25" s="2507"/>
      <c r="AO25" s="4220"/>
      <c r="AP25" s="4220"/>
      <c r="AQ25" s="4220"/>
      <c r="AR25" s="4220"/>
      <c r="AS25" s="4220"/>
      <c r="AT25" s="4220"/>
      <c r="AU25" s="4220"/>
      <c r="AV25" s="4220"/>
      <c r="AW25" s="4220"/>
      <c r="AX25" s="4220"/>
      <c r="AY25" s="4222"/>
      <c r="AZ25" s="4223"/>
      <c r="BA25" s="2507"/>
      <c r="BB25" s="4222"/>
      <c r="BC25" s="4222"/>
      <c r="BD25" s="4223"/>
      <c r="BE25" s="2507"/>
      <c r="BF25" s="4222"/>
      <c r="BG25" s="4222"/>
      <c r="BH25" s="4222"/>
      <c r="BI25" s="4228"/>
      <c r="BJ25" s="4229"/>
      <c r="BK25" s="1"/>
      <c r="BL25" s="2325"/>
      <c r="BM25" s="2325"/>
      <c r="BN25" s="2325"/>
      <c r="BO25" s="2325"/>
      <c r="BP25" s="2325"/>
      <c r="BQ25" s="2325"/>
      <c r="BR25" s="2325"/>
      <c r="BS25" s="2325"/>
      <c r="BT25" s="2325"/>
      <c r="BU25" s="2325"/>
      <c r="BV25" s="2325"/>
      <c r="BW25" s="2325"/>
      <c r="BX25" s="2325"/>
      <c r="BY25" s="2325"/>
      <c r="BZ25" s="2325"/>
      <c r="CA25" s="2325"/>
      <c r="CB25" s="1655"/>
    </row>
    <row r="26" spans="2:80" ht="12.75" customHeight="1">
      <c r="B26" s="2022"/>
      <c r="C26" s="2026" t="s">
        <v>2345</v>
      </c>
      <c r="D26" s="2047"/>
      <c r="E26" s="2047"/>
      <c r="F26" s="4199"/>
      <c r="G26" s="4199"/>
      <c r="H26" s="2047"/>
      <c r="I26" s="4199"/>
      <c r="J26" s="4200"/>
      <c r="K26" s="4200"/>
      <c r="L26" s="4199"/>
      <c r="M26" s="4201"/>
      <c r="N26" s="4201"/>
      <c r="O26" s="4202"/>
      <c r="P26" s="4201"/>
      <c r="Q26" s="4201"/>
      <c r="R26" s="4203"/>
      <c r="S26" s="4200"/>
      <c r="T26" s="4201"/>
      <c r="U26" s="4201"/>
      <c r="V26" s="4202"/>
      <c r="W26" s="4194"/>
      <c r="X26" s="4194"/>
      <c r="Y26" s="4194"/>
      <c r="Z26" s="4197"/>
      <c r="AB26" s="2462"/>
      <c r="AC26" s="4194"/>
      <c r="AD26" s="4194"/>
      <c r="AE26" s="4218"/>
      <c r="AF26" s="18"/>
      <c r="AG26" s="18"/>
      <c r="AH26" s="18"/>
      <c r="AI26" s="18"/>
      <c r="AJ26" s="18"/>
      <c r="AK26" s="18"/>
      <c r="AL26" s="1"/>
      <c r="AM26" s="2506"/>
      <c r="AN26" s="2507">
        <f>W26</f>
        <v>0</v>
      </c>
      <c r="AO26" s="4219"/>
      <c r="AP26" s="4219"/>
      <c r="AQ26" s="4220">
        <f>AN26+AO26-AP26</f>
        <v>0</v>
      </c>
      <c r="AR26" s="4219"/>
      <c r="AS26" s="4219" t="str">
        <f>IF(I26="Foreclosed","Y","N")</f>
        <v>N</v>
      </c>
      <c r="AT26" s="4219">
        <f>IF(AS26="Y",IF($E$5-K26&lt;((20*365)+1),"Y",0),0)</f>
        <v>0</v>
      </c>
      <c r="AU26" s="4219"/>
      <c r="AV26" s="4219"/>
      <c r="AW26" s="4219">
        <v>0</v>
      </c>
      <c r="AX26" s="4220">
        <f>IF(AZ26&gt;AQ26,AZ26-AQ26,0)</f>
        <v>0</v>
      </c>
      <c r="AY26" s="4222">
        <f>IF(AQ26&gt;AZ26,AQ26-AZ26,0)</f>
        <v>0</v>
      </c>
      <c r="AZ26" s="2508">
        <f>IF(AS26="Y",IF(AND(AR26="Y",AT26="Y"),IF(AW26=0,AQ26,MIN(AW26,AQ26)),0),IF(AR26="Y",IF(AW26=0,AQ26,MIN(AW26,AQ26)),0))</f>
        <v>0</v>
      </c>
      <c r="BA26" s="2509"/>
      <c r="BB26" s="4222">
        <f>IF(BD26&gt;AQ26,BD26-AQ26,0)</f>
        <v>0</v>
      </c>
      <c r="BC26" s="4222">
        <f>IF(AQ26&gt;BD26,AQ26-BD26,0)</f>
        <v>0</v>
      </c>
      <c r="BD26" s="2515">
        <f>AZ26+BA26</f>
        <v>0</v>
      </c>
      <c r="BE26" s="2509"/>
      <c r="BF26" s="4222">
        <f>IF(BH26&gt;AQ26,BH26-AQ26,0)</f>
        <v>0</v>
      </c>
      <c r="BG26" s="4222">
        <f>IF(AQ26&gt;BH26,AQ26-BH26,0)</f>
        <v>0</v>
      </c>
      <c r="BH26" s="2510">
        <f>BD26+BE26</f>
        <v>0</v>
      </c>
      <c r="BI26" s="4226"/>
      <c r="BJ26" s="4227"/>
      <c r="BK26" s="1"/>
      <c r="BL26" s="2325">
        <f>AB26</f>
        <v>0</v>
      </c>
      <c r="BM26" s="2511"/>
      <c r="BN26" s="2511"/>
      <c r="BO26" s="2325">
        <f>BL26+BM26-BN26</f>
        <v>0</v>
      </c>
      <c r="BP26" s="2511"/>
      <c r="BQ26" s="2325">
        <f>IF(BS26&gt;BO26,BS26-BO26,0)</f>
        <v>0</v>
      </c>
      <c r="BR26" s="2325">
        <f>IF(BO26&gt;BS26,BO26-BS26,0)</f>
        <v>0</v>
      </c>
      <c r="BS26" s="2325">
        <f>IF(BP26="Y",BO26,0)</f>
        <v>0</v>
      </c>
      <c r="BT26" s="2511"/>
      <c r="BU26" s="2325">
        <f>IF(BW26&gt;BO26,BW26-BO26,0)</f>
        <v>0</v>
      </c>
      <c r="BV26" s="2325">
        <f>IF(BO26&gt;BW26,BO26-BW26,0)</f>
        <v>0</v>
      </c>
      <c r="BW26" s="2325">
        <f>BS26+BT26</f>
        <v>0</v>
      </c>
      <c r="BX26" s="2511"/>
      <c r="BY26" s="2325">
        <f>IF(CA26&gt;BO26,CA26-BO26,0)</f>
        <v>0</v>
      </c>
      <c r="BZ26" s="2325">
        <f>IF(BO26&gt;CA26,BO26-CA26,0)</f>
        <v>0</v>
      </c>
      <c r="CA26" s="2325">
        <f>BW26+BX26</f>
        <v>0</v>
      </c>
      <c r="CB26" s="2511"/>
    </row>
    <row r="27" spans="2:80" ht="12.75" customHeight="1">
      <c r="B27" s="2022"/>
      <c r="C27" s="2026" t="s">
        <v>2387</v>
      </c>
      <c r="D27" s="2047"/>
      <c r="E27" s="2047"/>
      <c r="F27" s="4199"/>
      <c r="G27" s="4199"/>
      <c r="H27" s="2047"/>
      <c r="I27" s="4199"/>
      <c r="J27" s="4200"/>
      <c r="K27" s="4200"/>
      <c r="L27" s="4199"/>
      <c r="M27" s="4201"/>
      <c r="N27" s="2056"/>
      <c r="O27" s="2060"/>
      <c r="P27" s="2056"/>
      <c r="Q27" s="2056"/>
      <c r="R27" s="4203"/>
      <c r="S27" s="4200"/>
      <c r="T27" s="4201"/>
      <c r="U27" s="4201"/>
      <c r="V27" s="4202"/>
      <c r="W27" s="4194"/>
      <c r="X27" s="4194"/>
      <c r="Y27" s="4194"/>
      <c r="Z27" s="4197"/>
      <c r="AB27" s="2462"/>
      <c r="AC27" s="4194"/>
      <c r="AD27" s="4194"/>
      <c r="AE27" s="4218"/>
      <c r="AF27" s="18"/>
      <c r="AG27" s="18"/>
      <c r="AH27" s="18"/>
      <c r="AI27" s="18"/>
      <c r="AJ27" s="18"/>
      <c r="AK27" s="18"/>
      <c r="AL27" s="1"/>
      <c r="AM27" s="2506"/>
      <c r="AN27" s="2507">
        <f>W27</f>
        <v>0</v>
      </c>
      <c r="AO27" s="4219"/>
      <c r="AP27" s="4219"/>
      <c r="AQ27" s="4220">
        <f>AN27+AO27-AP27</f>
        <v>0</v>
      </c>
      <c r="AR27" s="4219"/>
      <c r="AS27" s="4219" t="str">
        <f>IF(I27="Foreclosed","Y","N")</f>
        <v>N</v>
      </c>
      <c r="AT27" s="4219">
        <f>IF(AS27="Y",IF($E$5-K27&lt;((20*365)+1),"Y",0),0)</f>
        <v>0</v>
      </c>
      <c r="AU27" s="4219"/>
      <c r="AV27" s="4219"/>
      <c r="AW27" s="4219"/>
      <c r="AX27" s="4220">
        <f>IF(AZ27&gt;AQ27,AZ27-AQ27,0)</f>
        <v>0</v>
      </c>
      <c r="AY27" s="4222">
        <f>IF(AQ27&gt;AZ27,AQ27-AZ27,0)</f>
        <v>0</v>
      </c>
      <c r="AZ27" s="2508">
        <f>IF(AS27="Y",IF(AND(AR27="Y",AT27="Y"),IF(AW27=0,AQ27,MIN(AW27,AQ27)),0),IF(AR27="Y",IF(AW27=0,AQ27,MIN(AW27,AQ27)),0))</f>
        <v>0</v>
      </c>
      <c r="BA27" s="2509"/>
      <c r="BB27" s="4222">
        <f>IF(BD27&gt;AQ27,BD27-AQ27,0)</f>
        <v>0</v>
      </c>
      <c r="BC27" s="4222">
        <f>IF(AQ27&gt;BD27,AQ27-BD27,0)</f>
        <v>0</v>
      </c>
      <c r="BD27" s="2508">
        <f>AZ27+BA27</f>
        <v>0</v>
      </c>
      <c r="BE27" s="2509"/>
      <c r="BF27" s="4222">
        <f>IF(BH27&gt;AQ27,BH27-AQ27,0)</f>
        <v>0</v>
      </c>
      <c r="BG27" s="4222">
        <f>IF(AQ27&gt;BH27,AQ27-BH27,0)</f>
        <v>0</v>
      </c>
      <c r="BH27" s="2510">
        <f>BD27+BE27</f>
        <v>0</v>
      </c>
      <c r="BI27" s="2516"/>
      <c r="BJ27" s="2517"/>
      <c r="BK27" s="1"/>
      <c r="BL27" s="2325">
        <f>AB27</f>
        <v>0</v>
      </c>
      <c r="BM27" s="2511"/>
      <c r="BN27" s="2511"/>
      <c r="BO27" s="2325">
        <f>BL27+BM27-BN27</f>
        <v>0</v>
      </c>
      <c r="BP27" s="2511"/>
      <c r="BQ27" s="2325">
        <f>IF(BS27&gt;BO27,BS27-BO27,0)</f>
        <v>0</v>
      </c>
      <c r="BR27" s="2325">
        <f>IF(BO27&gt;BS27,BO27-BS27,0)</f>
        <v>0</v>
      </c>
      <c r="BS27" s="2325">
        <f>IF(BP27="Y",BO27,0)</f>
        <v>0</v>
      </c>
      <c r="BT27" s="2511"/>
      <c r="BU27" s="2325">
        <f>IF(BW27&gt;BO27,BW27-BO27,0)</f>
        <v>0</v>
      </c>
      <c r="BV27" s="2325">
        <f>IF(BO27&gt;BW27,BO27-BW27,0)</f>
        <v>0</v>
      </c>
      <c r="BW27" s="2325">
        <f>BS27+BT27</f>
        <v>0</v>
      </c>
      <c r="BX27" s="2511"/>
      <c r="BY27" s="2325">
        <f>IF(CA27&gt;BO27,CA27-BO27,0)</f>
        <v>0</v>
      </c>
      <c r="BZ27" s="2325">
        <f>IF(BO27&gt;CA27,BO27-CA27,0)</f>
        <v>0</v>
      </c>
      <c r="CA27" s="2325">
        <f>BW27+BX27</f>
        <v>0</v>
      </c>
      <c r="CB27" s="2511"/>
    </row>
    <row r="28" spans="2:80" ht="12.75" customHeight="1">
      <c r="B28" s="4243"/>
      <c r="C28" s="2037" t="s">
        <v>2388</v>
      </c>
      <c r="D28" s="2053"/>
      <c r="E28" s="2053"/>
      <c r="F28" s="2054"/>
      <c r="G28" s="2054"/>
      <c r="H28" s="2053"/>
      <c r="I28" s="2054"/>
      <c r="J28" s="2055"/>
      <c r="K28" s="2055"/>
      <c r="L28" s="2054"/>
      <c r="M28" s="2056"/>
      <c r="N28" s="2057"/>
      <c r="O28" s="2058"/>
      <c r="P28" s="2057"/>
      <c r="Q28" s="2466"/>
      <c r="R28" s="2059"/>
      <c r="S28" s="2467"/>
      <c r="T28" s="2057"/>
      <c r="U28" s="2057"/>
      <c r="V28" s="2058"/>
      <c r="W28" s="2040"/>
      <c r="X28" s="2040"/>
      <c r="Y28" s="2040"/>
      <c r="Z28" s="2468"/>
      <c r="AB28" s="2469"/>
      <c r="AC28" s="2040"/>
      <c r="AD28" s="2040"/>
      <c r="AE28" s="2279"/>
      <c r="AF28" s="18"/>
      <c r="AG28" s="18"/>
      <c r="AH28" s="18"/>
      <c r="AI28" s="18"/>
      <c r="AJ28" s="18"/>
      <c r="AK28" s="18"/>
      <c r="AL28" s="1"/>
      <c r="AM28" s="2506"/>
      <c r="AN28" s="2507">
        <f>W28</f>
        <v>0</v>
      </c>
      <c r="AO28" s="2512"/>
      <c r="AP28" s="2512"/>
      <c r="AQ28" s="4220">
        <f>AN28+AO28-AP28</f>
        <v>0</v>
      </c>
      <c r="AR28" s="2512"/>
      <c r="AS28" s="4219" t="str">
        <f>IF(I28="Foreclosed","Y","N")</f>
        <v>N</v>
      </c>
      <c r="AT28" s="4219">
        <f>IF(AS28="Y",IF($E$5-K28&lt;((20*365)+1),"Y",0),0)</f>
        <v>0</v>
      </c>
      <c r="AU28" s="2512"/>
      <c r="AV28" s="2512"/>
      <c r="AW28" s="2512"/>
      <c r="AX28" s="4220">
        <f>IF(AZ28&gt;AQ28,AZ28-AQ28,0)</f>
        <v>0</v>
      </c>
      <c r="AY28" s="4222">
        <f>IF(AQ28&gt;AZ28,AQ28-AZ28,0)</f>
        <v>0</v>
      </c>
      <c r="AZ28" s="2508">
        <f>IF(AS28="Y",IF(AND(AR28="Y",AT28="Y"),IF(AW28=0,AQ28,MIN(AW28,AQ28)),0),IF(AR28="Y",IF(AW28=0,AQ28,MIN(AW28,AQ28)),0))</f>
        <v>0</v>
      </c>
      <c r="BA28" s="2513"/>
      <c r="BB28" s="4222">
        <f>IF(BD28&gt;AQ28,BD28-AQ28,0)</f>
        <v>0</v>
      </c>
      <c r="BC28" s="4222">
        <f>IF(AQ28&gt;BD28,AQ28-BD28,0)</f>
        <v>0</v>
      </c>
      <c r="BD28" s="2508">
        <f>AZ28+BA28</f>
        <v>0</v>
      </c>
      <c r="BE28" s="2513"/>
      <c r="BF28" s="4222">
        <f>IF(BH28&gt;AQ28,BH28-AQ28,0)</f>
        <v>0</v>
      </c>
      <c r="BG28" s="4222">
        <f>IF(AQ28&gt;BH28,AQ28-BH28,0)</f>
        <v>0</v>
      </c>
      <c r="BH28" s="2510">
        <f>BD28+BE28</f>
        <v>0</v>
      </c>
      <c r="BI28" s="4226"/>
      <c r="BJ28" s="4227"/>
      <c r="BK28" s="1"/>
      <c r="BL28" s="2325">
        <f>AB28</f>
        <v>0</v>
      </c>
      <c r="BM28" s="2511"/>
      <c r="BN28" s="2511"/>
      <c r="BO28" s="2325">
        <f>BL28+BM28-BN28</f>
        <v>0</v>
      </c>
      <c r="BP28" s="2511"/>
      <c r="BQ28" s="2325">
        <f>IF(BS28&gt;BO28,BS28-BO28,0)</f>
        <v>0</v>
      </c>
      <c r="BR28" s="2325">
        <f>IF(BO28&gt;BS28,BO28-BS28,0)</f>
        <v>0</v>
      </c>
      <c r="BS28" s="2325">
        <f>IF(BP28="Y",BO28,0)</f>
        <v>0</v>
      </c>
      <c r="BT28" s="2511"/>
      <c r="BU28" s="2325">
        <f>IF(BW28&gt;BO28,BW28-BO28,0)</f>
        <v>0</v>
      </c>
      <c r="BV28" s="2325">
        <f>IF(BO28&gt;BW28,BO28-BW28,0)</f>
        <v>0</v>
      </c>
      <c r="BW28" s="2325">
        <f>BS28+BT28</f>
        <v>0</v>
      </c>
      <c r="BX28" s="2511"/>
      <c r="BY28" s="2325">
        <f>IF(CA28&gt;BO28,CA28-BO28,0)</f>
        <v>0</v>
      </c>
      <c r="BZ28" s="2325">
        <f>IF(BO28&gt;CA28,BO28-CA28,0)</f>
        <v>0</v>
      </c>
      <c r="CA28" s="2325">
        <f>BW28+BX28</f>
        <v>0</v>
      </c>
      <c r="CB28" s="2511"/>
    </row>
    <row r="29" spans="2:80" ht="12.75" customHeight="1">
      <c r="B29" s="5701"/>
      <c r="C29" s="5702" t="s">
        <v>1519</v>
      </c>
      <c r="D29" s="5703"/>
      <c r="E29" s="5703"/>
      <c r="F29" s="5704"/>
      <c r="G29" s="5704"/>
      <c r="H29" s="5703"/>
      <c r="I29" s="5704"/>
      <c r="J29" s="5705"/>
      <c r="K29" s="5705"/>
      <c r="L29" s="5704"/>
      <c r="M29" s="5706">
        <f>SUBTOTAL(9,M26:M28)</f>
        <v>0</v>
      </c>
      <c r="N29" s="5706">
        <f>SUBTOTAL(9,N26:N28)</f>
        <v>0</v>
      </c>
      <c r="O29" s="5706">
        <f>SUBTOTAL(9,O26:O28)</f>
        <v>0</v>
      </c>
      <c r="P29" s="5706">
        <f>SUBTOTAL(9,P26:P28)</f>
        <v>0</v>
      </c>
      <c r="Q29" s="5706">
        <f>SUBTOTAL(9,Q26:Q28)</f>
        <v>0</v>
      </c>
      <c r="R29" s="5708"/>
      <c r="S29" s="5705"/>
      <c r="T29" s="5706">
        <f t="shared" ref="T29:Y29" si="3">SUBTOTAL(9,T26:T28)</f>
        <v>0</v>
      </c>
      <c r="U29" s="5706">
        <f t="shared" si="3"/>
        <v>0</v>
      </c>
      <c r="V29" s="5706">
        <f t="shared" si="3"/>
        <v>0</v>
      </c>
      <c r="W29" s="5706">
        <f t="shared" si="3"/>
        <v>0</v>
      </c>
      <c r="X29" s="5706">
        <f t="shared" si="3"/>
        <v>0</v>
      </c>
      <c r="Y29" s="5706">
        <f t="shared" si="3"/>
        <v>0</v>
      </c>
      <c r="Z29" s="5710"/>
      <c r="AA29" s="2470"/>
      <c r="AB29" s="5850">
        <f>SUBTOTAL(9,AB26:AB28)</f>
        <v>0</v>
      </c>
      <c r="AC29" s="5851">
        <f>SUBTOTAL(9,AC26:AC28)</f>
        <v>0</v>
      </c>
      <c r="AD29" s="5851">
        <f>SUBTOTAL(9,AD26:AD28)</f>
        <v>0</v>
      </c>
      <c r="AE29" s="5852"/>
      <c r="AM29" s="2504"/>
      <c r="AN29" s="5853">
        <f t="shared" ref="AN29:BD29" si="4">SUBTOTAL(9,AN26:AN28)</f>
        <v>0</v>
      </c>
      <c r="AO29" s="5854">
        <f t="shared" si="4"/>
        <v>0</v>
      </c>
      <c r="AP29" s="5854">
        <f t="shared" si="4"/>
        <v>0</v>
      </c>
      <c r="AQ29" s="5854">
        <f t="shared" si="4"/>
        <v>0</v>
      </c>
      <c r="AR29" s="5854"/>
      <c r="AS29" s="5854"/>
      <c r="AT29" s="5854"/>
      <c r="AU29" s="5854">
        <f t="shared" si="4"/>
        <v>0</v>
      </c>
      <c r="AV29" s="5854"/>
      <c r="AW29" s="5854">
        <f t="shared" si="4"/>
        <v>0</v>
      </c>
      <c r="AX29" s="5854">
        <f t="shared" si="4"/>
        <v>0</v>
      </c>
      <c r="AY29" s="5855">
        <f t="shared" si="4"/>
        <v>0</v>
      </c>
      <c r="AZ29" s="5856">
        <f t="shared" si="4"/>
        <v>0</v>
      </c>
      <c r="BA29" s="5853">
        <f t="shared" si="4"/>
        <v>0</v>
      </c>
      <c r="BB29" s="5855">
        <f t="shared" si="4"/>
        <v>0</v>
      </c>
      <c r="BC29" s="5855">
        <f t="shared" si="4"/>
        <v>0</v>
      </c>
      <c r="BD29" s="5856">
        <f t="shared" si="4"/>
        <v>0</v>
      </c>
      <c r="BE29" s="5853">
        <f>SUBTOTAL(9,BE26:BE28)</f>
        <v>0</v>
      </c>
      <c r="BF29" s="5855">
        <f>SUBTOTAL(9,BF26:BF28)</f>
        <v>0</v>
      </c>
      <c r="BG29" s="5855">
        <f>SUBTOTAL(9,BG26:BG28)</f>
        <v>0</v>
      </c>
      <c r="BH29" s="5855">
        <f>SUBTOTAL(9,BH26:BH28)</f>
        <v>0</v>
      </c>
      <c r="BI29" s="5857"/>
      <c r="BJ29" s="5858"/>
      <c r="BL29" s="2331">
        <f t="shared" ref="BL29:BW29" si="5">SUBTOTAL(9,BL26:BL28)</f>
        <v>0</v>
      </c>
      <c r="BM29" s="2331">
        <f t="shared" si="5"/>
        <v>0</v>
      </c>
      <c r="BN29" s="2331">
        <f t="shared" si="5"/>
        <v>0</v>
      </c>
      <c r="BO29" s="2331">
        <f t="shared" si="5"/>
        <v>0</v>
      </c>
      <c r="BP29" s="2331"/>
      <c r="BQ29" s="2331">
        <f t="shared" si="5"/>
        <v>0</v>
      </c>
      <c r="BR29" s="2331">
        <f t="shared" si="5"/>
        <v>0</v>
      </c>
      <c r="BS29" s="2331">
        <f t="shared" si="5"/>
        <v>0</v>
      </c>
      <c r="BT29" s="2331">
        <f t="shared" si="5"/>
        <v>0</v>
      </c>
      <c r="BU29" s="2331">
        <f t="shared" si="5"/>
        <v>0</v>
      </c>
      <c r="BV29" s="2331">
        <f t="shared" si="5"/>
        <v>0</v>
      </c>
      <c r="BW29" s="2331">
        <f t="shared" si="5"/>
        <v>0</v>
      </c>
      <c r="BX29" s="2331">
        <f>SUBTOTAL(9,BX26:BX28)</f>
        <v>0</v>
      </c>
      <c r="BY29" s="2331">
        <f>SUBTOTAL(9,BY26:BY28)</f>
        <v>0</v>
      </c>
      <c r="BZ29" s="2331">
        <f>SUBTOTAL(9,BZ26:BZ28)</f>
        <v>0</v>
      </c>
      <c r="CA29" s="2331">
        <f>SUBTOTAL(9,CA26:CA28)</f>
        <v>0</v>
      </c>
      <c r="CB29" s="2514"/>
    </row>
    <row r="30" spans="2:80" ht="12.75" customHeight="1">
      <c r="B30" s="2022"/>
      <c r="C30" s="1064"/>
      <c r="D30" s="2023"/>
      <c r="E30" s="2023"/>
      <c r="F30" s="4116"/>
      <c r="G30" s="4116"/>
      <c r="H30" s="2023"/>
      <c r="I30" s="4116"/>
      <c r="J30" s="4190"/>
      <c r="K30" s="4190"/>
      <c r="L30" s="4116"/>
      <c r="M30" s="2025"/>
      <c r="N30" s="2025"/>
      <c r="O30" s="2025"/>
      <c r="P30" s="2025"/>
      <c r="Q30" s="2025"/>
      <c r="R30" s="2472"/>
      <c r="S30" s="2473"/>
      <c r="T30" s="2025"/>
      <c r="U30" s="2025"/>
      <c r="V30" s="2025"/>
      <c r="W30" s="2474"/>
      <c r="X30" s="2474"/>
      <c r="Y30" s="2474"/>
      <c r="Z30" s="2475"/>
      <c r="AB30" s="2476"/>
      <c r="AC30" s="4114"/>
      <c r="AD30" s="4114"/>
      <c r="AE30" s="2135"/>
      <c r="AF30" s="18"/>
      <c r="AG30" s="18"/>
      <c r="AH30" s="18"/>
      <c r="AI30" s="18"/>
      <c r="AJ30" s="18"/>
      <c r="AK30" s="18"/>
      <c r="AL30" s="1"/>
      <c r="AM30" s="2506"/>
      <c r="AN30" s="2507"/>
      <c r="AO30" s="4220"/>
      <c r="AP30" s="4220"/>
      <c r="AQ30" s="4220"/>
      <c r="AR30" s="4220"/>
      <c r="AS30" s="4220"/>
      <c r="AT30" s="4220"/>
      <c r="AU30" s="4220"/>
      <c r="AV30" s="4220"/>
      <c r="AW30" s="4220"/>
      <c r="AX30" s="4220"/>
      <c r="AY30" s="4222"/>
      <c r="AZ30" s="4223"/>
      <c r="BA30" s="2507"/>
      <c r="BB30" s="4222"/>
      <c r="BC30" s="4222"/>
      <c r="BD30" s="4223"/>
      <c r="BE30" s="2507"/>
      <c r="BF30" s="4222"/>
      <c r="BG30" s="4222"/>
      <c r="BH30" s="4222"/>
      <c r="BI30" s="4228"/>
      <c r="BJ30" s="4229"/>
      <c r="BK30" s="1"/>
      <c r="BL30" s="2325"/>
      <c r="BM30" s="2325"/>
      <c r="BN30" s="2325"/>
      <c r="BO30" s="2325"/>
      <c r="BP30" s="2325"/>
      <c r="BQ30" s="2325"/>
      <c r="BR30" s="2325"/>
      <c r="BS30" s="2325"/>
      <c r="BT30" s="2325"/>
      <c r="BU30" s="2325"/>
      <c r="BV30" s="2325"/>
      <c r="BW30" s="2325"/>
      <c r="BX30" s="2325"/>
      <c r="BY30" s="2325"/>
      <c r="BZ30" s="2325"/>
      <c r="CA30" s="2325"/>
      <c r="CB30" s="2325"/>
    </row>
    <row r="31" spans="2:80" ht="12.75" customHeight="1">
      <c r="B31" s="2022"/>
      <c r="C31" s="2024" t="s">
        <v>2503</v>
      </c>
      <c r="D31" s="2023"/>
      <c r="E31" s="2023"/>
      <c r="F31" s="4116"/>
      <c r="G31" s="4116"/>
      <c r="H31" s="2023"/>
      <c r="I31" s="4116"/>
      <c r="J31" s="4190"/>
      <c r="K31" s="4190"/>
      <c r="L31" s="4116"/>
      <c r="M31" s="1621"/>
      <c r="N31" s="1621"/>
      <c r="O31" s="1621"/>
      <c r="P31" s="1621"/>
      <c r="Q31" s="1621"/>
      <c r="R31" s="2477"/>
      <c r="S31" s="2478"/>
      <c r="T31" s="1621"/>
      <c r="U31" s="1621"/>
      <c r="V31" s="1621"/>
      <c r="W31" s="2479"/>
      <c r="X31" s="2479"/>
      <c r="Y31" s="2479"/>
      <c r="Z31" s="2475"/>
      <c r="AB31" s="2471"/>
      <c r="AC31" s="4129"/>
      <c r="AD31" s="4129"/>
      <c r="AE31" s="4125"/>
      <c r="AF31" s="18"/>
      <c r="AG31" s="18"/>
      <c r="AH31" s="18"/>
      <c r="AI31" s="18"/>
      <c r="AJ31" s="18"/>
      <c r="AK31" s="18"/>
      <c r="AL31" s="1"/>
      <c r="AM31" s="2506"/>
      <c r="AN31" s="2507"/>
      <c r="AO31" s="4220"/>
      <c r="AP31" s="4220"/>
      <c r="AQ31" s="4220"/>
      <c r="AR31" s="4220"/>
      <c r="AS31" s="4220"/>
      <c r="AT31" s="4220"/>
      <c r="AU31" s="4220"/>
      <c r="AV31" s="4220"/>
      <c r="AW31" s="4220"/>
      <c r="AX31" s="4220"/>
      <c r="AY31" s="4222"/>
      <c r="AZ31" s="4223"/>
      <c r="BA31" s="2507"/>
      <c r="BB31" s="4222"/>
      <c r="BC31" s="4222"/>
      <c r="BD31" s="4223"/>
      <c r="BE31" s="2507"/>
      <c r="BF31" s="4222"/>
      <c r="BG31" s="4222"/>
      <c r="BH31" s="4222"/>
      <c r="BI31" s="4228"/>
      <c r="BJ31" s="4229"/>
      <c r="BK31" s="1"/>
      <c r="BL31" s="2325"/>
      <c r="BM31" s="2325"/>
      <c r="BN31" s="2325"/>
      <c r="BO31" s="2325"/>
      <c r="BP31" s="2325"/>
      <c r="BQ31" s="2325"/>
      <c r="BR31" s="2325"/>
      <c r="BS31" s="2325"/>
      <c r="BT31" s="2325"/>
      <c r="BU31" s="2325"/>
      <c r="BV31" s="2325"/>
      <c r="BW31" s="2325"/>
      <c r="BX31" s="2325"/>
      <c r="BY31" s="2325"/>
      <c r="BZ31" s="2325"/>
      <c r="CA31" s="2325"/>
      <c r="CB31" s="2325"/>
    </row>
    <row r="32" spans="2:80" ht="12.75" customHeight="1">
      <c r="B32" s="2022"/>
      <c r="C32" s="2024"/>
      <c r="D32" s="2023"/>
      <c r="E32" s="2023"/>
      <c r="F32" s="2023"/>
      <c r="G32" s="2023"/>
      <c r="H32" s="2023"/>
      <c r="I32" s="2023"/>
      <c r="J32" s="2480"/>
      <c r="K32" s="2480"/>
      <c r="L32" s="2023"/>
      <c r="M32" s="2025"/>
      <c r="N32" s="2025"/>
      <c r="O32" s="4206"/>
      <c r="P32" s="4206"/>
      <c r="Q32" s="4206"/>
      <c r="R32" s="4147"/>
      <c r="S32" s="4190"/>
      <c r="T32" s="2025"/>
      <c r="U32" s="2025"/>
      <c r="V32" s="2025"/>
      <c r="W32" s="4129"/>
      <c r="X32" s="2474"/>
      <c r="Y32" s="2474"/>
      <c r="Z32" s="4125"/>
      <c r="AB32" s="4230"/>
      <c r="AC32" s="2474"/>
      <c r="AD32" s="2474"/>
      <c r="AE32" s="4125"/>
      <c r="AF32" s="18"/>
      <c r="AG32" s="18"/>
      <c r="AH32" s="18"/>
      <c r="AI32" s="18"/>
      <c r="AJ32" s="18"/>
      <c r="AK32" s="18"/>
      <c r="AL32" s="1"/>
      <c r="AM32" s="2506"/>
      <c r="AN32" s="2507"/>
      <c r="AO32" s="4220"/>
      <c r="AP32" s="4220"/>
      <c r="AQ32" s="4220"/>
      <c r="AR32" s="4220"/>
      <c r="AS32" s="4220"/>
      <c r="AT32" s="4220"/>
      <c r="AU32" s="4220"/>
      <c r="AV32" s="4220"/>
      <c r="AW32" s="4220"/>
      <c r="AX32" s="4220"/>
      <c r="AY32" s="4222"/>
      <c r="AZ32" s="4223"/>
      <c r="BA32" s="2507"/>
      <c r="BB32" s="4222"/>
      <c r="BC32" s="4222"/>
      <c r="BD32" s="4223"/>
      <c r="BE32" s="2507"/>
      <c r="BF32" s="4222"/>
      <c r="BG32" s="4222"/>
      <c r="BH32" s="4222"/>
      <c r="BI32" s="4228"/>
      <c r="BJ32" s="4229"/>
      <c r="BK32" s="1"/>
      <c r="BL32" s="2325"/>
      <c r="BM32" s="2325"/>
      <c r="BN32" s="2325"/>
      <c r="BO32" s="2325"/>
      <c r="BP32" s="2325"/>
      <c r="BQ32" s="2325"/>
      <c r="BR32" s="2325"/>
      <c r="BS32" s="2325"/>
      <c r="BT32" s="2325"/>
      <c r="BU32" s="2325"/>
      <c r="BV32" s="2325"/>
      <c r="BW32" s="2325"/>
      <c r="BX32" s="2325"/>
      <c r="BY32" s="2325"/>
      <c r="BZ32" s="2325"/>
      <c r="CA32" s="2325"/>
      <c r="CB32" s="2325"/>
    </row>
    <row r="33" spans="2:81" ht="12.75" customHeight="1">
      <c r="B33" s="1630" t="s">
        <v>29</v>
      </c>
      <c r="C33" s="1024" t="s">
        <v>2391</v>
      </c>
      <c r="D33" s="2023"/>
      <c r="E33" s="2023"/>
      <c r="F33" s="2023"/>
      <c r="G33" s="2023"/>
      <c r="H33" s="2023"/>
      <c r="I33" s="2023"/>
      <c r="J33" s="2480"/>
      <c r="K33" s="2480"/>
      <c r="L33" s="2023"/>
      <c r="M33" s="1632"/>
      <c r="N33" s="1632"/>
      <c r="O33" s="1632"/>
      <c r="P33" s="1632"/>
      <c r="Q33" s="1632"/>
      <c r="R33" s="4147"/>
      <c r="S33" s="4190"/>
      <c r="T33" s="1632"/>
      <c r="U33" s="1632"/>
      <c r="V33" s="1632"/>
      <c r="W33" s="4129"/>
      <c r="X33" s="1645"/>
      <c r="Y33" s="1645"/>
      <c r="Z33" s="1274"/>
      <c r="AB33" s="2481"/>
      <c r="AC33" s="1645"/>
      <c r="AD33" s="1645"/>
      <c r="AE33" s="4125"/>
      <c r="AF33" s="18"/>
      <c r="AG33" s="18"/>
      <c r="AH33" s="18"/>
      <c r="AI33" s="18"/>
      <c r="AJ33" s="18"/>
      <c r="AK33" s="18"/>
      <c r="AL33" s="1"/>
      <c r="AM33" s="2506"/>
      <c r="AN33" s="2518"/>
      <c r="AO33" s="2519"/>
      <c r="AP33" s="2519"/>
      <c r="AQ33" s="2519"/>
      <c r="AR33" s="2519"/>
      <c r="AS33" s="2519"/>
      <c r="AT33" s="2519"/>
      <c r="AU33" s="2519"/>
      <c r="AV33" s="2519"/>
      <c r="AW33" s="2519"/>
      <c r="AX33" s="2519"/>
      <c r="AY33" s="2520"/>
      <c r="AZ33" s="2521"/>
      <c r="BA33" s="2518"/>
      <c r="BB33" s="2520"/>
      <c r="BC33" s="2520"/>
      <c r="BD33" s="2521"/>
      <c r="BE33" s="2518"/>
      <c r="BF33" s="2520"/>
      <c r="BG33" s="2520"/>
      <c r="BH33" s="2520"/>
      <c r="BI33" s="2522"/>
      <c r="BJ33" s="2523"/>
      <c r="BK33" s="1"/>
      <c r="BL33" s="1655"/>
      <c r="BM33" s="1655"/>
      <c r="BN33" s="1655"/>
      <c r="BO33" s="1655"/>
      <c r="BP33" s="1655"/>
      <c r="BQ33" s="1655"/>
      <c r="BR33" s="1655"/>
      <c r="BS33" s="1655"/>
      <c r="BT33" s="1655"/>
      <c r="BU33" s="1655"/>
      <c r="BV33" s="1655"/>
      <c r="BW33" s="1655"/>
      <c r="BX33" s="1655"/>
      <c r="BY33" s="1655"/>
      <c r="BZ33" s="1655"/>
      <c r="CA33" s="1655"/>
      <c r="CB33" s="1655"/>
    </row>
    <row r="34" spans="2:81" s="18" customFormat="1" ht="12.75" customHeight="1">
      <c r="B34" s="1635">
        <v>1</v>
      </c>
      <c r="C34" s="2483"/>
      <c r="D34" s="2047"/>
      <c r="E34" s="2047"/>
      <c r="F34" s="2047"/>
      <c r="G34" s="2047"/>
      <c r="H34" s="2047"/>
      <c r="I34" s="4199"/>
      <c r="J34" s="2484"/>
      <c r="K34" s="2484"/>
      <c r="L34" s="2047"/>
      <c r="M34" s="2485"/>
      <c r="N34" s="2485"/>
      <c r="O34" s="2486"/>
      <c r="P34" s="2485"/>
      <c r="Q34" s="2485"/>
      <c r="R34" s="4203"/>
      <c r="S34" s="4200"/>
      <c r="T34" s="2485"/>
      <c r="U34" s="2485"/>
      <c r="V34" s="2486"/>
      <c r="W34" s="2487"/>
      <c r="X34" s="2487"/>
      <c r="Y34" s="2487"/>
      <c r="Z34" s="4197"/>
      <c r="AB34" s="2488"/>
      <c r="AC34" s="1637"/>
      <c r="AD34" s="1637"/>
      <c r="AE34" s="4197"/>
      <c r="AL34" s="1"/>
      <c r="AM34" s="2506"/>
      <c r="AN34" s="2507">
        <f>W34</f>
        <v>0</v>
      </c>
      <c r="AO34" s="2524"/>
      <c r="AP34" s="2524"/>
      <c r="AQ34" s="4220">
        <f>AN34+AO34-AP34</f>
        <v>0</v>
      </c>
      <c r="AR34" s="4219"/>
      <c r="AS34" s="4219" t="str">
        <f>IF(I34="Foreclosed","Y","N")</f>
        <v>N</v>
      </c>
      <c r="AT34" s="4219">
        <f>IF(AS34="Y",IF($E$5-K34&lt;((20*365)+1),"Y",0),0)</f>
        <v>0</v>
      </c>
      <c r="AU34" s="2524"/>
      <c r="AV34" s="2524"/>
      <c r="AW34" s="2524"/>
      <c r="AX34" s="4220">
        <f>IF(AZ34&gt;AQ34,AZ34-AQ34,0)</f>
        <v>0</v>
      </c>
      <c r="AY34" s="4222">
        <f>IF(AQ34&gt;AZ34,AQ34-AZ34,0)</f>
        <v>0</v>
      </c>
      <c r="AZ34" s="2525">
        <f>IF(AS34="Y",IF(AND(AR34="Y",AT34="Y"),IF(AW34=0,AQ34,MIN(AW34,AQ34)),0),IF(AR34="Y",IF(AW34=0,AQ34,MIN(AW34,AQ34)),0))</f>
        <v>0</v>
      </c>
      <c r="BA34" s="2526"/>
      <c r="BB34" s="4222">
        <f>IF(BD34&gt;AQ34,BD34-AQ34,0)</f>
        <v>0</v>
      </c>
      <c r="BC34" s="4222">
        <f>IF(AQ34&gt;BD34,AQ34-BD34,0)</f>
        <v>0</v>
      </c>
      <c r="BD34" s="4223">
        <f>AZ34+BA34</f>
        <v>0</v>
      </c>
      <c r="BE34" s="2526"/>
      <c r="BF34" s="4222">
        <f>IF(BH34&gt;AQ34,BH34-AQ34,0)</f>
        <v>0</v>
      </c>
      <c r="BG34" s="4222">
        <f>IF(AQ34&gt;BH34,AQ34-BH34,0)</f>
        <v>0</v>
      </c>
      <c r="BH34" s="2510">
        <f>BD34+BE34</f>
        <v>0</v>
      </c>
      <c r="BI34" s="2527"/>
      <c r="BJ34" s="2528"/>
      <c r="BK34" s="1"/>
      <c r="BL34" s="2325">
        <f>AB34</f>
        <v>0</v>
      </c>
      <c r="BM34" s="2511"/>
      <c r="BN34" s="2511"/>
      <c r="BO34" s="2325">
        <f>BL34+BM34-BN34</f>
        <v>0</v>
      </c>
      <c r="BP34" s="2511"/>
      <c r="BQ34" s="2325">
        <f>IF(BS34&gt;BO34,BS34-BO34,0)</f>
        <v>0</v>
      </c>
      <c r="BR34" s="2325">
        <f>IF(BO34&gt;BS34,BO34-BS34,0)</f>
        <v>0</v>
      </c>
      <c r="BS34" s="2325">
        <f>IF(BP34="Y",BO34,0)</f>
        <v>0</v>
      </c>
      <c r="BT34" s="2511"/>
      <c r="BU34" s="2325">
        <f>IF(BW34&gt;BO34,BW34-BO34,0)</f>
        <v>0</v>
      </c>
      <c r="BV34" s="2325">
        <f>IF(BO34&gt;BW34,BO34-BW34,0)</f>
        <v>0</v>
      </c>
      <c r="BW34" s="2325">
        <f>BS34+BT34</f>
        <v>0</v>
      </c>
      <c r="BX34" s="2511"/>
      <c r="BY34" s="2325">
        <f>IF(CA34&gt;BO34,CA34-BO34,0)</f>
        <v>0</v>
      </c>
      <c r="BZ34" s="2325">
        <f>IF(BO34&gt;CA34,BO34-CA34,0)</f>
        <v>0</v>
      </c>
      <c r="CA34" s="2325">
        <f>BW34+BX34</f>
        <v>0</v>
      </c>
      <c r="CB34" s="2511"/>
      <c r="CC34" s="1"/>
    </row>
    <row r="35" spans="2:81" s="18" customFormat="1" ht="12.75" customHeight="1">
      <c r="B35" s="1635">
        <v>2</v>
      </c>
      <c r="C35" s="2483"/>
      <c r="D35" s="2047"/>
      <c r="E35" s="2047"/>
      <c r="F35" s="2047"/>
      <c r="G35" s="2047"/>
      <c r="H35" s="2047"/>
      <c r="I35" s="4199"/>
      <c r="J35" s="2484"/>
      <c r="K35" s="2484"/>
      <c r="L35" s="2047"/>
      <c r="M35" s="2485"/>
      <c r="N35" s="2485"/>
      <c r="O35" s="2486"/>
      <c r="P35" s="2485"/>
      <c r="Q35" s="2485"/>
      <c r="R35" s="4203"/>
      <c r="S35" s="4200"/>
      <c r="T35" s="2485"/>
      <c r="U35" s="2485"/>
      <c r="V35" s="2486"/>
      <c r="W35" s="2487"/>
      <c r="X35" s="2487"/>
      <c r="Y35" s="2487"/>
      <c r="Z35" s="4197"/>
      <c r="AB35" s="2489"/>
      <c r="AC35" s="1766"/>
      <c r="AD35" s="1766"/>
      <c r="AE35" s="4197"/>
      <c r="AL35" s="1"/>
      <c r="AM35" s="2506"/>
      <c r="AN35" s="2507">
        <f>W35</f>
        <v>0</v>
      </c>
      <c r="AO35" s="2529"/>
      <c r="AP35" s="2529"/>
      <c r="AQ35" s="4220">
        <f>AN35+AO35-AP35</f>
        <v>0</v>
      </c>
      <c r="AR35" s="4219"/>
      <c r="AS35" s="4219" t="str">
        <f>IF(I35="Foreclosed","Y","N")</f>
        <v>N</v>
      </c>
      <c r="AT35" s="4219">
        <f>IF(AS35="Y",IF($E$5-K35&lt;((20*365)+1),"Y",0),0)</f>
        <v>0</v>
      </c>
      <c r="AU35" s="2529"/>
      <c r="AV35" s="2529"/>
      <c r="AW35" s="2529"/>
      <c r="AX35" s="4220">
        <f>IF(AZ35&gt;AQ35,AZ35-AQ35,0)</f>
        <v>0</v>
      </c>
      <c r="AY35" s="4222">
        <f>IF(AQ35&gt;AZ35,AQ35-AZ35,0)</f>
        <v>0</v>
      </c>
      <c r="AZ35" s="2508">
        <f>IF(AS35="Y",IF(AND(AR35="Y",AT35="Y"),IF(AW35=0,AQ35,MIN(AW35,AQ35)),0),IF(AR35="Y",IF(AW35=0,AQ35,MIN(AW35,AQ35)),0))</f>
        <v>0</v>
      </c>
      <c r="BA35" s="2530"/>
      <c r="BB35" s="4222">
        <f>IF(BD35&gt;AQ35,BD35-AQ35,0)</f>
        <v>0</v>
      </c>
      <c r="BC35" s="4222">
        <f>IF(AQ35&gt;BD35,AQ35-BD35,0)</f>
        <v>0</v>
      </c>
      <c r="BD35" s="4223">
        <f>AZ35+BA35</f>
        <v>0</v>
      </c>
      <c r="BE35" s="2530"/>
      <c r="BF35" s="4222">
        <f>IF(BH35&gt;AQ35,BH35-AQ35,0)</f>
        <v>0</v>
      </c>
      <c r="BG35" s="4222">
        <f>IF(AQ35&gt;BH35,AQ35-BH35,0)</f>
        <v>0</v>
      </c>
      <c r="BH35" s="2510">
        <f>BD35+BE35</f>
        <v>0</v>
      </c>
      <c r="BI35" s="2531"/>
      <c r="BJ35" s="2532"/>
      <c r="BK35" s="1"/>
      <c r="BL35" s="2325">
        <f>AB35</f>
        <v>0</v>
      </c>
      <c r="BM35" s="2511"/>
      <c r="BN35" s="2511"/>
      <c r="BO35" s="2325">
        <f>BL35+BM35-BN35</f>
        <v>0</v>
      </c>
      <c r="BP35" s="2511"/>
      <c r="BQ35" s="2325">
        <f>IF(BS35&gt;BO35,BS35-BO35,0)</f>
        <v>0</v>
      </c>
      <c r="BR35" s="2325">
        <f>IF(BO35&gt;BS35,BO35-BS35,0)</f>
        <v>0</v>
      </c>
      <c r="BS35" s="2325">
        <f>IF(BP35="Y",BO35,0)</f>
        <v>0</v>
      </c>
      <c r="BT35" s="2511"/>
      <c r="BU35" s="2325">
        <f>IF(BW35&gt;BO35,BW35-BO35,0)</f>
        <v>0</v>
      </c>
      <c r="BV35" s="2325">
        <f>IF(BO35&gt;BW35,BO35-BW35,0)</f>
        <v>0</v>
      </c>
      <c r="BW35" s="2325">
        <f>BS35+BT35</f>
        <v>0</v>
      </c>
      <c r="BX35" s="2511"/>
      <c r="BY35" s="2325">
        <f>IF(CA35&gt;BO35,CA35-BO35,0)</f>
        <v>0</v>
      </c>
      <c r="BZ35" s="2325">
        <f>IF(BO35&gt;CA35,BO35-CA35,0)</f>
        <v>0</v>
      </c>
      <c r="CA35" s="2325">
        <f>BW35+BX35</f>
        <v>0</v>
      </c>
      <c r="CB35" s="2511"/>
      <c r="CC35" s="1"/>
    </row>
    <row r="36" spans="2:81" s="18" customFormat="1" ht="12.75" customHeight="1">
      <c r="B36" s="2491">
        <v>3</v>
      </c>
      <c r="C36" s="2492"/>
      <c r="D36" s="2053"/>
      <c r="E36" s="2053"/>
      <c r="F36" s="2053"/>
      <c r="G36" s="2053"/>
      <c r="H36" s="2053"/>
      <c r="I36" s="2054"/>
      <c r="J36" s="2493"/>
      <c r="K36" s="2493"/>
      <c r="L36" s="2053"/>
      <c r="M36" s="2096"/>
      <c r="N36" s="2096"/>
      <c r="O36" s="2494"/>
      <c r="P36" s="2096"/>
      <c r="Q36" s="2096"/>
      <c r="R36" s="2059"/>
      <c r="S36" s="2467"/>
      <c r="T36" s="2096"/>
      <c r="U36" s="2096"/>
      <c r="V36" s="2494"/>
      <c r="W36" s="2495"/>
      <c r="X36" s="2495"/>
      <c r="Y36" s="2495"/>
      <c r="Z36" s="2044"/>
      <c r="AB36" s="2496"/>
      <c r="AC36" s="2079"/>
      <c r="AD36" s="2079"/>
      <c r="AE36" s="2044"/>
      <c r="AL36" s="1"/>
      <c r="AM36" s="2506"/>
      <c r="AN36" s="2507">
        <f>W36</f>
        <v>0</v>
      </c>
      <c r="AO36" s="2533"/>
      <c r="AP36" s="2533"/>
      <c r="AQ36" s="4220">
        <f>AN36+AO36-AP36</f>
        <v>0</v>
      </c>
      <c r="AR36" s="2512"/>
      <c r="AS36" s="4219" t="str">
        <f>IF(I36="Foreclosed","Y","N")</f>
        <v>N</v>
      </c>
      <c r="AT36" s="4219">
        <f>IF(AS36="Y",IF($E$5-K36&lt;((20*365)+1),"Y",0),0)</f>
        <v>0</v>
      </c>
      <c r="AU36" s="2533"/>
      <c r="AV36" s="2533"/>
      <c r="AW36" s="2533"/>
      <c r="AX36" s="4220">
        <f>IF(AZ36&gt;AQ36,AZ36-AQ36,0)</f>
        <v>0</v>
      </c>
      <c r="AY36" s="4222">
        <f>IF(AQ36&gt;AZ36,AQ36-AZ36,0)</f>
        <v>0</v>
      </c>
      <c r="AZ36" s="2508">
        <f>IF(AS36="Y",IF(AND(AR36="Y",AT36="Y"),IF(AW36=0,AQ36,MIN(AW36,AQ36)),0),IF(AR36="Y",IF(AW36=0,AQ36,MIN(AW36,AQ36)),0))</f>
        <v>0</v>
      </c>
      <c r="BA36" s="2534"/>
      <c r="BB36" s="4222">
        <f>IF(BD36&gt;AQ36,BD36-AQ36,0)</f>
        <v>0</v>
      </c>
      <c r="BC36" s="4222">
        <f>IF(AQ36&gt;BD36,AQ36-BD36,0)</f>
        <v>0</v>
      </c>
      <c r="BD36" s="4223">
        <f>AZ36+BA36</f>
        <v>0</v>
      </c>
      <c r="BE36" s="2534"/>
      <c r="BF36" s="4222">
        <f>IF(BH36&gt;AQ36,BH36-AQ36,0)</f>
        <v>0</v>
      </c>
      <c r="BG36" s="4222">
        <f>IF(AQ36&gt;BH36,AQ36-BH36,0)</f>
        <v>0</v>
      </c>
      <c r="BH36" s="2510">
        <f>BD36+BE36</f>
        <v>0</v>
      </c>
      <c r="BI36" s="2535"/>
      <c r="BJ36" s="2536"/>
      <c r="BK36" s="1"/>
      <c r="BL36" s="2325">
        <f>AB36</f>
        <v>0</v>
      </c>
      <c r="BM36" s="2511"/>
      <c r="BN36" s="2511"/>
      <c r="BO36" s="2325">
        <f>BL36+BM36-BN36</f>
        <v>0</v>
      </c>
      <c r="BP36" s="2511"/>
      <c r="BQ36" s="2325">
        <f>IF(BS36&gt;BO36,BS36-BO36,0)</f>
        <v>0</v>
      </c>
      <c r="BR36" s="2325">
        <f>IF(BO36&gt;BS36,BO36-BS36,0)</f>
        <v>0</v>
      </c>
      <c r="BS36" s="2325">
        <f>IF(BP36="Y",BO36,0)</f>
        <v>0</v>
      </c>
      <c r="BT36" s="2511"/>
      <c r="BU36" s="2325">
        <f>IF(BW36&gt;BO36,BW36-BO36,0)</f>
        <v>0</v>
      </c>
      <c r="BV36" s="2325">
        <f>IF(BO36&gt;BW36,BO36-BW36,0)</f>
        <v>0</v>
      </c>
      <c r="BW36" s="2325">
        <f>BS36+BT36</f>
        <v>0</v>
      </c>
      <c r="BX36" s="2511"/>
      <c r="BY36" s="2325">
        <f>IF(CA36&gt;BO36,CA36-BO36,0)</f>
        <v>0</v>
      </c>
      <c r="BZ36" s="2325">
        <f>IF(BO36&gt;CA36,BO36-CA36,0)</f>
        <v>0</v>
      </c>
      <c r="CA36" s="2325">
        <f>BW36+BX36</f>
        <v>0</v>
      </c>
      <c r="CB36" s="2511"/>
      <c r="CC36" s="1"/>
    </row>
    <row r="37" spans="2:81" ht="12.75" customHeight="1">
      <c r="B37" s="5701"/>
      <c r="C37" s="5702" t="s">
        <v>2392</v>
      </c>
      <c r="D37" s="5703"/>
      <c r="E37" s="5703"/>
      <c r="F37" s="5703"/>
      <c r="G37" s="5703"/>
      <c r="H37" s="5703"/>
      <c r="I37" s="5703"/>
      <c r="J37" s="5859"/>
      <c r="K37" s="5859"/>
      <c r="L37" s="5703"/>
      <c r="M37" s="5706">
        <f>SUBTOTAL(9,M34:M36)</f>
        <v>0</v>
      </c>
      <c r="N37" s="5706">
        <f t="shared" ref="N37:Q37" si="6">SUBTOTAL(9,N34:N36)</f>
        <v>0</v>
      </c>
      <c r="O37" s="5706">
        <f t="shared" si="6"/>
        <v>0</v>
      </c>
      <c r="P37" s="5706">
        <f t="shared" si="6"/>
        <v>0</v>
      </c>
      <c r="Q37" s="5706">
        <f t="shared" si="6"/>
        <v>0</v>
      </c>
      <c r="R37" s="5708"/>
      <c r="S37" s="5860"/>
      <c r="T37" s="5861">
        <f t="shared" ref="T37:Y37" si="7">SUBTOTAL(9,T34:T36)</f>
        <v>0</v>
      </c>
      <c r="U37" s="5706">
        <f t="shared" si="7"/>
        <v>0</v>
      </c>
      <c r="V37" s="5706">
        <f t="shared" si="7"/>
        <v>0</v>
      </c>
      <c r="W37" s="5706">
        <f t="shared" si="7"/>
        <v>0</v>
      </c>
      <c r="X37" s="5706">
        <f t="shared" si="7"/>
        <v>0</v>
      </c>
      <c r="Y37" s="5706">
        <f t="shared" si="7"/>
        <v>0</v>
      </c>
      <c r="Z37" s="5724"/>
      <c r="AA37" s="2470"/>
      <c r="AB37" s="5850">
        <f>SUBTOTAL(9,AB34:AB36)</f>
        <v>0</v>
      </c>
      <c r="AC37" s="5851">
        <f>SUBTOTAL(9,AC34:AC36)</f>
        <v>0</v>
      </c>
      <c r="AD37" s="5851">
        <f>SUBTOTAL(9,AD34:AD36)</f>
        <v>0</v>
      </c>
      <c r="AE37" s="5862"/>
      <c r="AM37" s="2504"/>
      <c r="AN37" s="5853">
        <f t="shared" ref="AN37:BD37" si="8">SUBTOTAL(9,AN34:AN36)</f>
        <v>0</v>
      </c>
      <c r="AO37" s="5854">
        <f t="shared" si="8"/>
        <v>0</v>
      </c>
      <c r="AP37" s="5854">
        <f t="shared" si="8"/>
        <v>0</v>
      </c>
      <c r="AQ37" s="5854">
        <f t="shared" si="8"/>
        <v>0</v>
      </c>
      <c r="AR37" s="5854"/>
      <c r="AS37" s="5854"/>
      <c r="AT37" s="5854"/>
      <c r="AU37" s="5854">
        <f t="shared" si="8"/>
        <v>0</v>
      </c>
      <c r="AV37" s="5854"/>
      <c r="AW37" s="5854">
        <f t="shared" si="8"/>
        <v>0</v>
      </c>
      <c r="AX37" s="5854">
        <f t="shared" si="8"/>
        <v>0</v>
      </c>
      <c r="AY37" s="5855">
        <f t="shared" si="8"/>
        <v>0</v>
      </c>
      <c r="AZ37" s="5856">
        <f t="shared" si="8"/>
        <v>0</v>
      </c>
      <c r="BA37" s="5853">
        <f t="shared" si="8"/>
        <v>0</v>
      </c>
      <c r="BB37" s="5855">
        <f t="shared" si="8"/>
        <v>0</v>
      </c>
      <c r="BC37" s="5855">
        <f t="shared" si="8"/>
        <v>0</v>
      </c>
      <c r="BD37" s="5863">
        <f t="shared" si="8"/>
        <v>0</v>
      </c>
      <c r="BE37" s="5853">
        <f>SUBTOTAL(9,BE34:BE36)</f>
        <v>0</v>
      </c>
      <c r="BF37" s="5855">
        <f>SUBTOTAL(9,BF34:BF36)</f>
        <v>0</v>
      </c>
      <c r="BG37" s="5855">
        <f>SUBTOTAL(9,BG34:BG36)</f>
        <v>0</v>
      </c>
      <c r="BH37" s="5855">
        <f>SUBTOTAL(9,BH34:BH36)</f>
        <v>0</v>
      </c>
      <c r="BI37" s="5864"/>
      <c r="BJ37" s="5865"/>
      <c r="BL37" s="2331">
        <f t="shared" ref="BL37:BW37" si="9">SUBTOTAL(9,BL34:BL36)</f>
        <v>0</v>
      </c>
      <c r="BM37" s="2331">
        <f t="shared" si="9"/>
        <v>0</v>
      </c>
      <c r="BN37" s="2331">
        <f t="shared" si="9"/>
        <v>0</v>
      </c>
      <c r="BO37" s="2331">
        <f t="shared" si="9"/>
        <v>0</v>
      </c>
      <c r="BP37" s="2331"/>
      <c r="BQ37" s="2331">
        <f t="shared" si="9"/>
        <v>0</v>
      </c>
      <c r="BR37" s="2331">
        <f t="shared" si="9"/>
        <v>0</v>
      </c>
      <c r="BS37" s="2331">
        <f t="shared" si="9"/>
        <v>0</v>
      </c>
      <c r="BT37" s="2331">
        <f t="shared" si="9"/>
        <v>0</v>
      </c>
      <c r="BU37" s="2331">
        <f t="shared" si="9"/>
        <v>0</v>
      </c>
      <c r="BV37" s="2331">
        <f t="shared" si="9"/>
        <v>0</v>
      </c>
      <c r="BW37" s="2331">
        <f t="shared" si="9"/>
        <v>0</v>
      </c>
      <c r="BX37" s="2331">
        <f>SUBTOTAL(9,BX34:BX36)</f>
        <v>0</v>
      </c>
      <c r="BY37" s="2331">
        <f>SUBTOTAL(9,BY34:BY36)</f>
        <v>0</v>
      </c>
      <c r="BZ37" s="2331">
        <f>SUBTOTAL(9,BZ34:BZ36)</f>
        <v>0</v>
      </c>
      <c r="CA37" s="2331">
        <f>SUBTOTAL(9,CA34:CA36)</f>
        <v>0</v>
      </c>
      <c r="CB37" s="2331">
        <f>SUBTOTAL(9,CB34:CB36)</f>
        <v>0</v>
      </c>
    </row>
    <row r="38" spans="2:81" ht="12.75" customHeight="1">
      <c r="B38" s="2022"/>
      <c r="C38" s="1064"/>
      <c r="D38" s="2023"/>
      <c r="E38" s="2023"/>
      <c r="F38" s="2023"/>
      <c r="G38" s="2023"/>
      <c r="H38" s="2023"/>
      <c r="I38" s="2023"/>
      <c r="J38" s="2480"/>
      <c r="K38" s="2480"/>
      <c r="L38" s="2023"/>
      <c r="M38" s="4206"/>
      <c r="N38" s="4206"/>
      <c r="O38" s="4206"/>
      <c r="P38" s="4206"/>
      <c r="Q38" s="4206"/>
      <c r="R38" s="4147"/>
      <c r="S38" s="4190"/>
      <c r="T38" s="4206"/>
      <c r="U38" s="4206"/>
      <c r="V38" s="4206"/>
      <c r="W38" s="4129"/>
      <c r="X38" s="4114"/>
      <c r="Y38" s="4114"/>
      <c r="Z38" s="4125"/>
      <c r="AB38" s="2476"/>
      <c r="AC38" s="4114"/>
      <c r="AD38" s="4114"/>
      <c r="AE38" s="4125"/>
      <c r="AF38" s="18"/>
      <c r="AG38" s="18"/>
      <c r="AH38" s="18"/>
      <c r="AI38" s="18"/>
      <c r="AJ38" s="18"/>
      <c r="AK38" s="18"/>
      <c r="AL38" s="1"/>
      <c r="AM38" s="2506"/>
      <c r="AN38" s="2537"/>
      <c r="AO38" s="4231"/>
      <c r="AP38" s="4231"/>
      <c r="AQ38" s="4231"/>
      <c r="AR38" s="4231"/>
      <c r="AS38" s="4231"/>
      <c r="AT38" s="4231"/>
      <c r="AU38" s="4231"/>
      <c r="AV38" s="4231"/>
      <c r="AW38" s="4231"/>
      <c r="AX38" s="4231"/>
      <c r="AY38" s="4232"/>
      <c r="AZ38" s="4233"/>
      <c r="BA38" s="2537"/>
      <c r="BB38" s="4232"/>
      <c r="BC38" s="4232"/>
      <c r="BD38" s="5866"/>
      <c r="BE38" s="2537"/>
      <c r="BF38" s="4232"/>
      <c r="BG38" s="4232"/>
      <c r="BH38" s="4232"/>
      <c r="BI38" s="4234"/>
      <c r="BJ38" s="4235"/>
      <c r="BK38" s="1"/>
      <c r="BL38" s="1655"/>
      <c r="BM38" s="1655"/>
      <c r="BN38" s="1655"/>
      <c r="BO38" s="1655"/>
      <c r="BP38" s="1655"/>
      <c r="BQ38" s="1655"/>
      <c r="BR38" s="1655"/>
      <c r="BS38" s="1655"/>
      <c r="BT38" s="1655"/>
      <c r="BU38" s="1655"/>
      <c r="BV38" s="1655"/>
      <c r="BW38" s="1655"/>
      <c r="BX38" s="1655"/>
      <c r="BY38" s="1655"/>
      <c r="BZ38" s="1655"/>
      <c r="CA38" s="1655"/>
      <c r="CB38" s="1655"/>
    </row>
    <row r="39" spans="2:81" ht="12.75" customHeight="1">
      <c r="B39" s="1630" t="s">
        <v>2504</v>
      </c>
      <c r="C39" s="1024" t="s">
        <v>2393</v>
      </c>
      <c r="D39" s="2023"/>
      <c r="E39" s="2023"/>
      <c r="F39" s="2023"/>
      <c r="G39" s="2023"/>
      <c r="H39" s="2023"/>
      <c r="I39" s="2023"/>
      <c r="J39" s="2480"/>
      <c r="K39" s="2480"/>
      <c r="L39" s="2023"/>
      <c r="M39" s="1632"/>
      <c r="N39" s="1632"/>
      <c r="O39" s="1632"/>
      <c r="P39" s="1632"/>
      <c r="Q39" s="1632"/>
      <c r="R39" s="4147"/>
      <c r="S39" s="4190"/>
      <c r="T39" s="1632"/>
      <c r="U39" s="1632"/>
      <c r="V39" s="1632"/>
      <c r="W39" s="4129"/>
      <c r="X39" s="1645"/>
      <c r="Y39" s="1645"/>
      <c r="Z39" s="4125"/>
      <c r="AB39" s="2481"/>
      <c r="AC39" s="1645"/>
      <c r="AD39" s="1645"/>
      <c r="AE39" s="4125"/>
      <c r="AF39" s="18"/>
      <c r="AG39" s="18"/>
      <c r="AH39" s="18"/>
      <c r="AI39" s="18"/>
      <c r="AJ39" s="18"/>
      <c r="AK39" s="18"/>
      <c r="AL39" s="1"/>
      <c r="AM39" s="2506"/>
      <c r="AN39" s="2518"/>
      <c r="AO39" s="2519"/>
      <c r="AP39" s="2519"/>
      <c r="AQ39" s="2519"/>
      <c r="AR39" s="2519"/>
      <c r="AS39" s="2519"/>
      <c r="AT39" s="2519"/>
      <c r="AU39" s="2519"/>
      <c r="AV39" s="2519"/>
      <c r="AW39" s="2519"/>
      <c r="AX39" s="2519"/>
      <c r="AY39" s="2520"/>
      <c r="AZ39" s="2521"/>
      <c r="BA39" s="2518"/>
      <c r="BB39" s="2520"/>
      <c r="BC39" s="2520"/>
      <c r="BD39" s="2521"/>
      <c r="BE39" s="2518"/>
      <c r="BF39" s="2520"/>
      <c r="BG39" s="2520"/>
      <c r="BH39" s="2520"/>
      <c r="BI39" s="2522"/>
      <c r="BJ39" s="2523"/>
      <c r="BK39" s="1"/>
      <c r="BL39" s="1655"/>
      <c r="BM39" s="1655"/>
      <c r="BN39" s="1655"/>
      <c r="BO39" s="1655"/>
      <c r="BP39" s="1655"/>
      <c r="BQ39" s="1655"/>
      <c r="BR39" s="1655"/>
      <c r="BS39" s="1655"/>
      <c r="BT39" s="1655"/>
      <c r="BU39" s="1655"/>
      <c r="BV39" s="1655"/>
      <c r="BW39" s="1655"/>
      <c r="BX39" s="1655"/>
      <c r="BY39" s="1655"/>
      <c r="BZ39" s="1655"/>
      <c r="CA39" s="1655"/>
      <c r="CB39" s="1655"/>
    </row>
    <row r="40" spans="2:81" ht="12.75" customHeight="1">
      <c r="B40" s="1630"/>
      <c r="C40" s="1024"/>
      <c r="D40" s="2023"/>
      <c r="E40" s="2023"/>
      <c r="F40" s="2023"/>
      <c r="G40" s="2023"/>
      <c r="H40" s="2023"/>
      <c r="I40" s="2023"/>
      <c r="J40" s="2480"/>
      <c r="K40" s="2480"/>
      <c r="L40" s="2023"/>
      <c r="M40" s="1632"/>
      <c r="N40" s="1632"/>
      <c r="O40" s="1632"/>
      <c r="P40" s="1632"/>
      <c r="Q40" s="1632"/>
      <c r="R40" s="1282"/>
      <c r="S40" s="4190"/>
      <c r="T40" s="1632"/>
      <c r="U40" s="1632"/>
      <c r="V40" s="1632"/>
      <c r="W40" s="4129"/>
      <c r="X40" s="1645"/>
      <c r="Y40" s="1645"/>
      <c r="Z40" s="4125"/>
      <c r="AB40" s="2481"/>
      <c r="AC40" s="1645"/>
      <c r="AD40" s="1645"/>
      <c r="AE40" s="4125"/>
      <c r="AF40" s="18"/>
      <c r="AG40" s="18"/>
      <c r="AH40" s="18"/>
      <c r="AI40" s="18"/>
      <c r="AJ40" s="18"/>
      <c r="AK40" s="18"/>
      <c r="AL40" s="1"/>
      <c r="AM40" s="2506"/>
      <c r="AN40" s="2518"/>
      <c r="AO40" s="2519"/>
      <c r="AP40" s="2519"/>
      <c r="AQ40" s="2519"/>
      <c r="AR40" s="2519"/>
      <c r="AS40" s="2519"/>
      <c r="AT40" s="2519"/>
      <c r="AU40" s="2519"/>
      <c r="AV40" s="2519"/>
      <c r="AW40" s="2519"/>
      <c r="AX40" s="2519"/>
      <c r="AY40" s="2520"/>
      <c r="AZ40" s="2521"/>
      <c r="BA40" s="2518"/>
      <c r="BB40" s="2520"/>
      <c r="BC40" s="2520"/>
      <c r="BD40" s="2521"/>
      <c r="BE40" s="2518"/>
      <c r="BF40" s="2520"/>
      <c r="BG40" s="2520"/>
      <c r="BH40" s="2520"/>
      <c r="BI40" s="2522"/>
      <c r="BJ40" s="2523"/>
      <c r="BK40" s="1"/>
      <c r="BL40" s="1655"/>
      <c r="BM40" s="1655"/>
      <c r="BN40" s="1655"/>
      <c r="BO40" s="1655"/>
      <c r="BP40" s="1655"/>
      <c r="BQ40" s="1655"/>
      <c r="BR40" s="1655"/>
      <c r="BS40" s="1655"/>
      <c r="BT40" s="1655"/>
      <c r="BU40" s="1655"/>
      <c r="BV40" s="1655"/>
      <c r="BW40" s="1655"/>
      <c r="BX40" s="1655"/>
      <c r="BY40" s="1655"/>
      <c r="BZ40" s="1655"/>
      <c r="CA40" s="1655"/>
      <c r="CB40" s="1655"/>
    </row>
    <row r="41" spans="2:81" ht="12.75" customHeight="1">
      <c r="B41" s="2087" t="s">
        <v>2505</v>
      </c>
      <c r="C41" s="1024" t="s">
        <v>2387</v>
      </c>
      <c r="D41" s="2023"/>
      <c r="E41" s="2023"/>
      <c r="F41" s="2023"/>
      <c r="G41" s="2023"/>
      <c r="H41" s="2023"/>
      <c r="I41" s="2023"/>
      <c r="J41" s="2480"/>
      <c r="K41" s="2480"/>
      <c r="L41" s="2023"/>
      <c r="M41" s="1632"/>
      <c r="N41" s="1632"/>
      <c r="O41" s="1632"/>
      <c r="P41" s="1632"/>
      <c r="Q41" s="1632"/>
      <c r="R41" s="1282"/>
      <c r="S41" s="4190"/>
      <c r="T41" s="1632"/>
      <c r="U41" s="1632"/>
      <c r="V41" s="1632"/>
      <c r="W41" s="4129"/>
      <c r="X41" s="1645"/>
      <c r="Y41" s="1645"/>
      <c r="Z41" s="4125"/>
      <c r="AB41" s="2481"/>
      <c r="AC41" s="1645"/>
      <c r="AD41" s="1645"/>
      <c r="AE41" s="4125"/>
      <c r="AF41" s="18"/>
      <c r="AG41" s="18"/>
      <c r="AH41" s="18"/>
      <c r="AI41" s="18"/>
      <c r="AJ41" s="18"/>
      <c r="AK41" s="18"/>
      <c r="AL41" s="1"/>
      <c r="AM41" s="2506"/>
      <c r="AN41" s="2518"/>
      <c r="AO41" s="2519"/>
      <c r="AP41" s="2519"/>
      <c r="AQ41" s="2519"/>
      <c r="AR41" s="2519"/>
      <c r="AS41" s="2519"/>
      <c r="AT41" s="2519"/>
      <c r="AU41" s="2519"/>
      <c r="AV41" s="2519"/>
      <c r="AW41" s="2519"/>
      <c r="AX41" s="2519"/>
      <c r="AY41" s="2520"/>
      <c r="AZ41" s="2521"/>
      <c r="BA41" s="2518"/>
      <c r="BB41" s="2520"/>
      <c r="BC41" s="2520"/>
      <c r="BD41" s="2521"/>
      <c r="BE41" s="2518"/>
      <c r="BF41" s="2520"/>
      <c r="BG41" s="2520"/>
      <c r="BH41" s="2520"/>
      <c r="BI41" s="2522"/>
      <c r="BJ41" s="2523"/>
      <c r="BK41" s="1"/>
      <c r="BL41" s="1655"/>
      <c r="BM41" s="1655"/>
      <c r="BN41" s="1655"/>
      <c r="BO41" s="1655"/>
      <c r="BP41" s="1655"/>
      <c r="BQ41" s="1655"/>
      <c r="BR41" s="1655"/>
      <c r="BS41" s="1655"/>
      <c r="BT41" s="1655"/>
      <c r="BU41" s="1655"/>
      <c r="BV41" s="1655"/>
      <c r="BW41" s="1655"/>
      <c r="BX41" s="1655"/>
      <c r="BY41" s="1655"/>
      <c r="BZ41" s="1655"/>
      <c r="CA41" s="1655"/>
      <c r="CB41" s="1655"/>
    </row>
    <row r="42" spans="2:81" s="18" customFormat="1" ht="12.75" customHeight="1">
      <c r="B42" s="1635">
        <v>1</v>
      </c>
      <c r="C42" s="2483"/>
      <c r="D42" s="2047"/>
      <c r="E42" s="2047"/>
      <c r="F42" s="2047"/>
      <c r="G42" s="2047"/>
      <c r="H42" s="2047"/>
      <c r="I42" s="4199"/>
      <c r="J42" s="2484"/>
      <c r="K42" s="2484"/>
      <c r="L42" s="2047"/>
      <c r="M42" s="2485"/>
      <c r="N42" s="2485"/>
      <c r="O42" s="2486"/>
      <c r="P42" s="2485"/>
      <c r="Q42" s="2485"/>
      <c r="R42" s="4203"/>
      <c r="S42" s="4200"/>
      <c r="T42" s="2485"/>
      <c r="U42" s="2485"/>
      <c r="V42" s="2486"/>
      <c r="W42" s="2487"/>
      <c r="X42" s="2487"/>
      <c r="Y42" s="2487"/>
      <c r="Z42" s="4197"/>
      <c r="AB42" s="2488"/>
      <c r="AC42" s="1637"/>
      <c r="AD42" s="1637"/>
      <c r="AE42" s="4197"/>
      <c r="AL42" s="1"/>
      <c r="AM42" s="2506"/>
      <c r="AN42" s="2507">
        <f>W42</f>
        <v>0</v>
      </c>
      <c r="AO42" s="2524"/>
      <c r="AP42" s="2524"/>
      <c r="AQ42" s="4220">
        <f>AN42+AO42-AP42</f>
        <v>0</v>
      </c>
      <c r="AR42" s="4219"/>
      <c r="AS42" s="4219" t="str">
        <f>IF(I42="Foreclosed","Y","N")</f>
        <v>N</v>
      </c>
      <c r="AT42" s="4219">
        <f>IF(AS42="Y",IF($E$5-K42&lt;((20*365)+1),"Y",0),0)</f>
        <v>0</v>
      </c>
      <c r="AU42" s="2524"/>
      <c r="AV42" s="2524"/>
      <c r="AW42" s="2524"/>
      <c r="AX42" s="4220">
        <f>IF(AZ42&gt;AQ42,AZ42-AQ42,0)</f>
        <v>0</v>
      </c>
      <c r="AY42" s="4222">
        <f>IF(AQ42&gt;AZ42,AQ42-AZ42,0)</f>
        <v>0</v>
      </c>
      <c r="AZ42" s="2525">
        <f>IF(AS42="Y",IF(AND(AR42="Y",AT42="Y"),IF(AW42=0,AQ42,MIN(AW42,AQ42)),0),IF(AR42="Y",IF(AW42=0,AQ42,MIN(AW42,AQ42)),0))</f>
        <v>0</v>
      </c>
      <c r="BA42" s="2526"/>
      <c r="BB42" s="4222">
        <f>IF(BD42&gt;AQ42,BD42-AQ42,0)</f>
        <v>0</v>
      </c>
      <c r="BC42" s="4222">
        <f>IF(AQ42&gt;BD42,AQ42-BD42,0)</f>
        <v>0</v>
      </c>
      <c r="BD42" s="4223">
        <f>AZ42+BA42</f>
        <v>0</v>
      </c>
      <c r="BE42" s="2526"/>
      <c r="BF42" s="4222">
        <f>IF(BH42&gt;AQ42,BH42-AQ42,0)</f>
        <v>0</v>
      </c>
      <c r="BG42" s="4222">
        <f>IF(AQ42&gt;BH42,AQ42-BH42,0)</f>
        <v>0</v>
      </c>
      <c r="BH42" s="2510">
        <f>BD42+BE42</f>
        <v>0</v>
      </c>
      <c r="BI42" s="2527"/>
      <c r="BJ42" s="2528"/>
      <c r="BK42" s="1"/>
      <c r="BL42" s="2325">
        <f>AB42</f>
        <v>0</v>
      </c>
      <c r="BM42" s="2511"/>
      <c r="BN42" s="2511"/>
      <c r="BO42" s="2325">
        <f>BL42+BM42-BN42</f>
        <v>0</v>
      </c>
      <c r="BP42" s="2511"/>
      <c r="BQ42" s="2325">
        <f>IF(BS42&gt;BO42,BS42-BO42,0)</f>
        <v>0</v>
      </c>
      <c r="BR42" s="2325">
        <f>IF(BO42&gt;BS42,BO42-BS42,0)</f>
        <v>0</v>
      </c>
      <c r="BS42" s="2325">
        <f>IF(BP42="Y",BO42,0)</f>
        <v>0</v>
      </c>
      <c r="BT42" s="2511"/>
      <c r="BU42" s="2325">
        <f>IF(BW42&gt;BO42,BW42-BO42,0)</f>
        <v>0</v>
      </c>
      <c r="BV42" s="2325">
        <f>IF(BO42&gt;BW42,BO42-BW42,0)</f>
        <v>0</v>
      </c>
      <c r="BW42" s="2325">
        <f>BS42+BT42</f>
        <v>0</v>
      </c>
      <c r="BX42" s="2511"/>
      <c r="BY42" s="2325">
        <f>IF(CA42&gt;BO42,CA42-BO42,0)</f>
        <v>0</v>
      </c>
      <c r="BZ42" s="2325">
        <f>IF(BO42&gt;CA42,BO42-CA42,0)</f>
        <v>0</v>
      </c>
      <c r="CA42" s="2325">
        <f>BW42+BX42</f>
        <v>0</v>
      </c>
      <c r="CB42" s="2511"/>
      <c r="CC42" s="1"/>
    </row>
    <row r="43" spans="2:81" s="18" customFormat="1" ht="12.75" customHeight="1">
      <c r="B43" s="1635">
        <v>2</v>
      </c>
      <c r="C43" s="2483"/>
      <c r="D43" s="2047"/>
      <c r="E43" s="2047"/>
      <c r="F43" s="2047"/>
      <c r="G43" s="2047"/>
      <c r="H43" s="2047"/>
      <c r="I43" s="4199"/>
      <c r="J43" s="2484"/>
      <c r="K43" s="2484"/>
      <c r="L43" s="2047"/>
      <c r="M43" s="2485"/>
      <c r="N43" s="2485"/>
      <c r="O43" s="2486"/>
      <c r="P43" s="2485"/>
      <c r="Q43" s="2485"/>
      <c r="R43" s="4203"/>
      <c r="S43" s="4200"/>
      <c r="T43" s="2485"/>
      <c r="U43" s="2485"/>
      <c r="V43" s="2486"/>
      <c r="W43" s="2487"/>
      <c r="X43" s="2487"/>
      <c r="Y43" s="2487"/>
      <c r="Z43" s="4197"/>
      <c r="AB43" s="2489"/>
      <c r="AC43" s="1766"/>
      <c r="AD43" s="1766"/>
      <c r="AE43" s="4197"/>
      <c r="AL43" s="1"/>
      <c r="AM43" s="2506"/>
      <c r="AN43" s="2507">
        <f>W43</f>
        <v>0</v>
      </c>
      <c r="AO43" s="2529"/>
      <c r="AP43" s="2529"/>
      <c r="AQ43" s="4220">
        <f>AN43+AO43-AP43</f>
        <v>0</v>
      </c>
      <c r="AR43" s="4219"/>
      <c r="AS43" s="4219" t="str">
        <f>IF(I43="Foreclosed","Y","N")</f>
        <v>N</v>
      </c>
      <c r="AT43" s="4219">
        <f>IF(AS43="Y",IF($E$5-K43&lt;((20*365)+1),"Y",0),0)</f>
        <v>0</v>
      </c>
      <c r="AU43" s="2529"/>
      <c r="AV43" s="2529"/>
      <c r="AW43" s="2529"/>
      <c r="AX43" s="4220">
        <f>IF(AZ43&gt;AQ43,AZ43-AQ43,0)</f>
        <v>0</v>
      </c>
      <c r="AY43" s="4222">
        <f>IF(AQ43&gt;AZ43,AQ43-AZ43,0)</f>
        <v>0</v>
      </c>
      <c r="AZ43" s="2508">
        <f>IF(AS43="Y",IF(AND(AR43="Y",AT43="Y"),IF(AW43=0,AQ43,MIN(AW43,AQ43)),0),IF(AR43="Y",IF(AW43=0,AQ43,MIN(AW43,AQ43)),0))</f>
        <v>0</v>
      </c>
      <c r="BA43" s="2530"/>
      <c r="BB43" s="4222">
        <f>IF(BD43&gt;AQ43,BD43-AQ43,0)</f>
        <v>0</v>
      </c>
      <c r="BC43" s="4222">
        <f>IF(AQ43&gt;BD43,AQ43-BD43,0)</f>
        <v>0</v>
      </c>
      <c r="BD43" s="4223">
        <f>AZ43+BA43</f>
        <v>0</v>
      </c>
      <c r="BE43" s="2530"/>
      <c r="BF43" s="4222">
        <f>IF(BH43&gt;AQ43,BH43-AQ43,0)</f>
        <v>0</v>
      </c>
      <c r="BG43" s="4222">
        <f>IF(AQ43&gt;BH43,AQ43-BH43,0)</f>
        <v>0</v>
      </c>
      <c r="BH43" s="2510">
        <f>BD43+BE43</f>
        <v>0</v>
      </c>
      <c r="BI43" s="2538"/>
      <c r="BJ43" s="2539"/>
      <c r="BK43" s="1"/>
      <c r="BL43" s="2325">
        <f>AB43</f>
        <v>0</v>
      </c>
      <c r="BM43" s="2511"/>
      <c r="BN43" s="2511"/>
      <c r="BO43" s="2325">
        <f>BL43+BM43-BN43</f>
        <v>0</v>
      </c>
      <c r="BP43" s="2511"/>
      <c r="BQ43" s="2325">
        <f>IF(BS43&gt;BO43,BS43-BO43,0)</f>
        <v>0</v>
      </c>
      <c r="BR43" s="2325">
        <f>IF(BO43&gt;BS43,BO43-BS43,0)</f>
        <v>0</v>
      </c>
      <c r="BS43" s="2325">
        <f>IF(BP43="Y",BO43,0)</f>
        <v>0</v>
      </c>
      <c r="BT43" s="2511"/>
      <c r="BU43" s="2325">
        <f>IF(BW43&gt;BO43,BW43-BO43,0)</f>
        <v>0</v>
      </c>
      <c r="BV43" s="2325">
        <f>IF(BO43&gt;BW43,BO43-BW43,0)</f>
        <v>0</v>
      </c>
      <c r="BW43" s="2325">
        <f>BS43+BT43</f>
        <v>0</v>
      </c>
      <c r="BX43" s="2511"/>
      <c r="BY43" s="2325">
        <f>IF(CA43&gt;BO43,CA43-BO43,0)</f>
        <v>0</v>
      </c>
      <c r="BZ43" s="2325">
        <f>IF(BO43&gt;CA43,BO43-CA43,0)</f>
        <v>0</v>
      </c>
      <c r="CA43" s="2325">
        <f>BW43+BX43</f>
        <v>0</v>
      </c>
      <c r="CB43" s="2511"/>
      <c r="CC43" s="1"/>
    </row>
    <row r="44" spans="2:81" s="18" customFormat="1" ht="12.75" customHeight="1">
      <c r="B44" s="2491">
        <v>3</v>
      </c>
      <c r="C44" s="2492"/>
      <c r="D44" s="2053"/>
      <c r="E44" s="2053"/>
      <c r="F44" s="2053"/>
      <c r="G44" s="2053"/>
      <c r="H44" s="2053"/>
      <c r="I44" s="2054"/>
      <c r="J44" s="2493"/>
      <c r="K44" s="2493"/>
      <c r="L44" s="2053"/>
      <c r="M44" s="2096"/>
      <c r="N44" s="2096"/>
      <c r="O44" s="2494"/>
      <c r="P44" s="2096"/>
      <c r="Q44" s="2096"/>
      <c r="R44" s="2059"/>
      <c r="S44" s="2467"/>
      <c r="T44" s="2096"/>
      <c r="U44" s="2096"/>
      <c r="V44" s="2494"/>
      <c r="W44" s="2495"/>
      <c r="X44" s="2495"/>
      <c r="Y44" s="2495"/>
      <c r="Z44" s="2044"/>
      <c r="AB44" s="2496"/>
      <c r="AC44" s="2079"/>
      <c r="AD44" s="2079"/>
      <c r="AE44" s="2044"/>
      <c r="AL44" s="1"/>
      <c r="AM44" s="2506"/>
      <c r="AN44" s="2507">
        <f>W44</f>
        <v>0</v>
      </c>
      <c r="AO44" s="2533"/>
      <c r="AP44" s="2533"/>
      <c r="AQ44" s="4220">
        <f>AN44+AO44-AP44</f>
        <v>0</v>
      </c>
      <c r="AR44" s="2512"/>
      <c r="AS44" s="4219" t="str">
        <f>IF(I44="Foreclosed","Y","N")</f>
        <v>N</v>
      </c>
      <c r="AT44" s="4219">
        <f>IF(AS44="Y",IF($E$5-K44&lt;((20*365)+1),"Y",0),0)</f>
        <v>0</v>
      </c>
      <c r="AU44" s="2533"/>
      <c r="AV44" s="2533"/>
      <c r="AW44" s="2533"/>
      <c r="AX44" s="4220">
        <f>IF(AZ44&gt;AQ44,AZ44-AQ44,0)</f>
        <v>0</v>
      </c>
      <c r="AY44" s="4222">
        <f>IF(AQ44&gt;AZ44,AQ44-AZ44,0)</f>
        <v>0</v>
      </c>
      <c r="AZ44" s="2508">
        <f>IF(AS44="Y",IF(AND(AR44="Y",AT44="Y"),IF(AW44=0,AQ44,MIN(AW44,AQ44)),0),IF(AR44="Y",IF(AW44=0,AQ44,MIN(AW44,AQ44)),0))</f>
        <v>0</v>
      </c>
      <c r="BA44" s="2534"/>
      <c r="BB44" s="4222">
        <f>IF(BD44&gt;AQ44,BD44-AQ44,0)</f>
        <v>0</v>
      </c>
      <c r="BC44" s="4222">
        <f>IF(AQ44&gt;BD44,AQ44-BD44,0)</f>
        <v>0</v>
      </c>
      <c r="BD44" s="4223">
        <f>AZ44+BA44</f>
        <v>0</v>
      </c>
      <c r="BE44" s="2534"/>
      <c r="BF44" s="4222">
        <f>IF(BH44&gt;AQ44,BH44-AQ44,0)</f>
        <v>0</v>
      </c>
      <c r="BG44" s="4222">
        <f>IF(AQ44&gt;BH44,AQ44-BH44,0)</f>
        <v>0</v>
      </c>
      <c r="BH44" s="2510">
        <f>BD44+BE44</f>
        <v>0</v>
      </c>
      <c r="BI44" s="2531"/>
      <c r="BJ44" s="2532"/>
      <c r="BK44" s="1"/>
      <c r="BL44" s="2325">
        <f>AB44</f>
        <v>0</v>
      </c>
      <c r="BM44" s="2511"/>
      <c r="BN44" s="2511"/>
      <c r="BO44" s="2325">
        <f>BL44+BM44-BN44</f>
        <v>0</v>
      </c>
      <c r="BP44" s="2511"/>
      <c r="BQ44" s="2325">
        <f>IF(BS44&gt;BO44,BS44-BO44,0)</f>
        <v>0</v>
      </c>
      <c r="BR44" s="2325">
        <f>IF(BO44&gt;BS44,BO44-BS44,0)</f>
        <v>0</v>
      </c>
      <c r="BS44" s="2325">
        <f>IF(BP44="Y",BO44,0)</f>
        <v>0</v>
      </c>
      <c r="BT44" s="2511"/>
      <c r="BU44" s="2325">
        <f>IF(BW44&gt;BO44,BW44-BO44,0)</f>
        <v>0</v>
      </c>
      <c r="BV44" s="2325">
        <f>IF(BO44&gt;BW44,BO44-BW44,0)</f>
        <v>0</v>
      </c>
      <c r="BW44" s="2325">
        <f>BS44+BT44</f>
        <v>0</v>
      </c>
      <c r="BX44" s="2511"/>
      <c r="BY44" s="2325">
        <f>IF(CA44&gt;BO44,CA44-BO44,0)</f>
        <v>0</v>
      </c>
      <c r="BZ44" s="2325">
        <f>IF(BO44&gt;CA44,BO44-CA44,0)</f>
        <v>0</v>
      </c>
      <c r="CA44" s="2325">
        <f>BW44+BX44</f>
        <v>0</v>
      </c>
      <c r="CB44" s="2511"/>
      <c r="CC44" s="1"/>
    </row>
    <row r="45" spans="2:81" ht="12.75" customHeight="1">
      <c r="B45" s="5701"/>
      <c r="C45" s="5703" t="s">
        <v>2395</v>
      </c>
      <c r="D45" s="5703"/>
      <c r="E45" s="5703"/>
      <c r="F45" s="5703"/>
      <c r="G45" s="5703"/>
      <c r="H45" s="5703"/>
      <c r="I45" s="5703"/>
      <c r="J45" s="5859"/>
      <c r="K45" s="5859"/>
      <c r="L45" s="5703"/>
      <c r="M45" s="5706">
        <f>SUBTOTAL(9,M42:M44)</f>
        <v>0</v>
      </c>
      <c r="N45" s="5706">
        <f>SUBTOTAL(9,N42:N44)</f>
        <v>0</v>
      </c>
      <c r="O45" s="5706">
        <f>SUBTOTAL(9,O42:O44)</f>
        <v>0</v>
      </c>
      <c r="P45" s="5706">
        <f>SUBTOTAL(9,P42:P44)</f>
        <v>0</v>
      </c>
      <c r="Q45" s="5706">
        <f>SUBTOTAL(9,Q42:Q44)</f>
        <v>0</v>
      </c>
      <c r="R45" s="5704"/>
      <c r="S45" s="5705"/>
      <c r="T45" s="5861">
        <f t="shared" ref="T45:Y45" si="10">SUBTOTAL(9,T42:T44)</f>
        <v>0</v>
      </c>
      <c r="U45" s="5706">
        <f t="shared" si="10"/>
        <v>0</v>
      </c>
      <c r="V45" s="5706">
        <f t="shared" si="10"/>
        <v>0</v>
      </c>
      <c r="W45" s="5706">
        <f t="shared" si="10"/>
        <v>0</v>
      </c>
      <c r="X45" s="5706">
        <f t="shared" si="10"/>
        <v>0</v>
      </c>
      <c r="Y45" s="5706">
        <f t="shared" si="10"/>
        <v>0</v>
      </c>
      <c r="Z45" s="5710"/>
      <c r="AA45" s="2470"/>
      <c r="AB45" s="5850">
        <f>SUBTOTAL(9,AB42:AB44)</f>
        <v>0</v>
      </c>
      <c r="AC45" s="5851">
        <f>SUBTOTAL(9,AC42:AC44)</f>
        <v>0</v>
      </c>
      <c r="AD45" s="5851">
        <f>SUBTOTAL(9,AD42:AD44)</f>
        <v>0</v>
      </c>
      <c r="AE45" s="5862"/>
      <c r="AM45" s="2504"/>
      <c r="AN45" s="5853">
        <f t="shared" ref="AN45:BD45" si="11">SUBTOTAL(9,AN42:AN44)</f>
        <v>0</v>
      </c>
      <c r="AO45" s="5854">
        <f t="shared" si="11"/>
        <v>0</v>
      </c>
      <c r="AP45" s="5854">
        <f t="shared" si="11"/>
        <v>0</v>
      </c>
      <c r="AQ45" s="5854">
        <f t="shared" si="11"/>
        <v>0</v>
      </c>
      <c r="AR45" s="5854"/>
      <c r="AS45" s="5854"/>
      <c r="AT45" s="5854"/>
      <c r="AU45" s="5854">
        <f t="shared" si="11"/>
        <v>0</v>
      </c>
      <c r="AV45" s="5854"/>
      <c r="AW45" s="5854">
        <f t="shared" si="11"/>
        <v>0</v>
      </c>
      <c r="AX45" s="5854">
        <f t="shared" si="11"/>
        <v>0</v>
      </c>
      <c r="AY45" s="5855">
        <f t="shared" si="11"/>
        <v>0</v>
      </c>
      <c r="AZ45" s="5856">
        <f t="shared" si="11"/>
        <v>0</v>
      </c>
      <c r="BA45" s="5853">
        <f t="shared" si="11"/>
        <v>0</v>
      </c>
      <c r="BB45" s="5855">
        <f t="shared" si="11"/>
        <v>0</v>
      </c>
      <c r="BC45" s="5855">
        <f t="shared" si="11"/>
        <v>0</v>
      </c>
      <c r="BD45" s="5856">
        <f t="shared" si="11"/>
        <v>0</v>
      </c>
      <c r="BE45" s="5853">
        <f>SUBTOTAL(9,BE42:BE44)</f>
        <v>0</v>
      </c>
      <c r="BF45" s="5855">
        <f>SUBTOTAL(9,BF42:BF44)</f>
        <v>0</v>
      </c>
      <c r="BG45" s="5855">
        <f>SUBTOTAL(9,BG42:BG44)</f>
        <v>0</v>
      </c>
      <c r="BH45" s="5855">
        <f>SUBTOTAL(9,BH42:BH44)</f>
        <v>0</v>
      </c>
      <c r="BI45" s="5857"/>
      <c r="BJ45" s="5858"/>
      <c r="BL45" s="2331">
        <f t="shared" ref="BL45:BW45" si="12">SUBTOTAL(9,BL42:BL44)</f>
        <v>0</v>
      </c>
      <c r="BM45" s="2331">
        <f t="shared" si="12"/>
        <v>0</v>
      </c>
      <c r="BN45" s="2331">
        <f t="shared" si="12"/>
        <v>0</v>
      </c>
      <c r="BO45" s="2331">
        <f t="shared" si="12"/>
        <v>0</v>
      </c>
      <c r="BP45" s="2331"/>
      <c r="BQ45" s="2331">
        <f t="shared" si="12"/>
        <v>0</v>
      </c>
      <c r="BR45" s="2331">
        <f t="shared" si="12"/>
        <v>0</v>
      </c>
      <c r="BS45" s="2331">
        <f t="shared" si="12"/>
        <v>0</v>
      </c>
      <c r="BT45" s="2331">
        <f t="shared" si="12"/>
        <v>0</v>
      </c>
      <c r="BU45" s="2331">
        <f t="shared" si="12"/>
        <v>0</v>
      </c>
      <c r="BV45" s="2331">
        <f t="shared" si="12"/>
        <v>0</v>
      </c>
      <c r="BW45" s="2331">
        <f t="shared" si="12"/>
        <v>0</v>
      </c>
      <c r="BX45" s="2331">
        <f>SUBTOTAL(9,BX42:BX44)</f>
        <v>0</v>
      </c>
      <c r="BY45" s="2331">
        <f>SUBTOTAL(9,BY42:BY44)</f>
        <v>0</v>
      </c>
      <c r="BZ45" s="2331">
        <f>SUBTOTAL(9,BZ42:BZ44)</f>
        <v>0</v>
      </c>
      <c r="CA45" s="2331">
        <f>SUBTOTAL(9,CA42:CA44)</f>
        <v>0</v>
      </c>
      <c r="CB45" s="2331"/>
    </row>
    <row r="46" spans="2:81" ht="12.75" customHeight="1">
      <c r="B46" s="2022"/>
      <c r="C46" s="1064"/>
      <c r="D46" s="2023"/>
      <c r="E46" s="2023"/>
      <c r="F46" s="2023"/>
      <c r="G46" s="2023"/>
      <c r="H46" s="2023"/>
      <c r="I46" s="2023"/>
      <c r="J46" s="2480"/>
      <c r="K46" s="2480"/>
      <c r="L46" s="2023"/>
      <c r="M46" s="4206"/>
      <c r="N46" s="4206"/>
      <c r="O46" s="4206"/>
      <c r="P46" s="4206"/>
      <c r="Q46" s="4206"/>
      <c r="R46" s="4116"/>
      <c r="S46" s="4190"/>
      <c r="T46" s="4206"/>
      <c r="U46" s="4206"/>
      <c r="V46" s="4206"/>
      <c r="W46" s="4114"/>
      <c r="X46" s="4114"/>
      <c r="Y46" s="4114"/>
      <c r="Z46" s="4125"/>
      <c r="AB46" s="2476"/>
      <c r="AC46" s="4114"/>
      <c r="AD46" s="4114"/>
      <c r="AE46" s="4125"/>
      <c r="AF46" s="18"/>
      <c r="AG46" s="18"/>
      <c r="AH46" s="18"/>
      <c r="AI46" s="18"/>
      <c r="AJ46" s="18"/>
      <c r="AK46" s="18"/>
      <c r="AL46" s="1"/>
      <c r="AM46" s="2506"/>
      <c r="AN46" s="2537"/>
      <c r="AO46" s="4231"/>
      <c r="AP46" s="4231"/>
      <c r="AQ46" s="4231"/>
      <c r="AR46" s="4231"/>
      <c r="AS46" s="4231"/>
      <c r="AT46" s="4231"/>
      <c r="AU46" s="4231"/>
      <c r="AV46" s="4231"/>
      <c r="AW46" s="4231"/>
      <c r="AX46" s="4231"/>
      <c r="AY46" s="4232"/>
      <c r="AZ46" s="4233"/>
      <c r="BA46" s="2537"/>
      <c r="BB46" s="4232"/>
      <c r="BC46" s="4232"/>
      <c r="BD46" s="4233"/>
      <c r="BE46" s="2537"/>
      <c r="BF46" s="4232"/>
      <c r="BG46" s="4232"/>
      <c r="BH46" s="4232"/>
      <c r="BI46" s="4234"/>
      <c r="BJ46" s="4235"/>
      <c r="BK46" s="1"/>
      <c r="BL46" s="1655"/>
      <c r="BM46" s="1655"/>
      <c r="BN46" s="1655"/>
      <c r="BO46" s="1655"/>
      <c r="BP46" s="1655"/>
      <c r="BQ46" s="1655"/>
      <c r="BR46" s="1655"/>
      <c r="BS46" s="1655"/>
      <c r="BT46" s="1655"/>
      <c r="BU46" s="1655"/>
      <c r="BV46" s="1655"/>
      <c r="BW46" s="1655"/>
      <c r="BX46" s="1655"/>
      <c r="BY46" s="1655"/>
      <c r="BZ46" s="1655"/>
      <c r="CA46" s="1655"/>
      <c r="CB46" s="1655"/>
    </row>
    <row r="47" spans="2:81" ht="12.75" customHeight="1">
      <c r="B47" s="2087" t="s">
        <v>2506</v>
      </c>
      <c r="C47" s="1024" t="s">
        <v>2507</v>
      </c>
      <c r="D47" s="2023" t="s">
        <v>2397</v>
      </c>
      <c r="E47" s="2023"/>
      <c r="F47" s="2023"/>
      <c r="G47" s="2023"/>
      <c r="H47" s="2023"/>
      <c r="I47" s="2023"/>
      <c r="J47" s="2480"/>
      <c r="K47" s="2480"/>
      <c r="L47" s="2023"/>
      <c r="M47" s="1632"/>
      <c r="N47" s="1632"/>
      <c r="O47" s="1632"/>
      <c r="P47" s="1632"/>
      <c r="Q47" s="1632"/>
      <c r="R47" s="1282"/>
      <c r="S47" s="4190"/>
      <c r="T47" s="1632"/>
      <c r="U47" s="1632"/>
      <c r="V47" s="1632"/>
      <c r="W47" s="1645"/>
      <c r="X47" s="1645"/>
      <c r="Y47" s="1645"/>
      <c r="Z47" s="4125"/>
      <c r="AB47" s="2481"/>
      <c r="AC47" s="1645"/>
      <c r="AD47" s="1645"/>
      <c r="AE47" s="4125"/>
      <c r="AF47" s="18"/>
      <c r="AG47" s="18"/>
      <c r="AH47" s="18"/>
      <c r="AI47" s="18"/>
      <c r="AJ47" s="18"/>
      <c r="AK47" s="18"/>
      <c r="AL47" s="1"/>
      <c r="AM47" s="2506"/>
      <c r="AN47" s="2518"/>
      <c r="AO47" s="2519"/>
      <c r="AP47" s="2519"/>
      <c r="AQ47" s="2519"/>
      <c r="AR47" s="2519"/>
      <c r="AS47" s="2519"/>
      <c r="AT47" s="2519"/>
      <c r="AU47" s="2519"/>
      <c r="AV47" s="2519"/>
      <c r="AW47" s="2519"/>
      <c r="AX47" s="2519"/>
      <c r="AY47" s="2520"/>
      <c r="AZ47" s="2521"/>
      <c r="BA47" s="2518"/>
      <c r="BB47" s="2520"/>
      <c r="BC47" s="2520"/>
      <c r="BD47" s="2521"/>
      <c r="BE47" s="2518"/>
      <c r="BF47" s="2520"/>
      <c r="BG47" s="2520"/>
      <c r="BH47" s="2520"/>
      <c r="BI47" s="2522"/>
      <c r="BJ47" s="2523"/>
      <c r="BK47" s="1"/>
      <c r="BL47" s="1655"/>
      <c r="BM47" s="1655"/>
      <c r="BN47" s="1655"/>
      <c r="BO47" s="1655"/>
      <c r="BP47" s="1655"/>
      <c r="BQ47" s="1655"/>
      <c r="BR47" s="1655"/>
      <c r="BS47" s="1655"/>
      <c r="BT47" s="1655"/>
      <c r="BU47" s="1655"/>
      <c r="BV47" s="1655"/>
      <c r="BW47" s="1655"/>
      <c r="BX47" s="1655"/>
      <c r="BY47" s="1655"/>
      <c r="BZ47" s="1655"/>
      <c r="CA47" s="1655"/>
      <c r="CB47" s="1655"/>
    </row>
    <row r="48" spans="2:81" s="18" customFormat="1" ht="12.75" customHeight="1">
      <c r="B48" s="1635">
        <v>1</v>
      </c>
      <c r="C48" s="2483"/>
      <c r="D48" s="2047"/>
      <c r="E48" s="2047"/>
      <c r="F48" s="2047"/>
      <c r="G48" s="2047"/>
      <c r="H48" s="2047"/>
      <c r="I48" s="2047"/>
      <c r="J48" s="2484"/>
      <c r="K48" s="2484"/>
      <c r="L48" s="2047"/>
      <c r="M48" s="2485"/>
      <c r="N48" s="2485"/>
      <c r="O48" s="2486"/>
      <c r="P48" s="2485"/>
      <c r="Q48" s="2485"/>
      <c r="R48" s="4203"/>
      <c r="S48" s="4200"/>
      <c r="T48" s="2485"/>
      <c r="U48" s="2485"/>
      <c r="V48" s="2486"/>
      <c r="W48" s="2487"/>
      <c r="X48" s="2487"/>
      <c r="Y48" s="2487"/>
      <c r="Z48" s="4197"/>
      <c r="AB48" s="2488"/>
      <c r="AC48" s="1637"/>
      <c r="AD48" s="1637"/>
      <c r="AE48" s="4197"/>
      <c r="AL48" s="1"/>
      <c r="AM48" s="2506"/>
      <c r="AN48" s="2507">
        <f>W48</f>
        <v>0</v>
      </c>
      <c r="AO48" s="2524"/>
      <c r="AP48" s="2524"/>
      <c r="AQ48" s="4220">
        <f>AN48+AO48-AP48</f>
        <v>0</v>
      </c>
      <c r="AR48" s="4219"/>
      <c r="AS48" s="4219" t="str">
        <f>IF(I48="Foreclosed","Y","N")</f>
        <v>N</v>
      </c>
      <c r="AT48" s="4219">
        <f>IF(AS48="Y",IF($E$5-K48&lt;((20*365)+1),"Y",0),0)</f>
        <v>0</v>
      </c>
      <c r="AU48" s="2524"/>
      <c r="AV48" s="2524"/>
      <c r="AW48" s="2524"/>
      <c r="AX48" s="4220">
        <f>IF(AZ48&gt;AQ48,AZ48-AQ48,0)</f>
        <v>0</v>
      </c>
      <c r="AY48" s="4222">
        <f>IF(AQ48&gt;AZ48,AQ48-AZ48,0)</f>
        <v>0</v>
      </c>
      <c r="AZ48" s="2508">
        <f>IF(AS48="Y",IF(AND(AR48="Y",AT48="Y"),IF(AW48=0,AQ48,MIN(AW48,AQ48)),0),IF(AR48="Y",IF(AW48=0,AQ48,MIN(AW48,AQ48)),0))</f>
        <v>0</v>
      </c>
      <c r="BA48" s="2526"/>
      <c r="BB48" s="4222">
        <f>IF(BD48&gt;AQ48,BD48-AQ48,0)</f>
        <v>0</v>
      </c>
      <c r="BC48" s="4222">
        <f>IF(AQ48&gt;BD48,AQ48-BD48,0)</f>
        <v>0</v>
      </c>
      <c r="BD48" s="4223">
        <f>AZ48+BA48</f>
        <v>0</v>
      </c>
      <c r="BE48" s="2526"/>
      <c r="BF48" s="4222">
        <f>IF(BH48&gt;AQ48,BH48-AQ48,0)</f>
        <v>0</v>
      </c>
      <c r="BG48" s="4222">
        <f>IF(AQ48&gt;BH48,AQ48-BH48,0)</f>
        <v>0</v>
      </c>
      <c r="BH48" s="2510">
        <f>BD48+BE48</f>
        <v>0</v>
      </c>
      <c r="BI48" s="2540"/>
      <c r="BJ48" s="2541"/>
      <c r="BK48" s="1"/>
      <c r="BL48" s="2325">
        <f>AB48</f>
        <v>0</v>
      </c>
      <c r="BM48" s="2511"/>
      <c r="BN48" s="2511"/>
      <c r="BO48" s="2325">
        <f>BL48+BM48-BN48</f>
        <v>0</v>
      </c>
      <c r="BP48" s="2511"/>
      <c r="BQ48" s="2325">
        <f>IF(BS48&gt;BO48,BS48-BO48,0)</f>
        <v>0</v>
      </c>
      <c r="BR48" s="2325">
        <f>IF(BO48&gt;BS48,BO48-BS48,0)</f>
        <v>0</v>
      </c>
      <c r="BS48" s="2325">
        <f>IF(BP48="Y",BO48,0)</f>
        <v>0</v>
      </c>
      <c r="BT48" s="2511"/>
      <c r="BU48" s="2325">
        <f>IF(BW48&gt;BO48,BW48-BO48,0)</f>
        <v>0</v>
      </c>
      <c r="BV48" s="2325">
        <f>IF(BO48&gt;BW48,BO48-BW48,0)</f>
        <v>0</v>
      </c>
      <c r="BW48" s="2325">
        <f>BS48+BT48</f>
        <v>0</v>
      </c>
      <c r="BX48" s="2511"/>
      <c r="BY48" s="2325">
        <f>IF(CA48&gt;BO48,CA48-BO48,0)</f>
        <v>0</v>
      </c>
      <c r="BZ48" s="2325">
        <f>IF(BO48&gt;CA48,BO48-CA48,0)</f>
        <v>0</v>
      </c>
      <c r="CA48" s="2325">
        <f>BW48+BX48</f>
        <v>0</v>
      </c>
      <c r="CB48" s="2511"/>
      <c r="CC48" s="1"/>
    </row>
    <row r="49" spans="2:81" s="18" customFormat="1" ht="12.75" customHeight="1">
      <c r="B49" s="1635">
        <v>2</v>
      </c>
      <c r="C49" s="2483"/>
      <c r="D49" s="2047"/>
      <c r="E49" s="2047"/>
      <c r="F49" s="2047"/>
      <c r="G49" s="2047"/>
      <c r="H49" s="2047"/>
      <c r="I49" s="2047"/>
      <c r="J49" s="2484"/>
      <c r="K49" s="2484"/>
      <c r="L49" s="2047"/>
      <c r="M49" s="2485"/>
      <c r="N49" s="2485"/>
      <c r="O49" s="2486"/>
      <c r="P49" s="2485"/>
      <c r="Q49" s="2485"/>
      <c r="R49" s="4203"/>
      <c r="S49" s="4200"/>
      <c r="T49" s="2485"/>
      <c r="U49" s="2485"/>
      <c r="V49" s="2486"/>
      <c r="W49" s="2487"/>
      <c r="X49" s="2487"/>
      <c r="Y49" s="2487"/>
      <c r="Z49" s="4197"/>
      <c r="AB49" s="2489"/>
      <c r="AC49" s="1766"/>
      <c r="AD49" s="1766"/>
      <c r="AE49" s="4197"/>
      <c r="AL49" s="1"/>
      <c r="AM49" s="2506"/>
      <c r="AN49" s="2507">
        <f>W49</f>
        <v>0</v>
      </c>
      <c r="AO49" s="2529"/>
      <c r="AP49" s="2529"/>
      <c r="AQ49" s="4220">
        <f>AN49+AO49-AP49</f>
        <v>0</v>
      </c>
      <c r="AR49" s="4219"/>
      <c r="AS49" s="4219" t="str">
        <f>IF(I49="Foreclosed","Y","N")</f>
        <v>N</v>
      </c>
      <c r="AT49" s="4219">
        <f>IF(AS49="Y",IF($E$5-K49&lt;((20*365)+1),"Y",0),0)</f>
        <v>0</v>
      </c>
      <c r="AU49" s="2529"/>
      <c r="AV49" s="2529"/>
      <c r="AW49" s="2529"/>
      <c r="AX49" s="4220">
        <f>IF(AZ49&gt;AQ49,AZ49-AQ49,0)</f>
        <v>0</v>
      </c>
      <c r="AY49" s="4222">
        <f>IF(AQ49&gt;AZ49,AQ49-AZ49,0)</f>
        <v>0</v>
      </c>
      <c r="AZ49" s="2508">
        <f>IF(AS49="Y",IF(AND(AR49="Y",AT49="Y"),IF(AW49=0,AQ49,MIN(AW49,AQ49)),0),IF(AR49="Y",IF(AW49=0,AQ49,MIN(AW49,AQ49)),0))</f>
        <v>0</v>
      </c>
      <c r="BA49" s="2530"/>
      <c r="BB49" s="4222">
        <f>IF(BD49&gt;AQ49,BD49-AQ49,0)</f>
        <v>0</v>
      </c>
      <c r="BC49" s="4222">
        <f>IF(AQ49&gt;BD49,AQ49-BD49,0)</f>
        <v>0</v>
      </c>
      <c r="BD49" s="4223">
        <f>AZ49+BA49</f>
        <v>0</v>
      </c>
      <c r="BE49" s="2530"/>
      <c r="BF49" s="4222">
        <f>IF(BH49&gt;AQ49,BH49-AQ49,0)</f>
        <v>0</v>
      </c>
      <c r="BG49" s="4222">
        <f>IF(AQ49&gt;BH49,AQ49-BH49,0)</f>
        <v>0</v>
      </c>
      <c r="BH49" s="2510">
        <f>BD49+BE49</f>
        <v>0</v>
      </c>
      <c r="BI49" s="2538"/>
      <c r="BJ49" s="2539"/>
      <c r="BK49" s="1"/>
      <c r="BL49" s="2325">
        <f>AB49</f>
        <v>0</v>
      </c>
      <c r="BM49" s="2511"/>
      <c r="BN49" s="2511"/>
      <c r="BO49" s="2325">
        <f>BL49+BM49-BN49</f>
        <v>0</v>
      </c>
      <c r="BP49" s="2511"/>
      <c r="BQ49" s="2325">
        <f>IF(BS49&gt;BO49,BS49-BO49,0)</f>
        <v>0</v>
      </c>
      <c r="BR49" s="2325">
        <f>IF(BO49&gt;BS49,BO49-BS49,0)</f>
        <v>0</v>
      </c>
      <c r="BS49" s="2325">
        <f>IF(BP49="Y",BO49,0)</f>
        <v>0</v>
      </c>
      <c r="BT49" s="2511"/>
      <c r="BU49" s="2325">
        <f>IF(BW49&gt;BO49,BW49-BO49,0)</f>
        <v>0</v>
      </c>
      <c r="BV49" s="2325">
        <f>IF(BO49&gt;BW49,BO49-BW49,0)</f>
        <v>0</v>
      </c>
      <c r="BW49" s="2325">
        <f>BS49+BT49</f>
        <v>0</v>
      </c>
      <c r="BX49" s="2511"/>
      <c r="BY49" s="2325">
        <f>IF(CA49&gt;BO49,CA49-BO49,0)</f>
        <v>0</v>
      </c>
      <c r="BZ49" s="2325">
        <f>IF(BO49&gt;CA49,BO49-CA49,0)</f>
        <v>0</v>
      </c>
      <c r="CA49" s="2325">
        <f>BW49+BX49</f>
        <v>0</v>
      </c>
      <c r="CB49" s="2511"/>
      <c r="CC49" s="1"/>
    </row>
    <row r="50" spans="2:81" s="18" customFormat="1" ht="12.75" customHeight="1">
      <c r="B50" s="2491">
        <v>3</v>
      </c>
      <c r="C50" s="2492"/>
      <c r="D50" s="2053"/>
      <c r="E50" s="2053"/>
      <c r="F50" s="2053"/>
      <c r="G50" s="2053"/>
      <c r="H50" s="2053"/>
      <c r="I50" s="2053"/>
      <c r="J50" s="2493"/>
      <c r="K50" s="2493"/>
      <c r="L50" s="2053"/>
      <c r="M50" s="2096"/>
      <c r="N50" s="2096"/>
      <c r="O50" s="2494"/>
      <c r="P50" s="2096"/>
      <c r="Q50" s="2096"/>
      <c r="R50" s="2059"/>
      <c r="S50" s="2467"/>
      <c r="T50" s="2096"/>
      <c r="U50" s="2096"/>
      <c r="V50" s="2494"/>
      <c r="W50" s="2495"/>
      <c r="X50" s="2495"/>
      <c r="Y50" s="2495"/>
      <c r="Z50" s="2044"/>
      <c r="AB50" s="2496"/>
      <c r="AC50" s="2079"/>
      <c r="AD50" s="2079"/>
      <c r="AE50" s="2044"/>
      <c r="AL50" s="1"/>
      <c r="AM50" s="2506"/>
      <c r="AN50" s="2507">
        <f>W50</f>
        <v>0</v>
      </c>
      <c r="AO50" s="2533"/>
      <c r="AP50" s="2533"/>
      <c r="AQ50" s="4220">
        <f>AN50+AO50-AP50</f>
        <v>0</v>
      </c>
      <c r="AR50" s="2512"/>
      <c r="AS50" s="4219" t="str">
        <f>IF(I50="Foreclosed","Y","N")</f>
        <v>N</v>
      </c>
      <c r="AT50" s="4219">
        <f>IF(AS50="Y",IF($E$5-K50&lt;((20*365)+1),"Y",0),0)</f>
        <v>0</v>
      </c>
      <c r="AU50" s="2533"/>
      <c r="AV50" s="2533"/>
      <c r="AW50" s="2533"/>
      <c r="AX50" s="4220">
        <f>IF(AZ50&gt;AQ50,AZ50-AQ50,0)</f>
        <v>0</v>
      </c>
      <c r="AY50" s="4222">
        <f>IF(AQ50&gt;AZ50,AQ50-AZ50,0)</f>
        <v>0</v>
      </c>
      <c r="AZ50" s="2508">
        <f>IF(AS50="Y",IF(AND(AR50="Y",AT50="Y"),IF(AW50=0,AQ50,MIN(AW50,AQ50)),0),IF(AR50="Y",IF(AW50=0,AQ50,MIN(AW50,AQ50)),0))</f>
        <v>0</v>
      </c>
      <c r="BA50" s="2534"/>
      <c r="BB50" s="4222">
        <f>IF(BD50&gt;AQ50,BD50-AQ50,0)</f>
        <v>0</v>
      </c>
      <c r="BC50" s="4222">
        <f>IF(AQ50&gt;BD50,AQ50-BD50,0)</f>
        <v>0</v>
      </c>
      <c r="BD50" s="4223">
        <f>AZ50+BA50</f>
        <v>0</v>
      </c>
      <c r="BE50" s="2534"/>
      <c r="BF50" s="4222">
        <f>IF(BH50&gt;AQ50,BH50-AQ50,0)</f>
        <v>0</v>
      </c>
      <c r="BG50" s="4222">
        <f>IF(AQ50&gt;BH50,AQ50-BH50,0)</f>
        <v>0</v>
      </c>
      <c r="BH50" s="2510">
        <f>BD50+BE50</f>
        <v>0</v>
      </c>
      <c r="BI50" s="2531"/>
      <c r="BJ50" s="2532"/>
      <c r="BK50" s="1"/>
      <c r="BL50" s="2325">
        <f>AB50</f>
        <v>0</v>
      </c>
      <c r="BM50" s="2511"/>
      <c r="BN50" s="2511"/>
      <c r="BO50" s="2325">
        <f>BL50+BM50-BN50</f>
        <v>0</v>
      </c>
      <c r="BP50" s="2511"/>
      <c r="BQ50" s="2325">
        <f>IF(BS50&gt;BO50,BS50-BO50,0)</f>
        <v>0</v>
      </c>
      <c r="BR50" s="2325">
        <f>IF(BO50&gt;BS50,BO50-BS50,0)</f>
        <v>0</v>
      </c>
      <c r="BS50" s="2325">
        <f>IF(BP50="Y",BO50,0)</f>
        <v>0</v>
      </c>
      <c r="BT50" s="2511"/>
      <c r="BU50" s="2325">
        <f>IF(BW50&gt;BO50,BW50-BO50,0)</f>
        <v>0</v>
      </c>
      <c r="BV50" s="2325">
        <f>IF(BO50&gt;BW50,BO50-BW50,0)</f>
        <v>0</v>
      </c>
      <c r="BW50" s="2325">
        <f>BS50+BT50</f>
        <v>0</v>
      </c>
      <c r="BX50" s="2511"/>
      <c r="BY50" s="2325">
        <f>IF(CA50&gt;BO50,CA50-BO50,0)</f>
        <v>0</v>
      </c>
      <c r="BZ50" s="2325">
        <f>IF(BO50&gt;CA50,BO50-CA50,0)</f>
        <v>0</v>
      </c>
      <c r="CA50" s="2325">
        <f>BW50+BX50</f>
        <v>0</v>
      </c>
      <c r="CB50" s="2511"/>
      <c r="CC50" s="1"/>
    </row>
    <row r="51" spans="2:81" ht="12.75" customHeight="1">
      <c r="B51" s="5701"/>
      <c r="C51" s="5703" t="s">
        <v>2398</v>
      </c>
      <c r="D51" s="5703"/>
      <c r="E51" s="5703"/>
      <c r="F51" s="5703"/>
      <c r="G51" s="5703"/>
      <c r="H51" s="5703"/>
      <c r="I51" s="5703"/>
      <c r="J51" s="5859"/>
      <c r="K51" s="5859"/>
      <c r="L51" s="5703"/>
      <c r="M51" s="5706">
        <f>SUBTOTAL(9,M48:M50)</f>
        <v>0</v>
      </c>
      <c r="N51" s="5706">
        <f>SUBTOTAL(9,N48:N50)</f>
        <v>0</v>
      </c>
      <c r="O51" s="5706">
        <f>SUBTOTAL(9,O48:O50)</f>
        <v>0</v>
      </c>
      <c r="P51" s="5706">
        <f>SUBTOTAL(9,P48:P50)</f>
        <v>0</v>
      </c>
      <c r="Q51" s="5706">
        <f>SUBTOTAL(9,Q48:Q50)</f>
        <v>0</v>
      </c>
      <c r="R51" s="5704"/>
      <c r="S51" s="5705"/>
      <c r="T51" s="5861">
        <f t="shared" ref="T51:Y51" si="13">SUBTOTAL(9,T48:T50)</f>
        <v>0</v>
      </c>
      <c r="U51" s="5706">
        <f t="shared" si="13"/>
        <v>0</v>
      </c>
      <c r="V51" s="5706">
        <f t="shared" si="13"/>
        <v>0</v>
      </c>
      <c r="W51" s="5706">
        <f t="shared" si="13"/>
        <v>0</v>
      </c>
      <c r="X51" s="5706">
        <f t="shared" si="13"/>
        <v>0</v>
      </c>
      <c r="Y51" s="5706">
        <f t="shared" si="13"/>
        <v>0</v>
      </c>
      <c r="Z51" s="5710"/>
      <c r="AA51" s="2470"/>
      <c r="AB51" s="5850">
        <f>SUBTOTAL(9,AB48:AB50)</f>
        <v>0</v>
      </c>
      <c r="AC51" s="5851">
        <f>SUBTOTAL(9,AC48:AC50)</f>
        <v>0</v>
      </c>
      <c r="AD51" s="5851">
        <f>SUBTOTAL(9,AD48:AD50)</f>
        <v>0</v>
      </c>
      <c r="AE51" s="5862"/>
      <c r="AM51" s="2504"/>
      <c r="AN51" s="5853">
        <f t="shared" ref="AN51:BD51" si="14">SUBTOTAL(9,AN48:AN50)</f>
        <v>0</v>
      </c>
      <c r="AO51" s="5854">
        <f t="shared" si="14"/>
        <v>0</v>
      </c>
      <c r="AP51" s="5854">
        <f t="shared" si="14"/>
        <v>0</v>
      </c>
      <c r="AQ51" s="5854">
        <f t="shared" si="14"/>
        <v>0</v>
      </c>
      <c r="AR51" s="5854"/>
      <c r="AS51" s="5854"/>
      <c r="AT51" s="5854"/>
      <c r="AU51" s="5854">
        <f t="shared" si="14"/>
        <v>0</v>
      </c>
      <c r="AV51" s="5854"/>
      <c r="AW51" s="5854">
        <f t="shared" si="14"/>
        <v>0</v>
      </c>
      <c r="AX51" s="5854">
        <f t="shared" si="14"/>
        <v>0</v>
      </c>
      <c r="AY51" s="5855">
        <f t="shared" si="14"/>
        <v>0</v>
      </c>
      <c r="AZ51" s="5863">
        <f t="shared" si="14"/>
        <v>0</v>
      </c>
      <c r="BA51" s="5853">
        <f t="shared" si="14"/>
        <v>0</v>
      </c>
      <c r="BB51" s="5855">
        <f t="shared" si="14"/>
        <v>0</v>
      </c>
      <c r="BC51" s="5855">
        <f t="shared" si="14"/>
        <v>0</v>
      </c>
      <c r="BD51" s="5856">
        <f t="shared" si="14"/>
        <v>0</v>
      </c>
      <c r="BE51" s="5853">
        <f>SUBTOTAL(9,BE48:BE50)</f>
        <v>0</v>
      </c>
      <c r="BF51" s="5855">
        <f>SUBTOTAL(9,BF48:BF50)</f>
        <v>0</v>
      </c>
      <c r="BG51" s="5855">
        <f>SUBTOTAL(9,BG48:BG50)</f>
        <v>0</v>
      </c>
      <c r="BH51" s="5855">
        <f>SUBTOTAL(9,BH48:BH50)</f>
        <v>0</v>
      </c>
      <c r="BI51" s="5857"/>
      <c r="BJ51" s="5858"/>
      <c r="BL51" s="2331">
        <f t="shared" ref="BL51:BW51" si="15">SUBTOTAL(9,BL48:BL50)</f>
        <v>0</v>
      </c>
      <c r="BM51" s="2331">
        <f t="shared" si="15"/>
        <v>0</v>
      </c>
      <c r="BN51" s="2331">
        <f t="shared" si="15"/>
        <v>0</v>
      </c>
      <c r="BO51" s="2331">
        <f t="shared" si="15"/>
        <v>0</v>
      </c>
      <c r="BP51" s="2331"/>
      <c r="BQ51" s="2331">
        <f t="shared" si="15"/>
        <v>0</v>
      </c>
      <c r="BR51" s="2331">
        <f t="shared" si="15"/>
        <v>0</v>
      </c>
      <c r="BS51" s="2331">
        <f t="shared" si="15"/>
        <v>0</v>
      </c>
      <c r="BT51" s="2331">
        <f t="shared" si="15"/>
        <v>0</v>
      </c>
      <c r="BU51" s="2331">
        <f t="shared" si="15"/>
        <v>0</v>
      </c>
      <c r="BV51" s="2331">
        <f t="shared" si="15"/>
        <v>0</v>
      </c>
      <c r="BW51" s="2331">
        <f t="shared" si="15"/>
        <v>0</v>
      </c>
      <c r="BX51" s="2331">
        <f>SUBTOTAL(9,BX48:BX50)</f>
        <v>0</v>
      </c>
      <c r="BY51" s="2331">
        <f>SUBTOTAL(9,BY48:BY50)</f>
        <v>0</v>
      </c>
      <c r="BZ51" s="2331">
        <f>SUBTOTAL(9,BZ48:BZ50)</f>
        <v>0</v>
      </c>
      <c r="CA51" s="2331">
        <f>SUBTOTAL(9,CA48:CA50)</f>
        <v>0</v>
      </c>
      <c r="CB51" s="2331"/>
    </row>
    <row r="52" spans="2:81" ht="12.75" customHeight="1">
      <c r="B52" s="2022"/>
      <c r="C52" s="1064"/>
      <c r="D52" s="2023"/>
      <c r="E52" s="2023"/>
      <c r="F52" s="2023"/>
      <c r="G52" s="2023"/>
      <c r="H52" s="2023"/>
      <c r="I52" s="2023"/>
      <c r="J52" s="2480"/>
      <c r="K52" s="2480"/>
      <c r="L52" s="2023"/>
      <c r="M52" s="4206"/>
      <c r="N52" s="4206"/>
      <c r="O52" s="4206"/>
      <c r="P52" s="4206"/>
      <c r="Q52" s="4206"/>
      <c r="R52" s="4147"/>
      <c r="S52" s="4190"/>
      <c r="T52" s="4206"/>
      <c r="U52" s="4206"/>
      <c r="V52" s="4206"/>
      <c r="W52" s="4129"/>
      <c r="X52" s="4114"/>
      <c r="Y52" s="4114"/>
      <c r="Z52" s="4125"/>
      <c r="AB52" s="2476"/>
      <c r="AC52" s="4114"/>
      <c r="AD52" s="4114"/>
      <c r="AE52" s="4125"/>
      <c r="AF52" s="18"/>
      <c r="AG52" s="18"/>
      <c r="AH52" s="18"/>
      <c r="AI52" s="18"/>
      <c r="AJ52" s="18"/>
      <c r="AK52" s="18"/>
      <c r="AL52" s="1"/>
      <c r="AM52" s="2506"/>
      <c r="AN52" s="2537"/>
      <c r="AO52" s="4231"/>
      <c r="AP52" s="4231"/>
      <c r="AQ52" s="4231"/>
      <c r="AR52" s="4231"/>
      <c r="AS52" s="4231"/>
      <c r="AT52" s="4231"/>
      <c r="AU52" s="4231"/>
      <c r="AV52" s="4231"/>
      <c r="AW52" s="4231"/>
      <c r="AX52" s="4231"/>
      <c r="AY52" s="4232"/>
      <c r="AZ52" s="5866"/>
      <c r="BA52" s="2537"/>
      <c r="BB52" s="4232"/>
      <c r="BC52" s="4232"/>
      <c r="BD52" s="4233"/>
      <c r="BE52" s="2537"/>
      <c r="BF52" s="4232"/>
      <c r="BG52" s="4232"/>
      <c r="BH52" s="4232"/>
      <c r="BI52" s="4234"/>
      <c r="BJ52" s="4235"/>
      <c r="BK52" s="1"/>
      <c r="BL52" s="1655"/>
      <c r="BM52" s="1655"/>
      <c r="BN52" s="1655"/>
      <c r="BO52" s="1655"/>
      <c r="BP52" s="1655"/>
      <c r="BQ52" s="1655"/>
      <c r="BR52" s="1655"/>
      <c r="BS52" s="1655"/>
      <c r="BT52" s="1655"/>
      <c r="BU52" s="1655"/>
      <c r="BV52" s="1655"/>
      <c r="BW52" s="1655"/>
      <c r="BX52" s="1655"/>
      <c r="BY52" s="1655"/>
      <c r="BZ52" s="1655"/>
      <c r="CA52" s="1655"/>
      <c r="CB52" s="2542"/>
    </row>
    <row r="53" spans="2:81" ht="12.75" customHeight="1">
      <c r="B53" s="1630" t="s">
        <v>2508</v>
      </c>
      <c r="C53" s="1024" t="s">
        <v>2509</v>
      </c>
      <c r="D53" s="2023"/>
      <c r="E53" s="2023"/>
      <c r="F53" s="2023"/>
      <c r="G53" s="2023"/>
      <c r="H53" s="2023"/>
      <c r="I53" s="2023"/>
      <c r="J53" s="2480"/>
      <c r="K53" s="2480"/>
      <c r="L53" s="2023"/>
      <c r="M53" s="1632"/>
      <c r="N53" s="1632"/>
      <c r="O53" s="1632"/>
      <c r="P53" s="1632"/>
      <c r="Q53" s="1632"/>
      <c r="R53" s="4147"/>
      <c r="S53" s="4190"/>
      <c r="T53" s="1632"/>
      <c r="U53" s="1632"/>
      <c r="V53" s="1632"/>
      <c r="W53" s="4129"/>
      <c r="X53" s="1645"/>
      <c r="Y53" s="1645"/>
      <c r="Z53" s="4125"/>
      <c r="AB53" s="2481"/>
      <c r="AC53" s="1645"/>
      <c r="AD53" s="1645"/>
      <c r="AE53" s="4125"/>
      <c r="AF53" s="18"/>
      <c r="AG53" s="18"/>
      <c r="AH53" s="18"/>
      <c r="AI53" s="18"/>
      <c r="AJ53" s="18"/>
      <c r="AK53" s="18"/>
      <c r="AL53" s="1"/>
      <c r="AM53" s="2506"/>
      <c r="AN53" s="2543"/>
      <c r="AO53" s="2544"/>
      <c r="AP53" s="2544"/>
      <c r="AQ53" s="2544"/>
      <c r="AR53" s="2544"/>
      <c r="AS53" s="2544"/>
      <c r="AT53" s="2544"/>
      <c r="AU53" s="2544"/>
      <c r="AV53" s="2544"/>
      <c r="AW53" s="2544"/>
      <c r="AX53" s="2544"/>
      <c r="AY53" s="2545"/>
      <c r="AZ53" s="2546"/>
      <c r="BA53" s="2543"/>
      <c r="BB53" s="2545"/>
      <c r="BC53" s="2545"/>
      <c r="BD53" s="2546"/>
      <c r="BE53" s="2543"/>
      <c r="BF53" s="2545"/>
      <c r="BG53" s="2545"/>
      <c r="BH53" s="2545"/>
      <c r="BI53" s="2547"/>
      <c r="BJ53" s="2548"/>
      <c r="BK53" s="1"/>
      <c r="BL53" s="1655"/>
      <c r="BM53" s="1655"/>
      <c r="BN53" s="1655"/>
      <c r="BO53" s="1655"/>
      <c r="BP53" s="1655"/>
      <c r="BQ53" s="1655"/>
      <c r="BR53" s="1655"/>
      <c r="BS53" s="1655"/>
      <c r="BT53" s="1655"/>
      <c r="BU53" s="1655"/>
      <c r="BV53" s="1655"/>
      <c r="BW53" s="1655"/>
      <c r="BX53" s="1655"/>
      <c r="BY53" s="1655"/>
      <c r="BZ53" s="1655"/>
      <c r="CA53" s="1655"/>
      <c r="CB53" s="2542"/>
    </row>
    <row r="54" spans="2:81" ht="12.75" customHeight="1">
      <c r="B54" s="1635">
        <v>1</v>
      </c>
      <c r="C54" s="2483"/>
      <c r="D54" s="2047"/>
      <c r="E54" s="2047"/>
      <c r="F54" s="2047"/>
      <c r="G54" s="2047"/>
      <c r="H54" s="2047"/>
      <c r="I54" s="2047"/>
      <c r="J54" s="2484"/>
      <c r="K54" s="2484"/>
      <c r="L54" s="2047"/>
      <c r="M54" s="2485"/>
      <c r="N54" s="2485"/>
      <c r="O54" s="2486"/>
      <c r="P54" s="2485"/>
      <c r="Q54" s="2485"/>
      <c r="R54" s="4203"/>
      <c r="S54" s="4200"/>
      <c r="T54" s="2485"/>
      <c r="U54" s="2485"/>
      <c r="V54" s="2486"/>
      <c r="W54" s="2487"/>
      <c r="X54" s="2487"/>
      <c r="Y54" s="2487"/>
      <c r="Z54" s="4197"/>
      <c r="AA54" s="18"/>
      <c r="AB54" s="2488"/>
      <c r="AC54" s="1637"/>
      <c r="AD54" s="1637"/>
      <c r="AE54" s="4197"/>
      <c r="AF54" s="18"/>
      <c r="AG54" s="18"/>
      <c r="AH54" s="18"/>
      <c r="AI54" s="18"/>
      <c r="AJ54" s="18"/>
      <c r="AK54" s="18"/>
      <c r="AL54" s="1"/>
      <c r="AM54" s="2506"/>
      <c r="AN54" s="2507">
        <f>W54</f>
        <v>0</v>
      </c>
      <c r="AO54" s="2549"/>
      <c r="AP54" s="2549"/>
      <c r="AQ54" s="4220">
        <f>AN54+AO54-AP54</f>
        <v>0</v>
      </c>
      <c r="AR54" s="4219"/>
      <c r="AS54" s="4219" t="str">
        <f>IF(I54="Foreclosed","Y","N")</f>
        <v>N</v>
      </c>
      <c r="AT54" s="4219">
        <f>IF(AS54="Y",IF($E$5-K54&lt;((20*365)+1),"Y",0),0)</f>
        <v>0</v>
      </c>
      <c r="AU54" s="2549"/>
      <c r="AV54" s="2549"/>
      <c r="AW54" s="2549"/>
      <c r="AX54" s="4220">
        <f>IF(AZ54&gt;AQ54,AZ54-AQ54,0)</f>
        <v>0</v>
      </c>
      <c r="AY54" s="4222">
        <f>IF(AQ54&gt;AZ54,AQ54-AZ54,0)</f>
        <v>0</v>
      </c>
      <c r="AZ54" s="2508">
        <f>IF(AS54="Y",IF(AND(AR54="Y",AT54="Y"),IF(AW54=0,AQ54,MIN(AW54,AQ54)),0),IF(AR54="Y",IF(AW54=0,AQ54,MIN(AW54,AQ54)),0))</f>
        <v>0</v>
      </c>
      <c r="BA54" s="2550"/>
      <c r="BB54" s="4222">
        <f>IF(BD54&gt;AQ54,BD54-AQ54,0)</f>
        <v>0</v>
      </c>
      <c r="BC54" s="4222">
        <f>IF(AQ54&gt;BD54,AQ54-BD54,0)</f>
        <v>0</v>
      </c>
      <c r="BD54" s="4223">
        <f>AZ54+BA54</f>
        <v>0</v>
      </c>
      <c r="BE54" s="2550"/>
      <c r="BF54" s="4222">
        <f>IF(BH54&gt;AQ54,BH54-AQ54,0)</f>
        <v>0</v>
      </c>
      <c r="BG54" s="4222">
        <f>IF(AQ54&gt;BH54,AQ54-BH54,0)</f>
        <v>0</v>
      </c>
      <c r="BH54" s="2510">
        <f>BD54+BE54</f>
        <v>0</v>
      </c>
      <c r="BI54" s="2540"/>
      <c r="BJ54" s="2541"/>
      <c r="BK54" s="1"/>
      <c r="BL54" s="2325">
        <f>AB54</f>
        <v>0</v>
      </c>
      <c r="BM54" s="2511"/>
      <c r="BN54" s="2511"/>
      <c r="BO54" s="2325">
        <f>BL54+BM54-BN54</f>
        <v>0</v>
      </c>
      <c r="BP54" s="2511"/>
      <c r="BQ54" s="2325">
        <f>IF(BS54&gt;BO54,BS54-BO54,0)</f>
        <v>0</v>
      </c>
      <c r="BR54" s="2325">
        <f>IF(BO54&gt;BS54,BO54-BS54,0)</f>
        <v>0</v>
      </c>
      <c r="BS54" s="2325">
        <f>IF(BP54="Y",BO54,0)</f>
        <v>0</v>
      </c>
      <c r="BT54" s="2511"/>
      <c r="BU54" s="2325">
        <f>IF(BW54&gt;BO54,BW54-BO54,0)</f>
        <v>0</v>
      </c>
      <c r="BV54" s="2325">
        <f>IF(BO54&gt;BW54,BO54-BW54,0)</f>
        <v>0</v>
      </c>
      <c r="BW54" s="2325">
        <f>BS54+BT54</f>
        <v>0</v>
      </c>
      <c r="BX54" s="2511"/>
      <c r="BY54" s="2325">
        <f>IF(CA54&gt;BO54,CA54-BO54,0)</f>
        <v>0</v>
      </c>
      <c r="BZ54" s="2325">
        <f>IF(BO54&gt;CA54,BO54-CA54,0)</f>
        <v>0</v>
      </c>
      <c r="CA54" s="2325">
        <f>BW54+BX54</f>
        <v>0</v>
      </c>
      <c r="CB54" s="2511"/>
    </row>
    <row r="55" spans="2:81" ht="12.75" customHeight="1">
      <c r="B55" s="1635">
        <v>2</v>
      </c>
      <c r="C55" s="2483"/>
      <c r="D55" s="2047"/>
      <c r="E55" s="2047"/>
      <c r="F55" s="2047"/>
      <c r="G55" s="2047"/>
      <c r="H55" s="2047"/>
      <c r="I55" s="2047"/>
      <c r="J55" s="2484"/>
      <c r="K55" s="2484"/>
      <c r="L55" s="2047"/>
      <c r="M55" s="2485"/>
      <c r="N55" s="2485"/>
      <c r="O55" s="2486"/>
      <c r="P55" s="2485"/>
      <c r="Q55" s="2485"/>
      <c r="R55" s="4203"/>
      <c r="S55" s="4200"/>
      <c r="T55" s="2485"/>
      <c r="U55" s="2485"/>
      <c r="V55" s="2486"/>
      <c r="W55" s="2487"/>
      <c r="X55" s="2487"/>
      <c r="Y55" s="2487"/>
      <c r="Z55" s="4197"/>
      <c r="AA55" s="18"/>
      <c r="AB55" s="2489"/>
      <c r="AC55" s="1766"/>
      <c r="AD55" s="1766"/>
      <c r="AE55" s="4197"/>
      <c r="AF55" s="18"/>
      <c r="AG55" s="18"/>
      <c r="AH55" s="18"/>
      <c r="AI55" s="18"/>
      <c r="AJ55" s="18"/>
      <c r="AK55" s="18"/>
      <c r="AL55" s="1"/>
      <c r="AM55" s="2506"/>
      <c r="AN55" s="2507">
        <f>W55</f>
        <v>0</v>
      </c>
      <c r="AO55" s="2529"/>
      <c r="AP55" s="2529"/>
      <c r="AQ55" s="4220">
        <f>AN55+AO55-AP55</f>
        <v>0</v>
      </c>
      <c r="AR55" s="4219"/>
      <c r="AS55" s="4219" t="str">
        <f>IF(I55="Foreclosed","Y","N")</f>
        <v>N</v>
      </c>
      <c r="AT55" s="4219">
        <f>IF(AS55="Y",IF($E$5-K55&lt;((20*365)+1),"Y",0),0)</f>
        <v>0</v>
      </c>
      <c r="AU55" s="2529"/>
      <c r="AV55" s="2529"/>
      <c r="AW55" s="2529"/>
      <c r="AX55" s="4220">
        <f>IF(AZ55&gt;AQ55,AZ55-AQ55,0)</f>
        <v>0</v>
      </c>
      <c r="AY55" s="4222">
        <f>IF(AQ55&gt;AZ55,AQ55-AZ55,0)</f>
        <v>0</v>
      </c>
      <c r="AZ55" s="2508">
        <f>IF(AS55="Y",IF(AND(AR55="Y",AT55="Y"),IF(AW55=0,AQ55,MIN(AW55,AQ55)),0),IF(AR55="Y",IF(AW55=0,AQ55,MIN(AW55,AQ55)),0))</f>
        <v>0</v>
      </c>
      <c r="BA55" s="2530"/>
      <c r="BB55" s="4222">
        <f>IF(BD55&gt;AQ55,BD55-AQ55,0)</f>
        <v>0</v>
      </c>
      <c r="BC55" s="4222">
        <f>IF(AQ55&gt;BD55,AQ55-BD55,0)</f>
        <v>0</v>
      </c>
      <c r="BD55" s="4223">
        <f>AZ55+BA55</f>
        <v>0</v>
      </c>
      <c r="BE55" s="2530"/>
      <c r="BF55" s="4222">
        <f>IF(BH55&gt;AQ55,BH55-AQ55,0)</f>
        <v>0</v>
      </c>
      <c r="BG55" s="4222">
        <f>IF(AQ55&gt;BH55,AQ55-BH55,0)</f>
        <v>0</v>
      </c>
      <c r="BH55" s="2510">
        <f>BD55+BE55</f>
        <v>0</v>
      </c>
      <c r="BI55" s="2538"/>
      <c r="BJ55" s="2539"/>
      <c r="BK55" s="1"/>
      <c r="BL55" s="2325">
        <f>AB55</f>
        <v>0</v>
      </c>
      <c r="BM55" s="2511"/>
      <c r="BN55" s="2511"/>
      <c r="BO55" s="2325">
        <f>BL55+BM55-BN55</f>
        <v>0</v>
      </c>
      <c r="BP55" s="2511"/>
      <c r="BQ55" s="2325">
        <f>IF(BS55&gt;BO55,BS55-BO55,0)</f>
        <v>0</v>
      </c>
      <c r="BR55" s="2325">
        <f>IF(BO55&gt;BS55,BO55-BS55,0)</f>
        <v>0</v>
      </c>
      <c r="BS55" s="2325">
        <f>IF(BP55="Y",BO55,0)</f>
        <v>0</v>
      </c>
      <c r="BT55" s="2511"/>
      <c r="BU55" s="2325">
        <f>IF(BW55&gt;BO55,BW55-BO55,0)</f>
        <v>0</v>
      </c>
      <c r="BV55" s="2325">
        <f>IF(BO55&gt;BW55,BO55-BW55,0)</f>
        <v>0</v>
      </c>
      <c r="BW55" s="2325">
        <f>BS55+BT55</f>
        <v>0</v>
      </c>
      <c r="BX55" s="2511"/>
      <c r="BY55" s="2325">
        <f>IF(CA55&gt;BO55,CA55-BO55,0)</f>
        <v>0</v>
      </c>
      <c r="BZ55" s="2325">
        <f>IF(BO55&gt;CA55,BO55-CA55,0)</f>
        <v>0</v>
      </c>
      <c r="CA55" s="2325">
        <f>BW55+BX55</f>
        <v>0</v>
      </c>
      <c r="CB55" s="2511"/>
    </row>
    <row r="56" spans="2:81" ht="12.75" customHeight="1">
      <c r="B56" s="1635">
        <v>3</v>
      </c>
      <c r="C56" s="2483"/>
      <c r="D56" s="2053"/>
      <c r="E56" s="2053"/>
      <c r="F56" s="2053"/>
      <c r="G56" s="2053"/>
      <c r="H56" s="2053"/>
      <c r="I56" s="2053"/>
      <c r="J56" s="2493"/>
      <c r="K56" s="2493"/>
      <c r="L56" s="2053"/>
      <c r="M56" s="2096"/>
      <c r="N56" s="2096"/>
      <c r="O56" s="2494"/>
      <c r="P56" s="2096"/>
      <c r="Q56" s="2096"/>
      <c r="R56" s="2059"/>
      <c r="S56" s="2467"/>
      <c r="T56" s="2096"/>
      <c r="U56" s="2096"/>
      <c r="V56" s="2494"/>
      <c r="W56" s="2495"/>
      <c r="X56" s="2495"/>
      <c r="Y56" s="2495"/>
      <c r="Z56" s="2044"/>
      <c r="AA56" s="18"/>
      <c r="AB56" s="2496"/>
      <c r="AC56" s="2079"/>
      <c r="AD56" s="2079"/>
      <c r="AE56" s="2044"/>
      <c r="AF56" s="18"/>
      <c r="AG56" s="18"/>
      <c r="AH56" s="18"/>
      <c r="AI56" s="18"/>
      <c r="AJ56" s="18"/>
      <c r="AK56" s="18"/>
      <c r="AL56" s="1"/>
      <c r="AM56" s="2506"/>
      <c r="AN56" s="2507">
        <f>W56</f>
        <v>0</v>
      </c>
      <c r="AO56" s="2533"/>
      <c r="AP56" s="2533"/>
      <c r="AQ56" s="4220">
        <f>AN56+AO56-AP56</f>
        <v>0</v>
      </c>
      <c r="AR56" s="2512"/>
      <c r="AS56" s="4219" t="str">
        <f>IF(I56="Foreclosed","Y","N")</f>
        <v>N</v>
      </c>
      <c r="AT56" s="4219">
        <f>IF(AS56="Y",IF($E$5-K56&lt;((20*365)+1),"Y",0),0)</f>
        <v>0</v>
      </c>
      <c r="AU56" s="2533"/>
      <c r="AV56" s="2533"/>
      <c r="AW56" s="2533"/>
      <c r="AX56" s="4220">
        <f>IF(AZ56&gt;AQ56,AZ56-AQ56,0)</f>
        <v>0</v>
      </c>
      <c r="AY56" s="4222">
        <f>IF(AQ56&gt;AZ56,AQ56-AZ56,0)</f>
        <v>0</v>
      </c>
      <c r="AZ56" s="2508">
        <f>IF(AS56="Y",IF(AND(AR56="Y",AT56="Y"),IF(AW56=0,AQ56,MIN(AW56,AQ56)),0),IF(AR56="Y",IF(AW56=0,AQ56,MIN(AW56,AQ56)),0))</f>
        <v>0</v>
      </c>
      <c r="BA56" s="2534"/>
      <c r="BB56" s="4222">
        <f>IF(BD56&gt;AQ56,BD56-AQ56,0)</f>
        <v>0</v>
      </c>
      <c r="BC56" s="4222">
        <f>IF(AQ56&gt;BD56,AQ56-BD56,0)</f>
        <v>0</v>
      </c>
      <c r="BD56" s="4223">
        <f>AZ56+BA56</f>
        <v>0</v>
      </c>
      <c r="BE56" s="2534"/>
      <c r="BF56" s="4222">
        <f>IF(BH56&gt;AQ56,BH56-AQ56,0)</f>
        <v>0</v>
      </c>
      <c r="BG56" s="4222">
        <f>IF(AQ56&gt;BH56,AQ56-BH56,0)</f>
        <v>0</v>
      </c>
      <c r="BH56" s="2510">
        <f>BD56+BE56</f>
        <v>0</v>
      </c>
      <c r="BI56" s="2531"/>
      <c r="BJ56" s="2532"/>
      <c r="BK56" s="1"/>
      <c r="BL56" s="2325">
        <f>AB56</f>
        <v>0</v>
      </c>
      <c r="BM56" s="2511"/>
      <c r="BN56" s="2511"/>
      <c r="BO56" s="2325">
        <f>BL56+BM56-BN56</f>
        <v>0</v>
      </c>
      <c r="BP56" s="2511"/>
      <c r="BQ56" s="2325">
        <f>IF(BS56&gt;BO56,BS56-BO56,0)</f>
        <v>0</v>
      </c>
      <c r="BR56" s="2325">
        <f>IF(BO56&gt;BS56,BO56-BS56,0)</f>
        <v>0</v>
      </c>
      <c r="BS56" s="2325">
        <f>IF(BP56="Y",BO56,0)</f>
        <v>0</v>
      </c>
      <c r="BT56" s="2511"/>
      <c r="BU56" s="2325">
        <f>IF(BW56&gt;BO56,BW56-BO56,0)</f>
        <v>0</v>
      </c>
      <c r="BV56" s="2325">
        <f>IF(BO56&gt;BW56,BO56-BW56,0)</f>
        <v>0</v>
      </c>
      <c r="BW56" s="2325">
        <f>BS56+BT56</f>
        <v>0</v>
      </c>
      <c r="BX56" s="2511"/>
      <c r="BY56" s="2325">
        <f>IF(CA56&gt;BO56,CA56-BO56,0)</f>
        <v>0</v>
      </c>
      <c r="BZ56" s="2325">
        <f>IF(BO56&gt;CA56,BO56-CA56,0)</f>
        <v>0</v>
      </c>
      <c r="CA56" s="2325">
        <f>BW56+BX56</f>
        <v>0</v>
      </c>
      <c r="CB56" s="2511"/>
    </row>
    <row r="57" spans="2:81" ht="12.75" customHeight="1">
      <c r="B57" s="5701"/>
      <c r="C57" s="5703" t="s">
        <v>2509</v>
      </c>
      <c r="D57" s="5703"/>
      <c r="E57" s="5703"/>
      <c r="F57" s="5703"/>
      <c r="G57" s="5703"/>
      <c r="H57" s="5703"/>
      <c r="I57" s="5703"/>
      <c r="J57" s="5859"/>
      <c r="K57" s="5859"/>
      <c r="L57" s="5703"/>
      <c r="M57" s="5706">
        <f>SUBTOTAL(9,M54:M56)</f>
        <v>0</v>
      </c>
      <c r="N57" s="5706">
        <f>SUBTOTAL(9,N54:N56)</f>
        <v>0</v>
      </c>
      <c r="O57" s="5706">
        <f>SUBTOTAL(9,O54:O56)</f>
        <v>0</v>
      </c>
      <c r="P57" s="5706">
        <f>SUBTOTAL(9,P54:P56)</f>
        <v>0</v>
      </c>
      <c r="Q57" s="5706">
        <f>SUBTOTAL(9,Q54:Q56)</f>
        <v>0</v>
      </c>
      <c r="R57" s="5704"/>
      <c r="S57" s="5705"/>
      <c r="T57" s="5861">
        <f t="shared" ref="T57:Y57" si="16">SUBTOTAL(9,T54:T56)</f>
        <v>0</v>
      </c>
      <c r="U57" s="5706">
        <f t="shared" si="16"/>
        <v>0</v>
      </c>
      <c r="V57" s="5706">
        <f t="shared" si="16"/>
        <v>0</v>
      </c>
      <c r="W57" s="5706">
        <f t="shared" si="16"/>
        <v>0</v>
      </c>
      <c r="X57" s="5706">
        <f t="shared" si="16"/>
        <v>0</v>
      </c>
      <c r="Y57" s="5706">
        <f t="shared" si="16"/>
        <v>0</v>
      </c>
      <c r="Z57" s="5710"/>
      <c r="AA57" s="2470"/>
      <c r="AB57" s="5850">
        <f>SUBTOTAL(9,AB54:AB56)</f>
        <v>0</v>
      </c>
      <c r="AC57" s="5851">
        <f>SUBTOTAL(9,AC54:AC56)</f>
        <v>0</v>
      </c>
      <c r="AD57" s="5851">
        <f>SUBTOTAL(9,AD54:AD56)</f>
        <v>0</v>
      </c>
      <c r="AE57" s="5862"/>
      <c r="AM57" s="5867"/>
      <c r="AN57" s="5868">
        <f>SUBTOTAL(9,AN55:AN56)</f>
        <v>0</v>
      </c>
      <c r="AO57" s="5869">
        <f>SUBTOTAL(9,AO55:AO56)</f>
        <v>0</v>
      </c>
      <c r="AP57" s="5869">
        <f>SUBTOTAL(9,AP55:AP56)</f>
        <v>0</v>
      </c>
      <c r="AQ57" s="5869">
        <f>SUBTOTAL(9,AQ55:AQ56)</f>
        <v>0</v>
      </c>
      <c r="AR57" s="5869"/>
      <c r="AS57" s="5869"/>
      <c r="AT57" s="5869"/>
      <c r="AU57" s="5869">
        <f>SUBTOTAL(9,AU55:AU56)</f>
        <v>0</v>
      </c>
      <c r="AV57" s="5869"/>
      <c r="AW57" s="5869">
        <f t="shared" ref="AW57:BH57" si="17">SUBTOTAL(9,AW55:AW56)</f>
        <v>0</v>
      </c>
      <c r="AX57" s="5869">
        <f t="shared" si="17"/>
        <v>0</v>
      </c>
      <c r="AY57" s="5870">
        <f t="shared" si="17"/>
        <v>0</v>
      </c>
      <c r="AZ57" s="5871">
        <f t="shared" si="17"/>
        <v>0</v>
      </c>
      <c r="BA57" s="5868">
        <f t="shared" si="17"/>
        <v>0</v>
      </c>
      <c r="BB57" s="5870">
        <f t="shared" si="17"/>
        <v>0</v>
      </c>
      <c r="BC57" s="5870">
        <f t="shared" si="17"/>
        <v>0</v>
      </c>
      <c r="BD57" s="5871">
        <f t="shared" si="17"/>
        <v>0</v>
      </c>
      <c r="BE57" s="5868">
        <f t="shared" si="17"/>
        <v>0</v>
      </c>
      <c r="BF57" s="5870">
        <f t="shared" si="17"/>
        <v>0</v>
      </c>
      <c r="BG57" s="5870">
        <f t="shared" si="17"/>
        <v>0</v>
      </c>
      <c r="BH57" s="5870">
        <f t="shared" si="17"/>
        <v>0</v>
      </c>
      <c r="BI57" s="5872"/>
      <c r="BJ57" s="5873"/>
      <c r="BL57" s="2514">
        <f>SUBTOTAL(9,BL55:BL56)</f>
        <v>0</v>
      </c>
      <c r="BM57" s="2514">
        <f>SUBTOTAL(9,BM55:BM56)</f>
        <v>0</v>
      </c>
      <c r="BN57" s="2514">
        <f>SUBTOTAL(9,BN55:BN56)</f>
        <v>0</v>
      </c>
      <c r="BO57" s="2514">
        <f>SUBTOTAL(9,BO55:BO56)</f>
        <v>0</v>
      </c>
      <c r="BP57" s="2514"/>
      <c r="BQ57" s="2514">
        <f t="shared" ref="BQ57:BW57" si="18">SUBTOTAL(9,BQ55:BQ56)</f>
        <v>0</v>
      </c>
      <c r="BR57" s="2514">
        <f t="shared" si="18"/>
        <v>0</v>
      </c>
      <c r="BS57" s="2514">
        <f t="shared" si="18"/>
        <v>0</v>
      </c>
      <c r="BT57" s="2514">
        <f t="shared" si="18"/>
        <v>0</v>
      </c>
      <c r="BU57" s="2514">
        <f t="shared" si="18"/>
        <v>0</v>
      </c>
      <c r="BV57" s="2514">
        <f t="shared" si="18"/>
        <v>0</v>
      </c>
      <c r="BW57" s="2514">
        <f t="shared" si="18"/>
        <v>0</v>
      </c>
      <c r="BX57" s="2331">
        <f>SUBTOTAL(9,BX54:BX56)</f>
        <v>0</v>
      </c>
      <c r="BY57" s="2331">
        <f>SUBTOTAL(9,BY54:BY56)</f>
        <v>0</v>
      </c>
      <c r="BZ57" s="2331">
        <f>SUBTOTAL(9,BZ54:BZ56)</f>
        <v>0</v>
      </c>
      <c r="CA57" s="2331">
        <f>SUBTOTAL(9,CA54:CA56)</f>
        <v>0</v>
      </c>
      <c r="CB57" s="2514"/>
    </row>
    <row r="58" spans="2:81" ht="12.75" customHeight="1">
      <c r="B58" s="1635"/>
      <c r="C58" s="2483"/>
      <c r="D58" s="2023"/>
      <c r="E58" s="2023"/>
      <c r="F58" s="2023"/>
      <c r="G58" s="2023"/>
      <c r="H58" s="2023"/>
      <c r="I58" s="2023"/>
      <c r="J58" s="2480"/>
      <c r="K58" s="2480"/>
      <c r="L58" s="2023"/>
      <c r="M58" s="2499"/>
      <c r="N58" s="2499"/>
      <c r="O58" s="2499"/>
      <c r="P58" s="2499"/>
      <c r="Q58" s="2499"/>
      <c r="R58" s="4147"/>
      <c r="S58" s="4190"/>
      <c r="T58" s="1632"/>
      <c r="U58" s="1632"/>
      <c r="V58" s="1632"/>
      <c r="W58" s="1645"/>
      <c r="X58" s="1645"/>
      <c r="Y58" s="1645"/>
      <c r="Z58" s="4125"/>
      <c r="AA58" s="18"/>
      <c r="AB58" s="2500"/>
      <c r="AC58" s="2501"/>
      <c r="AD58" s="2501"/>
      <c r="AE58" s="4125"/>
      <c r="AF58" s="18"/>
      <c r="AG58" s="18"/>
      <c r="AH58" s="18"/>
      <c r="AI58" s="18"/>
      <c r="AJ58" s="18"/>
      <c r="AK58" s="18"/>
      <c r="AL58" s="1"/>
      <c r="AM58" s="5874" t="s">
        <v>2402</v>
      </c>
      <c r="AN58" s="5875"/>
      <c r="AO58" s="5875"/>
      <c r="AP58" s="5875"/>
      <c r="AQ58" s="5875"/>
      <c r="AR58" s="5875"/>
      <c r="AS58" s="5875"/>
      <c r="AT58" s="5875"/>
      <c r="AU58" s="5875"/>
      <c r="AV58" s="5875"/>
      <c r="AW58" s="5875"/>
      <c r="AX58" s="5875"/>
      <c r="AY58" s="5876">
        <f>AP69</f>
        <v>0</v>
      </c>
      <c r="AZ58" s="5877">
        <f>-AY58</f>
        <v>0</v>
      </c>
      <c r="BA58" s="5878"/>
      <c r="BB58" s="5879"/>
      <c r="BC58" s="5876">
        <f>AQ69</f>
        <v>0</v>
      </c>
      <c r="BD58" s="5877">
        <f>-BC58</f>
        <v>0</v>
      </c>
      <c r="BE58" s="5878"/>
      <c r="BF58" s="5879"/>
      <c r="BG58" s="5876">
        <f>AR69</f>
        <v>0</v>
      </c>
      <c r="BH58" s="5876">
        <f>-BG58</f>
        <v>0</v>
      </c>
      <c r="BI58" s="5880"/>
      <c r="BJ58" s="5881"/>
      <c r="BK58" s="1"/>
      <c r="BL58" s="1655"/>
      <c r="BM58" s="1655"/>
      <c r="BN58" s="1655"/>
      <c r="BO58" s="1655"/>
      <c r="BP58" s="1655"/>
      <c r="BQ58" s="1655"/>
      <c r="BR58" s="1655"/>
      <c r="BS58" s="1655"/>
      <c r="BT58" s="1655"/>
      <c r="BU58" s="1655"/>
      <c r="BV58" s="1655"/>
      <c r="BW58" s="1655"/>
      <c r="BX58" s="1655"/>
      <c r="BY58" s="1655"/>
      <c r="BZ58" s="1655"/>
      <c r="CA58" s="1655"/>
      <c r="CB58" s="1655"/>
    </row>
    <row r="59" spans="2:81" ht="12.75" customHeight="1">
      <c r="B59" s="5732" t="s">
        <v>59</v>
      </c>
      <c r="C59" s="5733"/>
      <c r="D59" s="5733"/>
      <c r="E59" s="5733"/>
      <c r="F59" s="5733"/>
      <c r="G59" s="5733"/>
      <c r="H59" s="5733"/>
      <c r="I59" s="5733"/>
      <c r="J59" s="5734"/>
      <c r="K59" s="5734"/>
      <c r="L59" s="5882"/>
      <c r="M59" s="5883">
        <f>SUBTOTAL(9,M20:M57)</f>
        <v>0</v>
      </c>
      <c r="N59" s="5883">
        <f>SUBTOTAL(9,N20:N57)</f>
        <v>0</v>
      </c>
      <c r="O59" s="5883">
        <f>SUBTOTAL(9,O20:O57)</f>
        <v>0</v>
      </c>
      <c r="P59" s="5883">
        <f>SUBTOTAL(9,P20:P57)</f>
        <v>0</v>
      </c>
      <c r="Q59" s="5883">
        <f>SUBTOTAL(9,Q20:Q57)</f>
        <v>0</v>
      </c>
      <c r="R59" s="5884"/>
      <c r="S59" s="5885"/>
      <c r="T59" s="5883">
        <f t="shared" ref="T59:Y59" si="19">SUBTOTAL(9,T20:T57)</f>
        <v>0</v>
      </c>
      <c r="U59" s="5883">
        <f t="shared" si="19"/>
        <v>0</v>
      </c>
      <c r="V59" s="5883">
        <f t="shared" si="19"/>
        <v>0</v>
      </c>
      <c r="W59" s="5883">
        <f t="shared" si="19"/>
        <v>0</v>
      </c>
      <c r="X59" s="5883">
        <f t="shared" si="19"/>
        <v>0</v>
      </c>
      <c r="Y59" s="5883">
        <f t="shared" si="19"/>
        <v>0</v>
      </c>
      <c r="Z59" s="5740"/>
      <c r="AB59" s="5883">
        <f t="shared" ref="AB59:AD59" si="20">SUBTOTAL(9,AB20:AB57)</f>
        <v>0</v>
      </c>
      <c r="AC59" s="5883">
        <f t="shared" si="20"/>
        <v>0</v>
      </c>
      <c r="AD59" s="5883">
        <f t="shared" si="20"/>
        <v>0</v>
      </c>
      <c r="AE59" s="5886"/>
      <c r="AM59" s="5887" t="s">
        <v>2404</v>
      </c>
      <c r="AN59" s="5888">
        <f>SUBTOTAL(9,AO16:AO58)</f>
        <v>0</v>
      </c>
      <c r="AO59" s="5888">
        <f>SUBTOTAL(9,AO16:AO58)</f>
        <v>0</v>
      </c>
      <c r="AP59" s="5888">
        <f>SUBTOTAL(9,AP16:AP58)</f>
        <v>0</v>
      </c>
      <c r="AQ59" s="5888">
        <f>SUBTOTAL(9,AQ16:AQ58)</f>
        <v>0</v>
      </c>
      <c r="AR59" s="5888"/>
      <c r="AS59" s="5888"/>
      <c r="AT59" s="5888"/>
      <c r="AU59" s="5888">
        <f>SUBTOTAL(9,AU16:AU58)</f>
        <v>0</v>
      </c>
      <c r="AV59" s="5888"/>
      <c r="AW59" s="5888">
        <f t="shared" ref="AW59:BF59" si="21">SUBTOTAL(9,AW16:AW58)</f>
        <v>0</v>
      </c>
      <c r="AX59" s="5888">
        <f t="shared" si="21"/>
        <v>0</v>
      </c>
      <c r="AY59" s="5888">
        <f t="shared" si="21"/>
        <v>0</v>
      </c>
      <c r="AZ59" s="5888">
        <f>SUBTOTAL(9,AZ16:AZ58)</f>
        <v>0</v>
      </c>
      <c r="BA59" s="2551">
        <f t="shared" si="21"/>
        <v>0</v>
      </c>
      <c r="BB59" s="5692">
        <f t="shared" si="21"/>
        <v>0</v>
      </c>
      <c r="BC59" s="5692">
        <f>SUBTOTAL(9,BC16:BC58)</f>
        <v>0</v>
      </c>
      <c r="BD59" s="5692">
        <f>SUBTOTAL(9,BD16:BD58)</f>
        <v>0</v>
      </c>
      <c r="BE59" s="5692">
        <f t="shared" si="21"/>
        <v>0</v>
      </c>
      <c r="BF59" s="5692">
        <f t="shared" si="21"/>
        <v>0</v>
      </c>
      <c r="BG59" s="5692">
        <f>SUBTOTAL(9,BG16:BG58)</f>
        <v>0</v>
      </c>
      <c r="BH59" s="5692">
        <f>SUBTOTAL(9,BH16:BH58)</f>
        <v>0</v>
      </c>
      <c r="BI59" s="5693"/>
      <c r="BJ59" s="5889"/>
      <c r="BL59" s="2552">
        <f>SUBTOTAL(9,BL16:BL58)</f>
        <v>0</v>
      </c>
      <c r="BM59" s="2552">
        <f>SUBTOTAL(9,BM16:BM58)</f>
        <v>0</v>
      </c>
      <c r="BN59" s="2552">
        <f>SUBTOTAL(9,BN16:BN58)</f>
        <v>0</v>
      </c>
      <c r="BO59" s="2552">
        <f>SUBTOTAL(9,BO16:BO58)</f>
        <v>0</v>
      </c>
      <c r="BP59" s="2553"/>
      <c r="BQ59" s="2552">
        <f t="shared" ref="BQ59:CA59" si="22">SUBTOTAL(9,BQ16:BQ58)</f>
        <v>0</v>
      </c>
      <c r="BR59" s="2552">
        <f t="shared" si="22"/>
        <v>0</v>
      </c>
      <c r="BS59" s="2552">
        <f t="shared" si="22"/>
        <v>0</v>
      </c>
      <c r="BT59" s="2552">
        <f t="shared" si="22"/>
        <v>0</v>
      </c>
      <c r="BU59" s="2552">
        <f t="shared" si="22"/>
        <v>0</v>
      </c>
      <c r="BV59" s="2552">
        <f t="shared" si="22"/>
        <v>0</v>
      </c>
      <c r="BW59" s="2552">
        <f t="shared" si="22"/>
        <v>0</v>
      </c>
      <c r="BX59" s="2552">
        <f t="shared" si="22"/>
        <v>0</v>
      </c>
      <c r="BY59" s="2552">
        <f t="shared" si="22"/>
        <v>0</v>
      </c>
      <c r="BZ59" s="2552">
        <f t="shared" si="22"/>
        <v>0</v>
      </c>
      <c r="CA59" s="2552">
        <f t="shared" si="22"/>
        <v>0</v>
      </c>
      <c r="CB59" s="2553"/>
    </row>
    <row r="60" spans="2:81" ht="12.75" customHeight="1">
      <c r="V60" s="352" t="s">
        <v>1263</v>
      </c>
      <c r="W60" s="356">
        <f>W59-SFP!G158</f>
        <v>0</v>
      </c>
    </row>
    <row r="61" spans="2:81" ht="12.75" customHeight="1">
      <c r="B61" s="284" t="s">
        <v>1565</v>
      </c>
      <c r="C61" s="284"/>
      <c r="D61" s="18"/>
      <c r="E61" s="18"/>
      <c r="H61" s="18"/>
    </row>
    <row r="62" spans="2:81" ht="12.75" customHeight="1">
      <c r="B62" s="1159">
        <v>1</v>
      </c>
      <c r="C62" s="1160" t="s">
        <v>1566</v>
      </c>
      <c r="D62" s="18"/>
      <c r="E62" s="18"/>
      <c r="H62" s="18"/>
    </row>
    <row r="63" spans="2:81" ht="12.75" customHeight="1">
      <c r="B63" s="23">
        <v>2</v>
      </c>
      <c r="C63" s="18" t="s">
        <v>2407</v>
      </c>
      <c r="AN63" s="3" t="s">
        <v>2408</v>
      </c>
      <c r="AR63" s="10"/>
      <c r="AS63" s="10"/>
      <c r="AT63" s="10"/>
    </row>
    <row r="64" spans="2:81" ht="12.75" customHeight="1">
      <c r="B64" s="23">
        <v>3</v>
      </c>
      <c r="C64" s="18" t="s">
        <v>2409</v>
      </c>
      <c r="AN64" s="5890"/>
      <c r="AO64" s="5891"/>
      <c r="AP64" s="5892" t="s">
        <v>2406</v>
      </c>
      <c r="AQ64" s="5893" t="s">
        <v>1643</v>
      </c>
      <c r="AR64" s="5894" t="s">
        <v>2311</v>
      </c>
      <c r="AS64" s="10"/>
      <c r="AT64" s="10"/>
    </row>
    <row r="65" spans="40:44" ht="12.75" customHeight="1">
      <c r="AN65" s="4236" t="s">
        <v>2410</v>
      </c>
      <c r="AP65" s="4237"/>
      <c r="AQ65" s="2554">
        <f>AP65</f>
        <v>0</v>
      </c>
      <c r="AR65" s="4036">
        <f>AP65</f>
        <v>0</v>
      </c>
    </row>
    <row r="66" spans="40:44" ht="12.75" customHeight="1">
      <c r="AN66" s="4236" t="s">
        <v>2411</v>
      </c>
      <c r="AP66" s="5895">
        <v>0.2</v>
      </c>
      <c r="AQ66" s="5896">
        <v>0.2</v>
      </c>
      <c r="AR66" s="5897">
        <v>0.2</v>
      </c>
    </row>
    <row r="67" spans="40:44" ht="12.75" customHeight="1">
      <c r="AN67" s="4236" t="s">
        <v>2412</v>
      </c>
      <c r="AP67" s="4238">
        <f>AP65*AP66</f>
        <v>0</v>
      </c>
      <c r="AQ67" s="2555">
        <f>AQ65*AQ66</f>
        <v>0</v>
      </c>
      <c r="AR67" s="4037">
        <f>AR65*AR66</f>
        <v>0</v>
      </c>
    </row>
    <row r="68" spans="40:44" ht="12.75" customHeight="1">
      <c r="AN68" s="4236" t="s">
        <v>2413</v>
      </c>
      <c r="AP68" s="5898">
        <f>SUMIF(AV17:AV57,"N",AZ17:AZ57)</f>
        <v>0</v>
      </c>
      <c r="AQ68" s="5899">
        <f>SUMIF(AV17:AV57,"N",BD17:BD57)</f>
        <v>0</v>
      </c>
      <c r="AR68" s="5900">
        <f>SUMIF(AV17:AV57,"N",BH17:BH57)</f>
        <v>0</v>
      </c>
    </row>
    <row r="69" spans="40:44" ht="12.75" customHeight="1">
      <c r="AN69" s="5901" t="s">
        <v>2402</v>
      </c>
      <c r="AO69" s="5902"/>
      <c r="AP69" s="5903">
        <f>AP68-AP67</f>
        <v>0</v>
      </c>
      <c r="AQ69" s="5904">
        <f>AQ68-AQ67</f>
        <v>0</v>
      </c>
      <c r="AR69" s="5905">
        <f>AR68-AR67</f>
        <v>0</v>
      </c>
    </row>
    <row r="73" spans="40:44" ht="12.75" customHeight="1">
      <c r="AN73" s="8411" t="s">
        <v>1863</v>
      </c>
      <c r="AO73" s="8411"/>
      <c r="AP73" s="8411"/>
      <c r="AQ73" s="5906" t="s">
        <v>52</v>
      </c>
    </row>
    <row r="74" spans="40:44" ht="12.75" customHeight="1">
      <c r="AN74" s="5907" t="s">
        <v>2414</v>
      </c>
      <c r="AO74" s="5908"/>
      <c r="AP74" s="5908"/>
      <c r="AQ74" s="5909" t="s">
        <v>1554</v>
      </c>
    </row>
    <row r="75" spans="40:44" ht="12.75" customHeight="1">
      <c r="AN75" s="5907" t="s">
        <v>2510</v>
      </c>
      <c r="AO75" s="5908"/>
      <c r="AP75" s="5908"/>
      <c r="AQ75" s="5909" t="s">
        <v>1987</v>
      </c>
    </row>
  </sheetData>
  <sheetProtection algorithmName="SHA-512" hashValue="cHmi2I/XbUWuhaejd3GkadwoQ8DOFbUtmWXRwi9sJ3f/VvAumenqggDSLBp98NpHmy+kSy78Wv6hAXqCskYK3Q==" saltValue="BdnianK1eCDt6DKOpO4gHw==" spinCount="100000" sheet="1" scenarios="1" formatRows="0" insertColumns="0" insertRows="0"/>
  <mergeCells count="81">
    <mergeCell ref="BJ11:BJ15"/>
    <mergeCell ref="BF12:BF15"/>
    <mergeCell ref="BG12:BG15"/>
    <mergeCell ref="BH12:BH15"/>
    <mergeCell ref="BL9:CB9"/>
    <mergeCell ref="BL10:CB10"/>
    <mergeCell ref="BL11:BL15"/>
    <mergeCell ref="BM11:BN11"/>
    <mergeCell ref="BO11:BO15"/>
    <mergeCell ref="BP11:BP15"/>
    <mergeCell ref="BQ11:BQ15"/>
    <mergeCell ref="BR11:BR15"/>
    <mergeCell ref="BS11:BS15"/>
    <mergeCell ref="BT11:BW11"/>
    <mergeCell ref="CB11:CB15"/>
    <mergeCell ref="BM12:BM15"/>
    <mergeCell ref="BN12:BN15"/>
    <mergeCell ref="BT12:BT15"/>
    <mergeCell ref="BU12:BU15"/>
    <mergeCell ref="BV12:BV15"/>
    <mergeCell ref="B10:D16"/>
    <mergeCell ref="E10:E16"/>
    <mergeCell ref="F10:F16"/>
    <mergeCell ref="G10:G16"/>
    <mergeCell ref="M10:M16"/>
    <mergeCell ref="L10:L16"/>
    <mergeCell ref="H10:H16"/>
    <mergeCell ref="I10:I16"/>
    <mergeCell ref="J11:J16"/>
    <mergeCell ref="K11:K16"/>
    <mergeCell ref="P10:P16"/>
    <mergeCell ref="O10:O16"/>
    <mergeCell ref="N10:N16"/>
    <mergeCell ref="AP12:AP15"/>
    <mergeCell ref="AB11:AB16"/>
    <mergeCell ref="AC11:AC16"/>
    <mergeCell ref="AD11:AD16"/>
    <mergeCell ref="AE11:AE16"/>
    <mergeCell ref="Q10:Q16"/>
    <mergeCell ref="AF2:AF5"/>
    <mergeCell ref="Y10:Y16"/>
    <mergeCell ref="Z10:Z16"/>
    <mergeCell ref="R10:R16"/>
    <mergeCell ref="U10:U16"/>
    <mergeCell ref="V10:V16"/>
    <mergeCell ref="S11:S16"/>
    <mergeCell ref="X10:X16"/>
    <mergeCell ref="W10:W16"/>
    <mergeCell ref="T11:T16"/>
    <mergeCell ref="AN73:AP73"/>
    <mergeCell ref="AN10:BI10"/>
    <mergeCell ref="AQ11:AQ15"/>
    <mergeCell ref="AX11:AX15"/>
    <mergeCell ref="AY11:AY15"/>
    <mergeCell ref="AZ11:AZ15"/>
    <mergeCell ref="BI11:BI15"/>
    <mergeCell ref="AO12:AO15"/>
    <mergeCell ref="AN11:AN15"/>
    <mergeCell ref="AO11:AP11"/>
    <mergeCell ref="BE11:BH11"/>
    <mergeCell ref="AR12:AR15"/>
    <mergeCell ref="AU11:AW11"/>
    <mergeCell ref="AU12:AU15"/>
    <mergeCell ref="AV12:AV15"/>
    <mergeCell ref="AW12:AW15"/>
    <mergeCell ref="AR11:AT11"/>
    <mergeCell ref="AS12:AT12"/>
    <mergeCell ref="AS13:AS15"/>
    <mergeCell ref="AT13:AT15"/>
    <mergeCell ref="BX11:CA11"/>
    <mergeCell ref="BX12:BX15"/>
    <mergeCell ref="BY12:BY15"/>
    <mergeCell ref="BZ12:BZ15"/>
    <mergeCell ref="CA12:CA15"/>
    <mergeCell ref="BW12:BW15"/>
    <mergeCell ref="BA11:BD11"/>
    <mergeCell ref="BA12:BA15"/>
    <mergeCell ref="BB12:BB15"/>
    <mergeCell ref="BC12:BC15"/>
    <mergeCell ref="BD12:BD15"/>
    <mergeCell ref="BE12:BE15"/>
  </mergeCells>
  <conditionalFormatting sqref="W60">
    <cfRule type="cellIs" dxfId="77" priority="1" operator="notEqual">
      <formula>0</formula>
    </cfRule>
  </conditionalFormatting>
  <dataValidations count="5">
    <dataValidation type="list" allowBlank="1" showInputMessage="1" showErrorMessage="1" sqref="G18:G31" xr:uid="{C20B421D-6964-43E6-A8BE-E327B0B908E6}">
      <formula1>"Legal, Beneficial"</formula1>
    </dataValidation>
    <dataValidation type="list" allowBlank="1" showInputMessage="1" showErrorMessage="1" sqref="H18:H31" xr:uid="{DEDB4FB6-11FB-484F-9A2A-A0723DCCA16A}">
      <formula1>"Office Use, Capital Appreciation, Operation, For Future Development, Income Generating Asset"</formula1>
    </dataValidation>
    <dataValidation type="list" allowBlank="1" showInputMessage="1" showErrorMessage="1" sqref="I18:I31 I42:I44 I34:I36" xr:uid="{993377F4-BF4B-4EC9-831A-A3537B8199FA}">
      <formula1>"Foreclosed, Purchased, Dacion en Pago, Others"</formula1>
    </dataValidation>
    <dataValidation type="list" allowBlank="1" showInputMessage="1" showErrorMessage="1" sqref="R19:R57" xr:uid="{C1512A71-07E7-4083-A198-275D5AC2D66C}">
      <formula1>"Cost Model, Fair Value Model"</formula1>
    </dataValidation>
    <dataValidation type="list" allowBlank="1" showInputMessage="1" showErrorMessage="1" sqref="AV20:AV22 AV26:AV28 AV34:AV36 AV42:AV44 AV48:AV50 AV54:AV56 BP20:BP22 BP48:BP50 BP26:BP28 BP34:BP36 BP42:BP44 BP54:BP56 AR20:AR22 AR26:AR28 AR34:AR36 AR42:AR44 AR48:AR50 AR54:AR56" xr:uid="{7B54433B-0111-4D27-AD81-0462072DD73E}">
      <formula1>"Y,N"</formula1>
    </dataValidation>
  </dataValidations>
  <hyperlinks>
    <hyperlink ref="AN74" r:id="rId1" display="https://www.insurance.gov.ph/amended-insurance-code-r-a-10607/" xr:uid="{E052A44F-F564-49B4-AE4C-3FFC8203567B}"/>
    <hyperlink ref="AN75" r:id="rId2" display="CL 2016-16" xr:uid="{81BEB2AF-47B0-4E16-BBBD-B99401413971}"/>
    <hyperlink ref="AG5" location="SCI!A1" display="SCI" xr:uid="{9D11EDCB-2033-4595-B07C-472AAEE1EA9B}"/>
    <hyperlink ref="AG4" location="'SFP - Liab, NW '!A1" display="SFP-Liab and NW" xr:uid="{596AF00C-D77B-455A-9248-F0CC1EEB4F33}"/>
    <hyperlink ref="AG3" location="'SFP - Asset'!A1" display="SFP-Asset" xr:uid="{9651B896-6D4B-4365-890C-5811F1374669}"/>
    <hyperlink ref="AG2" location="Content!A1" display="Content" xr:uid="{C289BC35-5E3D-4F6B-8944-A7AA3AA988F7}"/>
  </hyperlinks>
  <printOptions horizontalCentered="1"/>
  <pageMargins left="0.2" right="0.2" top="1.25" bottom="0.75" header="0.3" footer="0.3"/>
  <pageSetup paperSize="5" scale="19" fitToHeight="0" orientation="portrait" r:id="rId3"/>
  <legacyDrawing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6">
    <tabColor rgb="FFFFCCCC"/>
    <pageSetUpPr fitToPage="1"/>
  </sheetPr>
  <dimension ref="A2:BR39"/>
  <sheetViews>
    <sheetView showGridLines="0" zoomScale="70" zoomScaleNormal="70" workbookViewId="0">
      <selection activeCell="I38" sqref="I38"/>
    </sheetView>
  </sheetViews>
  <sheetFormatPr defaultColWidth="9.140625" defaultRowHeight="12.75" outlineLevelCol="1"/>
  <cols>
    <col min="1" max="1" width="1.85546875" style="265" customWidth="1"/>
    <col min="2" max="2" width="3.7109375" style="265" customWidth="1"/>
    <col min="3" max="3" width="35.7109375" style="265" customWidth="1"/>
    <col min="4" max="4" width="17.42578125" style="265" customWidth="1"/>
    <col min="5" max="5" width="15.7109375" style="265" customWidth="1"/>
    <col min="6" max="12" width="20.7109375" style="265" customWidth="1"/>
    <col min="13" max="13" width="30.7109375" style="265" customWidth="1"/>
    <col min="14" max="14" width="2.140625" style="265" customWidth="1"/>
    <col min="15" max="15" width="18.7109375" style="265" customWidth="1"/>
    <col min="16" max="18" width="9.140625" style="265"/>
    <col min="19" max="19" width="9.140625" style="265" customWidth="1"/>
    <col min="20" max="20" width="9.140625" style="3" customWidth="1"/>
    <col min="21" max="27" width="18.7109375" style="3" hidden="1" customWidth="1"/>
    <col min="28" max="35" width="18.7109375" style="3" hidden="1" customWidth="1" outlineLevel="1"/>
    <col min="36" max="36" width="35.7109375" style="3" hidden="1" customWidth="1" collapsed="1"/>
    <col min="37" max="37" width="35.7109375" style="3" hidden="1" customWidth="1"/>
    <col min="38" max="38" width="9.140625" style="3" customWidth="1"/>
    <col min="39" max="16384" width="9.140625" style="265"/>
  </cols>
  <sheetData>
    <row r="2" spans="1:70" ht="15.2" customHeight="1">
      <c r="B2" s="265" t="s">
        <v>2511</v>
      </c>
      <c r="N2" s="8180" t="s">
        <v>1486</v>
      </c>
      <c r="O2" s="5546" t="s">
        <v>1067</v>
      </c>
    </row>
    <row r="3" spans="1:70" ht="15.2" customHeight="1" thickBot="1">
      <c r="B3" s="1455" t="s">
        <v>7</v>
      </c>
      <c r="C3" s="264"/>
      <c r="D3" s="5393">
        <f>'Com Prof'!D2</f>
        <v>0</v>
      </c>
      <c r="E3" s="5394"/>
      <c r="F3" s="5394"/>
      <c r="I3" s="1484"/>
      <c r="N3" s="7342"/>
      <c r="O3" s="550" t="s">
        <v>1487</v>
      </c>
    </row>
    <row r="4" spans="1:70" ht="15.2" customHeight="1" thickBot="1">
      <c r="B4" s="1455" t="s">
        <v>757</v>
      </c>
      <c r="C4" s="264"/>
      <c r="D4" s="8432">
        <f>'Com Prof'!D3</f>
        <v>45657</v>
      </c>
      <c r="E4" s="8432"/>
      <c r="F4" s="5548"/>
      <c r="I4" s="1484"/>
      <c r="N4" s="7342"/>
      <c r="O4" s="550" t="s">
        <v>1488</v>
      </c>
    </row>
    <row r="5" spans="1:70" ht="15.2" customHeight="1" thickBot="1">
      <c r="B5" s="593"/>
      <c r="C5" s="593"/>
      <c r="D5" s="593"/>
      <c r="E5" s="593"/>
      <c r="F5" s="593"/>
      <c r="G5" s="593"/>
      <c r="H5" s="593"/>
      <c r="I5" s="593"/>
      <c r="J5" s="593"/>
      <c r="K5" s="593"/>
      <c r="L5" s="593"/>
      <c r="M5" s="593"/>
      <c r="N5" s="8275"/>
      <c r="O5" s="551" t="s">
        <v>258</v>
      </c>
    </row>
    <row r="6" spans="1:70" ht="14.1" customHeight="1">
      <c r="B6" s="264"/>
      <c r="C6" s="264"/>
      <c r="D6" s="264"/>
      <c r="E6" s="264"/>
      <c r="F6" s="264"/>
      <c r="G6" s="264"/>
      <c r="H6" s="264"/>
      <c r="I6" s="264"/>
      <c r="J6" s="264"/>
      <c r="K6" s="264"/>
      <c r="L6" s="264"/>
      <c r="M6" s="264"/>
      <c r="N6" s="264"/>
      <c r="O6" s="510"/>
    </row>
    <row r="7" spans="1:70" ht="14.1" customHeight="1">
      <c r="B7" s="264"/>
      <c r="C7" s="264"/>
      <c r="D7" s="264"/>
      <c r="E7" s="264"/>
      <c r="F7" s="264"/>
      <c r="G7" s="264"/>
      <c r="H7" s="264"/>
      <c r="I7" s="264"/>
      <c r="J7" s="264"/>
      <c r="K7" s="264"/>
      <c r="L7" s="264"/>
      <c r="M7" s="264"/>
      <c r="N7" s="264"/>
      <c r="O7" s="510"/>
    </row>
    <row r="8" spans="1:70" ht="14.1" customHeight="1" thickBot="1">
      <c r="B8" s="264"/>
      <c r="C8" s="264"/>
      <c r="D8" s="264"/>
      <c r="E8" s="264"/>
      <c r="F8" s="264"/>
      <c r="G8" s="264"/>
      <c r="H8" s="264"/>
      <c r="I8" s="264"/>
      <c r="J8" s="264"/>
      <c r="K8" s="264"/>
      <c r="L8" s="264"/>
      <c r="M8" s="264"/>
      <c r="N8" s="264"/>
      <c r="O8" s="510"/>
    </row>
    <row r="9" spans="1:70" s="1432" customFormat="1" ht="12.75" customHeight="1">
      <c r="B9" s="8095" t="s">
        <v>83</v>
      </c>
      <c r="C9" s="8421"/>
      <c r="D9" s="8434" t="s">
        <v>2512</v>
      </c>
      <c r="E9" s="8435"/>
      <c r="F9" s="8096" t="s">
        <v>2513</v>
      </c>
      <c r="G9" s="8092" t="s">
        <v>2434</v>
      </c>
      <c r="H9" s="8092" t="s">
        <v>2514</v>
      </c>
      <c r="I9" s="8427" t="s">
        <v>2515</v>
      </c>
      <c r="J9" s="8092" t="s">
        <v>2516</v>
      </c>
      <c r="K9" s="8092" t="s">
        <v>1086</v>
      </c>
      <c r="L9" s="8092" t="s">
        <v>1084</v>
      </c>
      <c r="M9" s="8428" t="s">
        <v>1497</v>
      </c>
      <c r="T9" s="1428"/>
      <c r="U9" s="7306" t="s">
        <v>1068</v>
      </c>
      <c r="V9" s="7306"/>
      <c r="W9" s="7306"/>
      <c r="X9" s="7306"/>
      <c r="Y9" s="7306"/>
      <c r="Z9" s="7306"/>
      <c r="AA9" s="7306"/>
      <c r="AB9" s="7306"/>
      <c r="AC9" s="7306"/>
      <c r="AD9" s="7306"/>
      <c r="AE9" s="7306"/>
      <c r="AF9" s="7306"/>
      <c r="AG9" s="7306"/>
      <c r="AH9" s="7306"/>
      <c r="AI9" s="7306"/>
      <c r="AJ9" s="7306"/>
      <c r="AK9" s="2449"/>
      <c r="AL9" s="1428"/>
    </row>
    <row r="10" spans="1:70" s="1432" customFormat="1" ht="12.75" customHeight="1">
      <c r="B10" s="8097"/>
      <c r="C10" s="8285"/>
      <c r="D10" s="8436"/>
      <c r="E10" s="8437"/>
      <c r="F10" s="7976"/>
      <c r="G10" s="7689"/>
      <c r="H10" s="7689"/>
      <c r="I10" s="8034"/>
      <c r="J10" s="7689"/>
      <c r="K10" s="7689"/>
      <c r="L10" s="7689"/>
      <c r="M10" s="8429"/>
      <c r="T10" s="1428"/>
      <c r="U10" s="7305" t="s">
        <v>1501</v>
      </c>
      <c r="V10" s="1830" t="s">
        <v>1502</v>
      </c>
      <c r="W10" s="1830"/>
      <c r="X10" s="7305" t="s">
        <v>1081</v>
      </c>
      <c r="Y10" s="7305" t="s">
        <v>1082</v>
      </c>
      <c r="Z10" s="7305" t="s">
        <v>1086</v>
      </c>
      <c r="AA10" s="7305" t="s">
        <v>2517</v>
      </c>
      <c r="AB10" s="7340" t="s">
        <v>1070</v>
      </c>
      <c r="AC10" s="7363"/>
      <c r="AD10" s="7363"/>
      <c r="AE10" s="7364"/>
      <c r="AF10" s="7340" t="s">
        <v>1071</v>
      </c>
      <c r="AG10" s="7363"/>
      <c r="AH10" s="7363"/>
      <c r="AI10" s="7364"/>
      <c r="AJ10" s="7305" t="s">
        <v>44</v>
      </c>
      <c r="AK10" s="7842" t="s">
        <v>1505</v>
      </c>
      <c r="AL10" s="1428"/>
    </row>
    <row r="11" spans="1:70" s="1432" customFormat="1" ht="12.75" customHeight="1">
      <c r="B11" s="8097"/>
      <c r="C11" s="8285"/>
      <c r="D11" s="7398" t="s">
        <v>2518</v>
      </c>
      <c r="E11" s="7398" t="s">
        <v>2519</v>
      </c>
      <c r="F11" s="7976"/>
      <c r="G11" s="7689"/>
      <c r="H11" s="7689"/>
      <c r="I11" s="8034"/>
      <c r="J11" s="7689"/>
      <c r="K11" s="7689"/>
      <c r="L11" s="7689"/>
      <c r="M11" s="8429"/>
      <c r="T11" s="1428"/>
      <c r="U11" s="7305"/>
      <c r="V11" s="7305" t="s">
        <v>1079</v>
      </c>
      <c r="W11" s="7305" t="s">
        <v>1080</v>
      </c>
      <c r="X11" s="7305"/>
      <c r="Y11" s="7305"/>
      <c r="Z11" s="7305"/>
      <c r="AA11" s="7305"/>
      <c r="AB11" s="7305" t="s">
        <v>1509</v>
      </c>
      <c r="AC11" s="7305" t="s">
        <v>1082</v>
      </c>
      <c r="AD11" s="7305" t="s">
        <v>1086</v>
      </c>
      <c r="AE11" s="7305" t="s">
        <v>2520</v>
      </c>
      <c r="AF11" s="7305" t="s">
        <v>1509</v>
      </c>
      <c r="AG11" s="7305" t="s">
        <v>1082</v>
      </c>
      <c r="AH11" s="7305" t="s">
        <v>1086</v>
      </c>
      <c r="AI11" s="7305" t="s">
        <v>2520</v>
      </c>
      <c r="AJ11" s="7305"/>
      <c r="AK11" s="7842"/>
      <c r="AL11" s="1428"/>
    </row>
    <row r="12" spans="1:70" s="1432" customFormat="1" ht="12.75" customHeight="1">
      <c r="B12" s="8097"/>
      <c r="C12" s="8285"/>
      <c r="D12" s="7477"/>
      <c r="E12" s="7477"/>
      <c r="F12" s="7976"/>
      <c r="G12" s="7689"/>
      <c r="H12" s="7689"/>
      <c r="I12" s="8034"/>
      <c r="J12" s="7689"/>
      <c r="K12" s="7689"/>
      <c r="L12" s="7689"/>
      <c r="M12" s="8429"/>
      <c r="T12" s="1428"/>
      <c r="U12" s="7305"/>
      <c r="V12" s="7305"/>
      <c r="W12" s="7305"/>
      <c r="X12" s="7305"/>
      <c r="Y12" s="7305"/>
      <c r="Z12" s="7305"/>
      <c r="AA12" s="7305"/>
      <c r="AB12" s="7305"/>
      <c r="AC12" s="7305"/>
      <c r="AD12" s="7305"/>
      <c r="AE12" s="7305"/>
      <c r="AF12" s="7305"/>
      <c r="AG12" s="7305"/>
      <c r="AH12" s="7305"/>
      <c r="AI12" s="7305"/>
      <c r="AJ12" s="7305"/>
      <c r="AK12" s="7842"/>
      <c r="AL12" s="1428"/>
    </row>
    <row r="13" spans="1:70" s="1432" customFormat="1" ht="12.75" customHeight="1">
      <c r="B13" s="8097"/>
      <c r="C13" s="8285"/>
      <c r="D13" s="7477"/>
      <c r="E13" s="7477"/>
      <c r="F13" s="7976"/>
      <c r="G13" s="7689"/>
      <c r="H13" s="7689"/>
      <c r="I13" s="8034"/>
      <c r="J13" s="7689"/>
      <c r="K13" s="7689"/>
      <c r="L13" s="7689"/>
      <c r="M13" s="8429"/>
      <c r="T13" s="1428"/>
      <c r="U13" s="7305"/>
      <c r="V13" s="7305"/>
      <c r="W13" s="7305"/>
      <c r="X13" s="7305"/>
      <c r="Y13" s="7305"/>
      <c r="Z13" s="7305"/>
      <c r="AA13" s="7305"/>
      <c r="AB13" s="7305"/>
      <c r="AC13" s="7305"/>
      <c r="AD13" s="7305"/>
      <c r="AE13" s="7305"/>
      <c r="AF13" s="7305"/>
      <c r="AG13" s="7305"/>
      <c r="AH13" s="7305"/>
      <c r="AI13" s="7305"/>
      <c r="AJ13" s="7305"/>
      <c r="AK13" s="7842"/>
      <c r="AL13" s="1428"/>
    </row>
    <row r="14" spans="1:70" s="1432" customFormat="1" ht="12.75" customHeight="1">
      <c r="B14" s="8097"/>
      <c r="C14" s="8285"/>
      <c r="D14" s="7477"/>
      <c r="E14" s="7477"/>
      <c r="F14" s="7976"/>
      <c r="G14" s="7689"/>
      <c r="H14" s="7689"/>
      <c r="I14" s="8034"/>
      <c r="J14" s="7689"/>
      <c r="K14" s="7689"/>
      <c r="L14" s="7689"/>
      <c r="M14" s="8429"/>
      <c r="T14" s="1428"/>
      <c r="U14" s="7305"/>
      <c r="V14" s="7305"/>
      <c r="W14" s="7305"/>
      <c r="X14" s="7305"/>
      <c r="Y14" s="7305"/>
      <c r="Z14" s="7305"/>
      <c r="AA14" s="7305"/>
      <c r="AB14" s="7305"/>
      <c r="AC14" s="7305"/>
      <c r="AD14" s="7305"/>
      <c r="AE14" s="7305"/>
      <c r="AF14" s="7305"/>
      <c r="AG14" s="7305"/>
      <c r="AH14" s="7305"/>
      <c r="AI14" s="7305"/>
      <c r="AJ14" s="7305"/>
      <c r="AK14" s="7842"/>
      <c r="AL14" s="1428"/>
    </row>
    <row r="15" spans="1:70" s="1432" customFormat="1" ht="12.75" customHeight="1" thickBot="1">
      <c r="B15" s="8128"/>
      <c r="C15" s="8431"/>
      <c r="D15" s="8433"/>
      <c r="E15" s="8433"/>
      <c r="F15" s="8029"/>
      <c r="G15" s="8020"/>
      <c r="H15" s="8020"/>
      <c r="I15" s="8035"/>
      <c r="J15" s="8020"/>
      <c r="K15" s="8020"/>
      <c r="L15" s="8020"/>
      <c r="M15" s="8430"/>
      <c r="T15" s="1428"/>
      <c r="U15" s="7305"/>
      <c r="V15" s="7305"/>
      <c r="W15" s="7305"/>
      <c r="X15" s="7305"/>
      <c r="Y15" s="7305"/>
      <c r="Z15" s="7305"/>
      <c r="AA15" s="7305"/>
      <c r="AB15" s="7305"/>
      <c r="AC15" s="7305"/>
      <c r="AD15" s="7305"/>
      <c r="AE15" s="7305"/>
      <c r="AF15" s="7305"/>
      <c r="AG15" s="7305"/>
      <c r="AH15" s="7305"/>
      <c r="AI15" s="7305"/>
      <c r="AJ15" s="7305"/>
      <c r="AK15" s="7842"/>
      <c r="AL15" s="1428"/>
      <c r="AM15" s="2644"/>
      <c r="AN15" s="2644"/>
      <c r="AO15" s="2644"/>
      <c r="AP15" s="2644"/>
      <c r="AQ15" s="2644"/>
      <c r="AR15" s="2644"/>
      <c r="AS15" s="2644"/>
      <c r="AT15" s="2644"/>
      <c r="AU15" s="2644"/>
      <c r="AV15" s="2644"/>
      <c r="AW15" s="2644"/>
      <c r="AX15" s="2644"/>
      <c r="AY15" s="2644"/>
      <c r="AZ15" s="2644"/>
      <c r="BA15" s="2644"/>
      <c r="BB15" s="2644"/>
      <c r="BC15" s="2644"/>
      <c r="BD15" s="2644"/>
      <c r="BE15" s="2644"/>
      <c r="BF15" s="2644"/>
      <c r="BG15" s="2644"/>
      <c r="BH15" s="2644"/>
      <c r="BI15" s="2644"/>
      <c r="BJ15" s="2644"/>
      <c r="BK15" s="2644"/>
      <c r="BL15" s="2644"/>
      <c r="BM15" s="2644"/>
      <c r="BN15" s="2644"/>
      <c r="BO15" s="2644"/>
      <c r="BP15" s="2644"/>
      <c r="BQ15" s="2644"/>
      <c r="BR15" s="2644"/>
    </row>
    <row r="16" spans="1:70" ht="12.75" customHeight="1">
      <c r="A16" s="5910"/>
      <c r="B16" s="2022"/>
      <c r="C16" s="2023"/>
      <c r="D16" s="4190"/>
      <c r="E16" s="4190"/>
      <c r="F16" s="4206"/>
      <c r="G16" s="4206"/>
      <c r="H16" s="4206"/>
      <c r="I16" s="4207"/>
      <c r="J16" s="4207"/>
      <c r="K16" s="4207"/>
      <c r="L16" s="4207"/>
      <c r="M16" s="2611"/>
      <c r="U16" s="2623"/>
      <c r="V16" s="2623"/>
      <c r="W16" s="2623"/>
      <c r="X16" s="2623"/>
      <c r="Y16" s="2623"/>
      <c r="Z16" s="2623"/>
      <c r="AA16" s="2623"/>
      <c r="AB16" s="2623"/>
      <c r="AC16" s="2623"/>
      <c r="AD16" s="2623"/>
      <c r="AE16" s="2623"/>
      <c r="AF16" s="2623"/>
      <c r="AG16" s="2623"/>
      <c r="AH16" s="2623"/>
      <c r="AI16" s="2623"/>
      <c r="AJ16" s="2623"/>
      <c r="AK16" s="2624"/>
      <c r="AL16" s="1446"/>
      <c r="AM16" s="1446"/>
      <c r="AN16" s="1446"/>
      <c r="AO16" s="1446"/>
      <c r="AP16" s="1446"/>
      <c r="AQ16" s="1446"/>
      <c r="AR16" s="1446"/>
      <c r="AS16" s="1446"/>
      <c r="AT16" s="1446"/>
      <c r="AU16" s="1446"/>
      <c r="AV16" s="1446"/>
      <c r="AW16" s="1446"/>
      <c r="AX16" s="1446"/>
      <c r="AY16" s="1446"/>
      <c r="AZ16" s="1446"/>
      <c r="BA16" s="1446"/>
      <c r="BB16" s="1446"/>
      <c r="BC16" s="1446"/>
      <c r="BD16" s="1446"/>
      <c r="BE16" s="1446"/>
      <c r="BF16" s="1446"/>
      <c r="BG16" s="1446"/>
      <c r="BH16" s="1446"/>
      <c r="BI16" s="1446"/>
      <c r="BJ16" s="1446"/>
      <c r="BK16" s="1446"/>
      <c r="BL16" s="1446"/>
      <c r="BM16" s="1446"/>
      <c r="BN16" s="1446"/>
      <c r="BO16" s="1446"/>
      <c r="BP16" s="1446"/>
      <c r="BQ16" s="1446"/>
      <c r="BR16" s="1446"/>
    </row>
    <row r="17" spans="2:70" s="18" customFormat="1" ht="12.75" customHeight="1">
      <c r="B17" s="1630" t="s">
        <v>1513</v>
      </c>
      <c r="C17" s="1025" t="s">
        <v>2345</v>
      </c>
      <c r="D17" s="2064"/>
      <c r="E17" s="2064"/>
      <c r="F17" s="1645"/>
      <c r="G17" s="1645"/>
      <c r="H17" s="1645"/>
      <c r="I17" s="2482"/>
      <c r="J17" s="2482"/>
      <c r="K17" s="2482"/>
      <c r="L17" s="2482"/>
      <c r="M17" s="2612"/>
      <c r="T17" s="1"/>
      <c r="U17" s="2625"/>
      <c r="V17" s="2625"/>
      <c r="W17" s="2625"/>
      <c r="X17" s="2625"/>
      <c r="Y17" s="2625"/>
      <c r="Z17" s="2625"/>
      <c r="AA17" s="2625"/>
      <c r="AB17" s="2625"/>
      <c r="AC17" s="2625"/>
      <c r="AD17" s="2625"/>
      <c r="AE17" s="2625"/>
      <c r="AF17" s="2625"/>
      <c r="AG17" s="2625"/>
      <c r="AH17" s="2625"/>
      <c r="AI17" s="2625"/>
      <c r="AJ17" s="2625"/>
      <c r="AK17" s="2626"/>
      <c r="AL17" s="1"/>
      <c r="AM17" s="1431"/>
      <c r="AN17" s="1431"/>
      <c r="AO17" s="1431"/>
      <c r="AP17" s="1431"/>
      <c r="AQ17" s="1431"/>
      <c r="AR17" s="1431"/>
      <c r="AS17" s="1431"/>
      <c r="AT17" s="1431"/>
      <c r="AU17" s="1431"/>
      <c r="AV17" s="1431"/>
      <c r="AW17" s="1431"/>
      <c r="AX17" s="1431"/>
      <c r="AY17" s="1431"/>
      <c r="AZ17" s="1431"/>
      <c r="BA17" s="1431"/>
      <c r="BB17" s="1431"/>
      <c r="BC17" s="1431"/>
      <c r="BD17" s="1431"/>
      <c r="BE17" s="1431"/>
      <c r="BF17" s="1431"/>
      <c r="BG17" s="1431"/>
      <c r="BH17" s="1431"/>
      <c r="BI17" s="1431"/>
      <c r="BJ17" s="1431"/>
      <c r="BK17" s="1431"/>
      <c r="BL17" s="1431"/>
      <c r="BM17" s="1431"/>
      <c r="BN17" s="1431"/>
      <c r="BO17" s="1431"/>
      <c r="BP17" s="1431"/>
      <c r="BQ17" s="1431"/>
      <c r="BR17" s="1431"/>
    </row>
    <row r="18" spans="2:70" s="18" customFormat="1" ht="12.75" customHeight="1">
      <c r="B18" s="1635">
        <v>1</v>
      </c>
      <c r="C18" s="1104"/>
      <c r="D18" s="2071"/>
      <c r="E18" s="2071"/>
      <c r="F18" s="1637"/>
      <c r="G18" s="2416"/>
      <c r="H18" s="1637"/>
      <c r="I18" s="2613"/>
      <c r="J18" s="2613"/>
      <c r="K18" s="2613"/>
      <c r="L18" s="2613"/>
      <c r="M18" s="2614"/>
      <c r="T18" s="1"/>
      <c r="U18" s="2625">
        <f>H18</f>
        <v>0</v>
      </c>
      <c r="V18" s="2627"/>
      <c r="W18" s="2627"/>
      <c r="X18" s="2625">
        <f>U18+V18-W18</f>
        <v>0</v>
      </c>
      <c r="Y18" s="2625">
        <f>IF(AA18&gt;X18,AA18-X18,0)</f>
        <v>0</v>
      </c>
      <c r="Z18" s="2625">
        <f>IF(X18&gt;AA18,X18-AA18,0)</f>
        <v>0</v>
      </c>
      <c r="AA18" s="2625">
        <f>MIN(H18,I18)</f>
        <v>0</v>
      </c>
      <c r="AB18" s="2627"/>
      <c r="AC18" s="2625">
        <f>IF(AE18&gt;X18,AE18-X18,0)</f>
        <v>0</v>
      </c>
      <c r="AD18" s="2625">
        <f>IF(X18&gt;AE18,X18-AE18,0)</f>
        <v>0</v>
      </c>
      <c r="AE18" s="2625">
        <f>AA18+AB18</f>
        <v>0</v>
      </c>
      <c r="AF18" s="2627"/>
      <c r="AG18" s="2625">
        <f>IF(AI18&gt;X18,AI18-X18,0)</f>
        <v>0</v>
      </c>
      <c r="AH18" s="2625">
        <f>IF(X18&gt;AI18,X18-AI18,0)</f>
        <v>0</v>
      </c>
      <c r="AI18" s="2625">
        <f>AE18+AF18</f>
        <v>0</v>
      </c>
      <c r="AJ18" s="2627"/>
      <c r="AK18" s="2628"/>
      <c r="AL18" s="1"/>
      <c r="AM18" s="1431"/>
      <c r="AN18" s="1431"/>
      <c r="AO18" s="1431"/>
      <c r="AP18" s="1431"/>
      <c r="AQ18" s="1431"/>
      <c r="AR18" s="1431"/>
      <c r="AS18" s="1431"/>
      <c r="AT18" s="1431"/>
      <c r="AU18" s="1431"/>
      <c r="AV18" s="1431"/>
      <c r="AW18" s="1431"/>
      <c r="AX18" s="1431"/>
      <c r="AY18" s="1431"/>
      <c r="AZ18" s="1431"/>
      <c r="BA18" s="1431"/>
      <c r="BB18" s="1431"/>
      <c r="BC18" s="1431"/>
      <c r="BD18" s="1431"/>
      <c r="BE18" s="1431"/>
      <c r="BF18" s="1431"/>
      <c r="BG18" s="1431"/>
      <c r="BH18" s="1431"/>
      <c r="BI18" s="1431"/>
      <c r="BJ18" s="1431"/>
      <c r="BK18" s="1431"/>
      <c r="BL18" s="1431"/>
      <c r="BM18" s="1431"/>
      <c r="BN18" s="1431"/>
      <c r="BO18" s="1431"/>
      <c r="BP18" s="1431"/>
      <c r="BQ18" s="1431"/>
      <c r="BR18" s="1431"/>
    </row>
    <row r="19" spans="2:70" s="18" customFormat="1" ht="12.75" customHeight="1">
      <c r="B19" s="1635">
        <v>2</v>
      </c>
      <c r="C19" s="1462"/>
      <c r="D19" s="2072"/>
      <c r="E19" s="2072"/>
      <c r="F19" s="1766"/>
      <c r="G19" s="2421"/>
      <c r="H19" s="1766"/>
      <c r="I19" s="2615"/>
      <c r="J19" s="2615"/>
      <c r="K19" s="2615"/>
      <c r="L19" s="2615"/>
      <c r="M19" s="2614"/>
      <c r="T19" s="1"/>
      <c r="U19" s="2625">
        <f t="shared" ref="U19:U20" si="0">H19</f>
        <v>0</v>
      </c>
      <c r="V19" s="2627"/>
      <c r="W19" s="2627"/>
      <c r="X19" s="2625">
        <f t="shared" ref="X19:X20" si="1">U19+V19-W19</f>
        <v>0</v>
      </c>
      <c r="Y19" s="2625">
        <f>IF(AA19&gt;X19,AA19-X19,0)</f>
        <v>0</v>
      </c>
      <c r="Z19" s="2625">
        <f>IF(X19&gt;AA19,X19-AA19,0)</f>
        <v>0</v>
      </c>
      <c r="AA19" s="2625">
        <f>MIN(H19,I19)</f>
        <v>0</v>
      </c>
      <c r="AB19" s="2627"/>
      <c r="AC19" s="2625">
        <f t="shared" ref="AC19:AC20" si="2">IF(AE19&gt;X19,AE19-X19,0)</f>
        <v>0</v>
      </c>
      <c r="AD19" s="2625">
        <f>IF(X19&gt;AE19,X19-AE19,0)</f>
        <v>0</v>
      </c>
      <c r="AE19" s="2625">
        <f>AA19+AB19</f>
        <v>0</v>
      </c>
      <c r="AF19" s="2627"/>
      <c r="AG19" s="2625">
        <f t="shared" ref="AG19" si="3">IF(AI19&gt;X19,AI19-X19,0)</f>
        <v>0</v>
      </c>
      <c r="AH19" s="2625">
        <f>IF(X19&gt;AI19,X19-AI19,0)</f>
        <v>0</v>
      </c>
      <c r="AI19" s="2625">
        <f>AE19+AF19</f>
        <v>0</v>
      </c>
      <c r="AJ19" s="2627"/>
      <c r="AK19" s="2628"/>
      <c r="AL19" s="1"/>
    </row>
    <row r="20" spans="2:70" s="18" customFormat="1" ht="12.75" customHeight="1">
      <c r="B20" s="2491">
        <v>3</v>
      </c>
      <c r="C20" s="2076"/>
      <c r="D20" s="2078"/>
      <c r="E20" s="2078"/>
      <c r="F20" s="2079"/>
      <c r="G20" s="2565"/>
      <c r="H20" s="2079"/>
      <c r="I20" s="2616"/>
      <c r="J20" s="2616"/>
      <c r="K20" s="2616"/>
      <c r="L20" s="2616"/>
      <c r="M20" s="2617"/>
      <c r="T20" s="1"/>
      <c r="U20" s="2625">
        <f t="shared" si="0"/>
        <v>0</v>
      </c>
      <c r="V20" s="2627"/>
      <c r="W20" s="2627"/>
      <c r="X20" s="2625">
        <f t="shared" si="1"/>
        <v>0</v>
      </c>
      <c r="Y20" s="2625">
        <f>IF(AA20&gt;X20,AA20-X20,0)</f>
        <v>0</v>
      </c>
      <c r="Z20" s="2625">
        <f>IF(X20&gt;AA20,X20-AA20,0)</f>
        <v>0</v>
      </c>
      <c r="AA20" s="2625">
        <f>MIN(H20,I20)</f>
        <v>0</v>
      </c>
      <c r="AB20" s="2627"/>
      <c r="AC20" s="2625">
        <f t="shared" si="2"/>
        <v>0</v>
      </c>
      <c r="AD20" s="2625">
        <f>IF(X20&gt;AE20,X20-AE20,0)</f>
        <v>0</v>
      </c>
      <c r="AE20" s="2625">
        <f t="shared" ref="AE20" si="4">AA20+AB20</f>
        <v>0</v>
      </c>
      <c r="AF20" s="2627"/>
      <c r="AG20" s="2625">
        <f>IF(AI20&gt;X20,AI20-X20,0)</f>
        <v>0</v>
      </c>
      <c r="AH20" s="2625">
        <f t="shared" ref="AH20" si="5">IF(X20&gt;AI20,X20-AI20,0)</f>
        <v>0</v>
      </c>
      <c r="AI20" s="2625">
        <f t="shared" ref="AI20" si="6">AE20+AF20</f>
        <v>0</v>
      </c>
      <c r="AJ20" s="2627"/>
      <c r="AK20" s="2628"/>
      <c r="AL20" s="1"/>
    </row>
    <row r="21" spans="2:70" s="18" customFormat="1" ht="12.75" customHeight="1">
      <c r="B21" s="5911"/>
      <c r="C21" s="5912" t="s">
        <v>2392</v>
      </c>
      <c r="D21" s="5913"/>
      <c r="E21" s="5913"/>
      <c r="F21" s="5914">
        <f>SUBTOTAL(9,F18:F20)</f>
        <v>0</v>
      </c>
      <c r="G21" s="5914">
        <f t="shared" ref="G21:L21" si="7">SUBTOTAL(9,G18:G20)</f>
        <v>0</v>
      </c>
      <c r="H21" s="5914">
        <f t="shared" si="7"/>
        <v>0</v>
      </c>
      <c r="I21" s="5914">
        <f t="shared" si="7"/>
        <v>0</v>
      </c>
      <c r="J21" s="5914">
        <f t="shared" si="7"/>
        <v>0</v>
      </c>
      <c r="K21" s="5914">
        <f t="shared" si="7"/>
        <v>0</v>
      </c>
      <c r="L21" s="5914">
        <f t="shared" si="7"/>
        <v>0</v>
      </c>
      <c r="M21" s="5915"/>
      <c r="T21" s="1"/>
      <c r="U21" s="2629">
        <f t="shared" ref="U21:AE21" si="8">SUBTOTAL(9,U18:U20)</f>
        <v>0</v>
      </c>
      <c r="V21" s="2629">
        <f t="shared" si="8"/>
        <v>0</v>
      </c>
      <c r="W21" s="2629">
        <f t="shared" si="8"/>
        <v>0</v>
      </c>
      <c r="X21" s="2629">
        <f t="shared" si="8"/>
        <v>0</v>
      </c>
      <c r="Y21" s="2629">
        <f t="shared" si="8"/>
        <v>0</v>
      </c>
      <c r="Z21" s="2629">
        <f t="shared" si="8"/>
        <v>0</v>
      </c>
      <c r="AA21" s="2629">
        <f t="shared" si="8"/>
        <v>0</v>
      </c>
      <c r="AB21" s="2629">
        <f t="shared" si="8"/>
        <v>0</v>
      </c>
      <c r="AC21" s="2629">
        <f t="shared" si="8"/>
        <v>0</v>
      </c>
      <c r="AD21" s="2629">
        <f t="shared" si="8"/>
        <v>0</v>
      </c>
      <c r="AE21" s="2629">
        <f t="shared" si="8"/>
        <v>0</v>
      </c>
      <c r="AF21" s="2629"/>
      <c r="AG21" s="2629"/>
      <c r="AH21" s="2629"/>
      <c r="AI21" s="2629"/>
      <c r="AJ21" s="2629"/>
      <c r="AK21" s="2630"/>
      <c r="AL21" s="1"/>
    </row>
    <row r="22" spans="2:70" s="18" customFormat="1" ht="12.75" customHeight="1">
      <c r="B22" s="2022"/>
      <c r="C22" s="2023"/>
      <c r="D22" s="4190"/>
      <c r="E22" s="4190"/>
      <c r="F22" s="4114"/>
      <c r="G22" s="4114"/>
      <c r="H22" s="4114"/>
      <c r="I22" s="4239"/>
      <c r="J22" s="4239"/>
      <c r="K22" s="4239"/>
      <c r="L22" s="4239"/>
      <c r="M22" s="1065"/>
      <c r="T22" s="1"/>
      <c r="U22" s="2625"/>
      <c r="V22" s="2625"/>
      <c r="W22" s="2625"/>
      <c r="X22" s="2625"/>
      <c r="Y22" s="2625"/>
      <c r="Z22" s="2625"/>
      <c r="AA22" s="2625"/>
      <c r="AB22" s="2625"/>
      <c r="AC22" s="2625"/>
      <c r="AD22" s="2625"/>
      <c r="AE22" s="2625"/>
      <c r="AF22" s="2625"/>
      <c r="AG22" s="2625"/>
      <c r="AH22" s="2625"/>
      <c r="AI22" s="2625"/>
      <c r="AJ22" s="2625"/>
      <c r="AK22" s="2626"/>
      <c r="AL22" s="1"/>
    </row>
    <row r="23" spans="2:70" s="18" customFormat="1" ht="12.75" customHeight="1">
      <c r="B23" s="1630" t="s">
        <v>1514</v>
      </c>
      <c r="C23" s="1024" t="s">
        <v>2521</v>
      </c>
      <c r="D23" s="2064"/>
      <c r="E23" s="2064"/>
      <c r="F23" s="1645"/>
      <c r="G23" s="1645"/>
      <c r="H23" s="1645"/>
      <c r="I23" s="2482"/>
      <c r="J23" s="2482"/>
      <c r="K23" s="2482"/>
      <c r="L23" s="2482"/>
      <c r="M23" s="2618"/>
      <c r="T23" s="1"/>
      <c r="U23" s="2625"/>
      <c r="V23" s="2625"/>
      <c r="W23" s="2625"/>
      <c r="X23" s="2625"/>
      <c r="Y23" s="2625"/>
      <c r="Z23" s="2625"/>
      <c r="AA23" s="2625"/>
      <c r="AB23" s="2625"/>
      <c r="AC23" s="2625"/>
      <c r="AD23" s="2625"/>
      <c r="AE23" s="2625"/>
      <c r="AF23" s="2625"/>
      <c r="AG23" s="2625"/>
      <c r="AH23" s="2625"/>
      <c r="AI23" s="2625"/>
      <c r="AJ23" s="2625"/>
      <c r="AK23" s="2626"/>
      <c r="AL23" s="1"/>
    </row>
    <row r="24" spans="2:70" s="18" customFormat="1" ht="12.75" customHeight="1">
      <c r="B24" s="1635">
        <v>1</v>
      </c>
      <c r="C24" s="1104"/>
      <c r="D24" s="2071"/>
      <c r="E24" s="2071"/>
      <c r="F24" s="1637"/>
      <c r="G24" s="2416"/>
      <c r="H24" s="1637"/>
      <c r="I24" s="2613"/>
      <c r="J24" s="2613"/>
      <c r="K24" s="2613"/>
      <c r="L24" s="2613"/>
      <c r="M24" s="2614"/>
      <c r="T24" s="1"/>
      <c r="U24" s="2625">
        <f t="shared" ref="U24:U26" si="9">H24</f>
        <v>0</v>
      </c>
      <c r="V24" s="2627"/>
      <c r="W24" s="2627"/>
      <c r="X24" s="2625">
        <f t="shared" ref="X24:X26" si="10">U24+V24-W24</f>
        <v>0</v>
      </c>
      <c r="Y24" s="2625">
        <f t="shared" ref="Y24:Y26" si="11">IF(AA24&gt;X24,AA24-X24,0)</f>
        <v>0</v>
      </c>
      <c r="Z24" s="2625">
        <f t="shared" ref="Z24:Z26" si="12">IF(X24&gt;AA24,X24-AA24,0)</f>
        <v>0</v>
      </c>
      <c r="AA24" s="2625">
        <f t="shared" ref="AA24:AA26" si="13">MIN(H24,I24)</f>
        <v>0</v>
      </c>
      <c r="AB24" s="2627"/>
      <c r="AC24" s="2625">
        <f t="shared" ref="AC24:AC26" si="14">IF(AE24&gt;X24,AE24-X24,0)</f>
        <v>0</v>
      </c>
      <c r="AD24" s="2625">
        <f>IF(X24&gt;AE24,X24-AE24,0)</f>
        <v>0</v>
      </c>
      <c r="AE24" s="2625">
        <f t="shared" ref="AE24:AE26" si="15">AA24+AB24</f>
        <v>0</v>
      </c>
      <c r="AF24" s="2627"/>
      <c r="AG24" s="2625">
        <f t="shared" ref="AG24:AG26" si="16">IF(AI24&gt;X24,AI24-X24,0)</f>
        <v>0</v>
      </c>
      <c r="AH24" s="2625">
        <f t="shared" ref="AH24:AH26" si="17">IF(X24&gt;AI24,X24-AI24,0)</f>
        <v>0</v>
      </c>
      <c r="AI24" s="2625">
        <f t="shared" ref="AI24:AI26" si="18">AE24+AF24</f>
        <v>0</v>
      </c>
      <c r="AJ24" s="2627"/>
      <c r="AK24" s="2628"/>
      <c r="AL24" s="1"/>
    </row>
    <row r="25" spans="2:70" s="18" customFormat="1" ht="12.75" customHeight="1">
      <c r="B25" s="1635">
        <v>2</v>
      </c>
      <c r="C25" s="1462"/>
      <c r="D25" s="2072"/>
      <c r="E25" s="2072"/>
      <c r="F25" s="1766"/>
      <c r="G25" s="2421"/>
      <c r="H25" s="1766"/>
      <c r="I25" s="2615"/>
      <c r="J25" s="2615"/>
      <c r="K25" s="2615"/>
      <c r="L25" s="2615"/>
      <c r="M25" s="2614"/>
      <c r="T25" s="1"/>
      <c r="U25" s="2625">
        <f t="shared" si="9"/>
        <v>0</v>
      </c>
      <c r="V25" s="2627"/>
      <c r="W25" s="2627"/>
      <c r="X25" s="2625">
        <f t="shared" si="10"/>
        <v>0</v>
      </c>
      <c r="Y25" s="2625">
        <f t="shared" si="11"/>
        <v>0</v>
      </c>
      <c r="Z25" s="2625">
        <f t="shared" si="12"/>
        <v>0</v>
      </c>
      <c r="AA25" s="2625">
        <f t="shared" si="13"/>
        <v>0</v>
      </c>
      <c r="AB25" s="2627"/>
      <c r="AC25" s="2625">
        <f>IF(AE25&gt;X25,AE25-X25,0)</f>
        <v>0</v>
      </c>
      <c r="AD25" s="2625">
        <f>IF(X25&gt;AE25,X25-AE25,0)</f>
        <v>0</v>
      </c>
      <c r="AE25" s="2625">
        <f t="shared" si="15"/>
        <v>0</v>
      </c>
      <c r="AF25" s="2627"/>
      <c r="AG25" s="2625">
        <f t="shared" si="16"/>
        <v>0</v>
      </c>
      <c r="AH25" s="2625">
        <f t="shared" si="17"/>
        <v>0</v>
      </c>
      <c r="AI25" s="2625">
        <f t="shared" si="18"/>
        <v>0</v>
      </c>
      <c r="AJ25" s="2627"/>
      <c r="AK25" s="2628"/>
      <c r="AL25" s="1"/>
    </row>
    <row r="26" spans="2:70" s="18" customFormat="1" ht="12.75" customHeight="1">
      <c r="B26" s="2491">
        <v>3</v>
      </c>
      <c r="C26" s="2076"/>
      <c r="D26" s="2078"/>
      <c r="E26" s="2078"/>
      <c r="F26" s="2079"/>
      <c r="G26" s="2565"/>
      <c r="H26" s="2079"/>
      <c r="I26" s="2616"/>
      <c r="J26" s="2616"/>
      <c r="K26" s="2616"/>
      <c r="L26" s="2616"/>
      <c r="M26" s="2617"/>
      <c r="T26" s="1"/>
      <c r="U26" s="2625">
        <f t="shared" si="9"/>
        <v>0</v>
      </c>
      <c r="V26" s="2627"/>
      <c r="W26" s="2627"/>
      <c r="X26" s="2625">
        <f t="shared" si="10"/>
        <v>0</v>
      </c>
      <c r="Y26" s="2625">
        <f t="shared" si="11"/>
        <v>0</v>
      </c>
      <c r="Z26" s="2625">
        <f t="shared" si="12"/>
        <v>0</v>
      </c>
      <c r="AA26" s="2625">
        <f t="shared" si="13"/>
        <v>0</v>
      </c>
      <c r="AB26" s="2627"/>
      <c r="AC26" s="2625">
        <f t="shared" si="14"/>
        <v>0</v>
      </c>
      <c r="AD26" s="2625">
        <f>IF(X26&gt;AE26,X26-AE26,0)</f>
        <v>0</v>
      </c>
      <c r="AE26" s="2625">
        <f t="shared" si="15"/>
        <v>0</v>
      </c>
      <c r="AF26" s="2627"/>
      <c r="AG26" s="2625">
        <f t="shared" si="16"/>
        <v>0</v>
      </c>
      <c r="AH26" s="2625">
        <f t="shared" si="17"/>
        <v>0</v>
      </c>
      <c r="AI26" s="2625">
        <f t="shared" si="18"/>
        <v>0</v>
      </c>
      <c r="AJ26" s="2627"/>
      <c r="AK26" s="2628"/>
      <c r="AL26" s="1"/>
    </row>
    <row r="27" spans="2:70" s="18" customFormat="1" ht="12.75" customHeight="1">
      <c r="B27" s="5911"/>
      <c r="C27" s="5912" t="s">
        <v>2522</v>
      </c>
      <c r="D27" s="5913"/>
      <c r="E27" s="5913"/>
      <c r="F27" s="5914">
        <f t="shared" ref="F27:L27" si="19">SUBTOTAL(9,F24:F26)</f>
        <v>0</v>
      </c>
      <c r="G27" s="5914">
        <f t="shared" si="19"/>
        <v>0</v>
      </c>
      <c r="H27" s="5914">
        <f t="shared" si="19"/>
        <v>0</v>
      </c>
      <c r="I27" s="5914">
        <f t="shared" si="19"/>
        <v>0</v>
      </c>
      <c r="J27" s="5914">
        <f t="shared" si="19"/>
        <v>0</v>
      </c>
      <c r="K27" s="5914">
        <f t="shared" si="19"/>
        <v>0</v>
      </c>
      <c r="L27" s="5914">
        <f t="shared" si="19"/>
        <v>0</v>
      </c>
      <c r="M27" s="5915"/>
      <c r="T27" s="1"/>
      <c r="U27" s="1163">
        <f t="shared" ref="U27:AE27" si="20">SUBTOTAL(9,U24:U26)</f>
        <v>0</v>
      </c>
      <c r="V27" s="1163">
        <f t="shared" si="20"/>
        <v>0</v>
      </c>
      <c r="W27" s="1163">
        <f t="shared" si="20"/>
        <v>0</v>
      </c>
      <c r="X27" s="1163">
        <f t="shared" si="20"/>
        <v>0</v>
      </c>
      <c r="Y27" s="1163">
        <f t="shared" si="20"/>
        <v>0</v>
      </c>
      <c r="Z27" s="1163">
        <f t="shared" si="20"/>
        <v>0</v>
      </c>
      <c r="AA27" s="1163">
        <f t="shared" si="20"/>
        <v>0</v>
      </c>
      <c r="AB27" s="1163">
        <f t="shared" si="20"/>
        <v>0</v>
      </c>
      <c r="AC27" s="1163">
        <f t="shared" si="20"/>
        <v>0</v>
      </c>
      <c r="AD27" s="1163">
        <f t="shared" si="20"/>
        <v>0</v>
      </c>
      <c r="AE27" s="1163">
        <f t="shared" si="20"/>
        <v>0</v>
      </c>
      <c r="AF27" s="1163"/>
      <c r="AG27" s="1163"/>
      <c r="AH27" s="1163"/>
      <c r="AI27" s="1163"/>
      <c r="AJ27" s="1163"/>
      <c r="AK27" s="2631"/>
      <c r="AL27" s="1"/>
    </row>
    <row r="28" spans="2:70" s="18" customFormat="1" ht="12.75" customHeight="1">
      <c r="B28" s="2022"/>
      <c r="C28" s="2023"/>
      <c r="D28" s="4190"/>
      <c r="E28" s="4190"/>
      <c r="F28" s="4114"/>
      <c r="G28" s="4114"/>
      <c r="H28" s="4114"/>
      <c r="I28" s="4239"/>
      <c r="J28" s="4239"/>
      <c r="K28" s="4239"/>
      <c r="L28" s="4239"/>
      <c r="M28" s="1065"/>
      <c r="T28" s="1"/>
      <c r="U28" s="2625"/>
      <c r="V28" s="2625"/>
      <c r="W28" s="2625"/>
      <c r="X28" s="2625"/>
      <c r="Y28" s="2625"/>
      <c r="Z28" s="2625"/>
      <c r="AA28" s="2625"/>
      <c r="AB28" s="2625"/>
      <c r="AC28" s="2625"/>
      <c r="AD28" s="2625"/>
      <c r="AE28" s="2625"/>
      <c r="AF28" s="2625"/>
      <c r="AG28" s="2625"/>
      <c r="AH28" s="2625"/>
      <c r="AI28" s="2625"/>
      <c r="AJ28" s="2625"/>
      <c r="AK28" s="2626"/>
      <c r="AL28" s="1"/>
    </row>
    <row r="29" spans="2:70" s="18" customFormat="1" ht="12.75" customHeight="1">
      <c r="B29" s="1630" t="s">
        <v>1520</v>
      </c>
      <c r="C29" s="2621" t="s">
        <v>2523</v>
      </c>
      <c r="D29" s="2064"/>
      <c r="E29" s="2064"/>
      <c r="F29" s="1645"/>
      <c r="G29" s="1645"/>
      <c r="H29" s="1645"/>
      <c r="I29" s="2482"/>
      <c r="J29" s="2482"/>
      <c r="K29" s="2482"/>
      <c r="L29" s="2482"/>
      <c r="M29" s="2618"/>
      <c r="T29" s="1"/>
      <c r="U29" s="2625"/>
      <c r="V29" s="2625"/>
      <c r="W29" s="2625"/>
      <c r="X29" s="2625"/>
      <c r="Y29" s="2625"/>
      <c r="Z29" s="2625"/>
      <c r="AA29" s="2625"/>
      <c r="AB29" s="2625"/>
      <c r="AC29" s="2625"/>
      <c r="AD29" s="2625"/>
      <c r="AE29" s="2625"/>
      <c r="AF29" s="2625"/>
      <c r="AG29" s="2625"/>
      <c r="AH29" s="2625"/>
      <c r="AI29" s="2625"/>
      <c r="AJ29" s="2625"/>
      <c r="AK29" s="2626"/>
      <c r="AL29" s="1"/>
    </row>
    <row r="30" spans="2:70" s="18" customFormat="1" ht="12.75" customHeight="1">
      <c r="B30" s="1635">
        <v>1</v>
      </c>
      <c r="C30" s="1104"/>
      <c r="D30" s="2071"/>
      <c r="E30" s="2071"/>
      <c r="F30" s="1637"/>
      <c r="G30" s="2416"/>
      <c r="H30" s="1637"/>
      <c r="I30" s="2613"/>
      <c r="J30" s="2613"/>
      <c r="K30" s="2613"/>
      <c r="L30" s="2613"/>
      <c r="M30" s="2614"/>
      <c r="T30" s="1"/>
      <c r="U30" s="2625">
        <f t="shared" ref="U30:U32" si="21">H30</f>
        <v>0</v>
      </c>
      <c r="V30" s="2627"/>
      <c r="W30" s="2627"/>
      <c r="X30" s="2625">
        <f t="shared" ref="X30:X32" si="22">U30+V30-W30</f>
        <v>0</v>
      </c>
      <c r="Y30" s="2625">
        <f t="shared" ref="Y30:Y32" si="23">IF(AA30&gt;X30,AA30-X30,0)</f>
        <v>0</v>
      </c>
      <c r="Z30" s="2625">
        <f t="shared" ref="Z30:Z32" si="24">IF(X30&gt;AA30,X30-AA30,0)</f>
        <v>0</v>
      </c>
      <c r="AA30" s="2625">
        <f t="shared" ref="AA30:AA32" si="25">MIN(H30,I30)</f>
        <v>0</v>
      </c>
      <c r="AB30" s="2627"/>
      <c r="AC30" s="2625">
        <f t="shared" ref="AC30:AC32" si="26">IF(AE30&gt;X30,AE30-X30,0)</f>
        <v>0</v>
      </c>
      <c r="AD30" s="2625">
        <f>IF(X30&gt;AE30,X30-AE30,0)</f>
        <v>0</v>
      </c>
      <c r="AE30" s="2625">
        <f t="shared" ref="AE30:AE32" si="27">AA30+AB30</f>
        <v>0</v>
      </c>
      <c r="AF30" s="2627"/>
      <c r="AG30" s="2625">
        <f t="shared" ref="AG30:AG32" si="28">IF(AI30&gt;X30,AI30-X30,0)</f>
        <v>0</v>
      </c>
      <c r="AH30" s="2625">
        <f t="shared" ref="AH30:AH31" si="29">IF(X30&gt;AI30,X30-AI30,0)</f>
        <v>0</v>
      </c>
      <c r="AI30" s="2625">
        <f t="shared" ref="AI30:AI32" si="30">AE30+AF30</f>
        <v>0</v>
      </c>
      <c r="AJ30" s="2627"/>
      <c r="AK30" s="2628"/>
      <c r="AL30" s="1"/>
    </row>
    <row r="31" spans="2:70" s="18" customFormat="1" ht="12.75" customHeight="1">
      <c r="B31" s="1635">
        <v>2</v>
      </c>
      <c r="C31" s="1462"/>
      <c r="D31" s="2072"/>
      <c r="E31" s="2072"/>
      <c r="F31" s="1766"/>
      <c r="G31" s="2421"/>
      <c r="H31" s="1766"/>
      <c r="I31" s="2615"/>
      <c r="J31" s="2615"/>
      <c r="K31" s="2615"/>
      <c r="L31" s="2615"/>
      <c r="M31" s="2614"/>
      <c r="T31" s="1"/>
      <c r="U31" s="2625">
        <f t="shared" si="21"/>
        <v>0</v>
      </c>
      <c r="V31" s="2627"/>
      <c r="W31" s="2627"/>
      <c r="X31" s="2625">
        <f t="shared" si="22"/>
        <v>0</v>
      </c>
      <c r="Y31" s="2625">
        <f t="shared" si="23"/>
        <v>0</v>
      </c>
      <c r="Z31" s="2625">
        <f t="shared" si="24"/>
        <v>0</v>
      </c>
      <c r="AA31" s="2625">
        <f t="shared" si="25"/>
        <v>0</v>
      </c>
      <c r="AB31" s="2627"/>
      <c r="AC31" s="2625">
        <f t="shared" si="26"/>
        <v>0</v>
      </c>
      <c r="AD31" s="2625">
        <f>IF(X31&gt;AE31,X31-AE31,0)</f>
        <v>0</v>
      </c>
      <c r="AE31" s="2625">
        <f t="shared" si="27"/>
        <v>0</v>
      </c>
      <c r="AF31" s="2627"/>
      <c r="AG31" s="2625">
        <f t="shared" si="28"/>
        <v>0</v>
      </c>
      <c r="AH31" s="2625">
        <f t="shared" si="29"/>
        <v>0</v>
      </c>
      <c r="AI31" s="2625">
        <f t="shared" si="30"/>
        <v>0</v>
      </c>
      <c r="AJ31" s="2627"/>
      <c r="AK31" s="2628"/>
      <c r="AL31" s="1"/>
    </row>
    <row r="32" spans="2:70" s="18" customFormat="1" ht="12.75" customHeight="1">
      <c r="B32" s="2491">
        <v>3</v>
      </c>
      <c r="C32" s="2076"/>
      <c r="D32" s="2078"/>
      <c r="E32" s="2078"/>
      <c r="F32" s="2079"/>
      <c r="G32" s="2565"/>
      <c r="H32" s="2079"/>
      <c r="I32" s="2616"/>
      <c r="J32" s="2616"/>
      <c r="K32" s="2616"/>
      <c r="L32" s="2616"/>
      <c r="M32" s="2617"/>
      <c r="T32" s="1"/>
      <c r="U32" s="2625">
        <f t="shared" si="21"/>
        <v>0</v>
      </c>
      <c r="V32" s="2627"/>
      <c r="W32" s="2627"/>
      <c r="X32" s="2625">
        <f t="shared" si="22"/>
        <v>0</v>
      </c>
      <c r="Y32" s="2625">
        <f t="shared" si="23"/>
        <v>0</v>
      </c>
      <c r="Z32" s="2625">
        <f t="shared" si="24"/>
        <v>0</v>
      </c>
      <c r="AA32" s="2625">
        <f t="shared" si="25"/>
        <v>0</v>
      </c>
      <c r="AB32" s="2627"/>
      <c r="AC32" s="2625">
        <f t="shared" si="26"/>
        <v>0</v>
      </c>
      <c r="AD32" s="2625">
        <f>IF(X32&gt;AE32,X32-AE32,0)</f>
        <v>0</v>
      </c>
      <c r="AE32" s="2625">
        <f t="shared" si="27"/>
        <v>0</v>
      </c>
      <c r="AF32" s="2627"/>
      <c r="AG32" s="2625">
        <f t="shared" si="28"/>
        <v>0</v>
      </c>
      <c r="AH32" s="2625">
        <f>IF(X32&gt;AI32,X32-AI32,0)</f>
        <v>0</v>
      </c>
      <c r="AI32" s="2625">
        <f t="shared" si="30"/>
        <v>0</v>
      </c>
      <c r="AJ32" s="2627"/>
      <c r="AK32" s="2628"/>
      <c r="AL32" s="1"/>
    </row>
    <row r="33" spans="2:38" s="18" customFormat="1" ht="12.75" customHeight="1">
      <c r="B33" s="5911"/>
      <c r="C33" s="5912" t="s">
        <v>2524</v>
      </c>
      <c r="D33" s="5913"/>
      <c r="E33" s="5913"/>
      <c r="F33" s="5914">
        <f t="shared" ref="F33:L33" si="31">SUBTOTAL(9,F30:F32)</f>
        <v>0</v>
      </c>
      <c r="G33" s="5914">
        <f t="shared" si="31"/>
        <v>0</v>
      </c>
      <c r="H33" s="5914">
        <f t="shared" si="31"/>
        <v>0</v>
      </c>
      <c r="I33" s="5914">
        <f t="shared" si="31"/>
        <v>0</v>
      </c>
      <c r="J33" s="5914">
        <f t="shared" si="31"/>
        <v>0</v>
      </c>
      <c r="K33" s="5914">
        <f t="shared" si="31"/>
        <v>0</v>
      </c>
      <c r="L33" s="5914">
        <f t="shared" si="31"/>
        <v>0</v>
      </c>
      <c r="M33" s="5915"/>
      <c r="T33" s="1"/>
      <c r="U33" s="1163">
        <f t="shared" ref="U33:AE33" si="32">SUBTOTAL(9,U30:U32)</f>
        <v>0</v>
      </c>
      <c r="V33" s="1163">
        <f t="shared" si="32"/>
        <v>0</v>
      </c>
      <c r="W33" s="1163">
        <f t="shared" si="32"/>
        <v>0</v>
      </c>
      <c r="X33" s="1163">
        <f t="shared" si="32"/>
        <v>0</v>
      </c>
      <c r="Y33" s="1163">
        <f t="shared" si="32"/>
        <v>0</v>
      </c>
      <c r="Z33" s="1163">
        <f t="shared" si="32"/>
        <v>0</v>
      </c>
      <c r="AA33" s="1163">
        <f t="shared" si="32"/>
        <v>0</v>
      </c>
      <c r="AB33" s="1163">
        <f t="shared" si="32"/>
        <v>0</v>
      </c>
      <c r="AC33" s="1163">
        <f t="shared" si="32"/>
        <v>0</v>
      </c>
      <c r="AD33" s="1163">
        <f t="shared" si="32"/>
        <v>0</v>
      </c>
      <c r="AE33" s="1163">
        <f t="shared" si="32"/>
        <v>0</v>
      </c>
      <c r="AF33" s="1163"/>
      <c r="AG33" s="1163"/>
      <c r="AH33" s="1163"/>
      <c r="AI33" s="1163"/>
      <c r="AJ33" s="1163"/>
      <c r="AK33" s="2631"/>
      <c r="AL33" s="1"/>
    </row>
    <row r="34" spans="2:38" s="18" customFormat="1" ht="12.75" customHeight="1">
      <c r="B34" s="1780"/>
      <c r="C34" s="421"/>
      <c r="D34" s="4190"/>
      <c r="E34" s="4190"/>
      <c r="F34" s="4114"/>
      <c r="G34" s="4114"/>
      <c r="H34" s="4114"/>
      <c r="I34" s="4239"/>
      <c r="J34" s="4239"/>
      <c r="K34" s="4239"/>
      <c r="L34" s="4239"/>
      <c r="M34" s="1065"/>
      <c r="T34" s="1"/>
      <c r="U34" s="2625"/>
      <c r="V34" s="2625"/>
      <c r="W34" s="2625"/>
      <c r="X34" s="2625"/>
      <c r="Y34" s="2625"/>
      <c r="Z34" s="2625"/>
      <c r="AA34" s="2625"/>
      <c r="AB34" s="2625"/>
      <c r="AC34" s="2625"/>
      <c r="AD34" s="2625"/>
      <c r="AE34" s="2625"/>
      <c r="AF34" s="2625"/>
      <c r="AG34" s="2625"/>
      <c r="AH34" s="2625"/>
      <c r="AI34" s="2625"/>
      <c r="AJ34" s="2625"/>
      <c r="AK34" s="2626"/>
      <c r="AL34" s="1"/>
    </row>
    <row r="35" spans="2:38" s="18" customFormat="1" ht="12.75" customHeight="1">
      <c r="B35" s="2491"/>
      <c r="C35" s="1196"/>
      <c r="D35" s="2425"/>
      <c r="E35" s="2425"/>
      <c r="F35" s="1985"/>
      <c r="G35" s="1985"/>
      <c r="H35" s="1985"/>
      <c r="I35" s="2498"/>
      <c r="J35" s="2498"/>
      <c r="K35" s="2498"/>
      <c r="L35" s="2498"/>
      <c r="M35" s="2622"/>
      <c r="T35" s="1"/>
      <c r="U35" s="2625"/>
      <c r="V35" s="2625"/>
      <c r="W35" s="2625"/>
      <c r="X35" s="2625"/>
      <c r="Y35" s="2625"/>
      <c r="Z35" s="2625"/>
      <c r="AA35" s="2625"/>
      <c r="AB35" s="2625"/>
      <c r="AC35" s="2625"/>
      <c r="AD35" s="2625"/>
      <c r="AE35" s="2625"/>
      <c r="AF35" s="2625"/>
      <c r="AG35" s="2625"/>
      <c r="AH35" s="2625"/>
      <c r="AI35" s="2625"/>
      <c r="AJ35" s="2625"/>
      <c r="AK35" s="2626"/>
      <c r="AL35" s="1"/>
    </row>
    <row r="36" spans="2:38" ht="12.75" customHeight="1">
      <c r="B36" s="5916" t="s">
        <v>2525</v>
      </c>
      <c r="C36" s="5917"/>
      <c r="D36" s="5918"/>
      <c r="E36" s="5919"/>
      <c r="F36" s="5920">
        <f t="shared" ref="F36:L36" si="33">SUBTOTAL(9,F18:F33)</f>
        <v>0</v>
      </c>
      <c r="G36" s="5921">
        <f t="shared" si="33"/>
        <v>0</v>
      </c>
      <c r="H36" s="5921">
        <f t="shared" si="33"/>
        <v>0</v>
      </c>
      <c r="I36" s="5921">
        <f t="shared" si="33"/>
        <v>0</v>
      </c>
      <c r="J36" s="5921">
        <f t="shared" si="33"/>
        <v>0</v>
      </c>
      <c r="K36" s="5921">
        <f t="shared" si="33"/>
        <v>0</v>
      </c>
      <c r="L36" s="5921">
        <f t="shared" si="33"/>
        <v>0</v>
      </c>
      <c r="M36" s="5922"/>
      <c r="U36" s="1554">
        <f t="shared" ref="U36:AH36" si="34">SUBTOTAL(9,U17:U35)</f>
        <v>0</v>
      </c>
      <c r="V36" s="1554">
        <f t="shared" si="34"/>
        <v>0</v>
      </c>
      <c r="W36" s="1554">
        <f t="shared" si="34"/>
        <v>0</v>
      </c>
      <c r="X36" s="1554">
        <f t="shared" si="34"/>
        <v>0</v>
      </c>
      <c r="Y36" s="1554">
        <f t="shared" si="34"/>
        <v>0</v>
      </c>
      <c r="Z36" s="1554">
        <f t="shared" si="34"/>
        <v>0</v>
      </c>
      <c r="AA36" s="1554">
        <f t="shared" si="34"/>
        <v>0</v>
      </c>
      <c r="AB36" s="1554">
        <f t="shared" si="34"/>
        <v>0</v>
      </c>
      <c r="AC36" s="1554">
        <f t="shared" si="34"/>
        <v>0</v>
      </c>
      <c r="AD36" s="1554">
        <f t="shared" si="34"/>
        <v>0</v>
      </c>
      <c r="AE36" s="1554">
        <f t="shared" si="34"/>
        <v>0</v>
      </c>
      <c r="AF36" s="1554">
        <f t="shared" si="34"/>
        <v>0</v>
      </c>
      <c r="AG36" s="1554">
        <f t="shared" si="34"/>
        <v>0</v>
      </c>
      <c r="AH36" s="1554">
        <f t="shared" si="34"/>
        <v>0</v>
      </c>
      <c r="AI36" s="1554">
        <f>SUBTOTAL(9,AI17:AI35)</f>
        <v>0</v>
      </c>
      <c r="AJ36" s="1554"/>
      <c r="AK36" s="2632"/>
    </row>
    <row r="37" spans="2:38" ht="12.75" customHeight="1">
      <c r="G37" s="352" t="s">
        <v>1263</v>
      </c>
      <c r="H37" s="356">
        <f>H36-SFP!G159</f>
        <v>0</v>
      </c>
      <c r="I37" s="356">
        <f>I36-SFP!G217</f>
        <v>0</v>
      </c>
    </row>
    <row r="38" spans="2:38">
      <c r="U38" s="7306" t="s">
        <v>1863</v>
      </c>
      <c r="V38" s="7306"/>
      <c r="W38" s="7306" t="s">
        <v>52</v>
      </c>
      <c r="X38" s="7306"/>
    </row>
    <row r="39" spans="2:38">
      <c r="U39" s="1848" t="s">
        <v>2526</v>
      </c>
      <c r="V39" s="1848"/>
      <c r="W39" s="8426" t="s">
        <v>1554</v>
      </c>
      <c r="X39" s="8426"/>
    </row>
  </sheetData>
  <sheetProtection algorithmName="SHA-512" hashValue="Ubx7zBysguXhNHi0YtwZZ3BHJypFi5+wG2J9fxaLShFPD78v4l9RgqcGrcYjDEKP58ecxwGWaayEmZCbCk5E+g==" saltValue="JtQn6GwhQrclqOu8oZSPtA==" spinCount="100000" sheet="1" scenarios="1" formatRows="0" insertColumns="0" insertRows="0"/>
  <mergeCells count="37">
    <mergeCell ref="AK10:AK15"/>
    <mergeCell ref="D4:E4"/>
    <mergeCell ref="D11:D15"/>
    <mergeCell ref="E11:E15"/>
    <mergeCell ref="D9:E10"/>
    <mergeCell ref="AC11:AC15"/>
    <mergeCell ref="X10:X15"/>
    <mergeCell ref="Y10:Y15"/>
    <mergeCell ref="Z10:Z15"/>
    <mergeCell ref="AA10:AA15"/>
    <mergeCell ref="AD11:AD15"/>
    <mergeCell ref="AE11:AE15"/>
    <mergeCell ref="AB10:AE10"/>
    <mergeCell ref="AF10:AI10"/>
    <mergeCell ref="AF11:AF15"/>
    <mergeCell ref="AB11:AB15"/>
    <mergeCell ref="B9:C15"/>
    <mergeCell ref="F9:F15"/>
    <mergeCell ref="G9:G15"/>
    <mergeCell ref="J9:J15"/>
    <mergeCell ref="L9:L15"/>
    <mergeCell ref="W39:X39"/>
    <mergeCell ref="N2:N5"/>
    <mergeCell ref="I9:I15"/>
    <mergeCell ref="M9:M15"/>
    <mergeCell ref="H9:H15"/>
    <mergeCell ref="K9:K15"/>
    <mergeCell ref="U9:AJ9"/>
    <mergeCell ref="U38:V38"/>
    <mergeCell ref="W38:X38"/>
    <mergeCell ref="AG11:AG15"/>
    <mergeCell ref="AH11:AH15"/>
    <mergeCell ref="AI11:AI15"/>
    <mergeCell ref="AJ10:AJ15"/>
    <mergeCell ref="U10:U15"/>
    <mergeCell ref="V11:V15"/>
    <mergeCell ref="W11:W15"/>
  </mergeCells>
  <conditionalFormatting sqref="H37:I37">
    <cfRule type="cellIs" dxfId="76" priority="1" operator="notEqual">
      <formula>0</formula>
    </cfRule>
  </conditionalFormatting>
  <hyperlinks>
    <hyperlink ref="O5" location="SCI!A1" display="SCI" xr:uid="{E197D7CD-A9CA-4BEF-BFC1-362D6220243C}"/>
    <hyperlink ref="O4" location="'SFP - Liab, NW '!A1" display="SFP-Liab and NW" xr:uid="{F9B86C75-3524-4958-AEDF-DF1225F40F98}"/>
    <hyperlink ref="O3" location="'SFP - Asset'!A1" display="SFP-Asset" xr:uid="{A9F2E69C-D10D-4EEB-B00E-FD795BD75593}"/>
    <hyperlink ref="O2" location="Content!A1" display="Content" xr:uid="{EDA071EF-6807-4572-8E5F-06767B08BA89}"/>
  </hyperlinks>
  <printOptions horizontalCentered="1"/>
  <pageMargins left="0.2" right="0.2" top="1.25" bottom="0.75" header="0.3" footer="0.3"/>
  <pageSetup paperSize="5" scale="61" fitToHeight="0" orientation="portrait" r:id="rId1"/>
  <colBreaks count="1" manualBreakCount="1">
    <brk id="13" max="1048575" man="1"/>
  </colBreak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7">
    <tabColor rgb="FFFFCCCC"/>
    <pageSetUpPr fitToPage="1"/>
  </sheetPr>
  <dimension ref="B2:AP36"/>
  <sheetViews>
    <sheetView showGridLines="0" zoomScale="85" zoomScaleNormal="85" workbookViewId="0">
      <selection activeCell="D4" sqref="D4"/>
    </sheetView>
  </sheetViews>
  <sheetFormatPr defaultColWidth="10.7109375" defaultRowHeight="12.75" customHeight="1" outlineLevelCol="1"/>
  <cols>
    <col min="1" max="1" width="1.85546875" style="265" customWidth="1"/>
    <col min="2" max="2" width="3.7109375" style="265" customWidth="1"/>
    <col min="3" max="3" width="35.7109375" style="265" customWidth="1"/>
    <col min="4" max="4" width="25.7109375" style="265" customWidth="1"/>
    <col min="5" max="5" width="20.7109375" style="265" customWidth="1"/>
    <col min="6" max="7" width="15.7109375" style="265" customWidth="1"/>
    <col min="8" max="14" width="20.7109375" style="265" customWidth="1"/>
    <col min="15" max="15" width="30.7109375" style="265" customWidth="1"/>
    <col min="16" max="16" width="2.140625" style="265" customWidth="1"/>
    <col min="17" max="17" width="18.7109375" style="265" customWidth="1"/>
    <col min="18" max="21" width="9.140625" style="265" customWidth="1"/>
    <col min="22" max="22" width="9.140625" style="3" customWidth="1"/>
    <col min="23" max="31" width="18.7109375" style="3" hidden="1" customWidth="1"/>
    <col min="32" max="39" width="18.7109375" style="3" hidden="1" customWidth="1" outlineLevel="1"/>
    <col min="40" max="40" width="30.7109375" style="3" hidden="1" customWidth="1" collapsed="1"/>
    <col min="41" max="41" width="30.7109375" style="3" hidden="1" customWidth="1"/>
    <col min="42" max="42" width="9.140625" style="3" customWidth="1"/>
    <col min="43" max="254" width="9.140625" style="265" customWidth="1"/>
    <col min="255" max="16384" width="10.7109375" style="265"/>
  </cols>
  <sheetData>
    <row r="2" spans="2:42" ht="15.2" customHeight="1">
      <c r="B2" s="265" t="s">
        <v>2527</v>
      </c>
      <c r="G2" s="1484"/>
      <c r="H2" s="1484"/>
      <c r="P2" s="8180" t="s">
        <v>1486</v>
      </c>
      <c r="Q2" s="5923" t="s">
        <v>1067</v>
      </c>
    </row>
    <row r="3" spans="2:42" ht="15.2" customHeight="1">
      <c r="B3" s="1455" t="s">
        <v>7</v>
      </c>
      <c r="D3" s="5393">
        <f>'Com Prof'!D2</f>
        <v>0</v>
      </c>
      <c r="E3" s="5394"/>
      <c r="F3" s="5394"/>
      <c r="G3" s="1484"/>
      <c r="H3" s="1484"/>
      <c r="P3" s="7342"/>
      <c r="Q3" s="550" t="s">
        <v>1487</v>
      </c>
    </row>
    <row r="4" spans="2:42" ht="15.2" customHeight="1">
      <c r="B4" s="1455" t="s">
        <v>757</v>
      </c>
      <c r="D4" s="5924">
        <f>'Com Prof'!D3</f>
        <v>45657</v>
      </c>
      <c r="E4" s="5925"/>
      <c r="F4" s="5925"/>
      <c r="P4" s="7342"/>
      <c r="Q4" s="550" t="s">
        <v>1488</v>
      </c>
    </row>
    <row r="5" spans="2:42" ht="15.2" customHeight="1">
      <c r="B5" s="593"/>
      <c r="C5" s="593"/>
      <c r="D5" s="593"/>
      <c r="E5" s="593"/>
      <c r="F5" s="593"/>
      <c r="G5" s="593"/>
      <c r="H5" s="593"/>
      <c r="I5" s="593"/>
      <c r="J5" s="593"/>
      <c r="K5" s="593"/>
      <c r="L5" s="593"/>
      <c r="M5" s="593"/>
      <c r="N5" s="593"/>
      <c r="O5" s="593"/>
      <c r="P5" s="8275"/>
      <c r="Q5" s="551" t="s">
        <v>258</v>
      </c>
    </row>
    <row r="6" spans="2:42" ht="15.2" customHeight="1">
      <c r="B6" s="264"/>
      <c r="C6" s="264"/>
      <c r="D6" s="264"/>
      <c r="E6" s="264"/>
      <c r="F6" s="264"/>
      <c r="G6" s="264"/>
      <c r="H6" s="264"/>
      <c r="I6" s="264"/>
      <c r="J6" s="264"/>
      <c r="K6" s="264"/>
      <c r="L6" s="264"/>
      <c r="M6" s="264"/>
      <c r="N6" s="264"/>
      <c r="O6" s="264"/>
      <c r="P6" s="264"/>
      <c r="Q6" s="510"/>
    </row>
    <row r="7" spans="2:42" ht="15.2" customHeight="1">
      <c r="B7" s="264"/>
      <c r="C7" s="264"/>
      <c r="D7" s="264"/>
      <c r="E7" s="264"/>
      <c r="F7" s="264"/>
      <c r="G7" s="264"/>
      <c r="H7" s="264"/>
      <c r="I7" s="264"/>
      <c r="J7" s="264"/>
      <c r="K7" s="264"/>
      <c r="L7" s="264"/>
      <c r="M7" s="264"/>
      <c r="N7" s="264"/>
      <c r="O7" s="264"/>
      <c r="P7" s="264"/>
      <c r="Q7" s="510"/>
    </row>
    <row r="8" spans="2:42" ht="14.1" customHeight="1">
      <c r="B8" s="264"/>
      <c r="C8" s="264"/>
      <c r="D8" s="264"/>
      <c r="E8" s="264"/>
      <c r="F8" s="264"/>
      <c r="G8" s="264"/>
      <c r="H8" s="264"/>
      <c r="I8" s="264"/>
      <c r="J8" s="264"/>
      <c r="K8" s="264"/>
      <c r="L8" s="264"/>
      <c r="M8" s="264"/>
      <c r="N8" s="264"/>
      <c r="O8" s="264"/>
      <c r="P8" s="264"/>
      <c r="Q8" s="510"/>
    </row>
    <row r="9" spans="2:42" s="264" customFormat="1" ht="12.75" customHeight="1">
      <c r="B9" s="8095" t="s">
        <v>2528</v>
      </c>
      <c r="C9" s="8096"/>
      <c r="D9" s="8092" t="s">
        <v>1489</v>
      </c>
      <c r="E9" s="8092" t="s">
        <v>2529</v>
      </c>
      <c r="F9" s="2556" t="s">
        <v>1616</v>
      </c>
      <c r="G9" s="2556"/>
      <c r="H9" s="8092" t="s">
        <v>2530</v>
      </c>
      <c r="I9" s="8092" t="s">
        <v>2531</v>
      </c>
      <c r="J9" s="8092" t="s">
        <v>2532</v>
      </c>
      <c r="K9" s="8092" t="s">
        <v>2533</v>
      </c>
      <c r="L9" s="8092" t="s">
        <v>1494</v>
      </c>
      <c r="M9" s="8092" t="s">
        <v>1086</v>
      </c>
      <c r="N9" s="8092" t="s">
        <v>1084</v>
      </c>
      <c r="O9" s="8093" t="s">
        <v>1497</v>
      </c>
      <c r="V9" s="10"/>
      <c r="W9" s="2685" t="s">
        <v>1068</v>
      </c>
      <c r="X9" s="2685"/>
      <c r="Y9" s="2685"/>
      <c r="Z9" s="2685"/>
      <c r="AA9" s="2685"/>
      <c r="AB9" s="2685"/>
      <c r="AC9" s="2685"/>
      <c r="AD9" s="2685"/>
      <c r="AE9" s="2685"/>
      <c r="AF9" s="2685"/>
      <c r="AG9" s="2685"/>
      <c r="AH9" s="2685"/>
      <c r="AI9" s="2685"/>
      <c r="AJ9" s="2685"/>
      <c r="AK9" s="2685"/>
      <c r="AL9" s="2685"/>
      <c r="AM9" s="2685"/>
      <c r="AN9" s="2685"/>
      <c r="AO9" s="2686"/>
      <c r="AP9" s="10"/>
    </row>
    <row r="10" spans="2:42" s="264" customFormat="1" ht="12.75" customHeight="1">
      <c r="B10" s="8097"/>
      <c r="C10" s="7976"/>
      <c r="D10" s="7689"/>
      <c r="E10" s="7689"/>
      <c r="F10" s="8321" t="s">
        <v>2534</v>
      </c>
      <c r="G10" s="8321" t="s">
        <v>2535</v>
      </c>
      <c r="H10" s="7689"/>
      <c r="I10" s="7689"/>
      <c r="J10" s="7689"/>
      <c r="K10" s="7689"/>
      <c r="L10" s="7689"/>
      <c r="M10" s="7689"/>
      <c r="N10" s="7689"/>
      <c r="O10" s="8111"/>
      <c r="V10" s="10"/>
      <c r="W10" s="7305" t="s">
        <v>1501</v>
      </c>
      <c r="X10" s="7305" t="s">
        <v>1502</v>
      </c>
      <c r="Y10" s="7305"/>
      <c r="Z10" s="7305" t="s">
        <v>1081</v>
      </c>
      <c r="AA10" s="7305" t="s">
        <v>1503</v>
      </c>
      <c r="AB10" s="7305" t="s">
        <v>1962</v>
      </c>
      <c r="AC10" s="7305" t="s">
        <v>1082</v>
      </c>
      <c r="AD10" s="7305" t="s">
        <v>1086</v>
      </c>
      <c r="AE10" s="7305" t="s">
        <v>1084</v>
      </c>
      <c r="AF10" s="7305" t="s">
        <v>2536</v>
      </c>
      <c r="AG10" s="7305"/>
      <c r="AH10" s="7305"/>
      <c r="AI10" s="7305"/>
      <c r="AJ10" s="7305" t="s">
        <v>1071</v>
      </c>
      <c r="AK10" s="7305"/>
      <c r="AL10" s="7305"/>
      <c r="AM10" s="7305"/>
      <c r="AN10" s="7305" t="s">
        <v>44</v>
      </c>
      <c r="AO10" s="7842" t="s">
        <v>2537</v>
      </c>
      <c r="AP10" s="10"/>
    </row>
    <row r="11" spans="2:42" s="264" customFormat="1" ht="12.75" customHeight="1">
      <c r="B11" s="8097"/>
      <c r="C11" s="7976"/>
      <c r="D11" s="7689"/>
      <c r="E11" s="7689"/>
      <c r="F11" s="7689"/>
      <c r="G11" s="7689"/>
      <c r="H11" s="7689"/>
      <c r="I11" s="7689"/>
      <c r="J11" s="7689"/>
      <c r="K11" s="7689"/>
      <c r="L11" s="7689"/>
      <c r="M11" s="7689"/>
      <c r="N11" s="7689"/>
      <c r="O11" s="8111"/>
      <c r="V11" s="10"/>
      <c r="W11" s="7305"/>
      <c r="X11" s="7305"/>
      <c r="Y11" s="7305"/>
      <c r="Z11" s="7305"/>
      <c r="AA11" s="7305"/>
      <c r="AB11" s="7305"/>
      <c r="AC11" s="7305"/>
      <c r="AD11" s="7305"/>
      <c r="AE11" s="7305"/>
      <c r="AF11" s="7305" t="s">
        <v>1509</v>
      </c>
      <c r="AG11" s="7305" t="s">
        <v>1082</v>
      </c>
      <c r="AH11" s="7305" t="s">
        <v>1086</v>
      </c>
      <c r="AI11" s="7305" t="s">
        <v>1084</v>
      </c>
      <c r="AJ11" s="7305" t="s">
        <v>1509</v>
      </c>
      <c r="AK11" s="7305" t="s">
        <v>1082</v>
      </c>
      <c r="AL11" s="7305" t="s">
        <v>1086</v>
      </c>
      <c r="AM11" s="7305" t="s">
        <v>1084</v>
      </c>
      <c r="AN11" s="7305"/>
      <c r="AO11" s="7842"/>
      <c r="AP11" s="10"/>
    </row>
    <row r="12" spans="2:42" s="264" customFormat="1" ht="12.75" customHeight="1">
      <c r="B12" s="8097"/>
      <c r="C12" s="7976"/>
      <c r="D12" s="7689"/>
      <c r="E12" s="7689"/>
      <c r="F12" s="7689"/>
      <c r="G12" s="7689"/>
      <c r="H12" s="7689"/>
      <c r="I12" s="7689"/>
      <c r="J12" s="7689"/>
      <c r="K12" s="7689"/>
      <c r="L12" s="7689"/>
      <c r="M12" s="7689"/>
      <c r="N12" s="7689"/>
      <c r="O12" s="8111"/>
      <c r="V12" s="10"/>
      <c r="W12" s="7305"/>
      <c r="X12" s="7305" t="s">
        <v>1079</v>
      </c>
      <c r="Y12" s="7305" t="s">
        <v>1080</v>
      </c>
      <c r="Z12" s="7305"/>
      <c r="AA12" s="7305" t="s">
        <v>1510</v>
      </c>
      <c r="AB12" s="7305" t="s">
        <v>2538</v>
      </c>
      <c r="AC12" s="7305"/>
      <c r="AD12" s="7305"/>
      <c r="AE12" s="7305"/>
      <c r="AF12" s="7305"/>
      <c r="AG12" s="7305"/>
      <c r="AH12" s="7305"/>
      <c r="AI12" s="7305"/>
      <c r="AJ12" s="7305"/>
      <c r="AK12" s="7305"/>
      <c r="AL12" s="7305"/>
      <c r="AM12" s="7305"/>
      <c r="AN12" s="7305"/>
      <c r="AO12" s="7842"/>
      <c r="AP12" s="10"/>
    </row>
    <row r="13" spans="2:42" s="264" customFormat="1" ht="12.75" customHeight="1">
      <c r="B13" s="8097"/>
      <c r="C13" s="7976"/>
      <c r="D13" s="7689"/>
      <c r="E13" s="7689"/>
      <c r="F13" s="7689"/>
      <c r="G13" s="7689"/>
      <c r="H13" s="7689"/>
      <c r="I13" s="7689"/>
      <c r="J13" s="7689"/>
      <c r="K13" s="7689"/>
      <c r="L13" s="7689"/>
      <c r="M13" s="7689"/>
      <c r="N13" s="7689"/>
      <c r="O13" s="8111"/>
      <c r="V13" s="10"/>
      <c r="W13" s="7305"/>
      <c r="X13" s="7305"/>
      <c r="Y13" s="7305"/>
      <c r="Z13" s="7305"/>
      <c r="AA13" s="7305"/>
      <c r="AB13" s="7305"/>
      <c r="AC13" s="7305"/>
      <c r="AD13" s="7305"/>
      <c r="AE13" s="7305"/>
      <c r="AF13" s="7305"/>
      <c r="AG13" s="7305"/>
      <c r="AH13" s="7305"/>
      <c r="AI13" s="7305"/>
      <c r="AJ13" s="7305"/>
      <c r="AK13" s="7305"/>
      <c r="AL13" s="7305"/>
      <c r="AM13" s="7305"/>
      <c r="AN13" s="7305"/>
      <c r="AO13" s="7842"/>
      <c r="AP13" s="10"/>
    </row>
    <row r="14" spans="2:42" s="264" customFormat="1" ht="12.75" customHeight="1">
      <c r="B14" s="8097"/>
      <c r="C14" s="7976"/>
      <c r="D14" s="7689"/>
      <c r="E14" s="7689"/>
      <c r="F14" s="7689"/>
      <c r="G14" s="7689"/>
      <c r="H14" s="7689"/>
      <c r="I14" s="7689"/>
      <c r="J14" s="7689"/>
      <c r="K14" s="7689"/>
      <c r="L14" s="7689"/>
      <c r="M14" s="7689"/>
      <c r="N14" s="7689"/>
      <c r="O14" s="8111"/>
      <c r="V14" s="10"/>
      <c r="W14" s="7305"/>
      <c r="X14" s="7305"/>
      <c r="Y14" s="7305"/>
      <c r="Z14" s="7305"/>
      <c r="AA14" s="7305"/>
      <c r="AB14" s="7305"/>
      <c r="AC14" s="7305"/>
      <c r="AD14" s="7305"/>
      <c r="AE14" s="7305"/>
      <c r="AF14" s="7305"/>
      <c r="AG14" s="7305"/>
      <c r="AH14" s="7305"/>
      <c r="AI14" s="7305"/>
      <c r="AJ14" s="7305"/>
      <c r="AK14" s="7305"/>
      <c r="AL14" s="7305"/>
      <c r="AM14" s="7305"/>
      <c r="AN14" s="7305"/>
      <c r="AO14" s="7842"/>
      <c r="AP14" s="10"/>
    </row>
    <row r="15" spans="2:42" s="264" customFormat="1" ht="12.75" customHeight="1">
      <c r="B15" s="8097"/>
      <c r="C15" s="7976"/>
      <c r="D15" s="7689"/>
      <c r="E15" s="7689"/>
      <c r="F15" s="7689"/>
      <c r="G15" s="7689"/>
      <c r="H15" s="7689"/>
      <c r="I15" s="7689"/>
      <c r="J15" s="7689"/>
      <c r="K15" s="7689"/>
      <c r="L15" s="7689"/>
      <c r="M15" s="7689"/>
      <c r="N15" s="7689"/>
      <c r="O15" s="8111"/>
      <c r="V15" s="10"/>
      <c r="W15" s="7305"/>
      <c r="X15" s="7305"/>
      <c r="Y15" s="7305"/>
      <c r="Z15" s="7305"/>
      <c r="AA15" s="7305"/>
      <c r="AB15" s="7305"/>
      <c r="AC15" s="7305"/>
      <c r="AD15" s="7305"/>
      <c r="AE15" s="7305"/>
      <c r="AF15" s="7305"/>
      <c r="AG15" s="7305"/>
      <c r="AH15" s="7305"/>
      <c r="AI15" s="7305"/>
      <c r="AJ15" s="7305"/>
      <c r="AK15" s="7305"/>
      <c r="AL15" s="7305"/>
      <c r="AM15" s="7305"/>
      <c r="AN15" s="7305"/>
      <c r="AO15" s="7842"/>
      <c r="AP15" s="10"/>
    </row>
    <row r="16" spans="2:42" s="264" customFormat="1" ht="12.75" customHeight="1">
      <c r="B16" s="8128"/>
      <c r="C16" s="8029"/>
      <c r="D16" s="8020"/>
      <c r="E16" s="8020"/>
      <c r="F16" s="8020"/>
      <c r="G16" s="8020"/>
      <c r="H16" s="8020"/>
      <c r="I16" s="8020"/>
      <c r="J16" s="8020"/>
      <c r="K16" s="8020"/>
      <c r="L16" s="8020"/>
      <c r="M16" s="8020"/>
      <c r="N16" s="8020"/>
      <c r="O16" s="8112"/>
      <c r="V16" s="10"/>
      <c r="W16" s="7305"/>
      <c r="X16" s="7305"/>
      <c r="Y16" s="7305"/>
      <c r="Z16" s="7305"/>
      <c r="AA16" s="7305"/>
      <c r="AB16" s="7305"/>
      <c r="AC16" s="7305"/>
      <c r="AD16" s="7305"/>
      <c r="AE16" s="7305"/>
      <c r="AF16" s="7305"/>
      <c r="AG16" s="7305"/>
      <c r="AH16" s="7305"/>
      <c r="AI16" s="7305"/>
      <c r="AJ16" s="7305"/>
      <c r="AK16" s="7305"/>
      <c r="AL16" s="7305"/>
      <c r="AM16" s="7305"/>
      <c r="AN16" s="7305"/>
      <c r="AO16" s="7842"/>
      <c r="AP16" s="10"/>
    </row>
    <row r="17" spans="2:42" s="18" customFormat="1" ht="12.75" customHeight="1">
      <c r="B17" s="1780"/>
      <c r="C17" s="421"/>
      <c r="D17" s="421"/>
      <c r="E17" s="4111"/>
      <c r="F17" s="4154"/>
      <c r="G17" s="4154"/>
      <c r="H17" s="4114"/>
      <c r="I17" s="4114"/>
      <c r="J17" s="4114"/>
      <c r="K17" s="4114"/>
      <c r="L17" s="4150"/>
      <c r="M17" s="4150"/>
      <c r="N17" s="4150"/>
      <c r="O17" s="4125"/>
      <c r="V17" s="1"/>
      <c r="W17" s="2623"/>
      <c r="X17" s="2623"/>
      <c r="Y17" s="2623"/>
      <c r="Z17" s="2623"/>
      <c r="AA17" s="2623"/>
      <c r="AB17" s="2623"/>
      <c r="AC17" s="2623"/>
      <c r="AD17" s="2623"/>
      <c r="AE17" s="2623"/>
      <c r="AF17" s="2623"/>
      <c r="AG17" s="2623"/>
      <c r="AH17" s="2623"/>
      <c r="AI17" s="2623"/>
      <c r="AJ17" s="2623"/>
      <c r="AK17" s="2623"/>
      <c r="AL17" s="2623"/>
      <c r="AM17" s="2623"/>
      <c r="AN17" s="2623"/>
      <c r="AO17" s="2624"/>
      <c r="AP17" s="1"/>
    </row>
    <row r="18" spans="2:42" s="18" customFormat="1" ht="12.75" customHeight="1">
      <c r="B18" s="1780"/>
      <c r="C18" s="2684" t="s">
        <v>2057</v>
      </c>
      <c r="D18" s="1031"/>
      <c r="E18" s="1139"/>
      <c r="F18" s="2670"/>
      <c r="G18" s="2670"/>
      <c r="H18" s="1799"/>
      <c r="I18" s="1799"/>
      <c r="J18" s="1799"/>
      <c r="K18" s="1799"/>
      <c r="L18" s="1468"/>
      <c r="M18" s="1468"/>
      <c r="N18" s="1468"/>
      <c r="O18" s="1220"/>
      <c r="V18" s="1"/>
      <c r="W18" s="2687"/>
      <c r="X18" s="2623"/>
      <c r="Y18" s="2623"/>
      <c r="Z18" s="2623"/>
      <c r="AA18" s="2623"/>
      <c r="AB18" s="2623"/>
      <c r="AC18" s="2623"/>
      <c r="AD18" s="2623"/>
      <c r="AE18" s="2623"/>
      <c r="AF18" s="2623"/>
      <c r="AG18" s="2623"/>
      <c r="AH18" s="2623"/>
      <c r="AI18" s="2623"/>
      <c r="AJ18" s="2623"/>
      <c r="AK18" s="2623"/>
      <c r="AL18" s="2623"/>
      <c r="AM18" s="2623"/>
      <c r="AN18" s="2623"/>
      <c r="AO18" s="2624"/>
      <c r="AP18" s="1"/>
    </row>
    <row r="19" spans="2:42" s="18" customFormat="1" ht="12.75" customHeight="1">
      <c r="B19" s="1642">
        <v>1</v>
      </c>
      <c r="C19" s="1104"/>
      <c r="D19" s="1104"/>
      <c r="E19" s="1183"/>
      <c r="F19" s="2071"/>
      <c r="G19" s="2071"/>
      <c r="H19" s="1637"/>
      <c r="I19" s="1637"/>
      <c r="J19" s="1637"/>
      <c r="K19" s="1637"/>
      <c r="L19" s="1459"/>
      <c r="M19" s="1459"/>
      <c r="N19" s="1459"/>
      <c r="O19" s="1187"/>
      <c r="V19" s="1"/>
      <c r="W19" s="2687">
        <f>L19</f>
        <v>0</v>
      </c>
      <c r="X19" s="2688"/>
      <c r="Y19" s="2688"/>
      <c r="Z19" s="2689">
        <f>W19+X19-Y19</f>
        <v>0</v>
      </c>
      <c r="AA19" s="2690"/>
      <c r="AB19" s="2687">
        <f>MIN(J19,K19)</f>
        <v>0</v>
      </c>
      <c r="AC19" s="2691">
        <f>IF(AE19&gt;Z19,AE19-Z19,0)</f>
        <v>0</v>
      </c>
      <c r="AD19" s="2691">
        <f>IF((L19-I19=0),Z19,IF(Z19&gt;AE19,Z19-AE19,0))</f>
        <v>0</v>
      </c>
      <c r="AE19" s="2691">
        <f>IF(AA19="Y",MIN(Z19,AB19),0)</f>
        <v>0</v>
      </c>
      <c r="AF19" s="2692"/>
      <c r="AG19" s="2691">
        <f>IF(AI19&gt;Z19,AI19-Z19,0)</f>
        <v>0</v>
      </c>
      <c r="AH19" s="2691">
        <f>IF(Z19&gt;AI19,Z19-AI19,0)</f>
        <v>0</v>
      </c>
      <c r="AI19" s="2691">
        <f>AE19+AF19</f>
        <v>0</v>
      </c>
      <c r="AJ19" s="2692"/>
      <c r="AK19" s="2691">
        <f>IF(AM19&gt;Z19,AM19-Z19,0)</f>
        <v>0</v>
      </c>
      <c r="AL19" s="2691">
        <f>IF(Z19&gt;AM19,Z19-AM19,0)</f>
        <v>0</v>
      </c>
      <c r="AM19" s="2691">
        <f>AI19+AJ19</f>
        <v>0</v>
      </c>
      <c r="AN19" s="2692"/>
      <c r="AO19" s="2693"/>
      <c r="AP19" s="1"/>
    </row>
    <row r="20" spans="2:42" s="18" customFormat="1" ht="12.75" customHeight="1">
      <c r="B20" s="1642">
        <v>2</v>
      </c>
      <c r="C20" s="1462"/>
      <c r="D20" s="1462"/>
      <c r="E20" s="1189"/>
      <c r="F20" s="2072"/>
      <c r="G20" s="2072"/>
      <c r="H20" s="1766"/>
      <c r="I20" s="1766"/>
      <c r="J20" s="1766"/>
      <c r="K20" s="1766"/>
      <c r="L20" s="1464"/>
      <c r="M20" s="1464"/>
      <c r="N20" s="1464"/>
      <c r="O20" s="1192"/>
      <c r="V20" s="1"/>
      <c r="W20" s="2687">
        <f t="shared" ref="W20:W23" si="0">L20</f>
        <v>0</v>
      </c>
      <c r="X20" s="2688"/>
      <c r="Y20" s="2688"/>
      <c r="Z20" s="2689">
        <f t="shared" ref="Z20:Z23" si="1">W20+X20-Y20</f>
        <v>0</v>
      </c>
      <c r="AA20" s="2690"/>
      <c r="AB20" s="2687">
        <f t="shared" ref="AB20:AB23" si="2">MIN(J20,K20)</f>
        <v>0</v>
      </c>
      <c r="AC20" s="2691">
        <f t="shared" ref="AC20:AC23" si="3">IF(AE20&gt;Z20,AE20-Z20,0)</f>
        <v>0</v>
      </c>
      <c r="AD20" s="2691">
        <f>IF((L20-I20=0),Z20,IF(Z20&gt;AE20,Z20-AE20,0))</f>
        <v>0</v>
      </c>
      <c r="AE20" s="2691">
        <f>IF(AA20="Y",MIN(Z20,AB20),0)</f>
        <v>0</v>
      </c>
      <c r="AF20" s="2692"/>
      <c r="AG20" s="2691">
        <f t="shared" ref="AG20:AG23" si="4">IF(AI20&gt;Z20,AI20-Z20,0)</f>
        <v>0</v>
      </c>
      <c r="AH20" s="2691">
        <f t="shared" ref="AH20:AH23" si="5">IF(Z20&gt;AI20,Z20-AI20,0)</f>
        <v>0</v>
      </c>
      <c r="AI20" s="2691">
        <f t="shared" ref="AI20:AI23" si="6">AE20+AF20</f>
        <v>0</v>
      </c>
      <c r="AJ20" s="2692"/>
      <c r="AK20" s="2691">
        <f t="shared" ref="AK20:AK23" si="7">IF(AM20&gt;Z20,AM20-Z20,0)</f>
        <v>0</v>
      </c>
      <c r="AL20" s="2691">
        <f t="shared" ref="AL20:AL23" si="8">IF(Z20&gt;AM20,Z20-AM20,0)</f>
        <v>0</v>
      </c>
      <c r="AM20" s="2691">
        <f t="shared" ref="AM20:AM23" si="9">AI20+AJ20</f>
        <v>0</v>
      </c>
      <c r="AN20" s="2692"/>
      <c r="AO20" s="2693"/>
      <c r="AP20" s="1"/>
    </row>
    <row r="21" spans="2:42" s="18" customFormat="1" ht="12.75" customHeight="1">
      <c r="B21" s="1642">
        <v>3</v>
      </c>
      <c r="C21" s="1462"/>
      <c r="D21" s="1462"/>
      <c r="E21" s="1189"/>
      <c r="F21" s="2072"/>
      <c r="G21" s="2072"/>
      <c r="H21" s="1766"/>
      <c r="I21" s="1766"/>
      <c r="J21" s="1766"/>
      <c r="K21" s="1766"/>
      <c r="L21" s="1464"/>
      <c r="M21" s="1464"/>
      <c r="N21" s="1464"/>
      <c r="O21" s="1192"/>
      <c r="V21" s="1"/>
      <c r="W21" s="2687">
        <f t="shared" si="0"/>
        <v>0</v>
      </c>
      <c r="X21" s="2688"/>
      <c r="Y21" s="2688"/>
      <c r="Z21" s="2689">
        <f t="shared" si="1"/>
        <v>0</v>
      </c>
      <c r="AA21" s="2690"/>
      <c r="AB21" s="2687">
        <f t="shared" si="2"/>
        <v>0</v>
      </c>
      <c r="AC21" s="2691">
        <f t="shared" si="3"/>
        <v>0</v>
      </c>
      <c r="AD21" s="2691">
        <f>IF((L21-I21=0),Z21,IF(Z21&gt;AE21,Z21-AE21,0))</f>
        <v>0</v>
      </c>
      <c r="AE21" s="2691">
        <f>IF(AA21="Y",MIN(Z21,AB21),0)</f>
        <v>0</v>
      </c>
      <c r="AF21" s="2692"/>
      <c r="AG21" s="2691">
        <f t="shared" si="4"/>
        <v>0</v>
      </c>
      <c r="AH21" s="2691">
        <f t="shared" si="5"/>
        <v>0</v>
      </c>
      <c r="AI21" s="2691">
        <f t="shared" si="6"/>
        <v>0</v>
      </c>
      <c r="AJ21" s="2692"/>
      <c r="AK21" s="2691">
        <f t="shared" si="7"/>
        <v>0</v>
      </c>
      <c r="AL21" s="2691">
        <f t="shared" si="8"/>
        <v>0</v>
      </c>
      <c r="AM21" s="2691">
        <f t="shared" si="9"/>
        <v>0</v>
      </c>
      <c r="AN21" s="2692"/>
      <c r="AO21" s="2693"/>
      <c r="AP21" s="1"/>
    </row>
    <row r="22" spans="2:42" s="18" customFormat="1" ht="12.75" customHeight="1">
      <c r="B22" s="1642">
        <v>4</v>
      </c>
      <c r="C22" s="1462"/>
      <c r="D22" s="1462"/>
      <c r="E22" s="1189"/>
      <c r="F22" s="2072"/>
      <c r="G22" s="2072"/>
      <c r="H22" s="1766"/>
      <c r="I22" s="1766"/>
      <c r="J22" s="1766"/>
      <c r="K22" s="1766"/>
      <c r="L22" s="1464"/>
      <c r="M22" s="1464"/>
      <c r="N22" s="1464"/>
      <c r="O22" s="1192"/>
      <c r="V22" s="1"/>
      <c r="W22" s="2687">
        <f t="shared" si="0"/>
        <v>0</v>
      </c>
      <c r="X22" s="2688"/>
      <c r="Y22" s="2688"/>
      <c r="Z22" s="2689">
        <f t="shared" si="1"/>
        <v>0</v>
      </c>
      <c r="AA22" s="2690"/>
      <c r="AB22" s="2687">
        <f t="shared" si="2"/>
        <v>0</v>
      </c>
      <c r="AC22" s="2691">
        <f t="shared" si="3"/>
        <v>0</v>
      </c>
      <c r="AD22" s="2691">
        <f>IF((L22-I22=0),Z22,IF(Z22&gt;AE22,Z22-AE22,0))</f>
        <v>0</v>
      </c>
      <c r="AE22" s="2691">
        <f>IF(AA22="Y",MIN(Z22,AB22),0)</f>
        <v>0</v>
      </c>
      <c r="AF22" s="2692"/>
      <c r="AG22" s="2691">
        <f t="shared" si="4"/>
        <v>0</v>
      </c>
      <c r="AH22" s="2691">
        <f t="shared" si="5"/>
        <v>0</v>
      </c>
      <c r="AI22" s="2691">
        <f t="shared" si="6"/>
        <v>0</v>
      </c>
      <c r="AJ22" s="2692"/>
      <c r="AK22" s="2691">
        <f t="shared" si="7"/>
        <v>0</v>
      </c>
      <c r="AL22" s="2691">
        <f t="shared" si="8"/>
        <v>0</v>
      </c>
      <c r="AM22" s="2691">
        <f t="shared" si="9"/>
        <v>0</v>
      </c>
      <c r="AN22" s="2692"/>
      <c r="AO22" s="2693"/>
      <c r="AP22" s="1"/>
    </row>
    <row r="23" spans="2:42" s="18" customFormat="1" ht="12.75" customHeight="1">
      <c r="B23" s="1642">
        <v>5</v>
      </c>
      <c r="C23" s="1462"/>
      <c r="D23" s="1462"/>
      <c r="E23" s="1189"/>
      <c r="F23" s="2072"/>
      <c r="G23" s="2072"/>
      <c r="H23" s="1766"/>
      <c r="I23" s="1766"/>
      <c r="J23" s="1766"/>
      <c r="K23" s="1766"/>
      <c r="L23" s="1464"/>
      <c r="M23" s="1464"/>
      <c r="N23" s="1464"/>
      <c r="O23" s="1192"/>
      <c r="V23" s="1"/>
      <c r="W23" s="2687">
        <f t="shared" si="0"/>
        <v>0</v>
      </c>
      <c r="X23" s="2688"/>
      <c r="Y23" s="2688"/>
      <c r="Z23" s="2689">
        <f t="shared" si="1"/>
        <v>0</v>
      </c>
      <c r="AA23" s="2690"/>
      <c r="AB23" s="2687">
        <f t="shared" si="2"/>
        <v>0</v>
      </c>
      <c r="AC23" s="2691">
        <f t="shared" si="3"/>
        <v>0</v>
      </c>
      <c r="AD23" s="2691">
        <f>IF((L23-I23=0),Z23,IF(Z23&gt;AE23,Z23-AE23,0))</f>
        <v>0</v>
      </c>
      <c r="AE23" s="2691">
        <f>IF(AA23="Y",MIN(Z23,AB23),0)</f>
        <v>0</v>
      </c>
      <c r="AF23" s="2692"/>
      <c r="AG23" s="2691">
        <f t="shared" si="4"/>
        <v>0</v>
      </c>
      <c r="AH23" s="2691">
        <f t="shared" si="5"/>
        <v>0</v>
      </c>
      <c r="AI23" s="2691">
        <f t="shared" si="6"/>
        <v>0</v>
      </c>
      <c r="AJ23" s="2692"/>
      <c r="AK23" s="2691">
        <f t="shared" si="7"/>
        <v>0</v>
      </c>
      <c r="AL23" s="2691">
        <f t="shared" si="8"/>
        <v>0</v>
      </c>
      <c r="AM23" s="2691">
        <f t="shared" si="9"/>
        <v>0</v>
      </c>
      <c r="AN23" s="2692"/>
      <c r="AO23" s="2693"/>
      <c r="AP23" s="1"/>
    </row>
    <row r="24" spans="2:42" s="18" customFormat="1" ht="12.75" customHeight="1">
      <c r="B24" s="2491"/>
      <c r="C24" s="1196"/>
      <c r="D24" s="1196"/>
      <c r="E24" s="1197"/>
      <c r="F24" s="2425"/>
      <c r="G24" s="2425"/>
      <c r="H24" s="1985"/>
      <c r="I24" s="1985"/>
      <c r="J24" s="1985"/>
      <c r="K24" s="1985"/>
      <c r="L24" s="1986"/>
      <c r="M24" s="1986"/>
      <c r="N24" s="1986"/>
      <c r="O24" s="4032"/>
      <c r="V24" s="1"/>
      <c r="W24" s="2623"/>
      <c r="X24" s="2623"/>
      <c r="Y24" s="2623"/>
      <c r="Z24" s="2623"/>
      <c r="AA24" s="2623"/>
      <c r="AB24" s="2694"/>
      <c r="AC24" s="2694"/>
      <c r="AD24" s="2694"/>
      <c r="AE24" s="2694"/>
      <c r="AF24" s="2694"/>
      <c r="AG24" s="2694"/>
      <c r="AH24" s="2694"/>
      <c r="AI24" s="2694"/>
      <c r="AJ24" s="2694"/>
      <c r="AK24" s="2694"/>
      <c r="AL24" s="2694"/>
      <c r="AM24" s="2694"/>
      <c r="AN24" s="2694"/>
      <c r="AO24" s="2695"/>
      <c r="AP24" s="1"/>
    </row>
    <row r="25" spans="2:42" s="18" customFormat="1" ht="12.75" customHeight="1">
      <c r="B25" s="5926" t="s">
        <v>2539</v>
      </c>
      <c r="C25" s="5927"/>
      <c r="D25" s="5928"/>
      <c r="E25" s="5928"/>
      <c r="F25" s="5928"/>
      <c r="G25" s="5929"/>
      <c r="H25" s="5930">
        <f t="shared" ref="H25:N25" si="10">SUBTOTAL(9,H19:H23)</f>
        <v>0</v>
      </c>
      <c r="I25" s="5931">
        <f t="shared" si="10"/>
        <v>0</v>
      </c>
      <c r="J25" s="5931">
        <f t="shared" si="10"/>
        <v>0</v>
      </c>
      <c r="K25" s="5931">
        <f t="shared" si="10"/>
        <v>0</v>
      </c>
      <c r="L25" s="5931">
        <f t="shared" si="10"/>
        <v>0</v>
      </c>
      <c r="M25" s="5931">
        <f t="shared" si="10"/>
        <v>0</v>
      </c>
      <c r="N25" s="5931">
        <f t="shared" si="10"/>
        <v>0</v>
      </c>
      <c r="O25" s="5932"/>
      <c r="V25" s="1"/>
      <c r="W25" s="1815">
        <f>SUM(W18:W24)</f>
        <v>0</v>
      </c>
      <c r="X25" s="1815">
        <f>SUM(X18:X24)</f>
        <v>0</v>
      </c>
      <c r="Y25" s="1815">
        <f>SUM(Y18:Y24)</f>
        <v>0</v>
      </c>
      <c r="Z25" s="1815">
        <f>SUM(Z18:Z24)</f>
        <v>0</v>
      </c>
      <c r="AA25" s="1816"/>
      <c r="AB25" s="2696">
        <f t="shared" ref="AB25:AI25" si="11">SUM(AB18:AB24)</f>
        <v>0</v>
      </c>
      <c r="AC25" s="2696">
        <f t="shared" si="11"/>
        <v>0</v>
      </c>
      <c r="AD25" s="2696">
        <f t="shared" si="11"/>
        <v>0</v>
      </c>
      <c r="AE25" s="2696">
        <f>SUM(AE18:AE24)</f>
        <v>0</v>
      </c>
      <c r="AF25" s="2696">
        <f t="shared" si="11"/>
        <v>0</v>
      </c>
      <c r="AG25" s="2696">
        <f t="shared" si="11"/>
        <v>0</v>
      </c>
      <c r="AH25" s="2696">
        <f t="shared" si="11"/>
        <v>0</v>
      </c>
      <c r="AI25" s="2696">
        <f t="shared" si="11"/>
        <v>0</v>
      </c>
      <c r="AJ25" s="2696">
        <f t="shared" ref="AJ25:AM25" si="12">SUM(AJ18:AJ24)</f>
        <v>0</v>
      </c>
      <c r="AK25" s="2696">
        <f t="shared" si="12"/>
        <v>0</v>
      </c>
      <c r="AL25" s="2696">
        <f t="shared" si="12"/>
        <v>0</v>
      </c>
      <c r="AM25" s="2696">
        <f t="shared" si="12"/>
        <v>0</v>
      </c>
      <c r="AN25" s="2696"/>
      <c r="AO25" s="2697"/>
      <c r="AP25" s="1"/>
    </row>
    <row r="26" spans="2:42" ht="12.75" customHeight="1">
      <c r="K26" s="352" t="s">
        <v>1263</v>
      </c>
      <c r="L26" s="356">
        <f>L25-SFP!G160</f>
        <v>0</v>
      </c>
    </row>
    <row r="27" spans="2:42" ht="12.75" customHeight="1">
      <c r="B27" s="284" t="s">
        <v>1565</v>
      </c>
      <c r="C27" s="284"/>
    </row>
    <row r="28" spans="2:42" ht="12.75" customHeight="1">
      <c r="B28" s="1159">
        <v>1</v>
      </c>
      <c r="C28" s="1160" t="s">
        <v>1566</v>
      </c>
    </row>
    <row r="34" spans="23:24" ht="12.75" customHeight="1">
      <c r="W34" s="8439"/>
      <c r="X34" s="8439"/>
    </row>
    <row r="35" spans="23:24" ht="12.75" customHeight="1">
      <c r="W35" s="8440"/>
      <c r="X35" s="8440"/>
    </row>
    <row r="36" spans="23:24" ht="12.75" customHeight="1">
      <c r="W36" s="8438"/>
      <c r="X36" s="8438"/>
    </row>
  </sheetData>
  <sheetProtection algorithmName="SHA-512" hashValue="Q3NH4kzcZhpHpOE+6ywBj+PRM+V+h5VHmjt33QrcIG/8vFM7SiPp+yh1lf3P4poKtXmdTG59bQ+pqo4SdEAXpw==" saltValue="qY48EMsDV7uBhpXR2j9XPg==" spinCount="100000" sheet="1" scenarios="1" formatRows="0" insertColumns="0" insertRows="0"/>
  <mergeCells count="41">
    <mergeCell ref="AO10:AO16"/>
    <mergeCell ref="AJ11:AJ16"/>
    <mergeCell ref="AK11:AK16"/>
    <mergeCell ref="AL11:AL16"/>
    <mergeCell ref="AM11:AM16"/>
    <mergeCell ref="AN10:AN16"/>
    <mergeCell ref="AJ10:AM10"/>
    <mergeCell ref="W36:X36"/>
    <mergeCell ref="W10:W16"/>
    <mergeCell ref="X12:X16"/>
    <mergeCell ref="W34:X34"/>
    <mergeCell ref="Y12:Y16"/>
    <mergeCell ref="X10:Y11"/>
    <mergeCell ref="W35:X35"/>
    <mergeCell ref="Z10:Z16"/>
    <mergeCell ref="AB12:AB16"/>
    <mergeCell ref="AC10:AC16"/>
    <mergeCell ref="AD10:AD16"/>
    <mergeCell ref="AE10:AE16"/>
    <mergeCell ref="AA12:AA16"/>
    <mergeCell ref="AB10:AB11"/>
    <mergeCell ref="AA10:AA11"/>
    <mergeCell ref="AG11:AG16"/>
    <mergeCell ref="AH11:AH16"/>
    <mergeCell ref="AI11:AI16"/>
    <mergeCell ref="AF11:AF16"/>
    <mergeCell ref="AF10:AI10"/>
    <mergeCell ref="P2:P5"/>
    <mergeCell ref="B9:C16"/>
    <mergeCell ref="E9:E16"/>
    <mergeCell ref="H9:H16"/>
    <mergeCell ref="K9:K16"/>
    <mergeCell ref="O9:O16"/>
    <mergeCell ref="J9:J16"/>
    <mergeCell ref="D9:D16"/>
    <mergeCell ref="F10:F16"/>
    <mergeCell ref="G10:G16"/>
    <mergeCell ref="M9:M16"/>
    <mergeCell ref="L9:L16"/>
    <mergeCell ref="I9:I16"/>
    <mergeCell ref="N9:N16"/>
  </mergeCells>
  <conditionalFormatting sqref="L26">
    <cfRule type="cellIs" dxfId="75" priority="1" operator="notEqual">
      <formula>0</formula>
    </cfRule>
  </conditionalFormatting>
  <dataValidations count="1">
    <dataValidation type="list" allowBlank="1" showInputMessage="1" showErrorMessage="1" sqref="AA19:AA23" xr:uid="{D8D66281-1BE6-455D-AEBC-0E08B2629AD3}">
      <formula1>"Y,N"</formula1>
    </dataValidation>
  </dataValidations>
  <hyperlinks>
    <hyperlink ref="Q5" location="SCI!A1" display="SCI" xr:uid="{ECD76BEC-4C87-4499-9641-4E27271B7BE4}"/>
    <hyperlink ref="Q4" location="'SFP - Liab, NW '!A1" display="SFP-Liab and NW" xr:uid="{6B0C9F14-8A21-4CEE-933B-FC85932B9867}"/>
    <hyperlink ref="Q3" location="'SFP - Asset'!A1" display="SFP-Asset" xr:uid="{9422D85A-8BAE-4849-A1E0-A90D88D97C59}"/>
    <hyperlink ref="Q2" location="Content!A1" display="Content" xr:uid="{FF4ECEF9-00A7-4316-BDF0-AA2426C406D5}"/>
  </hyperlinks>
  <printOptions horizontalCentered="1"/>
  <pageMargins left="0.2" right="0.2" top="1.25" bottom="0.75" header="0.3" footer="0.3"/>
  <pageSetup paperSize="5" scale="32" fitToHeight="0" orientation="portrait"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9">
    <tabColor rgb="FFFFCCCC"/>
    <pageSetUpPr fitToPage="1"/>
  </sheetPr>
  <dimension ref="B2:AO39"/>
  <sheetViews>
    <sheetView showGridLines="0" topLeftCell="A3" zoomScaleNormal="100" workbookViewId="0">
      <selection activeCell="K37" sqref="K37"/>
    </sheetView>
  </sheetViews>
  <sheetFormatPr defaultColWidth="9.140625" defaultRowHeight="12.75" customHeight="1" outlineLevelCol="1"/>
  <cols>
    <col min="1" max="1" width="1.85546875" style="510" customWidth="1"/>
    <col min="2" max="2" width="4.7109375" style="2757" customWidth="1"/>
    <col min="3" max="3" width="35.7109375" style="510" customWidth="1"/>
    <col min="4" max="4" width="25.7109375" style="510" customWidth="1"/>
    <col min="5" max="5" width="20.7109375" style="510" customWidth="1"/>
    <col min="6" max="7" width="15.7109375" style="510" customWidth="1"/>
    <col min="8" max="13" width="20.7109375" style="510" customWidth="1"/>
    <col min="14" max="14" width="30.7109375" style="510" customWidth="1"/>
    <col min="15" max="15" width="2.140625" style="540" customWidth="1"/>
    <col min="16" max="16" width="18.7109375" style="510" customWidth="1"/>
    <col min="17" max="20" width="9.140625" style="510" customWidth="1"/>
    <col min="21" max="21" width="9.140625" style="43" customWidth="1"/>
    <col min="22" max="29" width="20.7109375" style="43" hidden="1" customWidth="1"/>
    <col min="30" max="30" width="21.7109375" style="43" hidden="1" customWidth="1"/>
    <col min="31" max="38" width="20.7109375" style="43" hidden="1" customWidth="1" outlineLevel="1"/>
    <col min="39" max="39" width="30.7109375" style="43" hidden="1" customWidth="1" collapsed="1"/>
    <col min="40" max="40" width="30.7109375" style="43" hidden="1" customWidth="1"/>
    <col min="41" max="41" width="3.5703125" style="43" customWidth="1"/>
    <col min="42" max="16384" width="9.140625" style="510"/>
  </cols>
  <sheetData>
    <row r="2" spans="2:41" s="265" customFormat="1" ht="15.2" customHeight="1">
      <c r="B2" s="265" t="s">
        <v>2540</v>
      </c>
      <c r="G2" s="1484"/>
      <c r="H2" s="2733"/>
      <c r="I2" s="2733"/>
      <c r="J2" s="2733"/>
      <c r="K2" s="2733"/>
      <c r="L2" s="2733"/>
      <c r="M2" s="2733"/>
      <c r="N2" s="2733"/>
      <c r="O2" s="8180" t="s">
        <v>1486</v>
      </c>
      <c r="P2" s="5933" t="s">
        <v>1067</v>
      </c>
      <c r="U2" s="3"/>
      <c r="V2" s="3"/>
      <c r="W2" s="3"/>
      <c r="X2" s="3"/>
      <c r="Y2" s="3"/>
      <c r="Z2" s="3"/>
      <c r="AA2" s="3"/>
      <c r="AB2" s="3"/>
      <c r="AC2" s="3"/>
      <c r="AD2" s="3"/>
      <c r="AE2" s="3"/>
      <c r="AF2" s="3"/>
      <c r="AG2" s="3"/>
      <c r="AH2" s="3"/>
      <c r="AI2" s="3"/>
      <c r="AJ2" s="3"/>
      <c r="AK2" s="3"/>
      <c r="AL2" s="3"/>
      <c r="AM2" s="3"/>
      <c r="AN2" s="3"/>
      <c r="AO2" s="3"/>
    </row>
    <row r="3" spans="2:41" s="265" customFormat="1" ht="15.2" customHeight="1">
      <c r="B3" s="1455" t="s">
        <v>7</v>
      </c>
      <c r="D3" s="5393">
        <f>'Com Prof'!D2</f>
        <v>0</v>
      </c>
      <c r="E3" s="5394"/>
      <c r="F3" s="5394"/>
      <c r="G3" s="1484"/>
      <c r="O3" s="7342"/>
      <c r="P3" s="550" t="s">
        <v>1487</v>
      </c>
      <c r="U3" s="3"/>
      <c r="V3" s="3"/>
      <c r="W3" s="3"/>
      <c r="X3" s="3"/>
      <c r="Y3" s="3"/>
      <c r="Z3" s="3"/>
      <c r="AA3" s="3"/>
      <c r="AB3" s="3"/>
      <c r="AC3" s="3"/>
      <c r="AD3" s="3"/>
      <c r="AE3" s="3"/>
      <c r="AF3" s="3"/>
      <c r="AG3" s="3"/>
      <c r="AH3" s="3"/>
      <c r="AI3" s="3"/>
      <c r="AJ3" s="3"/>
      <c r="AK3" s="3"/>
      <c r="AL3" s="3"/>
      <c r="AM3" s="3"/>
      <c r="AN3" s="3"/>
      <c r="AO3" s="3"/>
    </row>
    <row r="4" spans="2:41" s="265" customFormat="1" ht="15.2" customHeight="1">
      <c r="B4" s="1455" t="s">
        <v>757</v>
      </c>
      <c r="D4" s="5547">
        <f>'Com Prof'!D3</f>
        <v>45657</v>
      </c>
      <c r="E4" s="5548"/>
      <c r="F4" s="5548"/>
      <c r="G4" s="2734"/>
      <c r="H4" s="2734"/>
      <c r="I4" s="2734"/>
      <c r="J4" s="2734"/>
      <c r="K4" s="2734"/>
      <c r="L4" s="2734"/>
      <c r="M4" s="2734"/>
      <c r="N4" s="2734"/>
      <c r="O4" s="7342"/>
      <c r="P4" s="550" t="s">
        <v>1488</v>
      </c>
      <c r="U4" s="3"/>
      <c r="V4" s="3"/>
      <c r="W4" s="3"/>
      <c r="X4" s="3"/>
      <c r="Y4" s="3"/>
      <c r="Z4" s="3"/>
      <c r="AA4" s="3"/>
      <c r="AB4" s="3"/>
      <c r="AC4" s="3"/>
      <c r="AD4" s="3"/>
      <c r="AE4" s="3"/>
      <c r="AF4" s="3"/>
      <c r="AG4" s="3"/>
      <c r="AH4" s="3"/>
      <c r="AI4" s="3"/>
      <c r="AJ4" s="3"/>
      <c r="AK4" s="3"/>
      <c r="AL4" s="3"/>
      <c r="AM4" s="3"/>
      <c r="AN4" s="3"/>
      <c r="AO4" s="3"/>
    </row>
    <row r="5" spans="2:41" s="265" customFormat="1" ht="15.2" customHeight="1">
      <c r="B5" s="593"/>
      <c r="C5" s="593"/>
      <c r="D5" s="593"/>
      <c r="E5" s="593"/>
      <c r="F5" s="593"/>
      <c r="G5" s="593"/>
      <c r="H5" s="593"/>
      <c r="I5" s="593"/>
      <c r="J5" s="593"/>
      <c r="K5" s="593"/>
      <c r="L5" s="593"/>
      <c r="M5" s="593"/>
      <c r="N5" s="593"/>
      <c r="O5" s="8275"/>
      <c r="P5" s="551" t="s">
        <v>258</v>
      </c>
      <c r="U5" s="3"/>
      <c r="V5" s="3"/>
      <c r="W5" s="3"/>
      <c r="X5" s="3"/>
      <c r="Y5" s="3"/>
      <c r="Z5" s="3"/>
      <c r="AA5" s="3"/>
      <c r="AB5" s="3"/>
      <c r="AC5" s="3"/>
      <c r="AD5" s="3"/>
      <c r="AE5" s="3"/>
      <c r="AF5" s="3"/>
      <c r="AG5" s="3"/>
      <c r="AH5" s="3"/>
      <c r="AI5" s="3"/>
      <c r="AJ5" s="3"/>
      <c r="AK5" s="3"/>
      <c r="AL5" s="3"/>
      <c r="AM5" s="3"/>
      <c r="AN5" s="3"/>
      <c r="AO5" s="3"/>
    </row>
    <row r="6" spans="2:41" s="18" customFormat="1" ht="14.1" customHeight="1">
      <c r="B6" s="2735"/>
      <c r="C6" s="2735"/>
      <c r="D6" s="2735"/>
      <c r="E6" s="2735"/>
      <c r="F6" s="2735"/>
      <c r="G6" s="2735"/>
      <c r="H6" s="2735"/>
      <c r="I6" s="2735"/>
      <c r="J6" s="2735"/>
      <c r="K6" s="2735"/>
      <c r="L6" s="2735"/>
      <c r="M6" s="2735"/>
      <c r="N6" s="2735"/>
      <c r="O6" s="540"/>
      <c r="U6" s="1"/>
      <c r="V6" s="1"/>
      <c r="W6" s="1"/>
      <c r="X6" s="1"/>
      <c r="Y6" s="1"/>
      <c r="Z6" s="1"/>
      <c r="AA6" s="1"/>
      <c r="AB6" s="1"/>
      <c r="AC6" s="1"/>
      <c r="AD6" s="1"/>
      <c r="AE6" s="1"/>
      <c r="AF6" s="1"/>
      <c r="AG6" s="1"/>
      <c r="AH6" s="1"/>
      <c r="AI6" s="1"/>
      <c r="AJ6" s="1"/>
      <c r="AK6" s="1"/>
      <c r="AL6" s="1"/>
      <c r="AM6" s="1"/>
      <c r="AN6" s="1"/>
      <c r="AO6" s="1"/>
    </row>
    <row r="7" spans="2:41" s="18" customFormat="1" ht="14.1" customHeight="1">
      <c r="B7" s="2735"/>
      <c r="C7" s="2735"/>
      <c r="D7" s="2735"/>
      <c r="E7" s="2735"/>
      <c r="F7" s="2735"/>
      <c r="G7" s="2735"/>
      <c r="H7" s="2735"/>
      <c r="I7" s="2735"/>
      <c r="J7" s="2735"/>
      <c r="K7" s="2735"/>
      <c r="L7" s="2735"/>
      <c r="M7" s="2735"/>
      <c r="N7" s="2735"/>
      <c r="O7" s="540"/>
      <c r="U7" s="1"/>
      <c r="V7" s="1"/>
      <c r="W7" s="1"/>
      <c r="X7" s="1"/>
      <c r="Y7" s="1"/>
      <c r="Z7" s="1"/>
      <c r="AA7" s="1"/>
      <c r="AB7" s="1"/>
      <c r="AC7" s="1"/>
      <c r="AD7" s="1"/>
      <c r="AE7" s="1"/>
      <c r="AF7" s="1"/>
      <c r="AG7" s="1"/>
      <c r="AH7" s="1"/>
      <c r="AI7" s="1"/>
      <c r="AJ7" s="1"/>
      <c r="AK7" s="1"/>
      <c r="AL7" s="1"/>
      <c r="AM7" s="1"/>
      <c r="AN7" s="1"/>
      <c r="AO7" s="1"/>
    </row>
    <row r="8" spans="2:41" s="18" customFormat="1" ht="14.1" customHeight="1">
      <c r="B8" s="2735"/>
      <c r="C8" s="2735"/>
      <c r="D8" s="2735"/>
      <c r="E8" s="2735"/>
      <c r="F8" s="2735"/>
      <c r="G8" s="2735"/>
      <c r="H8" s="2735"/>
      <c r="I8" s="2735"/>
      <c r="J8" s="2735"/>
      <c r="K8" s="2735"/>
      <c r="L8" s="2735"/>
      <c r="M8" s="2735"/>
      <c r="N8" s="2735"/>
      <c r="O8" s="540"/>
      <c r="U8" s="1"/>
      <c r="V8" s="1"/>
      <c r="W8" s="1"/>
      <c r="X8" s="1"/>
      <c r="Y8" s="1"/>
      <c r="Z8" s="1"/>
      <c r="AA8" s="1"/>
      <c r="AB8" s="1"/>
      <c r="AC8" s="1"/>
      <c r="AD8" s="1"/>
      <c r="AE8" s="1"/>
      <c r="AF8" s="1"/>
      <c r="AG8" s="1"/>
      <c r="AH8" s="1"/>
      <c r="AI8" s="1"/>
      <c r="AJ8" s="1"/>
      <c r="AK8" s="1"/>
      <c r="AL8" s="1"/>
      <c r="AM8" s="1"/>
      <c r="AN8" s="1"/>
      <c r="AO8" s="1"/>
    </row>
    <row r="9" spans="2:41" s="2733" customFormat="1" ht="12.75" customHeight="1">
      <c r="B9" s="8191" t="s">
        <v>2541</v>
      </c>
      <c r="C9" s="8187"/>
      <c r="D9" s="8092" t="s">
        <v>1489</v>
      </c>
      <c r="E9" s="8187" t="s">
        <v>2542</v>
      </c>
      <c r="F9" s="2556" t="s">
        <v>1616</v>
      </c>
      <c r="G9" s="2556"/>
      <c r="H9" s="2556" t="s">
        <v>2543</v>
      </c>
      <c r="I9" s="2556"/>
      <c r="J9" s="2556" t="s">
        <v>2544</v>
      </c>
      <c r="K9" s="2556"/>
      <c r="L9" s="8092" t="s">
        <v>1086</v>
      </c>
      <c r="M9" s="8092" t="s">
        <v>1084</v>
      </c>
      <c r="N9" s="8248" t="s">
        <v>1497</v>
      </c>
      <c r="O9" s="540"/>
      <c r="U9" s="27"/>
      <c r="V9" s="8130" t="s">
        <v>1068</v>
      </c>
      <c r="W9" s="8131"/>
      <c r="X9" s="8131"/>
      <c r="Y9" s="8131"/>
      <c r="Z9" s="8131"/>
      <c r="AA9" s="8131"/>
      <c r="AB9" s="8131"/>
      <c r="AC9" s="8131"/>
      <c r="AD9" s="8131"/>
      <c r="AE9" s="8131"/>
      <c r="AF9" s="8131"/>
      <c r="AG9" s="8131"/>
      <c r="AH9" s="8131"/>
      <c r="AI9" s="8131"/>
      <c r="AJ9" s="8131"/>
      <c r="AK9" s="8131"/>
      <c r="AL9" s="8131"/>
      <c r="AM9" s="8132"/>
      <c r="AN9" s="2681"/>
      <c r="AO9" s="27"/>
    </row>
    <row r="10" spans="2:41" s="2733" customFormat="1" ht="12.75" customHeight="1">
      <c r="B10" s="8453"/>
      <c r="C10" s="8416"/>
      <c r="D10" s="7689"/>
      <c r="E10" s="8416"/>
      <c r="F10" s="8321" t="s">
        <v>2534</v>
      </c>
      <c r="G10" s="8321" t="s">
        <v>2054</v>
      </c>
      <c r="H10" s="8321" t="s">
        <v>2545</v>
      </c>
      <c r="I10" s="8321" t="s">
        <v>2030</v>
      </c>
      <c r="J10" s="8321" t="s">
        <v>2545</v>
      </c>
      <c r="K10" s="8321" t="s">
        <v>2030</v>
      </c>
      <c r="L10" s="7689"/>
      <c r="M10" s="7689"/>
      <c r="N10" s="8451"/>
      <c r="O10" s="540"/>
      <c r="U10" s="27"/>
      <c r="V10" s="8449" t="s">
        <v>1501</v>
      </c>
      <c r="W10" s="2769" t="s">
        <v>1794</v>
      </c>
      <c r="X10" s="2769"/>
      <c r="Y10" s="8449" t="s">
        <v>1081</v>
      </c>
      <c r="Z10" s="8444" t="s">
        <v>1999</v>
      </c>
      <c r="AA10" s="8444" t="s">
        <v>1962</v>
      </c>
      <c r="AB10" s="8467" t="s">
        <v>1082</v>
      </c>
      <c r="AC10" s="8467" t="s">
        <v>1086</v>
      </c>
      <c r="AD10" s="8467" t="s">
        <v>1084</v>
      </c>
      <c r="AE10" s="8441" t="s">
        <v>1070</v>
      </c>
      <c r="AF10" s="8442"/>
      <c r="AG10" s="8442"/>
      <c r="AH10" s="8443"/>
      <c r="AI10" s="8441" t="s">
        <v>1071</v>
      </c>
      <c r="AJ10" s="8442"/>
      <c r="AK10" s="8442"/>
      <c r="AL10" s="8443"/>
      <c r="AM10" s="8467" t="s">
        <v>44</v>
      </c>
      <c r="AN10" s="8457" t="s">
        <v>1505</v>
      </c>
      <c r="AO10" s="27"/>
    </row>
    <row r="11" spans="2:41" s="2733" customFormat="1" ht="12.75" customHeight="1">
      <c r="B11" s="8454"/>
      <c r="C11" s="7689"/>
      <c r="D11" s="7689"/>
      <c r="E11" s="7689"/>
      <c r="F11" s="7689"/>
      <c r="G11" s="7689"/>
      <c r="H11" s="7689"/>
      <c r="I11" s="7689"/>
      <c r="J11" s="7689"/>
      <c r="K11" s="7689"/>
      <c r="L11" s="7689"/>
      <c r="M11" s="7689"/>
      <c r="N11" s="8111"/>
      <c r="O11" s="540"/>
      <c r="U11" s="27"/>
      <c r="V11" s="8449"/>
      <c r="W11" s="8447" t="s">
        <v>1079</v>
      </c>
      <c r="X11" s="8447" t="s">
        <v>1080</v>
      </c>
      <c r="Y11" s="8449"/>
      <c r="Z11" s="8446"/>
      <c r="AA11" s="8446"/>
      <c r="AB11" s="8467"/>
      <c r="AC11" s="8467"/>
      <c r="AD11" s="8467"/>
      <c r="AE11" s="8444" t="s">
        <v>1509</v>
      </c>
      <c r="AF11" s="8444" t="s">
        <v>1082</v>
      </c>
      <c r="AG11" s="8444" t="s">
        <v>1086</v>
      </c>
      <c r="AH11" s="8444" t="s">
        <v>1084</v>
      </c>
      <c r="AI11" s="8444" t="s">
        <v>1509</v>
      </c>
      <c r="AJ11" s="8444" t="s">
        <v>1082</v>
      </c>
      <c r="AK11" s="8444" t="s">
        <v>1086</v>
      </c>
      <c r="AL11" s="8444" t="s">
        <v>1084</v>
      </c>
      <c r="AM11" s="8467"/>
      <c r="AN11" s="8457"/>
      <c r="AO11" s="27"/>
    </row>
    <row r="12" spans="2:41" s="2733" customFormat="1" ht="12.75" customHeight="1">
      <c r="B12" s="8454"/>
      <c r="C12" s="7689"/>
      <c r="D12" s="7689"/>
      <c r="E12" s="7689"/>
      <c r="F12" s="7689"/>
      <c r="G12" s="7689"/>
      <c r="H12" s="7689"/>
      <c r="I12" s="7689"/>
      <c r="J12" s="7689"/>
      <c r="K12" s="7689"/>
      <c r="L12" s="7689"/>
      <c r="M12" s="7689"/>
      <c r="N12" s="8111"/>
      <c r="O12" s="540"/>
      <c r="U12" s="27"/>
      <c r="V12" s="8449"/>
      <c r="W12" s="8450"/>
      <c r="X12" s="8450"/>
      <c r="Y12" s="8449"/>
      <c r="Z12" s="8447" t="s">
        <v>1996</v>
      </c>
      <c r="AA12" s="8447" t="s">
        <v>2030</v>
      </c>
      <c r="AB12" s="8467"/>
      <c r="AC12" s="8467"/>
      <c r="AD12" s="8467"/>
      <c r="AE12" s="8445"/>
      <c r="AF12" s="8445"/>
      <c r="AG12" s="8445"/>
      <c r="AH12" s="8445"/>
      <c r="AI12" s="8445"/>
      <c r="AJ12" s="8445"/>
      <c r="AK12" s="8445"/>
      <c r="AL12" s="8445"/>
      <c r="AM12" s="8467"/>
      <c r="AN12" s="8457"/>
      <c r="AO12" s="27"/>
    </row>
    <row r="13" spans="2:41" s="2733" customFormat="1" ht="12.75" customHeight="1">
      <c r="B13" s="8455"/>
      <c r="C13" s="8456"/>
      <c r="D13" s="8020"/>
      <c r="E13" s="8456"/>
      <c r="F13" s="8020"/>
      <c r="G13" s="8020"/>
      <c r="H13" s="8020"/>
      <c r="I13" s="8020"/>
      <c r="J13" s="8020"/>
      <c r="K13" s="8020"/>
      <c r="L13" s="8020"/>
      <c r="M13" s="8020"/>
      <c r="N13" s="8452"/>
      <c r="O13" s="540"/>
      <c r="U13" s="27"/>
      <c r="V13" s="8449"/>
      <c r="W13" s="8448"/>
      <c r="X13" s="8448"/>
      <c r="Y13" s="8449" t="s">
        <v>1081</v>
      </c>
      <c r="Z13" s="8448"/>
      <c r="AA13" s="8448"/>
      <c r="AB13" s="8467"/>
      <c r="AC13" s="8467" t="s">
        <v>1605</v>
      </c>
      <c r="AD13" s="8467" t="s">
        <v>1604</v>
      </c>
      <c r="AE13" s="8446"/>
      <c r="AF13" s="8446"/>
      <c r="AG13" s="8446"/>
      <c r="AH13" s="8446"/>
      <c r="AI13" s="8446"/>
      <c r="AJ13" s="8446"/>
      <c r="AK13" s="8446"/>
      <c r="AL13" s="8446"/>
      <c r="AM13" s="8467" t="s">
        <v>44</v>
      </c>
      <c r="AN13" s="8457" t="s">
        <v>44</v>
      </c>
      <c r="AO13" s="27"/>
    </row>
    <row r="14" spans="2:41" s="18" customFormat="1" ht="12.75" customHeight="1">
      <c r="B14" s="2736"/>
      <c r="C14" s="2737"/>
      <c r="D14" s="2023"/>
      <c r="E14" s="4111"/>
      <c r="F14" s="4154"/>
      <c r="G14" s="4154"/>
      <c r="H14" s="4114"/>
      <c r="I14" s="4114"/>
      <c r="J14" s="4114"/>
      <c r="K14" s="4114"/>
      <c r="L14" s="4114"/>
      <c r="M14" s="4114"/>
      <c r="N14" s="4125"/>
      <c r="O14" s="540"/>
      <c r="U14" s="1"/>
      <c r="V14" s="2770"/>
      <c r="W14" s="2770"/>
      <c r="X14" s="2770"/>
      <c r="Y14" s="2770"/>
      <c r="Z14" s="2770"/>
      <c r="AA14" s="2770"/>
      <c r="AB14" s="2770"/>
      <c r="AC14" s="2770"/>
      <c r="AD14" s="2770"/>
      <c r="AE14" s="2770"/>
      <c r="AF14" s="2770"/>
      <c r="AG14" s="2770"/>
      <c r="AH14" s="2770"/>
      <c r="AI14" s="2770"/>
      <c r="AJ14" s="2770"/>
      <c r="AK14" s="2770"/>
      <c r="AL14" s="2770"/>
      <c r="AM14" s="759"/>
      <c r="AN14" s="2771"/>
      <c r="AO14" s="1"/>
    </row>
    <row r="15" spans="2:41" s="18" customFormat="1" ht="12.75" customHeight="1">
      <c r="B15" s="2738" t="s">
        <v>1513</v>
      </c>
      <c r="C15" s="2739" t="s">
        <v>1227</v>
      </c>
      <c r="D15" s="1025"/>
      <c r="E15" s="1270"/>
      <c r="F15" s="2411"/>
      <c r="G15" s="2411"/>
      <c r="H15" s="1645"/>
      <c r="I15" s="1645"/>
      <c r="J15" s="1645"/>
      <c r="K15" s="1645"/>
      <c r="L15" s="1645"/>
      <c r="M15" s="1645"/>
      <c r="N15" s="1274"/>
      <c r="O15" s="540"/>
      <c r="U15" s="1"/>
      <c r="V15" s="2770"/>
      <c r="W15" s="2770"/>
      <c r="X15" s="2770"/>
      <c r="Y15" s="2770"/>
      <c r="Z15" s="2770"/>
      <c r="AA15" s="2770"/>
      <c r="AB15" s="2770"/>
      <c r="AC15" s="2770"/>
      <c r="AD15" s="2770"/>
      <c r="AE15" s="2770"/>
      <c r="AF15" s="2770"/>
      <c r="AG15" s="2770"/>
      <c r="AH15" s="2770"/>
      <c r="AI15" s="2770"/>
      <c r="AJ15" s="2770"/>
      <c r="AK15" s="2770"/>
      <c r="AL15" s="2770"/>
      <c r="AM15" s="759"/>
      <c r="AN15" s="2771"/>
      <c r="AO15" s="1"/>
    </row>
    <row r="16" spans="2:41" s="18" customFormat="1" ht="12.75" customHeight="1">
      <c r="B16" s="2740">
        <v>1</v>
      </c>
      <c r="C16" s="1940"/>
      <c r="D16" s="1104"/>
      <c r="E16" s="1183"/>
      <c r="F16" s="2071"/>
      <c r="G16" s="2071"/>
      <c r="H16" s="1637"/>
      <c r="I16" s="1637"/>
      <c r="J16" s="1637"/>
      <c r="K16" s="1637"/>
      <c r="L16" s="1637"/>
      <c r="M16" s="1637"/>
      <c r="N16" s="1187"/>
      <c r="O16" s="540"/>
      <c r="U16" s="1"/>
      <c r="V16" s="2772"/>
      <c r="W16" s="2772"/>
      <c r="X16" s="2772"/>
      <c r="Y16" s="2773">
        <f>V16+W16-X16</f>
        <v>0</v>
      </c>
      <c r="Z16" s="2772"/>
      <c r="AA16" s="2772">
        <f>Y16</f>
        <v>0</v>
      </c>
      <c r="AB16" s="2774">
        <f>IF(AD16&gt;Y16,AD16-Y16,0)</f>
        <v>0</v>
      </c>
      <c r="AC16" s="2774">
        <f>IF(Y16&gt;AD16,Y16-AD16,0)</f>
        <v>0</v>
      </c>
      <c r="AD16" s="2773">
        <f>IF(Z16="Y",AA16,0)</f>
        <v>0</v>
      </c>
      <c r="AE16" s="2772"/>
      <c r="AF16" s="2773">
        <f>IF(AH16&gt;Y16,AH16-Y16,0)</f>
        <v>0</v>
      </c>
      <c r="AG16" s="2773">
        <f>IF(Y16&gt;AH16,Y16-AH16,0)</f>
        <v>0</v>
      </c>
      <c r="AH16" s="2773">
        <f>AD16+AE16</f>
        <v>0</v>
      </c>
      <c r="AI16" s="2772"/>
      <c r="AJ16" s="2773">
        <f>IF(AL16&gt;Y16,AL16-Y16,0)</f>
        <v>0</v>
      </c>
      <c r="AK16" s="2773">
        <f>IF(Y16&gt;AL16,Y16-AL16,0)</f>
        <v>0</v>
      </c>
      <c r="AL16" s="2773">
        <f>AH16+AI16</f>
        <v>0</v>
      </c>
      <c r="AM16" s="2772"/>
      <c r="AN16" s="2775"/>
      <c r="AO16" s="1"/>
    </row>
    <row r="17" spans="2:41" s="18" customFormat="1" ht="12.75" customHeight="1">
      <c r="B17" s="2740">
        <v>2</v>
      </c>
      <c r="C17" s="2741"/>
      <c r="D17" s="1462"/>
      <c r="E17" s="1189"/>
      <c r="F17" s="2072"/>
      <c r="G17" s="2072"/>
      <c r="H17" s="1766"/>
      <c r="I17" s="1766"/>
      <c r="J17" s="1766"/>
      <c r="K17" s="1766"/>
      <c r="L17" s="1766"/>
      <c r="M17" s="1766"/>
      <c r="N17" s="1192"/>
      <c r="O17" s="540"/>
      <c r="U17" s="1"/>
      <c r="V17" s="2772"/>
      <c r="W17" s="2772"/>
      <c r="X17" s="2772"/>
      <c r="Y17" s="2773">
        <f t="shared" ref="Y17:Y18" si="0">V17+W17-X17</f>
        <v>0</v>
      </c>
      <c r="Z17" s="2772"/>
      <c r="AA17" s="2772">
        <f t="shared" ref="AA17:AA18" si="1">Y17</f>
        <v>0</v>
      </c>
      <c r="AB17" s="2774">
        <f t="shared" ref="AB17:AB18" si="2">IF(AD17&gt;Y17,AD17-Y17,0)</f>
        <v>0</v>
      </c>
      <c r="AC17" s="2774">
        <f t="shared" ref="AC17:AC18" si="3">IF(Y17&gt;AD17,Y17-AD17,0)</f>
        <v>0</v>
      </c>
      <c r="AD17" s="2773">
        <f t="shared" ref="AD17:AD18" si="4">IF(Z17="Y",AA17,0)</f>
        <v>0</v>
      </c>
      <c r="AE17" s="2772"/>
      <c r="AF17" s="2773">
        <f t="shared" ref="AF17:AF18" si="5">IF(AH17&gt;Y17,AH17-Y17,0)</f>
        <v>0</v>
      </c>
      <c r="AG17" s="2773">
        <f t="shared" ref="AG17:AG18" si="6">IF(Y17&gt;AH17,Y17-AH17,0)</f>
        <v>0</v>
      </c>
      <c r="AH17" s="2773">
        <f t="shared" ref="AH17:AH18" si="7">AD17+AE17</f>
        <v>0</v>
      </c>
      <c r="AI17" s="2772"/>
      <c r="AJ17" s="2773">
        <f t="shared" ref="AJ17:AJ18" si="8">IF(AL17&gt;Y17,AL17-Y17,0)</f>
        <v>0</v>
      </c>
      <c r="AK17" s="2773">
        <f t="shared" ref="AK17:AK18" si="9">IF(Y17&gt;AL17,Y17-AL17,0)</f>
        <v>0</v>
      </c>
      <c r="AL17" s="2773">
        <f t="shared" ref="AL17:AL18" si="10">AH17+AI17</f>
        <v>0</v>
      </c>
      <c r="AM17" s="2772"/>
      <c r="AN17" s="2775"/>
      <c r="AO17" s="1"/>
    </row>
    <row r="18" spans="2:41" s="18" customFormat="1" ht="12.75" customHeight="1">
      <c r="B18" s="2742">
        <v>3</v>
      </c>
      <c r="C18" s="2743"/>
      <c r="D18" s="2076"/>
      <c r="E18" s="2077"/>
      <c r="F18" s="2078"/>
      <c r="G18" s="2078"/>
      <c r="H18" s="2079"/>
      <c r="I18" s="2079"/>
      <c r="J18" s="2079"/>
      <c r="K18" s="2079"/>
      <c r="L18" s="2079"/>
      <c r="M18" s="2079"/>
      <c r="N18" s="2566"/>
      <c r="O18" s="540"/>
      <c r="U18" s="1"/>
      <c r="V18" s="2772"/>
      <c r="W18" s="2772"/>
      <c r="X18" s="2772"/>
      <c r="Y18" s="2773">
        <f t="shared" si="0"/>
        <v>0</v>
      </c>
      <c r="Z18" s="2772"/>
      <c r="AA18" s="2772">
        <f t="shared" si="1"/>
        <v>0</v>
      </c>
      <c r="AB18" s="2774">
        <f t="shared" si="2"/>
        <v>0</v>
      </c>
      <c r="AC18" s="2774">
        <f t="shared" si="3"/>
        <v>0</v>
      </c>
      <c r="AD18" s="2773">
        <f t="shared" si="4"/>
        <v>0</v>
      </c>
      <c r="AE18" s="2772"/>
      <c r="AF18" s="2773">
        <f t="shared" si="5"/>
        <v>0</v>
      </c>
      <c r="AG18" s="2773">
        <f t="shared" si="6"/>
        <v>0</v>
      </c>
      <c r="AH18" s="2773">
        <f t="shared" si="7"/>
        <v>0</v>
      </c>
      <c r="AI18" s="2772"/>
      <c r="AJ18" s="2773">
        <f t="shared" si="8"/>
        <v>0</v>
      </c>
      <c r="AK18" s="2773">
        <f t="shared" si="9"/>
        <v>0</v>
      </c>
      <c r="AL18" s="2773">
        <f t="shared" si="10"/>
        <v>0</v>
      </c>
      <c r="AM18" s="2772"/>
      <c r="AN18" s="2775"/>
      <c r="AO18" s="1"/>
    </row>
    <row r="19" spans="2:41" s="18" customFormat="1" ht="12.75" customHeight="1">
      <c r="B19" s="5934"/>
      <c r="C19" s="5935" t="s">
        <v>2546</v>
      </c>
      <c r="D19" s="5936"/>
      <c r="E19" s="5937"/>
      <c r="F19" s="5938"/>
      <c r="G19" s="5938"/>
      <c r="H19" s="5939">
        <f t="shared" ref="H19:M19" si="11">SUBTOTAL(9,H16:H18)</f>
        <v>0</v>
      </c>
      <c r="I19" s="5939">
        <f t="shared" si="11"/>
        <v>0</v>
      </c>
      <c r="J19" s="5939">
        <f t="shared" si="11"/>
        <v>0</v>
      </c>
      <c r="K19" s="5939">
        <f t="shared" si="11"/>
        <v>0</v>
      </c>
      <c r="L19" s="5939">
        <f t="shared" si="11"/>
        <v>0</v>
      </c>
      <c r="M19" s="5939">
        <f t="shared" si="11"/>
        <v>0</v>
      </c>
      <c r="N19" s="5940"/>
      <c r="O19" s="540"/>
      <c r="U19" s="1"/>
      <c r="V19" s="2776">
        <f>SUBTOTAL(9,V16:V18)</f>
        <v>0</v>
      </c>
      <c r="W19" s="2776">
        <f>SUBTOTAL(9,W16:W18)</f>
        <v>0</v>
      </c>
      <c r="X19" s="2776">
        <f>SUBTOTAL(9,X16:X18)</f>
        <v>0</v>
      </c>
      <c r="Y19" s="2776">
        <f>SUBTOTAL(9,Y16:Y18)</f>
        <v>0</v>
      </c>
      <c r="Z19" s="2776"/>
      <c r="AA19" s="2776">
        <f>SUBTOTAL(9,AA16:AA18)</f>
        <v>0</v>
      </c>
      <c r="AB19" s="2776">
        <f>SUBTOTAL(9,AB16:AB18)</f>
        <v>0</v>
      </c>
      <c r="AC19" s="2776">
        <f>SUBTOTAL(9,AC16:AC18)</f>
        <v>0</v>
      </c>
      <c r="AD19" s="2776">
        <f>SUBTOTAL(9,AD16:AD18)</f>
        <v>0</v>
      </c>
      <c r="AE19" s="2776">
        <f t="shared" ref="AE19:AL19" si="12">SUBTOTAL(9,AE16:AE18)</f>
        <v>0</v>
      </c>
      <c r="AF19" s="2776">
        <f t="shared" si="12"/>
        <v>0</v>
      </c>
      <c r="AG19" s="2776">
        <f t="shared" si="12"/>
        <v>0</v>
      </c>
      <c r="AH19" s="2776">
        <f t="shared" si="12"/>
        <v>0</v>
      </c>
      <c r="AI19" s="2776">
        <f t="shared" si="12"/>
        <v>0</v>
      </c>
      <c r="AJ19" s="2776">
        <f t="shared" si="12"/>
        <v>0</v>
      </c>
      <c r="AK19" s="2776">
        <f t="shared" si="12"/>
        <v>0</v>
      </c>
      <c r="AL19" s="2776">
        <f t="shared" si="12"/>
        <v>0</v>
      </c>
      <c r="AM19" s="2777"/>
      <c r="AN19" s="2778"/>
      <c r="AO19" s="1"/>
    </row>
    <row r="20" spans="2:41" s="18" customFormat="1" ht="12.75" customHeight="1">
      <c r="B20" s="2744"/>
      <c r="C20" s="2745"/>
      <c r="D20" s="2746"/>
      <c r="E20" s="4111"/>
      <c r="F20" s="2666"/>
      <c r="G20" s="2666"/>
      <c r="H20" s="4112"/>
      <c r="I20" s="4112"/>
      <c r="J20" s="4112"/>
      <c r="K20" s="4112"/>
      <c r="L20" s="4112"/>
      <c r="M20" s="4112"/>
      <c r="N20" s="4125"/>
      <c r="O20" s="540"/>
      <c r="U20" s="1"/>
      <c r="V20" s="2770"/>
      <c r="W20" s="2770"/>
      <c r="X20" s="2770"/>
      <c r="Y20" s="2770"/>
      <c r="Z20" s="2770"/>
      <c r="AA20" s="2770"/>
      <c r="AB20" s="2770"/>
      <c r="AC20" s="2770"/>
      <c r="AD20" s="2770"/>
      <c r="AE20" s="2770"/>
      <c r="AF20" s="2770"/>
      <c r="AG20" s="2770"/>
      <c r="AH20" s="2770"/>
      <c r="AI20" s="2770"/>
      <c r="AJ20" s="2770"/>
      <c r="AK20" s="2770"/>
      <c r="AL20" s="2770"/>
      <c r="AM20" s="2777"/>
      <c r="AN20" s="2778"/>
      <c r="AO20" s="1"/>
    </row>
    <row r="21" spans="2:41" s="18" customFormat="1" ht="12.75" customHeight="1">
      <c r="B21" s="2738" t="s">
        <v>1514</v>
      </c>
      <c r="C21" s="2747" t="s">
        <v>1228</v>
      </c>
      <c r="D21" s="1025"/>
      <c r="E21" s="1270"/>
      <c r="F21" s="2748"/>
      <c r="G21" s="2748"/>
      <c r="H21" s="1273"/>
      <c r="I21" s="1273"/>
      <c r="J21" s="1273"/>
      <c r="K21" s="1273"/>
      <c r="L21" s="1273"/>
      <c r="M21" s="1273"/>
      <c r="N21" s="1274"/>
      <c r="O21" s="540"/>
      <c r="U21" s="1"/>
      <c r="V21" s="2770"/>
      <c r="W21" s="2770"/>
      <c r="X21" s="2770"/>
      <c r="Y21" s="2770"/>
      <c r="Z21" s="2770"/>
      <c r="AA21" s="2770"/>
      <c r="AB21" s="2770"/>
      <c r="AC21" s="2770"/>
      <c r="AD21" s="2770"/>
      <c r="AE21" s="2770"/>
      <c r="AF21" s="2770"/>
      <c r="AG21" s="2770"/>
      <c r="AH21" s="2770"/>
      <c r="AI21" s="2770"/>
      <c r="AJ21" s="2770"/>
      <c r="AK21" s="2770"/>
      <c r="AL21" s="2770"/>
      <c r="AM21" s="2777"/>
      <c r="AN21" s="2778"/>
      <c r="AO21" s="1"/>
    </row>
    <row r="22" spans="2:41" s="18" customFormat="1" ht="12.75" customHeight="1">
      <c r="B22" s="2740">
        <v>1</v>
      </c>
      <c r="C22" s="1940"/>
      <c r="D22" s="1104"/>
      <c r="E22" s="1183"/>
      <c r="F22" s="2071"/>
      <c r="G22" s="2071"/>
      <c r="H22" s="1637"/>
      <c r="I22" s="1637"/>
      <c r="J22" s="1637"/>
      <c r="K22" s="1637"/>
      <c r="L22" s="1637"/>
      <c r="M22" s="1637"/>
      <c r="N22" s="1187"/>
      <c r="O22" s="540"/>
      <c r="U22" s="1"/>
      <c r="V22" s="2772"/>
      <c r="W22" s="2772"/>
      <c r="X22" s="2772"/>
      <c r="Y22" s="2773">
        <f t="shared" ref="Y22:Y24" si="13">V22+W22-X22</f>
        <v>0</v>
      </c>
      <c r="Z22" s="2772"/>
      <c r="AA22" s="2772">
        <f t="shared" ref="AA22:AA24" si="14">Y22</f>
        <v>0</v>
      </c>
      <c r="AB22" s="2774">
        <f t="shared" ref="AB22:AB24" si="15">IF(AD22&gt;Y22,AD22-Y22,0)</f>
        <v>0</v>
      </c>
      <c r="AC22" s="2774">
        <f t="shared" ref="AC22:AC24" si="16">IF(Y22&gt;AD22,Y22-AD22,0)</f>
        <v>0</v>
      </c>
      <c r="AD22" s="2773">
        <f t="shared" ref="AD22:AD24" si="17">IF(Z22="Y",AA22,0)</f>
        <v>0</v>
      </c>
      <c r="AE22" s="2772"/>
      <c r="AF22" s="2773">
        <f t="shared" ref="AF22:AF24" si="18">IF(AH22&gt;Y22,AH22-Y22,0)</f>
        <v>0</v>
      </c>
      <c r="AG22" s="2773">
        <f t="shared" ref="AG22:AG24" si="19">IF(Y22&gt;AH22,Y22-AH22,0)</f>
        <v>0</v>
      </c>
      <c r="AH22" s="2773">
        <f t="shared" ref="AH22:AH24" si="20">AD22+AE22</f>
        <v>0</v>
      </c>
      <c r="AI22" s="2772"/>
      <c r="AJ22" s="2773">
        <f t="shared" ref="AJ22:AJ24" si="21">IF(AL22&gt;Y22,AL22-Y22,0)</f>
        <v>0</v>
      </c>
      <c r="AK22" s="2773">
        <f t="shared" ref="AK22:AK24" si="22">IF(Y22&gt;AL22,Y22-AL22,0)</f>
        <v>0</v>
      </c>
      <c r="AL22" s="2773">
        <f t="shared" ref="AL22:AL24" si="23">AH22+AI22</f>
        <v>0</v>
      </c>
      <c r="AM22" s="2772"/>
      <c r="AN22" s="2775"/>
      <c r="AO22" s="1"/>
    </row>
    <row r="23" spans="2:41" s="18" customFormat="1" ht="12.75" customHeight="1">
      <c r="B23" s="2740">
        <v>2</v>
      </c>
      <c r="C23" s="2741"/>
      <c r="D23" s="1462"/>
      <c r="E23" s="1189"/>
      <c r="F23" s="2072"/>
      <c r="G23" s="2072"/>
      <c r="H23" s="1766"/>
      <c r="I23" s="1766"/>
      <c r="J23" s="1766"/>
      <c r="K23" s="1766"/>
      <c r="L23" s="1766"/>
      <c r="M23" s="1766"/>
      <c r="N23" s="1192"/>
      <c r="O23" s="540"/>
      <c r="U23" s="1"/>
      <c r="V23" s="2772"/>
      <c r="W23" s="2772"/>
      <c r="X23" s="2772"/>
      <c r="Y23" s="2773">
        <f t="shared" si="13"/>
        <v>0</v>
      </c>
      <c r="Z23" s="2772"/>
      <c r="AA23" s="2772">
        <f t="shared" si="14"/>
        <v>0</v>
      </c>
      <c r="AB23" s="2774">
        <f t="shared" si="15"/>
        <v>0</v>
      </c>
      <c r="AC23" s="2774">
        <f t="shared" si="16"/>
        <v>0</v>
      </c>
      <c r="AD23" s="2773">
        <f t="shared" si="17"/>
        <v>0</v>
      </c>
      <c r="AE23" s="2772"/>
      <c r="AF23" s="2773">
        <f t="shared" si="18"/>
        <v>0</v>
      </c>
      <c r="AG23" s="2773">
        <f t="shared" si="19"/>
        <v>0</v>
      </c>
      <c r="AH23" s="2773">
        <f t="shared" si="20"/>
        <v>0</v>
      </c>
      <c r="AI23" s="2772"/>
      <c r="AJ23" s="2773">
        <f t="shared" si="21"/>
        <v>0</v>
      </c>
      <c r="AK23" s="2773">
        <f t="shared" si="22"/>
        <v>0</v>
      </c>
      <c r="AL23" s="2773">
        <f t="shared" si="23"/>
        <v>0</v>
      </c>
      <c r="AM23" s="2772"/>
      <c r="AN23" s="2775"/>
      <c r="AO23" s="1"/>
    </row>
    <row r="24" spans="2:41" s="18" customFormat="1" ht="12.75" customHeight="1">
      <c r="B24" s="2742">
        <v>3</v>
      </c>
      <c r="C24" s="2743"/>
      <c r="D24" s="2076"/>
      <c r="E24" s="2077"/>
      <c r="F24" s="2078"/>
      <c r="G24" s="2078"/>
      <c r="H24" s="2079"/>
      <c r="I24" s="2079"/>
      <c r="J24" s="2079"/>
      <c r="K24" s="2079"/>
      <c r="L24" s="2079"/>
      <c r="M24" s="2079"/>
      <c r="N24" s="2566"/>
      <c r="O24" s="540"/>
      <c r="U24" s="1"/>
      <c r="V24" s="2772"/>
      <c r="W24" s="2772"/>
      <c r="X24" s="2772"/>
      <c r="Y24" s="2773">
        <f t="shared" si="13"/>
        <v>0</v>
      </c>
      <c r="Z24" s="2772"/>
      <c r="AA24" s="2772">
        <f t="shared" si="14"/>
        <v>0</v>
      </c>
      <c r="AB24" s="2774">
        <f t="shared" si="15"/>
        <v>0</v>
      </c>
      <c r="AC24" s="2774">
        <f t="shared" si="16"/>
        <v>0</v>
      </c>
      <c r="AD24" s="2773">
        <f t="shared" si="17"/>
        <v>0</v>
      </c>
      <c r="AE24" s="2772"/>
      <c r="AF24" s="2773">
        <f t="shared" si="18"/>
        <v>0</v>
      </c>
      <c r="AG24" s="2773">
        <f t="shared" si="19"/>
        <v>0</v>
      </c>
      <c r="AH24" s="2773">
        <f t="shared" si="20"/>
        <v>0</v>
      </c>
      <c r="AI24" s="2772"/>
      <c r="AJ24" s="2773">
        <f t="shared" si="21"/>
        <v>0</v>
      </c>
      <c r="AK24" s="2773">
        <f t="shared" si="22"/>
        <v>0</v>
      </c>
      <c r="AL24" s="2773">
        <f t="shared" si="23"/>
        <v>0</v>
      </c>
      <c r="AM24" s="2772"/>
      <c r="AN24" s="2775"/>
      <c r="AO24" s="1"/>
    </row>
    <row r="25" spans="2:41" s="18" customFormat="1" ht="12.75" customHeight="1">
      <c r="B25" s="5934"/>
      <c r="C25" s="5935" t="s">
        <v>2547</v>
      </c>
      <c r="D25" s="5936"/>
      <c r="E25" s="5937"/>
      <c r="F25" s="5938"/>
      <c r="G25" s="5938"/>
      <c r="H25" s="5939">
        <f t="shared" ref="H25:M25" si="24">SUBTOTAL(9,H22:H24)</f>
        <v>0</v>
      </c>
      <c r="I25" s="5939">
        <f t="shared" si="24"/>
        <v>0</v>
      </c>
      <c r="J25" s="5939">
        <f t="shared" si="24"/>
        <v>0</v>
      </c>
      <c r="K25" s="5939">
        <f t="shared" si="24"/>
        <v>0</v>
      </c>
      <c r="L25" s="5939">
        <f t="shared" si="24"/>
        <v>0</v>
      </c>
      <c r="M25" s="5939">
        <f t="shared" si="24"/>
        <v>0</v>
      </c>
      <c r="N25" s="5940"/>
      <c r="O25" s="540"/>
      <c r="U25" s="1"/>
      <c r="V25" s="2776">
        <f>SUBTOTAL(9,V22:V24)</f>
        <v>0</v>
      </c>
      <c r="W25" s="2776">
        <f>SUBTOTAL(9,W22:W24)</f>
        <v>0</v>
      </c>
      <c r="X25" s="2776">
        <f>SUBTOTAL(9,X22:X24)</f>
        <v>0</v>
      </c>
      <c r="Y25" s="2776">
        <f>SUBTOTAL(9,Y22:Y24)</f>
        <v>0</v>
      </c>
      <c r="Z25" s="2776"/>
      <c r="AA25" s="2776">
        <f>SUBTOTAL(9,AA22:AA24)</f>
        <v>0</v>
      </c>
      <c r="AB25" s="2776">
        <f>SUBTOTAL(9,AB22:AB24)</f>
        <v>0</v>
      </c>
      <c r="AC25" s="2776">
        <f>SUBTOTAL(9,AC22:AC24)</f>
        <v>0</v>
      </c>
      <c r="AD25" s="2776">
        <f>SUBTOTAL(9,AD22:AD24)</f>
        <v>0</v>
      </c>
      <c r="AE25" s="2776">
        <f t="shared" ref="AE25:AL25" si="25">SUBTOTAL(9,AE22:AE24)</f>
        <v>0</v>
      </c>
      <c r="AF25" s="2776">
        <f t="shared" si="25"/>
        <v>0</v>
      </c>
      <c r="AG25" s="2776">
        <f t="shared" si="25"/>
        <v>0</v>
      </c>
      <c r="AH25" s="2776">
        <f t="shared" si="25"/>
        <v>0</v>
      </c>
      <c r="AI25" s="2776">
        <f t="shared" si="25"/>
        <v>0</v>
      </c>
      <c r="AJ25" s="2776">
        <f t="shared" si="25"/>
        <v>0</v>
      </c>
      <c r="AK25" s="2776">
        <f t="shared" si="25"/>
        <v>0</v>
      </c>
      <c r="AL25" s="2776">
        <f t="shared" si="25"/>
        <v>0</v>
      </c>
      <c r="AM25" s="2777"/>
      <c r="AN25" s="2778"/>
      <c r="AO25" s="1"/>
    </row>
    <row r="26" spans="2:41" s="18" customFormat="1" ht="12.75" customHeight="1">
      <c r="B26" s="2744"/>
      <c r="C26" s="2745"/>
      <c r="D26" s="2746"/>
      <c r="E26" s="4111"/>
      <c r="F26" s="2666"/>
      <c r="G26" s="2666"/>
      <c r="H26" s="4112"/>
      <c r="I26" s="4112"/>
      <c r="J26" s="4112"/>
      <c r="K26" s="4112"/>
      <c r="L26" s="4112"/>
      <c r="M26" s="4112"/>
      <c r="N26" s="4240"/>
      <c r="O26" s="540"/>
      <c r="U26" s="1"/>
      <c r="V26" s="2770"/>
      <c r="W26" s="2770"/>
      <c r="X26" s="2770"/>
      <c r="Y26" s="2770"/>
      <c r="Z26" s="2770"/>
      <c r="AA26" s="2770"/>
      <c r="AB26" s="2770"/>
      <c r="AC26" s="2770"/>
      <c r="AD26" s="2770"/>
      <c r="AE26" s="2770"/>
      <c r="AF26" s="2770"/>
      <c r="AG26" s="2770"/>
      <c r="AH26" s="2770"/>
      <c r="AI26" s="2770"/>
      <c r="AJ26" s="2770"/>
      <c r="AK26" s="2770"/>
      <c r="AL26" s="2770"/>
      <c r="AM26" s="2777"/>
      <c r="AN26" s="2778"/>
      <c r="AO26" s="1"/>
    </row>
    <row r="27" spans="2:41" s="18" customFormat="1" ht="12.75" customHeight="1">
      <c r="B27" s="2738" t="s">
        <v>1520</v>
      </c>
      <c r="C27" s="1096" t="s">
        <v>1229</v>
      </c>
      <c r="D27" s="1025"/>
      <c r="E27" s="1270"/>
      <c r="F27" s="2748"/>
      <c r="G27" s="2748"/>
      <c r="H27" s="1273"/>
      <c r="I27" s="1273"/>
      <c r="J27" s="1273"/>
      <c r="K27" s="1273"/>
      <c r="L27" s="1273"/>
      <c r="M27" s="1273"/>
      <c r="N27" s="1274"/>
      <c r="O27" s="540"/>
      <c r="U27" s="1"/>
      <c r="V27" s="2770"/>
      <c r="W27" s="2770"/>
      <c r="X27" s="2770"/>
      <c r="Y27" s="2770"/>
      <c r="Z27" s="2770"/>
      <c r="AA27" s="2770"/>
      <c r="AB27" s="2770"/>
      <c r="AC27" s="2770"/>
      <c r="AD27" s="2770"/>
      <c r="AE27" s="2770"/>
      <c r="AF27" s="2770"/>
      <c r="AG27" s="2770"/>
      <c r="AH27" s="2770"/>
      <c r="AI27" s="2770"/>
      <c r="AJ27" s="2770"/>
      <c r="AK27" s="2770"/>
      <c r="AL27" s="2770"/>
      <c r="AM27" s="2777"/>
      <c r="AN27" s="2778"/>
      <c r="AO27" s="1"/>
    </row>
    <row r="28" spans="2:41" s="18" customFormat="1" ht="12.75" customHeight="1">
      <c r="B28" s="2740">
        <v>1</v>
      </c>
      <c r="C28" s="1940"/>
      <c r="D28" s="1104"/>
      <c r="E28" s="1183"/>
      <c r="F28" s="2071"/>
      <c r="G28" s="2071"/>
      <c r="H28" s="1637"/>
      <c r="I28" s="1637"/>
      <c r="J28" s="1637"/>
      <c r="K28" s="1637"/>
      <c r="L28" s="1637"/>
      <c r="M28" s="1637"/>
      <c r="N28" s="1187"/>
      <c r="O28" s="540"/>
      <c r="U28" s="1"/>
      <c r="V28" s="2772"/>
      <c r="W28" s="2772"/>
      <c r="X28" s="2772"/>
      <c r="Y28" s="2773">
        <f t="shared" ref="Y28:Y30" si="26">V28+W28-X28</f>
        <v>0</v>
      </c>
      <c r="Z28" s="2772"/>
      <c r="AA28" s="2772">
        <f t="shared" ref="AA28:AA30" si="27">Y28</f>
        <v>0</v>
      </c>
      <c r="AB28" s="2774">
        <f>IF(AD28&gt;Y28,AD28-Y28,0)</f>
        <v>0</v>
      </c>
      <c r="AC28" s="2774">
        <f>IF(Y28&gt;AD28,Y28-AD28,0)</f>
        <v>0</v>
      </c>
      <c r="AD28" s="2773">
        <f t="shared" ref="AD28:AD30" si="28">IF(Z28="Y",AA28,0)</f>
        <v>0</v>
      </c>
      <c r="AE28" s="2772"/>
      <c r="AF28" s="2773">
        <f t="shared" ref="AF28:AF30" si="29">IF(AH28&gt;Y28,AH28-Y28,0)</f>
        <v>0</v>
      </c>
      <c r="AG28" s="2773">
        <f t="shared" ref="AG28:AG30" si="30">IF(Y28&gt;AH28,Y28-AH28,0)</f>
        <v>0</v>
      </c>
      <c r="AH28" s="2773">
        <f t="shared" ref="AH28:AH30" si="31">AD28+AE28</f>
        <v>0</v>
      </c>
      <c r="AI28" s="2772"/>
      <c r="AJ28" s="2773">
        <f t="shared" ref="AJ28:AJ30" si="32">IF(AL28&gt;Y28,AL28-Y28,0)</f>
        <v>0</v>
      </c>
      <c r="AK28" s="2773">
        <f t="shared" ref="AK28:AK30" si="33">IF(Y28&gt;AL28,Y28-AL28,0)</f>
        <v>0</v>
      </c>
      <c r="AL28" s="2773">
        <f t="shared" ref="AL28:AL30" si="34">AH28+AI28</f>
        <v>0</v>
      </c>
      <c r="AM28" s="2772"/>
      <c r="AN28" s="2775"/>
      <c r="AO28" s="1"/>
    </row>
    <row r="29" spans="2:41" s="18" customFormat="1" ht="12.75" customHeight="1">
      <c r="B29" s="2740">
        <v>2</v>
      </c>
      <c r="C29" s="2741"/>
      <c r="D29" s="1462"/>
      <c r="E29" s="1189"/>
      <c r="F29" s="2072"/>
      <c r="G29" s="2072"/>
      <c r="H29" s="1766"/>
      <c r="I29" s="1766"/>
      <c r="J29" s="1766"/>
      <c r="K29" s="1766"/>
      <c r="L29" s="1766"/>
      <c r="M29" s="1766"/>
      <c r="N29" s="1192"/>
      <c r="O29" s="540"/>
      <c r="U29" s="1"/>
      <c r="V29" s="2772"/>
      <c r="W29" s="2772"/>
      <c r="X29" s="2772"/>
      <c r="Y29" s="2773">
        <f t="shared" si="26"/>
        <v>0</v>
      </c>
      <c r="Z29" s="2772"/>
      <c r="AA29" s="2772">
        <f t="shared" si="27"/>
        <v>0</v>
      </c>
      <c r="AB29" s="2774">
        <f t="shared" ref="AB29:AB30" si="35">IF(AD29&gt;Y29,AD29-Y29,0)</f>
        <v>0</v>
      </c>
      <c r="AC29" s="2774">
        <f t="shared" ref="AC29:AC30" si="36">IF(Y29&gt;AD29,Y29-AD29,0)</f>
        <v>0</v>
      </c>
      <c r="AD29" s="2773">
        <f t="shared" si="28"/>
        <v>0</v>
      </c>
      <c r="AE29" s="2772"/>
      <c r="AF29" s="2773">
        <f t="shared" si="29"/>
        <v>0</v>
      </c>
      <c r="AG29" s="2773">
        <f t="shared" si="30"/>
        <v>0</v>
      </c>
      <c r="AH29" s="2773">
        <f t="shared" si="31"/>
        <v>0</v>
      </c>
      <c r="AI29" s="2772"/>
      <c r="AJ29" s="2773">
        <f t="shared" si="32"/>
        <v>0</v>
      </c>
      <c r="AK29" s="2773">
        <f t="shared" si="33"/>
        <v>0</v>
      </c>
      <c r="AL29" s="2773">
        <f t="shared" si="34"/>
        <v>0</v>
      </c>
      <c r="AM29" s="2772"/>
      <c r="AN29" s="2775"/>
      <c r="AO29" s="1"/>
    </row>
    <row r="30" spans="2:41" s="18" customFormat="1" ht="12.75" customHeight="1">
      <c r="B30" s="2742">
        <v>3</v>
      </c>
      <c r="C30" s="2743"/>
      <c r="D30" s="2076"/>
      <c r="E30" s="2077"/>
      <c r="F30" s="2078"/>
      <c r="G30" s="2078"/>
      <c r="H30" s="2079"/>
      <c r="I30" s="2079"/>
      <c r="J30" s="2079"/>
      <c r="K30" s="2079"/>
      <c r="L30" s="2079"/>
      <c r="M30" s="2079"/>
      <c r="N30" s="2566"/>
      <c r="O30" s="540"/>
      <c r="U30" s="1"/>
      <c r="V30" s="2772"/>
      <c r="W30" s="2772"/>
      <c r="X30" s="2772"/>
      <c r="Y30" s="2773">
        <f t="shared" si="26"/>
        <v>0</v>
      </c>
      <c r="Z30" s="2772"/>
      <c r="AA30" s="2772">
        <f t="shared" si="27"/>
        <v>0</v>
      </c>
      <c r="AB30" s="2774">
        <f t="shared" si="35"/>
        <v>0</v>
      </c>
      <c r="AC30" s="2774">
        <f t="shared" si="36"/>
        <v>0</v>
      </c>
      <c r="AD30" s="2773">
        <f t="shared" si="28"/>
        <v>0</v>
      </c>
      <c r="AE30" s="2772"/>
      <c r="AF30" s="2773">
        <f t="shared" si="29"/>
        <v>0</v>
      </c>
      <c r="AG30" s="2773">
        <f t="shared" si="30"/>
        <v>0</v>
      </c>
      <c r="AH30" s="2773">
        <f t="shared" si="31"/>
        <v>0</v>
      </c>
      <c r="AI30" s="2772"/>
      <c r="AJ30" s="2773">
        <f t="shared" si="32"/>
        <v>0</v>
      </c>
      <c r="AK30" s="2773">
        <f t="shared" si="33"/>
        <v>0</v>
      </c>
      <c r="AL30" s="2773">
        <f t="shared" si="34"/>
        <v>0</v>
      </c>
      <c r="AM30" s="2772"/>
      <c r="AN30" s="2775"/>
      <c r="AO30" s="1"/>
    </row>
    <row r="31" spans="2:41" s="265" customFormat="1" ht="12.75" customHeight="1">
      <c r="B31" s="5941"/>
      <c r="C31" s="5935" t="s">
        <v>2548</v>
      </c>
      <c r="D31" s="5936"/>
      <c r="E31" s="5937"/>
      <c r="F31" s="5938"/>
      <c r="G31" s="5938"/>
      <c r="H31" s="5939">
        <f t="shared" ref="H31:M31" si="37">SUBTOTAL(9,H28:H30)</f>
        <v>0</v>
      </c>
      <c r="I31" s="5939">
        <f t="shared" si="37"/>
        <v>0</v>
      </c>
      <c r="J31" s="5939">
        <f t="shared" si="37"/>
        <v>0</v>
      </c>
      <c r="K31" s="5939">
        <f t="shared" si="37"/>
        <v>0</v>
      </c>
      <c r="L31" s="5939">
        <f t="shared" si="37"/>
        <v>0</v>
      </c>
      <c r="M31" s="5939">
        <f t="shared" si="37"/>
        <v>0</v>
      </c>
      <c r="N31" s="5940"/>
      <c r="O31" s="540"/>
      <c r="U31" s="3"/>
      <c r="V31" s="2776">
        <f>SUBTOTAL(9,V28:V30)</f>
        <v>0</v>
      </c>
      <c r="W31" s="2776">
        <f>SUBTOTAL(9,W28:W30)</f>
        <v>0</v>
      </c>
      <c r="X31" s="2776">
        <f>SUBTOTAL(9,X28:X30)</f>
        <v>0</v>
      </c>
      <c r="Y31" s="2776">
        <f>SUBTOTAL(9,Y28:Y30)</f>
        <v>0</v>
      </c>
      <c r="Z31" s="2776"/>
      <c r="AA31" s="2776">
        <f>SUBTOTAL(9,AA28:AA30)</f>
        <v>0</v>
      </c>
      <c r="AB31" s="2776">
        <f>SUBTOTAL(9,AB28:AB30)</f>
        <v>0</v>
      </c>
      <c r="AC31" s="2776">
        <f>SUBTOTAL(9,AC28:AC30)</f>
        <v>0</v>
      </c>
      <c r="AD31" s="2776">
        <f>SUBTOTAL(9,AD28:AD30)</f>
        <v>0</v>
      </c>
      <c r="AE31" s="2776">
        <f t="shared" ref="AE31:AL31" si="38">SUBTOTAL(9,AE28:AE30)</f>
        <v>0</v>
      </c>
      <c r="AF31" s="2776">
        <f t="shared" si="38"/>
        <v>0</v>
      </c>
      <c r="AG31" s="2776">
        <f t="shared" si="38"/>
        <v>0</v>
      </c>
      <c r="AH31" s="2776">
        <f t="shared" si="38"/>
        <v>0</v>
      </c>
      <c r="AI31" s="2776">
        <f t="shared" si="38"/>
        <v>0</v>
      </c>
      <c r="AJ31" s="2776">
        <f t="shared" si="38"/>
        <v>0</v>
      </c>
      <c r="AK31" s="2776">
        <f t="shared" si="38"/>
        <v>0</v>
      </c>
      <c r="AL31" s="2776">
        <f t="shared" si="38"/>
        <v>0</v>
      </c>
      <c r="AM31" s="2777"/>
      <c r="AN31" s="2778"/>
      <c r="AO31" s="3"/>
    </row>
    <row r="32" spans="2:41" s="18" customFormat="1" ht="12.75" customHeight="1">
      <c r="B32" s="2749"/>
      <c r="C32" s="2750"/>
      <c r="D32" s="2751"/>
      <c r="E32" s="4111"/>
      <c r="F32" s="2666"/>
      <c r="G32" s="2666"/>
      <c r="H32" s="4112"/>
      <c r="I32" s="4112"/>
      <c r="J32" s="4112"/>
      <c r="K32" s="4112"/>
      <c r="L32" s="4112"/>
      <c r="M32" s="4112"/>
      <c r="N32" s="4125"/>
      <c r="O32" s="540"/>
      <c r="U32" s="1"/>
      <c r="V32" s="2779"/>
      <c r="W32" s="2779"/>
      <c r="X32" s="2779"/>
      <c r="Y32" s="2779"/>
      <c r="Z32" s="2779"/>
      <c r="AA32" s="2779"/>
      <c r="AB32" s="2779"/>
      <c r="AC32" s="2779"/>
      <c r="AD32" s="2779"/>
      <c r="AE32" s="2779"/>
      <c r="AF32" s="2779"/>
      <c r="AG32" s="2779"/>
      <c r="AH32" s="2779"/>
      <c r="AI32" s="2779"/>
      <c r="AJ32" s="2779"/>
      <c r="AK32" s="2779"/>
      <c r="AL32" s="2779"/>
      <c r="AM32" s="2777"/>
      <c r="AN32" s="2778"/>
      <c r="AO32" s="1"/>
    </row>
    <row r="33" spans="2:41" s="18" customFormat="1" ht="12.75" customHeight="1">
      <c r="B33" s="2752"/>
      <c r="C33" s="2753"/>
      <c r="D33" s="2754"/>
      <c r="E33" s="1197"/>
      <c r="F33" s="2755"/>
      <c r="G33" s="2755"/>
      <c r="H33" s="1048"/>
      <c r="I33" s="1048"/>
      <c r="J33" s="1048"/>
      <c r="K33" s="1048"/>
      <c r="L33" s="1048"/>
      <c r="M33" s="1048"/>
      <c r="N33" s="4032"/>
      <c r="O33" s="540"/>
      <c r="U33" s="1"/>
      <c r="V33" s="2770"/>
      <c r="W33" s="2770"/>
      <c r="X33" s="2770"/>
      <c r="Y33" s="2770"/>
      <c r="Z33" s="2770"/>
      <c r="AA33" s="2780"/>
      <c r="AB33" s="2780"/>
      <c r="AC33" s="2780"/>
      <c r="AD33" s="2780"/>
      <c r="AE33" s="2780"/>
      <c r="AF33" s="2780"/>
      <c r="AG33" s="2780"/>
      <c r="AH33" s="2780"/>
      <c r="AI33" s="2780"/>
      <c r="AJ33" s="2780"/>
      <c r="AK33" s="2780"/>
      <c r="AL33" s="2780"/>
      <c r="AM33" s="2777"/>
      <c r="AN33" s="2778"/>
      <c r="AO33" s="1"/>
    </row>
    <row r="34" spans="2:41" s="18" customFormat="1" ht="12.6" customHeight="1">
      <c r="B34" s="5926" t="s">
        <v>2549</v>
      </c>
      <c r="C34" s="5927"/>
      <c r="D34" s="5928"/>
      <c r="E34" s="5942"/>
      <c r="F34" s="5943"/>
      <c r="G34" s="5943"/>
      <c r="H34" s="5944">
        <f t="shared" ref="H34:M34" si="39">SUBTOTAL(9,H16:H31)</f>
        <v>0</v>
      </c>
      <c r="I34" s="5944">
        <f t="shared" si="39"/>
        <v>0</v>
      </c>
      <c r="J34" s="5944">
        <f t="shared" si="39"/>
        <v>0</v>
      </c>
      <c r="K34" s="5944">
        <f t="shared" si="39"/>
        <v>0</v>
      </c>
      <c r="L34" s="5944">
        <f t="shared" si="39"/>
        <v>0</v>
      </c>
      <c r="M34" s="5944">
        <f t="shared" si="39"/>
        <v>0</v>
      </c>
      <c r="N34" s="5945"/>
      <c r="O34" s="540"/>
      <c r="U34" s="1"/>
      <c r="V34" s="2781">
        <f>SUBTOTAL(9,V16:V31)</f>
        <v>0</v>
      </c>
      <c r="W34" s="2781">
        <f>SUBTOTAL(9,W16:W31)</f>
        <v>0</v>
      </c>
      <c r="X34" s="2781">
        <f>SUBTOTAL(9,X16:X31)</f>
        <v>0</v>
      </c>
      <c r="Y34" s="2781">
        <f>SUBTOTAL(9,Y16:Y31)</f>
        <v>0</v>
      </c>
      <c r="Z34" s="2782"/>
      <c r="AA34" s="2781">
        <f>SUBTOTAL(9,AA16:AA31)</f>
        <v>0</v>
      </c>
      <c r="AB34" s="2781">
        <f>SUBTOTAL(9,AB16:AB31)</f>
        <v>0</v>
      </c>
      <c r="AC34" s="2781">
        <f>SUBTOTAL(9,AC16:AC31)</f>
        <v>0</v>
      </c>
      <c r="AD34" s="2781">
        <f>SUBTOTAL(9,AD16:AD31)</f>
        <v>0</v>
      </c>
      <c r="AE34" s="2781">
        <f t="shared" ref="AE34:AL34" si="40">SUBTOTAL(9,AE16:AE31)</f>
        <v>0</v>
      </c>
      <c r="AF34" s="2781">
        <f t="shared" si="40"/>
        <v>0</v>
      </c>
      <c r="AG34" s="2781">
        <f t="shared" si="40"/>
        <v>0</v>
      </c>
      <c r="AH34" s="2781">
        <f t="shared" si="40"/>
        <v>0</v>
      </c>
      <c r="AI34" s="2781">
        <f t="shared" si="40"/>
        <v>0</v>
      </c>
      <c r="AJ34" s="2781">
        <f t="shared" si="40"/>
        <v>0</v>
      </c>
      <c r="AK34" s="2781">
        <f t="shared" si="40"/>
        <v>0</v>
      </c>
      <c r="AL34" s="2781">
        <f t="shared" si="40"/>
        <v>0</v>
      </c>
      <c r="AM34" s="2781"/>
      <c r="AN34" s="2783"/>
      <c r="AO34" s="1"/>
    </row>
    <row r="35" spans="2:41" s="18" customFormat="1" ht="12.6" customHeight="1">
      <c r="B35" s="265"/>
      <c r="C35" s="265"/>
      <c r="D35" s="467"/>
      <c r="E35" s="264"/>
      <c r="F35" s="2756"/>
      <c r="G35" s="2756"/>
      <c r="H35" s="438"/>
      <c r="I35" s="438"/>
      <c r="J35" s="438"/>
      <c r="K35" s="438"/>
      <c r="L35" s="438"/>
      <c r="M35" s="438"/>
      <c r="N35" s="265"/>
      <c r="O35" s="540"/>
      <c r="U35" s="1"/>
      <c r="V35" s="2784"/>
      <c r="W35" s="2784"/>
      <c r="X35" s="2784"/>
      <c r="Y35" s="2784"/>
      <c r="Z35" s="2785"/>
      <c r="AA35" s="2785"/>
      <c r="AB35" s="2785"/>
      <c r="AC35" s="2785"/>
      <c r="AD35" s="2785"/>
      <c r="AE35" s="2785"/>
      <c r="AF35" s="2785"/>
      <c r="AG35" s="2785"/>
      <c r="AH35" s="2785"/>
      <c r="AI35" s="2785"/>
      <c r="AJ35" s="2785"/>
      <c r="AK35" s="2785"/>
      <c r="AL35" s="2785"/>
      <c r="AM35" s="1"/>
      <c r="AN35" s="1"/>
      <c r="AO35" s="1"/>
    </row>
    <row r="36" spans="2:41" ht="12.6" customHeight="1">
      <c r="B36" s="284" t="s">
        <v>1565</v>
      </c>
      <c r="H36" s="1449" t="s">
        <v>1263</v>
      </c>
      <c r="I36" s="356">
        <f>I34-SFP!G163</f>
        <v>0</v>
      </c>
      <c r="K36" s="356">
        <f>K34-SFP!G230</f>
        <v>0</v>
      </c>
      <c r="P36" s="18"/>
      <c r="V36" s="7538" t="s">
        <v>1548</v>
      </c>
      <c r="W36" s="7540"/>
      <c r="X36" s="7538" t="s">
        <v>52</v>
      </c>
      <c r="Y36" s="7539"/>
      <c r="Z36" s="7540"/>
    </row>
    <row r="37" spans="2:41" ht="12.75" customHeight="1">
      <c r="B37" s="540">
        <v>1</v>
      </c>
      <c r="C37" s="1160" t="s">
        <v>1566</v>
      </c>
      <c r="V37" s="8458" t="s">
        <v>2060</v>
      </c>
      <c r="W37" s="8459"/>
      <c r="X37" s="8464" t="s">
        <v>1554</v>
      </c>
      <c r="Y37" s="8465"/>
      <c r="Z37" s="8466"/>
    </row>
    <row r="38" spans="2:41" ht="12.75" customHeight="1">
      <c r="B38" s="510"/>
      <c r="V38" s="8460"/>
      <c r="W38" s="8461"/>
      <c r="X38" s="8464" t="s">
        <v>1985</v>
      </c>
      <c r="Y38" s="8465"/>
      <c r="Z38" s="8466"/>
    </row>
    <row r="39" spans="2:41" ht="12.75" customHeight="1">
      <c r="V39" s="8462"/>
      <c r="W39" s="8463"/>
      <c r="X39" s="8464" t="s">
        <v>1987</v>
      </c>
      <c r="Y39" s="8465"/>
      <c r="Z39" s="8466"/>
    </row>
  </sheetData>
  <sheetProtection algorithmName="SHA-512" hashValue="H4geK46FFRm77naVthKNv+UfSHIizWSIgJR2LFZjE0wu6mK0gGbRvVhAKVilSrpY4mv/IUwCQXn6oUqzQ1KYsQ==" saltValue="8BuMSxCrex/7eBAoxsUiQw==" spinCount="100000" sheet="1" scenarios="1" formatRows="0" insertColumns="0" insertRows="0"/>
  <mergeCells count="43">
    <mergeCell ref="AN10:AN13"/>
    <mergeCell ref="V37:W39"/>
    <mergeCell ref="X39:Z39"/>
    <mergeCell ref="O2:O5"/>
    <mergeCell ref="AM10:AM13"/>
    <mergeCell ref="AL11:AL13"/>
    <mergeCell ref="AK11:AK13"/>
    <mergeCell ref="AB10:AB13"/>
    <mergeCell ref="AC10:AC13"/>
    <mergeCell ref="AD10:AD13"/>
    <mergeCell ref="X38:Z38"/>
    <mergeCell ref="X37:Z37"/>
    <mergeCell ref="V36:W36"/>
    <mergeCell ref="X36:Z36"/>
    <mergeCell ref="AJ11:AJ13"/>
    <mergeCell ref="AI11:AI13"/>
    <mergeCell ref="B9:C13"/>
    <mergeCell ref="E9:E13"/>
    <mergeCell ref="D9:D13"/>
    <mergeCell ref="F10:F13"/>
    <mergeCell ref="G10:G13"/>
    <mergeCell ref="H10:H13"/>
    <mergeCell ref="I10:I13"/>
    <mergeCell ref="J10:J13"/>
    <mergeCell ref="N9:N13"/>
    <mergeCell ref="K10:K13"/>
    <mergeCell ref="L9:L13"/>
    <mergeCell ref="M9:M13"/>
    <mergeCell ref="V9:AM9"/>
    <mergeCell ref="AI10:AL10"/>
    <mergeCell ref="AE11:AE13"/>
    <mergeCell ref="Z10:Z11"/>
    <mergeCell ref="AA10:AA11"/>
    <mergeCell ref="AA12:AA13"/>
    <mergeCell ref="Z12:Z13"/>
    <mergeCell ref="AH11:AH13"/>
    <mergeCell ref="AG11:AG13"/>
    <mergeCell ref="AF11:AF13"/>
    <mergeCell ref="V10:V13"/>
    <mergeCell ref="Y10:Y13"/>
    <mergeCell ref="AE10:AH10"/>
    <mergeCell ref="W11:W13"/>
    <mergeCell ref="X11:X13"/>
  </mergeCells>
  <conditionalFormatting sqref="I36">
    <cfRule type="cellIs" dxfId="74" priority="2" operator="notEqual">
      <formula>0</formula>
    </cfRule>
  </conditionalFormatting>
  <conditionalFormatting sqref="K36">
    <cfRule type="cellIs" dxfId="73" priority="1" operator="notEqual">
      <formula>0</formula>
    </cfRule>
  </conditionalFormatting>
  <dataValidations count="1">
    <dataValidation type="list" allowBlank="1" showInputMessage="1" showErrorMessage="1" sqref="Z16:Z18 Z22:Z24 Z28:Z30" xr:uid="{68C74740-8D12-4E0F-80DF-BDC6021C378D}">
      <formula1>"Y,N"</formula1>
    </dataValidation>
  </dataValidations>
  <hyperlinks>
    <hyperlink ref="P5" location="SCI!A1" display="SCI" xr:uid="{DD56A2D0-F6DB-418D-91C7-95013240FFCC}"/>
    <hyperlink ref="P4" location="'SFP - Liab, NW '!A1" display="SFP-Liab and NW" xr:uid="{F6619CDA-08F5-4379-9816-1025B88A4135}"/>
    <hyperlink ref="P3" location="'SFP - Asset'!A1" display="SFP-Asset" xr:uid="{1C084FBA-1CED-40BF-BC44-E246A12ACD81}"/>
    <hyperlink ref="P2" location="Content!A1" display="Content" xr:uid="{1295BC1D-7EA5-4E66-8571-0B48E48138AF}"/>
  </hyperlinks>
  <printOptions horizontalCentered="1"/>
  <pageMargins left="0.2" right="0.2" top="1.25" bottom="0.75" header="0.3" footer="0.3"/>
  <pageSetup paperSize="5" scale="5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FECF-84D6-4F08-A2D1-AFB03F2550C1}">
  <sheetPr codeName="Sheet91">
    <tabColor theme="1"/>
    <pageSetUpPr fitToPage="1"/>
  </sheetPr>
  <dimension ref="B2:F170"/>
  <sheetViews>
    <sheetView showGridLines="0" zoomScale="85" zoomScaleNormal="85" workbookViewId="0">
      <pane ySplit="8" topLeftCell="A112" activePane="bottomLeft" state="frozen"/>
      <selection activeCell="C8" sqref="A1:XFD1048576"/>
      <selection pane="bottomLeft" activeCell="C18" sqref="C18"/>
    </sheetView>
  </sheetViews>
  <sheetFormatPr defaultColWidth="9.140625" defaultRowHeight="12.75"/>
  <cols>
    <col min="1" max="1" width="1.85546875" style="245" customWidth="1"/>
    <col min="2" max="2" width="29.7109375" style="245" customWidth="1"/>
    <col min="3" max="5" width="40.140625" style="245" customWidth="1"/>
    <col min="6" max="6" width="32.140625" style="345" customWidth="1"/>
    <col min="7" max="7" width="34.28515625" style="245" customWidth="1"/>
    <col min="8" max="8" width="17.7109375" style="245" customWidth="1"/>
    <col min="9" max="16384" width="9.140625" style="245"/>
  </cols>
  <sheetData>
    <row r="2" spans="2:6" ht="13.5" thickBot="1">
      <c r="B2" s="6961" t="s">
        <v>233</v>
      </c>
      <c r="C2" s="6961"/>
      <c r="D2" s="6961"/>
      <c r="E2" s="6961"/>
      <c r="F2" s="6961"/>
    </row>
    <row r="3" spans="2:6" ht="13.5" thickTop="1">
      <c r="B3" s="464" t="s">
        <v>234</v>
      </c>
      <c r="C3" s="6962" t="s">
        <v>235</v>
      </c>
      <c r="D3" s="6962"/>
      <c r="E3" s="6962"/>
      <c r="F3" s="6962"/>
    </row>
    <row r="4" spans="2:6">
      <c r="B4" s="464" t="s">
        <v>236</v>
      </c>
      <c r="C4" s="6963" t="s">
        <v>237</v>
      </c>
      <c r="D4" s="6963"/>
      <c r="E4" s="6963"/>
      <c r="F4" s="6963"/>
    </row>
    <row r="5" spans="2:6">
      <c r="B5" s="342"/>
      <c r="C5" s="343"/>
      <c r="D5" s="343"/>
      <c r="E5" s="343"/>
      <c r="F5" s="344"/>
    </row>
    <row r="6" spans="2:6" ht="13.5" thickBot="1"/>
    <row r="7" spans="2:6" s="244" customFormat="1" ht="15.75" customHeight="1">
      <c r="B7" s="6965" t="s">
        <v>238</v>
      </c>
      <c r="C7" s="6966" t="s">
        <v>239</v>
      </c>
      <c r="D7" s="6966"/>
      <c r="E7" s="6966"/>
      <c r="F7" s="6964" t="s">
        <v>240</v>
      </c>
    </row>
    <row r="8" spans="2:6" s="244" customFormat="1" ht="15.75" customHeight="1" thickBot="1">
      <c r="B8" s="6965"/>
      <c r="C8" s="4499" t="s">
        <v>241</v>
      </c>
      <c r="D8" s="4499" t="s">
        <v>242</v>
      </c>
      <c r="E8" s="4499" t="s">
        <v>243</v>
      </c>
      <c r="F8" s="6964"/>
    </row>
    <row r="9" spans="2:6">
      <c r="B9" s="4500"/>
      <c r="C9" s="4501"/>
      <c r="D9" s="4502"/>
      <c r="E9" s="4502"/>
      <c r="F9" s="4503"/>
    </row>
    <row r="10" spans="2:6" ht="13.5" thickBot="1">
      <c r="B10" s="6957" t="s">
        <v>244</v>
      </c>
      <c r="C10" s="6957"/>
      <c r="D10" s="6957"/>
      <c r="E10" s="6957"/>
      <c r="F10" s="6957"/>
    </row>
    <row r="11" spans="2:6">
      <c r="B11" s="360"/>
      <c r="C11" s="767"/>
      <c r="D11" s="768"/>
      <c r="E11" s="768"/>
      <c r="F11" s="4504"/>
    </row>
    <row r="12" spans="2:6">
      <c r="B12" s="4505" t="s">
        <v>245</v>
      </c>
      <c r="C12" s="4506"/>
      <c r="D12" s="4507" t="s">
        <v>246</v>
      </c>
      <c r="E12" s="4507"/>
      <c r="F12" s="4508" t="s">
        <v>247</v>
      </c>
    </row>
    <row r="13" spans="2:6" s="116" customFormat="1" ht="76.5">
      <c r="B13" s="6958" t="s">
        <v>248</v>
      </c>
      <c r="C13" s="4509" t="s">
        <v>249</v>
      </c>
      <c r="D13" s="4509" t="s">
        <v>250</v>
      </c>
      <c r="E13" s="4509"/>
      <c r="F13" s="4510" t="s">
        <v>251</v>
      </c>
    </row>
    <row r="14" spans="2:6" s="116" customFormat="1" ht="38.25">
      <c r="B14" s="6958"/>
      <c r="C14" s="781" t="s">
        <v>252</v>
      </c>
      <c r="D14" s="781"/>
      <c r="E14" s="781"/>
      <c r="F14" s="780" t="s">
        <v>247</v>
      </c>
    </row>
    <row r="15" spans="2:6" ht="25.5">
      <c r="B15" s="6958" t="s">
        <v>253</v>
      </c>
      <c r="C15" s="6960"/>
      <c r="D15" s="6960"/>
      <c r="E15" s="4509" t="s">
        <v>254</v>
      </c>
      <c r="F15" s="6959" t="s">
        <v>251</v>
      </c>
    </row>
    <row r="16" spans="2:6" ht="38.25">
      <c r="B16" s="6958"/>
      <c r="C16" s="6960"/>
      <c r="D16" s="6960"/>
      <c r="E16" s="781" t="s">
        <v>255</v>
      </c>
      <c r="F16" s="6959"/>
    </row>
    <row r="17" spans="2:6" ht="38.25">
      <c r="B17" s="4511" t="s">
        <v>256</v>
      </c>
      <c r="C17" s="4512"/>
      <c r="D17" s="4512"/>
      <c r="E17" s="4512" t="s">
        <v>257</v>
      </c>
      <c r="F17" s="4063" t="s">
        <v>4</v>
      </c>
    </row>
    <row r="18" spans="2:6" ht="51">
      <c r="B18" s="4511" t="s">
        <v>258</v>
      </c>
      <c r="C18" s="4512" t="s">
        <v>259</v>
      </c>
      <c r="D18" s="4512"/>
      <c r="E18" s="4512"/>
      <c r="F18" s="4513" t="s">
        <v>251</v>
      </c>
    </row>
    <row r="19" spans="2:6" ht="140.25">
      <c r="B19" s="6951" t="s">
        <v>260</v>
      </c>
      <c r="C19" s="4514" t="s">
        <v>261</v>
      </c>
      <c r="D19" s="4514" t="s">
        <v>262</v>
      </c>
      <c r="E19" s="4515" t="s">
        <v>263</v>
      </c>
      <c r="F19" s="4516" t="s">
        <v>4</v>
      </c>
    </row>
    <row r="20" spans="2:6" ht="25.5">
      <c r="B20" s="6953"/>
      <c r="C20" s="1353" t="s">
        <v>264</v>
      </c>
      <c r="D20" s="1353" t="s">
        <v>265</v>
      </c>
      <c r="E20" s="1353" t="s">
        <v>266</v>
      </c>
      <c r="F20" s="4063" t="s">
        <v>4</v>
      </c>
    </row>
    <row r="21" spans="2:6" ht="51">
      <c r="B21" s="6953"/>
      <c r="C21" s="1353"/>
      <c r="D21" s="1353"/>
      <c r="E21" s="1353" t="s">
        <v>267</v>
      </c>
      <c r="F21" s="4063" t="s">
        <v>4</v>
      </c>
    </row>
    <row r="22" spans="2:6" ht="25.5">
      <c r="B22" s="6952"/>
      <c r="C22" s="782"/>
      <c r="D22" s="782"/>
      <c r="E22" s="782" t="s">
        <v>268</v>
      </c>
      <c r="F22" s="783" t="s">
        <v>4</v>
      </c>
    </row>
    <row r="23" spans="2:6" ht="140.25">
      <c r="B23" s="6951" t="s">
        <v>269</v>
      </c>
      <c r="C23" s="4514" t="s">
        <v>270</v>
      </c>
      <c r="D23" s="4514" t="s">
        <v>271</v>
      </c>
      <c r="E23" s="4514" t="s">
        <v>272</v>
      </c>
      <c r="F23" s="4516" t="s">
        <v>4</v>
      </c>
    </row>
    <row r="24" spans="2:6" ht="38.25">
      <c r="B24" s="6953"/>
      <c r="C24" s="1353" t="s">
        <v>273</v>
      </c>
      <c r="D24" s="1353" t="s">
        <v>265</v>
      </c>
      <c r="E24" s="1353" t="s">
        <v>274</v>
      </c>
      <c r="F24" s="4063" t="s">
        <v>4</v>
      </c>
    </row>
    <row r="25" spans="2:6" ht="25.5">
      <c r="B25" s="6952"/>
      <c r="C25" s="782"/>
      <c r="D25" s="782"/>
      <c r="E25" s="782" t="s">
        <v>268</v>
      </c>
      <c r="F25" s="783" t="s">
        <v>4</v>
      </c>
    </row>
    <row r="26" spans="2:6" ht="89.25">
      <c r="B26" s="6951" t="s">
        <v>275</v>
      </c>
      <c r="C26" s="4517" t="s">
        <v>276</v>
      </c>
      <c r="D26" s="4517" t="s">
        <v>277</v>
      </c>
      <c r="E26" s="4514" t="s">
        <v>278</v>
      </c>
      <c r="F26" s="4516" t="s">
        <v>4</v>
      </c>
    </row>
    <row r="27" spans="2:6" ht="25.5">
      <c r="B27" s="6953"/>
      <c r="C27" s="1354"/>
      <c r="D27" s="1353" t="s">
        <v>265</v>
      </c>
      <c r="E27" s="1353" t="s">
        <v>268</v>
      </c>
      <c r="F27" s="4063" t="s">
        <v>4</v>
      </c>
    </row>
    <row r="28" spans="2:6" ht="25.5">
      <c r="B28" s="6953"/>
      <c r="C28" s="1354"/>
      <c r="D28" s="1354"/>
      <c r="E28" s="1354" t="s">
        <v>279</v>
      </c>
      <c r="F28" s="4063" t="s">
        <v>4</v>
      </c>
    </row>
    <row r="29" spans="2:6" ht="127.5">
      <c r="B29" s="6953"/>
      <c r="C29" s="1354"/>
      <c r="D29" s="1354"/>
      <c r="E29" s="1354" t="s">
        <v>280</v>
      </c>
      <c r="F29" s="4063" t="s">
        <v>4</v>
      </c>
    </row>
    <row r="30" spans="2:6" ht="38.25">
      <c r="B30" s="6952"/>
      <c r="C30" s="784"/>
      <c r="D30" s="784"/>
      <c r="E30" s="782" t="s">
        <v>274</v>
      </c>
      <c r="F30" s="783" t="s">
        <v>4</v>
      </c>
    </row>
    <row r="31" spans="2:6" ht="76.5">
      <c r="B31" s="6951" t="s">
        <v>281</v>
      </c>
      <c r="C31" s="4517" t="s">
        <v>282</v>
      </c>
      <c r="D31" s="4514" t="s">
        <v>265</v>
      </c>
      <c r="E31" s="4514" t="s">
        <v>268</v>
      </c>
      <c r="F31" s="4516" t="s">
        <v>4</v>
      </c>
    </row>
    <row r="32" spans="2:6" ht="63.75">
      <c r="B32" s="6953"/>
      <c r="C32" s="1354"/>
      <c r="D32" s="1354" t="s">
        <v>283</v>
      </c>
      <c r="E32" s="1354"/>
      <c r="F32" s="4063" t="s">
        <v>4</v>
      </c>
    </row>
    <row r="33" spans="2:6" ht="25.5">
      <c r="B33" s="6952"/>
      <c r="C33" s="782" t="s">
        <v>284</v>
      </c>
      <c r="D33" s="782"/>
      <c r="E33" s="782"/>
      <c r="F33" s="783" t="s">
        <v>4</v>
      </c>
    </row>
    <row r="34" spans="2:6" ht="25.5">
      <c r="B34" s="6951" t="s">
        <v>285</v>
      </c>
      <c r="C34" s="4514" t="s">
        <v>286</v>
      </c>
      <c r="D34" s="4514"/>
      <c r="E34" s="4514"/>
      <c r="F34" s="4516" t="s">
        <v>4</v>
      </c>
    </row>
    <row r="35" spans="2:6" ht="25.5">
      <c r="B35" s="6952"/>
      <c r="C35" s="782"/>
      <c r="D35" s="782" t="s">
        <v>265</v>
      </c>
      <c r="E35" s="782" t="s">
        <v>287</v>
      </c>
      <c r="F35" s="783" t="s">
        <v>4</v>
      </c>
    </row>
    <row r="36" spans="2:6" ht="25.5">
      <c r="B36" s="4518" t="s">
        <v>288</v>
      </c>
      <c r="C36" s="4519" t="s">
        <v>289</v>
      </c>
      <c r="D36" s="4519"/>
      <c r="E36" s="4519"/>
      <c r="F36" s="4520" t="s">
        <v>4</v>
      </c>
    </row>
    <row r="37" spans="2:6" ht="38.25">
      <c r="B37" s="6951" t="s">
        <v>290</v>
      </c>
      <c r="C37" s="4514" t="s">
        <v>291</v>
      </c>
      <c r="D37" s="4514"/>
      <c r="E37" s="4514"/>
      <c r="F37" s="4516" t="s">
        <v>4</v>
      </c>
    </row>
    <row r="38" spans="2:6" ht="25.5">
      <c r="B38" s="6952"/>
      <c r="C38" s="782" t="s">
        <v>289</v>
      </c>
      <c r="D38" s="782"/>
      <c r="E38" s="782"/>
      <c r="F38" s="783" t="s">
        <v>4</v>
      </c>
    </row>
    <row r="39" spans="2:6" ht="38.25">
      <c r="B39" s="6951" t="s">
        <v>292</v>
      </c>
      <c r="C39" s="4514" t="s">
        <v>293</v>
      </c>
      <c r="D39" s="4514" t="s">
        <v>265</v>
      </c>
      <c r="E39" s="4514" t="s">
        <v>294</v>
      </c>
      <c r="F39" s="4516" t="s">
        <v>4</v>
      </c>
    </row>
    <row r="40" spans="2:6" ht="127.5">
      <c r="B40" s="6952"/>
      <c r="C40" s="782" t="s">
        <v>295</v>
      </c>
      <c r="D40" s="782"/>
      <c r="E40" s="782" t="s">
        <v>268</v>
      </c>
      <c r="F40" s="783" t="s">
        <v>4</v>
      </c>
    </row>
    <row r="41" spans="2:6" ht="38.25">
      <c r="B41" s="6951" t="s">
        <v>296</v>
      </c>
      <c r="C41" s="4514" t="s">
        <v>297</v>
      </c>
      <c r="D41" s="4514" t="s">
        <v>298</v>
      </c>
      <c r="E41" s="4514" t="s">
        <v>299</v>
      </c>
      <c r="F41" s="4516" t="s">
        <v>4</v>
      </c>
    </row>
    <row r="42" spans="2:6" ht="25.5">
      <c r="B42" s="6952"/>
      <c r="C42" s="782"/>
      <c r="D42" s="785"/>
      <c r="E42" s="782" t="s">
        <v>300</v>
      </c>
      <c r="F42" s="783" t="s">
        <v>4</v>
      </c>
    </row>
    <row r="43" spans="2:6" ht="127.5">
      <c r="B43" s="6951" t="s">
        <v>301</v>
      </c>
      <c r="C43" s="4514" t="s">
        <v>302</v>
      </c>
      <c r="D43" s="4517" t="s">
        <v>303</v>
      </c>
      <c r="E43" s="4517" t="s">
        <v>304</v>
      </c>
      <c r="F43" s="4516" t="s">
        <v>4</v>
      </c>
    </row>
    <row r="44" spans="2:6" ht="38.25">
      <c r="B44" s="6953"/>
      <c r="C44" s="1353" t="s">
        <v>305</v>
      </c>
      <c r="D44" s="1353" t="s">
        <v>265</v>
      </c>
      <c r="E44" s="1353" t="s">
        <v>306</v>
      </c>
      <c r="F44" s="4063" t="s">
        <v>4</v>
      </c>
    </row>
    <row r="45" spans="2:6" ht="25.5">
      <c r="B45" s="6952"/>
      <c r="C45" s="785"/>
      <c r="D45" s="782"/>
      <c r="E45" s="782" t="s">
        <v>268</v>
      </c>
      <c r="F45" s="783" t="s">
        <v>4</v>
      </c>
    </row>
    <row r="46" spans="2:6" ht="140.25">
      <c r="B46" s="6951" t="s">
        <v>307</v>
      </c>
      <c r="C46" s="4517" t="s">
        <v>308</v>
      </c>
      <c r="D46" s="4514" t="s">
        <v>309</v>
      </c>
      <c r="E46" s="4514" t="s">
        <v>306</v>
      </c>
      <c r="F46" s="4516" t="s">
        <v>4</v>
      </c>
    </row>
    <row r="47" spans="2:6" ht="191.25">
      <c r="B47" s="6953"/>
      <c r="C47" s="1353" t="s">
        <v>310</v>
      </c>
      <c r="D47" s="1354" t="s">
        <v>311</v>
      </c>
      <c r="E47" s="1353" t="s">
        <v>268</v>
      </c>
      <c r="F47" s="4063" t="s">
        <v>4</v>
      </c>
    </row>
    <row r="48" spans="2:6" ht="25.5">
      <c r="B48" s="6952"/>
      <c r="C48" s="782" t="s">
        <v>312</v>
      </c>
      <c r="D48" s="782" t="s">
        <v>265</v>
      </c>
      <c r="E48" s="784"/>
      <c r="F48" s="783" t="s">
        <v>4</v>
      </c>
    </row>
    <row r="49" spans="2:6" ht="178.5">
      <c r="B49" s="6951" t="s">
        <v>313</v>
      </c>
      <c r="C49" s="4514" t="s">
        <v>314</v>
      </c>
      <c r="D49" s="4517" t="s">
        <v>315</v>
      </c>
      <c r="E49" s="4514" t="s">
        <v>306</v>
      </c>
      <c r="F49" s="4516" t="s">
        <v>4</v>
      </c>
    </row>
    <row r="50" spans="2:6" ht="25.5">
      <c r="B50" s="6952"/>
      <c r="C50" s="782" t="s">
        <v>316</v>
      </c>
      <c r="D50" s="782" t="s">
        <v>265</v>
      </c>
      <c r="E50" s="782" t="s">
        <v>268</v>
      </c>
      <c r="F50" s="783" t="s">
        <v>4</v>
      </c>
    </row>
    <row r="51" spans="2:6" ht="89.25">
      <c r="B51" s="6951" t="s">
        <v>317</v>
      </c>
      <c r="C51" s="4514" t="s">
        <v>318</v>
      </c>
      <c r="D51" s="4517" t="s">
        <v>319</v>
      </c>
      <c r="E51" s="4517" t="s">
        <v>320</v>
      </c>
      <c r="F51" s="4516" t="s">
        <v>4</v>
      </c>
    </row>
    <row r="52" spans="2:6" ht="38.25">
      <c r="B52" s="6953"/>
      <c r="C52" s="1353" t="s">
        <v>305</v>
      </c>
      <c r="D52" s="1353" t="s">
        <v>265</v>
      </c>
      <c r="E52" s="1353" t="s">
        <v>306</v>
      </c>
      <c r="F52" s="4063" t="s">
        <v>4</v>
      </c>
    </row>
    <row r="53" spans="2:6" ht="25.5">
      <c r="B53" s="6952"/>
      <c r="C53" s="785"/>
      <c r="D53" s="782"/>
      <c r="E53" s="782" t="s">
        <v>268</v>
      </c>
      <c r="F53" s="783" t="s">
        <v>4</v>
      </c>
    </row>
    <row r="54" spans="2:6" ht="140.25">
      <c r="B54" s="6951" t="s">
        <v>321</v>
      </c>
      <c r="C54" s="4514" t="s">
        <v>322</v>
      </c>
      <c r="D54" s="4517" t="s">
        <v>323</v>
      </c>
      <c r="E54" s="4514" t="s">
        <v>306</v>
      </c>
      <c r="F54" s="4516" t="s">
        <v>4</v>
      </c>
    </row>
    <row r="55" spans="2:6" ht="25.5">
      <c r="B55" s="6952"/>
      <c r="C55" s="785"/>
      <c r="D55" s="782" t="s">
        <v>265</v>
      </c>
      <c r="E55" s="782" t="s">
        <v>268</v>
      </c>
      <c r="F55" s="783" t="s">
        <v>4</v>
      </c>
    </row>
    <row r="56" spans="2:6" ht="153">
      <c r="B56" s="6951" t="s">
        <v>324</v>
      </c>
      <c r="C56" s="4514" t="s">
        <v>325</v>
      </c>
      <c r="D56" s="4514" t="s">
        <v>326</v>
      </c>
      <c r="E56" s="4514" t="s">
        <v>306</v>
      </c>
      <c r="F56" s="4516" t="s">
        <v>4</v>
      </c>
    </row>
    <row r="57" spans="2:6" ht="63.75">
      <c r="B57" s="6953"/>
      <c r="C57" s="1353" t="s">
        <v>327</v>
      </c>
      <c r="D57" s="1354" t="s">
        <v>328</v>
      </c>
      <c r="E57" s="1355" t="s">
        <v>329</v>
      </c>
      <c r="F57" s="4063" t="s">
        <v>4</v>
      </c>
    </row>
    <row r="58" spans="2:6" ht="25.5">
      <c r="B58" s="6952"/>
      <c r="C58" s="782"/>
      <c r="D58" s="785"/>
      <c r="E58" s="782" t="s">
        <v>268</v>
      </c>
      <c r="F58" s="783" t="s">
        <v>4</v>
      </c>
    </row>
    <row r="59" spans="2:6" ht="89.25">
      <c r="B59" s="6954" t="s">
        <v>330</v>
      </c>
      <c r="C59" s="4514" t="s">
        <v>331</v>
      </c>
      <c r="D59" s="4514" t="s">
        <v>332</v>
      </c>
      <c r="E59" s="4514" t="s">
        <v>306</v>
      </c>
      <c r="F59" s="4516" t="s">
        <v>4</v>
      </c>
    </row>
    <row r="60" spans="2:6" ht="51">
      <c r="B60" s="6955"/>
      <c r="C60" s="1353" t="s">
        <v>333</v>
      </c>
      <c r="D60" s="1354" t="s">
        <v>334</v>
      </c>
      <c r="E60" s="1355" t="s">
        <v>329</v>
      </c>
      <c r="F60" s="4063" t="s">
        <v>4</v>
      </c>
    </row>
    <row r="61" spans="2:6" ht="25.5">
      <c r="B61" s="6956"/>
      <c r="C61" s="782"/>
      <c r="D61" s="785"/>
      <c r="E61" s="782" t="s">
        <v>268</v>
      </c>
      <c r="F61" s="783" t="s">
        <v>4</v>
      </c>
    </row>
    <row r="62" spans="2:6" ht="140.25">
      <c r="B62" s="6951" t="s">
        <v>335</v>
      </c>
      <c r="C62" s="4514" t="s">
        <v>336</v>
      </c>
      <c r="D62" s="4514" t="s">
        <v>337</v>
      </c>
      <c r="E62" s="4514" t="s">
        <v>306</v>
      </c>
      <c r="F62" s="4516" t="s">
        <v>4</v>
      </c>
    </row>
    <row r="63" spans="2:6" ht="63.75">
      <c r="B63" s="6952"/>
      <c r="C63" s="782" t="s">
        <v>333</v>
      </c>
      <c r="D63" s="784" t="s">
        <v>338</v>
      </c>
      <c r="E63" s="782" t="s">
        <v>268</v>
      </c>
      <c r="F63" s="783" t="s">
        <v>4</v>
      </c>
    </row>
    <row r="64" spans="2:6" ht="153">
      <c r="B64" s="6951" t="s">
        <v>339</v>
      </c>
      <c r="C64" s="4514" t="s">
        <v>340</v>
      </c>
      <c r="D64" s="4514" t="s">
        <v>337</v>
      </c>
      <c r="E64" s="4514" t="s">
        <v>306</v>
      </c>
      <c r="F64" s="4516" t="s">
        <v>4</v>
      </c>
    </row>
    <row r="65" spans="2:6" ht="63.75">
      <c r="B65" s="6952"/>
      <c r="C65" s="782" t="s">
        <v>333</v>
      </c>
      <c r="D65" s="784" t="s">
        <v>341</v>
      </c>
      <c r="E65" s="782" t="s">
        <v>268</v>
      </c>
      <c r="F65" s="783" t="s">
        <v>4</v>
      </c>
    </row>
    <row r="66" spans="2:6" ht="76.5">
      <c r="B66" s="6951" t="s">
        <v>342</v>
      </c>
      <c r="C66" s="4514" t="s">
        <v>343</v>
      </c>
      <c r="D66" s="4514" t="s">
        <v>337</v>
      </c>
      <c r="E66" s="4514" t="s">
        <v>306</v>
      </c>
      <c r="F66" s="4516" t="s">
        <v>4</v>
      </c>
    </row>
    <row r="67" spans="2:6" ht="51">
      <c r="B67" s="6953"/>
      <c r="C67" s="1353" t="s">
        <v>344</v>
      </c>
      <c r="D67" s="1353" t="s">
        <v>345</v>
      </c>
      <c r="E67" s="1355" t="s">
        <v>329</v>
      </c>
      <c r="F67" s="4063" t="s">
        <v>4</v>
      </c>
    </row>
    <row r="68" spans="2:6" ht="25.5">
      <c r="B68" s="6952"/>
      <c r="C68" s="782"/>
      <c r="D68" s="785"/>
      <c r="E68" s="782" t="s">
        <v>268</v>
      </c>
      <c r="F68" s="783" t="s">
        <v>4</v>
      </c>
    </row>
    <row r="69" spans="2:6" ht="76.5">
      <c r="B69" s="6951" t="s">
        <v>346</v>
      </c>
      <c r="C69" s="4514" t="s">
        <v>343</v>
      </c>
      <c r="D69" s="4514" t="s">
        <v>337</v>
      </c>
      <c r="E69" s="4514" t="s">
        <v>306</v>
      </c>
      <c r="F69" s="4516" t="s">
        <v>4</v>
      </c>
    </row>
    <row r="70" spans="2:6" ht="51">
      <c r="B70" s="6953"/>
      <c r="C70" s="1353" t="s">
        <v>333</v>
      </c>
      <c r="D70" s="1354" t="s">
        <v>347</v>
      </c>
      <c r="E70" s="1353" t="s">
        <v>348</v>
      </c>
      <c r="F70" s="4063" t="s">
        <v>4</v>
      </c>
    </row>
    <row r="71" spans="2:6" ht="25.5">
      <c r="B71" s="6952"/>
      <c r="C71" s="782"/>
      <c r="D71" s="785"/>
      <c r="E71" s="782" t="s">
        <v>268</v>
      </c>
      <c r="F71" s="783" t="s">
        <v>4</v>
      </c>
    </row>
    <row r="72" spans="2:6" ht="153">
      <c r="B72" s="6951" t="s">
        <v>349</v>
      </c>
      <c r="C72" s="4514" t="s">
        <v>350</v>
      </c>
      <c r="D72" s="4514" t="s">
        <v>337</v>
      </c>
      <c r="E72" s="4514" t="s">
        <v>306</v>
      </c>
      <c r="F72" s="4516" t="s">
        <v>4</v>
      </c>
    </row>
    <row r="73" spans="2:6" ht="51">
      <c r="B73" s="6952"/>
      <c r="C73" s="782" t="s">
        <v>333</v>
      </c>
      <c r="D73" s="784" t="s">
        <v>351</v>
      </c>
      <c r="E73" s="782" t="s">
        <v>268</v>
      </c>
      <c r="F73" s="783" t="s">
        <v>4</v>
      </c>
    </row>
    <row r="74" spans="2:6" ht="127.5">
      <c r="B74" s="6951" t="s">
        <v>352</v>
      </c>
      <c r="C74" s="4514" t="s">
        <v>353</v>
      </c>
      <c r="D74" s="4514" t="s">
        <v>354</v>
      </c>
      <c r="E74" s="4514" t="s">
        <v>306</v>
      </c>
      <c r="F74" s="4516" t="s">
        <v>4</v>
      </c>
    </row>
    <row r="75" spans="2:6" ht="63.75">
      <c r="B75" s="6952"/>
      <c r="C75" s="782" t="s">
        <v>333</v>
      </c>
      <c r="D75" s="784" t="s">
        <v>355</v>
      </c>
      <c r="E75" s="782" t="s">
        <v>268</v>
      </c>
      <c r="F75" s="783" t="s">
        <v>4</v>
      </c>
    </row>
    <row r="76" spans="2:6" ht="114.75">
      <c r="B76" s="6951" t="s">
        <v>356</v>
      </c>
      <c r="C76" s="4514" t="s">
        <v>357</v>
      </c>
      <c r="D76" s="4514" t="s">
        <v>337</v>
      </c>
      <c r="E76" s="4514" t="s">
        <v>306</v>
      </c>
      <c r="F76" s="4516" t="s">
        <v>4</v>
      </c>
    </row>
    <row r="77" spans="2:6" ht="63.75">
      <c r="B77" s="6953"/>
      <c r="C77" s="1353" t="s">
        <v>344</v>
      </c>
      <c r="D77" s="1354" t="s">
        <v>358</v>
      </c>
      <c r="E77" s="1353" t="s">
        <v>300</v>
      </c>
      <c r="F77" s="4063" t="s">
        <v>4</v>
      </c>
    </row>
    <row r="78" spans="2:6" ht="25.5">
      <c r="B78" s="6952"/>
      <c r="C78" s="782"/>
      <c r="D78" s="785"/>
      <c r="E78" s="782" t="s">
        <v>268</v>
      </c>
      <c r="F78" s="783" t="s">
        <v>4</v>
      </c>
    </row>
    <row r="79" spans="2:6" ht="102">
      <c r="B79" s="6951" t="s">
        <v>359</v>
      </c>
      <c r="C79" s="4517" t="s">
        <v>360</v>
      </c>
      <c r="D79" s="4517" t="s">
        <v>361</v>
      </c>
      <c r="E79" s="4514" t="s">
        <v>306</v>
      </c>
      <c r="F79" s="4516" t="s">
        <v>4</v>
      </c>
    </row>
    <row r="80" spans="2:6" ht="63.75">
      <c r="B80" s="6952"/>
      <c r="C80" s="784"/>
      <c r="D80" s="784" t="s">
        <v>362</v>
      </c>
      <c r="E80" s="782" t="s">
        <v>268</v>
      </c>
      <c r="F80" s="783" t="s">
        <v>4</v>
      </c>
    </row>
    <row r="81" spans="2:6" ht="127.5">
      <c r="B81" s="6951" t="s">
        <v>363</v>
      </c>
      <c r="C81" s="4514" t="s">
        <v>364</v>
      </c>
      <c r="D81" s="4514" t="s">
        <v>337</v>
      </c>
      <c r="E81" s="4514" t="s">
        <v>306</v>
      </c>
      <c r="F81" s="4516" t="s">
        <v>4</v>
      </c>
    </row>
    <row r="82" spans="2:6" ht="51">
      <c r="B82" s="6953"/>
      <c r="C82" s="1353" t="s">
        <v>333</v>
      </c>
      <c r="D82" s="1353" t="s">
        <v>365</v>
      </c>
      <c r="E82" s="1353" t="s">
        <v>300</v>
      </c>
      <c r="F82" s="4063" t="s">
        <v>4</v>
      </c>
    </row>
    <row r="83" spans="2:6" ht="63.75">
      <c r="B83" s="6952"/>
      <c r="C83" s="782" t="s">
        <v>366</v>
      </c>
      <c r="D83" s="785"/>
      <c r="E83" s="782" t="s">
        <v>268</v>
      </c>
      <c r="F83" s="783" t="s">
        <v>4</v>
      </c>
    </row>
    <row r="84" spans="2:6" ht="89.25">
      <c r="B84" s="6951" t="s">
        <v>367</v>
      </c>
      <c r="C84" s="4514" t="s">
        <v>368</v>
      </c>
      <c r="D84" s="4514" t="s">
        <v>337</v>
      </c>
      <c r="E84" s="4514" t="s">
        <v>369</v>
      </c>
      <c r="F84" s="4516" t="s">
        <v>4</v>
      </c>
    </row>
    <row r="85" spans="2:6" ht="51">
      <c r="B85" s="6953"/>
      <c r="C85" s="1353" t="s">
        <v>344</v>
      </c>
      <c r="D85" s="1353" t="s">
        <v>370</v>
      </c>
      <c r="E85" s="1353" t="s">
        <v>306</v>
      </c>
      <c r="F85" s="4063" t="s">
        <v>4</v>
      </c>
    </row>
    <row r="86" spans="2:6" ht="25.5">
      <c r="B86" s="6952"/>
      <c r="C86" s="785"/>
      <c r="D86" s="782"/>
      <c r="E86" s="782" t="s">
        <v>268</v>
      </c>
      <c r="F86" s="783" t="s">
        <v>4</v>
      </c>
    </row>
    <row r="87" spans="2:6" ht="102">
      <c r="B87" s="6951" t="s">
        <v>371</v>
      </c>
      <c r="C87" s="4514" t="s">
        <v>372</v>
      </c>
      <c r="D87" s="4517" t="s">
        <v>373</v>
      </c>
      <c r="E87" s="4514" t="s">
        <v>306</v>
      </c>
      <c r="F87" s="4516" t="s">
        <v>4</v>
      </c>
    </row>
    <row r="88" spans="2:6" ht="25.5">
      <c r="B88" s="6953"/>
      <c r="C88" s="1353" t="s">
        <v>333</v>
      </c>
      <c r="D88" s="1354" t="s">
        <v>311</v>
      </c>
      <c r="E88" s="1353" t="s">
        <v>268</v>
      </c>
      <c r="F88" s="4063" t="s">
        <v>4</v>
      </c>
    </row>
    <row r="89" spans="2:6" ht="63.75">
      <c r="B89" s="6952"/>
      <c r="C89" s="785"/>
      <c r="D89" s="782" t="s">
        <v>374</v>
      </c>
      <c r="E89" s="782"/>
      <c r="F89" s="783" t="s">
        <v>4</v>
      </c>
    </row>
    <row r="90" spans="2:6" ht="178.5">
      <c r="B90" s="6951" t="s">
        <v>375</v>
      </c>
      <c r="C90" s="4514" t="s">
        <v>376</v>
      </c>
      <c r="D90" s="4517" t="s">
        <v>377</v>
      </c>
      <c r="E90" s="4514" t="s">
        <v>306</v>
      </c>
      <c r="F90" s="4516" t="s">
        <v>4</v>
      </c>
    </row>
    <row r="91" spans="2:6" ht="38.25">
      <c r="B91" s="6952"/>
      <c r="C91" s="782" t="s">
        <v>312</v>
      </c>
      <c r="D91" s="784" t="s">
        <v>378</v>
      </c>
      <c r="E91" s="782" t="s">
        <v>268</v>
      </c>
      <c r="F91" s="783" t="s">
        <v>4</v>
      </c>
    </row>
    <row r="92" spans="2:6" ht="204">
      <c r="B92" s="6951" t="s">
        <v>379</v>
      </c>
      <c r="C92" s="4514" t="s">
        <v>380</v>
      </c>
      <c r="D92" s="4517" t="s">
        <v>381</v>
      </c>
      <c r="E92" s="4514" t="s">
        <v>306</v>
      </c>
      <c r="F92" s="4516" t="s">
        <v>4</v>
      </c>
    </row>
    <row r="93" spans="2:6" ht="25.5">
      <c r="B93" s="6952"/>
      <c r="C93" s="782" t="s">
        <v>316</v>
      </c>
      <c r="D93" s="782" t="s">
        <v>265</v>
      </c>
      <c r="E93" s="782" t="s">
        <v>268</v>
      </c>
      <c r="F93" s="783" t="s">
        <v>4</v>
      </c>
    </row>
    <row r="94" spans="2:6" ht="114.75">
      <c r="B94" s="6951" t="s">
        <v>382</v>
      </c>
      <c r="C94" s="4514" t="s">
        <v>383</v>
      </c>
      <c r="D94" s="4514" t="s">
        <v>384</v>
      </c>
      <c r="E94" s="4514"/>
      <c r="F94" s="4516" t="s">
        <v>4</v>
      </c>
    </row>
    <row r="95" spans="2:6" ht="25.5">
      <c r="B95" s="6952"/>
      <c r="C95" s="785"/>
      <c r="D95" s="782" t="s">
        <v>385</v>
      </c>
      <c r="E95" s="782"/>
      <c r="F95" s="783" t="s">
        <v>4</v>
      </c>
    </row>
    <row r="96" spans="2:6" ht="76.5">
      <c r="B96" s="6951" t="s">
        <v>79</v>
      </c>
      <c r="C96" s="4514" t="s">
        <v>386</v>
      </c>
      <c r="D96" s="4514" t="s">
        <v>387</v>
      </c>
      <c r="E96" s="4514"/>
      <c r="F96" s="4516" t="s">
        <v>4</v>
      </c>
    </row>
    <row r="97" spans="2:6" ht="51">
      <c r="B97" s="6953"/>
      <c r="C97" s="1353" t="s">
        <v>388</v>
      </c>
      <c r="D97" s="1353" t="s">
        <v>389</v>
      </c>
      <c r="E97" s="1353"/>
      <c r="F97" s="4063" t="s">
        <v>4</v>
      </c>
    </row>
    <row r="98" spans="2:6" ht="25.5">
      <c r="B98" s="6952"/>
      <c r="C98" s="782"/>
      <c r="D98" s="782" t="s">
        <v>385</v>
      </c>
      <c r="E98" s="782"/>
      <c r="F98" s="783" t="s">
        <v>4</v>
      </c>
    </row>
    <row r="99" spans="2:6" ht="191.25">
      <c r="B99" s="6951" t="s">
        <v>390</v>
      </c>
      <c r="C99" s="4514" t="s">
        <v>391</v>
      </c>
      <c r="D99" s="4514" t="s">
        <v>392</v>
      </c>
      <c r="E99" s="4514" t="s">
        <v>268</v>
      </c>
      <c r="F99" s="4516" t="s">
        <v>4</v>
      </c>
    </row>
    <row r="100" spans="2:6" ht="25.5">
      <c r="B100" s="6952"/>
      <c r="C100" s="785"/>
      <c r="D100" s="782" t="s">
        <v>393</v>
      </c>
      <c r="E100" s="782"/>
      <c r="F100" s="783" t="s">
        <v>4</v>
      </c>
    </row>
    <row r="101" spans="2:6" ht="127.5">
      <c r="B101" s="6951" t="s">
        <v>394</v>
      </c>
      <c r="C101" s="4514" t="s">
        <v>395</v>
      </c>
      <c r="D101" s="4521" t="s">
        <v>396</v>
      </c>
      <c r="E101" s="4514" t="s">
        <v>397</v>
      </c>
      <c r="F101" s="4516" t="s">
        <v>4</v>
      </c>
    </row>
    <row r="102" spans="2:6" ht="127.5">
      <c r="B102" s="6952"/>
      <c r="C102" s="782" t="s">
        <v>398</v>
      </c>
      <c r="D102" s="782" t="s">
        <v>399</v>
      </c>
      <c r="E102" s="782" t="s">
        <v>268</v>
      </c>
      <c r="F102" s="783" t="s">
        <v>4</v>
      </c>
    </row>
    <row r="103" spans="2:6" ht="76.5">
      <c r="B103" s="6951" t="s">
        <v>400</v>
      </c>
      <c r="C103" s="4514" t="s">
        <v>401</v>
      </c>
      <c r="D103" s="4514"/>
      <c r="E103" s="4514" t="s">
        <v>402</v>
      </c>
      <c r="F103" s="4516" t="s">
        <v>4</v>
      </c>
    </row>
    <row r="104" spans="2:6" ht="51">
      <c r="B104" s="6953"/>
      <c r="C104" s="1353" t="s">
        <v>403</v>
      </c>
      <c r="D104" s="1353" t="s">
        <v>404</v>
      </c>
      <c r="E104" s="1353" t="s">
        <v>405</v>
      </c>
      <c r="F104" s="4063" t="s">
        <v>4</v>
      </c>
    </row>
    <row r="105" spans="2:6" ht="25.5">
      <c r="B105" s="6952"/>
      <c r="C105" s="785"/>
      <c r="D105" s="782"/>
      <c r="E105" s="782" t="s">
        <v>268</v>
      </c>
      <c r="F105" s="783" t="s">
        <v>4</v>
      </c>
    </row>
    <row r="106" spans="2:6" ht="178.5">
      <c r="B106" s="4518" t="s">
        <v>406</v>
      </c>
      <c r="C106" s="4519" t="s">
        <v>407</v>
      </c>
      <c r="D106" s="4519"/>
      <c r="E106" s="4519" t="s">
        <v>408</v>
      </c>
      <c r="F106" s="4520" t="s">
        <v>4</v>
      </c>
    </row>
    <row r="107" spans="2:6" ht="51">
      <c r="B107" s="6951" t="s">
        <v>409</v>
      </c>
      <c r="C107" s="4514" t="s">
        <v>398</v>
      </c>
      <c r="D107" s="4514" t="s">
        <v>410</v>
      </c>
      <c r="E107" s="4514" t="s">
        <v>274</v>
      </c>
      <c r="F107" s="4516" t="s">
        <v>4</v>
      </c>
    </row>
    <row r="108" spans="2:6" ht="114.75">
      <c r="B108" s="6953"/>
      <c r="C108" s="1353"/>
      <c r="D108" s="1353" t="s">
        <v>411</v>
      </c>
      <c r="E108" s="1353" t="s">
        <v>412</v>
      </c>
      <c r="F108" s="4063" t="s">
        <v>4</v>
      </c>
    </row>
    <row r="109" spans="2:6" ht="63.75">
      <c r="B109" s="6953"/>
      <c r="C109" s="1353"/>
      <c r="D109" s="1353"/>
      <c r="E109" s="1353" t="s">
        <v>413</v>
      </c>
      <c r="F109" s="4063" t="s">
        <v>4</v>
      </c>
    </row>
    <row r="110" spans="2:6" ht="25.5">
      <c r="B110" s="6952"/>
      <c r="C110" s="785"/>
      <c r="D110" s="782"/>
      <c r="E110" s="782" t="s">
        <v>268</v>
      </c>
      <c r="F110" s="783" t="s">
        <v>4</v>
      </c>
    </row>
    <row r="111" spans="2:6" ht="38.25">
      <c r="B111" s="6951" t="s">
        <v>414</v>
      </c>
      <c r="C111" s="4514" t="s">
        <v>415</v>
      </c>
      <c r="D111" s="4514" t="s">
        <v>416</v>
      </c>
      <c r="E111" s="4514" t="s">
        <v>417</v>
      </c>
      <c r="F111" s="4516" t="s">
        <v>4</v>
      </c>
    </row>
    <row r="112" spans="2:6" ht="25.5">
      <c r="B112" s="6953"/>
      <c r="C112" s="1353"/>
      <c r="D112" s="1353" t="s">
        <v>418</v>
      </c>
      <c r="E112" s="1353"/>
      <c r="F112" s="4063" t="s">
        <v>4</v>
      </c>
    </row>
    <row r="113" spans="2:6" ht="25.5">
      <c r="B113" s="6952"/>
      <c r="C113" s="785"/>
      <c r="D113" s="782" t="s">
        <v>385</v>
      </c>
      <c r="E113" s="782"/>
      <c r="F113" s="783" t="s">
        <v>4</v>
      </c>
    </row>
    <row r="114" spans="2:6" ht="102">
      <c r="B114" s="6951" t="s">
        <v>419</v>
      </c>
      <c r="C114" s="4514" t="s">
        <v>420</v>
      </c>
      <c r="D114" s="4514" t="s">
        <v>421</v>
      </c>
      <c r="E114" s="4521" t="s">
        <v>422</v>
      </c>
      <c r="F114" s="4516" t="s">
        <v>4</v>
      </c>
    </row>
    <row r="115" spans="2:6" ht="25.5">
      <c r="B115" s="6953"/>
      <c r="C115" s="1353"/>
      <c r="D115" s="1353" t="s">
        <v>418</v>
      </c>
      <c r="E115" s="1353"/>
      <c r="F115" s="4063" t="s">
        <v>4</v>
      </c>
    </row>
    <row r="116" spans="2:6" ht="25.5">
      <c r="B116" s="6952"/>
      <c r="C116" s="782"/>
      <c r="D116" s="782" t="s">
        <v>385</v>
      </c>
      <c r="E116" s="782"/>
      <c r="F116" s="783" t="s">
        <v>4</v>
      </c>
    </row>
    <row r="117" spans="2:6" ht="76.5">
      <c r="B117" s="6951" t="s">
        <v>423</v>
      </c>
      <c r="C117" s="4514" t="s">
        <v>424</v>
      </c>
      <c r="D117" s="4514" t="s">
        <v>418</v>
      </c>
      <c r="E117" s="4521" t="s">
        <v>425</v>
      </c>
      <c r="F117" s="4516" t="s">
        <v>4</v>
      </c>
    </row>
    <row r="118" spans="2:6" ht="25.5">
      <c r="B118" s="6952"/>
      <c r="C118" s="782"/>
      <c r="D118" s="785"/>
      <c r="E118" s="782" t="s">
        <v>268</v>
      </c>
      <c r="F118" s="783" t="s">
        <v>4</v>
      </c>
    </row>
    <row r="119" spans="2:6" ht="51">
      <c r="B119" s="4522" t="s">
        <v>426</v>
      </c>
      <c r="C119" s="4519" t="s">
        <v>427</v>
      </c>
      <c r="D119" s="4519" t="s">
        <v>428</v>
      </c>
      <c r="E119" s="4523" t="s">
        <v>425</v>
      </c>
      <c r="F119" s="4520" t="s">
        <v>4</v>
      </c>
    </row>
    <row r="120" spans="2:6">
      <c r="B120" s="4522" t="s">
        <v>429</v>
      </c>
      <c r="C120" s="4519"/>
      <c r="D120" s="4519" t="s">
        <v>430</v>
      </c>
      <c r="E120" s="4524"/>
      <c r="F120" s="4520" t="s">
        <v>4</v>
      </c>
    </row>
    <row r="121" spans="2:6" ht="25.5">
      <c r="B121" s="4522" t="s">
        <v>431</v>
      </c>
      <c r="C121" s="4519" t="s">
        <v>385</v>
      </c>
      <c r="D121" s="4519"/>
      <c r="E121" s="4519"/>
      <c r="F121" s="4520" t="s">
        <v>4</v>
      </c>
    </row>
    <row r="122" spans="2:6" ht="25.5">
      <c r="B122" s="4522" t="s">
        <v>432</v>
      </c>
      <c r="C122" s="4519" t="s">
        <v>385</v>
      </c>
      <c r="D122" s="4519"/>
      <c r="E122" s="4519"/>
      <c r="F122" s="4520" t="s">
        <v>4</v>
      </c>
    </row>
    <row r="123" spans="2:6" ht="51">
      <c r="B123" s="4522" t="s">
        <v>433</v>
      </c>
      <c r="C123" s="4519"/>
      <c r="D123" s="4519" t="s">
        <v>418</v>
      </c>
      <c r="E123" s="4519" t="s">
        <v>434</v>
      </c>
      <c r="F123" s="4520" t="s">
        <v>4</v>
      </c>
    </row>
    <row r="124" spans="2:6" ht="25.5">
      <c r="B124" s="4522" t="s">
        <v>435</v>
      </c>
      <c r="C124" s="4519"/>
      <c r="D124" s="4519"/>
      <c r="E124" s="4519" t="s">
        <v>408</v>
      </c>
      <c r="F124" s="4520" t="s">
        <v>4</v>
      </c>
    </row>
    <row r="125" spans="2:6" ht="25.5">
      <c r="B125" s="4522" t="s">
        <v>436</v>
      </c>
      <c r="C125" s="4519" t="s">
        <v>437</v>
      </c>
      <c r="D125" s="4519"/>
      <c r="E125" s="4519" t="s">
        <v>300</v>
      </c>
      <c r="F125" s="4520" t="s">
        <v>4</v>
      </c>
    </row>
    <row r="126" spans="2:6" ht="25.5">
      <c r="B126" s="4522" t="s">
        <v>438</v>
      </c>
      <c r="C126" s="4519" t="s">
        <v>289</v>
      </c>
      <c r="D126" s="4519" t="s">
        <v>385</v>
      </c>
      <c r="E126" s="4519"/>
      <c r="F126" s="4520" t="s">
        <v>4</v>
      </c>
    </row>
    <row r="127" spans="2:6" ht="38.25">
      <c r="B127" s="6951" t="s">
        <v>439</v>
      </c>
      <c r="C127" s="4514" t="s">
        <v>289</v>
      </c>
      <c r="D127" s="4514" t="s">
        <v>440</v>
      </c>
      <c r="E127" s="4514" t="s">
        <v>441</v>
      </c>
      <c r="F127" s="4516" t="s">
        <v>4</v>
      </c>
    </row>
    <row r="128" spans="2:6" ht="25.5">
      <c r="B128" s="6952"/>
      <c r="C128" s="782"/>
      <c r="D128" s="782" t="s">
        <v>385</v>
      </c>
      <c r="E128" s="785"/>
      <c r="F128" s="783" t="s">
        <v>4</v>
      </c>
    </row>
    <row r="129" spans="2:6" ht="25.5">
      <c r="B129" s="4522" t="s">
        <v>442</v>
      </c>
      <c r="C129" s="4519" t="s">
        <v>289</v>
      </c>
      <c r="D129" s="4519" t="s">
        <v>385</v>
      </c>
      <c r="E129" s="4519"/>
      <c r="F129" s="4520" t="s">
        <v>4</v>
      </c>
    </row>
    <row r="130" spans="2:6" ht="25.5">
      <c r="B130" s="4522" t="s">
        <v>443</v>
      </c>
      <c r="C130" s="4519" t="s">
        <v>289</v>
      </c>
      <c r="D130" s="4519"/>
      <c r="E130" s="4519"/>
      <c r="F130" s="4520" t="s">
        <v>4</v>
      </c>
    </row>
    <row r="131" spans="2:6" ht="25.5">
      <c r="B131" s="6951" t="s">
        <v>444</v>
      </c>
      <c r="C131" s="4514" t="s">
        <v>289</v>
      </c>
      <c r="D131" s="4514"/>
      <c r="E131" s="4514"/>
      <c r="F131" s="4516" t="s">
        <v>4</v>
      </c>
    </row>
    <row r="132" spans="2:6" ht="25.5">
      <c r="B132" s="6952"/>
      <c r="C132" s="782" t="s">
        <v>445</v>
      </c>
      <c r="D132" s="782"/>
      <c r="E132" s="782"/>
      <c r="F132" s="783" t="s">
        <v>4</v>
      </c>
    </row>
    <row r="133" spans="2:6" ht="25.5">
      <c r="B133" s="4522" t="s">
        <v>446</v>
      </c>
      <c r="C133" s="4519" t="s">
        <v>289</v>
      </c>
      <c r="D133" s="4519"/>
      <c r="E133" s="4519"/>
      <c r="F133" s="4520" t="s">
        <v>4</v>
      </c>
    </row>
    <row r="134" spans="2:6" ht="25.5">
      <c r="B134" s="6951" t="s">
        <v>447</v>
      </c>
      <c r="C134" s="4514" t="s">
        <v>448</v>
      </c>
      <c r="D134" s="4514" t="s">
        <v>449</v>
      </c>
      <c r="E134" s="4514"/>
      <c r="F134" s="4516" t="s">
        <v>4</v>
      </c>
    </row>
    <row r="135" spans="2:6" ht="25.5">
      <c r="B135" s="6952"/>
      <c r="C135" s="782" t="s">
        <v>289</v>
      </c>
      <c r="D135" s="782" t="s">
        <v>418</v>
      </c>
      <c r="E135" s="782"/>
      <c r="F135" s="783" t="s">
        <v>4</v>
      </c>
    </row>
    <row r="136" spans="2:6" ht="25.5">
      <c r="B136" s="4522" t="s">
        <v>450</v>
      </c>
      <c r="C136" s="4519" t="s">
        <v>289</v>
      </c>
      <c r="D136" s="4519" t="s">
        <v>451</v>
      </c>
      <c r="E136" s="4519"/>
      <c r="F136" s="4520" t="s">
        <v>4</v>
      </c>
    </row>
    <row r="137" spans="2:6" ht="38.25">
      <c r="B137" s="4522" t="s">
        <v>452</v>
      </c>
      <c r="C137" s="4519" t="s">
        <v>453</v>
      </c>
      <c r="D137" s="4519" t="s">
        <v>454</v>
      </c>
      <c r="E137" s="4519"/>
      <c r="F137" s="4520" t="s">
        <v>4</v>
      </c>
    </row>
    <row r="138" spans="2:6" ht="102">
      <c r="B138" s="6975" t="s">
        <v>455</v>
      </c>
      <c r="C138" s="4509"/>
      <c r="D138" s="4509"/>
      <c r="E138" s="4509" t="s">
        <v>456</v>
      </c>
      <c r="F138" s="4525" t="s">
        <v>251</v>
      </c>
    </row>
    <row r="139" spans="2:6" ht="38.25">
      <c r="B139" s="6976"/>
      <c r="C139" s="781"/>
      <c r="D139" s="781"/>
      <c r="E139" s="781" t="s">
        <v>457</v>
      </c>
      <c r="F139" s="4526" t="s">
        <v>251</v>
      </c>
    </row>
    <row r="140" spans="2:6" ht="38.25">
      <c r="B140" s="4527" t="s">
        <v>458</v>
      </c>
      <c r="C140" s="4528"/>
      <c r="D140" s="4528"/>
      <c r="E140" s="4528" t="s">
        <v>459</v>
      </c>
      <c r="F140" s="4529" t="s">
        <v>251</v>
      </c>
    </row>
    <row r="141" spans="2:6" ht="51">
      <c r="B141" s="4527" t="s">
        <v>460</v>
      </c>
      <c r="C141" s="4528" t="s">
        <v>461</v>
      </c>
      <c r="D141" s="4528"/>
      <c r="E141" s="4528"/>
      <c r="F141" s="4529" t="s">
        <v>251</v>
      </c>
    </row>
    <row r="142" spans="2:6" ht="25.5">
      <c r="B142" s="4511" t="s">
        <v>462</v>
      </c>
      <c r="C142" s="4512" t="s">
        <v>463</v>
      </c>
      <c r="D142" s="4512"/>
      <c r="E142" s="4512"/>
      <c r="F142" s="4513" t="s">
        <v>251</v>
      </c>
    </row>
    <row r="143" spans="2:6" ht="25.5">
      <c r="B143" s="4511" t="s">
        <v>464</v>
      </c>
      <c r="C143" s="4512" t="s">
        <v>465</v>
      </c>
      <c r="D143" s="4512"/>
      <c r="E143" s="4512"/>
      <c r="F143" s="4513" t="s">
        <v>251</v>
      </c>
    </row>
    <row r="146" spans="2:6">
      <c r="B146" s="4530" t="s">
        <v>466</v>
      </c>
      <c r="C146" s="787"/>
      <c r="D146" s="787"/>
      <c r="E146" s="787"/>
      <c r="F146" s="780"/>
    </row>
    <row r="147" spans="2:6">
      <c r="B147" s="4531" t="s">
        <v>467</v>
      </c>
      <c r="C147" s="4532" t="s">
        <v>468</v>
      </c>
      <c r="D147" s="4532"/>
      <c r="E147" s="4532"/>
      <c r="F147" s="4520" t="s">
        <v>4</v>
      </c>
    </row>
    <row r="148" spans="2:6">
      <c r="B148" s="4531" t="s">
        <v>469</v>
      </c>
      <c r="C148" s="4532" t="s">
        <v>470</v>
      </c>
      <c r="D148" s="4532"/>
      <c r="E148" s="4532"/>
      <c r="F148" s="4520" t="s">
        <v>4</v>
      </c>
    </row>
    <row r="149" spans="2:6">
      <c r="B149" s="4531" t="s">
        <v>471</v>
      </c>
      <c r="C149" s="4532" t="s">
        <v>472</v>
      </c>
      <c r="D149" s="4532"/>
      <c r="E149" s="4532"/>
      <c r="F149" s="4520" t="s">
        <v>4</v>
      </c>
    </row>
    <row r="150" spans="2:6">
      <c r="B150" s="4531" t="s">
        <v>473</v>
      </c>
      <c r="C150" s="4532" t="s">
        <v>474</v>
      </c>
      <c r="D150" s="4532"/>
      <c r="E150" s="4532"/>
      <c r="F150" s="4520" t="s">
        <v>4</v>
      </c>
    </row>
    <row r="151" spans="2:6">
      <c r="B151" s="4533" t="s">
        <v>475</v>
      </c>
      <c r="C151" s="4005" t="s">
        <v>476</v>
      </c>
      <c r="D151" s="4005"/>
      <c r="E151" s="4005"/>
      <c r="F151" s="786" t="s">
        <v>4</v>
      </c>
    </row>
    <row r="152" spans="2:6">
      <c r="B152" s="4531" t="s">
        <v>477</v>
      </c>
      <c r="C152" s="4532" t="s">
        <v>478</v>
      </c>
      <c r="D152" s="4532"/>
      <c r="E152" s="4532"/>
      <c r="F152" s="4520" t="s">
        <v>4</v>
      </c>
    </row>
    <row r="153" spans="2:6" ht="13.5" thickBot="1">
      <c r="B153" s="6971" t="s">
        <v>244</v>
      </c>
      <c r="C153" s="6972"/>
      <c r="D153" s="6973"/>
      <c r="E153" s="6973"/>
      <c r="F153" s="6974"/>
    </row>
    <row r="154" spans="2:6">
      <c r="B154" s="4534"/>
      <c r="C154" s="4535"/>
      <c r="D154" s="4535"/>
      <c r="E154" s="4535"/>
      <c r="F154" s="780"/>
    </row>
    <row r="155" spans="2:6" ht="25.5">
      <c r="B155" s="6969" t="s">
        <v>479</v>
      </c>
      <c r="C155" s="4536" t="s">
        <v>480</v>
      </c>
      <c r="D155" s="4537"/>
      <c r="E155" s="4536" t="s">
        <v>481</v>
      </c>
      <c r="F155" s="4516" t="s">
        <v>4</v>
      </c>
    </row>
    <row r="156" spans="2:6">
      <c r="B156" s="6970"/>
      <c r="C156" s="788" t="s">
        <v>482</v>
      </c>
      <c r="D156" s="788"/>
      <c r="E156" s="788"/>
      <c r="F156" s="783" t="s">
        <v>4</v>
      </c>
    </row>
    <row r="157" spans="2:6">
      <c r="B157" s="4538" t="s">
        <v>483</v>
      </c>
      <c r="C157" s="4539" t="s">
        <v>484</v>
      </c>
      <c r="D157" s="4539"/>
      <c r="E157" s="4539"/>
      <c r="F157" s="4520" t="s">
        <v>4</v>
      </c>
    </row>
    <row r="158" spans="2:6" ht="38.25">
      <c r="B158" s="6967" t="s">
        <v>485</v>
      </c>
      <c r="C158" s="4536"/>
      <c r="D158" s="4536"/>
      <c r="E158" s="4536" t="s">
        <v>486</v>
      </c>
      <c r="F158" s="4516" t="s">
        <v>4</v>
      </c>
    </row>
    <row r="159" spans="2:6">
      <c r="B159" s="6968"/>
      <c r="C159" s="788"/>
      <c r="D159" s="788"/>
      <c r="E159" s="788" t="s">
        <v>487</v>
      </c>
      <c r="F159" s="783" t="s">
        <v>4</v>
      </c>
    </row>
    <row r="160" spans="2:6" ht="25.5">
      <c r="B160" s="4540" t="s">
        <v>488</v>
      </c>
      <c r="C160" s="4539"/>
      <c r="D160" s="4539"/>
      <c r="E160" s="4539" t="s">
        <v>489</v>
      </c>
      <c r="F160" s="4520" t="s">
        <v>4</v>
      </c>
    </row>
    <row r="161" spans="2:6" ht="51">
      <c r="B161" s="4540" t="s">
        <v>490</v>
      </c>
      <c r="C161" s="4539" t="s">
        <v>491</v>
      </c>
      <c r="D161" s="4539" t="s">
        <v>492</v>
      </c>
      <c r="E161" s="4541"/>
      <c r="F161" s="4520" t="s">
        <v>4</v>
      </c>
    </row>
    <row r="162" spans="2:6" ht="25.5">
      <c r="B162" s="4542" t="s">
        <v>493</v>
      </c>
      <c r="C162" s="4006"/>
      <c r="D162" s="4006" t="s">
        <v>494</v>
      </c>
      <c r="E162" s="4007"/>
      <c r="F162" s="786" t="s">
        <v>4</v>
      </c>
    </row>
    <row r="163" spans="2:6">
      <c r="B163" s="4540" t="s">
        <v>495</v>
      </c>
      <c r="C163" s="4539"/>
      <c r="D163" s="4541"/>
      <c r="E163" s="4539" t="s">
        <v>496</v>
      </c>
      <c r="F163" s="4520" t="s">
        <v>4</v>
      </c>
    </row>
    <row r="164" spans="2:6" ht="89.25">
      <c r="B164" s="6967" t="s">
        <v>497</v>
      </c>
      <c r="C164" s="4536"/>
      <c r="D164" s="4536" t="s">
        <v>498</v>
      </c>
      <c r="E164" s="4536" t="s">
        <v>499</v>
      </c>
      <c r="F164" s="4516" t="s">
        <v>4</v>
      </c>
    </row>
    <row r="165" spans="2:6" ht="63.75">
      <c r="B165" s="6968"/>
      <c r="C165" s="788"/>
      <c r="D165" s="788" t="s">
        <v>500</v>
      </c>
      <c r="E165" s="788"/>
      <c r="F165" s="783" t="s">
        <v>4</v>
      </c>
    </row>
    <row r="166" spans="2:6" ht="25.5">
      <c r="B166" s="4542" t="s">
        <v>501</v>
      </c>
      <c r="C166" s="4006"/>
      <c r="D166" s="4006" t="s">
        <v>502</v>
      </c>
      <c r="E166" s="4007"/>
      <c r="F166" s="786" t="s">
        <v>4</v>
      </c>
    </row>
    <row r="167" spans="2:6" ht="127.5">
      <c r="B167" s="4540" t="s">
        <v>503</v>
      </c>
      <c r="C167" s="4539" t="s">
        <v>504</v>
      </c>
      <c r="D167" s="4539"/>
      <c r="E167" s="4539" t="s">
        <v>505</v>
      </c>
      <c r="F167" s="4520" t="s">
        <v>4</v>
      </c>
    </row>
    <row r="168" spans="2:6" ht="75" customHeight="1">
      <c r="B168" s="6967" t="s">
        <v>506</v>
      </c>
      <c r="C168" s="4536" t="s">
        <v>507</v>
      </c>
      <c r="D168" s="4536"/>
      <c r="E168" s="4536" t="s">
        <v>508</v>
      </c>
      <c r="F168" s="4516" t="s">
        <v>4</v>
      </c>
    </row>
    <row r="169" spans="2:6" ht="36.75" customHeight="1">
      <c r="B169" s="6977"/>
      <c r="C169" s="1356"/>
      <c r="D169" s="1356"/>
      <c r="E169" s="1356" t="s">
        <v>509</v>
      </c>
      <c r="F169" s="4063" t="s">
        <v>4</v>
      </c>
    </row>
    <row r="170" spans="2:6" ht="114.75">
      <c r="B170" s="6968"/>
      <c r="C170" s="788"/>
      <c r="D170" s="788"/>
      <c r="E170" s="788" t="s">
        <v>510</v>
      </c>
      <c r="F170" s="783" t="s">
        <v>4</v>
      </c>
    </row>
  </sheetData>
  <mergeCells count="58">
    <mergeCell ref="B168:B170"/>
    <mergeCell ref="B111:B113"/>
    <mergeCell ref="B114:B116"/>
    <mergeCell ref="B117:B118"/>
    <mergeCell ref="B131:B132"/>
    <mergeCell ref="B134:B135"/>
    <mergeCell ref="B103:B105"/>
    <mergeCell ref="B164:B165"/>
    <mergeCell ref="B90:B91"/>
    <mergeCell ref="B92:B93"/>
    <mergeCell ref="B94:B95"/>
    <mergeCell ref="B96:B98"/>
    <mergeCell ref="B99:B100"/>
    <mergeCell ref="B155:B156"/>
    <mergeCell ref="B158:B159"/>
    <mergeCell ref="B107:B110"/>
    <mergeCell ref="B101:B102"/>
    <mergeCell ref="B153:F153"/>
    <mergeCell ref="B127:B128"/>
    <mergeCell ref="B138:B139"/>
    <mergeCell ref="B74:B75"/>
    <mergeCell ref="B76:B78"/>
    <mergeCell ref="B79:B80"/>
    <mergeCell ref="B84:B86"/>
    <mergeCell ref="B87:B89"/>
    <mergeCell ref="B81:B83"/>
    <mergeCell ref="B2:F2"/>
    <mergeCell ref="C3:F3"/>
    <mergeCell ref="C4:F4"/>
    <mergeCell ref="F7:F8"/>
    <mergeCell ref="B7:B8"/>
    <mergeCell ref="C7:E7"/>
    <mergeCell ref="B10:F10"/>
    <mergeCell ref="B19:B22"/>
    <mergeCell ref="B26:B30"/>
    <mergeCell ref="B23:B25"/>
    <mergeCell ref="B31:B33"/>
    <mergeCell ref="B13:B14"/>
    <mergeCell ref="F15:F16"/>
    <mergeCell ref="D15:D16"/>
    <mergeCell ref="C15:C16"/>
    <mergeCell ref="B15:B16"/>
    <mergeCell ref="B34:B35"/>
    <mergeCell ref="B69:B71"/>
    <mergeCell ref="B72:B73"/>
    <mergeCell ref="B37:B38"/>
    <mergeCell ref="B59:B61"/>
    <mergeCell ref="B62:B63"/>
    <mergeCell ref="B64:B65"/>
    <mergeCell ref="B66:B68"/>
    <mergeCell ref="B51:B53"/>
    <mergeCell ref="B54:B55"/>
    <mergeCell ref="B56:B58"/>
    <mergeCell ref="B39:B40"/>
    <mergeCell ref="B41:B42"/>
    <mergeCell ref="B43:B45"/>
    <mergeCell ref="B46:B48"/>
    <mergeCell ref="B49:B50"/>
  </mergeCells>
  <printOptions horizontalCentered="1"/>
  <pageMargins left="0.2" right="0.2" top="1.25" bottom="0.75" header="0.3" footer="0.3"/>
  <pageSetup paperSize="5" scale="56"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517E8-7885-43A6-8D7F-AF00366F4529}">
  <sheetPr codeName="Sheet75">
    <tabColor rgb="FFFFCCCC"/>
    <pageSetUpPr fitToPage="1"/>
  </sheetPr>
  <dimension ref="B2:I90"/>
  <sheetViews>
    <sheetView showGridLines="0" zoomScale="85" zoomScaleNormal="85" workbookViewId="0">
      <selection activeCell="D5" sqref="D5"/>
    </sheetView>
  </sheetViews>
  <sheetFormatPr defaultColWidth="8.85546875" defaultRowHeight="12.75" outlineLevelRow="1"/>
  <cols>
    <col min="1" max="1" width="1.85546875" style="540" customWidth="1"/>
    <col min="2" max="2" width="3.7109375" style="540" customWidth="1"/>
    <col min="3" max="3" width="45.7109375" style="540" customWidth="1"/>
    <col min="4" max="6" width="20.7109375" style="540" customWidth="1"/>
    <col min="7" max="7" width="30.7109375" style="540" customWidth="1"/>
    <col min="8" max="8" width="2" style="540" customWidth="1"/>
    <col min="9" max="9" width="18.7109375" style="540" customWidth="1"/>
    <col min="10" max="14" width="5.7109375" style="540" customWidth="1"/>
    <col min="15" max="16384" width="8.85546875" style="540"/>
  </cols>
  <sheetData>
    <row r="2" spans="2:9">
      <c r="B2" s="2470" t="s">
        <v>2550</v>
      </c>
      <c r="G2" s="1484"/>
      <c r="H2" s="8180" t="s">
        <v>1486</v>
      </c>
      <c r="I2" s="5933" t="s">
        <v>1067</v>
      </c>
    </row>
    <row r="3" spans="2:9" ht="13.5" thickBot="1">
      <c r="B3" s="1455" t="s">
        <v>7</v>
      </c>
      <c r="C3" s="265"/>
      <c r="D3" s="5393">
        <f>'Com Prof'!D2</f>
        <v>0</v>
      </c>
      <c r="E3" s="5394"/>
      <c r="F3" s="5394"/>
      <c r="G3" s="1484"/>
      <c r="H3" s="7342"/>
      <c r="I3" s="550" t="s">
        <v>1487</v>
      </c>
    </row>
    <row r="4" spans="2:9" ht="18" customHeight="1" thickBot="1">
      <c r="B4" s="1455" t="s">
        <v>757</v>
      </c>
      <c r="C4" s="265"/>
      <c r="D4" s="5946">
        <f>'Com Prof'!D3</f>
        <v>45657</v>
      </c>
      <c r="E4" s="5947"/>
      <c r="F4" s="5947"/>
      <c r="G4" s="265"/>
      <c r="H4" s="7342"/>
      <c r="I4" s="550" t="s">
        <v>1488</v>
      </c>
    </row>
    <row r="5" spans="2:9" ht="13.5" thickBot="1">
      <c r="B5" s="593"/>
      <c r="C5" s="593"/>
      <c r="D5" s="593"/>
      <c r="E5" s="593"/>
      <c r="F5" s="593"/>
      <c r="G5" s="593"/>
      <c r="H5" s="8275"/>
      <c r="I5" s="551" t="s">
        <v>258</v>
      </c>
    </row>
    <row r="8" spans="2:9" ht="13.5" thickBot="1"/>
    <row r="9" spans="2:9" ht="15" customHeight="1">
      <c r="B9" s="8491" t="s">
        <v>52</v>
      </c>
      <c r="C9" s="8492"/>
      <c r="D9" s="8187" t="s">
        <v>756</v>
      </c>
      <c r="E9" s="8187" t="s">
        <v>1083</v>
      </c>
      <c r="F9" s="8092" t="s">
        <v>1084</v>
      </c>
      <c r="G9" s="8497" t="s">
        <v>1497</v>
      </c>
    </row>
    <row r="10" spans="2:9" ht="15" customHeight="1">
      <c r="B10" s="8493"/>
      <c r="C10" s="8494"/>
      <c r="D10" s="8416"/>
      <c r="E10" s="8416"/>
      <c r="F10" s="7689"/>
      <c r="G10" s="8498"/>
    </row>
    <row r="11" spans="2:9" ht="15" customHeight="1" thickBot="1">
      <c r="B11" s="8495"/>
      <c r="C11" s="8496"/>
      <c r="D11" s="8456"/>
      <c r="E11" s="8456"/>
      <c r="F11" s="8020"/>
      <c r="G11" s="8499"/>
    </row>
    <row r="12" spans="2:9">
      <c r="B12" s="2809"/>
      <c r="C12" s="2023"/>
      <c r="D12" s="4111"/>
      <c r="E12" s="4159"/>
      <c r="F12" s="4159"/>
      <c r="G12" s="4125"/>
    </row>
    <row r="13" spans="2:9">
      <c r="B13" s="2809"/>
      <c r="C13" s="2023"/>
      <c r="D13" s="4114"/>
      <c r="E13" s="4150"/>
      <c r="F13" s="4150"/>
      <c r="G13" s="4125"/>
    </row>
    <row r="14" spans="2:9">
      <c r="B14" s="2809"/>
      <c r="C14" s="421" t="s">
        <v>2551</v>
      </c>
      <c r="D14" s="4241">
        <f>D25</f>
        <v>0</v>
      </c>
      <c r="E14" s="4150"/>
      <c r="F14" s="4150"/>
      <c r="G14" s="4197"/>
    </row>
    <row r="15" spans="2:9" ht="13.5" thickBot="1">
      <c r="B15" s="5948"/>
      <c r="C15" s="1031" t="s">
        <v>2552</v>
      </c>
      <c r="D15" s="2810">
        <f>D39</f>
        <v>0</v>
      </c>
      <c r="E15" s="1468"/>
      <c r="F15" s="1468"/>
      <c r="G15" s="2044"/>
    </row>
    <row r="16" spans="2:9">
      <c r="B16" s="5949"/>
      <c r="C16" s="5950" t="s">
        <v>2553</v>
      </c>
      <c r="D16" s="5951">
        <f>D14-D15</f>
        <v>0</v>
      </c>
      <c r="E16" s="5951">
        <f>E14-E15</f>
        <v>0</v>
      </c>
      <c r="F16" s="5951">
        <f>F14-F15</f>
        <v>0</v>
      </c>
      <c r="G16" s="5952"/>
    </row>
    <row r="17" spans="2:7">
      <c r="B17" s="2809"/>
      <c r="C17" s="2023"/>
      <c r="D17" s="4114"/>
      <c r="E17" s="4150"/>
      <c r="F17" s="4150"/>
      <c r="G17" s="4125"/>
    </row>
    <row r="18" spans="2:7">
      <c r="B18" s="2809"/>
      <c r="C18" s="2023"/>
      <c r="D18" s="4114"/>
      <c r="E18" s="4150"/>
      <c r="F18" s="4150"/>
      <c r="G18" s="4125"/>
    </row>
    <row r="19" spans="2:7">
      <c r="B19" s="2811" t="s">
        <v>1513</v>
      </c>
      <c r="C19" s="1643" t="s">
        <v>2551</v>
      </c>
      <c r="D19" s="1645"/>
      <c r="E19" s="4150"/>
      <c r="F19" s="4150"/>
      <c r="G19" s="4125"/>
    </row>
    <row r="20" spans="2:7">
      <c r="B20" s="2811"/>
      <c r="C20" s="1500" t="s">
        <v>2554</v>
      </c>
      <c r="D20" s="4150"/>
      <c r="E20" s="4150"/>
      <c r="F20" s="4150"/>
      <c r="G20" s="4197"/>
    </row>
    <row r="21" spans="2:7">
      <c r="B21" s="2811"/>
      <c r="C21" s="1500" t="s">
        <v>2555</v>
      </c>
      <c r="D21" s="4150"/>
      <c r="E21" s="4150"/>
      <c r="F21" s="4150"/>
      <c r="G21" s="4197"/>
    </row>
    <row r="22" spans="2:7">
      <c r="B22" s="2811"/>
      <c r="C22" s="1500" t="s">
        <v>2556</v>
      </c>
      <c r="D22" s="4150"/>
      <c r="E22" s="4150"/>
      <c r="F22" s="4150"/>
      <c r="G22" s="4197"/>
    </row>
    <row r="23" spans="2:7">
      <c r="B23" s="2811"/>
      <c r="C23" s="1500" t="s">
        <v>2557</v>
      </c>
      <c r="D23" s="4150"/>
      <c r="E23" s="4150"/>
      <c r="F23" s="4150"/>
      <c r="G23" s="4197"/>
    </row>
    <row r="24" spans="2:7">
      <c r="B24" s="2811"/>
      <c r="C24" s="1500" t="s">
        <v>2558</v>
      </c>
      <c r="D24" s="4150"/>
      <c r="E24" s="4150"/>
      <c r="F24" s="4150"/>
      <c r="G24" s="4197"/>
    </row>
    <row r="25" spans="2:7">
      <c r="B25" s="5949"/>
      <c r="C25" s="5953" t="s">
        <v>2559</v>
      </c>
      <c r="D25" s="5951">
        <f>SUM(D20:D24)</f>
        <v>0</v>
      </c>
      <c r="E25" s="5951">
        <f>SUM(E20:E24)</f>
        <v>0</v>
      </c>
      <c r="F25" s="5951">
        <f>SUM(F20:F24)</f>
        <v>0</v>
      </c>
      <c r="G25" s="4242"/>
    </row>
    <row r="26" spans="2:7">
      <c r="B26" s="1780"/>
      <c r="C26" s="2812" t="s">
        <v>1263</v>
      </c>
      <c r="D26" s="5954">
        <f>D25-SFP!G162</f>
        <v>0</v>
      </c>
      <c r="E26" s="4150"/>
      <c r="F26" s="4150"/>
      <c r="G26" s="4125"/>
    </row>
    <row r="27" spans="2:7">
      <c r="B27" s="1780"/>
      <c r="C27" s="1031"/>
      <c r="D27" s="4150"/>
      <c r="E27" s="4150"/>
      <c r="F27" s="4150"/>
      <c r="G27" s="4125"/>
    </row>
    <row r="28" spans="2:7">
      <c r="B28" s="2811" t="s">
        <v>1514</v>
      </c>
      <c r="C28" s="1643" t="s">
        <v>2560</v>
      </c>
      <c r="D28" s="4150"/>
      <c r="E28" s="4150"/>
      <c r="F28" s="4150"/>
      <c r="G28" s="4125"/>
    </row>
    <row r="29" spans="2:7">
      <c r="B29" s="1635"/>
      <c r="C29" s="1500" t="s">
        <v>2561</v>
      </c>
      <c r="D29" s="4150"/>
      <c r="E29" s="4150"/>
      <c r="F29" s="4150"/>
      <c r="G29" s="4197"/>
    </row>
    <row r="30" spans="2:7">
      <c r="B30" s="1635"/>
      <c r="C30" s="1500" t="s">
        <v>2562</v>
      </c>
      <c r="D30" s="4150"/>
      <c r="E30" s="4150"/>
      <c r="F30" s="4150"/>
      <c r="G30" s="4197"/>
    </row>
    <row r="31" spans="2:7">
      <c r="B31" s="1635"/>
      <c r="C31" s="1500" t="s">
        <v>2563</v>
      </c>
      <c r="D31" s="4150"/>
      <c r="E31" s="4150"/>
      <c r="F31" s="4150"/>
      <c r="G31" s="4197"/>
    </row>
    <row r="32" spans="2:7">
      <c r="B32" s="1635"/>
      <c r="C32" s="1500" t="s">
        <v>2564</v>
      </c>
      <c r="D32" s="4150"/>
      <c r="E32" s="4150"/>
      <c r="F32" s="4150"/>
      <c r="G32" s="4197"/>
    </row>
    <row r="33" spans="2:7">
      <c r="B33" s="1630"/>
      <c r="C33" s="1500" t="s">
        <v>2557</v>
      </c>
      <c r="D33" s="4150"/>
      <c r="E33" s="4150"/>
      <c r="F33" s="4150"/>
      <c r="G33" s="4197"/>
    </row>
    <row r="34" spans="2:7">
      <c r="B34" s="1630"/>
      <c r="C34" s="1500" t="s">
        <v>2565</v>
      </c>
      <c r="D34" s="4150"/>
      <c r="E34" s="4150"/>
      <c r="F34" s="4150"/>
      <c r="G34" s="4197"/>
    </row>
    <row r="35" spans="2:7">
      <c r="B35" s="2811"/>
      <c r="C35" s="1500" t="s">
        <v>2566</v>
      </c>
      <c r="D35" s="4150"/>
      <c r="E35" s="4150"/>
      <c r="F35" s="4150"/>
      <c r="G35" s="4197"/>
    </row>
    <row r="36" spans="2:7">
      <c r="B36" s="1635"/>
      <c r="C36" s="2813" t="s">
        <v>2567</v>
      </c>
      <c r="D36" s="4150"/>
      <c r="E36" s="4150"/>
      <c r="F36" s="4150"/>
      <c r="G36" s="4197"/>
    </row>
    <row r="37" spans="2:7">
      <c r="B37" s="1635"/>
      <c r="C37" s="2813" t="s">
        <v>2568</v>
      </c>
      <c r="D37" s="4150"/>
      <c r="E37" s="4150"/>
      <c r="F37" s="4150"/>
      <c r="G37" s="4197"/>
    </row>
    <row r="38" spans="2:7" ht="13.5" thickBot="1">
      <c r="B38" s="2491"/>
      <c r="C38" s="2814" t="s">
        <v>2569</v>
      </c>
      <c r="D38" s="4150"/>
      <c r="E38" s="4150"/>
      <c r="F38" s="4150"/>
      <c r="G38" s="4197"/>
    </row>
    <row r="39" spans="2:7">
      <c r="B39" s="5955"/>
      <c r="C39" s="5953" t="s">
        <v>2570</v>
      </c>
      <c r="D39" s="5951">
        <f>SUM(D29:D38)</f>
        <v>0</v>
      </c>
      <c r="E39" s="5951">
        <f>SUM(E29:E38)</f>
        <v>0</v>
      </c>
      <c r="F39" s="5951">
        <f>SUM(F29:F38)</f>
        <v>0</v>
      </c>
      <c r="G39" s="5952"/>
    </row>
    <row r="40" spans="2:7">
      <c r="B40" s="5720"/>
      <c r="C40" s="2812" t="s">
        <v>1263</v>
      </c>
      <c r="D40" s="5954">
        <f>D39-SFP!G218</f>
        <v>0</v>
      </c>
      <c r="E40" s="4150"/>
      <c r="F40" s="4150"/>
      <c r="G40" s="4125"/>
    </row>
    <row r="41" spans="2:7">
      <c r="B41" s="5720"/>
      <c r="C41" s="2812"/>
      <c r="D41" s="5954"/>
      <c r="E41" s="4150"/>
      <c r="F41" s="4150"/>
      <c r="G41" s="4125"/>
    </row>
    <row r="42" spans="2:7" ht="13.5" thickBot="1">
      <c r="B42" s="8489"/>
      <c r="C42" s="8490"/>
      <c r="D42" s="5956"/>
      <c r="E42" s="5956"/>
      <c r="F42" s="5956"/>
      <c r="G42" s="5957"/>
    </row>
    <row r="47" spans="2:7" s="52" customFormat="1"/>
    <row r="48" spans="2:7" s="52" customFormat="1" hidden="1">
      <c r="B48" s="7538" t="s">
        <v>1068</v>
      </c>
      <c r="C48" s="7539"/>
      <c r="D48" s="7539"/>
      <c r="E48" s="7539"/>
      <c r="F48" s="7539"/>
      <c r="G48" s="7540"/>
    </row>
    <row r="49" spans="2:7" s="52" customFormat="1" hidden="1">
      <c r="B49" s="8488" t="s">
        <v>86</v>
      </c>
      <c r="C49" s="8488"/>
      <c r="D49" s="8488"/>
      <c r="E49" s="8488"/>
      <c r="F49" s="2880" t="s">
        <v>756</v>
      </c>
      <c r="G49" s="2879" t="s">
        <v>44</v>
      </c>
    </row>
    <row r="50" spans="2:7" s="52" customFormat="1" hidden="1">
      <c r="B50" s="7911" t="s">
        <v>2308</v>
      </c>
      <c r="C50" s="7911"/>
      <c r="D50" s="7911"/>
      <c r="E50" s="7911"/>
      <c r="F50" s="1165">
        <f>F37</f>
        <v>0</v>
      </c>
      <c r="G50" s="1655"/>
    </row>
    <row r="51" spans="2:7" s="52" customFormat="1" hidden="1">
      <c r="B51" s="8485" t="s">
        <v>2571</v>
      </c>
      <c r="C51" s="8485"/>
      <c r="D51" s="8485"/>
      <c r="E51" s="8485"/>
      <c r="F51" s="1810"/>
      <c r="G51" s="1655"/>
    </row>
    <row r="52" spans="2:7" s="52" customFormat="1" hidden="1">
      <c r="B52" s="8468" t="s">
        <v>1767</v>
      </c>
      <c r="C52" s="8469"/>
      <c r="D52" s="8469"/>
      <c r="E52" s="8470"/>
      <c r="F52" s="2881"/>
      <c r="G52" s="1812"/>
    </row>
    <row r="53" spans="2:7" s="52" customFormat="1" hidden="1">
      <c r="B53" s="8245" t="s">
        <v>2309</v>
      </c>
      <c r="C53" s="8245"/>
      <c r="D53" s="8245"/>
      <c r="E53" s="8245"/>
      <c r="F53" s="1812"/>
      <c r="G53" s="1812"/>
    </row>
    <row r="54" spans="2:7" s="52" customFormat="1" hidden="1">
      <c r="B54" s="8486" t="s">
        <v>2572</v>
      </c>
      <c r="C54" s="8486"/>
      <c r="D54" s="8486"/>
      <c r="E54" s="8486"/>
      <c r="F54" s="1813">
        <f>SUM(F52:F53)</f>
        <v>0</v>
      </c>
      <c r="G54" s="1655"/>
    </row>
    <row r="55" spans="2:7" s="52" customFormat="1" hidden="1">
      <c r="B55" s="8487" t="s">
        <v>2573</v>
      </c>
      <c r="C55" s="8487"/>
      <c r="D55" s="8487"/>
      <c r="E55" s="8487"/>
      <c r="F55" s="1814">
        <f>F50+F54</f>
        <v>0</v>
      </c>
      <c r="G55" s="1814"/>
    </row>
    <row r="56" spans="2:7" s="52" customFormat="1" hidden="1">
      <c r="B56" s="8244" t="s">
        <v>2492</v>
      </c>
      <c r="C56" s="8244"/>
      <c r="D56" s="8244"/>
      <c r="E56" s="8244"/>
      <c r="F56" s="1810">
        <f>IF(D14&gt;D15,D14-D15,0)</f>
        <v>0</v>
      </c>
      <c r="G56" s="1655"/>
    </row>
    <row r="57" spans="2:7" s="52" customFormat="1" ht="13.5" hidden="1" thickBot="1">
      <c r="B57" s="8483" t="s">
        <v>2574</v>
      </c>
      <c r="C57" s="8483"/>
      <c r="D57" s="8483"/>
      <c r="E57" s="8484"/>
      <c r="F57" s="1815">
        <f>F55-F56</f>
        <v>0</v>
      </c>
      <c r="G57" s="1924"/>
    </row>
    <row r="58" spans="2:7" s="52" customFormat="1" ht="13.5" hidden="1" outlineLevel="1" thickTop="1">
      <c r="B58" s="8474" t="s">
        <v>2575</v>
      </c>
      <c r="C58" s="8475"/>
      <c r="D58" s="8475"/>
      <c r="E58" s="8476"/>
      <c r="F58" s="1925"/>
      <c r="G58" s="1926"/>
    </row>
    <row r="59" spans="2:7" s="52" customFormat="1" hidden="1" outlineLevel="1">
      <c r="B59" s="8477"/>
      <c r="C59" s="8478"/>
      <c r="D59" s="8478"/>
      <c r="E59" s="8479"/>
      <c r="F59" s="1927"/>
      <c r="G59" s="1928"/>
    </row>
    <row r="60" spans="2:7" s="52" customFormat="1" hidden="1" outlineLevel="1">
      <c r="B60" s="8480" t="s">
        <v>2576</v>
      </c>
      <c r="C60" s="8481"/>
      <c r="D60" s="8481"/>
      <c r="E60" s="8482"/>
      <c r="F60" s="1926">
        <f>SUM(F59)</f>
        <v>0</v>
      </c>
      <c r="G60" s="1926"/>
    </row>
    <row r="61" spans="2:7" s="52" customFormat="1" hidden="1" outlineLevel="1">
      <c r="B61" s="8244" t="s">
        <v>2577</v>
      </c>
      <c r="C61" s="8244"/>
      <c r="D61" s="8244"/>
      <c r="E61" s="8244"/>
      <c r="F61" s="2882">
        <f>F56-F60</f>
        <v>0</v>
      </c>
      <c r="G61" s="1926"/>
    </row>
    <row r="62" spans="2:7" s="52" customFormat="1" ht="13.5" hidden="1" outlineLevel="1" thickBot="1">
      <c r="B62" s="8483" t="s">
        <v>2578</v>
      </c>
      <c r="C62" s="8483"/>
      <c r="D62" s="8483"/>
      <c r="E62" s="8484"/>
      <c r="F62" s="1932">
        <f>F57+F60</f>
        <v>0</v>
      </c>
      <c r="G62" s="1933"/>
    </row>
    <row r="63" spans="2:7" s="52" customFormat="1" ht="13.5" hidden="1" outlineLevel="1" thickTop="1">
      <c r="B63" s="8474" t="s">
        <v>2575</v>
      </c>
      <c r="C63" s="8475"/>
      <c r="D63" s="8475"/>
      <c r="E63" s="8476"/>
      <c r="F63" s="1925"/>
      <c r="G63" s="1926"/>
    </row>
    <row r="64" spans="2:7" s="52" customFormat="1" hidden="1" outlineLevel="1">
      <c r="B64" s="8477"/>
      <c r="C64" s="8478"/>
      <c r="D64" s="8478"/>
      <c r="E64" s="8479"/>
      <c r="F64" s="1927"/>
      <c r="G64" s="1928"/>
    </row>
    <row r="65" spans="2:7" s="52" customFormat="1" hidden="1" outlineLevel="1">
      <c r="B65" s="8480" t="s">
        <v>2576</v>
      </c>
      <c r="C65" s="8481"/>
      <c r="D65" s="8481"/>
      <c r="E65" s="8482"/>
      <c r="F65" s="1926">
        <f>SUM(F64)</f>
        <v>0</v>
      </c>
      <c r="G65" s="1926"/>
    </row>
    <row r="66" spans="2:7" s="52" customFormat="1" hidden="1" outlineLevel="1">
      <c r="B66" s="8244" t="s">
        <v>2579</v>
      </c>
      <c r="C66" s="8244"/>
      <c r="D66" s="8244"/>
      <c r="E66" s="8244"/>
      <c r="F66" s="2882">
        <f>F61-F65</f>
        <v>0</v>
      </c>
      <c r="G66" s="1926"/>
    </row>
    <row r="67" spans="2:7" s="52" customFormat="1" ht="13.5" hidden="1" outlineLevel="1" thickBot="1">
      <c r="B67" s="8483" t="s">
        <v>2580</v>
      </c>
      <c r="C67" s="8483"/>
      <c r="D67" s="8483"/>
      <c r="E67" s="8484"/>
      <c r="F67" s="1932">
        <f>F62+F65</f>
        <v>0</v>
      </c>
      <c r="G67" s="1933"/>
    </row>
    <row r="68" spans="2:7" s="52" customFormat="1" ht="13.5" hidden="1" collapsed="1" thickTop="1">
      <c r="B68" s="43"/>
      <c r="C68" s="43"/>
      <c r="D68" s="43"/>
      <c r="E68" s="43"/>
      <c r="F68" s="43"/>
      <c r="G68" s="43"/>
    </row>
    <row r="69" spans="2:7" s="52" customFormat="1" hidden="1">
      <c r="B69" s="8488" t="s">
        <v>2581</v>
      </c>
      <c r="C69" s="8488"/>
      <c r="D69" s="8488"/>
      <c r="E69" s="8488"/>
      <c r="F69" s="2880" t="s">
        <v>756</v>
      </c>
      <c r="G69" s="2879" t="s">
        <v>44</v>
      </c>
    </row>
    <row r="70" spans="2:7" s="52" customFormat="1" hidden="1">
      <c r="B70" s="7911" t="s">
        <v>2308</v>
      </c>
      <c r="C70" s="7911"/>
      <c r="D70" s="7911"/>
      <c r="E70" s="7911"/>
      <c r="F70" s="1165">
        <f>D15</f>
        <v>0</v>
      </c>
      <c r="G70" s="1655"/>
    </row>
    <row r="71" spans="2:7" s="52" customFormat="1" hidden="1">
      <c r="B71" s="8485" t="s">
        <v>2571</v>
      </c>
      <c r="C71" s="8485"/>
      <c r="D71" s="8485"/>
      <c r="E71" s="8485"/>
      <c r="F71" s="1810"/>
      <c r="G71" s="1655"/>
    </row>
    <row r="72" spans="2:7" s="52" customFormat="1" hidden="1">
      <c r="B72" s="8245" t="s">
        <v>1767</v>
      </c>
      <c r="C72" s="8245"/>
      <c r="D72" s="8245"/>
      <c r="E72" s="8245"/>
      <c r="F72" s="1810">
        <f>-SUMIF(D14:D15,"&lt;0")</f>
        <v>0</v>
      </c>
      <c r="G72" s="1655"/>
    </row>
    <row r="73" spans="2:7" s="52" customFormat="1" hidden="1">
      <c r="B73" s="8245" t="s">
        <v>2309</v>
      </c>
      <c r="C73" s="8245"/>
      <c r="D73" s="8245"/>
      <c r="E73" s="8245"/>
      <c r="F73" s="1812"/>
      <c r="G73" s="1812"/>
    </row>
    <row r="74" spans="2:7" s="52" customFormat="1" hidden="1">
      <c r="B74" s="8486" t="s">
        <v>2572</v>
      </c>
      <c r="C74" s="8486"/>
      <c r="D74" s="8486"/>
      <c r="E74" s="8486"/>
      <c r="F74" s="1813">
        <f>SUM(F72:F73)</f>
        <v>0</v>
      </c>
      <c r="G74" s="1655"/>
    </row>
    <row r="75" spans="2:7" s="52" customFormat="1" hidden="1">
      <c r="B75" s="8487" t="s">
        <v>2573</v>
      </c>
      <c r="C75" s="8487"/>
      <c r="D75" s="8487"/>
      <c r="E75" s="8487"/>
      <c r="F75" s="1814">
        <f>F70+F74</f>
        <v>0</v>
      </c>
      <c r="G75" s="1814"/>
    </row>
    <row r="76" spans="2:7" s="52" customFormat="1" hidden="1">
      <c r="B76" s="8244" t="s">
        <v>2582</v>
      </c>
      <c r="C76" s="8244"/>
      <c r="D76" s="8244"/>
      <c r="E76" s="8244"/>
      <c r="F76" s="2881"/>
      <c r="G76" s="1812"/>
    </row>
    <row r="77" spans="2:7" s="52" customFormat="1" ht="13.5" hidden="1" thickBot="1">
      <c r="B77" s="8483" t="s">
        <v>2583</v>
      </c>
      <c r="C77" s="8483"/>
      <c r="D77" s="8483"/>
      <c r="E77" s="8484"/>
      <c r="F77" s="1815">
        <f>F75+F76</f>
        <v>0</v>
      </c>
      <c r="G77" s="1924"/>
    </row>
    <row r="78" spans="2:7" s="52" customFormat="1" ht="13.5" hidden="1" outlineLevel="1" thickTop="1">
      <c r="B78" s="8474" t="s">
        <v>2575</v>
      </c>
      <c r="C78" s="8475"/>
      <c r="D78" s="8475"/>
      <c r="E78" s="8476"/>
      <c r="F78" s="1925"/>
      <c r="G78" s="1926"/>
    </row>
    <row r="79" spans="2:7" s="52" customFormat="1" hidden="1" outlineLevel="1">
      <c r="B79" s="8477"/>
      <c r="C79" s="8478"/>
      <c r="D79" s="8478"/>
      <c r="E79" s="8479"/>
      <c r="F79" s="1927"/>
      <c r="G79" s="1928"/>
    </row>
    <row r="80" spans="2:7" s="52" customFormat="1" hidden="1" outlineLevel="1">
      <c r="B80" s="8480" t="s">
        <v>2576</v>
      </c>
      <c r="C80" s="8481"/>
      <c r="D80" s="8481"/>
      <c r="E80" s="8482"/>
      <c r="F80" s="1926">
        <f>SUM(F79)</f>
        <v>0</v>
      </c>
      <c r="G80" s="1926"/>
    </row>
    <row r="81" spans="2:6" s="52" customFormat="1" hidden="1" outlineLevel="1">
      <c r="B81" s="8471" t="s">
        <v>2584</v>
      </c>
      <c r="C81" s="8472"/>
      <c r="D81" s="8472"/>
      <c r="E81" s="8473"/>
      <c r="F81" s="1810">
        <f>F76-F80</f>
        <v>0</v>
      </c>
    </row>
    <row r="82" spans="2:6" s="52" customFormat="1" ht="13.5" hidden="1" outlineLevel="1" thickBot="1">
      <c r="B82" s="1929" t="s">
        <v>2585</v>
      </c>
      <c r="C82" s="1930"/>
      <c r="D82" s="1930"/>
      <c r="E82" s="1931"/>
      <c r="F82" s="1815">
        <f>F77-F80</f>
        <v>0</v>
      </c>
    </row>
    <row r="83" spans="2:6" s="52" customFormat="1" ht="13.5" hidden="1" outlineLevel="1" thickTop="1">
      <c r="B83" s="8474" t="s">
        <v>2575</v>
      </c>
      <c r="C83" s="8475"/>
      <c r="D83" s="8475"/>
      <c r="E83" s="8476"/>
      <c r="F83" s="1925"/>
    </row>
    <row r="84" spans="2:6" s="52" customFormat="1" hidden="1" outlineLevel="1">
      <c r="B84" s="8477"/>
      <c r="C84" s="8478"/>
      <c r="D84" s="8478"/>
      <c r="E84" s="8479"/>
      <c r="F84" s="1927"/>
    </row>
    <row r="85" spans="2:6" s="52" customFormat="1" hidden="1" outlineLevel="1">
      <c r="B85" s="8480" t="s">
        <v>2576</v>
      </c>
      <c r="C85" s="8481"/>
      <c r="D85" s="8481"/>
      <c r="E85" s="8482"/>
      <c r="F85" s="1926">
        <f>SUM(F84)</f>
        <v>0</v>
      </c>
    </row>
    <row r="86" spans="2:6" s="52" customFormat="1" hidden="1" outlineLevel="1">
      <c r="B86" s="8471" t="s">
        <v>2584</v>
      </c>
      <c r="C86" s="8472"/>
      <c r="D86" s="8472"/>
      <c r="E86" s="8473"/>
      <c r="F86" s="1810">
        <f>F81-F85</f>
        <v>0</v>
      </c>
    </row>
    <row r="87" spans="2:6" s="52" customFormat="1" ht="13.5" hidden="1" outlineLevel="1" thickBot="1">
      <c r="B87" s="1929" t="s">
        <v>2585</v>
      </c>
      <c r="C87" s="1930"/>
      <c r="D87" s="1930"/>
      <c r="E87" s="1931"/>
      <c r="F87" s="1815">
        <f>F82-F85</f>
        <v>0</v>
      </c>
    </row>
    <row r="88" spans="2:6" s="52" customFormat="1" ht="13.5" hidden="1" collapsed="1" thickTop="1"/>
    <row r="89" spans="2:6" s="52" customFormat="1"/>
    <row r="90" spans="2:6" s="52" customFormat="1"/>
  </sheetData>
  <sheetProtection algorithmName="SHA-512" hashValue="FzHyvj9wanFFz4/ab8E/E6QGWuWE1RV0GlTtq30oXv4Uy/vKYINQscibgEKC4UY4cpgvX3xBaN07QlrzDuHyDw==" saltValue="/X4PXmbPimmK8xCE4LJktQ==" spinCount="100000" sheet="1" scenarios="1" formatRows="0" insertColumns="0" insertRows="0"/>
  <mergeCells count="44">
    <mergeCell ref="B48:G48"/>
    <mergeCell ref="B49:E49"/>
    <mergeCell ref="B50:E50"/>
    <mergeCell ref="B51:E51"/>
    <mergeCell ref="H2:H5"/>
    <mergeCell ref="F9:F11"/>
    <mergeCell ref="B42:C42"/>
    <mergeCell ref="B9:C11"/>
    <mergeCell ref="D9:D11"/>
    <mergeCell ref="E9:E11"/>
    <mergeCell ref="G9:G11"/>
    <mergeCell ref="B53:E53"/>
    <mergeCell ref="B54:E54"/>
    <mergeCell ref="B55:E55"/>
    <mergeCell ref="B56:E56"/>
    <mergeCell ref="B57:E57"/>
    <mergeCell ref="B58:E58"/>
    <mergeCell ref="B59:E59"/>
    <mergeCell ref="B60:E60"/>
    <mergeCell ref="B62:E62"/>
    <mergeCell ref="B63:E63"/>
    <mergeCell ref="B74:E74"/>
    <mergeCell ref="B75:E75"/>
    <mergeCell ref="B64:E64"/>
    <mergeCell ref="B65:E65"/>
    <mergeCell ref="B67:E67"/>
    <mergeCell ref="B69:E69"/>
    <mergeCell ref="B70:E70"/>
    <mergeCell ref="B52:E52"/>
    <mergeCell ref="B61:E61"/>
    <mergeCell ref="B66:E66"/>
    <mergeCell ref="B86:E86"/>
    <mergeCell ref="B81:E81"/>
    <mergeCell ref="B83:E83"/>
    <mergeCell ref="B84:E84"/>
    <mergeCell ref="B85:E85"/>
    <mergeCell ref="B76:E76"/>
    <mergeCell ref="B77:E77"/>
    <mergeCell ref="B78:E78"/>
    <mergeCell ref="B79:E79"/>
    <mergeCell ref="B80:E80"/>
    <mergeCell ref="B71:E71"/>
    <mergeCell ref="B72:E72"/>
    <mergeCell ref="B73:E73"/>
  </mergeCells>
  <conditionalFormatting sqref="D26">
    <cfRule type="cellIs" dxfId="72" priority="2" operator="notEqual">
      <formula>0</formula>
    </cfRule>
  </conditionalFormatting>
  <conditionalFormatting sqref="D40:D41">
    <cfRule type="cellIs" dxfId="71" priority="1" operator="notEqual">
      <formula>0</formula>
    </cfRule>
  </conditionalFormatting>
  <hyperlinks>
    <hyperlink ref="I5" location="SCI!A1" display="SCI" xr:uid="{2937B40B-FF35-4032-96B3-EE616C7F33AA}"/>
    <hyperlink ref="I4" location="'SFP - Liab, NW '!A1" display="SFP-Liab and NW" xr:uid="{DAAACABE-CFA5-4E48-A966-8661703F0722}"/>
    <hyperlink ref="I3" location="'SFP - Asset'!A1" display="SFP-Asset" xr:uid="{CED2E4F5-9130-4D87-9654-BF8AAE9F3363}"/>
    <hyperlink ref="I2" location="Content!A1" display="Content" xr:uid="{B06AF5F8-3C6D-4288-962C-7BE80BCB47CD}"/>
  </hyperlinks>
  <printOptions horizontalCentered="1"/>
  <pageMargins left="0.2" right="0.2" top="1.25" bottom="0.75" header="0.3" footer="0.3"/>
  <pageSetup paperSize="5" scale="23"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80">
    <tabColor rgb="FFFFCCCC"/>
    <pageSetUpPr fitToPage="1"/>
  </sheetPr>
  <dimension ref="B2:AJ43"/>
  <sheetViews>
    <sheetView showGridLines="0" zoomScale="85" zoomScaleNormal="85" workbookViewId="0">
      <selection activeCell="F16" sqref="F16"/>
    </sheetView>
  </sheetViews>
  <sheetFormatPr defaultColWidth="9.140625" defaultRowHeight="12.75" customHeight="1" outlineLevelCol="1"/>
  <cols>
    <col min="1" max="1" width="1.85546875" style="510" customWidth="1"/>
    <col min="2" max="2" width="4.7109375" style="510" customWidth="1"/>
    <col min="3" max="3" width="35.7109375" style="510" customWidth="1"/>
    <col min="4" max="4" width="25.7109375" style="510" customWidth="1"/>
    <col min="5" max="7" width="20.7109375" style="510" customWidth="1"/>
    <col min="8" max="8" width="30.7109375" style="510" customWidth="1"/>
    <col min="9" max="9" width="2.140625" style="510" customWidth="1"/>
    <col min="10" max="10" width="18.7109375" style="510" customWidth="1"/>
    <col min="11" max="14" width="9.140625" style="510" customWidth="1"/>
    <col min="15" max="15" width="9.140625" style="43" customWidth="1"/>
    <col min="16" max="16" width="3.28515625" style="43" hidden="1" customWidth="1"/>
    <col min="17" max="17" width="41" style="43" hidden="1" customWidth="1"/>
    <col min="18" max="25" width="20.7109375" style="43" hidden="1" customWidth="1"/>
    <col min="26" max="33" width="20.7109375" style="43" hidden="1" customWidth="1" outlineLevel="1"/>
    <col min="34" max="34" width="30.7109375" style="43" hidden="1" customWidth="1" collapsed="1"/>
    <col min="35" max="35" width="30.7109375" style="43" hidden="1" customWidth="1"/>
    <col min="36" max="36" width="9.140625" style="43"/>
    <col min="37" max="16384" width="9.140625" style="510"/>
  </cols>
  <sheetData>
    <row r="2" spans="2:36" ht="15.2" customHeight="1">
      <c r="B2" s="524" t="s">
        <v>2586</v>
      </c>
      <c r="G2" s="1484"/>
      <c r="I2" s="8180" t="s">
        <v>1486</v>
      </c>
      <c r="J2" s="5933" t="s">
        <v>1067</v>
      </c>
    </row>
    <row r="3" spans="2:36" s="265" customFormat="1" ht="15.2" customHeight="1" thickBot="1">
      <c r="B3" s="1455" t="s">
        <v>7</v>
      </c>
      <c r="D3" s="5393">
        <f>'Com Prof'!D2</f>
        <v>0</v>
      </c>
      <c r="E3" s="5394"/>
      <c r="F3" s="5394"/>
      <c r="G3" s="1484"/>
      <c r="I3" s="7342"/>
      <c r="J3" s="550" t="s">
        <v>1487</v>
      </c>
      <c r="O3" s="3"/>
      <c r="P3" s="3"/>
      <c r="Q3" s="3"/>
      <c r="R3" s="3"/>
      <c r="S3" s="3"/>
      <c r="T3" s="3"/>
      <c r="U3" s="3"/>
      <c r="V3" s="3"/>
      <c r="W3" s="3"/>
      <c r="X3" s="3"/>
      <c r="Y3" s="3"/>
      <c r="Z3" s="3"/>
      <c r="AA3" s="3"/>
      <c r="AB3" s="3"/>
      <c r="AC3" s="3"/>
      <c r="AD3" s="3"/>
      <c r="AE3" s="3"/>
      <c r="AF3" s="3"/>
      <c r="AG3" s="3"/>
      <c r="AH3" s="3"/>
      <c r="AI3" s="3"/>
      <c r="AJ3" s="3"/>
    </row>
    <row r="4" spans="2:36" s="265" customFormat="1" ht="15.2" customHeight="1" thickBot="1">
      <c r="B4" s="1455" t="s">
        <v>757</v>
      </c>
      <c r="D4" s="5946">
        <f>'Com Prof'!D3</f>
        <v>45657</v>
      </c>
      <c r="E4" s="5947"/>
      <c r="F4" s="5947"/>
      <c r="I4" s="7342"/>
      <c r="J4" s="550" t="s">
        <v>1488</v>
      </c>
      <c r="O4" s="3"/>
      <c r="P4" s="3"/>
      <c r="Q4" s="3"/>
      <c r="R4" s="3"/>
      <c r="S4" s="3"/>
      <c r="T4" s="3"/>
      <c r="U4" s="3"/>
      <c r="V4" s="3"/>
      <c r="W4" s="3"/>
      <c r="X4" s="3"/>
      <c r="Y4" s="3"/>
      <c r="Z4" s="3"/>
      <c r="AA4" s="3"/>
      <c r="AB4" s="3"/>
      <c r="AC4" s="3"/>
      <c r="AD4" s="3"/>
      <c r="AE4" s="3"/>
      <c r="AF4" s="3"/>
      <c r="AG4" s="3"/>
      <c r="AH4" s="3"/>
      <c r="AI4" s="3"/>
      <c r="AJ4" s="3"/>
    </row>
    <row r="5" spans="2:36" s="265" customFormat="1" ht="15.2" customHeight="1" thickBot="1">
      <c r="B5" s="593"/>
      <c r="C5" s="593"/>
      <c r="D5" s="593"/>
      <c r="E5" s="593"/>
      <c r="F5" s="593"/>
      <c r="G5" s="593"/>
      <c r="H5" s="593"/>
      <c r="I5" s="8275"/>
      <c r="J5" s="551" t="s">
        <v>258</v>
      </c>
      <c r="O5" s="3"/>
      <c r="P5" s="3"/>
      <c r="Q5" s="3"/>
      <c r="R5" s="3"/>
      <c r="S5" s="3"/>
      <c r="T5" s="3"/>
      <c r="U5" s="3"/>
      <c r="V5" s="3"/>
      <c r="W5" s="3"/>
      <c r="X5" s="3"/>
      <c r="Y5" s="3"/>
      <c r="Z5" s="3"/>
      <c r="AA5" s="3"/>
      <c r="AB5" s="3"/>
      <c r="AC5" s="3"/>
      <c r="AD5" s="3"/>
      <c r="AE5" s="3"/>
      <c r="AF5" s="3"/>
      <c r="AG5" s="3"/>
      <c r="AH5" s="3"/>
      <c r="AI5" s="3"/>
      <c r="AJ5" s="3"/>
    </row>
    <row r="6" spans="2:36" s="18" customFormat="1" ht="14.1" customHeight="1">
      <c r="J6" s="510"/>
      <c r="O6" s="1"/>
      <c r="P6" s="1"/>
      <c r="Q6" s="1"/>
      <c r="R6" s="1"/>
      <c r="S6" s="1"/>
      <c r="T6" s="1"/>
      <c r="U6" s="1"/>
      <c r="V6" s="1"/>
      <c r="W6" s="1"/>
      <c r="X6" s="1"/>
      <c r="Y6" s="1"/>
      <c r="Z6" s="1"/>
      <c r="AA6" s="1"/>
      <c r="AB6" s="1"/>
      <c r="AC6" s="1"/>
      <c r="AD6" s="1"/>
      <c r="AE6" s="1"/>
      <c r="AF6" s="1"/>
      <c r="AG6" s="1"/>
      <c r="AH6" s="1"/>
      <c r="AI6" s="1"/>
      <c r="AJ6" s="1"/>
    </row>
    <row r="7" spans="2:36" s="18" customFormat="1" ht="14.1" customHeight="1">
      <c r="J7" s="510"/>
      <c r="O7" s="1"/>
      <c r="P7" s="1"/>
      <c r="Q7" s="1"/>
      <c r="R7" s="1"/>
      <c r="S7" s="1"/>
      <c r="T7" s="1"/>
      <c r="U7" s="1"/>
      <c r="V7" s="1"/>
      <c r="W7" s="1"/>
      <c r="X7" s="1"/>
      <c r="Y7" s="1"/>
      <c r="Z7" s="1"/>
      <c r="AA7" s="1"/>
      <c r="AB7" s="1"/>
      <c r="AC7" s="1"/>
      <c r="AD7" s="1"/>
      <c r="AE7" s="1"/>
      <c r="AF7" s="1"/>
      <c r="AG7" s="1"/>
      <c r="AH7" s="1"/>
      <c r="AI7" s="1"/>
      <c r="AJ7" s="1"/>
    </row>
    <row r="8" spans="2:36" s="18" customFormat="1" ht="14.1" customHeight="1" thickBot="1">
      <c r="J8" s="510"/>
      <c r="O8" s="1"/>
      <c r="P8" s="1"/>
      <c r="Q8" s="1"/>
      <c r="R8" s="1"/>
      <c r="S8" s="1"/>
      <c r="T8" s="1"/>
      <c r="U8" s="1"/>
      <c r="V8" s="1"/>
      <c r="W8" s="1"/>
      <c r="X8" s="1"/>
      <c r="Y8" s="1"/>
      <c r="Z8" s="1"/>
      <c r="AA8" s="1"/>
      <c r="AB8" s="1"/>
      <c r="AC8" s="1"/>
      <c r="AD8" s="1"/>
      <c r="AE8" s="1"/>
      <c r="AF8" s="1"/>
      <c r="AG8" s="1"/>
      <c r="AH8" s="1"/>
      <c r="AI8" s="1"/>
      <c r="AJ8" s="1"/>
    </row>
    <row r="9" spans="2:36" s="265" customFormat="1" ht="12.75" customHeight="1">
      <c r="B9" s="8491" t="s">
        <v>2587</v>
      </c>
      <c r="C9" s="8492"/>
      <c r="D9" s="8492" t="s">
        <v>2588</v>
      </c>
      <c r="E9" s="8187" t="s">
        <v>1494</v>
      </c>
      <c r="F9" s="8187" t="s">
        <v>1086</v>
      </c>
      <c r="G9" s="8187" t="s">
        <v>1084</v>
      </c>
      <c r="H9" s="8497" t="s">
        <v>1497</v>
      </c>
      <c r="O9" s="3"/>
      <c r="P9" s="8502" t="s">
        <v>1068</v>
      </c>
      <c r="Q9" s="8503"/>
      <c r="R9" s="8503"/>
      <c r="S9" s="8503"/>
      <c r="T9" s="8503"/>
      <c r="U9" s="8503"/>
      <c r="V9" s="8503"/>
      <c r="W9" s="8503"/>
      <c r="X9" s="8503"/>
      <c r="Y9" s="8503"/>
      <c r="Z9" s="8503"/>
      <c r="AA9" s="8503"/>
      <c r="AB9" s="8503"/>
      <c r="AC9" s="8503"/>
      <c r="AD9" s="8503"/>
      <c r="AE9" s="8503"/>
      <c r="AF9" s="8503"/>
      <c r="AG9" s="8503"/>
      <c r="AH9" s="8504"/>
      <c r="AI9" s="1429"/>
      <c r="AJ9" s="3"/>
    </row>
    <row r="10" spans="2:36" s="265" customFormat="1" ht="15.6" customHeight="1">
      <c r="B10" s="8493"/>
      <c r="C10" s="8494"/>
      <c r="D10" s="8494"/>
      <c r="E10" s="8416"/>
      <c r="F10" s="8416"/>
      <c r="G10" s="8416"/>
      <c r="H10" s="8498"/>
      <c r="O10" s="3"/>
      <c r="P10" s="7906" t="s">
        <v>52</v>
      </c>
      <c r="Q10" s="7301"/>
      <c r="R10" s="8449" t="s">
        <v>1501</v>
      </c>
      <c r="S10" s="8449" t="s">
        <v>1794</v>
      </c>
      <c r="T10" s="8449"/>
      <c r="U10" s="8449" t="s">
        <v>1081</v>
      </c>
      <c r="V10" s="8447" t="s">
        <v>1510</v>
      </c>
      <c r="W10" s="8449" t="s">
        <v>1082</v>
      </c>
      <c r="X10" s="8449" t="s">
        <v>1086</v>
      </c>
      <c r="Y10" s="8449" t="s">
        <v>1084</v>
      </c>
      <c r="Z10" s="8505" t="s">
        <v>1070</v>
      </c>
      <c r="AA10" s="8506"/>
      <c r="AB10" s="8506"/>
      <c r="AC10" s="8507"/>
      <c r="AD10" s="8505" t="s">
        <v>1071</v>
      </c>
      <c r="AE10" s="8506"/>
      <c r="AF10" s="8506"/>
      <c r="AG10" s="8507"/>
      <c r="AH10" s="8449" t="s">
        <v>44</v>
      </c>
      <c r="AI10" s="8508" t="s">
        <v>1505</v>
      </c>
      <c r="AJ10" s="3"/>
    </row>
    <row r="11" spans="2:36" s="265" customFormat="1" ht="25.5">
      <c r="B11" s="8495"/>
      <c r="C11" s="8496"/>
      <c r="D11" s="8496"/>
      <c r="E11" s="8456"/>
      <c r="F11" s="8456"/>
      <c r="G11" s="8456"/>
      <c r="H11" s="8499"/>
      <c r="O11" s="3"/>
      <c r="P11" s="7908"/>
      <c r="Q11" s="7303"/>
      <c r="R11" s="8449"/>
      <c r="S11" s="2768" t="s">
        <v>1079</v>
      </c>
      <c r="T11" s="2768" t="s">
        <v>1080</v>
      </c>
      <c r="U11" s="8449"/>
      <c r="V11" s="8448"/>
      <c r="W11" s="8449" t="s">
        <v>2589</v>
      </c>
      <c r="X11" s="8449" t="s">
        <v>1605</v>
      </c>
      <c r="Y11" s="8449" t="s">
        <v>1604</v>
      </c>
      <c r="Z11" s="2768" t="s">
        <v>1509</v>
      </c>
      <c r="AA11" s="2768" t="s">
        <v>1082</v>
      </c>
      <c r="AB11" s="2768" t="s">
        <v>1086</v>
      </c>
      <c r="AC11" s="2768" t="s">
        <v>1084</v>
      </c>
      <c r="AD11" s="2768" t="s">
        <v>1509</v>
      </c>
      <c r="AE11" s="2768" t="s">
        <v>1082</v>
      </c>
      <c r="AF11" s="2768" t="s">
        <v>1086</v>
      </c>
      <c r="AG11" s="2768" t="s">
        <v>1084</v>
      </c>
      <c r="AH11" s="8449" t="s">
        <v>44</v>
      </c>
      <c r="AI11" s="8508" t="s">
        <v>44</v>
      </c>
      <c r="AJ11" s="3"/>
    </row>
    <row r="12" spans="2:36" s="18" customFormat="1" ht="12.75" customHeight="1">
      <c r="B12" s="2809"/>
      <c r="C12" s="2023"/>
      <c r="D12" s="4111"/>
      <c r="E12" s="4114"/>
      <c r="F12" s="4114"/>
      <c r="G12" s="4114"/>
      <c r="H12" s="4125"/>
      <c r="O12" s="1"/>
      <c r="P12" s="759"/>
      <c r="Q12" s="759"/>
      <c r="R12" s="2903"/>
      <c r="S12" s="2903"/>
      <c r="T12" s="2903"/>
      <c r="U12" s="2903"/>
      <c r="V12" s="2903"/>
      <c r="W12" s="2903"/>
      <c r="X12" s="2903"/>
      <c r="Y12" s="2903"/>
      <c r="Z12" s="2903"/>
      <c r="AA12" s="2903"/>
      <c r="AB12" s="2903"/>
      <c r="AC12" s="2903"/>
      <c r="AD12" s="2903"/>
      <c r="AE12" s="2903"/>
      <c r="AF12" s="2903"/>
      <c r="AG12" s="2903"/>
      <c r="AH12" s="2770"/>
      <c r="AI12" s="2904"/>
      <c r="AJ12" s="1"/>
    </row>
    <row r="13" spans="2:36" ht="12.75" customHeight="1">
      <c r="B13" s="2897" t="s">
        <v>2070</v>
      </c>
      <c r="C13" s="1643" t="s">
        <v>2590</v>
      </c>
      <c r="D13" s="1270"/>
      <c r="E13" s="2898"/>
      <c r="F13" s="2898"/>
      <c r="G13" s="2898"/>
      <c r="H13" s="1274"/>
      <c r="P13" s="759" t="s">
        <v>2070</v>
      </c>
      <c r="Q13" s="759" t="s">
        <v>2590</v>
      </c>
      <c r="R13" s="2903"/>
      <c r="S13" s="2903"/>
      <c r="T13" s="2903"/>
      <c r="U13" s="2903"/>
      <c r="V13" s="2903"/>
      <c r="W13" s="2903"/>
      <c r="X13" s="2903"/>
      <c r="Y13" s="2903"/>
      <c r="Z13" s="2903"/>
      <c r="AA13" s="2903"/>
      <c r="AB13" s="2903"/>
      <c r="AC13" s="2903"/>
      <c r="AD13" s="2903"/>
      <c r="AE13" s="2903"/>
      <c r="AF13" s="2903"/>
      <c r="AG13" s="2903"/>
      <c r="AH13" s="2770"/>
      <c r="AI13" s="2904"/>
    </row>
    <row r="14" spans="2:36" ht="12.75" customHeight="1">
      <c r="B14" s="1635"/>
      <c r="C14" s="1100" t="s">
        <v>2591</v>
      </c>
      <c r="D14" s="1276"/>
      <c r="E14" s="1256"/>
      <c r="F14" s="1256"/>
      <c r="G14" s="1256"/>
      <c r="H14" s="2572"/>
      <c r="P14" s="759"/>
      <c r="Q14" s="2774" t="s">
        <v>2591</v>
      </c>
      <c r="R14" s="2774">
        <f>E14</f>
        <v>0</v>
      </c>
      <c r="S14" s="2905"/>
      <c r="T14" s="2905"/>
      <c r="U14" s="2774">
        <f>R14+S14-T14</f>
        <v>0</v>
      </c>
      <c r="V14" s="2906"/>
      <c r="W14" s="2774">
        <f t="shared" ref="W14:W15" si="0">IF(Y14&gt;U14,Y14-U14,0)</f>
        <v>0</v>
      </c>
      <c r="X14" s="2774">
        <f>U14</f>
        <v>0</v>
      </c>
      <c r="Y14" s="2774">
        <v>0</v>
      </c>
      <c r="Z14" s="2774"/>
      <c r="AA14" s="2774">
        <f>IF(AC14&gt;U14,AC14-U14,0)</f>
        <v>0</v>
      </c>
      <c r="AB14" s="2774">
        <f>IF(AC14&gt;U14,U14-AC14,0)</f>
        <v>0</v>
      </c>
      <c r="AC14" s="2774">
        <f>Y14+Z14</f>
        <v>0</v>
      </c>
      <c r="AD14" s="2905"/>
      <c r="AE14" s="2774">
        <f>IF(AG14&gt;U14,AG14-U14,0)</f>
        <v>0</v>
      </c>
      <c r="AF14" s="2774">
        <f>IF(U14&gt;AG14,U14-AG14,0)</f>
        <v>0</v>
      </c>
      <c r="AG14" s="2774">
        <f>AC14+AD14</f>
        <v>0</v>
      </c>
      <c r="AH14" s="2905"/>
      <c r="AI14" s="2907"/>
    </row>
    <row r="15" spans="2:36" ht="12.75" customHeight="1">
      <c r="B15" s="2491"/>
      <c r="C15" s="1196" t="s">
        <v>2592</v>
      </c>
      <c r="D15" s="1217"/>
      <c r="E15" s="1030"/>
      <c r="F15" s="1030"/>
      <c r="G15" s="1030"/>
      <c r="H15" s="2899"/>
      <c r="P15" s="759"/>
      <c r="Q15" s="2774" t="s">
        <v>2592</v>
      </c>
      <c r="R15" s="2774">
        <f>E15</f>
        <v>0</v>
      </c>
      <c r="S15" s="2905"/>
      <c r="T15" s="2905"/>
      <c r="U15" s="2774">
        <f>R15+S15-T15</f>
        <v>0</v>
      </c>
      <c r="V15" s="2905"/>
      <c r="W15" s="2774">
        <f t="shared" si="0"/>
        <v>0</v>
      </c>
      <c r="X15" s="2774">
        <f>R15-Y15</f>
        <v>0</v>
      </c>
      <c r="Y15" s="2905"/>
      <c r="Z15" s="2905"/>
      <c r="AA15" s="2774">
        <f>IF(AC15&gt;U15,AC15-U15,0)</f>
        <v>0</v>
      </c>
      <c r="AB15" s="2774">
        <f>IF(AC15&gt;U15,U15-AC15,0)</f>
        <v>0</v>
      </c>
      <c r="AC15" s="2774">
        <f>Y15+Z15</f>
        <v>0</v>
      </c>
      <c r="AD15" s="2905"/>
      <c r="AE15" s="2774">
        <f>IF(AG15&gt;U15,AG15-U15,0)</f>
        <v>0</v>
      </c>
      <c r="AF15" s="2774">
        <f>IF(U15&gt;AG15,U15-AG15,0)</f>
        <v>0</v>
      </c>
      <c r="AG15" s="2774">
        <f>AC15+AD15</f>
        <v>0</v>
      </c>
      <c r="AH15" s="2905"/>
      <c r="AI15" s="2907"/>
    </row>
    <row r="16" spans="2:36" ht="12.75" customHeight="1">
      <c r="B16" s="5958"/>
      <c r="C16" s="5959" t="s">
        <v>2593</v>
      </c>
      <c r="D16" s="5960"/>
      <c r="E16" s="5961">
        <f>SUBTOTAL(9,E14:E15)</f>
        <v>0</v>
      </c>
      <c r="F16" s="5961">
        <f>SUBTOTAL(9,F14:F15)</f>
        <v>0</v>
      </c>
      <c r="G16" s="5961">
        <f>SUBTOTAL(9,G14:G15)</f>
        <v>0</v>
      </c>
      <c r="H16" s="5962"/>
      <c r="P16" s="2908" t="s">
        <v>2593</v>
      </c>
      <c r="Q16" s="2908"/>
      <c r="R16" s="2776">
        <f>SUBTOTAL(9,R14:R15)</f>
        <v>0</v>
      </c>
      <c r="S16" s="2776"/>
      <c r="T16" s="2776"/>
      <c r="U16" s="2776">
        <f>SUBTOTAL(9,U14:U15)</f>
        <v>0</v>
      </c>
      <c r="V16" s="2776"/>
      <c r="W16" s="2776">
        <f>SUBTOTAL(9,W14:W15)</f>
        <v>0</v>
      </c>
      <c r="X16" s="2776">
        <f>SUBTOTAL(9,X14:X15)</f>
        <v>0</v>
      </c>
      <c r="Y16" s="2776">
        <f>SUBTOTAL(9,Y14:Y15)</f>
        <v>0</v>
      </c>
      <c r="Z16" s="2776">
        <f t="shared" ref="Z16:AG16" si="1">SUBTOTAL(9,Z14:Z15)</f>
        <v>0</v>
      </c>
      <c r="AA16" s="2776">
        <f t="shared" si="1"/>
        <v>0</v>
      </c>
      <c r="AB16" s="2776">
        <f t="shared" si="1"/>
        <v>0</v>
      </c>
      <c r="AC16" s="2776">
        <f t="shared" si="1"/>
        <v>0</v>
      </c>
      <c r="AD16" s="2776">
        <f t="shared" si="1"/>
        <v>0</v>
      </c>
      <c r="AE16" s="2776">
        <f t="shared" si="1"/>
        <v>0</v>
      </c>
      <c r="AF16" s="2776">
        <f t="shared" si="1"/>
        <v>0</v>
      </c>
      <c r="AG16" s="2776">
        <f t="shared" si="1"/>
        <v>0</v>
      </c>
      <c r="AH16" s="2776"/>
      <c r="AI16" s="2909"/>
    </row>
    <row r="17" spans="2:36" ht="12.75" customHeight="1">
      <c r="B17" s="1780"/>
      <c r="C17" s="421"/>
      <c r="D17" s="4111"/>
      <c r="E17" s="4112"/>
      <c r="F17" s="4112"/>
      <c r="G17" s="4112"/>
      <c r="H17" s="4125"/>
      <c r="P17" s="759"/>
      <c r="Q17" s="759"/>
      <c r="R17" s="2903"/>
      <c r="S17" s="2903"/>
      <c r="T17" s="2903"/>
      <c r="U17" s="2903"/>
      <c r="V17" s="2903"/>
      <c r="W17" s="2903"/>
      <c r="X17" s="2903"/>
      <c r="Y17" s="2903"/>
      <c r="Z17" s="2903"/>
      <c r="AA17" s="2903"/>
      <c r="AB17" s="2903"/>
      <c r="AC17" s="2903"/>
      <c r="AD17" s="2903"/>
      <c r="AE17" s="2903"/>
      <c r="AF17" s="2903"/>
      <c r="AG17" s="2903"/>
      <c r="AH17" s="2770"/>
      <c r="AI17" s="2904"/>
    </row>
    <row r="18" spans="2:36" ht="12.75" customHeight="1">
      <c r="B18" s="2897" t="s">
        <v>1514</v>
      </c>
      <c r="C18" s="1643" t="s">
        <v>2594</v>
      </c>
      <c r="D18" s="1270"/>
      <c r="E18" s="1273"/>
      <c r="F18" s="1273"/>
      <c r="G18" s="1273"/>
      <c r="H18" s="1274"/>
      <c r="P18" s="759" t="s">
        <v>1514</v>
      </c>
      <c r="Q18" s="1566" t="s">
        <v>2594</v>
      </c>
      <c r="R18" s="2903"/>
      <c r="S18" s="2903"/>
      <c r="T18" s="2903"/>
      <c r="U18" s="2903"/>
      <c r="V18" s="2903"/>
      <c r="W18" s="2903"/>
      <c r="X18" s="2903"/>
      <c r="Y18" s="2903"/>
      <c r="Z18" s="2903"/>
      <c r="AA18" s="2903"/>
      <c r="AB18" s="2903"/>
      <c r="AC18" s="2903"/>
      <c r="AD18" s="2903"/>
      <c r="AE18" s="2903"/>
      <c r="AF18" s="2903"/>
      <c r="AG18" s="2903"/>
      <c r="AH18" s="2770"/>
      <c r="AI18" s="2904"/>
    </row>
    <row r="19" spans="2:36" ht="12.75" customHeight="1">
      <c r="B19" s="1635"/>
      <c r="C19" s="1783" t="s">
        <v>2595</v>
      </c>
      <c r="D19" s="1270"/>
      <c r="E19" s="1273"/>
      <c r="F19" s="1273"/>
      <c r="G19" s="1273"/>
      <c r="H19" s="1274"/>
      <c r="P19" s="759"/>
      <c r="Q19" s="759"/>
      <c r="R19" s="2903"/>
      <c r="S19" s="2903"/>
      <c r="T19" s="2903"/>
      <c r="U19" s="2903"/>
      <c r="V19" s="2903"/>
      <c r="W19" s="2903"/>
      <c r="X19" s="2903"/>
      <c r="Y19" s="2903"/>
      <c r="Z19" s="2903"/>
      <c r="AA19" s="2903"/>
      <c r="AB19" s="2903"/>
      <c r="AC19" s="2903"/>
      <c r="AD19" s="2903"/>
      <c r="AE19" s="2903"/>
      <c r="AF19" s="2903"/>
      <c r="AG19" s="2903"/>
      <c r="AH19" s="2770"/>
      <c r="AI19" s="2904"/>
    </row>
    <row r="20" spans="2:36" s="18" customFormat="1" ht="12.75" customHeight="1">
      <c r="B20" s="1635">
        <v>1</v>
      </c>
      <c r="C20" s="2900"/>
      <c r="D20" s="1276"/>
      <c r="E20" s="1112"/>
      <c r="F20" s="1112"/>
      <c r="G20" s="1112"/>
      <c r="H20" s="1187"/>
      <c r="O20" s="1"/>
      <c r="P20" s="1477">
        <v>1</v>
      </c>
      <c r="Q20" s="2905"/>
      <c r="R20" s="2774">
        <f t="shared" ref="R20:R22" si="2">E20</f>
        <v>0</v>
      </c>
      <c r="S20" s="2905"/>
      <c r="T20" s="2905"/>
      <c r="U20" s="2774">
        <f>R20+S20-T20</f>
        <v>0</v>
      </c>
      <c r="V20" s="2906"/>
      <c r="W20" s="2774">
        <f>IF(Y20&gt;U20,Y20-U20,0)</f>
        <v>0</v>
      </c>
      <c r="X20" s="2774">
        <f>U20</f>
        <v>0</v>
      </c>
      <c r="Y20" s="2774">
        <v>0</v>
      </c>
      <c r="Z20" s="2905"/>
      <c r="AA20" s="2774">
        <f t="shared" ref="AA20:AA22" si="3">IF(AC20&gt;U20,AC20-U20,0)</f>
        <v>0</v>
      </c>
      <c r="AB20" s="2774">
        <f t="shared" ref="AB20:AB22" si="4">IF(AC20&gt;U20,U20-AC20,0)</f>
        <v>0</v>
      </c>
      <c r="AC20" s="2774">
        <f t="shared" ref="AC20:AC22" si="5">Y20+Z20</f>
        <v>0</v>
      </c>
      <c r="AD20" s="2905"/>
      <c r="AE20" s="2774">
        <f t="shared" ref="AE20:AE22" si="6">IF(AG20&gt;U20,AG20-U20,0)</f>
        <v>0</v>
      </c>
      <c r="AF20" s="2774">
        <f t="shared" ref="AF20:AF22" si="7">IF(U20&gt;AG20,U20-AG20,0)</f>
        <v>0</v>
      </c>
      <c r="AG20" s="2774">
        <f t="shared" ref="AG20:AG22" si="8">AC20+AD20</f>
        <v>0</v>
      </c>
      <c r="AH20" s="2905"/>
      <c r="AI20" s="2907"/>
      <c r="AJ20" s="1"/>
    </row>
    <row r="21" spans="2:36" s="18" customFormat="1" ht="12.75" customHeight="1">
      <c r="B21" s="1635">
        <v>2</v>
      </c>
      <c r="C21" s="2900"/>
      <c r="D21" s="1276"/>
      <c r="E21" s="1042"/>
      <c r="F21" s="1042"/>
      <c r="G21" s="1042"/>
      <c r="H21" s="1192"/>
      <c r="O21" s="1"/>
      <c r="P21" s="1477">
        <v>2</v>
      </c>
      <c r="Q21" s="2905"/>
      <c r="R21" s="2774">
        <f t="shared" si="2"/>
        <v>0</v>
      </c>
      <c r="S21" s="2905"/>
      <c r="T21" s="2905"/>
      <c r="U21" s="2774">
        <f>R21+S21-T21</f>
        <v>0</v>
      </c>
      <c r="V21" s="2906"/>
      <c r="W21" s="2774">
        <f>IF(Y21&gt;U21,Y21-U21,0)</f>
        <v>0</v>
      </c>
      <c r="X21" s="2774">
        <f t="shared" ref="X21:X22" si="9">U21</f>
        <v>0</v>
      </c>
      <c r="Y21" s="2774">
        <v>0</v>
      </c>
      <c r="Z21" s="2905"/>
      <c r="AA21" s="2774">
        <f t="shared" si="3"/>
        <v>0</v>
      </c>
      <c r="AB21" s="2774">
        <f t="shared" si="4"/>
        <v>0</v>
      </c>
      <c r="AC21" s="2774">
        <f t="shared" si="5"/>
        <v>0</v>
      </c>
      <c r="AD21" s="2905"/>
      <c r="AE21" s="2774">
        <f t="shared" si="6"/>
        <v>0</v>
      </c>
      <c r="AF21" s="2774">
        <f t="shared" si="7"/>
        <v>0</v>
      </c>
      <c r="AG21" s="2774">
        <f t="shared" si="8"/>
        <v>0</v>
      </c>
      <c r="AH21" s="2905"/>
      <c r="AI21" s="2907"/>
      <c r="AJ21" s="1"/>
    </row>
    <row r="22" spans="2:36" s="18" customFormat="1" ht="12.75" customHeight="1">
      <c r="B22" s="2491">
        <v>3</v>
      </c>
      <c r="C22" s="2076"/>
      <c r="D22" s="1217"/>
      <c r="E22" s="1124"/>
      <c r="F22" s="1124"/>
      <c r="G22" s="1124"/>
      <c r="H22" s="2566"/>
      <c r="O22" s="1"/>
      <c r="P22" s="1477">
        <v>3</v>
      </c>
      <c r="Q22" s="2905"/>
      <c r="R22" s="2774">
        <f t="shared" si="2"/>
        <v>0</v>
      </c>
      <c r="S22" s="2905"/>
      <c r="T22" s="2905"/>
      <c r="U22" s="2774">
        <f>R22+S22-T22</f>
        <v>0</v>
      </c>
      <c r="V22" s="2906"/>
      <c r="W22" s="2774">
        <f>IF(Y22&gt;U22,Y22-U22,0)</f>
        <v>0</v>
      </c>
      <c r="X22" s="2774">
        <f t="shared" si="9"/>
        <v>0</v>
      </c>
      <c r="Y22" s="2774">
        <v>0</v>
      </c>
      <c r="Z22" s="2905"/>
      <c r="AA22" s="2774">
        <f t="shared" si="3"/>
        <v>0</v>
      </c>
      <c r="AB22" s="2774">
        <f t="shared" si="4"/>
        <v>0</v>
      </c>
      <c r="AC22" s="2774">
        <f t="shared" si="5"/>
        <v>0</v>
      </c>
      <c r="AD22" s="2905"/>
      <c r="AE22" s="2774">
        <f t="shared" si="6"/>
        <v>0</v>
      </c>
      <c r="AF22" s="2774">
        <f t="shared" si="7"/>
        <v>0</v>
      </c>
      <c r="AG22" s="2774">
        <f t="shared" si="8"/>
        <v>0</v>
      </c>
      <c r="AH22" s="2905"/>
      <c r="AI22" s="2907"/>
      <c r="AJ22" s="1"/>
    </row>
    <row r="23" spans="2:36" ht="12.75" customHeight="1">
      <c r="B23" s="5963"/>
      <c r="C23" s="5959" t="s">
        <v>2596</v>
      </c>
      <c r="D23" s="5960"/>
      <c r="E23" s="5961">
        <f>SUBTOTAL(9,E20:E22)</f>
        <v>0</v>
      </c>
      <c r="F23" s="5961">
        <f>SUBTOTAL(9,F20:F22)</f>
        <v>0</v>
      </c>
      <c r="G23" s="5961">
        <f>SUBTOTAL(9,G20:G22)</f>
        <v>0</v>
      </c>
      <c r="H23" s="5964"/>
      <c r="P23" s="2908" t="s">
        <v>2597</v>
      </c>
      <c r="Q23" s="2908"/>
      <c r="R23" s="2776">
        <f>SUBTOTAL(9,R20:R22)</f>
        <v>0</v>
      </c>
      <c r="S23" s="2776"/>
      <c r="T23" s="2776"/>
      <c r="U23" s="2776">
        <f>SUBTOTAL(9,U20:U22)</f>
        <v>0</v>
      </c>
      <c r="V23" s="2776"/>
      <c r="W23" s="2776">
        <f>SUBTOTAL(9,W20:W22)</f>
        <v>0</v>
      </c>
      <c r="X23" s="2776">
        <f>SUBTOTAL(9,X20:X22)</f>
        <v>0</v>
      </c>
      <c r="Y23" s="2776">
        <f>SUBTOTAL(9,Y20:Y22)</f>
        <v>0</v>
      </c>
      <c r="Z23" s="2776">
        <f t="shared" ref="Z23:AG23" si="10">SUBTOTAL(9,Z20:Z22)</f>
        <v>0</v>
      </c>
      <c r="AA23" s="2776">
        <f t="shared" si="10"/>
        <v>0</v>
      </c>
      <c r="AB23" s="2776">
        <f t="shared" si="10"/>
        <v>0</v>
      </c>
      <c r="AC23" s="2776">
        <f t="shared" si="10"/>
        <v>0</v>
      </c>
      <c r="AD23" s="2776">
        <f t="shared" si="10"/>
        <v>0</v>
      </c>
      <c r="AE23" s="2776">
        <f t="shared" si="10"/>
        <v>0</v>
      </c>
      <c r="AF23" s="2776">
        <f t="shared" si="10"/>
        <v>0</v>
      </c>
      <c r="AG23" s="2776">
        <f t="shared" si="10"/>
        <v>0</v>
      </c>
      <c r="AH23" s="2776"/>
      <c r="AI23" s="2909"/>
    </row>
    <row r="24" spans="2:36" ht="12.75" customHeight="1">
      <c r="B24" s="2022"/>
      <c r="C24" s="2459"/>
      <c r="D24" s="4111"/>
      <c r="E24" s="1143"/>
      <c r="F24" s="1143"/>
      <c r="G24" s="1143"/>
      <c r="H24" s="4191"/>
      <c r="P24" s="759"/>
      <c r="Q24" s="759"/>
      <c r="R24" s="759"/>
      <c r="S24" s="759"/>
      <c r="T24" s="2903"/>
      <c r="U24" s="2903"/>
      <c r="V24" s="2903"/>
      <c r="W24" s="2903"/>
      <c r="X24" s="2903"/>
      <c r="Y24" s="2903"/>
      <c r="Z24" s="2903"/>
      <c r="AA24" s="2903"/>
      <c r="AB24" s="2903"/>
      <c r="AC24" s="2903"/>
      <c r="AD24" s="2903"/>
      <c r="AE24" s="2903"/>
      <c r="AF24" s="2903"/>
      <c r="AG24" s="2903"/>
      <c r="AH24" s="2770"/>
      <c r="AI24" s="2904"/>
    </row>
    <row r="25" spans="2:36" ht="12.75" customHeight="1">
      <c r="B25" s="2897" t="s">
        <v>1520</v>
      </c>
      <c r="C25" s="1643" t="s">
        <v>2598</v>
      </c>
      <c r="D25" s="1270"/>
      <c r="E25" s="1273"/>
      <c r="F25" s="1273"/>
      <c r="G25" s="1273"/>
      <c r="H25" s="1274"/>
      <c r="P25" s="759" t="s">
        <v>1520</v>
      </c>
      <c r="Q25" s="2910" t="s">
        <v>2598</v>
      </c>
      <c r="R25" s="2903"/>
      <c r="S25" s="2903"/>
      <c r="T25" s="2903"/>
      <c r="U25" s="2903"/>
      <c r="V25" s="2903"/>
      <c r="W25" s="2903"/>
      <c r="X25" s="2903"/>
      <c r="Y25" s="2903"/>
      <c r="Z25" s="2903"/>
      <c r="AA25" s="2903"/>
      <c r="AB25" s="2903"/>
      <c r="AC25" s="2903"/>
      <c r="AD25" s="2903"/>
      <c r="AE25" s="2903"/>
      <c r="AF25" s="2903"/>
      <c r="AG25" s="2903"/>
      <c r="AH25" s="2770"/>
      <c r="AI25" s="2904"/>
    </row>
    <row r="26" spans="2:36" ht="12.75" customHeight="1">
      <c r="B26" s="1635"/>
      <c r="C26" s="1783" t="s">
        <v>2595</v>
      </c>
      <c r="D26" s="1270"/>
      <c r="E26" s="1273"/>
      <c r="F26" s="1273"/>
      <c r="G26" s="1273"/>
      <c r="H26" s="1274"/>
      <c r="P26" s="759"/>
      <c r="Q26" s="759"/>
      <c r="R26" s="2903"/>
      <c r="S26" s="2903"/>
      <c r="T26" s="2903"/>
      <c r="U26" s="2903"/>
      <c r="V26" s="2903"/>
      <c r="W26" s="2903"/>
      <c r="X26" s="2903"/>
      <c r="Y26" s="2903"/>
      <c r="Z26" s="2903"/>
      <c r="AA26" s="2903"/>
      <c r="AB26" s="2903"/>
      <c r="AC26" s="2903"/>
      <c r="AD26" s="2903"/>
      <c r="AE26" s="2903"/>
      <c r="AF26" s="2903"/>
      <c r="AG26" s="2903"/>
      <c r="AH26" s="2770"/>
      <c r="AI26" s="2904"/>
    </row>
    <row r="27" spans="2:36" s="18" customFormat="1" ht="12.75" customHeight="1">
      <c r="B27" s="1635">
        <v>1</v>
      </c>
      <c r="C27" s="2900"/>
      <c r="D27" s="1276"/>
      <c r="E27" s="1112"/>
      <c r="F27" s="1112"/>
      <c r="G27" s="1112"/>
      <c r="H27" s="1187"/>
      <c r="O27" s="1"/>
      <c r="P27" s="1477">
        <v>1</v>
      </c>
      <c r="Q27" s="2905"/>
      <c r="R27" s="2774">
        <f t="shared" ref="R27:R29" si="11">E27</f>
        <v>0</v>
      </c>
      <c r="S27" s="2905"/>
      <c r="T27" s="2905"/>
      <c r="U27" s="2774">
        <f>R27+S27-T27</f>
        <v>0</v>
      </c>
      <c r="V27" s="2906"/>
      <c r="W27" s="2774">
        <f>IF(Y27&gt;U27,Y27-U27,0)</f>
        <v>0</v>
      </c>
      <c r="X27" s="2774">
        <f t="shared" ref="X27:X29" si="12">U27</f>
        <v>0</v>
      </c>
      <c r="Y27" s="2774">
        <v>0</v>
      </c>
      <c r="Z27" s="2905"/>
      <c r="AA27" s="2774">
        <f>IF(AC27&gt;U27,AC27-U27,0)</f>
        <v>0</v>
      </c>
      <c r="AB27" s="2774">
        <f t="shared" ref="AB27:AB29" si="13">IF(AC27&gt;U27,U27-AC27,0)</f>
        <v>0</v>
      </c>
      <c r="AC27" s="2774">
        <f>Y27+Z27</f>
        <v>0</v>
      </c>
      <c r="AD27" s="2905"/>
      <c r="AE27" s="2774">
        <f t="shared" ref="AE27:AE29" si="14">IF(AG27&gt;U27,AG27-U27,0)</f>
        <v>0</v>
      </c>
      <c r="AF27" s="2774">
        <f t="shared" ref="AF27:AF29" si="15">IF(U27&gt;AG27,U27-AG27,0)</f>
        <v>0</v>
      </c>
      <c r="AG27" s="2774">
        <f t="shared" ref="AG27:AG29" si="16">AC27+AD27</f>
        <v>0</v>
      </c>
      <c r="AH27" s="2905"/>
      <c r="AI27" s="2907"/>
      <c r="AJ27" s="1"/>
    </row>
    <row r="28" spans="2:36" s="18" customFormat="1" ht="12.75" customHeight="1">
      <c r="B28" s="1635">
        <v>2</v>
      </c>
      <c r="C28" s="2900"/>
      <c r="D28" s="1276"/>
      <c r="E28" s="1042"/>
      <c r="F28" s="1042"/>
      <c r="G28" s="1042"/>
      <c r="H28" s="1192"/>
      <c r="O28" s="1"/>
      <c r="P28" s="1477">
        <v>2</v>
      </c>
      <c r="Q28" s="2905"/>
      <c r="R28" s="2774">
        <f t="shared" si="11"/>
        <v>0</v>
      </c>
      <c r="S28" s="2905"/>
      <c r="T28" s="2905"/>
      <c r="U28" s="2774">
        <f>R28+S28-T28</f>
        <v>0</v>
      </c>
      <c r="V28" s="2906"/>
      <c r="W28" s="2774">
        <f>IF(Y28&gt;U28,Y28-U28,0)</f>
        <v>0</v>
      </c>
      <c r="X28" s="2774">
        <f t="shared" si="12"/>
        <v>0</v>
      </c>
      <c r="Y28" s="2774">
        <v>0</v>
      </c>
      <c r="Z28" s="2905"/>
      <c r="AA28" s="2774">
        <f t="shared" ref="AA28:AA29" si="17">IF(AC28&gt;U28,AC28-U28,0)</f>
        <v>0</v>
      </c>
      <c r="AB28" s="2774">
        <f t="shared" si="13"/>
        <v>0</v>
      </c>
      <c r="AC28" s="2774">
        <f t="shared" ref="AC28:AC29" si="18">Y28+Z28</f>
        <v>0</v>
      </c>
      <c r="AD28" s="2905"/>
      <c r="AE28" s="2774">
        <f t="shared" si="14"/>
        <v>0</v>
      </c>
      <c r="AF28" s="2774">
        <f t="shared" si="15"/>
        <v>0</v>
      </c>
      <c r="AG28" s="2774">
        <f t="shared" si="16"/>
        <v>0</v>
      </c>
      <c r="AH28" s="2905"/>
      <c r="AI28" s="2907"/>
      <c r="AJ28" s="1"/>
    </row>
    <row r="29" spans="2:36" s="18" customFormat="1" ht="12.75" customHeight="1">
      <c r="B29" s="2491">
        <v>3</v>
      </c>
      <c r="C29" s="2076"/>
      <c r="D29" s="1217"/>
      <c r="E29" s="1124"/>
      <c r="F29" s="1124"/>
      <c r="G29" s="1124"/>
      <c r="H29" s="2566"/>
      <c r="O29" s="1"/>
      <c r="P29" s="1477">
        <v>3</v>
      </c>
      <c r="Q29" s="2905"/>
      <c r="R29" s="2774">
        <f t="shared" si="11"/>
        <v>0</v>
      </c>
      <c r="S29" s="2905"/>
      <c r="T29" s="2905"/>
      <c r="U29" s="2774">
        <f>R29+S29-T29</f>
        <v>0</v>
      </c>
      <c r="V29" s="2906"/>
      <c r="W29" s="2774">
        <f>IF(Y29&gt;U29,Y29-U29,0)</f>
        <v>0</v>
      </c>
      <c r="X29" s="2774">
        <f t="shared" si="12"/>
        <v>0</v>
      </c>
      <c r="Y29" s="2774">
        <v>0</v>
      </c>
      <c r="Z29" s="2905"/>
      <c r="AA29" s="2774">
        <f t="shared" si="17"/>
        <v>0</v>
      </c>
      <c r="AB29" s="2774">
        <f t="shared" si="13"/>
        <v>0</v>
      </c>
      <c r="AC29" s="2774">
        <f t="shared" si="18"/>
        <v>0</v>
      </c>
      <c r="AD29" s="2905"/>
      <c r="AE29" s="2774">
        <f t="shared" si="14"/>
        <v>0</v>
      </c>
      <c r="AF29" s="2774">
        <f t="shared" si="15"/>
        <v>0</v>
      </c>
      <c r="AG29" s="2774">
        <f t="shared" si="16"/>
        <v>0</v>
      </c>
      <c r="AH29" s="2905"/>
      <c r="AI29" s="2907"/>
      <c r="AJ29" s="1"/>
    </row>
    <row r="30" spans="2:36" ht="12.75" customHeight="1">
      <c r="B30" s="5963"/>
      <c r="C30" s="5959" t="s">
        <v>2599</v>
      </c>
      <c r="D30" s="5960"/>
      <c r="E30" s="5961">
        <f>SUBTOTAL(9,E27:E29)</f>
        <v>0</v>
      </c>
      <c r="F30" s="5961">
        <f>SUBTOTAL(9,F27:F29)</f>
        <v>0</v>
      </c>
      <c r="G30" s="5961">
        <f>SUBTOTAL(9,G27:G29)</f>
        <v>0</v>
      </c>
      <c r="H30" s="5964"/>
      <c r="P30" s="2908" t="s">
        <v>2600</v>
      </c>
      <c r="Q30" s="2908"/>
      <c r="R30" s="2776">
        <f>SUBTOTAL(9,R27:R29)</f>
        <v>0</v>
      </c>
      <c r="S30" s="2776"/>
      <c r="T30" s="2776"/>
      <c r="U30" s="2776">
        <f>SUBTOTAL(9,U27:U29)</f>
        <v>0</v>
      </c>
      <c r="V30" s="2776"/>
      <c r="W30" s="2776">
        <f>SUBTOTAL(9,W27:W29)</f>
        <v>0</v>
      </c>
      <c r="X30" s="2776">
        <f>SUBTOTAL(9,X27:X29)</f>
        <v>0</v>
      </c>
      <c r="Y30" s="2776">
        <f>SUBTOTAL(9,Y27:Y29)</f>
        <v>0</v>
      </c>
      <c r="Z30" s="2776">
        <f t="shared" ref="Z30:AG30" si="19">SUBTOTAL(9,Z27:Z29)</f>
        <v>0</v>
      </c>
      <c r="AA30" s="2776">
        <f t="shared" si="19"/>
        <v>0</v>
      </c>
      <c r="AB30" s="2776">
        <f t="shared" si="19"/>
        <v>0</v>
      </c>
      <c r="AC30" s="2776">
        <f t="shared" si="19"/>
        <v>0</v>
      </c>
      <c r="AD30" s="2776">
        <f t="shared" si="19"/>
        <v>0</v>
      </c>
      <c r="AE30" s="2776">
        <f t="shared" si="19"/>
        <v>0</v>
      </c>
      <c r="AF30" s="2776">
        <f t="shared" si="19"/>
        <v>0</v>
      </c>
      <c r="AG30" s="2776">
        <f t="shared" si="19"/>
        <v>0</v>
      </c>
      <c r="AH30" s="2776"/>
      <c r="AI30" s="2909"/>
    </row>
    <row r="31" spans="2:36" ht="12.75" customHeight="1">
      <c r="B31" s="2809"/>
      <c r="C31" s="2023"/>
      <c r="D31" s="4111"/>
      <c r="E31" s="4112"/>
      <c r="F31" s="4112"/>
      <c r="G31" s="4112"/>
      <c r="H31" s="4125"/>
      <c r="P31" s="759"/>
      <c r="Q31" s="759"/>
      <c r="R31" s="2903"/>
      <c r="S31" s="2903"/>
      <c r="T31" s="2903"/>
      <c r="U31" s="2903"/>
      <c r="V31" s="2903"/>
      <c r="W31" s="2903"/>
      <c r="X31" s="2903"/>
      <c r="Y31" s="2903"/>
      <c r="Z31" s="2903"/>
      <c r="AA31" s="2903"/>
      <c r="AB31" s="2903"/>
      <c r="AC31" s="2903"/>
      <c r="AD31" s="2903"/>
      <c r="AE31" s="2903"/>
      <c r="AF31" s="2903"/>
      <c r="AG31" s="2903"/>
      <c r="AH31" s="2770"/>
      <c r="AI31" s="2904"/>
    </row>
    <row r="32" spans="2:36" ht="12.75" customHeight="1">
      <c r="B32" s="2897" t="s">
        <v>1525</v>
      </c>
      <c r="C32" s="1643" t="s">
        <v>243</v>
      </c>
      <c r="D32" s="1270"/>
      <c r="E32" s="1273"/>
      <c r="F32" s="1273"/>
      <c r="G32" s="1273"/>
      <c r="H32" s="1274"/>
      <c r="P32" s="2911" t="s">
        <v>1525</v>
      </c>
      <c r="Q32" s="1566" t="s">
        <v>243</v>
      </c>
      <c r="R32" s="2903"/>
      <c r="S32" s="2903"/>
      <c r="T32" s="2903"/>
      <c r="U32" s="2903"/>
      <c r="V32" s="2903"/>
      <c r="W32" s="2903"/>
      <c r="X32" s="2903"/>
      <c r="Y32" s="2903"/>
      <c r="Z32" s="2903"/>
      <c r="AA32" s="2903"/>
      <c r="AB32" s="2903"/>
      <c r="AC32" s="2903"/>
      <c r="AD32" s="2903"/>
      <c r="AE32" s="2903"/>
      <c r="AF32" s="2903"/>
      <c r="AG32" s="2903"/>
      <c r="AH32" s="2770"/>
      <c r="AI32" s="2904"/>
    </row>
    <row r="33" spans="2:36" ht="12.75" customHeight="1">
      <c r="B33" s="1635"/>
      <c r="C33" s="1783" t="s">
        <v>2595</v>
      </c>
      <c r="D33" s="1270"/>
      <c r="E33" s="1273"/>
      <c r="F33" s="1273"/>
      <c r="G33" s="1273"/>
      <c r="H33" s="1274"/>
      <c r="P33" s="759"/>
      <c r="Q33" s="759"/>
      <c r="R33" s="2903"/>
      <c r="S33" s="2903"/>
      <c r="T33" s="2903"/>
      <c r="U33" s="2903"/>
      <c r="V33" s="2903"/>
      <c r="W33" s="2903"/>
      <c r="X33" s="2903"/>
      <c r="Y33" s="2903"/>
      <c r="Z33" s="2903"/>
      <c r="AA33" s="2903"/>
      <c r="AB33" s="2903"/>
      <c r="AC33" s="2903"/>
      <c r="AD33" s="2903"/>
      <c r="AE33" s="2903"/>
      <c r="AF33" s="2903"/>
      <c r="AG33" s="2903"/>
      <c r="AH33" s="2770"/>
      <c r="AI33" s="2904"/>
    </row>
    <row r="34" spans="2:36" s="18" customFormat="1" ht="12.75" customHeight="1">
      <c r="B34" s="1635">
        <v>1</v>
      </c>
      <c r="C34" s="2900"/>
      <c r="D34" s="1276"/>
      <c r="E34" s="1112"/>
      <c r="F34" s="1112"/>
      <c r="G34" s="1112"/>
      <c r="H34" s="1187"/>
      <c r="O34" s="1"/>
      <c r="P34" s="1477">
        <v>1</v>
      </c>
      <c r="Q34" s="2905"/>
      <c r="R34" s="2774">
        <f t="shared" ref="R34:R36" si="20">E34</f>
        <v>0</v>
      </c>
      <c r="S34" s="2905"/>
      <c r="T34" s="2905"/>
      <c r="U34" s="2774">
        <f>R34+S34-T34</f>
        <v>0</v>
      </c>
      <c r="V34" s="2906"/>
      <c r="W34" s="2774">
        <f>IF(Y34&gt;U34,Y34-U34,0)</f>
        <v>0</v>
      </c>
      <c r="X34" s="2774">
        <f t="shared" ref="X34:X36" si="21">U34</f>
        <v>0</v>
      </c>
      <c r="Y34" s="2774">
        <v>0</v>
      </c>
      <c r="Z34" s="2905"/>
      <c r="AA34" s="2774">
        <f>IF(AC34&gt;U34,AC34-U34,0)</f>
        <v>0</v>
      </c>
      <c r="AB34" s="2774">
        <f t="shared" ref="AB34:AB36" si="22">IF(AC34&gt;U34,U34-AC34,0)</f>
        <v>0</v>
      </c>
      <c r="AC34" s="2774">
        <f>Y34+Z34</f>
        <v>0</v>
      </c>
      <c r="AD34" s="2905"/>
      <c r="AE34" s="2774">
        <f>IF(AG34&gt;U34,AG34-U34,0)</f>
        <v>0</v>
      </c>
      <c r="AF34" s="2774">
        <f>IF(U34&gt;AG34,U34-AG34,0)</f>
        <v>0</v>
      </c>
      <c r="AG34" s="2774">
        <f>AC34+AD34</f>
        <v>0</v>
      </c>
      <c r="AH34" s="2905"/>
      <c r="AI34" s="2907"/>
      <c r="AJ34" s="1"/>
    </row>
    <row r="35" spans="2:36" s="18" customFormat="1" ht="12.75" customHeight="1">
      <c r="B35" s="1635">
        <v>2</v>
      </c>
      <c r="C35" s="2900"/>
      <c r="D35" s="1276"/>
      <c r="E35" s="1042"/>
      <c r="F35" s="1042"/>
      <c r="G35" s="1042"/>
      <c r="H35" s="1192"/>
      <c r="O35" s="1"/>
      <c r="P35" s="1477">
        <v>2</v>
      </c>
      <c r="Q35" s="2905"/>
      <c r="R35" s="2774">
        <f t="shared" si="20"/>
        <v>0</v>
      </c>
      <c r="S35" s="2905"/>
      <c r="T35" s="2905"/>
      <c r="U35" s="2774">
        <f>R35+S35-T35</f>
        <v>0</v>
      </c>
      <c r="V35" s="2906"/>
      <c r="W35" s="2774">
        <f>IF(Y35&gt;U35,Y35-U35,0)</f>
        <v>0</v>
      </c>
      <c r="X35" s="2774">
        <f t="shared" si="21"/>
        <v>0</v>
      </c>
      <c r="Y35" s="2774">
        <v>0</v>
      </c>
      <c r="Z35" s="2905"/>
      <c r="AA35" s="2774">
        <f t="shared" ref="AA35:AA36" si="23">IF(AC35&gt;U35,AC35-U35,0)</f>
        <v>0</v>
      </c>
      <c r="AB35" s="2774">
        <f t="shared" si="22"/>
        <v>0</v>
      </c>
      <c r="AC35" s="2774">
        <f t="shared" ref="AC35:AC36" si="24">Y35+Z35</f>
        <v>0</v>
      </c>
      <c r="AD35" s="2905"/>
      <c r="AE35" s="2774">
        <f t="shared" ref="AE35:AE36" si="25">IF(AG35&gt;U35,AG35-U35,0)</f>
        <v>0</v>
      </c>
      <c r="AF35" s="2774">
        <f t="shared" ref="AF35:AF36" si="26">IF(U35&gt;AG35,U35-AG35,0)</f>
        <v>0</v>
      </c>
      <c r="AG35" s="2774">
        <f t="shared" ref="AG35:AG36" si="27">AC35+AD35</f>
        <v>0</v>
      </c>
      <c r="AH35" s="2905"/>
      <c r="AI35" s="2907"/>
      <c r="AJ35" s="1"/>
    </row>
    <row r="36" spans="2:36" s="18" customFormat="1" ht="12.75" customHeight="1">
      <c r="B36" s="2491">
        <v>3</v>
      </c>
      <c r="C36" s="2076"/>
      <c r="D36" s="1217"/>
      <c r="E36" s="1124"/>
      <c r="F36" s="1124"/>
      <c r="G36" s="1124"/>
      <c r="H36" s="2566"/>
      <c r="O36" s="1"/>
      <c r="P36" s="1477">
        <v>3</v>
      </c>
      <c r="Q36" s="2905"/>
      <c r="R36" s="2774">
        <f t="shared" si="20"/>
        <v>0</v>
      </c>
      <c r="S36" s="2905"/>
      <c r="T36" s="2905"/>
      <c r="U36" s="2774">
        <f>R36+S36-T36</f>
        <v>0</v>
      </c>
      <c r="V36" s="2906"/>
      <c r="W36" s="2774">
        <f>IF(Y36&gt;U36,Y36-U36,0)</f>
        <v>0</v>
      </c>
      <c r="X36" s="2774">
        <f t="shared" si="21"/>
        <v>0</v>
      </c>
      <c r="Y36" s="2774">
        <v>0</v>
      </c>
      <c r="Z36" s="2905"/>
      <c r="AA36" s="2774">
        <f t="shared" si="23"/>
        <v>0</v>
      </c>
      <c r="AB36" s="2774">
        <f t="shared" si="22"/>
        <v>0</v>
      </c>
      <c r="AC36" s="2774">
        <f t="shared" si="24"/>
        <v>0</v>
      </c>
      <c r="AD36" s="2905"/>
      <c r="AE36" s="2774">
        <f t="shared" si="25"/>
        <v>0</v>
      </c>
      <c r="AF36" s="2774">
        <f t="shared" si="26"/>
        <v>0</v>
      </c>
      <c r="AG36" s="2774">
        <f t="shared" si="27"/>
        <v>0</v>
      </c>
      <c r="AH36" s="2905"/>
      <c r="AI36" s="2907"/>
      <c r="AJ36" s="1"/>
    </row>
    <row r="37" spans="2:36" ht="12.75" customHeight="1">
      <c r="B37" s="5963"/>
      <c r="C37" s="5959" t="s">
        <v>2601</v>
      </c>
      <c r="D37" s="5965"/>
      <c r="E37" s="5961">
        <f>SUBTOTAL(9,E34:E36)</f>
        <v>0</v>
      </c>
      <c r="F37" s="5961">
        <f>SUBTOTAL(9,F34:F36)</f>
        <v>0</v>
      </c>
      <c r="G37" s="5961">
        <f>SUBTOTAL(9,G34:G36)</f>
        <v>0</v>
      </c>
      <c r="H37" s="5964"/>
      <c r="P37" s="2908" t="s">
        <v>2602</v>
      </c>
      <c r="Q37" s="2908"/>
      <c r="R37" s="2776">
        <f>SUBTOTAL(9,R34:R36)</f>
        <v>0</v>
      </c>
      <c r="S37" s="2776"/>
      <c r="T37" s="2776"/>
      <c r="U37" s="2776">
        <f>SUBTOTAL(9,U34:U36)</f>
        <v>0</v>
      </c>
      <c r="V37" s="2776"/>
      <c r="W37" s="2776">
        <f>SUBTOTAL(9,W34:W36)</f>
        <v>0</v>
      </c>
      <c r="X37" s="2776">
        <f>SUBTOTAL(9,X34:X36)</f>
        <v>0</v>
      </c>
      <c r="Y37" s="2776">
        <f>SUBTOTAL(9,Y34:Y36)</f>
        <v>0</v>
      </c>
      <c r="Z37" s="2776">
        <f t="shared" ref="Z37:AG37" si="28">SUBTOTAL(9,Z34:Z36)</f>
        <v>0</v>
      </c>
      <c r="AA37" s="2776">
        <f t="shared" si="28"/>
        <v>0</v>
      </c>
      <c r="AB37" s="2776">
        <f t="shared" si="28"/>
        <v>0</v>
      </c>
      <c r="AC37" s="2776">
        <f t="shared" si="28"/>
        <v>0</v>
      </c>
      <c r="AD37" s="2776">
        <f t="shared" si="28"/>
        <v>0</v>
      </c>
      <c r="AE37" s="2776">
        <f t="shared" si="28"/>
        <v>0</v>
      </c>
      <c r="AF37" s="2776">
        <f t="shared" si="28"/>
        <v>0</v>
      </c>
      <c r="AG37" s="2776">
        <f t="shared" si="28"/>
        <v>0</v>
      </c>
      <c r="AH37" s="2776"/>
      <c r="AI37" s="2909"/>
    </row>
    <row r="38" spans="2:36" ht="12.75" customHeight="1">
      <c r="B38" s="5720"/>
      <c r="C38" s="264"/>
      <c r="D38" s="5966"/>
      <c r="E38" s="266"/>
      <c r="F38" s="266"/>
      <c r="G38" s="266"/>
      <c r="H38" s="2901"/>
      <c r="P38" s="759"/>
      <c r="Q38" s="759"/>
      <c r="R38" s="2903"/>
      <c r="S38" s="2903"/>
      <c r="T38" s="2903"/>
      <c r="U38" s="2903"/>
      <c r="V38" s="2903"/>
      <c r="W38" s="2903"/>
      <c r="X38" s="2903"/>
      <c r="Y38" s="2903"/>
      <c r="Z38" s="2903"/>
      <c r="AA38" s="2903"/>
      <c r="AB38" s="2903"/>
      <c r="AC38" s="2903"/>
      <c r="AD38" s="2903"/>
      <c r="AE38" s="2903"/>
      <c r="AF38" s="2903"/>
      <c r="AG38" s="2903"/>
      <c r="AH38" s="2770"/>
      <c r="AI38" s="2904"/>
    </row>
    <row r="39" spans="2:36" ht="12.75" customHeight="1">
      <c r="B39" s="8500" t="s">
        <v>2603</v>
      </c>
      <c r="C39" s="8501"/>
      <c r="D39" s="5967"/>
      <c r="E39" s="5968">
        <f>SUBTOTAL(9,E14:E37)</f>
        <v>0</v>
      </c>
      <c r="F39" s="5968">
        <f>SUBTOTAL(9,F14:F37)</f>
        <v>0</v>
      </c>
      <c r="G39" s="5968">
        <f>SUBTOTAL(9,G14:G37)</f>
        <v>0</v>
      </c>
      <c r="H39" s="5969"/>
      <c r="P39" s="2912" t="s">
        <v>2604</v>
      </c>
      <c r="Q39" s="2913"/>
      <c r="R39" s="2781">
        <f t="shared" ref="R39:AG39" si="29">SUBTOTAL(9,R14:R37)</f>
        <v>0</v>
      </c>
      <c r="S39" s="2781">
        <f t="shared" si="29"/>
        <v>0</v>
      </c>
      <c r="T39" s="2781">
        <f t="shared" si="29"/>
        <v>0</v>
      </c>
      <c r="U39" s="2781">
        <f t="shared" si="29"/>
        <v>0</v>
      </c>
      <c r="V39" s="2913"/>
      <c r="W39" s="2781">
        <f t="shared" si="29"/>
        <v>0</v>
      </c>
      <c r="X39" s="2781">
        <f t="shared" si="29"/>
        <v>0</v>
      </c>
      <c r="Y39" s="2781">
        <f t="shared" si="29"/>
        <v>0</v>
      </c>
      <c r="Z39" s="2781">
        <f t="shared" si="29"/>
        <v>0</v>
      </c>
      <c r="AA39" s="2781">
        <f t="shared" si="29"/>
        <v>0</v>
      </c>
      <c r="AB39" s="2781">
        <f t="shared" si="29"/>
        <v>0</v>
      </c>
      <c r="AC39" s="2781">
        <f t="shared" si="29"/>
        <v>0</v>
      </c>
      <c r="AD39" s="2781">
        <f t="shared" si="29"/>
        <v>0</v>
      </c>
      <c r="AE39" s="2781">
        <f t="shared" si="29"/>
        <v>0</v>
      </c>
      <c r="AF39" s="2781">
        <f t="shared" si="29"/>
        <v>0</v>
      </c>
      <c r="AG39" s="2781">
        <f t="shared" si="29"/>
        <v>0</v>
      </c>
      <c r="AH39" s="2781"/>
      <c r="AI39" s="2783"/>
    </row>
    <row r="40" spans="2:36" ht="12.75" customHeight="1">
      <c r="D40" s="1449" t="s">
        <v>1263</v>
      </c>
      <c r="E40" s="356">
        <f>E39-SFP!G170</f>
        <v>0</v>
      </c>
    </row>
    <row r="41" spans="2:36" ht="12.75" customHeight="1">
      <c r="P41" s="7538" t="s">
        <v>1863</v>
      </c>
      <c r="Q41" s="7540"/>
      <c r="R41" s="7538" t="s">
        <v>52</v>
      </c>
      <c r="S41" s="7540"/>
      <c r="T41" s="10"/>
    </row>
    <row r="42" spans="2:36" ht="12.75" customHeight="1">
      <c r="P42" s="1848" t="s">
        <v>2605</v>
      </c>
      <c r="Q42" s="1848"/>
      <c r="R42" s="7911" t="s">
        <v>2606</v>
      </c>
      <c r="S42" s="7911"/>
      <c r="T42" s="2914"/>
      <c r="W42" s="52"/>
      <c r="X42" s="52"/>
      <c r="Y42" s="52"/>
      <c r="Z42" s="52"/>
      <c r="AA42" s="52"/>
      <c r="AB42" s="52"/>
      <c r="AC42" s="52"/>
      <c r="AD42" s="52"/>
      <c r="AE42" s="52"/>
      <c r="AF42" s="52"/>
      <c r="AG42" s="52"/>
    </row>
    <row r="43" spans="2:36" ht="12.75" customHeight="1">
      <c r="P43" s="2915" t="s">
        <v>2607</v>
      </c>
      <c r="Q43" s="1848"/>
      <c r="R43" s="7911"/>
      <c r="S43" s="7911"/>
      <c r="T43" s="2914"/>
      <c r="W43" s="58"/>
      <c r="X43" s="58"/>
      <c r="Y43" s="58"/>
      <c r="Z43" s="58"/>
      <c r="AA43" s="58"/>
      <c r="AB43" s="58"/>
      <c r="AC43" s="58"/>
      <c r="AD43" s="58"/>
      <c r="AE43" s="58"/>
      <c r="AF43" s="58"/>
      <c r="AG43" s="58"/>
    </row>
  </sheetData>
  <sheetProtection algorithmName="SHA-512" hashValue="TwTCcSVAI5pgqjYj9ju862oKjeOF5D8c2q1SZ0M5aOERuSWhqfxEHPVFty79kH43XJkEwbbHzYqGZDSEd6DADw==" saltValue="9J3aGPL4/PBzBwns506M/w==" spinCount="100000" sheet="1" scenarios="1" formatRows="0" insertColumns="0" insertRows="0"/>
  <mergeCells count="24">
    <mergeCell ref="AI10:AI11"/>
    <mergeCell ref="R42:S43"/>
    <mergeCell ref="R41:S41"/>
    <mergeCell ref="H9:H11"/>
    <mergeCell ref="G9:G11"/>
    <mergeCell ref="I2:I5"/>
    <mergeCell ref="P41:Q41"/>
    <mergeCell ref="AH10:AH11"/>
    <mergeCell ref="P9:AH9"/>
    <mergeCell ref="P10:Q11"/>
    <mergeCell ref="V10:V11"/>
    <mergeCell ref="Z10:AC10"/>
    <mergeCell ref="AD10:AG10"/>
    <mergeCell ref="S10:T10"/>
    <mergeCell ref="U10:U11"/>
    <mergeCell ref="W10:W11"/>
    <mergeCell ref="X10:X11"/>
    <mergeCell ref="Y10:Y11"/>
    <mergeCell ref="R10:R11"/>
    <mergeCell ref="B39:C39"/>
    <mergeCell ref="B9:C11"/>
    <mergeCell ref="D9:D11"/>
    <mergeCell ref="E9:E11"/>
    <mergeCell ref="F9:F11"/>
  </mergeCells>
  <conditionalFormatting sqref="E40">
    <cfRule type="cellIs" dxfId="70" priority="1" operator="notEqual">
      <formula>0</formula>
    </cfRule>
  </conditionalFormatting>
  <dataValidations count="1">
    <dataValidation type="list" allowBlank="1" showInputMessage="1" showErrorMessage="1" sqref="V15" xr:uid="{3EA8AC74-97F4-44D4-AED2-82DD2DDC3CB4}">
      <formula1>"Y,N"</formula1>
    </dataValidation>
  </dataValidations>
  <hyperlinks>
    <hyperlink ref="J5" location="SCI!A1" display="SCI" xr:uid="{E214C5CC-816B-41EE-8CA1-BA9B954A63FD}"/>
    <hyperlink ref="J4" location="'SFP - Liab, NW '!A1" display="SFP-Liab and NW" xr:uid="{C22B787B-31ED-4CF7-A838-362B9200C61C}"/>
    <hyperlink ref="J3" location="'SFP - Asset'!A1" display="SFP-Asset" xr:uid="{DBE1F250-B520-4981-BCA8-648C065365A2}"/>
    <hyperlink ref="J2" location="Content!A1" display="Content" xr:uid="{F59C1280-5119-424B-B054-F91B00BBF712}"/>
    <hyperlink ref="P43" r:id="rId1" xr:uid="{F9F68770-E25F-4DE2-96ED-3C3FF04271E1}"/>
    <hyperlink ref="P42" r:id="rId2" display="https://www.insurance.gov.ph/amended-insurance-code-r-a-10607/" xr:uid="{A2ABEA4C-DC54-46AE-98A2-EC5EE8DE7DAF}"/>
  </hyperlinks>
  <printOptions horizontalCentered="1"/>
  <pageMargins left="0.2" right="0.2" top="1.25" bottom="0.75" header="0.3" footer="0.3"/>
  <pageSetup paperSize="5" scale="56" fitToHeight="0" orientation="portrait"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EDD30-7677-4DAD-BAAC-CCE83C56E1CC}">
  <sheetPr>
    <tabColor rgb="FF92D050"/>
    <pageSetUpPr fitToPage="1"/>
  </sheetPr>
  <dimension ref="A1:M44"/>
  <sheetViews>
    <sheetView showGridLines="0" zoomScale="85" zoomScaleNormal="85" workbookViewId="0">
      <selection activeCell="G16" sqref="G16"/>
    </sheetView>
  </sheetViews>
  <sheetFormatPr defaultColWidth="9.140625" defaultRowHeight="12.75" customHeight="1"/>
  <cols>
    <col min="1" max="1" width="3.28515625" style="43" customWidth="1"/>
    <col min="2" max="2" width="43.42578125" style="43" customWidth="1"/>
    <col min="3" max="5" width="20.7109375" style="43" customWidth="1"/>
    <col min="6" max="7" width="31.28515625" style="43" customWidth="1"/>
    <col min="8" max="8" width="27.140625" style="43" customWidth="1"/>
    <col min="9" max="16384" width="9.140625" style="43"/>
  </cols>
  <sheetData>
    <row r="1" spans="1:8" ht="12.75" customHeight="1">
      <c r="A1" s="45" t="s">
        <v>2608</v>
      </c>
    </row>
    <row r="2" spans="1:8" s="1" customFormat="1" ht="14.1" customHeight="1"/>
    <row r="3" spans="1:8" s="3" customFormat="1" ht="12.75" customHeight="1">
      <c r="A3" s="8509" t="s">
        <v>1068</v>
      </c>
      <c r="B3" s="8510"/>
      <c r="C3" s="8510"/>
      <c r="D3" s="8510"/>
      <c r="E3" s="8510"/>
      <c r="F3" s="8510"/>
      <c r="G3" s="8510"/>
      <c r="H3" s="8510"/>
    </row>
    <row r="4" spans="1:8" s="3" customFormat="1" ht="15.6" customHeight="1">
      <c r="A4" s="7906" t="s">
        <v>52</v>
      </c>
      <c r="B4" s="7906"/>
      <c r="C4" s="8511" t="s">
        <v>2609</v>
      </c>
      <c r="D4" s="8511" t="s">
        <v>1501</v>
      </c>
      <c r="E4" s="8511" t="s">
        <v>1692</v>
      </c>
      <c r="F4" s="8518" t="s">
        <v>44</v>
      </c>
      <c r="G4" s="8519"/>
      <c r="H4" s="8511" t="s">
        <v>2065</v>
      </c>
    </row>
    <row r="5" spans="1:8" s="3" customFormat="1">
      <c r="A5" s="7906"/>
      <c r="B5" s="7906"/>
      <c r="C5" s="8511"/>
      <c r="D5" s="8511"/>
      <c r="E5" s="8511"/>
      <c r="F5" s="8520"/>
      <c r="G5" s="8521"/>
      <c r="H5" s="8511"/>
    </row>
    <row r="6" spans="1:8" s="1" customFormat="1" ht="12.75" customHeight="1">
      <c r="A6" s="759"/>
      <c r="B6" s="759"/>
      <c r="C6" s="762"/>
      <c r="D6" s="762"/>
      <c r="E6" s="762"/>
      <c r="F6" s="8528"/>
      <c r="G6" s="8529"/>
      <c r="H6" s="762"/>
    </row>
    <row r="7" spans="1:8" ht="12.75" customHeight="1">
      <c r="A7" s="759" t="s">
        <v>2070</v>
      </c>
      <c r="B7" s="759" t="s">
        <v>2610</v>
      </c>
      <c r="C7" s="762"/>
      <c r="D7" s="762"/>
      <c r="E7" s="762"/>
      <c r="F7" s="8528"/>
      <c r="G7" s="8529"/>
      <c r="H7" s="762"/>
    </row>
    <row r="8" spans="1:8" ht="12.75" customHeight="1">
      <c r="A8" s="759"/>
      <c r="B8" s="1381" t="s">
        <v>2611</v>
      </c>
      <c r="C8" s="761"/>
      <c r="D8" s="760">
        <f>'S20 - Other Asset'!E16</f>
        <v>0</v>
      </c>
      <c r="E8" s="763">
        <f>-C8-D8</f>
        <v>0</v>
      </c>
      <c r="F8" s="8522" t="s">
        <v>2612</v>
      </c>
      <c r="G8" s="8523"/>
      <c r="H8" s="1383"/>
    </row>
    <row r="9" spans="1:8" s="1" customFormat="1" ht="12.75" customHeight="1">
      <c r="A9" s="759"/>
      <c r="B9" s="759"/>
      <c r="C9" s="762"/>
      <c r="D9" s="762"/>
      <c r="E9" s="762"/>
      <c r="F9" s="8528"/>
      <c r="G9" s="8529"/>
      <c r="H9" s="762"/>
    </row>
    <row r="10" spans="1:8" s="1" customFormat="1" ht="12.75" customHeight="1">
      <c r="A10" s="7906" t="s">
        <v>52</v>
      </c>
      <c r="B10" s="7906"/>
      <c r="C10" s="8511" t="s">
        <v>2613</v>
      </c>
      <c r="D10" s="8511" t="s">
        <v>1501</v>
      </c>
      <c r="E10" s="8511" t="s">
        <v>2614</v>
      </c>
      <c r="F10" s="8518" t="s">
        <v>44</v>
      </c>
      <c r="G10" s="8519"/>
      <c r="H10" s="8511" t="s">
        <v>2614</v>
      </c>
    </row>
    <row r="11" spans="1:8" s="1" customFormat="1" ht="12.75" customHeight="1">
      <c r="A11" s="7906"/>
      <c r="B11" s="7906"/>
      <c r="C11" s="8511"/>
      <c r="D11" s="8511"/>
      <c r="E11" s="8511"/>
      <c r="F11" s="8520"/>
      <c r="G11" s="8521"/>
      <c r="H11" s="8511"/>
    </row>
    <row r="12" spans="1:8" s="1" customFormat="1" ht="12.75" customHeight="1">
      <c r="A12" s="759"/>
      <c r="B12" s="759"/>
      <c r="C12" s="762"/>
      <c r="D12" s="762"/>
      <c r="E12" s="762"/>
      <c r="F12" s="8528"/>
      <c r="G12" s="8529"/>
      <c r="H12" s="762"/>
    </row>
    <row r="13" spans="1:8" s="1" customFormat="1" ht="12.75" customHeight="1">
      <c r="A13" s="759" t="s">
        <v>1514</v>
      </c>
      <c r="B13" s="759" t="s">
        <v>2615</v>
      </c>
      <c r="C13" s="762"/>
      <c r="D13" s="762"/>
      <c r="E13" s="762"/>
      <c r="F13" s="8528"/>
      <c r="G13" s="8529"/>
      <c r="H13" s="762"/>
    </row>
    <row r="14" spans="1:8" s="1" customFormat="1" ht="12.75" customHeight="1">
      <c r="A14" s="759"/>
      <c r="B14" s="1382" t="s">
        <v>2616</v>
      </c>
      <c r="C14" s="1383"/>
      <c r="D14" s="1383"/>
      <c r="E14" s="1076">
        <f>MIN(C14,D14)</f>
        <v>0</v>
      </c>
      <c r="F14" s="8524" t="s">
        <v>2617</v>
      </c>
      <c r="G14" s="8525"/>
      <c r="H14" s="1383"/>
    </row>
    <row r="15" spans="1:8" s="1" customFormat="1" ht="12.75" customHeight="1" thickBot="1">
      <c r="A15" s="759"/>
      <c r="B15" s="1382" t="s">
        <v>2618</v>
      </c>
      <c r="C15" s="1387"/>
      <c r="D15" s="1388"/>
      <c r="E15" s="1391">
        <f>MIN(C15,D15)</f>
        <v>0</v>
      </c>
      <c r="F15" s="8524" t="s">
        <v>2619</v>
      </c>
      <c r="G15" s="8525"/>
      <c r="H15" s="1383"/>
    </row>
    <row r="16" spans="1:8" s="1" customFormat="1" ht="12.75" customHeight="1">
      <c r="A16" s="759"/>
      <c r="B16" s="1385" t="s">
        <v>164</v>
      </c>
      <c r="C16" s="1386">
        <f>SUBTOTAL(9,C14:C15)</f>
        <v>0</v>
      </c>
      <c r="D16" s="1386">
        <f>SUBTOTAL(9,D14:D15)</f>
        <v>0</v>
      </c>
      <c r="E16" s="1386">
        <f>SUBTOTAL(9,E14:E15)</f>
        <v>0</v>
      </c>
      <c r="F16" s="8528"/>
      <c r="G16" s="8529"/>
      <c r="H16" s="762"/>
    </row>
    <row r="17" spans="1:8" s="1" customFormat="1" ht="12.75" customHeight="1">
      <c r="A17" s="759"/>
      <c r="B17" s="759"/>
      <c r="C17" s="762"/>
      <c r="D17" s="762"/>
      <c r="E17" s="762"/>
      <c r="F17" s="8528"/>
      <c r="G17" s="8529"/>
      <c r="H17" s="762"/>
    </row>
    <row r="18" spans="1:8" s="1" customFormat="1" ht="12.75" customHeight="1">
      <c r="A18" s="759" t="s">
        <v>2256</v>
      </c>
      <c r="B18" s="759" t="s">
        <v>2620</v>
      </c>
      <c r="C18" s="762"/>
      <c r="D18" s="762"/>
      <c r="E18" s="762"/>
      <c r="F18" s="8528"/>
      <c r="G18" s="8529"/>
      <c r="H18" s="762"/>
    </row>
    <row r="19" spans="1:8" s="1" customFormat="1" ht="12.75" customHeight="1" thickBot="1">
      <c r="A19" s="759"/>
      <c r="B19" s="759"/>
      <c r="C19" s="762"/>
      <c r="D19" s="1389"/>
      <c r="E19" s="1390"/>
      <c r="F19" s="8524" t="s">
        <v>2621</v>
      </c>
      <c r="G19" s="8525"/>
      <c r="H19" s="762"/>
    </row>
    <row r="20" spans="1:8" s="1" customFormat="1" ht="12.75" customHeight="1">
      <c r="A20" s="759"/>
      <c r="B20" s="759"/>
      <c r="C20" s="762"/>
      <c r="D20" s="762"/>
      <c r="E20" s="1386">
        <f>E16*E19</f>
        <v>0</v>
      </c>
      <c r="F20" s="8526" t="s">
        <v>2622</v>
      </c>
      <c r="G20" s="8527"/>
      <c r="H20" s="762"/>
    </row>
    <row r="21" spans="1:8" s="1" customFormat="1" ht="12.75" customHeight="1">
      <c r="A21" s="759"/>
      <c r="B21" s="759"/>
      <c r="C21" s="762"/>
      <c r="D21" s="762"/>
      <c r="E21" s="762"/>
      <c r="F21" s="8528"/>
      <c r="G21" s="8529"/>
      <c r="H21" s="762"/>
    </row>
    <row r="22" spans="1:8" s="1" customFormat="1" ht="12.75" customHeight="1">
      <c r="A22" s="7906" t="s">
        <v>2623</v>
      </c>
      <c r="B22" s="7301"/>
      <c r="C22" s="8511" t="s">
        <v>2624</v>
      </c>
      <c r="D22" s="8511" t="s">
        <v>2625</v>
      </c>
      <c r="E22" s="8511" t="s">
        <v>2626</v>
      </c>
      <c r="F22" s="8511" t="s">
        <v>2627</v>
      </c>
      <c r="G22" s="8511" t="s">
        <v>2628</v>
      </c>
      <c r="H22" s="8511" t="s">
        <v>2624</v>
      </c>
    </row>
    <row r="23" spans="1:8" s="1" customFormat="1">
      <c r="A23" s="7908"/>
      <c r="B23" s="7303"/>
      <c r="C23" s="8511"/>
      <c r="D23" s="8511"/>
      <c r="E23" s="8511"/>
      <c r="F23" s="8511"/>
      <c r="G23" s="8511"/>
      <c r="H23" s="8511"/>
    </row>
    <row r="24" spans="1:8" s="1" customFormat="1" ht="12.75" customHeight="1">
      <c r="A24" s="759"/>
      <c r="B24" s="759"/>
      <c r="C24" s="762"/>
      <c r="D24" s="762"/>
      <c r="E24" s="762"/>
      <c r="F24" s="762"/>
      <c r="G24" s="1384"/>
      <c r="H24" s="762"/>
    </row>
    <row r="25" spans="1:8" s="1" customFormat="1" ht="12.75" customHeight="1">
      <c r="A25" s="759" t="s">
        <v>1525</v>
      </c>
      <c r="B25" s="759" t="s">
        <v>2629</v>
      </c>
      <c r="C25" s="762"/>
      <c r="D25" s="762"/>
      <c r="E25" s="762"/>
      <c r="F25" s="762"/>
      <c r="G25" s="1392"/>
      <c r="H25" s="762"/>
    </row>
    <row r="26" spans="1:8" s="1" customFormat="1" ht="12.75" customHeight="1">
      <c r="A26" s="209">
        <v>1</v>
      </c>
      <c r="B26" s="962"/>
      <c r="C26" s="761"/>
      <c r="D26" s="761"/>
      <c r="E26" s="761"/>
      <c r="F26" s="761"/>
      <c r="G26" s="1393"/>
      <c r="H26" s="1383"/>
    </row>
    <row r="27" spans="1:8" s="1" customFormat="1" ht="12.75" customHeight="1">
      <c r="A27" s="209">
        <v>2</v>
      </c>
      <c r="B27" s="962"/>
      <c r="C27" s="761"/>
      <c r="D27" s="761"/>
      <c r="E27" s="761"/>
      <c r="F27" s="761"/>
      <c r="G27" s="1393"/>
      <c r="H27" s="1383"/>
    </row>
    <row r="28" spans="1:8" s="1" customFormat="1" ht="12.75" customHeight="1">
      <c r="A28" s="209">
        <v>3</v>
      </c>
      <c r="B28" s="962"/>
      <c r="C28" s="761"/>
      <c r="D28" s="761"/>
      <c r="E28" s="761"/>
      <c r="F28" s="761"/>
      <c r="G28" s="1393"/>
      <c r="H28" s="1383"/>
    </row>
    <row r="29" spans="1:8" s="1" customFormat="1" ht="12.75" customHeight="1">
      <c r="A29" s="209">
        <v>4</v>
      </c>
      <c r="B29" s="962"/>
      <c r="C29" s="761"/>
      <c r="D29" s="761"/>
      <c r="E29" s="761"/>
      <c r="F29" s="761"/>
      <c r="G29" s="1393"/>
      <c r="H29" s="1383"/>
    </row>
    <row r="30" spans="1:8" s="1" customFormat="1" ht="12.75" customHeight="1">
      <c r="A30" s="209">
        <v>5</v>
      </c>
      <c r="B30" s="962"/>
      <c r="C30" s="761"/>
      <c r="D30" s="761"/>
      <c r="E30" s="761"/>
      <c r="F30" s="761"/>
      <c r="G30" s="1393"/>
      <c r="H30" s="1383"/>
    </row>
    <row r="31" spans="1:8" s="1" customFormat="1" ht="12.75" customHeight="1">
      <c r="A31" s="209">
        <v>6</v>
      </c>
      <c r="B31" s="962"/>
      <c r="C31" s="761"/>
      <c r="D31" s="761"/>
      <c r="E31" s="761"/>
      <c r="F31" s="761"/>
      <c r="G31" s="1393"/>
      <c r="H31" s="1383"/>
    </row>
    <row r="32" spans="1:8" s="1" customFormat="1" ht="12.75" customHeight="1">
      <c r="A32" s="209">
        <v>7</v>
      </c>
      <c r="B32" s="962"/>
      <c r="C32" s="761"/>
      <c r="D32" s="761"/>
      <c r="E32" s="761"/>
      <c r="F32" s="761"/>
      <c r="G32" s="1393"/>
      <c r="H32" s="1383"/>
    </row>
    <row r="33" spans="1:13" s="1" customFormat="1" ht="12.75" customHeight="1">
      <c r="A33" s="209">
        <v>8</v>
      </c>
      <c r="B33" s="962"/>
      <c r="C33" s="761"/>
      <c r="D33" s="761"/>
      <c r="E33" s="761"/>
      <c r="F33" s="761"/>
      <c r="G33" s="1393"/>
      <c r="H33" s="1383"/>
    </row>
    <row r="34" spans="1:13" s="1" customFormat="1" ht="12.75" customHeight="1">
      <c r="A34" s="209">
        <v>9</v>
      </c>
      <c r="B34" s="962"/>
      <c r="C34" s="761"/>
      <c r="D34" s="761"/>
      <c r="E34" s="761"/>
      <c r="F34" s="761"/>
      <c r="G34" s="1393"/>
      <c r="H34" s="1383"/>
      <c r="M34" s="1404"/>
    </row>
    <row r="35" spans="1:13" s="1" customFormat="1" ht="12.75" customHeight="1">
      <c r="A35" s="209">
        <v>10</v>
      </c>
      <c r="B35" s="962"/>
      <c r="C35" s="761"/>
      <c r="D35" s="761"/>
      <c r="E35" s="761"/>
      <c r="F35" s="761"/>
      <c r="G35" s="1393"/>
      <c r="H35" s="1383"/>
    </row>
    <row r="36" spans="1:13" s="1" customFormat="1" ht="12.75" customHeight="1">
      <c r="A36" s="209">
        <v>11</v>
      </c>
      <c r="B36" s="962"/>
      <c r="C36" s="761"/>
      <c r="D36" s="761"/>
      <c r="E36" s="761"/>
      <c r="F36" s="761"/>
      <c r="G36" s="1393"/>
      <c r="H36" s="1383"/>
    </row>
    <row r="37" spans="1:13" s="1" customFormat="1" ht="12.75" customHeight="1">
      <c r="A37" s="209">
        <v>12</v>
      </c>
      <c r="B37" s="962"/>
      <c r="C37" s="761"/>
      <c r="D37" s="761"/>
      <c r="E37" s="761"/>
      <c r="F37" s="761"/>
      <c r="G37" s="1393"/>
      <c r="H37" s="1383"/>
    </row>
    <row r="38" spans="1:13" s="1" customFormat="1" ht="12.75" customHeight="1">
      <c r="A38" s="209">
        <v>13</v>
      </c>
      <c r="B38" s="962"/>
      <c r="C38" s="761"/>
      <c r="D38" s="761"/>
      <c r="E38" s="761"/>
      <c r="F38" s="761"/>
      <c r="G38" s="1393"/>
      <c r="H38" s="1383"/>
    </row>
    <row r="39" spans="1:13" s="1" customFormat="1" ht="12.75" customHeight="1">
      <c r="A39" s="209">
        <v>14</v>
      </c>
      <c r="B39" s="962"/>
      <c r="C39" s="761"/>
      <c r="D39" s="761"/>
      <c r="E39" s="761"/>
      <c r="F39" s="761"/>
      <c r="G39" s="1393"/>
      <c r="H39" s="1383"/>
    </row>
    <row r="40" spans="1:13" s="1" customFormat="1" ht="12.75" customHeight="1" thickBot="1">
      <c r="A40" s="209">
        <v>15</v>
      </c>
      <c r="B40" s="962"/>
      <c r="C40" s="761"/>
      <c r="D40" s="761"/>
      <c r="E40" s="1395"/>
      <c r="F40" s="1396"/>
      <c r="G40" s="1397"/>
      <c r="H40" s="1383"/>
    </row>
    <row r="41" spans="1:13" s="1" customFormat="1" ht="12.75" customHeight="1">
      <c r="A41" s="209"/>
      <c r="B41" s="209"/>
      <c r="C41" s="763"/>
      <c r="D41" s="763"/>
      <c r="E41" s="763"/>
      <c r="F41" s="1394">
        <f>SUM(F26:F40)</f>
        <v>0</v>
      </c>
      <c r="G41" s="1394">
        <f>SUM(G26:G40)</f>
        <v>0</v>
      </c>
      <c r="H41" s="762"/>
    </row>
    <row r="42" spans="1:13" s="1" customFormat="1" ht="12.75" customHeight="1">
      <c r="A42" s="1401"/>
      <c r="B42" s="1401"/>
      <c r="C42" s="1402"/>
      <c r="D42" s="1402"/>
      <c r="E42" s="1402"/>
      <c r="F42" s="1403"/>
      <c r="G42" s="1405"/>
      <c r="H42" s="1076"/>
    </row>
    <row r="43" spans="1:13" s="1" customFormat="1" ht="12.75" customHeight="1">
      <c r="A43" s="8512" t="s">
        <v>2630</v>
      </c>
      <c r="B43" s="8513"/>
      <c r="C43" s="8513"/>
      <c r="D43" s="8513"/>
      <c r="E43" s="8513"/>
      <c r="F43" s="8513"/>
      <c r="G43" s="8513"/>
      <c r="H43" s="8514"/>
    </row>
    <row r="44" spans="1:13" s="1" customFormat="1" ht="12.75" customHeight="1">
      <c r="A44" s="8515"/>
      <c r="B44" s="8516"/>
      <c r="C44" s="8516"/>
      <c r="D44" s="8516"/>
      <c r="E44" s="8516"/>
      <c r="F44" s="8516"/>
      <c r="G44" s="8516"/>
      <c r="H44" s="8517"/>
    </row>
  </sheetData>
  <mergeCells count="35">
    <mergeCell ref="C4:C5"/>
    <mergeCell ref="D4:D5"/>
    <mergeCell ref="A4:B5"/>
    <mergeCell ref="E4:E5"/>
    <mergeCell ref="A10:B11"/>
    <mergeCell ref="C10:C11"/>
    <mergeCell ref="D10:D11"/>
    <mergeCell ref="E10:E11"/>
    <mergeCell ref="F13:G13"/>
    <mergeCell ref="F16:G16"/>
    <mergeCell ref="F17:G17"/>
    <mergeCell ref="F18:G18"/>
    <mergeCell ref="A22:B23"/>
    <mergeCell ref="C22:C23"/>
    <mergeCell ref="D22:D23"/>
    <mergeCell ref="E22:E23"/>
    <mergeCell ref="G22:G23"/>
    <mergeCell ref="F21:G21"/>
    <mergeCell ref="F22:F23"/>
    <mergeCell ref="A3:H3"/>
    <mergeCell ref="H4:H5"/>
    <mergeCell ref="H10:H11"/>
    <mergeCell ref="H22:H23"/>
    <mergeCell ref="A43:H44"/>
    <mergeCell ref="F4:G5"/>
    <mergeCell ref="F10:G11"/>
    <mergeCell ref="F8:G8"/>
    <mergeCell ref="F14:G14"/>
    <mergeCell ref="F15:G15"/>
    <mergeCell ref="F19:G19"/>
    <mergeCell ref="F20:G20"/>
    <mergeCell ref="F6:G6"/>
    <mergeCell ref="F7:G7"/>
    <mergeCell ref="F9:G9"/>
    <mergeCell ref="F12:G12"/>
  </mergeCells>
  <printOptions horizontalCentered="1"/>
  <pageMargins left="0.2" right="0.2" top="1.25" bottom="0.75" header="0.3" footer="0.3"/>
  <pageSetup paperSize="5" scale="65" fitToHeight="0" orientation="portrait"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81">
    <tabColor rgb="FFFFCCCC"/>
    <pageSetUpPr fitToPage="1"/>
  </sheetPr>
  <dimension ref="B2:AO93"/>
  <sheetViews>
    <sheetView showGridLines="0" topLeftCell="F22" zoomScale="85" zoomScaleNormal="85" workbookViewId="0">
      <selection activeCell="L43" sqref="L43"/>
    </sheetView>
  </sheetViews>
  <sheetFormatPr defaultColWidth="7.42578125" defaultRowHeight="12.75"/>
  <cols>
    <col min="1" max="1" width="1.85546875" style="510" customWidth="1"/>
    <col min="2" max="3" width="3.7109375" style="510" customWidth="1"/>
    <col min="4" max="4" width="35.7109375" style="510" customWidth="1"/>
    <col min="5" max="14" width="20.7109375" style="510" customWidth="1"/>
    <col min="15" max="15" width="20.7109375" style="524" customWidth="1"/>
    <col min="16" max="16" width="2.140625" style="510" customWidth="1"/>
    <col min="17" max="17" width="16.28515625" style="1485" bestFit="1" customWidth="1"/>
    <col min="18" max="21" width="9.140625" style="1485" customWidth="1"/>
    <col min="22" max="22" width="9.140625" style="1485" hidden="1" customWidth="1"/>
    <col min="23" max="23" width="35.7109375" style="510" hidden="1" customWidth="1"/>
    <col min="24" max="24" width="16.140625" style="510" hidden="1" customWidth="1"/>
    <col min="25" max="26" width="16.42578125" style="510" hidden="1" customWidth="1"/>
    <col min="27" max="38" width="20.7109375" style="510" hidden="1" customWidth="1"/>
    <col min="39" max="40" width="35.7109375" style="510" hidden="1" customWidth="1"/>
    <col min="41" max="41" width="9.140625" style="510" hidden="1" customWidth="1"/>
    <col min="42" max="256" width="9.140625" style="510" customWidth="1"/>
    <col min="257" max="257" width="14.28515625" style="510" customWidth="1"/>
    <col min="258" max="16383" width="7.42578125" style="510"/>
    <col min="16384" max="16384" width="7.42578125" style="510" bestFit="1" customWidth="1"/>
  </cols>
  <sheetData>
    <row r="2" spans="2:41" ht="15.2" customHeight="1">
      <c r="B2" s="524" t="s">
        <v>2631</v>
      </c>
      <c r="H2" s="1484"/>
      <c r="O2" s="510"/>
      <c r="P2" s="8180" t="s">
        <v>1486</v>
      </c>
      <c r="Q2" s="5970" t="s">
        <v>1067</v>
      </c>
      <c r="R2" s="377"/>
      <c r="S2" s="377"/>
      <c r="T2" s="377"/>
      <c r="U2" s="377"/>
      <c r="V2" s="510"/>
    </row>
    <row r="3" spans="2:41" ht="15.2" customHeight="1">
      <c r="B3" s="1455" t="s">
        <v>7</v>
      </c>
      <c r="C3" s="265"/>
      <c r="D3" s="265"/>
      <c r="E3" s="5393">
        <f>'Com Prof'!D2</f>
        <v>0</v>
      </c>
      <c r="F3" s="5394"/>
      <c r="G3" s="5394"/>
      <c r="H3" s="1484"/>
      <c r="I3" s="265"/>
      <c r="J3" s="265"/>
      <c r="K3" s="265"/>
      <c r="L3" s="265"/>
      <c r="M3" s="265"/>
      <c r="N3" s="265"/>
      <c r="O3" s="265"/>
      <c r="P3" s="7342"/>
      <c r="Q3" s="550" t="s">
        <v>1487</v>
      </c>
      <c r="R3" s="377"/>
      <c r="S3" s="377"/>
      <c r="T3" s="377"/>
      <c r="U3" s="377"/>
      <c r="V3" s="510"/>
    </row>
    <row r="4" spans="2:41" ht="15.2" customHeight="1">
      <c r="B4" s="1455" t="s">
        <v>757</v>
      </c>
      <c r="C4" s="265"/>
      <c r="D4" s="265"/>
      <c r="E4" s="5971">
        <f>'Com Prof'!D3</f>
        <v>45657</v>
      </c>
      <c r="F4" s="5972"/>
      <c r="G4" s="5972"/>
      <c r="H4" s="1486"/>
      <c r="I4" s="1486"/>
      <c r="J4" s="1486"/>
      <c r="K4" s="1486"/>
      <c r="L4" s="1486"/>
      <c r="M4" s="1486"/>
      <c r="N4" s="1486"/>
      <c r="O4" s="1486"/>
      <c r="P4" s="7342"/>
      <c r="Q4" s="550" t="s">
        <v>1488</v>
      </c>
      <c r="R4" s="377"/>
      <c r="S4" s="377"/>
      <c r="T4" s="377"/>
      <c r="U4" s="377"/>
      <c r="V4" s="510"/>
    </row>
    <row r="5" spans="2:41" ht="15.2" customHeight="1">
      <c r="B5" s="1487"/>
      <c r="C5" s="1487"/>
      <c r="D5" s="1487"/>
      <c r="E5" s="1487"/>
      <c r="F5" s="1487"/>
      <c r="G5" s="1487"/>
      <c r="H5" s="1487"/>
      <c r="I5" s="1487"/>
      <c r="J5" s="1487"/>
      <c r="K5" s="1487"/>
      <c r="L5" s="1487"/>
      <c r="M5" s="1487"/>
      <c r="N5" s="1487"/>
      <c r="O5" s="1487"/>
      <c r="P5" s="8275"/>
      <c r="Q5" s="551" t="s">
        <v>258</v>
      </c>
      <c r="R5" s="377"/>
      <c r="S5" s="377"/>
      <c r="T5" s="377"/>
      <c r="U5" s="377"/>
      <c r="V5" s="510"/>
    </row>
    <row r="6" spans="2:41">
      <c r="O6" s="510"/>
      <c r="Q6" s="510"/>
      <c r="R6" s="510"/>
      <c r="S6" s="510"/>
      <c r="T6" s="510"/>
      <c r="U6" s="510"/>
      <c r="V6" s="510"/>
    </row>
    <row r="7" spans="2:41">
      <c r="O7" s="510"/>
      <c r="Q7" s="510"/>
      <c r="R7" s="510"/>
      <c r="S7" s="510"/>
      <c r="T7" s="510"/>
      <c r="U7" s="510"/>
      <c r="V7" s="510"/>
    </row>
    <row r="8" spans="2:41">
      <c r="O8" s="510"/>
      <c r="Q8" s="510"/>
      <c r="R8" s="510"/>
      <c r="S8" s="510"/>
      <c r="T8" s="510"/>
      <c r="U8" s="510"/>
      <c r="V8" s="510"/>
      <c r="W8" s="7374" t="s">
        <v>1068</v>
      </c>
      <c r="X8" s="7374"/>
      <c r="Y8" s="7374"/>
      <c r="Z8" s="7374"/>
      <c r="AA8" s="7374"/>
      <c r="AB8" s="7374"/>
      <c r="AC8" s="7374"/>
      <c r="AD8" s="7374"/>
      <c r="AE8" s="7374"/>
      <c r="AF8" s="7374"/>
      <c r="AG8" s="7374"/>
      <c r="AH8" s="7374"/>
      <c r="AI8" s="7374"/>
      <c r="AJ8" s="7374"/>
      <c r="AK8" s="7374"/>
      <c r="AL8" s="7374"/>
      <c r="AM8" s="7374"/>
      <c r="AN8" s="7374"/>
    </row>
    <row r="9" spans="2:41" ht="14.45" customHeight="1">
      <c r="B9" s="5973" t="s">
        <v>2632</v>
      </c>
      <c r="C9" s="5974"/>
      <c r="D9" s="5974"/>
      <c r="E9" s="5975"/>
      <c r="F9" s="5975"/>
      <c r="G9" s="5975"/>
      <c r="H9" s="5975"/>
      <c r="I9" s="5975"/>
      <c r="J9" s="5975"/>
      <c r="K9" s="5975"/>
      <c r="L9" s="5975"/>
      <c r="M9" s="5975"/>
      <c r="N9" s="5975"/>
      <c r="O9" s="5976"/>
      <c r="Q9" s="510"/>
      <c r="R9" s="510"/>
      <c r="S9" s="510"/>
      <c r="T9" s="510"/>
      <c r="U9" s="510"/>
      <c r="V9" s="510"/>
      <c r="W9" s="8546" t="s">
        <v>52</v>
      </c>
      <c r="X9" s="8541" t="s">
        <v>1904</v>
      </c>
      <c r="Y9" s="8544" t="s">
        <v>1794</v>
      </c>
      <c r="Z9" s="8545"/>
      <c r="AA9" s="8549" t="s">
        <v>1081</v>
      </c>
      <c r="AB9" s="8549" t="s">
        <v>1082</v>
      </c>
      <c r="AC9" s="8541" t="s">
        <v>2633</v>
      </c>
      <c r="AD9" s="8541" t="s">
        <v>2634</v>
      </c>
      <c r="AE9" s="8554" t="s">
        <v>1070</v>
      </c>
      <c r="AF9" s="8555"/>
      <c r="AG9" s="8556"/>
      <c r="AH9" s="8557"/>
      <c r="AI9" s="8558" t="s">
        <v>1071</v>
      </c>
      <c r="AJ9" s="8556"/>
      <c r="AK9" s="8556"/>
      <c r="AL9" s="8557"/>
      <c r="AM9" s="8549" t="s">
        <v>44</v>
      </c>
      <c r="AN9" s="8549" t="s">
        <v>1505</v>
      </c>
      <c r="AO9" s="512"/>
    </row>
    <row r="10" spans="2:41" ht="14.45" customHeight="1">
      <c r="B10" s="8565" t="s">
        <v>2635</v>
      </c>
      <c r="C10" s="8566"/>
      <c r="D10" s="8566"/>
      <c r="E10" s="8539" t="s">
        <v>1718</v>
      </c>
      <c r="F10" s="8539" t="s">
        <v>2636</v>
      </c>
      <c r="G10" s="8539" t="s">
        <v>1722</v>
      </c>
      <c r="H10" s="8539" t="s">
        <v>2637</v>
      </c>
      <c r="I10" s="8539" t="s">
        <v>2638</v>
      </c>
      <c r="J10" s="8539" t="s">
        <v>2639</v>
      </c>
      <c r="K10" s="8539" t="s">
        <v>2640</v>
      </c>
      <c r="L10" s="8539" t="s">
        <v>2641</v>
      </c>
      <c r="M10" s="8539" t="s">
        <v>2642</v>
      </c>
      <c r="N10" s="8539" t="s">
        <v>2643</v>
      </c>
      <c r="O10" s="8559" t="s">
        <v>164</v>
      </c>
      <c r="Q10" s="510"/>
      <c r="R10" s="510"/>
      <c r="S10" s="510"/>
      <c r="T10" s="510"/>
      <c r="U10" s="510"/>
      <c r="V10" s="510"/>
      <c r="W10" s="8547"/>
      <c r="X10" s="8542"/>
      <c r="Y10" s="8549" t="s">
        <v>1079</v>
      </c>
      <c r="Z10" s="8549" t="s">
        <v>1080</v>
      </c>
      <c r="AA10" s="8550"/>
      <c r="AB10" s="8550"/>
      <c r="AC10" s="8542"/>
      <c r="AD10" s="8552"/>
      <c r="AE10" s="8541" t="s">
        <v>1509</v>
      </c>
      <c r="AF10" s="8541" t="s">
        <v>1082</v>
      </c>
      <c r="AG10" s="8562" t="s">
        <v>2644</v>
      </c>
      <c r="AH10" s="8541" t="s">
        <v>2634</v>
      </c>
      <c r="AI10" s="8541" t="s">
        <v>1509</v>
      </c>
      <c r="AJ10" s="8541" t="s">
        <v>1082</v>
      </c>
      <c r="AK10" s="8541" t="s">
        <v>2644</v>
      </c>
      <c r="AL10" s="8541" t="s">
        <v>2634</v>
      </c>
      <c r="AM10" s="8550"/>
      <c r="AN10" s="8550"/>
      <c r="AO10" s="512"/>
    </row>
    <row r="11" spans="2:41" ht="14.45" customHeight="1">
      <c r="B11" s="8567"/>
      <c r="C11" s="8568"/>
      <c r="D11" s="8568"/>
      <c r="E11" s="8539"/>
      <c r="F11" s="8539"/>
      <c r="G11" s="8539"/>
      <c r="H11" s="8539"/>
      <c r="I11" s="8539"/>
      <c r="J11" s="8539"/>
      <c r="K11" s="8539"/>
      <c r="L11" s="8539"/>
      <c r="M11" s="8539"/>
      <c r="N11" s="8539"/>
      <c r="O11" s="8560"/>
      <c r="Q11" s="510"/>
      <c r="R11" s="510"/>
      <c r="S11" s="510"/>
      <c r="T11" s="510"/>
      <c r="U11" s="510"/>
      <c r="V11" s="510"/>
      <c r="W11" s="8547"/>
      <c r="X11" s="8542"/>
      <c r="Y11" s="8550"/>
      <c r="Z11" s="8550"/>
      <c r="AA11" s="8550"/>
      <c r="AB11" s="8550"/>
      <c r="AC11" s="8542"/>
      <c r="AD11" s="8552"/>
      <c r="AE11" s="8542"/>
      <c r="AF11" s="8542"/>
      <c r="AG11" s="8563"/>
      <c r="AH11" s="8542"/>
      <c r="AI11" s="8542"/>
      <c r="AJ11" s="8542"/>
      <c r="AK11" s="8542"/>
      <c r="AL11" s="8542"/>
      <c r="AM11" s="8550"/>
      <c r="AN11" s="8550"/>
      <c r="AO11" s="512"/>
    </row>
    <row r="12" spans="2:41" ht="18.600000000000001" customHeight="1">
      <c r="B12" s="8569"/>
      <c r="C12" s="8570"/>
      <c r="D12" s="8570"/>
      <c r="E12" s="8540"/>
      <c r="F12" s="8540"/>
      <c r="G12" s="8540"/>
      <c r="H12" s="8540"/>
      <c r="I12" s="8540"/>
      <c r="J12" s="8540"/>
      <c r="K12" s="8540"/>
      <c r="L12" s="8540"/>
      <c r="M12" s="8540"/>
      <c r="N12" s="8540"/>
      <c r="O12" s="8561"/>
      <c r="Q12" s="510"/>
      <c r="R12" s="510"/>
      <c r="S12" s="510"/>
      <c r="T12" s="510"/>
      <c r="U12" s="510"/>
      <c r="V12" s="510"/>
      <c r="W12" s="8548"/>
      <c r="X12" s="8543"/>
      <c r="Y12" s="8551"/>
      <c r="Z12" s="8551"/>
      <c r="AA12" s="8551"/>
      <c r="AB12" s="8551"/>
      <c r="AC12" s="8543"/>
      <c r="AD12" s="8553"/>
      <c r="AE12" s="8543"/>
      <c r="AF12" s="8543"/>
      <c r="AG12" s="8564"/>
      <c r="AH12" s="8543"/>
      <c r="AI12" s="8543"/>
      <c r="AJ12" s="8543"/>
      <c r="AK12" s="8543"/>
      <c r="AL12" s="8543"/>
      <c r="AM12" s="8551"/>
      <c r="AN12" s="8551"/>
      <c r="AO12" s="512"/>
    </row>
    <row r="13" spans="2:41">
      <c r="B13" s="1488" t="s">
        <v>2645</v>
      </c>
      <c r="C13" s="1489"/>
      <c r="D13" s="1489"/>
      <c r="E13" s="1489"/>
      <c r="F13" s="1489"/>
      <c r="G13" s="1489"/>
      <c r="H13" s="1489"/>
      <c r="I13" s="1489"/>
      <c r="J13" s="1489"/>
      <c r="K13" s="1489"/>
      <c r="L13" s="1489"/>
      <c r="M13" s="1489"/>
      <c r="N13" s="1489"/>
      <c r="O13" s="1490"/>
      <c r="Q13" s="510"/>
      <c r="R13" s="510"/>
      <c r="S13" s="510"/>
      <c r="T13" s="510"/>
      <c r="U13" s="510"/>
      <c r="V13" s="510"/>
      <c r="W13" s="1491" t="s">
        <v>1788</v>
      </c>
      <c r="X13" s="1492">
        <f>SFP!G48</f>
        <v>0</v>
      </c>
      <c r="Y13" s="1493"/>
      <c r="Z13" s="1493"/>
      <c r="AA13" s="1494">
        <f>X13+Y13-Z13</f>
        <v>0</v>
      </c>
      <c r="AB13" s="1494">
        <f>IF(AD13&gt;AA13,AD13-AA13,0)</f>
        <v>0</v>
      </c>
      <c r="AC13" s="1494">
        <f>IF(L42&gt;0,L42,0)</f>
        <v>0</v>
      </c>
      <c r="AD13" s="1495">
        <f>AA13-AC13</f>
        <v>0</v>
      </c>
      <c r="AE13" s="1496"/>
      <c r="AF13" s="1497">
        <f>IF(AH13&gt;AA13,AH13-AA13,0)</f>
        <v>0</v>
      </c>
      <c r="AG13" s="1495">
        <f>IF(AA13&gt;AH13,AA13-AH13,0)</f>
        <v>0</v>
      </c>
      <c r="AH13" s="1495">
        <f>AD13+AE13</f>
        <v>0</v>
      </c>
      <c r="AI13" s="1498"/>
      <c r="AJ13" s="1495">
        <f>IF(AL13&gt;AA13,AL13-AA13,0)</f>
        <v>0</v>
      </c>
      <c r="AK13" s="1495">
        <f>IF(AL13&gt;AA13,AL13-AA13,0)</f>
        <v>0</v>
      </c>
      <c r="AL13" s="1495">
        <f>AH13+AI13</f>
        <v>0</v>
      </c>
      <c r="AM13" s="1498"/>
      <c r="AN13" s="1498"/>
    </row>
    <row r="14" spans="2:41">
      <c r="B14" s="4245">
        <v>1</v>
      </c>
      <c r="C14" s="1499" t="s">
        <v>1855</v>
      </c>
      <c r="D14" s="1500"/>
      <c r="E14" s="1501">
        <f>SUM(E15:E17)</f>
        <v>0</v>
      </c>
      <c r="F14" s="1501">
        <f t="shared" ref="F14:M14" si="0">SUM(F15:F17)</f>
        <v>0</v>
      </c>
      <c r="G14" s="1501">
        <f t="shared" si="0"/>
        <v>0</v>
      </c>
      <c r="H14" s="1501">
        <f t="shared" si="0"/>
        <v>0</v>
      </c>
      <c r="I14" s="1501">
        <f t="shared" si="0"/>
        <v>0</v>
      </c>
      <c r="J14" s="1501">
        <f t="shared" si="0"/>
        <v>0</v>
      </c>
      <c r="K14" s="1501">
        <f t="shared" si="0"/>
        <v>0</v>
      </c>
      <c r="L14" s="1501">
        <f t="shared" si="0"/>
        <v>0</v>
      </c>
      <c r="M14" s="1501">
        <f t="shared" si="0"/>
        <v>0</v>
      </c>
      <c r="N14" s="1502">
        <f>SUM(N15:N17)</f>
        <v>0</v>
      </c>
      <c r="O14" s="4038">
        <f>SUM(O15:O17)</f>
        <v>0</v>
      </c>
      <c r="Q14" s="510"/>
      <c r="R14" s="510"/>
      <c r="S14" s="510"/>
      <c r="T14" s="510"/>
      <c r="U14" s="510"/>
      <c r="V14" s="510"/>
      <c r="W14" s="1491" t="s">
        <v>94</v>
      </c>
      <c r="X14" s="1492">
        <f>SFP!G177</f>
        <v>0</v>
      </c>
      <c r="Y14" s="1493"/>
      <c r="Z14" s="1493"/>
      <c r="AA14" s="1494">
        <f>X14+Z14-Y14</f>
        <v>0</v>
      </c>
      <c r="AB14" s="1503"/>
      <c r="AC14" s="1494">
        <f>IF(M43&gt;0,M43,0)</f>
        <v>0</v>
      </c>
      <c r="AD14" s="1495">
        <f>AA14+AC14</f>
        <v>0</v>
      </c>
      <c r="AE14" s="1498"/>
      <c r="AF14" s="1503"/>
      <c r="AG14" s="1495">
        <f>AD14-AE14</f>
        <v>0</v>
      </c>
      <c r="AH14" s="1495">
        <f>AD14-AE14</f>
        <v>0</v>
      </c>
      <c r="AI14" s="1498"/>
      <c r="AJ14" s="1503"/>
      <c r="AK14" s="1495">
        <f>IF(AL14&gt;AA14,AL14-AA14,0)</f>
        <v>0</v>
      </c>
      <c r="AL14" s="1495">
        <f>AH14-AI14</f>
        <v>0</v>
      </c>
      <c r="AM14" s="1498"/>
      <c r="AN14" s="1498"/>
    </row>
    <row r="15" spans="2:41" ht="15">
      <c r="B15" s="4246"/>
      <c r="C15" s="1500" t="s">
        <v>2646</v>
      </c>
      <c r="D15" s="1500" t="s">
        <v>2647</v>
      </c>
      <c r="E15" s="552"/>
      <c r="F15" s="552"/>
      <c r="G15" s="552"/>
      <c r="H15" s="552"/>
      <c r="I15" s="552"/>
      <c r="J15" s="552"/>
      <c r="K15" s="552"/>
      <c r="L15" s="552"/>
      <c r="M15" s="552"/>
      <c r="N15" s="552"/>
      <c r="O15" s="1504">
        <f>SUM(E15:N15)</f>
        <v>0</v>
      </c>
      <c r="Q15" s="510"/>
      <c r="R15" s="510"/>
      <c r="S15" s="510"/>
      <c r="T15" s="510"/>
      <c r="U15" s="510"/>
      <c r="V15" s="510"/>
    </row>
    <row r="16" spans="2:41">
      <c r="B16" s="4246"/>
      <c r="C16" s="1500" t="s">
        <v>2648</v>
      </c>
      <c r="D16" s="1500" t="s">
        <v>2649</v>
      </c>
      <c r="E16" s="552"/>
      <c r="F16" s="552"/>
      <c r="G16" s="552"/>
      <c r="H16" s="552"/>
      <c r="I16" s="552"/>
      <c r="J16" s="552"/>
      <c r="K16" s="552"/>
      <c r="L16" s="552"/>
      <c r="M16" s="552"/>
      <c r="N16" s="552"/>
      <c r="O16" s="1505">
        <f>SUM(E16:N16)</f>
        <v>0</v>
      </c>
      <c r="Q16" s="510"/>
      <c r="R16" s="510"/>
      <c r="S16" s="510"/>
      <c r="T16" s="510"/>
      <c r="U16" s="510"/>
      <c r="V16" s="510"/>
    </row>
    <row r="17" spans="2:22">
      <c r="B17" s="4246"/>
      <c r="C17" s="1506" t="s">
        <v>2650</v>
      </c>
      <c r="D17" s="1500" t="s">
        <v>2651</v>
      </c>
      <c r="E17" s="552"/>
      <c r="F17" s="552"/>
      <c r="G17" s="552"/>
      <c r="H17" s="552"/>
      <c r="I17" s="552"/>
      <c r="J17" s="552"/>
      <c r="K17" s="552"/>
      <c r="L17" s="552"/>
      <c r="M17" s="552"/>
      <c r="N17" s="552"/>
      <c r="O17" s="1505">
        <f>SUM(E17:N17)</f>
        <v>0</v>
      </c>
      <c r="Q17" s="510"/>
      <c r="R17" s="510"/>
      <c r="S17" s="510"/>
      <c r="T17" s="510"/>
      <c r="U17" s="510"/>
      <c r="V17" s="510"/>
    </row>
    <row r="18" spans="2:22">
      <c r="B18" s="4245">
        <v>2</v>
      </c>
      <c r="C18" s="1499" t="s">
        <v>1856</v>
      </c>
      <c r="D18" s="1500"/>
      <c r="E18" s="552"/>
      <c r="F18" s="552"/>
      <c r="G18" s="552"/>
      <c r="H18" s="552"/>
      <c r="I18" s="552"/>
      <c r="J18" s="552"/>
      <c r="K18" s="552"/>
      <c r="L18" s="552"/>
      <c r="M18" s="552"/>
      <c r="N18" s="552"/>
      <c r="O18" s="1505">
        <f>SUM(E18:N18)</f>
        <v>0</v>
      </c>
      <c r="Q18" s="510"/>
      <c r="R18" s="510"/>
      <c r="S18" s="510"/>
      <c r="T18" s="510"/>
      <c r="U18" s="510"/>
      <c r="V18" s="510"/>
    </row>
    <row r="19" spans="2:22">
      <c r="B19" s="4245">
        <v>3</v>
      </c>
      <c r="C19" s="1499" t="s">
        <v>1857</v>
      </c>
      <c r="D19" s="1500"/>
      <c r="E19" s="552"/>
      <c r="F19" s="552"/>
      <c r="G19" s="552"/>
      <c r="H19" s="552"/>
      <c r="I19" s="552"/>
      <c r="J19" s="552"/>
      <c r="K19" s="552"/>
      <c r="L19" s="552"/>
      <c r="M19" s="552"/>
      <c r="N19" s="552"/>
      <c r="O19" s="1505">
        <f>SUM(E19:N19)</f>
        <v>0</v>
      </c>
      <c r="Q19" s="510"/>
      <c r="R19" s="510"/>
      <c r="S19" s="510"/>
      <c r="T19" s="510"/>
      <c r="U19" s="510"/>
      <c r="V19" s="510"/>
    </row>
    <row r="20" spans="2:22">
      <c r="B20" s="1507">
        <v>4</v>
      </c>
      <c r="C20" s="1508" t="s">
        <v>2652</v>
      </c>
      <c r="D20" s="1509"/>
      <c r="E20" s="1510"/>
      <c r="F20" s="1510"/>
      <c r="G20" s="1510"/>
      <c r="H20" s="1510"/>
      <c r="I20" s="1510"/>
      <c r="J20" s="1510"/>
      <c r="K20" s="1510"/>
      <c r="L20" s="1510"/>
      <c r="M20" s="1510"/>
      <c r="N20" s="1510"/>
      <c r="O20" s="1511"/>
      <c r="Q20" s="510"/>
      <c r="R20" s="510"/>
      <c r="S20" s="510"/>
      <c r="T20" s="510"/>
      <c r="U20" s="510"/>
      <c r="V20" s="510"/>
    </row>
    <row r="21" spans="2:22">
      <c r="B21" s="5977" t="s">
        <v>2653</v>
      </c>
      <c r="C21" s="5978"/>
      <c r="D21" s="5978"/>
      <c r="E21" s="5979">
        <f>SUM(E14,E18,E19)*(1+E20)</f>
        <v>0</v>
      </c>
      <c r="F21" s="5979">
        <f t="shared" ref="F21:N21" si="1">SUM(F14,F18,F19)*(1+F20)</f>
        <v>0</v>
      </c>
      <c r="G21" s="5979">
        <f t="shared" si="1"/>
        <v>0</v>
      </c>
      <c r="H21" s="5979">
        <f t="shared" si="1"/>
        <v>0</v>
      </c>
      <c r="I21" s="5979">
        <f t="shared" si="1"/>
        <v>0</v>
      </c>
      <c r="J21" s="5979">
        <f t="shared" si="1"/>
        <v>0</v>
      </c>
      <c r="K21" s="5979">
        <f t="shared" si="1"/>
        <v>0</v>
      </c>
      <c r="L21" s="5979">
        <f t="shared" si="1"/>
        <v>0</v>
      </c>
      <c r="M21" s="5979">
        <f t="shared" si="1"/>
        <v>0</v>
      </c>
      <c r="N21" s="5979">
        <f t="shared" si="1"/>
        <v>0</v>
      </c>
      <c r="O21" s="5980">
        <f>SUM(E21:N21)</f>
        <v>0</v>
      </c>
      <c r="Q21" s="510"/>
      <c r="R21" s="510"/>
      <c r="S21" s="510"/>
      <c r="T21" s="510"/>
      <c r="U21" s="510"/>
      <c r="V21" s="510"/>
    </row>
    <row r="23" spans="2:22">
      <c r="B23" s="5973" t="s">
        <v>2654</v>
      </c>
      <c r="C23" s="5974"/>
      <c r="D23" s="5974"/>
      <c r="E23" s="5974"/>
      <c r="F23" s="5974"/>
      <c r="G23" s="5974"/>
      <c r="H23" s="5974"/>
      <c r="I23" s="5974"/>
      <c r="J23" s="5974"/>
      <c r="K23" s="5974"/>
      <c r="L23" s="5974"/>
      <c r="M23" s="5974"/>
      <c r="N23" s="5974"/>
      <c r="O23" s="5981"/>
      <c r="Q23" s="510"/>
      <c r="R23" s="510"/>
      <c r="S23" s="510"/>
      <c r="T23" s="510"/>
      <c r="U23" s="510"/>
      <c r="V23" s="510"/>
    </row>
    <row r="24" spans="2:22">
      <c r="B24" s="5982" t="s">
        <v>2635</v>
      </c>
      <c r="C24" s="5983"/>
      <c r="D24" s="5983"/>
      <c r="E24" s="5984" t="s">
        <v>1718</v>
      </c>
      <c r="F24" s="5984" t="s">
        <v>2636</v>
      </c>
      <c r="G24" s="5984" t="s">
        <v>1722</v>
      </c>
      <c r="H24" s="5984" t="s">
        <v>2637</v>
      </c>
      <c r="I24" s="5984" t="s">
        <v>2638</v>
      </c>
      <c r="J24" s="5984" t="s">
        <v>2639</v>
      </c>
      <c r="K24" s="5984" t="s">
        <v>2640</v>
      </c>
      <c r="L24" s="5984" t="s">
        <v>2641</v>
      </c>
      <c r="M24" s="5984" t="s">
        <v>2642</v>
      </c>
      <c r="N24" s="5984" t="s">
        <v>2643</v>
      </c>
      <c r="O24" s="5985" t="s">
        <v>164</v>
      </c>
      <c r="Q24" s="510"/>
      <c r="R24" s="510"/>
      <c r="S24" s="510"/>
      <c r="T24" s="510"/>
      <c r="U24" s="510"/>
      <c r="V24" s="510"/>
    </row>
    <row r="25" spans="2:22">
      <c r="B25" s="1488" t="s">
        <v>2655</v>
      </c>
      <c r="C25" s="1489"/>
      <c r="D25" s="1489"/>
      <c r="E25" s="1489"/>
      <c r="F25" s="1489"/>
      <c r="G25" s="1489"/>
      <c r="H25" s="1489"/>
      <c r="I25" s="1489"/>
      <c r="J25" s="1489"/>
      <c r="K25" s="1489"/>
      <c r="L25" s="1489"/>
      <c r="M25" s="1489"/>
      <c r="N25" s="1489"/>
      <c r="O25" s="1512"/>
      <c r="Q25" s="510"/>
      <c r="R25" s="510"/>
      <c r="S25" s="510"/>
      <c r="T25" s="510"/>
      <c r="U25" s="510"/>
      <c r="V25" s="510"/>
    </row>
    <row r="26" spans="2:22">
      <c r="B26" s="4245">
        <v>1</v>
      </c>
      <c r="C26" s="1499" t="s">
        <v>1855</v>
      </c>
      <c r="D26" s="1500"/>
      <c r="E26" s="1501">
        <f>SUM(E27:E29)</f>
        <v>0</v>
      </c>
      <c r="F26" s="1501">
        <f t="shared" ref="F26:N26" si="2">SUM(F27:F29)</f>
        <v>0</v>
      </c>
      <c r="G26" s="1501">
        <f t="shared" si="2"/>
        <v>0</v>
      </c>
      <c r="H26" s="1501">
        <f t="shared" si="2"/>
        <v>0</v>
      </c>
      <c r="I26" s="1501">
        <f t="shared" si="2"/>
        <v>0</v>
      </c>
      <c r="J26" s="1501">
        <f t="shared" si="2"/>
        <v>0</v>
      </c>
      <c r="K26" s="1501">
        <f t="shared" si="2"/>
        <v>0</v>
      </c>
      <c r="L26" s="1501">
        <f t="shared" si="2"/>
        <v>0</v>
      </c>
      <c r="M26" s="1501">
        <f t="shared" si="2"/>
        <v>0</v>
      </c>
      <c r="N26" s="1501">
        <f t="shared" si="2"/>
        <v>0</v>
      </c>
      <c r="O26" s="4038">
        <f>SUM(O27:O29)</f>
        <v>0</v>
      </c>
      <c r="Q26" s="510"/>
      <c r="R26" s="510"/>
      <c r="S26" s="510"/>
      <c r="T26" s="510"/>
      <c r="U26" s="510"/>
      <c r="V26" s="510"/>
    </row>
    <row r="27" spans="2:22" ht="15">
      <c r="B27" s="4246"/>
      <c r="C27" s="1500" t="s">
        <v>2646</v>
      </c>
      <c r="D27" s="1500" t="s">
        <v>2647</v>
      </c>
      <c r="E27" s="552"/>
      <c r="F27" s="552"/>
      <c r="G27" s="552"/>
      <c r="H27" s="552"/>
      <c r="I27" s="552"/>
      <c r="J27" s="552"/>
      <c r="K27" s="552"/>
      <c r="L27" s="552"/>
      <c r="M27" s="552"/>
      <c r="N27" s="552"/>
      <c r="O27" s="1513">
        <f>SUM(E27:N27)</f>
        <v>0</v>
      </c>
      <c r="Q27" s="510"/>
      <c r="R27" s="510"/>
      <c r="S27" s="510"/>
      <c r="T27" s="510"/>
      <c r="U27" s="510"/>
      <c r="V27" s="510"/>
    </row>
    <row r="28" spans="2:22">
      <c r="B28" s="4246"/>
      <c r="C28" s="1500" t="s">
        <v>2648</v>
      </c>
      <c r="D28" s="1500" t="s">
        <v>2649</v>
      </c>
      <c r="E28" s="552"/>
      <c r="F28" s="552"/>
      <c r="G28" s="552"/>
      <c r="H28" s="552"/>
      <c r="I28" s="552"/>
      <c r="J28" s="552"/>
      <c r="K28" s="552"/>
      <c r="L28" s="552"/>
      <c r="M28" s="552"/>
      <c r="N28" s="552"/>
      <c r="O28" s="1505">
        <f>SUM(E28:N28)</f>
        <v>0</v>
      </c>
      <c r="Q28" s="510"/>
      <c r="R28" s="510"/>
      <c r="S28" s="510"/>
      <c r="T28" s="510"/>
      <c r="U28" s="510"/>
      <c r="V28" s="510"/>
    </row>
    <row r="29" spans="2:22">
      <c r="B29" s="4246"/>
      <c r="C29" s="1506" t="s">
        <v>2650</v>
      </c>
      <c r="D29" s="1500" t="s">
        <v>2651</v>
      </c>
      <c r="E29" s="552"/>
      <c r="F29" s="552"/>
      <c r="G29" s="552"/>
      <c r="H29" s="552"/>
      <c r="I29" s="552"/>
      <c r="J29" s="552"/>
      <c r="K29" s="552"/>
      <c r="L29" s="552"/>
      <c r="M29" s="552"/>
      <c r="N29" s="552"/>
      <c r="O29" s="1505">
        <f>SUM(E29:N29)</f>
        <v>0</v>
      </c>
      <c r="Q29" s="510"/>
      <c r="R29" s="510"/>
      <c r="S29" s="510"/>
      <c r="T29" s="510"/>
      <c r="U29" s="510"/>
      <c r="V29" s="510"/>
    </row>
    <row r="30" spans="2:22">
      <c r="B30" s="4245">
        <v>2</v>
      </c>
      <c r="C30" s="1499" t="s">
        <v>1856</v>
      </c>
      <c r="D30" s="1500"/>
      <c r="E30" s="552"/>
      <c r="F30" s="552"/>
      <c r="G30" s="552"/>
      <c r="H30" s="552"/>
      <c r="I30" s="552"/>
      <c r="J30" s="552"/>
      <c r="K30" s="552"/>
      <c r="L30" s="552"/>
      <c r="M30" s="552"/>
      <c r="N30" s="552"/>
      <c r="O30" s="1505">
        <f>SUM(E30:N30)</f>
        <v>0</v>
      </c>
      <c r="Q30" s="510"/>
      <c r="R30" s="510"/>
      <c r="S30" s="510"/>
      <c r="T30" s="510"/>
      <c r="U30" s="510"/>
      <c r="V30" s="510"/>
    </row>
    <row r="31" spans="2:22">
      <c r="B31" s="4245">
        <v>3</v>
      </c>
      <c r="C31" s="1499" t="s">
        <v>1857</v>
      </c>
      <c r="D31" s="1500"/>
      <c r="E31" s="552"/>
      <c r="F31" s="552"/>
      <c r="G31" s="552"/>
      <c r="H31" s="552"/>
      <c r="I31" s="552"/>
      <c r="J31" s="552"/>
      <c r="K31" s="552"/>
      <c r="L31" s="552"/>
      <c r="M31" s="552"/>
      <c r="N31" s="552"/>
      <c r="O31" s="1505">
        <f>SUM(E31:N31)</f>
        <v>0</v>
      </c>
      <c r="Q31" s="510"/>
      <c r="R31" s="510"/>
      <c r="S31" s="510"/>
      <c r="T31" s="510"/>
      <c r="U31" s="510"/>
      <c r="V31" s="510"/>
    </row>
    <row r="32" spans="2:22">
      <c r="B32" s="1507">
        <v>4</v>
      </c>
      <c r="C32" s="1508" t="s">
        <v>2652</v>
      </c>
      <c r="D32" s="1509"/>
      <c r="E32" s="1514"/>
      <c r="F32" s="1514"/>
      <c r="G32" s="1514"/>
      <c r="H32" s="1514"/>
      <c r="I32" s="1514"/>
      <c r="J32" s="1514"/>
      <c r="K32" s="1514"/>
      <c r="L32" s="1514"/>
      <c r="M32" s="1514"/>
      <c r="N32" s="1514"/>
      <c r="O32" s="1511"/>
      <c r="Q32" s="510"/>
      <c r="R32" s="510"/>
      <c r="S32" s="510"/>
      <c r="T32" s="510"/>
      <c r="U32" s="510"/>
      <c r="V32" s="510"/>
    </row>
    <row r="33" spans="2:22">
      <c r="B33" s="5977" t="s">
        <v>2656</v>
      </c>
      <c r="C33" s="5978"/>
      <c r="D33" s="5978"/>
      <c r="E33" s="5986">
        <f t="shared" ref="E33:N33" si="3">SUM(E26,E30,E31)*(1+E32)</f>
        <v>0</v>
      </c>
      <c r="F33" s="5986">
        <f t="shared" si="3"/>
        <v>0</v>
      </c>
      <c r="G33" s="5986">
        <f t="shared" si="3"/>
        <v>0</v>
      </c>
      <c r="H33" s="5986">
        <f t="shared" si="3"/>
        <v>0</v>
      </c>
      <c r="I33" s="5986">
        <f t="shared" si="3"/>
        <v>0</v>
      </c>
      <c r="J33" s="5986">
        <f t="shared" si="3"/>
        <v>0</v>
      </c>
      <c r="K33" s="5986">
        <f t="shared" si="3"/>
        <v>0</v>
      </c>
      <c r="L33" s="5986">
        <f t="shared" si="3"/>
        <v>0</v>
      </c>
      <c r="M33" s="5986">
        <f t="shared" si="3"/>
        <v>0</v>
      </c>
      <c r="N33" s="5986">
        <f t="shared" si="3"/>
        <v>0</v>
      </c>
      <c r="O33" s="5987">
        <f>SUM(E33:N33)</f>
        <v>0</v>
      </c>
      <c r="Q33" s="510"/>
      <c r="R33" s="510"/>
      <c r="S33" s="510"/>
      <c r="T33" s="510"/>
      <c r="U33" s="510"/>
      <c r="V33" s="510"/>
    </row>
    <row r="35" spans="2:22">
      <c r="D35" s="5988" t="s">
        <v>2657</v>
      </c>
      <c r="E35" s="5989"/>
      <c r="F35" s="5989"/>
      <c r="G35" s="5989"/>
      <c r="H35" s="5989"/>
      <c r="I35" s="5989"/>
      <c r="J35" s="5989"/>
      <c r="K35" s="5989"/>
      <c r="L35" s="5989"/>
      <c r="M35" s="5990"/>
      <c r="Q35" s="510"/>
      <c r="R35" s="510"/>
      <c r="S35" s="510"/>
      <c r="T35" s="510"/>
      <c r="U35" s="510"/>
      <c r="V35" s="510"/>
    </row>
    <row r="36" spans="2:22" ht="12.75" customHeight="1">
      <c r="D36" s="8535" t="s">
        <v>52</v>
      </c>
      <c r="E36" s="8574" t="s">
        <v>2658</v>
      </c>
      <c r="F36" s="8571" t="s">
        <v>2659</v>
      </c>
      <c r="G36" s="8571" t="s">
        <v>1692</v>
      </c>
      <c r="H36" s="8571" t="s">
        <v>2660</v>
      </c>
      <c r="I36" s="8571" t="s">
        <v>1918</v>
      </c>
      <c r="J36" s="8571" t="s">
        <v>1692</v>
      </c>
      <c r="K36" s="8571" t="s">
        <v>2660</v>
      </c>
      <c r="L36" s="8571" t="s">
        <v>1605</v>
      </c>
      <c r="M36" s="8536" t="s">
        <v>2661</v>
      </c>
      <c r="Q36" s="510"/>
      <c r="R36" s="510"/>
      <c r="S36" s="510"/>
      <c r="T36" s="510"/>
      <c r="U36" s="510"/>
      <c r="V36" s="510"/>
    </row>
    <row r="37" spans="2:22">
      <c r="D37" s="8535"/>
      <c r="E37" s="8575"/>
      <c r="F37" s="8572"/>
      <c r="G37" s="8572"/>
      <c r="H37" s="8572"/>
      <c r="I37" s="8572"/>
      <c r="J37" s="8572"/>
      <c r="K37" s="8572"/>
      <c r="L37" s="8572"/>
      <c r="M37" s="8537"/>
      <c r="Q37" s="510"/>
      <c r="R37" s="510"/>
      <c r="S37" s="510"/>
      <c r="T37" s="510"/>
      <c r="U37" s="510"/>
      <c r="V37" s="510"/>
    </row>
    <row r="38" spans="2:22">
      <c r="D38" s="8535"/>
      <c r="E38" s="8575"/>
      <c r="F38" s="8572"/>
      <c r="G38" s="8572"/>
      <c r="H38" s="8572"/>
      <c r="I38" s="8572"/>
      <c r="J38" s="8572"/>
      <c r="K38" s="8572"/>
      <c r="L38" s="8572"/>
      <c r="M38" s="8537"/>
      <c r="Q38" s="510"/>
      <c r="R38" s="510"/>
      <c r="S38" s="510"/>
      <c r="T38" s="510"/>
      <c r="U38" s="510"/>
      <c r="V38" s="510"/>
    </row>
    <row r="39" spans="2:22">
      <c r="D39" s="1515" t="s">
        <v>1788</v>
      </c>
      <c r="E39" s="8576"/>
      <c r="F39" s="8573"/>
      <c r="G39" s="8573"/>
      <c r="H39" s="8573"/>
      <c r="I39" s="8573"/>
      <c r="J39" s="8573"/>
      <c r="K39" s="8573"/>
      <c r="L39" s="8573"/>
      <c r="M39" s="8538"/>
      <c r="Q39" s="510"/>
      <c r="R39" s="510"/>
      <c r="S39" s="510"/>
      <c r="T39" s="510"/>
      <c r="U39" s="510"/>
      <c r="V39" s="510"/>
    </row>
    <row r="40" spans="2:22" ht="15">
      <c r="D40" s="1516" t="s">
        <v>2662</v>
      </c>
      <c r="E40" s="1517"/>
      <c r="F40" s="1518"/>
      <c r="G40" s="1519"/>
      <c r="H40" s="1520"/>
      <c r="I40" s="1520"/>
      <c r="J40" s="1519"/>
      <c r="K40" s="1520"/>
      <c r="L40" s="1520"/>
      <c r="M40" s="1521"/>
      <c r="Q40" s="510"/>
      <c r="R40" s="510"/>
      <c r="S40" s="510"/>
      <c r="T40" s="510"/>
      <c r="U40" s="510"/>
      <c r="V40" s="510"/>
    </row>
    <row r="41" spans="2:22">
      <c r="D41" s="1516" t="s">
        <v>2663</v>
      </c>
      <c r="E41" s="1519"/>
      <c r="F41" s="1522"/>
      <c r="G41" s="1519"/>
      <c r="H41" s="1491"/>
      <c r="I41" s="1491"/>
      <c r="J41" s="1519"/>
      <c r="K41" s="1491"/>
      <c r="L41" s="1519"/>
      <c r="M41" s="1523"/>
      <c r="Q41" s="510"/>
      <c r="R41" s="510"/>
      <c r="S41" s="510"/>
      <c r="T41" s="510"/>
      <c r="U41" s="510"/>
      <c r="V41" s="510"/>
    </row>
    <row r="42" spans="2:22">
      <c r="D42" s="1516" t="s">
        <v>1788</v>
      </c>
      <c r="E42" s="1524">
        <f>SFP!G48</f>
        <v>0</v>
      </c>
      <c r="F42" s="1525">
        <f>F40-F41</f>
        <v>0</v>
      </c>
      <c r="G42" s="1525">
        <f>E42-F42</f>
        <v>0</v>
      </c>
      <c r="H42" s="1522"/>
      <c r="I42" s="1522"/>
      <c r="J42" s="1526">
        <f>E42-I42</f>
        <v>0</v>
      </c>
      <c r="K42" s="1522"/>
      <c r="L42" s="1527">
        <f>IF(E42&gt;F42,E42-F42,0)</f>
        <v>0</v>
      </c>
      <c r="M42" s="1528"/>
      <c r="Q42" s="510"/>
      <c r="R42" s="510"/>
      <c r="S42" s="510"/>
      <c r="T42" s="510"/>
      <c r="U42" s="510"/>
      <c r="V42" s="510"/>
    </row>
    <row r="43" spans="2:22">
      <c r="D43" s="1529" t="s">
        <v>94</v>
      </c>
      <c r="E43" s="1530">
        <f>SFP!G177</f>
        <v>0</v>
      </c>
      <c r="F43" s="1531"/>
      <c r="G43" s="1532">
        <f>E43-F43</f>
        <v>0</v>
      </c>
      <c r="H43" s="1531"/>
      <c r="I43" s="1531"/>
      <c r="J43" s="1533">
        <f>E43-I43</f>
        <v>0</v>
      </c>
      <c r="K43" s="1531"/>
      <c r="L43" s="1534"/>
      <c r="M43" s="1535">
        <f>IF(F43&gt;E43,F43-E43,0)</f>
        <v>0</v>
      </c>
      <c r="Q43" s="510"/>
      <c r="R43" s="510"/>
      <c r="S43" s="510"/>
      <c r="T43" s="510"/>
      <c r="U43" s="510"/>
      <c r="V43" s="510"/>
    </row>
    <row r="44" spans="2:22">
      <c r="D44" s="1536"/>
      <c r="E44" s="1537"/>
      <c r="F44" s="1536"/>
      <c r="G44" s="1536"/>
      <c r="H44" s="1536"/>
      <c r="I44" s="1536"/>
      <c r="J44" s="1536"/>
      <c r="K44" s="1536"/>
      <c r="L44" s="1537"/>
      <c r="M44" s="1537"/>
      <c r="Q44" s="510"/>
      <c r="R44" s="510"/>
      <c r="S44" s="510"/>
      <c r="T44" s="510"/>
      <c r="U44" s="510"/>
      <c r="V44" s="510"/>
    </row>
    <row r="46" spans="2:22">
      <c r="B46" s="18" t="s">
        <v>2664</v>
      </c>
      <c r="C46" s="18"/>
      <c r="D46" s="18"/>
      <c r="E46" s="18"/>
      <c r="F46" s="18"/>
      <c r="G46" s="18"/>
      <c r="H46" s="18"/>
      <c r="I46" s="18"/>
      <c r="J46" s="18"/>
      <c r="K46" s="18"/>
      <c r="Q46" s="510"/>
      <c r="R46" s="510"/>
      <c r="S46" s="510"/>
      <c r="T46" s="510"/>
      <c r="U46" s="510"/>
      <c r="V46" s="510"/>
    </row>
    <row r="47" spans="2:22">
      <c r="B47" s="18" t="s">
        <v>2665</v>
      </c>
      <c r="C47" s="18"/>
      <c r="D47" s="18"/>
      <c r="E47" s="18"/>
      <c r="F47" s="18"/>
      <c r="G47" s="18"/>
      <c r="H47" s="18"/>
      <c r="I47" s="18"/>
      <c r="J47" s="18"/>
      <c r="K47" s="18"/>
      <c r="Q47" s="510"/>
      <c r="R47" s="510"/>
      <c r="S47" s="510"/>
      <c r="T47" s="510"/>
      <c r="U47" s="510"/>
      <c r="V47" s="510"/>
    </row>
    <row r="48" spans="2:22">
      <c r="B48" s="1086" t="s">
        <v>2666</v>
      </c>
      <c r="C48" s="1538"/>
      <c r="D48" s="272"/>
      <c r="E48" s="18"/>
      <c r="F48" s="18"/>
      <c r="G48" s="18"/>
      <c r="H48" s="18"/>
      <c r="I48" s="18"/>
      <c r="J48" s="18"/>
      <c r="K48" s="18"/>
      <c r="Q48" s="510"/>
      <c r="R48" s="510"/>
      <c r="S48" s="510"/>
      <c r="T48" s="510"/>
      <c r="U48" s="510"/>
      <c r="V48" s="510"/>
    </row>
    <row r="49" spans="2:22">
      <c r="B49" s="18" t="s">
        <v>1718</v>
      </c>
      <c r="D49" s="1539" t="s">
        <v>2667</v>
      </c>
      <c r="E49" s="272"/>
      <c r="F49" s="18"/>
      <c r="G49" s="18"/>
      <c r="H49" s="18"/>
      <c r="I49" s="18"/>
      <c r="J49" s="18"/>
      <c r="K49" s="18"/>
      <c r="L49" s="18"/>
      <c r="Q49" s="510"/>
      <c r="R49" s="510"/>
      <c r="S49" s="510"/>
      <c r="T49" s="510"/>
      <c r="U49" s="510"/>
      <c r="V49" s="510"/>
    </row>
    <row r="50" spans="2:22">
      <c r="B50" s="18" t="s">
        <v>2668</v>
      </c>
      <c r="D50" s="1539" t="s">
        <v>2669</v>
      </c>
      <c r="E50" s="1540"/>
      <c r="F50" s="24"/>
      <c r="G50" s="24"/>
      <c r="H50" s="24"/>
      <c r="I50" s="24"/>
      <c r="J50" s="24"/>
      <c r="K50" s="24"/>
      <c r="L50" s="24"/>
      <c r="Q50" s="510"/>
      <c r="R50" s="510"/>
      <c r="S50" s="510"/>
      <c r="T50" s="510"/>
      <c r="U50" s="510"/>
      <c r="V50" s="510"/>
    </row>
    <row r="51" spans="2:22">
      <c r="B51" s="1086" t="s">
        <v>243</v>
      </c>
      <c r="D51" s="1541" t="s">
        <v>2670</v>
      </c>
      <c r="E51" s="1541"/>
      <c r="F51" s="1541"/>
      <c r="G51" s="1541"/>
      <c r="H51" s="1541"/>
      <c r="I51" s="1541"/>
      <c r="J51" s="1541"/>
      <c r="K51" s="1541"/>
      <c r="L51" s="1541"/>
      <c r="Q51" s="510"/>
      <c r="R51" s="510"/>
      <c r="S51" s="510"/>
      <c r="T51" s="510"/>
      <c r="U51" s="510"/>
      <c r="V51" s="510"/>
    </row>
    <row r="52" spans="2:22">
      <c r="B52" s="18"/>
      <c r="C52" s="24"/>
      <c r="D52" s="1540"/>
      <c r="E52" s="24"/>
      <c r="F52" s="24"/>
      <c r="G52" s="24"/>
      <c r="H52" s="24"/>
      <c r="I52" s="24"/>
      <c r="J52" s="24"/>
      <c r="K52" s="24"/>
      <c r="Q52" s="510"/>
      <c r="R52" s="510"/>
      <c r="S52" s="510"/>
      <c r="T52" s="510"/>
      <c r="U52" s="510"/>
      <c r="V52" s="510"/>
    </row>
    <row r="53" spans="2:22" ht="15" customHeight="1">
      <c r="B53" s="8530" t="s">
        <v>2671</v>
      </c>
      <c r="C53" s="8530"/>
      <c r="D53" s="8530"/>
      <c r="E53" s="8530"/>
      <c r="F53" s="8530"/>
      <c r="G53" s="8530"/>
      <c r="H53" s="8530"/>
      <c r="I53" s="8530"/>
      <c r="J53" s="8530"/>
      <c r="K53" s="8530"/>
      <c r="L53" s="8530"/>
      <c r="M53" s="8530"/>
      <c r="N53" s="8530"/>
      <c r="O53" s="8530"/>
      <c r="Q53" s="510"/>
      <c r="R53" s="510"/>
      <c r="S53" s="510"/>
      <c r="T53" s="510"/>
      <c r="U53" s="510"/>
      <c r="V53" s="510"/>
    </row>
    <row r="55" spans="2:22">
      <c r="B55" s="284" t="s">
        <v>1565</v>
      </c>
      <c r="Q55" s="510"/>
      <c r="R55" s="510"/>
      <c r="S55" s="510"/>
      <c r="T55" s="510"/>
      <c r="U55" s="510"/>
      <c r="V55" s="510"/>
    </row>
    <row r="56" spans="2:22">
      <c r="B56" s="510" t="s">
        <v>2672</v>
      </c>
      <c r="Q56" s="510"/>
      <c r="R56" s="510"/>
      <c r="S56" s="510"/>
      <c r="T56" s="510"/>
      <c r="U56" s="510"/>
      <c r="V56" s="510"/>
    </row>
    <row r="57" spans="2:22">
      <c r="B57" s="510" t="s">
        <v>2673</v>
      </c>
      <c r="Q57" s="510"/>
      <c r="R57" s="510"/>
      <c r="S57" s="510"/>
      <c r="T57" s="510"/>
      <c r="U57" s="510"/>
      <c r="V57" s="510"/>
    </row>
    <row r="86" spans="2:22" ht="11.25" customHeight="1">
      <c r="B86" s="8532"/>
      <c r="C86" s="8532"/>
      <c r="D86" s="8532"/>
      <c r="Q86" s="510"/>
      <c r="R86" s="510"/>
      <c r="S86" s="510"/>
      <c r="T86" s="510"/>
      <c r="U86" s="510"/>
      <c r="V86" s="510"/>
    </row>
    <row r="87" spans="2:22" ht="11.25" customHeight="1">
      <c r="B87" s="8533"/>
      <c r="C87" s="8533"/>
      <c r="D87" s="8533"/>
      <c r="Q87" s="510"/>
      <c r="R87" s="510"/>
      <c r="S87" s="510"/>
      <c r="T87" s="510"/>
      <c r="U87" s="510"/>
      <c r="V87" s="510"/>
    </row>
    <row r="88" spans="2:22" ht="11.25" customHeight="1">
      <c r="B88" s="8531"/>
      <c r="C88" s="8531"/>
      <c r="D88" s="8531"/>
      <c r="Q88" s="510"/>
      <c r="R88" s="510"/>
      <c r="S88" s="510"/>
      <c r="T88" s="510"/>
      <c r="U88" s="510"/>
      <c r="V88" s="510"/>
    </row>
    <row r="89" spans="2:22" ht="11.25" customHeight="1">
      <c r="B89" s="8534"/>
      <c r="C89" s="8534"/>
      <c r="D89" s="8534"/>
      <c r="Q89" s="510"/>
      <c r="R89" s="510"/>
      <c r="S89" s="510"/>
      <c r="T89" s="510"/>
      <c r="U89" s="510"/>
      <c r="V89" s="510"/>
    </row>
    <row r="90" spans="2:22" ht="11.25" customHeight="1">
      <c r="B90" s="8534"/>
      <c r="C90" s="8534"/>
      <c r="D90" s="8534"/>
      <c r="Q90" s="510"/>
      <c r="R90" s="510"/>
      <c r="S90" s="510"/>
      <c r="T90" s="510"/>
      <c r="U90" s="510"/>
      <c r="V90" s="510"/>
    </row>
    <row r="91" spans="2:22">
      <c r="B91" s="8532"/>
      <c r="C91" s="8532"/>
      <c r="D91" s="8532"/>
      <c r="F91" s="8532"/>
      <c r="G91" s="8532"/>
      <c r="Q91" s="510"/>
      <c r="R91" s="510"/>
      <c r="S91" s="510"/>
      <c r="T91" s="510"/>
      <c r="U91" s="510"/>
      <c r="V91" s="510"/>
    </row>
    <row r="92" spans="2:22">
      <c r="B92" s="8533"/>
      <c r="C92" s="8533"/>
      <c r="D92" s="8533"/>
      <c r="F92" s="8533"/>
      <c r="G92" s="8533"/>
      <c r="Q92" s="510"/>
      <c r="R92" s="510"/>
      <c r="S92" s="510"/>
      <c r="T92" s="510"/>
      <c r="U92" s="510"/>
      <c r="V92" s="510"/>
    </row>
    <row r="93" spans="2:22">
      <c r="B93" s="8531"/>
      <c r="C93" s="8531"/>
      <c r="D93" s="8531"/>
      <c r="F93" s="8531"/>
      <c r="G93" s="8531"/>
      <c r="Q93" s="510"/>
      <c r="R93" s="510"/>
      <c r="S93" s="510"/>
      <c r="T93" s="510"/>
      <c r="U93" s="510"/>
      <c r="V93" s="510"/>
    </row>
  </sheetData>
  <sheetProtection algorithmName="SHA-512" hashValue="hkoPX7vty2rTRRadDR/S/olUiAcQRMx3F00wVFwQa7DvDnlxpWXG/mscNJKvYVrkLCqzbgLuSIBLQw1WCJ7cOA==" saltValue="DzM5zIk+EPSIXiIp5S8+Mw==" spinCount="100000" sheet="1" scenarios="1" formatRows="0" insertColumns="0" insertRows="0"/>
  <mergeCells count="57">
    <mergeCell ref="B10:D12"/>
    <mergeCell ref="L36:L39"/>
    <mergeCell ref="K36:K39"/>
    <mergeCell ref="J36:J39"/>
    <mergeCell ref="I36:I39"/>
    <mergeCell ref="H36:H39"/>
    <mergeCell ref="G10:G12"/>
    <mergeCell ref="F10:F12"/>
    <mergeCell ref="E10:E12"/>
    <mergeCell ref="G36:G39"/>
    <mergeCell ref="F36:F39"/>
    <mergeCell ref="E36:E39"/>
    <mergeCell ref="J10:J12"/>
    <mergeCell ref="I10:I12"/>
    <mergeCell ref="H10:H12"/>
    <mergeCell ref="O10:O12"/>
    <mergeCell ref="N10:N12"/>
    <mergeCell ref="M10:M12"/>
    <mergeCell ref="L10:L12"/>
    <mergeCell ref="AH10:AH12"/>
    <mergeCell ref="AG10:AG12"/>
    <mergeCell ref="AF10:AF12"/>
    <mergeCell ref="AE10:AE12"/>
    <mergeCell ref="Z10:Z12"/>
    <mergeCell ref="Y10:Y12"/>
    <mergeCell ref="AL10:AL12"/>
    <mergeCell ref="AK10:AK12"/>
    <mergeCell ref="W8:AN8"/>
    <mergeCell ref="Y9:Z9"/>
    <mergeCell ref="W9:W12"/>
    <mergeCell ref="AA9:AA12"/>
    <mergeCell ref="AB9:AB12"/>
    <mergeCell ref="X9:X12"/>
    <mergeCell ref="AC9:AC12"/>
    <mergeCell ref="AD9:AD12"/>
    <mergeCell ref="AN9:AN12"/>
    <mergeCell ref="AM9:AM12"/>
    <mergeCell ref="AE9:AH9"/>
    <mergeCell ref="AI9:AL9"/>
    <mergeCell ref="AI10:AI12"/>
    <mergeCell ref="AJ10:AJ12"/>
    <mergeCell ref="P2:P5"/>
    <mergeCell ref="B53:O53"/>
    <mergeCell ref="B93:D93"/>
    <mergeCell ref="F93:G93"/>
    <mergeCell ref="B86:D86"/>
    <mergeCell ref="B87:D87"/>
    <mergeCell ref="B88:D88"/>
    <mergeCell ref="B89:D89"/>
    <mergeCell ref="B90:D90"/>
    <mergeCell ref="B91:D91"/>
    <mergeCell ref="F91:G91"/>
    <mergeCell ref="B92:D92"/>
    <mergeCell ref="F92:G92"/>
    <mergeCell ref="D36:D38"/>
    <mergeCell ref="M36:M39"/>
    <mergeCell ref="K10:K12"/>
  </mergeCells>
  <hyperlinks>
    <hyperlink ref="Q2" location="Content!A1" display="Content" xr:uid="{610474F3-50EE-486B-B4B1-E10223D62F5F}"/>
    <hyperlink ref="Q3" location="'SFP - Asset'!A1" display="SFP-Asset" xr:uid="{21C4F1BC-8408-4CB2-AF70-B970C29EB6D4}"/>
    <hyperlink ref="Q4" location="'SFP - Liab, NW '!A1" display="SFP-Liab and NW" xr:uid="{3A4D17B5-60C4-4561-94F8-3007F2A4042C}"/>
    <hyperlink ref="Q5" location="SCI!A1" display="SCI" xr:uid="{272CF5D6-7780-4972-B979-361C59322243}"/>
  </hyperlinks>
  <printOptions horizontalCentered="1"/>
  <pageMargins left="0.2" right="0.2" top="1.25" bottom="0.75" header="0.3" footer="0.3"/>
  <pageSetup paperSize="5" scale="38"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3">
    <tabColor rgb="FFFFCCCC"/>
    <pageSetUpPr fitToPage="1"/>
  </sheetPr>
  <dimension ref="B1:AO62"/>
  <sheetViews>
    <sheetView showGridLines="0" topLeftCell="A12" zoomScale="85" zoomScaleNormal="85" workbookViewId="0">
      <selection activeCell="AA25" sqref="AA25"/>
    </sheetView>
  </sheetViews>
  <sheetFormatPr defaultColWidth="30.42578125" defaultRowHeight="12.75" customHeight="1"/>
  <cols>
    <col min="1" max="1" width="1.85546875" style="510" customWidth="1"/>
    <col min="2" max="4" width="3.7109375" style="510" customWidth="1"/>
    <col min="5" max="5" width="35.7109375" style="510" customWidth="1"/>
    <col min="6" max="14" width="20.7109375" style="510" customWidth="1"/>
    <col min="15" max="15" width="20.7109375" style="1700" customWidth="1"/>
    <col min="16" max="16" width="20.7109375" style="1701" customWidth="1"/>
    <col min="17" max="17" width="2.140625" style="510" customWidth="1"/>
    <col min="18" max="18" width="18.28515625" style="510" customWidth="1"/>
    <col min="19" max="22" width="9.140625" style="510" customWidth="1"/>
    <col min="23" max="23" width="9.140625" style="510" hidden="1" customWidth="1"/>
    <col min="24" max="24" width="35.7109375" style="510" hidden="1" customWidth="1"/>
    <col min="25" max="39" width="20.7109375" style="510" hidden="1" customWidth="1"/>
    <col min="40" max="42" width="0" style="510" hidden="1" customWidth="1"/>
    <col min="43" max="16384" width="30.42578125" style="510"/>
  </cols>
  <sheetData>
    <row r="1" spans="2:41" ht="12.75" customHeight="1" thickBot="1">
      <c r="S1" s="377"/>
      <c r="T1" s="377"/>
      <c r="U1" s="377"/>
      <c r="V1" s="377"/>
    </row>
    <row r="2" spans="2:41" ht="15.2" customHeight="1">
      <c r="B2" s="524" t="s">
        <v>2674</v>
      </c>
      <c r="O2" s="1702"/>
      <c r="P2" s="1703"/>
      <c r="Q2" s="8180" t="s">
        <v>1486</v>
      </c>
      <c r="R2" s="5970" t="s">
        <v>1067</v>
      </c>
      <c r="S2" s="377"/>
      <c r="T2" s="377"/>
      <c r="U2" s="377"/>
      <c r="V2" s="377"/>
    </row>
    <row r="3" spans="2:41" ht="15.2" customHeight="1" thickBot="1">
      <c r="B3" s="1455" t="s">
        <v>7</v>
      </c>
      <c r="C3" s="265"/>
      <c r="D3" s="265"/>
      <c r="F3" s="5393">
        <f>'Com Prof'!D2</f>
        <v>0</v>
      </c>
      <c r="G3" s="5394"/>
      <c r="H3" s="5394"/>
      <c r="I3" s="265"/>
      <c r="J3" s="265"/>
      <c r="K3" s="265"/>
      <c r="L3" s="265"/>
      <c r="M3" s="265"/>
      <c r="N3" s="265"/>
      <c r="O3" s="265"/>
      <c r="P3" s="264"/>
      <c r="Q3" s="7342"/>
      <c r="R3" s="550" t="s">
        <v>1487</v>
      </c>
      <c r="S3" s="377"/>
      <c r="T3" s="377"/>
      <c r="U3" s="377"/>
      <c r="V3" s="377"/>
    </row>
    <row r="4" spans="2:41" ht="15.2" customHeight="1" thickBot="1">
      <c r="B4" s="1455" t="s">
        <v>757</v>
      </c>
      <c r="C4" s="265"/>
      <c r="D4" s="265"/>
      <c r="F4" s="5971">
        <f>'Com Prof'!D3</f>
        <v>45657</v>
      </c>
      <c r="G4" s="5972"/>
      <c r="H4" s="5972"/>
      <c r="I4" s="1486"/>
      <c r="J4" s="1486"/>
      <c r="K4" s="1486"/>
      <c r="L4" s="1486"/>
      <c r="M4" s="1486"/>
      <c r="N4" s="1486"/>
      <c r="O4" s="1486"/>
      <c r="P4" s="1704"/>
      <c r="Q4" s="7342"/>
      <c r="R4" s="550" t="s">
        <v>1488</v>
      </c>
      <c r="S4" s="377"/>
      <c r="T4" s="377"/>
      <c r="U4" s="377"/>
      <c r="V4" s="377"/>
    </row>
    <row r="5" spans="2:41" ht="15.2" customHeight="1" thickBot="1">
      <c r="C5" s="1487"/>
      <c r="D5" s="1487"/>
      <c r="E5" s="1487"/>
      <c r="F5" s="1487"/>
      <c r="G5" s="1487"/>
      <c r="H5" s="1487"/>
      <c r="I5" s="1487"/>
      <c r="J5" s="1487"/>
      <c r="K5" s="1487"/>
      <c r="L5" s="1487"/>
      <c r="M5" s="1487"/>
      <c r="N5" s="1487"/>
      <c r="O5" s="1487"/>
      <c r="P5" s="1705"/>
      <c r="Q5" s="8275"/>
      <c r="R5" s="551" t="s">
        <v>258</v>
      </c>
    </row>
    <row r="6" spans="2:41" ht="14.1" customHeight="1">
      <c r="O6" s="1702"/>
      <c r="P6" s="1703"/>
    </row>
    <row r="7" spans="2:41" ht="14.1" customHeight="1">
      <c r="O7" s="1702"/>
      <c r="P7" s="1703"/>
    </row>
    <row r="8" spans="2:41" ht="14.1" customHeight="1">
      <c r="B8" s="5991"/>
      <c r="C8" s="5991"/>
      <c r="D8" s="5991"/>
      <c r="E8" s="5991"/>
      <c r="F8" s="5991"/>
      <c r="G8" s="5991"/>
      <c r="H8" s="5991"/>
      <c r="I8" s="5991"/>
      <c r="J8" s="5991"/>
      <c r="K8" s="5991"/>
      <c r="L8" s="5991"/>
      <c r="M8" s="5991"/>
      <c r="N8" s="5991"/>
      <c r="O8" s="5992"/>
      <c r="P8" s="1703"/>
    </row>
    <row r="9" spans="2:41" s="1663" customFormat="1" ht="15" customHeight="1">
      <c r="B9" s="5993" t="s">
        <v>2632</v>
      </c>
      <c r="C9" s="5994"/>
      <c r="D9" s="5994"/>
      <c r="E9" s="5994"/>
      <c r="F9" s="5994"/>
      <c r="G9" s="5994"/>
      <c r="H9" s="5994"/>
      <c r="I9" s="5994"/>
      <c r="J9" s="5994"/>
      <c r="K9" s="5994"/>
      <c r="L9" s="5994"/>
      <c r="M9" s="5994"/>
      <c r="N9" s="5994"/>
      <c r="O9" s="5994"/>
      <c r="P9" s="5995"/>
      <c r="X9" s="7374" t="s">
        <v>1068</v>
      </c>
      <c r="Y9" s="7374"/>
      <c r="Z9" s="7374"/>
      <c r="AA9" s="7374"/>
      <c r="AB9" s="7374"/>
      <c r="AC9" s="7374"/>
      <c r="AD9" s="7374"/>
      <c r="AE9" s="7374"/>
      <c r="AF9" s="7374"/>
      <c r="AG9" s="7374"/>
      <c r="AH9" s="7374"/>
      <c r="AI9" s="7374"/>
      <c r="AJ9" s="7374"/>
      <c r="AK9" s="7374"/>
      <c r="AL9" s="7374"/>
      <c r="AM9" s="7374"/>
      <c r="AN9" s="7374"/>
      <c r="AO9" s="7374"/>
    </row>
    <row r="10" spans="2:41" s="1663" customFormat="1" ht="15" customHeight="1">
      <c r="B10" s="8577" t="s">
        <v>2635</v>
      </c>
      <c r="C10" s="8578"/>
      <c r="D10" s="8578"/>
      <c r="E10" s="8579"/>
      <c r="F10" s="5984" t="s">
        <v>1718</v>
      </c>
      <c r="G10" s="5984" t="s">
        <v>2636</v>
      </c>
      <c r="H10" s="5984" t="s">
        <v>1722</v>
      </c>
      <c r="I10" s="5984" t="s">
        <v>2637</v>
      </c>
      <c r="J10" s="5984" t="s">
        <v>2638</v>
      </c>
      <c r="K10" s="5984" t="s">
        <v>2639</v>
      </c>
      <c r="L10" s="5984" t="s">
        <v>2640</v>
      </c>
      <c r="M10" s="5984" t="s">
        <v>2641</v>
      </c>
      <c r="N10" s="5984" t="s">
        <v>2642</v>
      </c>
      <c r="O10" s="5984" t="s">
        <v>2643</v>
      </c>
      <c r="P10" s="5985" t="s">
        <v>164</v>
      </c>
      <c r="X10" s="8546" t="s">
        <v>52</v>
      </c>
      <c r="Y10" s="8549" t="s">
        <v>1904</v>
      </c>
      <c r="Z10" s="8544" t="s">
        <v>1794</v>
      </c>
      <c r="AA10" s="8545"/>
      <c r="AB10" s="8549" t="s">
        <v>1081</v>
      </c>
      <c r="AC10" s="8549" t="s">
        <v>1082</v>
      </c>
      <c r="AD10" s="8541" t="s">
        <v>2633</v>
      </c>
      <c r="AE10" s="8541" t="s">
        <v>2634</v>
      </c>
      <c r="AF10" s="8558" t="s">
        <v>1070</v>
      </c>
      <c r="AG10" s="8556"/>
      <c r="AH10" s="8556"/>
      <c r="AI10" s="8557"/>
      <c r="AJ10" s="8558" t="s">
        <v>1071</v>
      </c>
      <c r="AK10" s="8556"/>
      <c r="AL10" s="8556"/>
      <c r="AM10" s="8557"/>
      <c r="AN10" s="8549" t="s">
        <v>44</v>
      </c>
      <c r="AO10" s="8549" t="s">
        <v>1505</v>
      </c>
    </row>
    <row r="11" spans="2:41" s="1663" customFormat="1" ht="15" customHeight="1">
      <c r="B11" s="4247"/>
      <c r="C11" s="519"/>
      <c r="D11" s="519"/>
      <c r="E11" s="1706"/>
      <c r="F11" s="519"/>
      <c r="G11" s="519"/>
      <c r="H11" s="519"/>
      <c r="I11" s="519"/>
      <c r="J11" s="519"/>
      <c r="K11" s="519"/>
      <c r="L11" s="519"/>
      <c r="M11" s="519"/>
      <c r="N11" s="519"/>
      <c r="O11" s="519"/>
      <c r="P11" s="1707"/>
      <c r="X11" s="8547"/>
      <c r="Y11" s="8550"/>
      <c r="Z11" s="8549" t="s">
        <v>1079</v>
      </c>
      <c r="AA11" s="8549" t="s">
        <v>1080</v>
      </c>
      <c r="AB11" s="8550"/>
      <c r="AC11" s="8550"/>
      <c r="AD11" s="8542"/>
      <c r="AE11" s="8552"/>
      <c r="AF11" s="8541" t="s">
        <v>1509</v>
      </c>
      <c r="AG11" s="8541" t="s">
        <v>1082</v>
      </c>
      <c r="AH11" s="8541" t="s">
        <v>2644</v>
      </c>
      <c r="AI11" s="8541" t="s">
        <v>2634</v>
      </c>
      <c r="AJ11" s="8541" t="s">
        <v>1509</v>
      </c>
      <c r="AK11" s="8541" t="s">
        <v>1082</v>
      </c>
      <c r="AL11" s="8541" t="s">
        <v>2644</v>
      </c>
      <c r="AM11" s="8541" t="s">
        <v>2634</v>
      </c>
      <c r="AN11" s="8550"/>
      <c r="AO11" s="8550"/>
    </row>
    <row r="12" spans="2:41" ht="15" customHeight="1">
      <c r="B12" s="5996" t="s">
        <v>2675</v>
      </c>
      <c r="C12" s="5997" t="s">
        <v>2676</v>
      </c>
      <c r="D12" s="5998"/>
      <c r="E12" s="5999"/>
      <c r="F12" s="553"/>
      <c r="G12" s="554"/>
      <c r="H12" s="554"/>
      <c r="I12" s="554"/>
      <c r="J12" s="554"/>
      <c r="K12" s="554"/>
      <c r="L12" s="554"/>
      <c r="M12" s="554"/>
      <c r="N12" s="554"/>
      <c r="O12" s="554"/>
      <c r="P12" s="1708">
        <f>+SUM(F12:O12)</f>
        <v>0</v>
      </c>
      <c r="X12" s="8547"/>
      <c r="Y12" s="8550"/>
      <c r="Z12" s="8550"/>
      <c r="AA12" s="8550"/>
      <c r="AB12" s="8550"/>
      <c r="AC12" s="8550"/>
      <c r="AD12" s="8542"/>
      <c r="AE12" s="8552"/>
      <c r="AF12" s="8542"/>
      <c r="AG12" s="8542"/>
      <c r="AH12" s="8542"/>
      <c r="AI12" s="8542"/>
      <c r="AJ12" s="8542"/>
      <c r="AK12" s="8542"/>
      <c r="AL12" s="8542"/>
      <c r="AM12" s="8542"/>
      <c r="AN12" s="8550"/>
      <c r="AO12" s="8550"/>
    </row>
    <row r="13" spans="2:41" ht="15" customHeight="1">
      <c r="B13" s="4248" t="s">
        <v>2677</v>
      </c>
      <c r="C13" s="1499" t="s">
        <v>2678</v>
      </c>
      <c r="D13" s="1500"/>
      <c r="E13" s="1709"/>
      <c r="F13" s="555"/>
      <c r="G13" s="552"/>
      <c r="H13" s="552"/>
      <c r="I13" s="552"/>
      <c r="J13" s="552"/>
      <c r="K13" s="552"/>
      <c r="L13" s="552"/>
      <c r="M13" s="552"/>
      <c r="N13" s="552"/>
      <c r="O13" s="552"/>
      <c r="P13" s="1710">
        <f>+SUM(F13:O13)</f>
        <v>0</v>
      </c>
      <c r="X13" s="8548"/>
      <c r="Y13" s="8551"/>
      <c r="Z13" s="8551"/>
      <c r="AA13" s="8551"/>
      <c r="AB13" s="8551"/>
      <c r="AC13" s="8551"/>
      <c r="AD13" s="8543"/>
      <c r="AE13" s="8553"/>
      <c r="AF13" s="8543"/>
      <c r="AG13" s="8543"/>
      <c r="AH13" s="8543"/>
      <c r="AI13" s="8543"/>
      <c r="AJ13" s="8543"/>
      <c r="AK13" s="8543"/>
      <c r="AL13" s="8543"/>
      <c r="AM13" s="8543"/>
      <c r="AN13" s="8551"/>
      <c r="AO13" s="8551"/>
    </row>
    <row r="14" spans="2:41" ht="15" customHeight="1">
      <c r="B14" s="4249" t="s">
        <v>2679</v>
      </c>
      <c r="C14" s="1499" t="s">
        <v>2680</v>
      </c>
      <c r="D14" s="1500"/>
      <c r="E14" s="1709"/>
      <c r="F14" s="556">
        <f>+F12-F13</f>
        <v>0</v>
      </c>
      <c r="G14" s="557">
        <f t="shared" ref="G14:O14" si="0">+G12-G13</f>
        <v>0</v>
      </c>
      <c r="H14" s="557">
        <f t="shared" si="0"/>
        <v>0</v>
      </c>
      <c r="I14" s="557">
        <f t="shared" si="0"/>
        <v>0</v>
      </c>
      <c r="J14" s="557">
        <f t="shared" si="0"/>
        <v>0</v>
      </c>
      <c r="K14" s="557">
        <f t="shared" si="0"/>
        <v>0</v>
      </c>
      <c r="L14" s="557">
        <f t="shared" si="0"/>
        <v>0</v>
      </c>
      <c r="M14" s="557">
        <f t="shared" si="0"/>
        <v>0</v>
      </c>
      <c r="N14" s="557">
        <f t="shared" si="0"/>
        <v>0</v>
      </c>
      <c r="O14" s="557">
        <f t="shared" si="0"/>
        <v>0</v>
      </c>
      <c r="P14" s="1711">
        <f>P12-P13</f>
        <v>0</v>
      </c>
      <c r="X14" s="1491" t="s">
        <v>2681</v>
      </c>
      <c r="Y14" s="1492">
        <f>SFP!G167</f>
        <v>0</v>
      </c>
      <c r="Z14" s="1493"/>
      <c r="AA14" s="1493"/>
      <c r="AB14" s="1494">
        <f>Z14-AA14</f>
        <v>0</v>
      </c>
      <c r="AC14" s="1494">
        <f>IF(AE14&gt;AB14,AE14-AB14,0)</f>
        <v>0</v>
      </c>
      <c r="AD14" s="1494">
        <f>IF(M41&gt;0,M41,0)</f>
        <v>0</v>
      </c>
      <c r="AE14" s="1495"/>
      <c r="AF14" s="1498"/>
      <c r="AG14" s="1495"/>
      <c r="AH14" s="1495">
        <f>IF(AB14&gt;AI14,AB14-AI14,0)</f>
        <v>0</v>
      </c>
      <c r="AI14" s="1495">
        <f>AE14+AF14</f>
        <v>0</v>
      </c>
      <c r="AJ14" s="1498"/>
      <c r="AK14" s="1495">
        <f>IF(AM14&gt;AB14,AM14-AB14,0)</f>
        <v>0</v>
      </c>
      <c r="AL14" s="1495">
        <f>IF(AM14&gt;AB14,AM14-AB14,0)</f>
        <v>0</v>
      </c>
      <c r="AM14" s="1495">
        <f>AI14+AJ14</f>
        <v>0</v>
      </c>
      <c r="AN14" s="1498"/>
      <c r="AO14" s="1498"/>
    </row>
    <row r="15" spans="2:41" ht="15" customHeight="1">
      <c r="B15" s="4249" t="s">
        <v>2682</v>
      </c>
      <c r="C15" s="1499" t="s">
        <v>2683</v>
      </c>
      <c r="D15" s="1500"/>
      <c r="E15" s="1709"/>
      <c r="F15" s="1712">
        <f>SUM(F17:F20)</f>
        <v>0</v>
      </c>
      <c r="G15" s="1713">
        <f t="shared" ref="G15:O15" si="1">SUM(G17:G20)</f>
        <v>0</v>
      </c>
      <c r="H15" s="1713">
        <f t="shared" si="1"/>
        <v>0</v>
      </c>
      <c r="I15" s="1713">
        <f t="shared" si="1"/>
        <v>0</v>
      </c>
      <c r="J15" s="1713">
        <f t="shared" si="1"/>
        <v>0</v>
      </c>
      <c r="K15" s="1713">
        <f t="shared" si="1"/>
        <v>0</v>
      </c>
      <c r="L15" s="1713">
        <f t="shared" si="1"/>
        <v>0</v>
      </c>
      <c r="M15" s="1713">
        <f t="shared" si="1"/>
        <v>0</v>
      </c>
      <c r="N15" s="1713">
        <f t="shared" si="1"/>
        <v>0</v>
      </c>
      <c r="O15" s="1713">
        <f t="shared" si="1"/>
        <v>0</v>
      </c>
      <c r="P15" s="1711">
        <f>SUM(P17:P20)</f>
        <v>0</v>
      </c>
      <c r="X15" s="1491" t="s">
        <v>2684</v>
      </c>
      <c r="Y15" s="1492">
        <f>SFP!G168</f>
        <v>0</v>
      </c>
      <c r="Z15" s="1493"/>
      <c r="AA15" s="1493"/>
      <c r="AB15" s="1494">
        <f>Z15-AA15</f>
        <v>0</v>
      </c>
      <c r="AC15" s="1494">
        <f>IF(AE15&gt;AB15,AE15-AB15,0)</f>
        <v>0</v>
      </c>
      <c r="AD15" s="1494">
        <f>IF(M45&gt;0,M45,0)</f>
        <v>0</v>
      </c>
      <c r="AE15" s="1495"/>
      <c r="AF15" s="1498"/>
      <c r="AG15" s="1495"/>
      <c r="AH15" s="1495">
        <f>IF(AB15&gt;AI15,AB15-AI15,0)</f>
        <v>0</v>
      </c>
      <c r="AI15" s="1495">
        <f>AE15+AF15</f>
        <v>0</v>
      </c>
      <c r="AJ15" s="1498"/>
      <c r="AK15" s="1495">
        <f>IF(AM15&gt;AB15,AM15-AB15,0)</f>
        <v>0</v>
      </c>
      <c r="AL15" s="1495">
        <f>IF(AM15&gt;AB15,AM15-AB15,0)</f>
        <v>0</v>
      </c>
      <c r="AM15" s="1495">
        <f>AI15+AJ15</f>
        <v>0</v>
      </c>
      <c r="AN15" s="1498"/>
      <c r="AO15" s="1498"/>
    </row>
    <row r="16" spans="2:41" ht="15" customHeight="1">
      <c r="B16" s="4249"/>
      <c r="C16" s="1714" t="s">
        <v>2685</v>
      </c>
      <c r="D16" s="1500"/>
      <c r="E16" s="1709"/>
      <c r="F16" s="1081"/>
      <c r="G16" s="1082"/>
      <c r="H16" s="1082"/>
      <c r="I16" s="1082"/>
      <c r="J16" s="1082"/>
      <c r="K16" s="1082"/>
      <c r="L16" s="1082"/>
      <c r="M16" s="1082"/>
      <c r="N16" s="1082"/>
      <c r="O16" s="1715"/>
      <c r="P16" s="1716"/>
      <c r="X16" s="1491" t="s">
        <v>95</v>
      </c>
      <c r="Y16" s="1492">
        <f>SFP!G181</f>
        <v>0</v>
      </c>
      <c r="Z16" s="1493"/>
      <c r="AA16" s="1493"/>
      <c r="AB16" s="1494">
        <f>Y15+AA15-Z15</f>
        <v>0</v>
      </c>
      <c r="AC16" s="1503"/>
      <c r="AD16" s="1494">
        <f>IF(N46&gt;0,N46,0)</f>
        <v>0</v>
      </c>
      <c r="AE16" s="1495"/>
      <c r="AF16" s="1498"/>
      <c r="AG16" s="1664"/>
      <c r="AH16" s="1495">
        <f t="shared" ref="AH16:AH17" si="2">IF(AB16&gt;AI16,AB16-AI16,0)</f>
        <v>0</v>
      </c>
      <c r="AI16" s="1495">
        <f>AD16-AF16</f>
        <v>0</v>
      </c>
      <c r="AJ16" s="1498"/>
      <c r="AK16" s="1664"/>
      <c r="AL16" s="1495">
        <f>IF(AM16&gt;AB16,AM16-AB16,0)</f>
        <v>0</v>
      </c>
      <c r="AM16" s="1495">
        <f>AI16-AJ16</f>
        <v>0</v>
      </c>
      <c r="AN16" s="1498"/>
      <c r="AO16" s="1498"/>
    </row>
    <row r="17" spans="2:41" ht="15" customHeight="1">
      <c r="B17" s="4249"/>
      <c r="C17" s="1714" t="s">
        <v>2686</v>
      </c>
      <c r="D17" s="1500"/>
      <c r="E17" s="1709"/>
      <c r="F17" s="556">
        <f>+F16*F12</f>
        <v>0</v>
      </c>
      <c r="G17" s="557">
        <f t="shared" ref="G17:O17" si="3">+G16*G12</f>
        <v>0</v>
      </c>
      <c r="H17" s="557">
        <f t="shared" si="3"/>
        <v>0</v>
      </c>
      <c r="I17" s="557">
        <f t="shared" si="3"/>
        <v>0</v>
      </c>
      <c r="J17" s="557">
        <f t="shared" si="3"/>
        <v>0</v>
      </c>
      <c r="K17" s="557">
        <f t="shared" si="3"/>
        <v>0</v>
      </c>
      <c r="L17" s="557">
        <f t="shared" si="3"/>
        <v>0</v>
      </c>
      <c r="M17" s="557">
        <f t="shared" si="3"/>
        <v>0</v>
      </c>
      <c r="N17" s="557">
        <f t="shared" si="3"/>
        <v>0</v>
      </c>
      <c r="O17" s="557">
        <f t="shared" si="3"/>
        <v>0</v>
      </c>
      <c r="P17" s="1710">
        <f>+SUM(F17:O17)</f>
        <v>0</v>
      </c>
      <c r="X17" s="1491" t="s">
        <v>2687</v>
      </c>
      <c r="Y17" s="1492">
        <f>SFP!G182</f>
        <v>0</v>
      </c>
      <c r="Z17" s="1493"/>
      <c r="AA17" s="1493"/>
      <c r="AB17" s="1494">
        <f>Y16+AA16-Z16</f>
        <v>0</v>
      </c>
      <c r="AC17" s="1503"/>
      <c r="AD17" s="1494">
        <f>IF(N50&gt;0,N50,0)</f>
        <v>0</v>
      </c>
      <c r="AE17" s="1495"/>
      <c r="AF17" s="1498"/>
      <c r="AG17" s="1664"/>
      <c r="AH17" s="1495">
        <f t="shared" si="2"/>
        <v>0</v>
      </c>
      <c r="AI17" s="1495">
        <f>AD17-AF17</f>
        <v>0</v>
      </c>
      <c r="AJ17" s="1498"/>
      <c r="AK17" s="1664"/>
      <c r="AL17" s="1495">
        <f>IF(AM17&gt;AB17,AM17-AB17,0)</f>
        <v>0</v>
      </c>
      <c r="AM17" s="1495">
        <f>AI17-AJ17</f>
        <v>0</v>
      </c>
      <c r="AN17" s="1498"/>
      <c r="AO17" s="1498"/>
    </row>
    <row r="18" spans="2:41" s="1666" customFormat="1">
      <c r="B18" s="4249"/>
      <c r="C18" s="1714" t="s">
        <v>2688</v>
      </c>
      <c r="D18" s="1500"/>
      <c r="E18" s="1709"/>
      <c r="F18" s="555"/>
      <c r="G18" s="552"/>
      <c r="H18" s="552"/>
      <c r="I18" s="552"/>
      <c r="J18" s="552"/>
      <c r="K18" s="552"/>
      <c r="L18" s="552"/>
      <c r="M18" s="552"/>
      <c r="N18" s="552"/>
      <c r="O18" s="1717"/>
      <c r="P18" s="1710">
        <f>+SUM(F18:O18)</f>
        <v>0</v>
      </c>
      <c r="S18" s="1665"/>
      <c r="T18" s="1665"/>
      <c r="U18" s="1665"/>
      <c r="V18" s="1665"/>
    </row>
    <row r="19" spans="2:41" ht="15" customHeight="1">
      <c r="B19" s="4249"/>
      <c r="C19" s="1714" t="s">
        <v>2689</v>
      </c>
      <c r="D19" s="1500"/>
      <c r="E19" s="1709"/>
      <c r="F19" s="555"/>
      <c r="G19" s="552"/>
      <c r="H19" s="552"/>
      <c r="I19" s="552"/>
      <c r="J19" s="552"/>
      <c r="K19" s="552"/>
      <c r="L19" s="552"/>
      <c r="M19" s="552"/>
      <c r="N19" s="552"/>
      <c r="O19" s="1717"/>
      <c r="P19" s="1710">
        <f>+SUM(F19:O19)</f>
        <v>0</v>
      </c>
    </row>
    <row r="20" spans="2:41" ht="15" customHeight="1">
      <c r="B20" s="1718"/>
      <c r="C20" s="1719" t="s">
        <v>2690</v>
      </c>
      <c r="D20" s="1509"/>
      <c r="E20" s="1720"/>
      <c r="F20" s="558"/>
      <c r="G20" s="559"/>
      <c r="H20" s="559"/>
      <c r="I20" s="559"/>
      <c r="J20" s="559"/>
      <c r="K20" s="559"/>
      <c r="L20" s="559"/>
      <c r="M20" s="559"/>
      <c r="N20" s="559"/>
      <c r="O20" s="559"/>
      <c r="P20" s="1710">
        <f>+SUM(F20:O20)</f>
        <v>0</v>
      </c>
    </row>
    <row r="21" spans="2:41" s="524" customFormat="1" ht="15" customHeight="1">
      <c r="B21" s="6000" t="s">
        <v>2691</v>
      </c>
      <c r="C21" s="6001" t="s">
        <v>2692</v>
      </c>
      <c r="D21" s="6002"/>
      <c r="E21" s="6003"/>
      <c r="F21" s="5979">
        <f t="shared" ref="F21:O21" si="4">F12+IF(F15&gt;F14,F15-F14,0)</f>
        <v>0</v>
      </c>
      <c r="G21" s="5979">
        <f t="shared" si="4"/>
        <v>0</v>
      </c>
      <c r="H21" s="5979">
        <f t="shared" si="4"/>
        <v>0</v>
      </c>
      <c r="I21" s="5979">
        <f t="shared" si="4"/>
        <v>0</v>
      </c>
      <c r="J21" s="5979">
        <f t="shared" si="4"/>
        <v>0</v>
      </c>
      <c r="K21" s="5979">
        <f t="shared" si="4"/>
        <v>0</v>
      </c>
      <c r="L21" s="5979">
        <f t="shared" si="4"/>
        <v>0</v>
      </c>
      <c r="M21" s="5979">
        <f t="shared" si="4"/>
        <v>0</v>
      </c>
      <c r="N21" s="5979">
        <f t="shared" si="4"/>
        <v>0</v>
      </c>
      <c r="O21" s="5979">
        <f t="shared" si="4"/>
        <v>0</v>
      </c>
      <c r="P21" s="5980">
        <f>P12+IF(P15&gt;P14,P15-P14,0)</f>
        <v>0</v>
      </c>
    </row>
    <row r="22" spans="2:41" s="520" customFormat="1" ht="15" customHeight="1">
      <c r="B22" s="6004"/>
      <c r="C22" s="5991"/>
      <c r="D22" s="5991"/>
      <c r="E22" s="5991"/>
      <c r="F22" s="510"/>
      <c r="G22" s="510"/>
      <c r="H22" s="510"/>
      <c r="I22" s="510"/>
      <c r="J22" s="510"/>
      <c r="K22" s="510"/>
      <c r="L22" s="510"/>
      <c r="M22" s="510"/>
      <c r="N22" s="510"/>
      <c r="O22" s="510"/>
      <c r="P22" s="519"/>
    </row>
    <row r="23" spans="2:41" s="520" customFormat="1" ht="15" customHeight="1">
      <c r="B23" s="6005"/>
      <c r="C23" s="6006" t="s">
        <v>2654</v>
      </c>
      <c r="D23" s="6006"/>
      <c r="E23" s="6006"/>
      <c r="F23" s="5994"/>
      <c r="G23" s="5994"/>
      <c r="H23" s="5994"/>
      <c r="I23" s="5994"/>
      <c r="J23" s="5994"/>
      <c r="K23" s="5994"/>
      <c r="L23" s="5994"/>
      <c r="M23" s="5994"/>
      <c r="N23" s="5994"/>
      <c r="O23" s="5994"/>
      <c r="P23" s="5995"/>
    </row>
    <row r="24" spans="2:41" ht="15" customHeight="1">
      <c r="B24" s="8577"/>
      <c r="C24" s="8578" t="s">
        <v>2635</v>
      </c>
      <c r="D24" s="8578"/>
      <c r="E24" s="8579"/>
      <c r="F24" s="5984" t="s">
        <v>1718</v>
      </c>
      <c r="G24" s="5984" t="s">
        <v>2636</v>
      </c>
      <c r="H24" s="5984" t="s">
        <v>1722</v>
      </c>
      <c r="I24" s="5984" t="s">
        <v>2637</v>
      </c>
      <c r="J24" s="5984" t="s">
        <v>2638</v>
      </c>
      <c r="K24" s="5984" t="s">
        <v>2639</v>
      </c>
      <c r="L24" s="5984" t="s">
        <v>2640</v>
      </c>
      <c r="M24" s="5984" t="s">
        <v>2641</v>
      </c>
      <c r="N24" s="5984" t="s">
        <v>2642</v>
      </c>
      <c r="O24" s="5984" t="s">
        <v>2643</v>
      </c>
      <c r="P24" s="5985" t="s">
        <v>164</v>
      </c>
    </row>
    <row r="25" spans="2:41" ht="15" customHeight="1">
      <c r="B25" s="5996" t="s">
        <v>2675</v>
      </c>
      <c r="C25" s="5997" t="s">
        <v>2676</v>
      </c>
      <c r="D25" s="5998"/>
      <c r="E25" s="5999"/>
      <c r="F25" s="553"/>
      <c r="G25" s="554"/>
      <c r="H25" s="554"/>
      <c r="I25" s="554"/>
      <c r="J25" s="554"/>
      <c r="K25" s="554"/>
      <c r="L25" s="554"/>
      <c r="M25" s="554"/>
      <c r="N25" s="554"/>
      <c r="O25" s="554"/>
      <c r="P25" s="1708">
        <f>+SUM(F25:O25)</f>
        <v>0</v>
      </c>
    </row>
    <row r="26" spans="2:41" ht="15" customHeight="1">
      <c r="B26" s="4248" t="s">
        <v>2677</v>
      </c>
      <c r="C26" s="1499" t="s">
        <v>2678</v>
      </c>
      <c r="D26" s="1500"/>
      <c r="E26" s="1709"/>
      <c r="F26" s="555"/>
      <c r="G26" s="552"/>
      <c r="H26" s="552"/>
      <c r="I26" s="552"/>
      <c r="J26" s="552"/>
      <c r="K26" s="552"/>
      <c r="L26" s="552"/>
      <c r="M26" s="552"/>
      <c r="N26" s="552"/>
      <c r="O26" s="552"/>
      <c r="P26" s="1710">
        <f>+SUM(F26:O26)</f>
        <v>0</v>
      </c>
    </row>
    <row r="27" spans="2:41" ht="15" customHeight="1">
      <c r="B27" s="4249" t="s">
        <v>2679</v>
      </c>
      <c r="C27" s="1499" t="s">
        <v>2680</v>
      </c>
      <c r="D27" s="1500"/>
      <c r="E27" s="1709"/>
      <c r="F27" s="556">
        <f>+F25-F26</f>
        <v>0</v>
      </c>
      <c r="G27" s="557">
        <f t="shared" ref="G27:O27" si="5">+G25-G26</f>
        <v>0</v>
      </c>
      <c r="H27" s="557">
        <f t="shared" si="5"/>
        <v>0</v>
      </c>
      <c r="I27" s="557">
        <f t="shared" si="5"/>
        <v>0</v>
      </c>
      <c r="J27" s="557">
        <f t="shared" si="5"/>
        <v>0</v>
      </c>
      <c r="K27" s="557">
        <f t="shared" si="5"/>
        <v>0</v>
      </c>
      <c r="L27" s="557">
        <f t="shared" si="5"/>
        <v>0</v>
      </c>
      <c r="M27" s="557">
        <f t="shared" si="5"/>
        <v>0</v>
      </c>
      <c r="N27" s="557">
        <f t="shared" si="5"/>
        <v>0</v>
      </c>
      <c r="O27" s="557">
        <f t="shared" si="5"/>
        <v>0</v>
      </c>
      <c r="P27" s="1721">
        <f>P25-P26</f>
        <v>0</v>
      </c>
    </row>
    <row r="28" spans="2:41" ht="15" customHeight="1">
      <c r="B28" s="4249" t="s">
        <v>2682</v>
      </c>
      <c r="C28" s="1499" t="s">
        <v>2683</v>
      </c>
      <c r="D28" s="1500"/>
      <c r="E28" s="1709"/>
      <c r="F28" s="1712">
        <f>SUM(F30:F33)</f>
        <v>0</v>
      </c>
      <c r="G28" s="1713">
        <f t="shared" ref="G28:O28" si="6">SUM(G30:G33)</f>
        <v>0</v>
      </c>
      <c r="H28" s="1713">
        <f t="shared" si="6"/>
        <v>0</v>
      </c>
      <c r="I28" s="1713">
        <f t="shared" si="6"/>
        <v>0</v>
      </c>
      <c r="J28" s="1713">
        <f t="shared" si="6"/>
        <v>0</v>
      </c>
      <c r="K28" s="1713">
        <f t="shared" si="6"/>
        <v>0</v>
      </c>
      <c r="L28" s="1713">
        <f t="shared" si="6"/>
        <v>0</v>
      </c>
      <c r="M28" s="1713">
        <f t="shared" si="6"/>
        <v>0</v>
      </c>
      <c r="N28" s="1713">
        <f t="shared" si="6"/>
        <v>0</v>
      </c>
      <c r="O28" s="1713">
        <f t="shared" si="6"/>
        <v>0</v>
      </c>
      <c r="P28" s="1721">
        <f>SUM(P30:P33)</f>
        <v>0</v>
      </c>
    </row>
    <row r="29" spans="2:41" ht="15" customHeight="1">
      <c r="B29" s="4249"/>
      <c r="C29" s="1714" t="s">
        <v>2685</v>
      </c>
      <c r="D29" s="1500"/>
      <c r="E29" s="1709"/>
      <c r="F29" s="1081"/>
      <c r="G29" s="1082"/>
      <c r="H29" s="1082"/>
      <c r="I29" s="1082"/>
      <c r="J29" s="1082"/>
      <c r="K29" s="1082"/>
      <c r="L29" s="1082"/>
      <c r="M29" s="1082"/>
      <c r="N29" s="1082"/>
      <c r="O29" s="1715"/>
      <c r="P29" s="1716"/>
    </row>
    <row r="30" spans="2:41" s="1666" customFormat="1" ht="15" customHeight="1">
      <c r="B30" s="4249"/>
      <c r="C30" s="1714" t="s">
        <v>2686</v>
      </c>
      <c r="D30" s="1500"/>
      <c r="E30" s="1709"/>
      <c r="F30" s="556">
        <f>+F29*F25</f>
        <v>0</v>
      </c>
      <c r="G30" s="557">
        <f t="shared" ref="G30:O30" si="7">+G29*G25</f>
        <v>0</v>
      </c>
      <c r="H30" s="557">
        <f t="shared" si="7"/>
        <v>0</v>
      </c>
      <c r="I30" s="557">
        <f t="shared" si="7"/>
        <v>0</v>
      </c>
      <c r="J30" s="557">
        <f t="shared" si="7"/>
        <v>0</v>
      </c>
      <c r="K30" s="557">
        <f t="shared" si="7"/>
        <v>0</v>
      </c>
      <c r="L30" s="557">
        <f t="shared" si="7"/>
        <v>0</v>
      </c>
      <c r="M30" s="557">
        <f t="shared" si="7"/>
        <v>0</v>
      </c>
      <c r="N30" s="557">
        <f t="shared" si="7"/>
        <v>0</v>
      </c>
      <c r="O30" s="557">
        <f t="shared" si="7"/>
        <v>0</v>
      </c>
      <c r="P30" s="1708">
        <f>+SUM(F30:O30)</f>
        <v>0</v>
      </c>
      <c r="S30" s="1665"/>
      <c r="T30" s="1665"/>
      <c r="U30" s="1665"/>
      <c r="V30" s="1665"/>
    </row>
    <row r="31" spans="2:41" ht="15" customHeight="1">
      <c r="B31" s="4249"/>
      <c r="C31" s="1714" t="s">
        <v>2688</v>
      </c>
      <c r="D31" s="1500"/>
      <c r="E31" s="1709"/>
      <c r="F31" s="555"/>
      <c r="G31" s="552"/>
      <c r="H31" s="552"/>
      <c r="I31" s="552"/>
      <c r="J31" s="552"/>
      <c r="K31" s="552"/>
      <c r="L31" s="552"/>
      <c r="M31" s="552"/>
      <c r="N31" s="552"/>
      <c r="O31" s="1717"/>
      <c r="P31" s="1708">
        <f>+SUM(F31:O31)</f>
        <v>0</v>
      </c>
    </row>
    <row r="32" spans="2:41" ht="15" customHeight="1">
      <c r="B32" s="4249"/>
      <c r="C32" s="1714" t="s">
        <v>2689</v>
      </c>
      <c r="D32" s="1500"/>
      <c r="E32" s="1709"/>
      <c r="F32" s="555"/>
      <c r="G32" s="552"/>
      <c r="H32" s="552"/>
      <c r="I32" s="552"/>
      <c r="J32" s="552"/>
      <c r="K32" s="552"/>
      <c r="L32" s="552"/>
      <c r="M32" s="552"/>
      <c r="N32" s="552"/>
      <c r="O32" s="1717"/>
      <c r="P32" s="1708">
        <f>+SUM(F32:O32)</f>
        <v>0</v>
      </c>
    </row>
    <row r="33" spans="2:16" ht="15" customHeight="1">
      <c r="B33" s="1718"/>
      <c r="C33" s="1719" t="s">
        <v>2690</v>
      </c>
      <c r="D33" s="1509"/>
      <c r="E33" s="6007"/>
      <c r="F33" s="558"/>
      <c r="G33" s="559"/>
      <c r="H33" s="559"/>
      <c r="I33" s="559"/>
      <c r="J33" s="559"/>
      <c r="K33" s="559"/>
      <c r="L33" s="559"/>
      <c r="M33" s="559"/>
      <c r="N33" s="559"/>
      <c r="O33" s="559"/>
      <c r="P33" s="1708">
        <f>+SUM(F33:O33)</f>
        <v>0</v>
      </c>
    </row>
    <row r="34" spans="2:16" ht="15" customHeight="1">
      <c r="B34" s="6008" t="s">
        <v>2691</v>
      </c>
      <c r="C34" s="6009" t="s">
        <v>2692</v>
      </c>
      <c r="D34" s="5978"/>
      <c r="E34" s="6010"/>
      <c r="F34" s="5979">
        <f t="shared" ref="F34:P34" si="8">F25+IF(F28&gt;F27,F28-F27,0)</f>
        <v>0</v>
      </c>
      <c r="G34" s="5986">
        <f t="shared" si="8"/>
        <v>0</v>
      </c>
      <c r="H34" s="5986">
        <f t="shared" si="8"/>
        <v>0</v>
      </c>
      <c r="I34" s="5986">
        <f t="shared" si="8"/>
        <v>0</v>
      </c>
      <c r="J34" s="5986">
        <f t="shared" si="8"/>
        <v>0</v>
      </c>
      <c r="K34" s="5986">
        <f t="shared" si="8"/>
        <v>0</v>
      </c>
      <c r="L34" s="5986">
        <f t="shared" si="8"/>
        <v>0</v>
      </c>
      <c r="M34" s="5986">
        <f t="shared" si="8"/>
        <v>0</v>
      </c>
      <c r="N34" s="5986">
        <f t="shared" si="8"/>
        <v>0</v>
      </c>
      <c r="O34" s="5986">
        <f t="shared" si="8"/>
        <v>0</v>
      </c>
      <c r="P34" s="5987">
        <f t="shared" si="8"/>
        <v>0</v>
      </c>
    </row>
    <row r="35" spans="2:16" ht="12.75" customHeight="1">
      <c r="O35" s="1702"/>
      <c r="P35" s="1703"/>
    </row>
    <row r="36" spans="2:16" ht="12.75" customHeight="1">
      <c r="O36" s="510"/>
      <c r="P36" s="1703"/>
    </row>
    <row r="37" spans="2:16" ht="12.75" customHeight="1">
      <c r="O37" s="510"/>
      <c r="P37" s="1703"/>
    </row>
    <row r="38" spans="2:16" ht="12.75" customHeight="1">
      <c r="E38" s="5988" t="s">
        <v>2657</v>
      </c>
      <c r="F38" s="5989"/>
      <c r="G38" s="5989"/>
      <c r="H38" s="5989"/>
      <c r="I38" s="5989"/>
      <c r="J38" s="5989"/>
      <c r="K38" s="5989"/>
      <c r="L38" s="5989"/>
      <c r="M38" s="5989"/>
      <c r="N38" s="5990"/>
      <c r="O38" s="510"/>
      <c r="P38" s="1703"/>
    </row>
    <row r="39" spans="2:16" ht="28.9" customHeight="1">
      <c r="E39" s="1722" t="s">
        <v>2693</v>
      </c>
      <c r="F39" s="1723" t="s">
        <v>2658</v>
      </c>
      <c r="G39" s="1723" t="s">
        <v>2659</v>
      </c>
      <c r="H39" s="1723" t="s">
        <v>1692</v>
      </c>
      <c r="I39" s="1723" t="s">
        <v>2660</v>
      </c>
      <c r="J39" s="1723" t="s">
        <v>1918</v>
      </c>
      <c r="K39" s="1723" t="s">
        <v>1692</v>
      </c>
      <c r="L39" s="1723" t="s">
        <v>2660</v>
      </c>
      <c r="M39" s="1723" t="s">
        <v>1605</v>
      </c>
      <c r="N39" s="1724" t="s">
        <v>2661</v>
      </c>
      <c r="O39" s="510"/>
      <c r="P39" s="1703"/>
    </row>
    <row r="40" spans="2:16" ht="12.75" customHeight="1">
      <c r="E40" s="4250"/>
      <c r="F40" s="1725"/>
      <c r="G40" s="1725"/>
      <c r="H40" s="1725"/>
      <c r="I40" s="1725"/>
      <c r="J40" s="1725"/>
      <c r="K40" s="1725"/>
      <c r="L40" s="1725"/>
      <c r="M40" s="1725"/>
      <c r="N40" s="1726"/>
      <c r="O40" s="510"/>
      <c r="P40" s="1703"/>
    </row>
    <row r="41" spans="2:16" ht="12.75" customHeight="1">
      <c r="E41" s="1727" t="s">
        <v>2678</v>
      </c>
      <c r="F41" s="1728">
        <f>SFP!G167</f>
        <v>0</v>
      </c>
      <c r="G41" s="1729"/>
      <c r="H41" s="1730">
        <f>F41-G41</f>
        <v>0</v>
      </c>
      <c r="I41" s="1729"/>
      <c r="J41" s="1729"/>
      <c r="K41" s="1730">
        <f>F41-J41</f>
        <v>0</v>
      </c>
      <c r="L41" s="1729"/>
      <c r="M41" s="1730">
        <f>IF(F41&gt;G41,G41-F41,0)</f>
        <v>0</v>
      </c>
      <c r="N41" s="1731"/>
      <c r="O41" s="510"/>
      <c r="P41" s="1703"/>
    </row>
    <row r="42" spans="2:16" ht="12.75" customHeight="1">
      <c r="E42" s="1732" t="s">
        <v>2694</v>
      </c>
      <c r="F42" s="1733"/>
      <c r="G42" s="1733"/>
      <c r="H42" s="1733"/>
      <c r="I42" s="1733"/>
      <c r="J42" s="1733"/>
      <c r="K42" s="1733"/>
      <c r="L42" s="1733"/>
      <c r="M42" s="1733"/>
      <c r="N42" s="1734"/>
      <c r="O42" s="510"/>
      <c r="P42" s="1703"/>
    </row>
    <row r="43" spans="2:16" ht="12.75" customHeight="1">
      <c r="E43" s="1735" t="s">
        <v>2695</v>
      </c>
      <c r="F43" s="1736"/>
      <c r="G43" s="1736"/>
      <c r="H43" s="1736"/>
      <c r="I43" s="1736"/>
      <c r="J43" s="1736"/>
      <c r="K43" s="1736"/>
      <c r="L43" s="1736"/>
      <c r="M43" s="1736"/>
      <c r="N43" s="1737"/>
      <c r="O43" s="510"/>
      <c r="P43" s="1703"/>
    </row>
    <row r="44" spans="2:16" ht="12.75" customHeight="1">
      <c r="E44" s="1735" t="s">
        <v>2696</v>
      </c>
      <c r="F44" s="1733"/>
      <c r="G44" s="1733"/>
      <c r="H44" s="1733"/>
      <c r="I44" s="1733"/>
      <c r="J44" s="1733"/>
      <c r="K44" s="1733"/>
      <c r="L44" s="1733"/>
      <c r="M44" s="1733"/>
      <c r="N44" s="1734"/>
      <c r="O44" s="510"/>
      <c r="P44" s="1703"/>
    </row>
    <row r="45" spans="2:16" ht="12.75" customHeight="1">
      <c r="E45" s="1735" t="s">
        <v>2697</v>
      </c>
      <c r="F45" s="1738">
        <f>SFP!G168</f>
        <v>0</v>
      </c>
      <c r="G45" s="1739"/>
      <c r="H45" s="1740">
        <f>F45-G45</f>
        <v>0</v>
      </c>
      <c r="I45" s="1739"/>
      <c r="J45" s="1739"/>
      <c r="K45" s="1741">
        <f>F45-J45</f>
        <v>0</v>
      </c>
      <c r="L45" s="1739"/>
      <c r="M45" s="1741">
        <f>IF(F45&gt;G45,F45-G45,0)</f>
        <v>0</v>
      </c>
      <c r="N45" s="1742"/>
      <c r="O45" s="510"/>
      <c r="P45" s="1703"/>
    </row>
    <row r="46" spans="2:16" ht="12.75" customHeight="1">
      <c r="E46" s="1743" t="s">
        <v>95</v>
      </c>
      <c r="F46" s="1738">
        <f>SFP!G181</f>
        <v>0</v>
      </c>
      <c r="G46" s="1739"/>
      <c r="H46" s="1740">
        <f>F46-G46</f>
        <v>0</v>
      </c>
      <c r="I46" s="1739"/>
      <c r="J46" s="1739"/>
      <c r="K46" s="1741">
        <f>F46-J46</f>
        <v>0</v>
      </c>
      <c r="L46" s="1739"/>
      <c r="M46" s="1744"/>
      <c r="N46" s="1745">
        <f>IF(G46&gt;F46,G46-F46,0)</f>
        <v>0</v>
      </c>
      <c r="O46" s="510"/>
      <c r="P46" s="1703"/>
    </row>
    <row r="47" spans="2:16" ht="12.75" customHeight="1">
      <c r="E47" s="1732" t="s">
        <v>2698</v>
      </c>
      <c r="F47" s="1733"/>
      <c r="G47" s="1733"/>
      <c r="H47" s="1733"/>
      <c r="I47" s="1733"/>
      <c r="J47" s="1733"/>
      <c r="K47" s="1733"/>
      <c r="L47" s="1733"/>
      <c r="M47" s="1746"/>
      <c r="N47" s="1747"/>
      <c r="O47" s="510"/>
      <c r="P47" s="1703"/>
    </row>
    <row r="48" spans="2:16" ht="12.75" customHeight="1">
      <c r="E48" s="1735" t="s">
        <v>2699</v>
      </c>
      <c r="F48" s="1733"/>
      <c r="G48" s="1733"/>
      <c r="H48" s="1733"/>
      <c r="I48" s="1733"/>
      <c r="J48" s="1733"/>
      <c r="K48" s="1733"/>
      <c r="L48" s="1733"/>
      <c r="M48" s="1746"/>
      <c r="N48" s="1747"/>
      <c r="O48" s="510"/>
      <c r="P48" s="1703"/>
    </row>
    <row r="49" spans="2:16" ht="12.75" customHeight="1">
      <c r="E49" s="1735" t="s">
        <v>2700</v>
      </c>
      <c r="F49" s="1733"/>
      <c r="G49" s="1733"/>
      <c r="H49" s="1733"/>
      <c r="I49" s="1733"/>
      <c r="J49" s="1733"/>
      <c r="K49" s="1733"/>
      <c r="L49" s="1733"/>
      <c r="M49" s="1746"/>
      <c r="N49" s="1747"/>
      <c r="O49" s="510"/>
      <c r="P49" s="1703"/>
    </row>
    <row r="50" spans="2:16" ht="12.75" customHeight="1">
      <c r="E50" s="1748" t="s">
        <v>2701</v>
      </c>
      <c r="F50" s="1749">
        <f>SFP!G191</f>
        <v>0</v>
      </c>
      <c r="G50" s="1750"/>
      <c r="H50" s="1751">
        <f>F50-G50</f>
        <v>0</v>
      </c>
      <c r="I50" s="1750"/>
      <c r="J50" s="1750"/>
      <c r="K50" s="1752">
        <f>F50-J50</f>
        <v>0</v>
      </c>
      <c r="L50" s="1750"/>
      <c r="M50" s="1753"/>
      <c r="N50" s="1754">
        <f>IF(G50&gt;F50,G50-F50,0)</f>
        <v>0</v>
      </c>
      <c r="O50" s="510"/>
      <c r="P50" s="1703"/>
    </row>
    <row r="51" spans="2:16" ht="12.75" customHeight="1">
      <c r="E51" s="1755"/>
      <c r="F51" s="1536"/>
      <c r="G51" s="1536"/>
      <c r="H51" s="1536"/>
      <c r="I51" s="1536"/>
      <c r="J51" s="1536"/>
      <c r="K51" s="1536"/>
      <c r="L51" s="1536"/>
      <c r="M51" s="1536"/>
      <c r="N51" s="1536"/>
      <c r="O51" s="510"/>
      <c r="P51" s="1703"/>
    </row>
    <row r="52" spans="2:16" ht="12.75" customHeight="1">
      <c r="B52" s="18" t="s">
        <v>2664</v>
      </c>
      <c r="C52" s="18"/>
      <c r="D52" s="18"/>
      <c r="E52" s="18"/>
      <c r="F52" s="18"/>
      <c r="G52" s="18"/>
      <c r="H52" s="18"/>
      <c r="I52" s="18"/>
      <c r="J52" s="18"/>
      <c r="K52" s="18"/>
      <c r="O52" s="524"/>
      <c r="P52" s="1703"/>
    </row>
    <row r="53" spans="2:16" ht="12.75" customHeight="1">
      <c r="B53" s="18" t="s">
        <v>2665</v>
      </c>
      <c r="C53" s="18"/>
      <c r="D53" s="18"/>
      <c r="E53" s="18"/>
      <c r="F53" s="18"/>
      <c r="G53" s="18"/>
      <c r="H53" s="18"/>
      <c r="I53" s="18"/>
      <c r="J53" s="18"/>
      <c r="K53" s="18"/>
      <c r="O53" s="524"/>
      <c r="P53" s="1703"/>
    </row>
    <row r="54" spans="2:16" ht="12.75" customHeight="1">
      <c r="B54" s="18" t="s">
        <v>2666</v>
      </c>
      <c r="D54" s="272"/>
      <c r="F54" s="18"/>
      <c r="G54" s="18"/>
      <c r="H54" s="18"/>
      <c r="I54" s="18"/>
      <c r="J54" s="18"/>
      <c r="K54" s="1538"/>
      <c r="O54" s="524"/>
      <c r="P54" s="1703"/>
    </row>
    <row r="55" spans="2:16" ht="12.75" customHeight="1">
      <c r="B55" s="18" t="s">
        <v>1718</v>
      </c>
      <c r="D55" s="1539" t="s">
        <v>2667</v>
      </c>
      <c r="E55" s="272"/>
      <c r="F55" s="18"/>
      <c r="G55" s="18"/>
      <c r="H55" s="18"/>
      <c r="I55" s="18"/>
      <c r="J55" s="18"/>
      <c r="K55" s="18"/>
      <c r="L55" s="18"/>
      <c r="O55" s="524"/>
      <c r="P55" s="1703"/>
    </row>
    <row r="56" spans="2:16" ht="12.75" customHeight="1">
      <c r="B56" s="18" t="s">
        <v>2668</v>
      </c>
      <c r="D56" s="1539" t="s">
        <v>2669</v>
      </c>
      <c r="E56" s="1540"/>
      <c r="F56" s="24"/>
      <c r="G56" s="24"/>
      <c r="H56" s="24"/>
      <c r="I56" s="24"/>
      <c r="J56" s="24"/>
      <c r="K56" s="24"/>
      <c r="L56" s="24"/>
      <c r="O56" s="524"/>
      <c r="P56" s="1703"/>
    </row>
    <row r="57" spans="2:16" ht="12.75" customHeight="1">
      <c r="B57" s="1086" t="s">
        <v>243</v>
      </c>
      <c r="D57" s="1541" t="s">
        <v>2670</v>
      </c>
      <c r="E57" s="1541"/>
      <c r="F57" s="1541"/>
      <c r="G57" s="1541"/>
      <c r="H57" s="1541"/>
      <c r="I57" s="1541"/>
      <c r="J57" s="1541"/>
      <c r="K57" s="1541"/>
      <c r="L57" s="1541"/>
      <c r="O57" s="524"/>
      <c r="P57" s="1703"/>
    </row>
    <row r="58" spans="2:16" ht="12.75" customHeight="1">
      <c r="B58" s="18"/>
      <c r="C58" s="24"/>
      <c r="D58" s="1540"/>
      <c r="E58" s="24"/>
      <c r="F58" s="24"/>
      <c r="G58" s="24"/>
      <c r="H58" s="24"/>
      <c r="I58" s="24"/>
      <c r="J58" s="24"/>
      <c r="K58" s="24"/>
      <c r="O58" s="524"/>
      <c r="P58" s="1703"/>
    </row>
    <row r="59" spans="2:16" ht="12.75" customHeight="1">
      <c r="O59" s="524"/>
    </row>
    <row r="60" spans="2:16" ht="12.75" customHeight="1">
      <c r="B60" s="284" t="s">
        <v>1565</v>
      </c>
      <c r="O60" s="524"/>
    </row>
    <row r="61" spans="2:16" ht="12.75" customHeight="1">
      <c r="B61" s="510" t="s">
        <v>2672</v>
      </c>
    </row>
    <row r="62" spans="2:16" ht="12.75" customHeight="1">
      <c r="B62" s="510" t="s">
        <v>2673</v>
      </c>
    </row>
  </sheetData>
  <sheetProtection algorithmName="SHA-512" hashValue="yOHA+7ziGB6E4V04qBQaUF0XtS+8jydFdv/GJkqzzbSEj38RLm5d1PPNLIrLPruad6PUn9GbgfjwkGpwkxKYBA==" saltValue="am0bMbBbqptH/WGRl+yANA==" spinCount="100000" sheet="1" scenarios="1" formatRows="0" insertColumns="0" insertRows="0"/>
  <mergeCells count="25">
    <mergeCell ref="AL11:AL13"/>
    <mergeCell ref="AC10:AC13"/>
    <mergeCell ref="AD10:AD13"/>
    <mergeCell ref="AB10:AB13"/>
    <mergeCell ref="AG11:AG13"/>
    <mergeCell ref="AH11:AH13"/>
    <mergeCell ref="AI11:AI13"/>
    <mergeCell ref="AJ11:AJ13"/>
    <mergeCell ref="AK11:AK13"/>
    <mergeCell ref="Q2:Q5"/>
    <mergeCell ref="B24:E24"/>
    <mergeCell ref="B10:E10"/>
    <mergeCell ref="Z10:AA10"/>
    <mergeCell ref="X10:X13"/>
    <mergeCell ref="X9:AO9"/>
    <mergeCell ref="Y10:Y13"/>
    <mergeCell ref="AE10:AE13"/>
    <mergeCell ref="AF10:AI10"/>
    <mergeCell ref="AJ10:AM10"/>
    <mergeCell ref="AO10:AO13"/>
    <mergeCell ref="AA11:AA13"/>
    <mergeCell ref="AM11:AM13"/>
    <mergeCell ref="AN10:AN13"/>
    <mergeCell ref="Z11:Z13"/>
    <mergeCell ref="AF11:AF13"/>
  </mergeCells>
  <hyperlinks>
    <hyperlink ref="R5" location="SCI!A1" display="SCI" xr:uid="{53E85EE7-D189-42E5-AC9E-E70E4E12F25E}"/>
    <hyperlink ref="R4" location="'SFP - Liab, NW '!A1" display="SFP-Liab and NW" xr:uid="{B770C194-F738-4C8D-A4F8-BC82D2E8E8A7}"/>
    <hyperlink ref="R3" location="'SFP - Asset'!A1" display="SFP-Asset" xr:uid="{CD364DD1-1F69-4236-8F20-CFA6F1BB6CE9}"/>
    <hyperlink ref="R2" location="Content!A1" display="Content" xr:uid="{3DBEB460-0812-4686-95D1-8A3C89FFDF84}"/>
  </hyperlinks>
  <printOptions horizontalCentered="1"/>
  <pageMargins left="0.2" right="0.2" top="1.25" bottom="0.75" header="0.3" footer="0.3"/>
  <pageSetup paperSize="5" scale="37"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6">
    <tabColor rgb="FFFFCCCC"/>
    <pageSetUpPr fitToPage="1"/>
  </sheetPr>
  <dimension ref="B2:U72"/>
  <sheetViews>
    <sheetView showGridLines="0" topLeftCell="A49" zoomScale="85" zoomScaleNormal="85" workbookViewId="0">
      <selection activeCell="F74" sqref="F74"/>
    </sheetView>
  </sheetViews>
  <sheetFormatPr defaultColWidth="9" defaultRowHeight="12.75" customHeight="1"/>
  <cols>
    <col min="1" max="1" width="1.85546875" style="43" customWidth="1"/>
    <col min="2" max="2" width="4.7109375" style="43" customWidth="1"/>
    <col min="3" max="3" width="35.7109375" style="43" customWidth="1"/>
    <col min="4" max="4" width="15.7109375" style="43" customWidth="1"/>
    <col min="5" max="5" width="15.7109375" style="351" customWidth="1"/>
    <col min="6" max="6" width="15.7109375" style="43" customWidth="1"/>
    <col min="7" max="16" width="20.7109375" style="43" customWidth="1"/>
    <col min="17" max="17" width="30.7109375" style="43" customWidth="1"/>
    <col min="18" max="19" width="20.7109375" style="178" customWidth="1"/>
    <col min="20" max="20" width="2.140625" style="43" customWidth="1"/>
    <col min="21" max="21" width="18.7109375" style="43" customWidth="1"/>
    <col min="22" max="16384" width="9" style="43"/>
  </cols>
  <sheetData>
    <row r="2" spans="2:21" ht="15.75" customHeight="1">
      <c r="B2" s="45" t="s">
        <v>2702</v>
      </c>
      <c r="H2" s="54"/>
      <c r="R2" s="176"/>
      <c r="S2" s="176"/>
      <c r="T2" s="8356" t="s">
        <v>1486</v>
      </c>
      <c r="U2" s="5970" t="s">
        <v>1067</v>
      </c>
    </row>
    <row r="3" spans="2:21" ht="15.75" customHeight="1" thickBot="1">
      <c r="B3" s="426" t="s">
        <v>7</v>
      </c>
      <c r="C3" s="3"/>
      <c r="D3" s="6011">
        <f>'Com Prof'!D2</f>
        <v>0</v>
      </c>
      <c r="E3" s="6012"/>
      <c r="F3" s="6012"/>
      <c r="H3" s="54"/>
      <c r="I3" s="432"/>
      <c r="J3" s="432"/>
      <c r="K3" s="432"/>
      <c r="L3" s="432"/>
      <c r="M3" s="432"/>
      <c r="N3" s="432"/>
      <c r="O3" s="432"/>
      <c r="P3" s="432"/>
      <c r="Q3" s="432"/>
      <c r="R3" s="432"/>
      <c r="S3" s="432"/>
      <c r="T3" s="8357"/>
      <c r="U3" s="550" t="s">
        <v>1487</v>
      </c>
    </row>
    <row r="4" spans="2:21" ht="15.75" customHeight="1" thickBot="1">
      <c r="B4" s="426" t="s">
        <v>757</v>
      </c>
      <c r="C4" s="3"/>
      <c r="D4" s="8595">
        <f>'Com Prof'!D3</f>
        <v>45657</v>
      </c>
      <c r="E4" s="8595"/>
      <c r="F4" s="6014"/>
      <c r="R4" s="176"/>
      <c r="S4" s="176"/>
      <c r="T4" s="8357"/>
      <c r="U4" s="550" t="s">
        <v>1488</v>
      </c>
    </row>
    <row r="5" spans="2:21" ht="15.75" customHeight="1" thickBot="1">
      <c r="B5" s="649"/>
      <c r="C5" s="649"/>
      <c r="D5" s="649"/>
      <c r="E5" s="649"/>
      <c r="F5" s="649"/>
      <c r="G5" s="649"/>
      <c r="H5" s="649"/>
      <c r="I5" s="649"/>
      <c r="J5" s="649"/>
      <c r="K5" s="649"/>
      <c r="L5" s="649"/>
      <c r="M5" s="649"/>
      <c r="N5" s="649"/>
      <c r="O5" s="649"/>
      <c r="P5" s="649"/>
      <c r="Q5" s="649"/>
      <c r="R5" s="649"/>
      <c r="S5" s="649"/>
      <c r="T5" s="8358"/>
      <c r="U5" s="551" t="s">
        <v>258</v>
      </c>
    </row>
    <row r="6" spans="2:21" ht="14.1" customHeight="1">
      <c r="B6" s="649"/>
      <c r="C6" s="649"/>
      <c r="D6" s="649"/>
      <c r="E6" s="649"/>
      <c r="F6" s="649"/>
      <c r="G6" s="649"/>
      <c r="H6" s="649"/>
      <c r="I6" s="649"/>
      <c r="J6" s="649"/>
      <c r="K6" s="649"/>
      <c r="L6" s="649"/>
      <c r="M6" s="649"/>
      <c r="N6" s="649"/>
      <c r="O6" s="649"/>
      <c r="P6" s="649"/>
      <c r="Q6" s="649"/>
      <c r="R6" s="649"/>
      <c r="S6" s="649"/>
    </row>
    <row r="7" spans="2:21" ht="14.1" customHeight="1">
      <c r="R7" s="176"/>
      <c r="S7" s="176"/>
    </row>
    <row r="8" spans="2:21" ht="14.1" customHeight="1" thickBot="1">
      <c r="R8" s="176"/>
      <c r="S8" s="176"/>
    </row>
    <row r="9" spans="2:21" ht="12.75" customHeight="1">
      <c r="B9" s="8597" t="s">
        <v>2703</v>
      </c>
      <c r="C9" s="8598"/>
      <c r="D9" s="8591" t="s">
        <v>2704</v>
      </c>
      <c r="E9" s="8592" t="s">
        <v>2705</v>
      </c>
      <c r="F9" s="8594" t="s">
        <v>2706</v>
      </c>
      <c r="G9" s="8594" t="s">
        <v>2707</v>
      </c>
      <c r="H9" s="8594" t="s">
        <v>2708</v>
      </c>
      <c r="I9" s="6015" t="s">
        <v>2709</v>
      </c>
      <c r="J9" s="6015"/>
      <c r="K9" s="6016" t="s">
        <v>2710</v>
      </c>
      <c r="L9" s="6017"/>
      <c r="M9" s="6017"/>
      <c r="N9" s="6017"/>
      <c r="O9" s="6017"/>
      <c r="P9" s="6018"/>
      <c r="Q9" s="8584" t="s">
        <v>2711</v>
      </c>
      <c r="R9" s="6019" t="s">
        <v>2712</v>
      </c>
      <c r="S9" s="6020"/>
    </row>
    <row r="10" spans="2:21" ht="12.75" customHeight="1">
      <c r="B10" s="8599"/>
      <c r="C10" s="8600"/>
      <c r="D10" s="8583"/>
      <c r="E10" s="8593"/>
      <c r="F10" s="8580"/>
      <c r="G10" s="8580"/>
      <c r="H10" s="8580"/>
      <c r="I10" s="8583" t="s">
        <v>2713</v>
      </c>
      <c r="J10" s="8580" t="s">
        <v>2714</v>
      </c>
      <c r="K10" s="6021" t="s">
        <v>832</v>
      </c>
      <c r="L10" s="6021"/>
      <c r="M10" s="6021"/>
      <c r="N10" s="6021"/>
      <c r="O10" s="6021" t="s">
        <v>1798</v>
      </c>
      <c r="P10" s="6021"/>
      <c r="Q10" s="8585"/>
      <c r="R10" s="6022"/>
      <c r="S10" s="6023"/>
    </row>
    <row r="11" spans="2:21" ht="12.75" customHeight="1">
      <c r="B11" s="8599"/>
      <c r="C11" s="8600"/>
      <c r="D11" s="8583"/>
      <c r="E11" s="8593"/>
      <c r="F11" s="8580"/>
      <c r="G11" s="8580"/>
      <c r="H11" s="8580"/>
      <c r="I11" s="8583"/>
      <c r="J11" s="8580"/>
      <c r="K11" s="6021" t="s">
        <v>2715</v>
      </c>
      <c r="L11" s="6021"/>
      <c r="M11" s="6021" t="s">
        <v>2716</v>
      </c>
      <c r="N11" s="6021"/>
      <c r="O11" s="8580" t="s">
        <v>2713</v>
      </c>
      <c r="P11" s="8580" t="s">
        <v>2714</v>
      </c>
      <c r="Q11" s="8586"/>
      <c r="R11" s="8596" t="s">
        <v>2713</v>
      </c>
      <c r="S11" s="8581" t="s">
        <v>2714</v>
      </c>
    </row>
    <row r="12" spans="2:21" ht="12.75" customHeight="1">
      <c r="B12" s="8599"/>
      <c r="C12" s="8600"/>
      <c r="D12" s="8583"/>
      <c r="E12" s="8593"/>
      <c r="F12" s="8580"/>
      <c r="G12" s="8580"/>
      <c r="H12" s="8580"/>
      <c r="I12" s="8583"/>
      <c r="J12" s="8580"/>
      <c r="K12" s="8583" t="s">
        <v>2713</v>
      </c>
      <c r="L12" s="8580" t="s">
        <v>2714</v>
      </c>
      <c r="M12" s="8583" t="s">
        <v>2713</v>
      </c>
      <c r="N12" s="8580" t="s">
        <v>2714</v>
      </c>
      <c r="O12" s="8580"/>
      <c r="P12" s="8580"/>
      <c r="Q12" s="8586"/>
      <c r="R12" s="8596"/>
      <c r="S12" s="8582"/>
    </row>
    <row r="13" spans="2:21" ht="12.75" customHeight="1">
      <c r="B13" s="8599"/>
      <c r="C13" s="8600"/>
      <c r="D13" s="8583"/>
      <c r="E13" s="8593"/>
      <c r="F13" s="8580"/>
      <c r="G13" s="8580"/>
      <c r="H13" s="8580"/>
      <c r="I13" s="8583"/>
      <c r="J13" s="8580"/>
      <c r="K13" s="8583"/>
      <c r="L13" s="8580"/>
      <c r="M13" s="8583"/>
      <c r="N13" s="8580"/>
      <c r="O13" s="8580"/>
      <c r="P13" s="8580"/>
      <c r="Q13" s="8586"/>
      <c r="R13" s="8596"/>
      <c r="S13" s="8582"/>
    </row>
    <row r="14" spans="2:21" ht="12.75" customHeight="1" thickBot="1">
      <c r="B14" s="8601"/>
      <c r="C14" s="8602"/>
      <c r="D14" s="8583"/>
      <c r="E14" s="8593"/>
      <c r="F14" s="8580"/>
      <c r="G14" s="6024" t="s">
        <v>2717</v>
      </c>
      <c r="H14" s="6024"/>
      <c r="I14" s="6024" t="s">
        <v>2717</v>
      </c>
      <c r="J14" s="6024" t="s">
        <v>2717</v>
      </c>
      <c r="K14" s="6024" t="s">
        <v>2717</v>
      </c>
      <c r="L14" s="6024" t="s">
        <v>2717</v>
      </c>
      <c r="M14" s="6024" t="s">
        <v>2717</v>
      </c>
      <c r="N14" s="6024" t="s">
        <v>2717</v>
      </c>
      <c r="O14" s="6024" t="s">
        <v>2717</v>
      </c>
      <c r="P14" s="6024" t="s">
        <v>2717</v>
      </c>
      <c r="Q14" s="8587"/>
      <c r="R14" s="6025" t="s">
        <v>2717</v>
      </c>
      <c r="S14" s="6026" t="s">
        <v>2717</v>
      </c>
    </row>
    <row r="15" spans="2:21" ht="12.75" customHeight="1">
      <c r="B15" s="6027"/>
      <c r="C15" s="6028"/>
      <c r="D15" s="6029"/>
      <c r="E15" s="6030"/>
      <c r="F15" s="6029"/>
      <c r="G15" s="6029"/>
      <c r="H15" s="6029"/>
      <c r="I15" s="6029"/>
      <c r="J15" s="6029"/>
      <c r="K15" s="6029"/>
      <c r="L15" s="6029"/>
      <c r="M15" s="6029"/>
      <c r="N15" s="6029"/>
      <c r="O15" s="6029"/>
      <c r="P15" s="6029"/>
      <c r="Q15" s="6029"/>
      <c r="R15" s="6031"/>
      <c r="S15" s="6032"/>
    </row>
    <row r="16" spans="2:21" ht="12.75" customHeight="1">
      <c r="B16" s="138" t="s">
        <v>1513</v>
      </c>
      <c r="C16" s="137" t="s">
        <v>1718</v>
      </c>
      <c r="D16" s="1307"/>
      <c r="E16" s="1310"/>
      <c r="F16" s="1307"/>
      <c r="G16" s="1311"/>
      <c r="H16" s="1312"/>
      <c r="I16" s="1311"/>
      <c r="J16" s="1311"/>
      <c r="K16" s="1311"/>
      <c r="L16" s="1311"/>
      <c r="M16" s="1311"/>
      <c r="N16" s="1311"/>
      <c r="O16" s="1311"/>
      <c r="P16" s="1311"/>
      <c r="Q16" s="1311"/>
      <c r="R16" s="1311"/>
      <c r="S16" s="1313"/>
    </row>
    <row r="17" spans="2:19" ht="12.75" customHeight="1">
      <c r="B17" s="175">
        <v>1</v>
      </c>
      <c r="C17" s="560"/>
      <c r="D17" s="509"/>
      <c r="E17" s="561"/>
      <c r="F17" s="509"/>
      <c r="G17" s="508"/>
      <c r="H17" s="562"/>
      <c r="I17" s="508"/>
      <c r="J17" s="508"/>
      <c r="K17" s="508"/>
      <c r="L17" s="508"/>
      <c r="M17" s="508"/>
      <c r="N17" s="508"/>
      <c r="O17" s="508"/>
      <c r="P17" s="508"/>
      <c r="Q17" s="508"/>
      <c r="R17" s="565">
        <f t="shared" ref="R17:S20" si="0">I17-K17-M17-O17</f>
        <v>0</v>
      </c>
      <c r="S17" s="566">
        <f t="shared" si="0"/>
        <v>0</v>
      </c>
    </row>
    <row r="18" spans="2:19" ht="12.75" customHeight="1">
      <c r="B18" s="175">
        <v>2</v>
      </c>
      <c r="C18" s="563"/>
      <c r="D18" s="733"/>
      <c r="E18" s="734"/>
      <c r="F18" s="733"/>
      <c r="G18" s="732"/>
      <c r="H18" s="735"/>
      <c r="I18" s="732"/>
      <c r="J18" s="732"/>
      <c r="K18" s="732"/>
      <c r="L18" s="732"/>
      <c r="M18" s="732"/>
      <c r="N18" s="732"/>
      <c r="O18" s="732"/>
      <c r="P18" s="732"/>
      <c r="Q18" s="732"/>
      <c r="R18" s="736">
        <f t="shared" si="0"/>
        <v>0</v>
      </c>
      <c r="S18" s="737">
        <f t="shared" si="0"/>
        <v>0</v>
      </c>
    </row>
    <row r="19" spans="2:19" ht="12.75" customHeight="1">
      <c r="B19" s="175">
        <v>3</v>
      </c>
      <c r="C19" s="563"/>
      <c r="D19" s="733"/>
      <c r="E19" s="734"/>
      <c r="F19" s="733"/>
      <c r="G19" s="732"/>
      <c r="H19" s="735"/>
      <c r="I19" s="732"/>
      <c r="J19" s="732"/>
      <c r="K19" s="732"/>
      <c r="L19" s="732"/>
      <c r="M19" s="732"/>
      <c r="N19" s="732"/>
      <c r="O19" s="732"/>
      <c r="P19" s="732"/>
      <c r="Q19" s="732"/>
      <c r="R19" s="736">
        <f t="shared" si="0"/>
        <v>0</v>
      </c>
      <c r="S19" s="737">
        <f t="shared" si="0"/>
        <v>0</v>
      </c>
    </row>
    <row r="20" spans="2:19" ht="12.75" customHeight="1" thickBot="1">
      <c r="B20" s="175">
        <v>4</v>
      </c>
      <c r="C20" s="563"/>
      <c r="D20" s="733"/>
      <c r="E20" s="734"/>
      <c r="F20" s="733"/>
      <c r="G20" s="564"/>
      <c r="H20" s="735"/>
      <c r="I20" s="564"/>
      <c r="J20" s="564"/>
      <c r="K20" s="564"/>
      <c r="L20" s="564"/>
      <c r="M20" s="564"/>
      <c r="N20" s="564"/>
      <c r="O20" s="564"/>
      <c r="P20" s="564"/>
      <c r="Q20" s="564"/>
      <c r="R20" s="567">
        <f t="shared" si="0"/>
        <v>0</v>
      </c>
      <c r="S20" s="568">
        <f t="shared" si="0"/>
        <v>0</v>
      </c>
    </row>
    <row r="21" spans="2:19" s="45" customFormat="1" ht="12.75" customHeight="1">
      <c r="B21" s="138"/>
      <c r="C21" s="137" t="s">
        <v>2718</v>
      </c>
      <c r="D21" s="4251"/>
      <c r="E21" s="4252"/>
      <c r="F21" s="4251"/>
      <c r="G21" s="6033">
        <f>SUM(G17:G20)</f>
        <v>0</v>
      </c>
      <c r="H21" s="4253"/>
      <c r="I21" s="6033">
        <f t="shared" ref="I21:S21" si="1">SUM(I17:I20)</f>
        <v>0</v>
      </c>
      <c r="J21" s="6033">
        <f t="shared" si="1"/>
        <v>0</v>
      </c>
      <c r="K21" s="6033">
        <f t="shared" si="1"/>
        <v>0</v>
      </c>
      <c r="L21" s="6033">
        <f t="shared" si="1"/>
        <v>0</v>
      </c>
      <c r="M21" s="6033">
        <f t="shared" si="1"/>
        <v>0</v>
      </c>
      <c r="N21" s="6033">
        <f t="shared" si="1"/>
        <v>0</v>
      </c>
      <c r="O21" s="6033">
        <f t="shared" si="1"/>
        <v>0</v>
      </c>
      <c r="P21" s="6033">
        <f t="shared" si="1"/>
        <v>0</v>
      </c>
      <c r="Q21" s="6034"/>
      <c r="R21" s="6033">
        <f t="shared" si="1"/>
        <v>0</v>
      </c>
      <c r="S21" s="6035">
        <f t="shared" si="1"/>
        <v>0</v>
      </c>
    </row>
    <row r="22" spans="2:19" ht="12.75" customHeight="1">
      <c r="B22" s="175"/>
      <c r="C22" s="134"/>
      <c r="D22" s="1307"/>
      <c r="E22" s="1310"/>
      <c r="F22" s="1307"/>
      <c r="G22" s="4254"/>
      <c r="H22" s="1312"/>
      <c r="I22" s="4254"/>
      <c r="J22" s="4254"/>
      <c r="K22" s="4254"/>
      <c r="L22" s="4254"/>
      <c r="M22" s="4254"/>
      <c r="N22" s="4254"/>
      <c r="O22" s="4254"/>
      <c r="P22" s="4254"/>
      <c r="Q22" s="4254"/>
      <c r="R22" s="4254"/>
      <c r="S22" s="4255"/>
    </row>
    <row r="23" spans="2:19" ht="12.75" customHeight="1">
      <c r="B23" s="138" t="s">
        <v>1514</v>
      </c>
      <c r="C23" s="137" t="s">
        <v>2636</v>
      </c>
      <c r="D23" s="1307"/>
      <c r="E23" s="1310"/>
      <c r="F23" s="1307"/>
      <c r="G23" s="1311"/>
      <c r="H23" s="1312"/>
      <c r="I23" s="1311"/>
      <c r="J23" s="1311"/>
      <c r="K23" s="1311"/>
      <c r="L23" s="1311"/>
      <c r="M23" s="1311"/>
      <c r="N23" s="1311"/>
      <c r="O23" s="1311"/>
      <c r="P23" s="1311"/>
      <c r="Q23" s="1311"/>
      <c r="R23" s="1311"/>
      <c r="S23" s="1313"/>
    </row>
    <row r="24" spans="2:19" ht="12.75" customHeight="1">
      <c r="B24" s="175">
        <v>1</v>
      </c>
      <c r="C24" s="560"/>
      <c r="D24" s="509"/>
      <c r="E24" s="561"/>
      <c r="F24" s="509"/>
      <c r="G24" s="508"/>
      <c r="H24" s="562"/>
      <c r="I24" s="508"/>
      <c r="J24" s="508"/>
      <c r="K24" s="508"/>
      <c r="L24" s="508"/>
      <c r="M24" s="508"/>
      <c r="N24" s="508"/>
      <c r="O24" s="508"/>
      <c r="P24" s="508"/>
      <c r="Q24" s="508"/>
      <c r="R24" s="565">
        <f>I24-K24-M24-O24</f>
        <v>0</v>
      </c>
      <c r="S24" s="566">
        <f>J24-L24-N24-P24</f>
        <v>0</v>
      </c>
    </row>
    <row r="25" spans="2:19" ht="12.75" customHeight="1">
      <c r="B25" s="175">
        <v>2</v>
      </c>
      <c r="C25" s="563"/>
      <c r="D25" s="733"/>
      <c r="E25" s="734"/>
      <c r="F25" s="733"/>
      <c r="G25" s="732"/>
      <c r="H25" s="735"/>
      <c r="I25" s="732"/>
      <c r="J25" s="732"/>
      <c r="K25" s="732"/>
      <c r="L25" s="732"/>
      <c r="M25" s="732"/>
      <c r="N25" s="732"/>
      <c r="O25" s="732"/>
      <c r="P25" s="732"/>
      <c r="Q25" s="732"/>
      <c r="R25" s="736">
        <f t="shared" ref="R25:R27" si="2">I25-K25-M25-O25</f>
        <v>0</v>
      </c>
      <c r="S25" s="737">
        <f t="shared" ref="S25:S27" si="3">J25-L25-N25-P25</f>
        <v>0</v>
      </c>
    </row>
    <row r="26" spans="2:19" ht="12.75" customHeight="1">
      <c r="B26" s="175">
        <v>3</v>
      </c>
      <c r="C26" s="563"/>
      <c r="D26" s="733"/>
      <c r="E26" s="734"/>
      <c r="F26" s="733"/>
      <c r="G26" s="732"/>
      <c r="H26" s="735"/>
      <c r="I26" s="732"/>
      <c r="J26" s="732"/>
      <c r="K26" s="732"/>
      <c r="L26" s="732"/>
      <c r="M26" s="732"/>
      <c r="N26" s="732"/>
      <c r="O26" s="732"/>
      <c r="P26" s="732"/>
      <c r="Q26" s="732"/>
      <c r="R26" s="736">
        <f t="shared" si="2"/>
        <v>0</v>
      </c>
      <c r="S26" s="737">
        <f t="shared" si="3"/>
        <v>0</v>
      </c>
    </row>
    <row r="27" spans="2:19" ht="12.75" customHeight="1" thickBot="1">
      <c r="B27" s="175">
        <v>4</v>
      </c>
      <c r="C27" s="563"/>
      <c r="D27" s="733"/>
      <c r="E27" s="734"/>
      <c r="F27" s="733"/>
      <c r="G27" s="564"/>
      <c r="H27" s="735"/>
      <c r="I27" s="564"/>
      <c r="J27" s="564"/>
      <c r="K27" s="564"/>
      <c r="L27" s="564"/>
      <c r="M27" s="564"/>
      <c r="N27" s="564"/>
      <c r="O27" s="564"/>
      <c r="P27" s="564"/>
      <c r="Q27" s="564"/>
      <c r="R27" s="567">
        <f t="shared" si="2"/>
        <v>0</v>
      </c>
      <c r="S27" s="568">
        <f t="shared" si="3"/>
        <v>0</v>
      </c>
    </row>
    <row r="28" spans="2:19" s="45" customFormat="1" ht="12.75" customHeight="1">
      <c r="B28" s="138"/>
      <c r="C28" s="137" t="s">
        <v>2719</v>
      </c>
      <c r="D28" s="4251"/>
      <c r="E28" s="4252"/>
      <c r="F28" s="4251"/>
      <c r="G28" s="6033">
        <f>SUM(G24:G27)</f>
        <v>0</v>
      </c>
      <c r="H28" s="4253"/>
      <c r="I28" s="6033">
        <f t="shared" ref="I28:S28" si="4">SUM(I24:I27)</f>
        <v>0</v>
      </c>
      <c r="J28" s="6033">
        <f t="shared" si="4"/>
        <v>0</v>
      </c>
      <c r="K28" s="6033">
        <f t="shared" si="4"/>
        <v>0</v>
      </c>
      <c r="L28" s="6033">
        <f t="shared" si="4"/>
        <v>0</v>
      </c>
      <c r="M28" s="6033">
        <f t="shared" si="4"/>
        <v>0</v>
      </c>
      <c r="N28" s="6033">
        <f t="shared" si="4"/>
        <v>0</v>
      </c>
      <c r="O28" s="6033">
        <f t="shared" si="4"/>
        <v>0</v>
      </c>
      <c r="P28" s="6033">
        <f t="shared" si="4"/>
        <v>0</v>
      </c>
      <c r="Q28" s="6034"/>
      <c r="R28" s="6033">
        <f t="shared" si="4"/>
        <v>0</v>
      </c>
      <c r="S28" s="6035">
        <f t="shared" si="4"/>
        <v>0</v>
      </c>
    </row>
    <row r="29" spans="2:19" ht="12.75" customHeight="1">
      <c r="B29" s="138"/>
      <c r="C29" s="174"/>
      <c r="D29" s="1307"/>
      <c r="E29" s="1310"/>
      <c r="F29" s="1307"/>
      <c r="G29" s="1311"/>
      <c r="H29" s="1312"/>
      <c r="I29" s="1311"/>
      <c r="J29" s="1311"/>
      <c r="K29" s="1311"/>
      <c r="L29" s="1311"/>
      <c r="M29" s="1311"/>
      <c r="N29" s="1311"/>
      <c r="O29" s="1311"/>
      <c r="P29" s="1311"/>
      <c r="Q29" s="1311"/>
      <c r="R29" s="1311"/>
      <c r="S29" s="1313"/>
    </row>
    <row r="30" spans="2:19" ht="12.75" customHeight="1">
      <c r="B30" s="138" t="s">
        <v>1520</v>
      </c>
      <c r="C30" s="137" t="s">
        <v>1722</v>
      </c>
      <c r="D30" s="1307"/>
      <c r="E30" s="1310"/>
      <c r="F30" s="1307"/>
      <c r="G30" s="1311"/>
      <c r="H30" s="1312"/>
      <c r="I30" s="1311"/>
      <c r="J30" s="1311"/>
      <c r="K30" s="1311"/>
      <c r="L30" s="1311"/>
      <c r="M30" s="1311"/>
      <c r="N30" s="1311"/>
      <c r="O30" s="1311"/>
      <c r="P30" s="1311"/>
      <c r="Q30" s="1311"/>
      <c r="R30" s="1311"/>
      <c r="S30" s="1313"/>
    </row>
    <row r="31" spans="2:19" ht="12.75" customHeight="1">
      <c r="B31" s="175">
        <v>1</v>
      </c>
      <c r="C31" s="560"/>
      <c r="D31" s="509"/>
      <c r="E31" s="561"/>
      <c r="F31" s="509"/>
      <c r="G31" s="508"/>
      <c r="H31" s="562"/>
      <c r="I31" s="508"/>
      <c r="J31" s="508"/>
      <c r="K31" s="508"/>
      <c r="L31" s="508"/>
      <c r="M31" s="508"/>
      <c r="N31" s="508"/>
      <c r="O31" s="508"/>
      <c r="P31" s="508"/>
      <c r="Q31" s="508"/>
      <c r="R31" s="565">
        <f>I31-K31-M31-O31</f>
        <v>0</v>
      </c>
      <c r="S31" s="566">
        <f>J31-L31-N31-P31</f>
        <v>0</v>
      </c>
    </row>
    <row r="32" spans="2:19" ht="12.75" customHeight="1">
      <c r="B32" s="175">
        <v>2</v>
      </c>
      <c r="C32" s="563"/>
      <c r="D32" s="733"/>
      <c r="E32" s="734"/>
      <c r="F32" s="733"/>
      <c r="G32" s="732"/>
      <c r="H32" s="735"/>
      <c r="I32" s="732"/>
      <c r="J32" s="732"/>
      <c r="K32" s="732"/>
      <c r="L32" s="732"/>
      <c r="M32" s="732"/>
      <c r="N32" s="732"/>
      <c r="O32" s="732"/>
      <c r="P32" s="732"/>
      <c r="Q32" s="732"/>
      <c r="R32" s="736">
        <f t="shared" ref="R32:R34" si="5">I32-K32-M32-O32</f>
        <v>0</v>
      </c>
      <c r="S32" s="737">
        <f t="shared" ref="S32:S34" si="6">J32-L32-N32-P32</f>
        <v>0</v>
      </c>
    </row>
    <row r="33" spans="2:19" ht="12.75" customHeight="1">
      <c r="B33" s="175">
        <v>3</v>
      </c>
      <c r="C33" s="563"/>
      <c r="D33" s="733"/>
      <c r="E33" s="734"/>
      <c r="F33" s="733"/>
      <c r="G33" s="732"/>
      <c r="H33" s="735"/>
      <c r="I33" s="732"/>
      <c r="J33" s="732"/>
      <c r="K33" s="732"/>
      <c r="L33" s="732"/>
      <c r="M33" s="732"/>
      <c r="N33" s="732"/>
      <c r="O33" s="732"/>
      <c r="P33" s="732"/>
      <c r="Q33" s="732"/>
      <c r="R33" s="736">
        <f t="shared" si="5"/>
        <v>0</v>
      </c>
      <c r="S33" s="737">
        <f t="shared" si="6"/>
        <v>0</v>
      </c>
    </row>
    <row r="34" spans="2:19" ht="12.75" customHeight="1" thickBot="1">
      <c r="B34" s="175">
        <v>4</v>
      </c>
      <c r="C34" s="563"/>
      <c r="D34" s="733"/>
      <c r="E34" s="734"/>
      <c r="F34" s="733"/>
      <c r="G34" s="564"/>
      <c r="H34" s="735"/>
      <c r="I34" s="564"/>
      <c r="J34" s="564"/>
      <c r="K34" s="564"/>
      <c r="L34" s="564"/>
      <c r="M34" s="564"/>
      <c r="N34" s="564"/>
      <c r="O34" s="564"/>
      <c r="P34" s="564"/>
      <c r="Q34" s="564"/>
      <c r="R34" s="567">
        <f t="shared" si="5"/>
        <v>0</v>
      </c>
      <c r="S34" s="568">
        <f t="shared" si="6"/>
        <v>0</v>
      </c>
    </row>
    <row r="35" spans="2:19" s="45" customFormat="1" ht="12.75" customHeight="1">
      <c r="B35" s="138"/>
      <c r="C35" s="137" t="s">
        <v>2720</v>
      </c>
      <c r="D35" s="4251"/>
      <c r="E35" s="4252"/>
      <c r="F35" s="4251"/>
      <c r="G35" s="6033">
        <f>SUM(G31:G34)</f>
        <v>0</v>
      </c>
      <c r="H35" s="4253"/>
      <c r="I35" s="6033">
        <f t="shared" ref="I35:S35" si="7">SUM(I31:I34)</f>
        <v>0</v>
      </c>
      <c r="J35" s="6033">
        <f t="shared" si="7"/>
        <v>0</v>
      </c>
      <c r="K35" s="6033">
        <f t="shared" si="7"/>
        <v>0</v>
      </c>
      <c r="L35" s="6033">
        <f t="shared" si="7"/>
        <v>0</v>
      </c>
      <c r="M35" s="6033">
        <f t="shared" si="7"/>
        <v>0</v>
      </c>
      <c r="N35" s="6033">
        <f t="shared" si="7"/>
        <v>0</v>
      </c>
      <c r="O35" s="6033">
        <f t="shared" si="7"/>
        <v>0</v>
      </c>
      <c r="P35" s="6033">
        <f t="shared" si="7"/>
        <v>0</v>
      </c>
      <c r="Q35" s="6034"/>
      <c r="R35" s="6033">
        <f t="shared" si="7"/>
        <v>0</v>
      </c>
      <c r="S35" s="6035">
        <f t="shared" si="7"/>
        <v>0</v>
      </c>
    </row>
    <row r="36" spans="2:19" ht="12.75" customHeight="1">
      <c r="B36" s="138"/>
      <c r="C36" s="174"/>
      <c r="D36" s="1307"/>
      <c r="E36" s="1310"/>
      <c r="F36" s="1307"/>
      <c r="G36" s="1311"/>
      <c r="H36" s="1312"/>
      <c r="I36" s="1311"/>
      <c r="J36" s="1311"/>
      <c r="K36" s="1311"/>
      <c r="L36" s="1311"/>
      <c r="M36" s="1311"/>
      <c r="N36" s="1311"/>
      <c r="O36" s="1311"/>
      <c r="P36" s="1311"/>
      <c r="Q36" s="1311"/>
      <c r="R36" s="1311"/>
      <c r="S36" s="1313"/>
    </row>
    <row r="37" spans="2:19" ht="12.75" customHeight="1">
      <c r="B37" s="138" t="s">
        <v>1525</v>
      </c>
      <c r="C37" s="137" t="s">
        <v>2721</v>
      </c>
      <c r="D37" s="1307"/>
      <c r="E37" s="1310"/>
      <c r="F37" s="1307"/>
      <c r="G37" s="1311"/>
      <c r="H37" s="1312"/>
      <c r="I37" s="1311"/>
      <c r="J37" s="1311"/>
      <c r="K37" s="1311"/>
      <c r="L37" s="1311"/>
      <c r="M37" s="1311"/>
      <c r="N37" s="1311"/>
      <c r="O37" s="1311"/>
      <c r="P37" s="1311"/>
      <c r="Q37" s="1311"/>
      <c r="R37" s="1311"/>
      <c r="S37" s="1313"/>
    </row>
    <row r="38" spans="2:19" ht="12.75" customHeight="1">
      <c r="B38" s="175">
        <v>1</v>
      </c>
      <c r="C38" s="560"/>
      <c r="D38" s="509"/>
      <c r="E38" s="561"/>
      <c r="F38" s="509"/>
      <c r="G38" s="508"/>
      <c r="H38" s="562"/>
      <c r="I38" s="508"/>
      <c r="J38" s="508"/>
      <c r="K38" s="508"/>
      <c r="L38" s="508"/>
      <c r="M38" s="508"/>
      <c r="N38" s="508"/>
      <c r="O38" s="508"/>
      <c r="P38" s="508"/>
      <c r="Q38" s="508"/>
      <c r="R38" s="565">
        <f>I38-K38-M38-O38</f>
        <v>0</v>
      </c>
      <c r="S38" s="566">
        <f>J38-L38-N38-P38</f>
        <v>0</v>
      </c>
    </row>
    <row r="39" spans="2:19" ht="12.75" customHeight="1">
      <c r="B39" s="175">
        <v>2</v>
      </c>
      <c r="C39" s="563"/>
      <c r="D39" s="733"/>
      <c r="E39" s="734"/>
      <c r="F39" s="733"/>
      <c r="G39" s="732"/>
      <c r="H39" s="735"/>
      <c r="I39" s="732"/>
      <c r="J39" s="732"/>
      <c r="K39" s="732"/>
      <c r="L39" s="732"/>
      <c r="M39" s="732"/>
      <c r="N39" s="732"/>
      <c r="O39" s="732"/>
      <c r="P39" s="732"/>
      <c r="Q39" s="732"/>
      <c r="R39" s="736">
        <f t="shared" ref="R39:R41" si="8">I39-K39-M39-O39</f>
        <v>0</v>
      </c>
      <c r="S39" s="737">
        <f t="shared" ref="S39:S41" si="9">J39-L39-N39-P39</f>
        <v>0</v>
      </c>
    </row>
    <row r="40" spans="2:19" ht="12.75" customHeight="1">
      <c r="B40" s="175">
        <v>3</v>
      </c>
      <c r="C40" s="563"/>
      <c r="D40" s="733"/>
      <c r="E40" s="734"/>
      <c r="F40" s="733"/>
      <c r="G40" s="732"/>
      <c r="H40" s="735"/>
      <c r="I40" s="732"/>
      <c r="J40" s="732"/>
      <c r="K40" s="732"/>
      <c r="L40" s="732"/>
      <c r="M40" s="732"/>
      <c r="N40" s="732"/>
      <c r="O40" s="732"/>
      <c r="P40" s="732"/>
      <c r="Q40" s="732"/>
      <c r="R40" s="736">
        <f t="shared" si="8"/>
        <v>0</v>
      </c>
      <c r="S40" s="737">
        <f t="shared" si="9"/>
        <v>0</v>
      </c>
    </row>
    <row r="41" spans="2:19" ht="12.75" customHeight="1" thickBot="1">
      <c r="B41" s="175">
        <v>4</v>
      </c>
      <c r="C41" s="563"/>
      <c r="D41" s="733"/>
      <c r="E41" s="734"/>
      <c r="F41" s="733"/>
      <c r="G41" s="564"/>
      <c r="H41" s="735"/>
      <c r="I41" s="564"/>
      <c r="J41" s="564"/>
      <c r="K41" s="564"/>
      <c r="L41" s="564"/>
      <c r="M41" s="564"/>
      <c r="N41" s="564"/>
      <c r="O41" s="564"/>
      <c r="P41" s="564"/>
      <c r="Q41" s="564"/>
      <c r="R41" s="567">
        <f t="shared" si="8"/>
        <v>0</v>
      </c>
      <c r="S41" s="568">
        <f t="shared" si="9"/>
        <v>0</v>
      </c>
    </row>
    <row r="42" spans="2:19" s="45" customFormat="1" ht="12.75" customHeight="1">
      <c r="B42" s="138"/>
      <c r="C42" s="137" t="s">
        <v>2722</v>
      </c>
      <c r="D42" s="4251"/>
      <c r="E42" s="4252"/>
      <c r="F42" s="4251"/>
      <c r="G42" s="6033">
        <f>SUM(G38:G41)</f>
        <v>0</v>
      </c>
      <c r="H42" s="4253"/>
      <c r="I42" s="6033">
        <f t="shared" ref="I42:S42" si="10">SUM(I38:I41)</f>
        <v>0</v>
      </c>
      <c r="J42" s="6033">
        <f t="shared" si="10"/>
        <v>0</v>
      </c>
      <c r="K42" s="6033">
        <f t="shared" si="10"/>
        <v>0</v>
      </c>
      <c r="L42" s="6033">
        <f t="shared" si="10"/>
        <v>0</v>
      </c>
      <c r="M42" s="6033">
        <f t="shared" si="10"/>
        <v>0</v>
      </c>
      <c r="N42" s="6033">
        <f t="shared" si="10"/>
        <v>0</v>
      </c>
      <c r="O42" s="6033">
        <f t="shared" si="10"/>
        <v>0</v>
      </c>
      <c r="P42" s="6033">
        <f t="shared" si="10"/>
        <v>0</v>
      </c>
      <c r="Q42" s="6034"/>
      <c r="R42" s="6033">
        <f t="shared" si="10"/>
        <v>0</v>
      </c>
      <c r="S42" s="6035">
        <f t="shared" si="10"/>
        <v>0</v>
      </c>
    </row>
    <row r="43" spans="2:19" ht="12.75" customHeight="1">
      <c r="B43" s="138"/>
      <c r="C43" s="174"/>
      <c r="D43" s="1307"/>
      <c r="E43" s="1310"/>
      <c r="F43" s="1307"/>
      <c r="G43" s="1311"/>
      <c r="H43" s="1312"/>
      <c r="I43" s="1311"/>
      <c r="J43" s="1311"/>
      <c r="K43" s="1311"/>
      <c r="L43" s="1311"/>
      <c r="M43" s="1311"/>
      <c r="N43" s="1311"/>
      <c r="O43" s="1311"/>
      <c r="P43" s="1311"/>
      <c r="Q43" s="1311"/>
      <c r="R43" s="1311"/>
      <c r="S43" s="1313"/>
    </row>
    <row r="44" spans="2:19" ht="12.75" customHeight="1">
      <c r="B44" s="138" t="s">
        <v>1530</v>
      </c>
      <c r="C44" s="137" t="s">
        <v>2723</v>
      </c>
      <c r="D44" s="1307"/>
      <c r="E44" s="1310"/>
      <c r="F44" s="1307"/>
      <c r="G44" s="1311"/>
      <c r="H44" s="1312"/>
      <c r="I44" s="1311"/>
      <c r="J44" s="1311"/>
      <c r="K44" s="1311"/>
      <c r="L44" s="1311"/>
      <c r="M44" s="1311"/>
      <c r="N44" s="1311"/>
      <c r="O44" s="1311"/>
      <c r="P44" s="1311"/>
      <c r="Q44" s="1311"/>
      <c r="R44" s="1311"/>
      <c r="S44" s="1313"/>
    </row>
    <row r="45" spans="2:19" ht="12.75" customHeight="1">
      <c r="B45" s="175">
        <v>1</v>
      </c>
      <c r="C45" s="560"/>
      <c r="D45" s="509"/>
      <c r="E45" s="561"/>
      <c r="F45" s="509"/>
      <c r="G45" s="508"/>
      <c r="H45" s="562"/>
      <c r="I45" s="508"/>
      <c r="J45" s="508"/>
      <c r="K45" s="508"/>
      <c r="L45" s="508"/>
      <c r="M45" s="508"/>
      <c r="N45" s="508"/>
      <c r="O45" s="508"/>
      <c r="P45" s="508"/>
      <c r="Q45" s="508"/>
      <c r="R45" s="565">
        <f>I45-K45-M45-O45</f>
        <v>0</v>
      </c>
      <c r="S45" s="566">
        <f>J45-L45-N45-P45</f>
        <v>0</v>
      </c>
    </row>
    <row r="46" spans="2:19" ht="12.75" customHeight="1">
      <c r="B46" s="175">
        <v>2</v>
      </c>
      <c r="C46" s="563"/>
      <c r="D46" s="733"/>
      <c r="E46" s="734"/>
      <c r="F46" s="733"/>
      <c r="G46" s="732"/>
      <c r="H46" s="735"/>
      <c r="I46" s="732"/>
      <c r="J46" s="732"/>
      <c r="K46" s="732"/>
      <c r="L46" s="732"/>
      <c r="M46" s="732"/>
      <c r="N46" s="732"/>
      <c r="O46" s="732"/>
      <c r="P46" s="732"/>
      <c r="Q46" s="732"/>
      <c r="R46" s="736">
        <f t="shared" ref="R46:R47" si="11">I46-K46-M46-O46</f>
        <v>0</v>
      </c>
      <c r="S46" s="737">
        <f t="shared" ref="S46:S47" si="12">J46-L46-N46-P46</f>
        <v>0</v>
      </c>
    </row>
    <row r="47" spans="2:19" ht="12.75" customHeight="1" thickBot="1">
      <c r="B47" s="175">
        <v>3</v>
      </c>
      <c r="C47" s="563"/>
      <c r="D47" s="733"/>
      <c r="E47" s="734"/>
      <c r="F47" s="733"/>
      <c r="G47" s="732"/>
      <c r="H47" s="735"/>
      <c r="I47" s="732"/>
      <c r="J47" s="732"/>
      <c r="K47" s="732"/>
      <c r="L47" s="732"/>
      <c r="M47" s="732"/>
      <c r="N47" s="732"/>
      <c r="O47" s="732"/>
      <c r="P47" s="732"/>
      <c r="Q47" s="732"/>
      <c r="R47" s="736">
        <f t="shared" si="11"/>
        <v>0</v>
      </c>
      <c r="S47" s="737">
        <f t="shared" si="12"/>
        <v>0</v>
      </c>
    </row>
    <row r="48" spans="2:19" s="45" customFormat="1" ht="12.75" customHeight="1">
      <c r="B48" s="175"/>
      <c r="C48" s="137" t="s">
        <v>2724</v>
      </c>
      <c r="D48" s="738"/>
      <c r="E48" s="739"/>
      <c r="F48" s="738"/>
      <c r="G48" s="6033">
        <f>SUM(G44:G47)</f>
        <v>0</v>
      </c>
      <c r="H48" s="4253"/>
      <c r="I48" s="6033">
        <f t="shared" ref="I48:P48" si="13">SUM(I44:I47)</f>
        <v>0</v>
      </c>
      <c r="J48" s="6033">
        <f t="shared" si="13"/>
        <v>0</v>
      </c>
      <c r="K48" s="6033">
        <f t="shared" si="13"/>
        <v>0</v>
      </c>
      <c r="L48" s="6033">
        <f t="shared" si="13"/>
        <v>0</v>
      </c>
      <c r="M48" s="6033">
        <f t="shared" si="13"/>
        <v>0</v>
      </c>
      <c r="N48" s="6033">
        <f t="shared" si="13"/>
        <v>0</v>
      </c>
      <c r="O48" s="6033">
        <f t="shared" si="13"/>
        <v>0</v>
      </c>
      <c r="P48" s="6033">
        <f t="shared" si="13"/>
        <v>0</v>
      </c>
      <c r="Q48" s="6034"/>
      <c r="R48" s="6033">
        <f>SUM(R44:R47)</f>
        <v>0</v>
      </c>
      <c r="S48" s="6036">
        <f>SUM(S44:S47)</f>
        <v>0</v>
      </c>
    </row>
    <row r="49" spans="2:19" ht="12.75" customHeight="1">
      <c r="B49" s="138"/>
      <c r="C49" s="177"/>
      <c r="D49" s="4251"/>
      <c r="E49" s="4252"/>
      <c r="F49" s="4251"/>
      <c r="G49" s="1346"/>
      <c r="H49" s="1346"/>
      <c r="I49" s="1346"/>
      <c r="J49" s="1346"/>
      <c r="K49" s="1346"/>
      <c r="L49" s="1346"/>
      <c r="M49" s="1346"/>
      <c r="N49" s="1346"/>
      <c r="O49" s="1346"/>
      <c r="P49" s="1346"/>
      <c r="Q49" s="1346"/>
      <c r="R49" s="1346"/>
      <c r="S49" s="1376"/>
    </row>
    <row r="50" spans="2:19" ht="12.75" customHeight="1">
      <c r="B50" s="138" t="s">
        <v>1535</v>
      </c>
      <c r="C50" s="137" t="s">
        <v>2725</v>
      </c>
      <c r="D50" s="1307"/>
      <c r="E50" s="1310"/>
      <c r="F50" s="1307"/>
      <c r="G50" s="1311"/>
      <c r="H50" s="1312"/>
      <c r="I50" s="1311"/>
      <c r="J50" s="1311"/>
      <c r="K50" s="1311"/>
      <c r="L50" s="1311"/>
      <c r="M50" s="1311"/>
      <c r="N50" s="1311"/>
      <c r="O50" s="1311"/>
      <c r="P50" s="1311"/>
      <c r="Q50" s="1311"/>
      <c r="R50" s="1311"/>
      <c r="S50" s="1314"/>
    </row>
    <row r="51" spans="2:19" ht="12.75" customHeight="1">
      <c r="B51" s="175">
        <v>1</v>
      </c>
      <c r="C51" s="560"/>
      <c r="D51" s="509"/>
      <c r="E51" s="561"/>
      <c r="F51" s="509"/>
      <c r="G51" s="508"/>
      <c r="H51" s="562"/>
      <c r="I51" s="508"/>
      <c r="J51" s="508"/>
      <c r="K51" s="508"/>
      <c r="L51" s="508"/>
      <c r="M51" s="508"/>
      <c r="N51" s="508"/>
      <c r="O51" s="508"/>
      <c r="P51" s="508"/>
      <c r="Q51" s="508"/>
      <c r="R51" s="565">
        <f>I51-K51-M51-O51</f>
        <v>0</v>
      </c>
      <c r="S51" s="566">
        <f>J51-L51-N51-P51</f>
        <v>0</v>
      </c>
    </row>
    <row r="52" spans="2:19" ht="12.75" customHeight="1">
      <c r="B52" s="175">
        <v>2</v>
      </c>
      <c r="C52" s="563"/>
      <c r="D52" s="733"/>
      <c r="E52" s="734"/>
      <c r="F52" s="733"/>
      <c r="G52" s="732"/>
      <c r="H52" s="735"/>
      <c r="I52" s="732"/>
      <c r="J52" s="732"/>
      <c r="K52" s="732"/>
      <c r="L52" s="732"/>
      <c r="M52" s="732"/>
      <c r="N52" s="732"/>
      <c r="O52" s="732"/>
      <c r="P52" s="732"/>
      <c r="Q52" s="732"/>
      <c r="R52" s="736">
        <f t="shared" ref="R52:R53" si="14">I52-K52-M52-O52</f>
        <v>0</v>
      </c>
      <c r="S52" s="737">
        <f t="shared" ref="S52:S53" si="15">J52-L52-N52-P52</f>
        <v>0</v>
      </c>
    </row>
    <row r="53" spans="2:19" ht="12.75" customHeight="1" thickBot="1">
      <c r="B53" s="175">
        <v>3</v>
      </c>
      <c r="C53" s="563"/>
      <c r="D53" s="733"/>
      <c r="E53" s="734"/>
      <c r="F53" s="733"/>
      <c r="G53" s="732"/>
      <c r="H53" s="735"/>
      <c r="I53" s="732"/>
      <c r="J53" s="732"/>
      <c r="K53" s="732"/>
      <c r="L53" s="732"/>
      <c r="M53" s="732"/>
      <c r="N53" s="732"/>
      <c r="O53" s="732"/>
      <c r="P53" s="732"/>
      <c r="Q53" s="732"/>
      <c r="R53" s="736">
        <f t="shared" si="14"/>
        <v>0</v>
      </c>
      <c r="S53" s="737">
        <f t="shared" si="15"/>
        <v>0</v>
      </c>
    </row>
    <row r="54" spans="2:19" s="45" customFormat="1" ht="12.75" customHeight="1">
      <c r="B54" s="138"/>
      <c r="C54" s="137" t="s">
        <v>2726</v>
      </c>
      <c r="D54" s="738"/>
      <c r="E54" s="739"/>
      <c r="F54" s="738"/>
      <c r="G54" s="6033">
        <f>SUM(G50:G53)</f>
        <v>0</v>
      </c>
      <c r="H54" s="4253"/>
      <c r="I54" s="6033">
        <f t="shared" ref="I54:S54" si="16">SUM(I50:I53)</f>
        <v>0</v>
      </c>
      <c r="J54" s="6033">
        <f t="shared" si="16"/>
        <v>0</v>
      </c>
      <c r="K54" s="6033">
        <f t="shared" si="16"/>
        <v>0</v>
      </c>
      <c r="L54" s="6033">
        <f t="shared" si="16"/>
        <v>0</v>
      </c>
      <c r="M54" s="6033">
        <f t="shared" si="16"/>
        <v>0</v>
      </c>
      <c r="N54" s="6033">
        <f t="shared" si="16"/>
        <v>0</v>
      </c>
      <c r="O54" s="6033">
        <f t="shared" si="16"/>
        <v>0</v>
      </c>
      <c r="P54" s="6033">
        <f t="shared" si="16"/>
        <v>0</v>
      </c>
      <c r="Q54" s="6034"/>
      <c r="R54" s="6033">
        <f t="shared" si="16"/>
        <v>0</v>
      </c>
      <c r="S54" s="6036">
        <f t="shared" si="16"/>
        <v>0</v>
      </c>
    </row>
    <row r="55" spans="2:19" ht="12.75" customHeight="1">
      <c r="B55" s="138"/>
      <c r="C55" s="177"/>
      <c r="D55" s="4251"/>
      <c r="E55" s="4252"/>
      <c r="F55" s="4251"/>
      <c r="G55" s="1346"/>
      <c r="H55" s="1346"/>
      <c r="I55" s="1346"/>
      <c r="J55" s="1346"/>
      <c r="K55" s="1346"/>
      <c r="L55" s="1346"/>
      <c r="M55" s="1346"/>
      <c r="N55" s="1346"/>
      <c r="O55" s="1346"/>
      <c r="P55" s="1346"/>
      <c r="Q55" s="1346"/>
      <c r="R55" s="1346"/>
      <c r="S55" s="1376"/>
    </row>
    <row r="56" spans="2:19" ht="12.75" customHeight="1">
      <c r="B56" s="138" t="s">
        <v>1540</v>
      </c>
      <c r="C56" s="137" t="s">
        <v>2727</v>
      </c>
      <c r="D56" s="1307"/>
      <c r="E56" s="1310"/>
      <c r="F56" s="1307"/>
      <c r="G56" s="1311"/>
      <c r="H56" s="1312"/>
      <c r="I56" s="1311"/>
      <c r="J56" s="1311"/>
      <c r="K56" s="1311"/>
      <c r="L56" s="1311"/>
      <c r="M56" s="1311"/>
      <c r="N56" s="1311"/>
      <c r="O56" s="1311"/>
      <c r="P56" s="1311"/>
      <c r="Q56" s="1311"/>
      <c r="R56" s="1311"/>
      <c r="S56" s="1314"/>
    </row>
    <row r="57" spans="2:19" ht="12.75" customHeight="1">
      <c r="B57" s="175">
        <v>1</v>
      </c>
      <c r="C57" s="560"/>
      <c r="D57" s="509"/>
      <c r="E57" s="561"/>
      <c r="F57" s="509"/>
      <c r="G57" s="508"/>
      <c r="H57" s="562"/>
      <c r="I57" s="508"/>
      <c r="J57" s="508"/>
      <c r="K57" s="508"/>
      <c r="L57" s="508"/>
      <c r="M57" s="508"/>
      <c r="N57" s="508"/>
      <c r="O57" s="508"/>
      <c r="P57" s="508"/>
      <c r="Q57" s="508"/>
      <c r="R57" s="565">
        <f>I57-K57-M57-O57</f>
        <v>0</v>
      </c>
      <c r="S57" s="566">
        <f>J57-L57-N57-P57</f>
        <v>0</v>
      </c>
    </row>
    <row r="58" spans="2:19" ht="12.75" customHeight="1">
      <c r="B58" s="175">
        <v>2</v>
      </c>
      <c r="C58" s="563"/>
      <c r="D58" s="733"/>
      <c r="E58" s="734"/>
      <c r="F58" s="733"/>
      <c r="G58" s="732"/>
      <c r="H58" s="735"/>
      <c r="I58" s="732"/>
      <c r="J58" s="732"/>
      <c r="K58" s="732"/>
      <c r="L58" s="732"/>
      <c r="M58" s="732"/>
      <c r="N58" s="732"/>
      <c r="O58" s="732"/>
      <c r="P58" s="732"/>
      <c r="Q58" s="732"/>
      <c r="R58" s="736">
        <f t="shared" ref="R58:R59" si="17">I58-K58-M58-O58</f>
        <v>0</v>
      </c>
      <c r="S58" s="737">
        <f t="shared" ref="S58:S59" si="18">J58-L58-N58-P58</f>
        <v>0</v>
      </c>
    </row>
    <row r="59" spans="2:19" ht="12.75" customHeight="1" thickBot="1">
      <c r="B59" s="175">
        <v>3</v>
      </c>
      <c r="C59" s="563"/>
      <c r="D59" s="733"/>
      <c r="E59" s="734"/>
      <c r="F59" s="733"/>
      <c r="G59" s="732"/>
      <c r="H59" s="735"/>
      <c r="I59" s="732"/>
      <c r="J59" s="732"/>
      <c r="K59" s="732"/>
      <c r="L59" s="732"/>
      <c r="M59" s="732"/>
      <c r="N59" s="732"/>
      <c r="O59" s="732"/>
      <c r="P59" s="732"/>
      <c r="Q59" s="732"/>
      <c r="R59" s="736">
        <f t="shared" si="17"/>
        <v>0</v>
      </c>
      <c r="S59" s="737">
        <f t="shared" si="18"/>
        <v>0</v>
      </c>
    </row>
    <row r="60" spans="2:19" s="45" customFormat="1" ht="12.75" customHeight="1">
      <c r="B60" s="138"/>
      <c r="C60" s="137" t="s">
        <v>2728</v>
      </c>
      <c r="D60" s="738"/>
      <c r="E60" s="739"/>
      <c r="F60" s="738"/>
      <c r="G60" s="6033">
        <f>SUM(G56:G59)</f>
        <v>0</v>
      </c>
      <c r="H60" s="4253"/>
      <c r="I60" s="6033">
        <f t="shared" ref="I60:S60" si="19">SUM(I56:I59)</f>
        <v>0</v>
      </c>
      <c r="J60" s="6033">
        <f t="shared" si="19"/>
        <v>0</v>
      </c>
      <c r="K60" s="6033">
        <f t="shared" si="19"/>
        <v>0</v>
      </c>
      <c r="L60" s="6033">
        <f t="shared" si="19"/>
        <v>0</v>
      </c>
      <c r="M60" s="6033">
        <f t="shared" si="19"/>
        <v>0</v>
      </c>
      <c r="N60" s="6033">
        <f t="shared" si="19"/>
        <v>0</v>
      </c>
      <c r="O60" s="6033">
        <f t="shared" si="19"/>
        <v>0</v>
      </c>
      <c r="P60" s="6033">
        <f t="shared" si="19"/>
        <v>0</v>
      </c>
      <c r="Q60" s="6034"/>
      <c r="R60" s="6033">
        <f t="shared" si="19"/>
        <v>0</v>
      </c>
      <c r="S60" s="6036">
        <f t="shared" si="19"/>
        <v>0</v>
      </c>
    </row>
    <row r="61" spans="2:19" ht="12.75" customHeight="1">
      <c r="B61" s="138"/>
      <c r="C61" s="177"/>
      <c r="D61" s="4251"/>
      <c r="E61" s="4252"/>
      <c r="F61" s="4251"/>
      <c r="G61" s="1346"/>
      <c r="H61" s="1346"/>
      <c r="I61" s="1346"/>
      <c r="J61" s="1346"/>
      <c r="K61" s="1346"/>
      <c r="L61" s="1346"/>
      <c r="M61" s="1346"/>
      <c r="N61" s="1346"/>
      <c r="O61" s="1346"/>
      <c r="P61" s="1346"/>
      <c r="Q61" s="1346"/>
      <c r="R61" s="1346"/>
      <c r="S61" s="6037"/>
    </row>
    <row r="62" spans="2:19" ht="12.75" customHeight="1">
      <c r="B62" s="138" t="s">
        <v>2729</v>
      </c>
      <c r="C62" s="137" t="s">
        <v>2730</v>
      </c>
      <c r="D62" s="1307"/>
      <c r="E62" s="1310"/>
      <c r="F62" s="1307"/>
      <c r="G62" s="1311"/>
      <c r="H62" s="1312"/>
      <c r="I62" s="1311"/>
      <c r="J62" s="1311"/>
      <c r="K62" s="1311"/>
      <c r="L62" s="1311"/>
      <c r="M62" s="1311"/>
      <c r="N62" s="1311"/>
      <c r="O62" s="1311"/>
      <c r="P62" s="1311"/>
      <c r="Q62" s="1311"/>
      <c r="R62" s="1311"/>
      <c r="S62" s="1314"/>
    </row>
    <row r="63" spans="2:19" ht="12.75" customHeight="1">
      <c r="B63" s="175">
        <v>1</v>
      </c>
      <c r="C63" s="560"/>
      <c r="D63" s="509"/>
      <c r="E63" s="561"/>
      <c r="F63" s="509"/>
      <c r="G63" s="508"/>
      <c r="H63" s="562"/>
      <c r="I63" s="508"/>
      <c r="J63" s="508"/>
      <c r="K63" s="508"/>
      <c r="L63" s="508"/>
      <c r="M63" s="508"/>
      <c r="N63" s="508"/>
      <c r="O63" s="508"/>
      <c r="P63" s="508"/>
      <c r="Q63" s="508"/>
      <c r="R63" s="565">
        <f>I63-K63-M63-O63</f>
        <v>0</v>
      </c>
      <c r="S63" s="566">
        <f>J63-L63-N63-P63</f>
        <v>0</v>
      </c>
    </row>
    <row r="64" spans="2:19" ht="12.75" customHeight="1">
      <c r="B64" s="175">
        <v>2</v>
      </c>
      <c r="C64" s="563"/>
      <c r="D64" s="733"/>
      <c r="E64" s="734"/>
      <c r="F64" s="733"/>
      <c r="G64" s="732"/>
      <c r="H64" s="735"/>
      <c r="I64" s="732"/>
      <c r="J64" s="732"/>
      <c r="K64" s="732"/>
      <c r="L64" s="732"/>
      <c r="M64" s="732"/>
      <c r="N64" s="732"/>
      <c r="O64" s="732"/>
      <c r="P64" s="732"/>
      <c r="Q64" s="732"/>
      <c r="R64" s="736">
        <f t="shared" ref="R64:R65" si="20">I64-K64-M64-O64</f>
        <v>0</v>
      </c>
      <c r="S64" s="737">
        <f t="shared" ref="S64:S65" si="21">J64-L64-N64-P64</f>
        <v>0</v>
      </c>
    </row>
    <row r="65" spans="2:19" ht="12.75" customHeight="1" thickBot="1">
      <c r="B65" s="175">
        <v>3</v>
      </c>
      <c r="C65" s="563"/>
      <c r="D65" s="733"/>
      <c r="E65" s="734"/>
      <c r="F65" s="733"/>
      <c r="G65" s="732"/>
      <c r="H65" s="735"/>
      <c r="I65" s="732"/>
      <c r="J65" s="732"/>
      <c r="K65" s="732"/>
      <c r="L65" s="732"/>
      <c r="M65" s="732"/>
      <c r="N65" s="732"/>
      <c r="O65" s="732"/>
      <c r="P65" s="732"/>
      <c r="Q65" s="732"/>
      <c r="R65" s="736">
        <f t="shared" si="20"/>
        <v>0</v>
      </c>
      <c r="S65" s="737">
        <f t="shared" si="21"/>
        <v>0</v>
      </c>
    </row>
    <row r="66" spans="2:19" s="45" customFormat="1" ht="12.75" customHeight="1">
      <c r="B66" s="138"/>
      <c r="C66" s="137" t="s">
        <v>2731</v>
      </c>
      <c r="D66" s="738"/>
      <c r="E66" s="739"/>
      <c r="F66" s="738"/>
      <c r="G66" s="6033">
        <f>SUM(G62:G65)</f>
        <v>0</v>
      </c>
      <c r="H66" s="4253"/>
      <c r="I66" s="6033">
        <f t="shared" ref="I66:S66" si="22">SUM(I62:I65)</f>
        <v>0</v>
      </c>
      <c r="J66" s="6033">
        <f t="shared" si="22"/>
        <v>0</v>
      </c>
      <c r="K66" s="6033">
        <f t="shared" si="22"/>
        <v>0</v>
      </c>
      <c r="L66" s="6033">
        <f t="shared" si="22"/>
        <v>0</v>
      </c>
      <c r="M66" s="6033">
        <f t="shared" si="22"/>
        <v>0</v>
      </c>
      <c r="N66" s="6033">
        <f t="shared" si="22"/>
        <v>0</v>
      </c>
      <c r="O66" s="6033">
        <f t="shared" si="22"/>
        <v>0</v>
      </c>
      <c r="P66" s="6033">
        <f t="shared" si="22"/>
        <v>0</v>
      </c>
      <c r="Q66" s="6034"/>
      <c r="R66" s="6033">
        <f t="shared" si="22"/>
        <v>0</v>
      </c>
      <c r="S66" s="6036">
        <f t="shared" si="22"/>
        <v>0</v>
      </c>
    </row>
    <row r="67" spans="2:19" ht="12.75" customHeight="1">
      <c r="B67" s="175"/>
      <c r="C67" s="177"/>
      <c r="D67" s="4251"/>
      <c r="E67" s="4252"/>
      <c r="F67" s="4251"/>
      <c r="G67" s="4251"/>
      <c r="H67" s="4251"/>
      <c r="I67" s="4251"/>
      <c r="J67" s="4251"/>
      <c r="K67" s="4251"/>
      <c r="L67" s="4251"/>
      <c r="M67" s="4251"/>
      <c r="N67" s="4251"/>
      <c r="O67" s="4251"/>
      <c r="P67" s="4251"/>
      <c r="Q67" s="4251"/>
      <c r="R67" s="4251"/>
      <c r="S67" s="6038"/>
    </row>
    <row r="68" spans="2:19" ht="12.75" customHeight="1" thickBot="1">
      <c r="B68" s="175"/>
      <c r="C68" s="177"/>
      <c r="D68" s="4251"/>
      <c r="E68" s="4252"/>
      <c r="F68" s="4251"/>
      <c r="G68" s="4251"/>
      <c r="H68" s="4251"/>
      <c r="I68" s="4251"/>
      <c r="J68" s="4251"/>
      <c r="K68" s="4251"/>
      <c r="L68" s="4251"/>
      <c r="M68" s="4251"/>
      <c r="N68" s="4251"/>
      <c r="O68" s="4251"/>
      <c r="P68" s="4251"/>
      <c r="Q68" s="4251"/>
      <c r="R68" s="4251"/>
      <c r="S68" s="6039"/>
    </row>
    <row r="69" spans="2:19" ht="12.75" customHeight="1" thickBot="1">
      <c r="B69" s="8588" t="s">
        <v>59</v>
      </c>
      <c r="C69" s="8589"/>
      <c r="D69" s="6040"/>
      <c r="E69" s="6041"/>
      <c r="F69" s="6040"/>
      <c r="G69" s="6042">
        <f>G21+G28+G35+G42+G48+G54+G60+G66</f>
        <v>0</v>
      </c>
      <c r="H69" s="6043"/>
      <c r="I69" s="6042">
        <f t="shared" ref="I69:P69" si="23">I21+I28+I35+I42+I48+I54+I60+I66</f>
        <v>0</v>
      </c>
      <c r="J69" s="6042">
        <f t="shared" si="23"/>
        <v>0</v>
      </c>
      <c r="K69" s="6042">
        <f t="shared" si="23"/>
        <v>0</v>
      </c>
      <c r="L69" s="6042">
        <f t="shared" si="23"/>
        <v>0</v>
      </c>
      <c r="M69" s="6042">
        <f t="shared" si="23"/>
        <v>0</v>
      </c>
      <c r="N69" s="6042">
        <f t="shared" si="23"/>
        <v>0</v>
      </c>
      <c r="O69" s="6042">
        <f t="shared" si="23"/>
        <v>0</v>
      </c>
      <c r="P69" s="6042">
        <f t="shared" si="23"/>
        <v>0</v>
      </c>
      <c r="Q69" s="6042"/>
      <c r="R69" s="6042">
        <f>R21+R28+R35+R42+R48+R54+R60+R66</f>
        <v>0</v>
      </c>
      <c r="S69" s="6044">
        <f>S21+S28+S35+S42+S48+S54+S60+S66</f>
        <v>0</v>
      </c>
    </row>
    <row r="70" spans="2:19" ht="12.75" customHeight="1">
      <c r="B70" s="37"/>
      <c r="C70" s="37"/>
    </row>
    <row r="71" spans="2:19" ht="12.75" customHeight="1">
      <c r="B71" s="71" t="s">
        <v>2732</v>
      </c>
      <c r="R71" s="176"/>
      <c r="S71" s="176"/>
    </row>
    <row r="72" spans="2:19" ht="12.75" customHeight="1">
      <c r="B72" s="8590" t="s">
        <v>2733</v>
      </c>
      <c r="C72" s="8590"/>
      <c r="D72" s="8590"/>
      <c r="E72" s="8590"/>
      <c r="F72" s="8590"/>
      <c r="G72" s="8590"/>
      <c r="H72" s="8590"/>
      <c r="R72" s="176"/>
      <c r="S72" s="176"/>
    </row>
  </sheetData>
  <mergeCells count="21">
    <mergeCell ref="D4:E4"/>
    <mergeCell ref="I10:I13"/>
    <mergeCell ref="J10:J13"/>
    <mergeCell ref="R11:R13"/>
    <mergeCell ref="B9:C14"/>
    <mergeCell ref="B69:C69"/>
    <mergeCell ref="B72:H72"/>
    <mergeCell ref="D9:D14"/>
    <mergeCell ref="E9:E14"/>
    <mergeCell ref="F9:F14"/>
    <mergeCell ref="G9:G13"/>
    <mergeCell ref="H9:H13"/>
    <mergeCell ref="T2:T5"/>
    <mergeCell ref="P11:P13"/>
    <mergeCell ref="S11:S13"/>
    <mergeCell ref="K12:K13"/>
    <mergeCell ref="L12:L13"/>
    <mergeCell ref="M12:M13"/>
    <mergeCell ref="N12:N13"/>
    <mergeCell ref="Q9:Q14"/>
    <mergeCell ref="O11:O13"/>
  </mergeCells>
  <conditionalFormatting sqref="B3">
    <cfRule type="cellIs" dxfId="69" priority="1" operator="lessThan">
      <formula>0</formula>
    </cfRule>
    <cfRule type="cellIs" dxfId="68" priority="2" operator="lessThan">
      <formula>0</formula>
    </cfRule>
    <cfRule type="cellIs" dxfId="67" priority="3" operator="lessThan">
      <formula>0</formula>
    </cfRule>
    <cfRule type="cellIs" dxfId="66" priority="4" operator="lessThan">
      <formula>0</formula>
    </cfRule>
  </conditionalFormatting>
  <dataValidations count="1">
    <dataValidation type="custom" errorStyle="warning" allowBlank="1" showInputMessage="1" showErrorMessage="1" errorTitle="Data anomaly" error="Check input" sqref="B4" xr:uid="{5B9D9841-DB70-4EE9-8032-CB3619D2E8DF}">
      <formula1>"if(B24:FL80&lt;0,""Check"","""")"</formula1>
    </dataValidation>
  </dataValidations>
  <hyperlinks>
    <hyperlink ref="U5" location="SCI!A1" display="SCI" xr:uid="{87956159-B89A-42F0-ACCB-A2C4CB1B81D3}"/>
    <hyperlink ref="U4" location="'SFP - Liab, NW '!A1" display="SFP-Liab and NW" xr:uid="{7C6B01BC-5A5A-4870-984F-D1C27AD422E6}"/>
    <hyperlink ref="U3" location="'SFP - Asset'!A1" display="SFP-Asset" xr:uid="{28175141-0AF8-4C6C-A802-C9E9371FAFA9}"/>
    <hyperlink ref="U2" location="Content!A1" display="Content" xr:uid="{744346A0-E8C4-45B2-A0C5-F929C8402649}"/>
  </hyperlinks>
  <printOptions horizontalCentered="1"/>
  <pageMargins left="0.2" right="0.2" top="1.25" bottom="0.75" header="0.3" footer="0.3"/>
  <pageSetup paperSize="5" scale="28"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7">
    <tabColor rgb="FFFFCCCC"/>
    <pageSetUpPr fitToPage="1"/>
  </sheetPr>
  <dimension ref="B2:L136"/>
  <sheetViews>
    <sheetView showGridLines="0" topLeftCell="A123" zoomScale="85" zoomScaleNormal="85" workbookViewId="0">
      <selection activeCell="D5" sqref="D5"/>
    </sheetView>
  </sheetViews>
  <sheetFormatPr defaultColWidth="9" defaultRowHeight="12.75" customHeight="1"/>
  <cols>
    <col min="1" max="1" width="1.85546875" style="43" customWidth="1"/>
    <col min="2" max="2" width="11.7109375" style="43" customWidth="1"/>
    <col min="3" max="3" width="35.7109375" style="43" customWidth="1"/>
    <col min="4" max="4" width="18.7109375" style="43" customWidth="1"/>
    <col min="5" max="5" width="20.7109375" style="178" customWidth="1"/>
    <col min="6" max="8" width="20.7109375" style="43" customWidth="1"/>
    <col min="9" max="10" width="20.7109375" style="178" customWidth="1"/>
    <col min="11" max="11" width="2.140625" style="43" customWidth="1"/>
    <col min="12" max="12" width="18.7109375" style="43" customWidth="1"/>
    <col min="13" max="16384" width="9" style="43"/>
  </cols>
  <sheetData>
    <row r="2" spans="2:12" ht="15.75" customHeight="1">
      <c r="B2" s="45" t="s">
        <v>2734</v>
      </c>
      <c r="I2" s="176"/>
      <c r="J2" s="176"/>
      <c r="K2" s="8356" t="s">
        <v>1486</v>
      </c>
      <c r="L2" s="5970" t="s">
        <v>1067</v>
      </c>
    </row>
    <row r="3" spans="2:12" ht="15.75" customHeight="1" thickBot="1">
      <c r="B3" s="426" t="s">
        <v>7</v>
      </c>
      <c r="D3" s="6011">
        <f>'Com Prof'!D2</f>
        <v>0</v>
      </c>
      <c r="E3" s="6012"/>
      <c r="F3" s="6012"/>
      <c r="G3" s="432"/>
      <c r="H3" s="432"/>
      <c r="I3" s="432"/>
      <c r="J3" s="432"/>
      <c r="K3" s="8357"/>
      <c r="L3" s="550" t="s">
        <v>1487</v>
      </c>
    </row>
    <row r="4" spans="2:12" ht="15.75" customHeight="1" thickBot="1">
      <c r="B4" s="426" t="s">
        <v>757</v>
      </c>
      <c r="D4" s="6013">
        <f>'Com Prof'!D3</f>
        <v>45657</v>
      </c>
      <c r="E4" s="6014"/>
      <c r="F4" s="6014"/>
      <c r="I4" s="176"/>
      <c r="J4" s="176"/>
      <c r="K4" s="8357"/>
      <c r="L4" s="550" t="s">
        <v>1488</v>
      </c>
    </row>
    <row r="5" spans="2:12" ht="15.75" customHeight="1" thickBot="1">
      <c r="B5" s="649"/>
      <c r="C5" s="649"/>
      <c r="D5" s="649"/>
      <c r="E5" s="649"/>
      <c r="F5" s="649"/>
      <c r="G5" s="649"/>
      <c r="H5" s="649"/>
      <c r="I5" s="649"/>
      <c r="J5" s="649"/>
      <c r="K5" s="8358"/>
      <c r="L5" s="551" t="s">
        <v>258</v>
      </c>
    </row>
    <row r="6" spans="2:12" ht="15.75" customHeight="1">
      <c r="B6" s="649"/>
      <c r="C6" s="649"/>
      <c r="D6" s="649"/>
      <c r="E6" s="649"/>
      <c r="F6" s="649"/>
      <c r="G6" s="649"/>
      <c r="H6" s="649"/>
      <c r="I6" s="649"/>
      <c r="J6" s="649"/>
    </row>
    <row r="7" spans="2:12" ht="14.1" customHeight="1">
      <c r="E7" s="176"/>
      <c r="I7" s="176"/>
      <c r="J7" s="176"/>
    </row>
    <row r="8" spans="2:12" ht="14.1" customHeight="1" thickBot="1">
      <c r="E8" s="176"/>
      <c r="I8" s="176"/>
      <c r="J8" s="176"/>
    </row>
    <row r="9" spans="2:12" ht="12.75" customHeight="1">
      <c r="B9" s="8603" t="s">
        <v>2735</v>
      </c>
      <c r="C9" s="8604"/>
      <c r="D9" s="8594" t="s">
        <v>2736</v>
      </c>
      <c r="E9" s="6015" t="s">
        <v>2709</v>
      </c>
      <c r="F9" s="6015"/>
      <c r="G9" s="6015" t="s">
        <v>2710</v>
      </c>
      <c r="H9" s="6015"/>
      <c r="I9" s="6045" t="s">
        <v>2712</v>
      </c>
      <c r="J9" s="6046"/>
    </row>
    <row r="10" spans="2:12" ht="12.75" customHeight="1">
      <c r="B10" s="8605"/>
      <c r="C10" s="8606"/>
      <c r="D10" s="8580"/>
      <c r="E10" s="8609" t="s">
        <v>2713</v>
      </c>
      <c r="F10" s="8612" t="s">
        <v>2714</v>
      </c>
      <c r="G10" s="8580" t="s">
        <v>2713</v>
      </c>
      <c r="H10" s="8580" t="s">
        <v>2714</v>
      </c>
      <c r="I10" s="8596" t="s">
        <v>2713</v>
      </c>
      <c r="J10" s="8582" t="s">
        <v>2714</v>
      </c>
    </row>
    <row r="11" spans="2:12" ht="12.75" customHeight="1">
      <c r="B11" s="8605"/>
      <c r="C11" s="8606"/>
      <c r="D11" s="8580"/>
      <c r="E11" s="8610"/>
      <c r="F11" s="8586"/>
      <c r="G11" s="8580"/>
      <c r="H11" s="8580"/>
      <c r="I11" s="8596"/>
      <c r="J11" s="8582"/>
    </row>
    <row r="12" spans="2:12" ht="12.75" customHeight="1">
      <c r="B12" s="8605"/>
      <c r="C12" s="8606"/>
      <c r="D12" s="8580"/>
      <c r="E12" s="8611"/>
      <c r="F12" s="8613"/>
      <c r="G12" s="8580"/>
      <c r="H12" s="8580"/>
      <c r="I12" s="8596"/>
      <c r="J12" s="8582"/>
    </row>
    <row r="13" spans="2:12" ht="12.75" customHeight="1" thickBot="1">
      <c r="B13" s="8607"/>
      <c r="C13" s="8608"/>
      <c r="D13" s="8580"/>
      <c r="E13" s="6025" t="s">
        <v>2717</v>
      </c>
      <c r="F13" s="6024" t="s">
        <v>2717</v>
      </c>
      <c r="G13" s="6024" t="s">
        <v>2717</v>
      </c>
      <c r="H13" s="6024" t="s">
        <v>2717</v>
      </c>
      <c r="I13" s="6025" t="s">
        <v>2717</v>
      </c>
      <c r="J13" s="6026" t="s">
        <v>2717</v>
      </c>
    </row>
    <row r="14" spans="2:12" ht="12.75" customHeight="1">
      <c r="B14" s="6027"/>
      <c r="C14" s="6028"/>
      <c r="D14" s="6029"/>
      <c r="E14" s="6031"/>
      <c r="F14" s="6029"/>
      <c r="G14" s="6029"/>
      <c r="H14" s="6029"/>
      <c r="I14" s="6031"/>
      <c r="J14" s="6032"/>
    </row>
    <row r="15" spans="2:12" ht="12.75" customHeight="1">
      <c r="B15" s="138"/>
      <c r="C15" s="174"/>
      <c r="D15" s="1307"/>
      <c r="E15" s="1311"/>
      <c r="F15" s="1311"/>
      <c r="G15" s="1311"/>
      <c r="H15" s="1311"/>
      <c r="I15" s="1311"/>
      <c r="J15" s="1313"/>
    </row>
    <row r="16" spans="2:12" ht="12.75" customHeight="1">
      <c r="B16" s="678" t="s">
        <v>2262</v>
      </c>
      <c r="C16" s="139" t="s">
        <v>2737</v>
      </c>
      <c r="D16" s="1307"/>
      <c r="E16" s="1311"/>
      <c r="F16" s="1311"/>
      <c r="G16" s="1311"/>
      <c r="H16" s="1311"/>
      <c r="I16" s="1311"/>
      <c r="J16" s="1313"/>
    </row>
    <row r="17" spans="2:10" ht="12.75" customHeight="1">
      <c r="B17" s="683" t="s">
        <v>1513</v>
      </c>
      <c r="C17" s="174" t="s">
        <v>2715</v>
      </c>
      <c r="D17" s="1307"/>
      <c r="E17" s="1311"/>
      <c r="F17" s="1311"/>
      <c r="G17" s="1311"/>
      <c r="H17" s="1311"/>
      <c r="I17" s="1311"/>
      <c r="J17" s="1313"/>
    </row>
    <row r="18" spans="2:10" ht="12.75" customHeight="1">
      <c r="B18" s="685" t="s">
        <v>1657</v>
      </c>
      <c r="C18" s="560"/>
      <c r="D18" s="1307" t="s">
        <v>1718</v>
      </c>
      <c r="E18" s="508"/>
      <c r="F18" s="508"/>
      <c r="G18" s="508"/>
      <c r="H18" s="508"/>
      <c r="I18" s="508"/>
      <c r="J18" s="569"/>
    </row>
    <row r="19" spans="2:10" ht="12.75" customHeight="1">
      <c r="B19" s="685"/>
      <c r="C19" s="316"/>
      <c r="D19" s="1307" t="s">
        <v>2636</v>
      </c>
      <c r="E19" s="732"/>
      <c r="F19" s="732"/>
      <c r="G19" s="732"/>
      <c r="H19" s="732"/>
      <c r="I19" s="732"/>
      <c r="J19" s="740"/>
    </row>
    <row r="20" spans="2:10" ht="12.75" customHeight="1">
      <c r="B20" s="685"/>
      <c r="C20" s="316"/>
      <c r="D20" s="1307" t="s">
        <v>1722</v>
      </c>
      <c r="E20" s="732"/>
      <c r="F20" s="732"/>
      <c r="G20" s="732"/>
      <c r="H20" s="732"/>
      <c r="I20" s="732"/>
      <c r="J20" s="740"/>
    </row>
    <row r="21" spans="2:10" ht="12.75" customHeight="1">
      <c r="B21" s="685"/>
      <c r="C21" s="316"/>
      <c r="D21" s="1307" t="s">
        <v>2637</v>
      </c>
      <c r="E21" s="732"/>
      <c r="F21" s="732"/>
      <c r="G21" s="732"/>
      <c r="H21" s="732"/>
      <c r="I21" s="732"/>
      <c r="J21" s="740"/>
    </row>
    <row r="22" spans="2:10" ht="12.75" customHeight="1">
      <c r="B22" s="685"/>
      <c r="C22" s="316"/>
      <c r="D22" s="1315" t="s">
        <v>2738</v>
      </c>
      <c r="E22" s="732"/>
      <c r="F22" s="732"/>
      <c r="G22" s="732"/>
      <c r="H22" s="732"/>
      <c r="I22" s="732"/>
      <c r="J22" s="740"/>
    </row>
    <row r="23" spans="2:10" ht="12.75" customHeight="1">
      <c r="B23" s="685"/>
      <c r="C23" s="316"/>
      <c r="D23" s="1307" t="s">
        <v>2639</v>
      </c>
      <c r="E23" s="732"/>
      <c r="F23" s="732"/>
      <c r="G23" s="732"/>
      <c r="H23" s="732"/>
      <c r="I23" s="732"/>
      <c r="J23" s="740"/>
    </row>
    <row r="24" spans="2:10" ht="12.75" customHeight="1">
      <c r="B24" s="685"/>
      <c r="C24" s="180"/>
      <c r="D24" s="1307"/>
      <c r="E24" s="4254"/>
      <c r="F24" s="4254"/>
      <c r="G24" s="4254"/>
      <c r="H24" s="4254"/>
      <c r="I24" s="4254"/>
      <c r="J24" s="4255"/>
    </row>
    <row r="25" spans="2:10" ht="12.75" customHeight="1">
      <c r="B25" s="685" t="s">
        <v>1483</v>
      </c>
      <c r="C25" s="560"/>
      <c r="D25" s="1307" t="s">
        <v>1718</v>
      </c>
      <c r="E25" s="508"/>
      <c r="F25" s="508"/>
      <c r="G25" s="508"/>
      <c r="H25" s="508"/>
      <c r="I25" s="508"/>
      <c r="J25" s="569"/>
    </row>
    <row r="26" spans="2:10" ht="12.75" customHeight="1">
      <c r="B26" s="680"/>
      <c r="C26" s="316"/>
      <c r="D26" s="1307" t="s">
        <v>2636</v>
      </c>
      <c r="E26" s="732"/>
      <c r="F26" s="732"/>
      <c r="G26" s="732"/>
      <c r="H26" s="732"/>
      <c r="I26" s="732"/>
      <c r="J26" s="740"/>
    </row>
    <row r="27" spans="2:10" ht="12.75" customHeight="1">
      <c r="B27" s="680"/>
      <c r="C27" s="316"/>
      <c r="D27" s="1307" t="s">
        <v>1722</v>
      </c>
      <c r="E27" s="732"/>
      <c r="F27" s="732"/>
      <c r="G27" s="732"/>
      <c r="H27" s="732"/>
      <c r="I27" s="732"/>
      <c r="J27" s="740"/>
    </row>
    <row r="28" spans="2:10" ht="12.75" customHeight="1">
      <c r="B28" s="680"/>
      <c r="C28" s="316"/>
      <c r="D28" s="1307" t="s">
        <v>2637</v>
      </c>
      <c r="E28" s="732"/>
      <c r="F28" s="732"/>
      <c r="G28" s="732"/>
      <c r="H28" s="732"/>
      <c r="I28" s="732"/>
      <c r="J28" s="740"/>
    </row>
    <row r="29" spans="2:10" ht="12.75" customHeight="1">
      <c r="B29" s="680"/>
      <c r="C29" s="316"/>
      <c r="D29" s="1315" t="s">
        <v>2738</v>
      </c>
      <c r="E29" s="732"/>
      <c r="F29" s="732"/>
      <c r="G29" s="732"/>
      <c r="H29" s="732"/>
      <c r="I29" s="732"/>
      <c r="J29" s="740"/>
    </row>
    <row r="30" spans="2:10" ht="12.75" customHeight="1" thickBot="1">
      <c r="B30" s="680"/>
      <c r="C30" s="316"/>
      <c r="D30" s="1307" t="s">
        <v>2639</v>
      </c>
      <c r="E30" s="732"/>
      <c r="F30" s="732"/>
      <c r="G30" s="732"/>
      <c r="H30" s="732"/>
      <c r="I30" s="732"/>
      <c r="J30" s="740"/>
    </row>
    <row r="31" spans="2:10" ht="12.75" customHeight="1">
      <c r="B31" s="680"/>
      <c r="C31" s="137" t="s">
        <v>1594</v>
      </c>
      <c r="D31" s="1307"/>
      <c r="E31" s="6047">
        <f t="shared" ref="E31:J31" si="0">SUBTOTAL(9,E18:E30)</f>
        <v>0</v>
      </c>
      <c r="F31" s="6047">
        <f t="shared" si="0"/>
        <v>0</v>
      </c>
      <c r="G31" s="6047">
        <f t="shared" si="0"/>
        <v>0</v>
      </c>
      <c r="H31" s="6047">
        <f t="shared" si="0"/>
        <v>0</v>
      </c>
      <c r="I31" s="6047">
        <f t="shared" si="0"/>
        <v>0</v>
      </c>
      <c r="J31" s="6048">
        <f t="shared" si="0"/>
        <v>0</v>
      </c>
    </row>
    <row r="32" spans="2:10" ht="12.75" customHeight="1">
      <c r="B32" s="680"/>
      <c r="C32" s="134"/>
      <c r="D32" s="1307"/>
      <c r="E32" s="4254"/>
      <c r="F32" s="4254"/>
      <c r="G32" s="4254"/>
      <c r="H32" s="4254"/>
      <c r="I32" s="4254"/>
      <c r="J32" s="4255"/>
    </row>
    <row r="33" spans="2:10" ht="12.75" customHeight="1">
      <c r="B33" s="683" t="s">
        <v>1514</v>
      </c>
      <c r="C33" s="174" t="s">
        <v>2716</v>
      </c>
      <c r="D33" s="1307"/>
      <c r="E33" s="1311"/>
      <c r="F33" s="1311"/>
      <c r="G33" s="1311"/>
      <c r="H33" s="1311"/>
      <c r="I33" s="1311"/>
      <c r="J33" s="1313"/>
    </row>
    <row r="34" spans="2:10" ht="12.75" customHeight="1">
      <c r="B34" s="685" t="s">
        <v>1657</v>
      </c>
      <c r="C34" s="560"/>
      <c r="D34" s="1307" t="s">
        <v>1718</v>
      </c>
      <c r="E34" s="508"/>
      <c r="F34" s="508"/>
      <c r="G34" s="508"/>
      <c r="H34" s="508"/>
      <c r="I34" s="508"/>
      <c r="J34" s="569"/>
    </row>
    <row r="35" spans="2:10" ht="12.75" customHeight="1">
      <c r="B35" s="685"/>
      <c r="C35" s="316"/>
      <c r="D35" s="1307" t="s">
        <v>2636</v>
      </c>
      <c r="E35" s="732"/>
      <c r="F35" s="732"/>
      <c r="G35" s="732"/>
      <c r="H35" s="732"/>
      <c r="I35" s="732"/>
      <c r="J35" s="740"/>
    </row>
    <row r="36" spans="2:10" ht="12.75" customHeight="1">
      <c r="B36" s="685"/>
      <c r="C36" s="316"/>
      <c r="D36" s="1307" t="s">
        <v>1722</v>
      </c>
      <c r="E36" s="732"/>
      <c r="F36" s="732"/>
      <c r="G36" s="732"/>
      <c r="H36" s="732"/>
      <c r="I36" s="732"/>
      <c r="J36" s="740"/>
    </row>
    <row r="37" spans="2:10" ht="12.75" customHeight="1">
      <c r="B37" s="685"/>
      <c r="C37" s="316"/>
      <c r="D37" s="1307" t="s">
        <v>2637</v>
      </c>
      <c r="E37" s="732"/>
      <c r="F37" s="732"/>
      <c r="G37" s="732"/>
      <c r="H37" s="732"/>
      <c r="I37" s="732"/>
      <c r="J37" s="740"/>
    </row>
    <row r="38" spans="2:10" ht="12.75" customHeight="1">
      <c r="B38" s="685"/>
      <c r="C38" s="316"/>
      <c r="D38" s="1315" t="s">
        <v>2738</v>
      </c>
      <c r="E38" s="732"/>
      <c r="F38" s="732"/>
      <c r="G38" s="732"/>
      <c r="H38" s="732"/>
      <c r="I38" s="732"/>
      <c r="J38" s="740"/>
    </row>
    <row r="39" spans="2:10" ht="12.75" customHeight="1">
      <c r="B39" s="685"/>
      <c r="C39" s="316"/>
      <c r="D39" s="1307" t="s">
        <v>2639</v>
      </c>
      <c r="E39" s="732"/>
      <c r="F39" s="732"/>
      <c r="G39" s="732"/>
      <c r="H39" s="732"/>
      <c r="I39" s="732"/>
      <c r="J39" s="740"/>
    </row>
    <row r="40" spans="2:10" ht="12.75" customHeight="1">
      <c r="B40" s="685"/>
      <c r="C40" s="180"/>
      <c r="D40" s="1307"/>
      <c r="E40" s="4254"/>
      <c r="F40" s="4254"/>
      <c r="G40" s="4254"/>
      <c r="H40" s="4254"/>
      <c r="I40" s="4254"/>
      <c r="J40" s="4255"/>
    </row>
    <row r="41" spans="2:10" ht="12.75" customHeight="1">
      <c r="B41" s="685" t="s">
        <v>1660</v>
      </c>
      <c r="C41" s="560"/>
      <c r="D41" s="1307" t="s">
        <v>1718</v>
      </c>
      <c r="E41" s="508"/>
      <c r="F41" s="508"/>
      <c r="G41" s="508"/>
      <c r="H41" s="508"/>
      <c r="I41" s="508"/>
      <c r="J41" s="569"/>
    </row>
    <row r="42" spans="2:10" ht="12.75" customHeight="1">
      <c r="B42" s="175"/>
      <c r="C42" s="316"/>
      <c r="D42" s="1307" t="s">
        <v>2636</v>
      </c>
      <c r="E42" s="732"/>
      <c r="F42" s="732"/>
      <c r="G42" s="732"/>
      <c r="H42" s="732"/>
      <c r="I42" s="732"/>
      <c r="J42" s="740"/>
    </row>
    <row r="43" spans="2:10" ht="12.75" customHeight="1">
      <c r="B43" s="175"/>
      <c r="C43" s="316"/>
      <c r="D43" s="1307" t="s">
        <v>1722</v>
      </c>
      <c r="E43" s="732"/>
      <c r="F43" s="732"/>
      <c r="G43" s="732"/>
      <c r="H43" s="732"/>
      <c r="I43" s="732"/>
      <c r="J43" s="740"/>
    </row>
    <row r="44" spans="2:10" ht="12.75" customHeight="1">
      <c r="B44" s="175"/>
      <c r="C44" s="316"/>
      <c r="D44" s="1307" t="s">
        <v>2637</v>
      </c>
      <c r="E44" s="732"/>
      <c r="F44" s="732"/>
      <c r="G44" s="732"/>
      <c r="H44" s="732"/>
      <c r="I44" s="732"/>
      <c r="J44" s="740"/>
    </row>
    <row r="45" spans="2:10" ht="12.75" customHeight="1">
      <c r="B45" s="175"/>
      <c r="C45" s="316"/>
      <c r="D45" s="1315" t="s">
        <v>2738</v>
      </c>
      <c r="E45" s="732"/>
      <c r="F45" s="732"/>
      <c r="G45" s="732"/>
      <c r="H45" s="732"/>
      <c r="I45" s="732"/>
      <c r="J45" s="740"/>
    </row>
    <row r="46" spans="2:10" ht="12.75" customHeight="1" thickBot="1">
      <c r="B46" s="175"/>
      <c r="C46" s="316"/>
      <c r="D46" s="1307" t="s">
        <v>2639</v>
      </c>
      <c r="E46" s="732"/>
      <c r="F46" s="732"/>
      <c r="G46" s="732"/>
      <c r="H46" s="732"/>
      <c r="I46" s="732"/>
      <c r="J46" s="740"/>
    </row>
    <row r="47" spans="2:10" ht="12.75" customHeight="1">
      <c r="B47" s="175"/>
      <c r="C47" s="137" t="s">
        <v>1594</v>
      </c>
      <c r="D47" s="1307"/>
      <c r="E47" s="6047">
        <f t="shared" ref="E47:J47" si="1">SUBTOTAL(9,E34:E46)</f>
        <v>0</v>
      </c>
      <c r="F47" s="6047">
        <f t="shared" si="1"/>
        <v>0</v>
      </c>
      <c r="G47" s="6047">
        <f t="shared" si="1"/>
        <v>0</v>
      </c>
      <c r="H47" s="6047">
        <f t="shared" si="1"/>
        <v>0</v>
      </c>
      <c r="I47" s="6047">
        <f t="shared" si="1"/>
        <v>0</v>
      </c>
      <c r="J47" s="6048">
        <f t="shared" si="1"/>
        <v>0</v>
      </c>
    </row>
    <row r="48" spans="2:10" ht="12.75" customHeight="1">
      <c r="B48" s="175"/>
      <c r="C48" s="134"/>
      <c r="D48" s="1307"/>
      <c r="E48" s="1311"/>
      <c r="F48" s="1311"/>
      <c r="G48" s="1311"/>
      <c r="H48" s="1311"/>
      <c r="I48" s="1311"/>
      <c r="J48" s="1313"/>
    </row>
    <row r="49" spans="2:10" ht="12.75" customHeight="1">
      <c r="B49" s="678" t="s">
        <v>2264</v>
      </c>
      <c r="C49" s="139" t="s">
        <v>2739</v>
      </c>
      <c r="D49" s="1307"/>
      <c r="E49" s="1311"/>
      <c r="F49" s="1311"/>
      <c r="G49" s="1311"/>
      <c r="H49" s="1311"/>
      <c r="I49" s="1311"/>
      <c r="J49" s="1313"/>
    </row>
    <row r="50" spans="2:10" ht="12.75" customHeight="1">
      <c r="B50" s="683" t="s">
        <v>1513</v>
      </c>
      <c r="C50" s="137" t="s">
        <v>2740</v>
      </c>
      <c r="D50" s="1307"/>
      <c r="E50" s="1311"/>
      <c r="F50" s="1311"/>
      <c r="G50" s="1311"/>
      <c r="H50" s="1311"/>
      <c r="I50" s="1311">
        <f>E50-G50</f>
        <v>0</v>
      </c>
      <c r="J50" s="1313">
        <f>F50-H50</f>
        <v>0</v>
      </c>
    </row>
    <row r="51" spans="2:10" ht="12.75" customHeight="1">
      <c r="B51" s="685" t="s">
        <v>1657</v>
      </c>
      <c r="C51" s="560"/>
      <c r="D51" s="1307" t="s">
        <v>1718</v>
      </c>
      <c r="E51" s="508"/>
      <c r="F51" s="508"/>
      <c r="G51" s="508"/>
      <c r="H51" s="508"/>
      <c r="I51" s="508"/>
      <c r="J51" s="569"/>
    </row>
    <row r="52" spans="2:10" ht="12.75" customHeight="1">
      <c r="B52" s="685"/>
      <c r="C52" s="316"/>
      <c r="D52" s="1307" t="s">
        <v>2636</v>
      </c>
      <c r="E52" s="732"/>
      <c r="F52" s="732"/>
      <c r="G52" s="732"/>
      <c r="H52" s="732"/>
      <c r="I52" s="732"/>
      <c r="J52" s="740"/>
    </row>
    <row r="53" spans="2:10" ht="12.75" customHeight="1">
      <c r="B53" s="685"/>
      <c r="C53" s="316"/>
      <c r="D53" s="1307" t="s">
        <v>1722</v>
      </c>
      <c r="E53" s="732"/>
      <c r="F53" s="732"/>
      <c r="G53" s="732"/>
      <c r="H53" s="732"/>
      <c r="I53" s="732"/>
      <c r="J53" s="740"/>
    </row>
    <row r="54" spans="2:10" ht="12.75" customHeight="1">
      <c r="B54" s="685"/>
      <c r="C54" s="316"/>
      <c r="D54" s="1307" t="s">
        <v>2637</v>
      </c>
      <c r="E54" s="732"/>
      <c r="F54" s="732"/>
      <c r="G54" s="732"/>
      <c r="H54" s="732"/>
      <c r="I54" s="732"/>
      <c r="J54" s="740"/>
    </row>
    <row r="55" spans="2:10" ht="12.75" customHeight="1">
      <c r="B55" s="685"/>
      <c r="C55" s="316"/>
      <c r="D55" s="1315" t="s">
        <v>2738</v>
      </c>
      <c r="E55" s="732"/>
      <c r="F55" s="732"/>
      <c r="G55" s="732"/>
      <c r="H55" s="732"/>
      <c r="I55" s="732"/>
      <c r="J55" s="740"/>
    </row>
    <row r="56" spans="2:10" ht="12.75" customHeight="1">
      <c r="B56" s="685"/>
      <c r="C56" s="316"/>
      <c r="D56" s="1307" t="s">
        <v>2639</v>
      </c>
      <c r="E56" s="732"/>
      <c r="F56" s="732"/>
      <c r="G56" s="732"/>
      <c r="H56" s="732"/>
      <c r="I56" s="732"/>
      <c r="J56" s="740"/>
    </row>
    <row r="57" spans="2:10" ht="12.75" customHeight="1">
      <c r="B57" s="685"/>
      <c r="C57" s="180"/>
      <c r="D57" s="1307"/>
      <c r="E57" s="4254"/>
      <c r="F57" s="4254"/>
      <c r="G57" s="4254"/>
      <c r="H57" s="4254"/>
      <c r="I57" s="4254"/>
      <c r="J57" s="4255"/>
    </row>
    <row r="58" spans="2:10" ht="12.75" customHeight="1">
      <c r="B58" s="685" t="s">
        <v>1483</v>
      </c>
      <c r="C58" s="560"/>
      <c r="D58" s="1307" t="s">
        <v>1718</v>
      </c>
      <c r="E58" s="508"/>
      <c r="F58" s="508"/>
      <c r="G58" s="508"/>
      <c r="H58" s="508"/>
      <c r="I58" s="508"/>
      <c r="J58" s="569"/>
    </row>
    <row r="59" spans="2:10" ht="12.75" customHeight="1">
      <c r="B59" s="680"/>
      <c r="C59" s="316"/>
      <c r="D59" s="1307" t="s">
        <v>2636</v>
      </c>
      <c r="E59" s="732"/>
      <c r="F59" s="732"/>
      <c r="G59" s="732"/>
      <c r="H59" s="732"/>
      <c r="I59" s="732"/>
      <c r="J59" s="740"/>
    </row>
    <row r="60" spans="2:10" ht="12.75" customHeight="1">
      <c r="B60" s="680"/>
      <c r="C60" s="316"/>
      <c r="D60" s="1307" t="s">
        <v>1722</v>
      </c>
      <c r="E60" s="732"/>
      <c r="F60" s="732"/>
      <c r="G60" s="732"/>
      <c r="H60" s="732"/>
      <c r="I60" s="732"/>
      <c r="J60" s="740"/>
    </row>
    <row r="61" spans="2:10" ht="12.75" customHeight="1">
      <c r="B61" s="680"/>
      <c r="C61" s="316"/>
      <c r="D61" s="1307" t="s">
        <v>2637</v>
      </c>
      <c r="E61" s="732"/>
      <c r="F61" s="732"/>
      <c r="G61" s="732"/>
      <c r="H61" s="732"/>
      <c r="I61" s="732"/>
      <c r="J61" s="740"/>
    </row>
    <row r="62" spans="2:10" ht="12.75" customHeight="1">
      <c r="B62" s="680"/>
      <c r="C62" s="316"/>
      <c r="D62" s="1315" t="s">
        <v>2738</v>
      </c>
      <c r="E62" s="732"/>
      <c r="F62" s="732"/>
      <c r="G62" s="732"/>
      <c r="H62" s="732"/>
      <c r="I62" s="732"/>
      <c r="J62" s="740"/>
    </row>
    <row r="63" spans="2:10" ht="12.75" customHeight="1" thickBot="1">
      <c r="B63" s="680"/>
      <c r="C63" s="316"/>
      <c r="D63" s="1307" t="s">
        <v>2639</v>
      </c>
      <c r="E63" s="732"/>
      <c r="F63" s="732"/>
      <c r="G63" s="732"/>
      <c r="H63" s="732"/>
      <c r="I63" s="732"/>
      <c r="J63" s="740"/>
    </row>
    <row r="64" spans="2:10" ht="12.75" customHeight="1">
      <c r="B64" s="680"/>
      <c r="C64" s="137" t="s">
        <v>1594</v>
      </c>
      <c r="D64" s="1307"/>
      <c r="E64" s="6047">
        <f t="shared" ref="E64:J64" si="2">SUBTOTAL(9,E51:E63)</f>
        <v>0</v>
      </c>
      <c r="F64" s="6047">
        <f t="shared" si="2"/>
        <v>0</v>
      </c>
      <c r="G64" s="6047">
        <f t="shared" si="2"/>
        <v>0</v>
      </c>
      <c r="H64" s="6047">
        <f t="shared" si="2"/>
        <v>0</v>
      </c>
      <c r="I64" s="6047">
        <f t="shared" si="2"/>
        <v>0</v>
      </c>
      <c r="J64" s="6048">
        <f t="shared" si="2"/>
        <v>0</v>
      </c>
    </row>
    <row r="65" spans="2:10" ht="12.75" customHeight="1">
      <c r="B65" s="680"/>
      <c r="C65" s="134"/>
      <c r="D65" s="1307"/>
      <c r="E65" s="1311"/>
      <c r="F65" s="1311"/>
      <c r="G65" s="1311"/>
      <c r="H65" s="1311"/>
      <c r="I65" s="1311"/>
      <c r="J65" s="1313"/>
    </row>
    <row r="66" spans="2:10" ht="12.75" customHeight="1">
      <c r="B66" s="683" t="s">
        <v>1514</v>
      </c>
      <c r="C66" s="137" t="s">
        <v>2741</v>
      </c>
      <c r="D66" s="1307"/>
      <c r="E66" s="1311"/>
      <c r="F66" s="1311"/>
      <c r="G66" s="1311"/>
      <c r="H66" s="1311"/>
      <c r="I66" s="1311"/>
      <c r="J66" s="1313"/>
    </row>
    <row r="67" spans="2:10" ht="12.75" customHeight="1">
      <c r="B67" s="686" t="s">
        <v>1657</v>
      </c>
      <c r="C67" s="134"/>
      <c r="D67" s="1307"/>
      <c r="E67" s="1311"/>
      <c r="F67" s="1311"/>
      <c r="G67" s="1311"/>
      <c r="H67" s="1311"/>
      <c r="I67" s="1311"/>
      <c r="J67" s="1313"/>
    </row>
    <row r="68" spans="2:10" ht="12.75" customHeight="1">
      <c r="B68" s="687" t="s">
        <v>2742</v>
      </c>
      <c r="C68" s="560"/>
      <c r="D68" s="1307" t="s">
        <v>1718</v>
      </c>
      <c r="E68" s="508"/>
      <c r="F68" s="508"/>
      <c r="G68" s="508"/>
      <c r="H68" s="508"/>
      <c r="I68" s="508"/>
      <c r="J68" s="569"/>
    </row>
    <row r="69" spans="2:10" ht="12.75" customHeight="1">
      <c r="B69" s="687"/>
      <c r="C69" s="316"/>
      <c r="D69" s="1307" t="s">
        <v>2636</v>
      </c>
      <c r="E69" s="732"/>
      <c r="F69" s="732"/>
      <c r="G69" s="732"/>
      <c r="H69" s="732"/>
      <c r="I69" s="732"/>
      <c r="J69" s="740"/>
    </row>
    <row r="70" spans="2:10" ht="12.75" customHeight="1">
      <c r="B70" s="687"/>
      <c r="C70" s="316"/>
      <c r="D70" s="1307" t="s">
        <v>1722</v>
      </c>
      <c r="E70" s="732"/>
      <c r="F70" s="732"/>
      <c r="G70" s="732"/>
      <c r="H70" s="732"/>
      <c r="I70" s="732"/>
      <c r="J70" s="740"/>
    </row>
    <row r="71" spans="2:10" ht="12.75" customHeight="1">
      <c r="B71" s="687"/>
      <c r="C71" s="316"/>
      <c r="D71" s="1307" t="s">
        <v>2637</v>
      </c>
      <c r="E71" s="732"/>
      <c r="F71" s="732"/>
      <c r="G71" s="732"/>
      <c r="H71" s="732"/>
      <c r="I71" s="732"/>
      <c r="J71" s="740"/>
    </row>
    <row r="72" spans="2:10" ht="12.75" customHeight="1">
      <c r="B72" s="687"/>
      <c r="C72" s="316"/>
      <c r="D72" s="1315" t="s">
        <v>2738</v>
      </c>
      <c r="E72" s="732"/>
      <c r="F72" s="732"/>
      <c r="G72" s="732"/>
      <c r="H72" s="732"/>
      <c r="I72" s="732"/>
      <c r="J72" s="740"/>
    </row>
    <row r="73" spans="2:10" ht="12.75" customHeight="1">
      <c r="B73" s="687"/>
      <c r="C73" s="316"/>
      <c r="D73" s="1307" t="s">
        <v>2639</v>
      </c>
      <c r="E73" s="732"/>
      <c r="F73" s="732"/>
      <c r="G73" s="732"/>
      <c r="H73" s="732"/>
      <c r="I73" s="732"/>
      <c r="J73" s="740"/>
    </row>
    <row r="74" spans="2:10" ht="12.75" customHeight="1">
      <c r="B74" s="687"/>
      <c r="C74" s="174"/>
      <c r="D74" s="1307"/>
      <c r="E74" s="4254"/>
      <c r="F74" s="4254"/>
      <c r="G74" s="4254"/>
      <c r="H74" s="4254"/>
      <c r="I74" s="4254"/>
      <c r="J74" s="4255"/>
    </row>
    <row r="75" spans="2:10" ht="12.75" customHeight="1">
      <c r="B75" s="687" t="s">
        <v>2743</v>
      </c>
      <c r="C75" s="560"/>
      <c r="D75" s="1307" t="s">
        <v>1718</v>
      </c>
      <c r="E75" s="508"/>
      <c r="F75" s="508"/>
      <c r="G75" s="508"/>
      <c r="H75" s="508"/>
      <c r="I75" s="508"/>
      <c r="J75" s="569"/>
    </row>
    <row r="76" spans="2:10" ht="12.75" customHeight="1">
      <c r="B76" s="686"/>
      <c r="C76" s="316"/>
      <c r="D76" s="1307" t="s">
        <v>2636</v>
      </c>
      <c r="E76" s="732"/>
      <c r="F76" s="732"/>
      <c r="G76" s="732"/>
      <c r="H76" s="732"/>
      <c r="I76" s="732"/>
      <c r="J76" s="740"/>
    </row>
    <row r="77" spans="2:10" ht="12.75" customHeight="1">
      <c r="B77" s="686"/>
      <c r="C77" s="316"/>
      <c r="D77" s="1307" t="s">
        <v>1722</v>
      </c>
      <c r="E77" s="732"/>
      <c r="F77" s="732"/>
      <c r="G77" s="732"/>
      <c r="H77" s="732"/>
      <c r="I77" s="732"/>
      <c r="J77" s="740"/>
    </row>
    <row r="78" spans="2:10" ht="12.75" customHeight="1">
      <c r="B78" s="686"/>
      <c r="C78" s="316"/>
      <c r="D78" s="1307" t="s">
        <v>2637</v>
      </c>
      <c r="E78" s="732"/>
      <c r="F78" s="732"/>
      <c r="G78" s="732"/>
      <c r="H78" s="732"/>
      <c r="I78" s="732"/>
      <c r="J78" s="740"/>
    </row>
    <row r="79" spans="2:10" ht="12.75" customHeight="1">
      <c r="B79" s="686"/>
      <c r="C79" s="316"/>
      <c r="D79" s="1315" t="s">
        <v>2738</v>
      </c>
      <c r="E79" s="732"/>
      <c r="F79" s="732"/>
      <c r="G79" s="732"/>
      <c r="H79" s="732"/>
      <c r="I79" s="732"/>
      <c r="J79" s="740"/>
    </row>
    <row r="80" spans="2:10" ht="12.75" customHeight="1" thickBot="1">
      <c r="B80" s="686"/>
      <c r="C80" s="316"/>
      <c r="D80" s="1307" t="s">
        <v>2639</v>
      </c>
      <c r="E80" s="732"/>
      <c r="F80" s="732"/>
      <c r="G80" s="732"/>
      <c r="H80" s="732"/>
      <c r="I80" s="732"/>
      <c r="J80" s="740"/>
    </row>
    <row r="81" spans="2:10" ht="12.75" customHeight="1">
      <c r="B81" s="685"/>
      <c r="C81" s="137" t="s">
        <v>1594</v>
      </c>
      <c r="D81" s="1307"/>
      <c r="E81" s="6047">
        <f t="shared" ref="E81:J81" si="3">SUBTOTAL(9,E68:E80)</f>
        <v>0</v>
      </c>
      <c r="F81" s="6047">
        <f t="shared" si="3"/>
        <v>0</v>
      </c>
      <c r="G81" s="6047">
        <f t="shared" si="3"/>
        <v>0</v>
      </c>
      <c r="H81" s="6047">
        <f t="shared" si="3"/>
        <v>0</v>
      </c>
      <c r="I81" s="6047">
        <f t="shared" si="3"/>
        <v>0</v>
      </c>
      <c r="J81" s="6048">
        <f t="shared" si="3"/>
        <v>0</v>
      </c>
    </row>
    <row r="82" spans="2:10" ht="12.75" customHeight="1">
      <c r="B82" s="686"/>
      <c r="C82" s="174"/>
      <c r="D82" s="1307"/>
      <c r="E82" s="1311"/>
      <c r="F82" s="1311"/>
      <c r="G82" s="1311"/>
      <c r="H82" s="1311"/>
      <c r="I82" s="1311"/>
      <c r="J82" s="1313"/>
    </row>
    <row r="83" spans="2:10" ht="12.75" customHeight="1">
      <c r="B83" s="686" t="s">
        <v>1483</v>
      </c>
      <c r="C83" s="134"/>
      <c r="D83" s="1307"/>
      <c r="E83" s="1311"/>
      <c r="F83" s="1311"/>
      <c r="G83" s="1311"/>
      <c r="H83" s="1311"/>
      <c r="I83" s="1311"/>
      <c r="J83" s="1313"/>
    </row>
    <row r="84" spans="2:10" ht="12.75" customHeight="1">
      <c r="B84" s="687" t="s">
        <v>2744</v>
      </c>
      <c r="C84" s="560"/>
      <c r="D84" s="1307" t="s">
        <v>1718</v>
      </c>
      <c r="E84" s="508"/>
      <c r="F84" s="508"/>
      <c r="G84" s="508"/>
      <c r="H84" s="508"/>
      <c r="I84" s="508"/>
      <c r="J84" s="569"/>
    </row>
    <row r="85" spans="2:10" ht="12.75" customHeight="1">
      <c r="B85" s="688"/>
      <c r="C85" s="316"/>
      <c r="D85" s="1307" t="s">
        <v>2636</v>
      </c>
      <c r="E85" s="732"/>
      <c r="F85" s="732"/>
      <c r="G85" s="732"/>
      <c r="H85" s="732"/>
      <c r="I85" s="732"/>
      <c r="J85" s="740"/>
    </row>
    <row r="86" spans="2:10" ht="12.75" customHeight="1">
      <c r="B86" s="688"/>
      <c r="C86" s="316"/>
      <c r="D86" s="1307" t="s">
        <v>1722</v>
      </c>
      <c r="E86" s="732"/>
      <c r="F86" s="732"/>
      <c r="G86" s="732"/>
      <c r="H86" s="732"/>
      <c r="I86" s="732"/>
      <c r="J86" s="740"/>
    </row>
    <row r="87" spans="2:10" ht="12.75" customHeight="1">
      <c r="B87" s="688"/>
      <c r="C87" s="316"/>
      <c r="D87" s="1307" t="s">
        <v>2637</v>
      </c>
      <c r="E87" s="732"/>
      <c r="F87" s="732"/>
      <c r="G87" s="732"/>
      <c r="H87" s="732"/>
      <c r="I87" s="732"/>
      <c r="J87" s="740"/>
    </row>
    <row r="88" spans="2:10" ht="12.75" customHeight="1">
      <c r="B88" s="688"/>
      <c r="C88" s="316"/>
      <c r="D88" s="1315" t="s">
        <v>2738</v>
      </c>
      <c r="E88" s="732"/>
      <c r="F88" s="732"/>
      <c r="G88" s="732"/>
      <c r="H88" s="732"/>
      <c r="I88" s="732"/>
      <c r="J88" s="740"/>
    </row>
    <row r="89" spans="2:10" ht="12.75" customHeight="1">
      <c r="B89" s="688"/>
      <c r="C89" s="316"/>
      <c r="D89" s="1307" t="s">
        <v>2639</v>
      </c>
      <c r="E89" s="732"/>
      <c r="F89" s="732"/>
      <c r="G89" s="732"/>
      <c r="H89" s="732"/>
      <c r="I89" s="732"/>
      <c r="J89" s="740"/>
    </row>
    <row r="90" spans="2:10" ht="12.75" customHeight="1">
      <c r="B90" s="688"/>
      <c r="C90" s="174"/>
      <c r="D90" s="1307"/>
      <c r="E90" s="4254"/>
      <c r="F90" s="4254"/>
      <c r="G90" s="4254"/>
      <c r="H90" s="4254"/>
      <c r="I90" s="4254"/>
      <c r="J90" s="4255"/>
    </row>
    <row r="91" spans="2:10" ht="12.75" customHeight="1">
      <c r="B91" s="687" t="s">
        <v>2745</v>
      </c>
      <c r="C91" s="560"/>
      <c r="D91" s="1307" t="s">
        <v>1718</v>
      </c>
      <c r="E91" s="508"/>
      <c r="F91" s="508"/>
      <c r="G91" s="508"/>
      <c r="H91" s="508"/>
      <c r="I91" s="508"/>
      <c r="J91" s="569"/>
    </row>
    <row r="92" spans="2:10" ht="12.75" customHeight="1">
      <c r="B92" s="684"/>
      <c r="C92" s="316"/>
      <c r="D92" s="1307" t="s">
        <v>2636</v>
      </c>
      <c r="E92" s="732"/>
      <c r="F92" s="732"/>
      <c r="G92" s="732"/>
      <c r="H92" s="732"/>
      <c r="I92" s="732"/>
      <c r="J92" s="740"/>
    </row>
    <row r="93" spans="2:10" ht="12.75" customHeight="1">
      <c r="B93" s="684"/>
      <c r="C93" s="316"/>
      <c r="D93" s="1307" t="s">
        <v>1722</v>
      </c>
      <c r="E93" s="732"/>
      <c r="F93" s="732"/>
      <c r="G93" s="732"/>
      <c r="H93" s="732"/>
      <c r="I93" s="732"/>
      <c r="J93" s="740"/>
    </row>
    <row r="94" spans="2:10" ht="12.75" customHeight="1">
      <c r="B94" s="684"/>
      <c r="C94" s="316"/>
      <c r="D94" s="1307" t="s">
        <v>2637</v>
      </c>
      <c r="E94" s="732"/>
      <c r="F94" s="732"/>
      <c r="G94" s="732"/>
      <c r="H94" s="732"/>
      <c r="I94" s="732"/>
      <c r="J94" s="740"/>
    </row>
    <row r="95" spans="2:10" ht="12.75" customHeight="1">
      <c r="B95" s="684"/>
      <c r="C95" s="316"/>
      <c r="D95" s="1315" t="s">
        <v>2738</v>
      </c>
      <c r="E95" s="732"/>
      <c r="F95" s="732"/>
      <c r="G95" s="732"/>
      <c r="H95" s="732"/>
      <c r="I95" s="732"/>
      <c r="J95" s="740"/>
    </row>
    <row r="96" spans="2:10" ht="12.75" customHeight="1" thickBot="1">
      <c r="B96" s="684"/>
      <c r="C96" s="316"/>
      <c r="D96" s="1307" t="s">
        <v>2639</v>
      </c>
      <c r="E96" s="732"/>
      <c r="F96" s="732"/>
      <c r="G96" s="732"/>
      <c r="H96" s="732"/>
      <c r="I96" s="732"/>
      <c r="J96" s="740"/>
    </row>
    <row r="97" spans="2:10" ht="12.75" customHeight="1">
      <c r="B97" s="680"/>
      <c r="C97" s="137" t="s">
        <v>1594</v>
      </c>
      <c r="D97" s="1307"/>
      <c r="E97" s="6047">
        <f t="shared" ref="E97:J97" si="4">SUBTOTAL(9,E84:E96)</f>
        <v>0</v>
      </c>
      <c r="F97" s="6047">
        <f t="shared" si="4"/>
        <v>0</v>
      </c>
      <c r="G97" s="6047">
        <f t="shared" si="4"/>
        <v>0</v>
      </c>
      <c r="H97" s="6047">
        <f t="shared" si="4"/>
        <v>0</v>
      </c>
      <c r="I97" s="6047">
        <f t="shared" si="4"/>
        <v>0</v>
      </c>
      <c r="J97" s="6048">
        <f t="shared" si="4"/>
        <v>0</v>
      </c>
    </row>
    <row r="98" spans="2:10" ht="12.75" customHeight="1">
      <c r="B98" s="683"/>
      <c r="C98" s="174"/>
      <c r="D98" s="1307"/>
      <c r="E98" s="1311"/>
      <c r="F98" s="1311"/>
      <c r="G98" s="1311"/>
      <c r="H98" s="1311"/>
      <c r="I98" s="1311"/>
      <c r="J98" s="1313"/>
    </row>
    <row r="99" spans="2:10" ht="12.75" customHeight="1">
      <c r="B99" s="683" t="s">
        <v>1520</v>
      </c>
      <c r="C99" s="137" t="s">
        <v>2746</v>
      </c>
      <c r="D99" s="1307"/>
      <c r="E99" s="1311"/>
      <c r="F99" s="1311"/>
      <c r="G99" s="1311"/>
      <c r="H99" s="1311"/>
      <c r="I99" s="1311"/>
      <c r="J99" s="1313"/>
    </row>
    <row r="100" spans="2:10" ht="12.75" customHeight="1">
      <c r="B100" s="685" t="s">
        <v>1657</v>
      </c>
      <c r="C100" s="134"/>
      <c r="D100" s="1307"/>
      <c r="E100" s="1311"/>
      <c r="F100" s="1311"/>
      <c r="G100" s="1311"/>
      <c r="H100" s="1311"/>
      <c r="I100" s="1311"/>
      <c r="J100" s="1313"/>
    </row>
    <row r="101" spans="2:10" ht="12.75" customHeight="1">
      <c r="B101" s="687" t="s">
        <v>2742</v>
      </c>
      <c r="C101" s="560"/>
      <c r="D101" s="1307" t="s">
        <v>1718</v>
      </c>
      <c r="E101" s="508"/>
      <c r="F101" s="508"/>
      <c r="G101" s="508"/>
      <c r="H101" s="508"/>
      <c r="I101" s="508"/>
      <c r="J101" s="569"/>
    </row>
    <row r="102" spans="2:10" ht="12.75" customHeight="1">
      <c r="B102" s="688"/>
      <c r="C102" s="316"/>
      <c r="D102" s="1307" t="s">
        <v>2636</v>
      </c>
      <c r="E102" s="732"/>
      <c r="F102" s="732"/>
      <c r="G102" s="732"/>
      <c r="H102" s="732"/>
      <c r="I102" s="732"/>
      <c r="J102" s="740"/>
    </row>
    <row r="103" spans="2:10" ht="12.75" customHeight="1">
      <c r="B103" s="688"/>
      <c r="C103" s="316"/>
      <c r="D103" s="1307" t="s">
        <v>1722</v>
      </c>
      <c r="E103" s="732"/>
      <c r="F103" s="732"/>
      <c r="G103" s="732"/>
      <c r="H103" s="732"/>
      <c r="I103" s="732"/>
      <c r="J103" s="740"/>
    </row>
    <row r="104" spans="2:10" ht="12.75" customHeight="1">
      <c r="B104" s="688"/>
      <c r="C104" s="316"/>
      <c r="D104" s="1307" t="s">
        <v>2637</v>
      </c>
      <c r="E104" s="732"/>
      <c r="F104" s="732"/>
      <c r="G104" s="732"/>
      <c r="H104" s="732"/>
      <c r="I104" s="732"/>
      <c r="J104" s="740"/>
    </row>
    <row r="105" spans="2:10" ht="12.75" customHeight="1">
      <c r="B105" s="688"/>
      <c r="C105" s="316"/>
      <c r="D105" s="1315" t="s">
        <v>2738</v>
      </c>
      <c r="E105" s="732"/>
      <c r="F105" s="732"/>
      <c r="G105" s="732"/>
      <c r="H105" s="732"/>
      <c r="I105" s="732"/>
      <c r="J105" s="740"/>
    </row>
    <row r="106" spans="2:10" ht="12.75" customHeight="1">
      <c r="B106" s="688"/>
      <c r="C106" s="316"/>
      <c r="D106" s="1307" t="s">
        <v>2639</v>
      </c>
      <c r="E106" s="732"/>
      <c r="F106" s="732"/>
      <c r="G106" s="732"/>
      <c r="H106" s="732"/>
      <c r="I106" s="732"/>
      <c r="J106" s="740"/>
    </row>
    <row r="107" spans="2:10" ht="12.75" customHeight="1">
      <c r="B107" s="688"/>
      <c r="C107" s="174"/>
      <c r="D107" s="1307"/>
      <c r="E107" s="4254"/>
      <c r="F107" s="4254"/>
      <c r="G107" s="4254"/>
      <c r="H107" s="4254"/>
      <c r="I107" s="4254"/>
      <c r="J107" s="4255"/>
    </row>
    <row r="108" spans="2:10" ht="12.75" customHeight="1">
      <c r="B108" s="687" t="s">
        <v>2743</v>
      </c>
      <c r="C108" s="560"/>
      <c r="D108" s="1307" t="s">
        <v>1718</v>
      </c>
      <c r="E108" s="508"/>
      <c r="F108" s="508"/>
      <c r="G108" s="508"/>
      <c r="H108" s="508"/>
      <c r="I108" s="508"/>
      <c r="J108" s="569"/>
    </row>
    <row r="109" spans="2:10" ht="12.75" customHeight="1">
      <c r="B109" s="686"/>
      <c r="C109" s="316"/>
      <c r="D109" s="1307" t="s">
        <v>2636</v>
      </c>
      <c r="E109" s="732"/>
      <c r="F109" s="732"/>
      <c r="G109" s="732"/>
      <c r="H109" s="732"/>
      <c r="I109" s="732"/>
      <c r="J109" s="740"/>
    </row>
    <row r="110" spans="2:10" ht="12.75" customHeight="1">
      <c r="B110" s="686"/>
      <c r="C110" s="316"/>
      <c r="D110" s="1307" t="s">
        <v>1722</v>
      </c>
      <c r="E110" s="732"/>
      <c r="F110" s="732"/>
      <c r="G110" s="732"/>
      <c r="H110" s="732"/>
      <c r="I110" s="732"/>
      <c r="J110" s="740"/>
    </row>
    <row r="111" spans="2:10" ht="12.75" customHeight="1">
      <c r="B111" s="686"/>
      <c r="C111" s="316"/>
      <c r="D111" s="1307" t="s">
        <v>2637</v>
      </c>
      <c r="E111" s="732"/>
      <c r="F111" s="732"/>
      <c r="G111" s="732"/>
      <c r="H111" s="732"/>
      <c r="I111" s="732"/>
      <c r="J111" s="740"/>
    </row>
    <row r="112" spans="2:10" ht="12.75" customHeight="1">
      <c r="B112" s="686"/>
      <c r="C112" s="316"/>
      <c r="D112" s="1315" t="s">
        <v>2738</v>
      </c>
      <c r="E112" s="732"/>
      <c r="F112" s="732"/>
      <c r="G112" s="732"/>
      <c r="H112" s="732"/>
      <c r="I112" s="732"/>
      <c r="J112" s="740"/>
    </row>
    <row r="113" spans="2:10" ht="12.75" customHeight="1" thickBot="1">
      <c r="B113" s="686"/>
      <c r="C113" s="316"/>
      <c r="D113" s="1307" t="s">
        <v>2639</v>
      </c>
      <c r="E113" s="732"/>
      <c r="F113" s="732"/>
      <c r="G113" s="732"/>
      <c r="H113" s="732"/>
      <c r="I113" s="732"/>
      <c r="J113" s="740"/>
    </row>
    <row r="114" spans="2:10" ht="12.75" customHeight="1">
      <c r="B114" s="685"/>
      <c r="C114" s="137" t="s">
        <v>1594</v>
      </c>
      <c r="D114" s="1307"/>
      <c r="E114" s="6047">
        <f t="shared" ref="E114:J114" si="5">SUBTOTAL(9,E101:E113)</f>
        <v>0</v>
      </c>
      <c r="F114" s="6047">
        <f t="shared" si="5"/>
        <v>0</v>
      </c>
      <c r="G114" s="6047">
        <f t="shared" si="5"/>
        <v>0</v>
      </c>
      <c r="H114" s="6047">
        <f t="shared" si="5"/>
        <v>0</v>
      </c>
      <c r="I114" s="6047">
        <f t="shared" si="5"/>
        <v>0</v>
      </c>
      <c r="J114" s="6048">
        <f t="shared" si="5"/>
        <v>0</v>
      </c>
    </row>
    <row r="115" spans="2:10" ht="12.75" customHeight="1">
      <c r="B115" s="686"/>
      <c r="C115" s="174"/>
      <c r="D115" s="1307"/>
      <c r="E115" s="1311"/>
      <c r="F115" s="1311"/>
      <c r="G115" s="1311"/>
      <c r="H115" s="1311"/>
      <c r="I115" s="1311"/>
      <c r="J115" s="1313"/>
    </row>
    <row r="116" spans="2:10" ht="12.75" customHeight="1">
      <c r="B116" s="686" t="s">
        <v>1660</v>
      </c>
      <c r="C116" s="134"/>
      <c r="D116" s="1307"/>
      <c r="E116" s="1311"/>
      <c r="F116" s="1311"/>
      <c r="G116" s="1311"/>
      <c r="H116" s="1311"/>
      <c r="I116" s="1311"/>
      <c r="J116" s="1313"/>
    </row>
    <row r="117" spans="2:10" ht="12.75" customHeight="1">
      <c r="B117" s="687" t="s">
        <v>2744</v>
      </c>
      <c r="C117" s="560"/>
      <c r="D117" s="1307" t="s">
        <v>1718</v>
      </c>
      <c r="E117" s="508"/>
      <c r="F117" s="508"/>
      <c r="G117" s="508"/>
      <c r="H117" s="508"/>
      <c r="I117" s="508"/>
      <c r="J117" s="569"/>
    </row>
    <row r="118" spans="2:10" ht="12.75" customHeight="1">
      <c r="B118" s="688"/>
      <c r="C118" s="316"/>
      <c r="D118" s="1307" t="s">
        <v>2636</v>
      </c>
      <c r="E118" s="732"/>
      <c r="F118" s="732"/>
      <c r="G118" s="732"/>
      <c r="H118" s="732"/>
      <c r="I118" s="732"/>
      <c r="J118" s="740"/>
    </row>
    <row r="119" spans="2:10" ht="12.75" customHeight="1">
      <c r="B119" s="688"/>
      <c r="C119" s="316"/>
      <c r="D119" s="1307" t="s">
        <v>1722</v>
      </c>
      <c r="E119" s="732"/>
      <c r="F119" s="732"/>
      <c r="G119" s="732"/>
      <c r="H119" s="732"/>
      <c r="I119" s="732"/>
      <c r="J119" s="740"/>
    </row>
    <row r="120" spans="2:10" ht="12.75" customHeight="1">
      <c r="B120" s="688"/>
      <c r="C120" s="316"/>
      <c r="D120" s="1307" t="s">
        <v>2637</v>
      </c>
      <c r="E120" s="732"/>
      <c r="F120" s="732"/>
      <c r="G120" s="732"/>
      <c r="H120" s="732"/>
      <c r="I120" s="732"/>
      <c r="J120" s="740"/>
    </row>
    <row r="121" spans="2:10" ht="12.75" customHeight="1">
      <c r="B121" s="688"/>
      <c r="C121" s="316"/>
      <c r="D121" s="1315" t="s">
        <v>2738</v>
      </c>
      <c r="E121" s="732"/>
      <c r="F121" s="732"/>
      <c r="G121" s="732"/>
      <c r="H121" s="732"/>
      <c r="I121" s="732"/>
      <c r="J121" s="740"/>
    </row>
    <row r="122" spans="2:10" ht="12.75" customHeight="1">
      <c r="B122" s="688"/>
      <c r="C122" s="316"/>
      <c r="D122" s="1307" t="s">
        <v>2639</v>
      </c>
      <c r="E122" s="732"/>
      <c r="F122" s="732"/>
      <c r="G122" s="732"/>
      <c r="H122" s="732"/>
      <c r="I122" s="732"/>
      <c r="J122" s="740"/>
    </row>
    <row r="123" spans="2:10" ht="12.75" customHeight="1">
      <c r="B123" s="688"/>
      <c r="C123" s="174"/>
      <c r="D123" s="1307"/>
      <c r="E123" s="4254"/>
      <c r="F123" s="4254"/>
      <c r="G123" s="4254"/>
      <c r="H123" s="4254"/>
      <c r="I123" s="4254"/>
      <c r="J123" s="4255"/>
    </row>
    <row r="124" spans="2:10" ht="12.75" customHeight="1">
      <c r="B124" s="687" t="s">
        <v>2745</v>
      </c>
      <c r="C124" s="560"/>
      <c r="D124" s="1307" t="s">
        <v>1718</v>
      </c>
      <c r="E124" s="508"/>
      <c r="F124" s="508"/>
      <c r="G124" s="508"/>
      <c r="H124" s="508"/>
      <c r="I124" s="508"/>
      <c r="J124" s="569"/>
    </row>
    <row r="125" spans="2:10" ht="12.75" customHeight="1">
      <c r="B125" s="684"/>
      <c r="C125" s="316"/>
      <c r="D125" s="1307" t="s">
        <v>2636</v>
      </c>
      <c r="E125" s="732"/>
      <c r="F125" s="732"/>
      <c r="G125" s="732"/>
      <c r="H125" s="732"/>
      <c r="I125" s="732"/>
      <c r="J125" s="740"/>
    </row>
    <row r="126" spans="2:10" ht="12.75" customHeight="1">
      <c r="B126" s="683"/>
      <c r="C126" s="316"/>
      <c r="D126" s="1307" t="s">
        <v>1722</v>
      </c>
      <c r="E126" s="732"/>
      <c r="F126" s="732"/>
      <c r="G126" s="732"/>
      <c r="H126" s="732"/>
      <c r="I126" s="732"/>
      <c r="J126" s="740"/>
    </row>
    <row r="127" spans="2:10" ht="12.75" customHeight="1">
      <c r="B127" s="683"/>
      <c r="C127" s="316"/>
      <c r="D127" s="1307" t="s">
        <v>2637</v>
      </c>
      <c r="E127" s="732"/>
      <c r="F127" s="732"/>
      <c r="G127" s="732"/>
      <c r="H127" s="732"/>
      <c r="I127" s="732"/>
      <c r="J127" s="740"/>
    </row>
    <row r="128" spans="2:10" ht="12.75" customHeight="1">
      <c r="B128" s="681"/>
      <c r="C128" s="316"/>
      <c r="D128" s="1315" t="s">
        <v>2738</v>
      </c>
      <c r="E128" s="732"/>
      <c r="F128" s="732"/>
      <c r="G128" s="732"/>
      <c r="H128" s="732"/>
      <c r="I128" s="732"/>
      <c r="J128" s="740"/>
    </row>
    <row r="129" spans="2:10" ht="12.75" customHeight="1" thickBot="1">
      <c r="B129" s="681"/>
      <c r="C129" s="316"/>
      <c r="D129" s="1307" t="s">
        <v>2639</v>
      </c>
      <c r="E129" s="732"/>
      <c r="F129" s="732"/>
      <c r="G129" s="732"/>
      <c r="H129" s="732"/>
      <c r="I129" s="732"/>
      <c r="J129" s="740"/>
    </row>
    <row r="130" spans="2:10" ht="12.75" customHeight="1">
      <c r="B130" s="679"/>
      <c r="C130" s="137" t="s">
        <v>1594</v>
      </c>
      <c r="D130" s="1307"/>
      <c r="E130" s="6047">
        <f t="shared" ref="E130:J130" si="6">SUBTOTAL(9,E117:E129)</f>
        <v>0</v>
      </c>
      <c r="F130" s="6047">
        <f t="shared" si="6"/>
        <v>0</v>
      </c>
      <c r="G130" s="6047">
        <f t="shared" si="6"/>
        <v>0</v>
      </c>
      <c r="H130" s="6047">
        <f t="shared" si="6"/>
        <v>0</v>
      </c>
      <c r="I130" s="6047">
        <f t="shared" si="6"/>
        <v>0</v>
      </c>
      <c r="J130" s="6048">
        <f t="shared" si="6"/>
        <v>0</v>
      </c>
    </row>
    <row r="131" spans="2:10" ht="12.75" customHeight="1">
      <c r="B131" s="681"/>
      <c r="C131" s="174"/>
      <c r="D131" s="1307"/>
      <c r="E131" s="1311"/>
      <c r="F131" s="1311"/>
      <c r="G131" s="1311"/>
      <c r="H131" s="1311"/>
      <c r="I131" s="1311"/>
      <c r="J131" s="1313"/>
    </row>
    <row r="132" spans="2:10" ht="12.75" customHeight="1" thickBot="1">
      <c r="B132" s="682"/>
      <c r="C132" s="317"/>
      <c r="D132" s="318"/>
      <c r="E132" s="181"/>
      <c r="F132" s="181"/>
      <c r="G132" s="181"/>
      <c r="H132" s="181"/>
      <c r="I132" s="181"/>
      <c r="J132" s="182"/>
    </row>
    <row r="133" spans="2:10" ht="12.75" customHeight="1" thickBot="1">
      <c r="B133" s="6049" t="s">
        <v>59</v>
      </c>
      <c r="C133" s="6050"/>
      <c r="D133" s="6051"/>
      <c r="E133" s="6052">
        <f>E31+E47+E64+E81+E97+E114+E130</f>
        <v>0</v>
      </c>
      <c r="F133" s="6052">
        <f t="shared" ref="F133:J133" si="7">F31+F47+F64+F81+F97+F114+F130</f>
        <v>0</v>
      </c>
      <c r="G133" s="6052">
        <f t="shared" si="7"/>
        <v>0</v>
      </c>
      <c r="H133" s="6052">
        <f t="shared" si="7"/>
        <v>0</v>
      </c>
      <c r="I133" s="6052">
        <f t="shared" si="7"/>
        <v>0</v>
      </c>
      <c r="J133" s="6053">
        <f t="shared" si="7"/>
        <v>0</v>
      </c>
    </row>
    <row r="135" spans="2:10" ht="12.75" customHeight="1">
      <c r="B135" s="71" t="s">
        <v>2732</v>
      </c>
    </row>
    <row r="136" spans="2:10" ht="12.75" customHeight="1">
      <c r="B136" s="232" t="s">
        <v>2747</v>
      </c>
    </row>
  </sheetData>
  <mergeCells count="9">
    <mergeCell ref="K2:K5"/>
    <mergeCell ref="B9:C13"/>
    <mergeCell ref="D9:D13"/>
    <mergeCell ref="H10:H12"/>
    <mergeCell ref="I10:I12"/>
    <mergeCell ref="J10:J12"/>
    <mergeCell ref="E10:E12"/>
    <mergeCell ref="F10:F12"/>
    <mergeCell ref="G10:G12"/>
  </mergeCells>
  <conditionalFormatting sqref="B3">
    <cfRule type="cellIs" dxfId="65" priority="1" operator="lessThan">
      <formula>0</formula>
    </cfRule>
    <cfRule type="cellIs" dxfId="64" priority="2" operator="lessThan">
      <formula>0</formula>
    </cfRule>
    <cfRule type="cellIs" dxfId="63" priority="3" operator="lessThan">
      <formula>0</formula>
    </cfRule>
    <cfRule type="cellIs" dxfId="62" priority="4" operator="lessThan">
      <formula>0</formula>
    </cfRule>
  </conditionalFormatting>
  <dataValidations disablePrompts="1" count="1">
    <dataValidation type="custom" errorStyle="warning" allowBlank="1" showInputMessage="1" showErrorMessage="1" errorTitle="Data anomaly" error="Check input" sqref="B4" xr:uid="{B1150B11-1E03-47DA-8812-EBF78316FADA}">
      <formula1>"if(B24:FL80&lt;0,""Check"","""")"</formula1>
    </dataValidation>
  </dataValidations>
  <hyperlinks>
    <hyperlink ref="L5" location="SCI!A1" display="SCI" xr:uid="{7D1C8A07-C27F-40A6-925B-5D5D90432A35}"/>
    <hyperlink ref="L4" location="'SFP - Liab, NW '!A1" display="SFP-Liab and NW" xr:uid="{2E048991-96EB-42F2-A1B5-6A4AACC9D233}"/>
    <hyperlink ref="L3" location="'SFP - Asset'!A1" display="SFP-Asset" xr:uid="{3A30405F-DAEC-4F3E-B84C-7A462813EE4C}"/>
    <hyperlink ref="L2" location="Content!A1" display="Content" xr:uid="{C01B0839-9041-4EFD-ACD4-A3716B454D78}"/>
  </hyperlinks>
  <printOptions horizontalCentered="1"/>
  <pageMargins left="0.2" right="0.2" top="1.25" bottom="0.75" header="0.3" footer="0.3"/>
  <pageSetup paperSize="5" scale="53" fitToHeight="0" orientation="portrait" r:id="rId1"/>
  <rowBreaks count="1" manualBreakCount="1">
    <brk id="115" min="1" max="12"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8">
    <tabColor rgb="FFFFCCCC"/>
    <pageSetUpPr fitToPage="1"/>
  </sheetPr>
  <dimension ref="B2:Q137"/>
  <sheetViews>
    <sheetView showGridLines="0" topLeftCell="A128" zoomScale="85" zoomScaleNormal="85" workbookViewId="0">
      <selection activeCell="D4" sqref="D4"/>
    </sheetView>
  </sheetViews>
  <sheetFormatPr defaultColWidth="9" defaultRowHeight="12.75" customHeight="1"/>
  <cols>
    <col min="1" max="1" width="1.85546875" style="43" customWidth="1"/>
    <col min="2" max="2" width="11.7109375" style="179" customWidth="1"/>
    <col min="3" max="4" width="35.7109375" style="43" customWidth="1"/>
    <col min="5" max="5" width="18.7109375" style="43" customWidth="1"/>
    <col min="6" max="11" width="20.7109375" style="43" customWidth="1"/>
    <col min="12" max="12" width="2.28515625" style="43" customWidth="1"/>
    <col min="13" max="13" width="18.7109375" style="43" customWidth="1"/>
    <col min="14" max="15" width="17.7109375" style="43" customWidth="1"/>
    <col min="16" max="17" width="17.7109375" style="178" customWidth="1"/>
    <col min="18" max="16384" width="9" style="43"/>
  </cols>
  <sheetData>
    <row r="2" spans="2:17">
      <c r="B2" s="1073" t="s">
        <v>2748</v>
      </c>
      <c r="L2" s="8356" t="s">
        <v>1486</v>
      </c>
      <c r="M2" s="5970" t="s">
        <v>1067</v>
      </c>
    </row>
    <row r="3" spans="2:17" ht="17.25" customHeight="1" thickBot="1">
      <c r="B3" s="426" t="s">
        <v>7</v>
      </c>
      <c r="D3" s="6011">
        <f>'Com Prof'!D2</f>
        <v>0</v>
      </c>
      <c r="E3" s="6012"/>
      <c r="F3" s="6012"/>
      <c r="G3" s="432"/>
      <c r="H3" s="432"/>
      <c r="I3" s="432"/>
      <c r="J3" s="432"/>
      <c r="K3" s="432"/>
      <c r="L3" s="8357"/>
      <c r="M3" s="550" t="s">
        <v>1487</v>
      </c>
      <c r="N3" s="432"/>
      <c r="O3" s="432"/>
      <c r="P3" s="432"/>
      <c r="Q3" s="432"/>
    </row>
    <row r="4" spans="2:17" ht="13.5" thickBot="1">
      <c r="B4" s="426" t="s">
        <v>757</v>
      </c>
      <c r="D4" s="6013">
        <f>'Com Prof'!D3</f>
        <v>45657</v>
      </c>
      <c r="E4" s="6014"/>
      <c r="F4" s="6014"/>
      <c r="L4" s="8357"/>
      <c r="M4" s="550" t="s">
        <v>1488</v>
      </c>
    </row>
    <row r="5" spans="2:17" ht="13.5" thickBot="1">
      <c r="B5" s="649"/>
      <c r="C5" s="649"/>
      <c r="D5" s="649"/>
      <c r="E5" s="649"/>
      <c r="F5" s="649"/>
      <c r="G5" s="649"/>
      <c r="H5" s="649"/>
      <c r="I5" s="649"/>
      <c r="J5" s="649"/>
      <c r="K5" s="649"/>
      <c r="L5" s="8358"/>
      <c r="M5" s="551" t="s">
        <v>258</v>
      </c>
      <c r="N5" s="45"/>
      <c r="O5" s="45"/>
      <c r="P5" s="45"/>
      <c r="Q5" s="45"/>
    </row>
    <row r="6" spans="2:17" ht="14.1" customHeight="1">
      <c r="B6" s="649"/>
      <c r="C6" s="649"/>
      <c r="D6" s="649"/>
      <c r="E6" s="649"/>
      <c r="F6" s="649"/>
      <c r="G6" s="649"/>
      <c r="H6" s="649"/>
      <c r="I6" s="649"/>
      <c r="J6" s="649"/>
      <c r="K6" s="649"/>
      <c r="L6" s="433"/>
      <c r="M6" s="6054"/>
      <c r="N6" s="183"/>
      <c r="O6" s="183"/>
      <c r="P6" s="183"/>
      <c r="Q6" s="183"/>
    </row>
    <row r="7" spans="2:17" ht="14.1" customHeight="1">
      <c r="L7" s="178"/>
      <c r="M7" s="178"/>
      <c r="N7" s="183"/>
      <c r="O7" s="183"/>
      <c r="P7" s="183"/>
      <c r="Q7" s="183"/>
    </row>
    <row r="8" spans="2:17" ht="14.1" customHeight="1">
      <c r="L8" s="178"/>
      <c r="M8" s="178"/>
      <c r="N8" s="183"/>
      <c r="O8" s="183"/>
      <c r="P8" s="183"/>
      <c r="Q8" s="183"/>
    </row>
    <row r="9" spans="2:17" ht="12.75" customHeight="1" thickBot="1">
      <c r="L9" s="178"/>
      <c r="M9" s="178"/>
      <c r="N9" s="183"/>
      <c r="O9" s="183"/>
      <c r="P9" s="183"/>
      <c r="Q9" s="183"/>
    </row>
    <row r="10" spans="2:17" ht="12.75" customHeight="1">
      <c r="B10" s="8615" t="s">
        <v>2735</v>
      </c>
      <c r="C10" s="8616"/>
      <c r="D10" s="8620" t="s">
        <v>2749</v>
      </c>
      <c r="E10" s="8614" t="s">
        <v>2736</v>
      </c>
      <c r="F10" s="6055" t="s">
        <v>2709</v>
      </c>
      <c r="G10" s="6055"/>
      <c r="H10" s="6055" t="s">
        <v>2710</v>
      </c>
      <c r="I10" s="6055"/>
      <c r="J10" s="6056" t="s">
        <v>2712</v>
      </c>
      <c r="K10" s="6057"/>
      <c r="P10" s="43"/>
      <c r="Q10" s="43"/>
    </row>
    <row r="11" spans="2:17" ht="12.75" customHeight="1">
      <c r="B11" s="8617"/>
      <c r="C11" s="8606"/>
      <c r="D11" s="8621"/>
      <c r="E11" s="8580"/>
      <c r="F11" s="8623" t="s">
        <v>2713</v>
      </c>
      <c r="G11" s="8612" t="s">
        <v>2714</v>
      </c>
      <c r="H11" s="8580" t="s">
        <v>2713</v>
      </c>
      <c r="I11" s="8580" t="s">
        <v>2714</v>
      </c>
      <c r="J11" s="8596" t="s">
        <v>2713</v>
      </c>
      <c r="K11" s="8619" t="s">
        <v>2714</v>
      </c>
      <c r="P11" s="43"/>
      <c r="Q11" s="43"/>
    </row>
    <row r="12" spans="2:17" ht="12.75" customHeight="1">
      <c r="B12" s="8617"/>
      <c r="C12" s="8606"/>
      <c r="D12" s="8621"/>
      <c r="E12" s="8580"/>
      <c r="F12" s="8624"/>
      <c r="G12" s="8586"/>
      <c r="H12" s="8580"/>
      <c r="I12" s="8580"/>
      <c r="J12" s="8596"/>
      <c r="K12" s="8619"/>
      <c r="P12" s="43"/>
      <c r="Q12" s="43"/>
    </row>
    <row r="13" spans="2:17" ht="12.75" customHeight="1">
      <c r="B13" s="8617"/>
      <c r="C13" s="8606"/>
      <c r="D13" s="8621"/>
      <c r="E13" s="8580"/>
      <c r="F13" s="8625"/>
      <c r="G13" s="8613"/>
      <c r="H13" s="8580"/>
      <c r="I13" s="8580"/>
      <c r="J13" s="8596"/>
      <c r="K13" s="8619"/>
      <c r="P13" s="43"/>
      <c r="Q13" s="43"/>
    </row>
    <row r="14" spans="2:17" ht="12.75" customHeight="1" thickBot="1">
      <c r="B14" s="8618"/>
      <c r="C14" s="8608"/>
      <c r="D14" s="8622"/>
      <c r="E14" s="8580"/>
      <c r="F14" s="6024" t="s">
        <v>2717</v>
      </c>
      <c r="G14" s="6024" t="s">
        <v>2717</v>
      </c>
      <c r="H14" s="6024" t="s">
        <v>2717</v>
      </c>
      <c r="I14" s="6024" t="s">
        <v>2717</v>
      </c>
      <c r="J14" s="6025" t="s">
        <v>2717</v>
      </c>
      <c r="K14" s="6058" t="s">
        <v>2717</v>
      </c>
      <c r="P14" s="43"/>
      <c r="Q14" s="43"/>
    </row>
    <row r="15" spans="2:17" ht="12.75" customHeight="1">
      <c r="B15" s="6059"/>
      <c r="C15" s="6060"/>
      <c r="D15" s="6061"/>
      <c r="E15" s="6061"/>
      <c r="F15" s="6061"/>
      <c r="G15" s="6061"/>
      <c r="H15" s="6061"/>
      <c r="I15" s="6061"/>
      <c r="J15" s="6062"/>
      <c r="K15" s="6063"/>
      <c r="P15" s="43"/>
      <c r="Q15" s="43"/>
    </row>
    <row r="16" spans="2:17" ht="12.75" customHeight="1">
      <c r="B16" s="184"/>
      <c r="C16" s="185"/>
      <c r="D16" s="1316"/>
      <c r="E16" s="1317"/>
      <c r="F16" s="1318"/>
      <c r="G16" s="1318"/>
      <c r="H16" s="1318"/>
      <c r="I16" s="1318"/>
      <c r="J16" s="1318"/>
      <c r="K16" s="186"/>
      <c r="P16" s="43"/>
      <c r="Q16" s="43"/>
    </row>
    <row r="17" spans="2:11" ht="12.75" customHeight="1">
      <c r="B17" s="678" t="s">
        <v>2262</v>
      </c>
      <c r="C17" s="139" t="s">
        <v>2737</v>
      </c>
      <c r="D17" s="1317"/>
      <c r="E17" s="1317"/>
      <c r="F17" s="1318"/>
      <c r="G17" s="1318"/>
      <c r="H17" s="1318"/>
      <c r="I17" s="1318"/>
      <c r="J17" s="1318"/>
      <c r="K17" s="186"/>
    </row>
    <row r="18" spans="2:11" ht="12.75" customHeight="1">
      <c r="B18" s="683" t="s">
        <v>1513</v>
      </c>
      <c r="C18" s="174" t="s">
        <v>2715</v>
      </c>
      <c r="D18" s="1317"/>
      <c r="E18" s="1317"/>
      <c r="F18" s="1318"/>
      <c r="G18" s="1318"/>
      <c r="H18" s="1318"/>
      <c r="I18" s="1318"/>
      <c r="J18" s="1318"/>
      <c r="K18" s="186"/>
    </row>
    <row r="19" spans="2:11" ht="12.75" customHeight="1">
      <c r="B19" s="685" t="s">
        <v>1657</v>
      </c>
      <c r="C19" s="560"/>
      <c r="D19" s="580"/>
      <c r="E19" s="1317" t="s">
        <v>1718</v>
      </c>
      <c r="F19" s="581"/>
      <c r="G19" s="581"/>
      <c r="H19" s="581"/>
      <c r="I19" s="581"/>
      <c r="J19" s="581"/>
      <c r="K19" s="582"/>
    </row>
    <row r="20" spans="2:11" ht="12.75" customHeight="1">
      <c r="B20" s="685"/>
      <c r="C20" s="316"/>
      <c r="D20" s="741"/>
      <c r="E20" s="1317" t="s">
        <v>2636</v>
      </c>
      <c r="F20" s="742"/>
      <c r="G20" s="742"/>
      <c r="H20" s="742"/>
      <c r="I20" s="742"/>
      <c r="J20" s="742"/>
      <c r="K20" s="743"/>
    </row>
    <row r="21" spans="2:11" ht="12.75" customHeight="1">
      <c r="B21" s="685"/>
      <c r="C21" s="316"/>
      <c r="D21" s="741"/>
      <c r="E21" s="1317" t="s">
        <v>1722</v>
      </c>
      <c r="F21" s="742"/>
      <c r="G21" s="742"/>
      <c r="H21" s="742"/>
      <c r="I21" s="742"/>
      <c r="J21" s="742"/>
      <c r="K21" s="743"/>
    </row>
    <row r="22" spans="2:11" ht="12.75" customHeight="1">
      <c r="B22" s="685"/>
      <c r="C22" s="316"/>
      <c r="D22" s="741"/>
      <c r="E22" s="1317" t="s">
        <v>2637</v>
      </c>
      <c r="F22" s="742"/>
      <c r="G22" s="742"/>
      <c r="H22" s="742"/>
      <c r="I22" s="742"/>
      <c r="J22" s="742"/>
      <c r="K22" s="743"/>
    </row>
    <row r="23" spans="2:11" ht="12.75" customHeight="1">
      <c r="B23" s="685"/>
      <c r="C23" s="316"/>
      <c r="D23" s="741"/>
      <c r="E23" s="1319" t="s">
        <v>2738</v>
      </c>
      <c r="F23" s="742"/>
      <c r="G23" s="742"/>
      <c r="H23" s="742"/>
      <c r="I23" s="742"/>
      <c r="J23" s="742"/>
      <c r="K23" s="743"/>
    </row>
    <row r="24" spans="2:11" ht="12.75" customHeight="1">
      <c r="B24" s="685"/>
      <c r="C24" s="316"/>
      <c r="D24" s="741"/>
      <c r="E24" s="1317" t="s">
        <v>2639</v>
      </c>
      <c r="F24" s="742"/>
      <c r="G24" s="742"/>
      <c r="H24" s="742"/>
      <c r="I24" s="742"/>
      <c r="J24" s="742"/>
      <c r="K24" s="743"/>
    </row>
    <row r="25" spans="2:11" ht="12.75" customHeight="1">
      <c r="B25" s="685"/>
      <c r="C25" s="180"/>
      <c r="D25" s="4256"/>
      <c r="E25" s="1317"/>
      <c r="F25" s="4257"/>
      <c r="G25" s="4257"/>
      <c r="H25" s="4257"/>
      <c r="I25" s="4257"/>
      <c r="J25" s="4257"/>
      <c r="K25" s="262"/>
    </row>
    <row r="26" spans="2:11" ht="12.75" customHeight="1">
      <c r="B26" s="685" t="s">
        <v>1483</v>
      </c>
      <c r="C26" s="560"/>
      <c r="D26" s="580"/>
      <c r="E26" s="1317" t="s">
        <v>1718</v>
      </c>
      <c r="F26" s="581"/>
      <c r="G26" s="581"/>
      <c r="H26" s="581"/>
      <c r="I26" s="581"/>
      <c r="J26" s="581"/>
      <c r="K26" s="582"/>
    </row>
    <row r="27" spans="2:11" ht="12.75" customHeight="1">
      <c r="B27" s="680"/>
      <c r="C27" s="316"/>
      <c r="D27" s="741"/>
      <c r="E27" s="1317" t="s">
        <v>2636</v>
      </c>
      <c r="F27" s="742"/>
      <c r="G27" s="742"/>
      <c r="H27" s="742"/>
      <c r="I27" s="742"/>
      <c r="J27" s="742"/>
      <c r="K27" s="743"/>
    </row>
    <row r="28" spans="2:11" ht="12.75" customHeight="1">
      <c r="B28" s="680"/>
      <c r="C28" s="316"/>
      <c r="D28" s="741"/>
      <c r="E28" s="1317" t="s">
        <v>1722</v>
      </c>
      <c r="F28" s="742"/>
      <c r="G28" s="742"/>
      <c r="H28" s="742"/>
      <c r="I28" s="742"/>
      <c r="J28" s="742"/>
      <c r="K28" s="743"/>
    </row>
    <row r="29" spans="2:11" ht="12.75" customHeight="1">
      <c r="B29" s="680"/>
      <c r="C29" s="316"/>
      <c r="D29" s="741"/>
      <c r="E29" s="1317" t="s">
        <v>2637</v>
      </c>
      <c r="F29" s="742"/>
      <c r="G29" s="742"/>
      <c r="H29" s="742"/>
      <c r="I29" s="742"/>
      <c r="J29" s="742"/>
      <c r="K29" s="743"/>
    </row>
    <row r="30" spans="2:11" ht="12.75" customHeight="1">
      <c r="B30" s="680"/>
      <c r="C30" s="316"/>
      <c r="D30" s="741"/>
      <c r="E30" s="1319" t="s">
        <v>2738</v>
      </c>
      <c r="F30" s="742"/>
      <c r="G30" s="742"/>
      <c r="H30" s="742"/>
      <c r="I30" s="742"/>
      <c r="J30" s="742"/>
      <c r="K30" s="743"/>
    </row>
    <row r="31" spans="2:11" ht="12.75" customHeight="1" thickBot="1">
      <c r="B31" s="680"/>
      <c r="C31" s="316"/>
      <c r="D31" s="741"/>
      <c r="E31" s="1317" t="s">
        <v>2639</v>
      </c>
      <c r="F31" s="583"/>
      <c r="G31" s="583"/>
      <c r="H31" s="583"/>
      <c r="I31" s="583"/>
      <c r="J31" s="583"/>
      <c r="K31" s="584"/>
    </row>
    <row r="32" spans="2:11" ht="12.75" customHeight="1">
      <c r="B32" s="680"/>
      <c r="C32" s="137" t="s">
        <v>1594</v>
      </c>
      <c r="D32" s="1317"/>
      <c r="E32" s="1317"/>
      <c r="F32" s="6064">
        <f t="shared" ref="F32:K32" si="0">SUBTOTAL(9,F19:F31)</f>
        <v>0</v>
      </c>
      <c r="G32" s="6064">
        <f t="shared" si="0"/>
        <v>0</v>
      </c>
      <c r="H32" s="6064">
        <f t="shared" si="0"/>
        <v>0</v>
      </c>
      <c r="I32" s="6064">
        <f t="shared" si="0"/>
        <v>0</v>
      </c>
      <c r="J32" s="6064">
        <f t="shared" si="0"/>
        <v>0</v>
      </c>
      <c r="K32" s="6065">
        <f t="shared" si="0"/>
        <v>0</v>
      </c>
    </row>
    <row r="33" spans="2:11" ht="12.75" customHeight="1">
      <c r="B33" s="680"/>
      <c r="C33" s="134"/>
      <c r="D33" s="1317"/>
      <c r="E33" s="1317"/>
      <c r="F33" s="4257"/>
      <c r="G33" s="4257"/>
      <c r="H33" s="4257"/>
      <c r="I33" s="4257"/>
      <c r="J33" s="4257"/>
      <c r="K33" s="262"/>
    </row>
    <row r="34" spans="2:11" ht="12.75" customHeight="1">
      <c r="B34" s="683" t="s">
        <v>1514</v>
      </c>
      <c r="C34" s="174" t="s">
        <v>2716</v>
      </c>
      <c r="D34" s="1317"/>
      <c r="E34" s="1317"/>
      <c r="F34" s="1318"/>
      <c r="G34" s="1318"/>
      <c r="H34" s="1318"/>
      <c r="I34" s="1318"/>
      <c r="J34" s="1318"/>
      <c r="K34" s="186"/>
    </row>
    <row r="35" spans="2:11" ht="12.75" customHeight="1">
      <c r="B35" s="685" t="s">
        <v>1657</v>
      </c>
      <c r="C35" s="560"/>
      <c r="D35" s="580"/>
      <c r="E35" s="1317" t="s">
        <v>1718</v>
      </c>
      <c r="F35" s="581"/>
      <c r="G35" s="581"/>
      <c r="H35" s="581"/>
      <c r="I35" s="581"/>
      <c r="J35" s="581"/>
      <c r="K35" s="582"/>
    </row>
    <row r="36" spans="2:11" ht="12.75" customHeight="1">
      <c r="B36" s="685"/>
      <c r="C36" s="316"/>
      <c r="D36" s="741"/>
      <c r="E36" s="1317" t="s">
        <v>2636</v>
      </c>
      <c r="F36" s="742"/>
      <c r="G36" s="742"/>
      <c r="H36" s="742"/>
      <c r="I36" s="742"/>
      <c r="J36" s="742"/>
      <c r="K36" s="743"/>
    </row>
    <row r="37" spans="2:11" ht="12.75" customHeight="1">
      <c r="B37" s="685"/>
      <c r="C37" s="316"/>
      <c r="D37" s="741"/>
      <c r="E37" s="1317" t="s">
        <v>1722</v>
      </c>
      <c r="F37" s="742"/>
      <c r="G37" s="742"/>
      <c r="H37" s="742"/>
      <c r="I37" s="742"/>
      <c r="J37" s="742"/>
      <c r="K37" s="743"/>
    </row>
    <row r="38" spans="2:11" ht="12.75" customHeight="1">
      <c r="B38" s="685"/>
      <c r="C38" s="316"/>
      <c r="D38" s="741"/>
      <c r="E38" s="1317" t="s">
        <v>2637</v>
      </c>
      <c r="F38" s="742"/>
      <c r="G38" s="742"/>
      <c r="H38" s="742"/>
      <c r="I38" s="742"/>
      <c r="J38" s="742"/>
      <c r="K38" s="743"/>
    </row>
    <row r="39" spans="2:11" ht="12.75" customHeight="1">
      <c r="B39" s="685"/>
      <c r="C39" s="316"/>
      <c r="D39" s="741"/>
      <c r="E39" s="1319" t="s">
        <v>2738</v>
      </c>
      <c r="F39" s="742"/>
      <c r="G39" s="742"/>
      <c r="H39" s="742"/>
      <c r="I39" s="742"/>
      <c r="J39" s="742"/>
      <c r="K39" s="743"/>
    </row>
    <row r="40" spans="2:11" ht="12.75" customHeight="1">
      <c r="B40" s="685"/>
      <c r="C40" s="316"/>
      <c r="D40" s="741"/>
      <c r="E40" s="1317" t="s">
        <v>2639</v>
      </c>
      <c r="F40" s="742"/>
      <c r="G40" s="742"/>
      <c r="H40" s="742"/>
      <c r="I40" s="742"/>
      <c r="J40" s="742"/>
      <c r="K40" s="743"/>
    </row>
    <row r="41" spans="2:11" ht="12.75" customHeight="1">
      <c r="B41" s="685"/>
      <c r="C41" s="180"/>
      <c r="D41" s="4256"/>
      <c r="E41" s="1317"/>
      <c r="F41" s="4257"/>
      <c r="G41" s="4257"/>
      <c r="H41" s="4257"/>
      <c r="I41" s="4257"/>
      <c r="J41" s="4257"/>
      <c r="K41" s="262"/>
    </row>
    <row r="42" spans="2:11" ht="12.75" customHeight="1">
      <c r="B42" s="685" t="s">
        <v>1660</v>
      </c>
      <c r="C42" s="560"/>
      <c r="D42" s="580"/>
      <c r="E42" s="1317" t="s">
        <v>1718</v>
      </c>
      <c r="F42" s="742"/>
      <c r="G42" s="581"/>
      <c r="H42" s="581"/>
      <c r="I42" s="581"/>
      <c r="J42" s="581"/>
      <c r="K42" s="582"/>
    </row>
    <row r="43" spans="2:11" ht="12.75" customHeight="1">
      <c r="B43" s="175"/>
      <c r="C43" s="316"/>
      <c r="D43" s="741"/>
      <c r="E43" s="1317" t="s">
        <v>2636</v>
      </c>
      <c r="F43" s="585"/>
      <c r="G43" s="742"/>
      <c r="H43" s="742"/>
      <c r="I43" s="742"/>
      <c r="J43" s="742"/>
      <c r="K43" s="743"/>
    </row>
    <row r="44" spans="2:11" ht="12.75" customHeight="1">
      <c r="B44" s="175"/>
      <c r="C44" s="316"/>
      <c r="D44" s="741"/>
      <c r="E44" s="1317" t="s">
        <v>1722</v>
      </c>
      <c r="F44" s="742"/>
      <c r="G44" s="742"/>
      <c r="H44" s="742"/>
      <c r="I44" s="742"/>
      <c r="J44" s="742"/>
      <c r="K44" s="743"/>
    </row>
    <row r="45" spans="2:11" ht="12.75" customHeight="1">
      <c r="B45" s="175"/>
      <c r="C45" s="316"/>
      <c r="D45" s="741"/>
      <c r="E45" s="1317" t="s">
        <v>2637</v>
      </c>
      <c r="F45" s="742"/>
      <c r="G45" s="742"/>
      <c r="H45" s="742"/>
      <c r="I45" s="742"/>
      <c r="J45" s="742"/>
      <c r="K45" s="743"/>
    </row>
    <row r="46" spans="2:11" ht="12.75" customHeight="1">
      <c r="B46" s="175"/>
      <c r="C46" s="316"/>
      <c r="D46" s="741"/>
      <c r="E46" s="1319" t="s">
        <v>2738</v>
      </c>
      <c r="F46" s="742"/>
      <c r="G46" s="742"/>
      <c r="H46" s="742"/>
      <c r="I46" s="742"/>
      <c r="J46" s="742"/>
      <c r="K46" s="743"/>
    </row>
    <row r="47" spans="2:11" ht="12.75" customHeight="1" thickBot="1">
      <c r="B47" s="175"/>
      <c r="C47" s="316"/>
      <c r="D47" s="741"/>
      <c r="E47" s="1317" t="s">
        <v>2639</v>
      </c>
      <c r="F47" s="583"/>
      <c r="G47" s="583"/>
      <c r="H47" s="583"/>
      <c r="I47" s="583"/>
      <c r="J47" s="583"/>
      <c r="K47" s="584"/>
    </row>
    <row r="48" spans="2:11" ht="12.75" customHeight="1">
      <c r="B48" s="175"/>
      <c r="C48" s="137" t="s">
        <v>1594</v>
      </c>
      <c r="D48" s="1317"/>
      <c r="E48" s="1317"/>
      <c r="F48" s="6064">
        <f t="shared" ref="F48:K48" si="1">SUBTOTAL(9,F35:F47)</f>
        <v>0</v>
      </c>
      <c r="G48" s="6064">
        <f t="shared" si="1"/>
        <v>0</v>
      </c>
      <c r="H48" s="6064">
        <f t="shared" si="1"/>
        <v>0</v>
      </c>
      <c r="I48" s="6064">
        <f t="shared" si="1"/>
        <v>0</v>
      </c>
      <c r="J48" s="6064">
        <f t="shared" si="1"/>
        <v>0</v>
      </c>
      <c r="K48" s="6065">
        <f t="shared" si="1"/>
        <v>0</v>
      </c>
    </row>
    <row r="49" spans="2:11" ht="12.75" customHeight="1">
      <c r="B49" s="175"/>
      <c r="C49" s="134"/>
      <c r="D49" s="1317"/>
      <c r="E49" s="1317"/>
      <c r="F49" s="1318"/>
      <c r="G49" s="1318"/>
      <c r="H49" s="1318"/>
      <c r="I49" s="1318"/>
      <c r="J49" s="1318"/>
      <c r="K49" s="186"/>
    </row>
    <row r="50" spans="2:11" ht="12.75" customHeight="1">
      <c r="B50" s="678" t="s">
        <v>2264</v>
      </c>
      <c r="C50" s="139" t="s">
        <v>2739</v>
      </c>
      <c r="D50" s="1317"/>
      <c r="E50" s="1317"/>
      <c r="F50" s="1318"/>
      <c r="G50" s="1318"/>
      <c r="H50" s="1318"/>
      <c r="I50" s="1318"/>
      <c r="J50" s="1318"/>
      <c r="K50" s="186"/>
    </row>
    <row r="51" spans="2:11" ht="12.75" customHeight="1">
      <c r="B51" s="683" t="s">
        <v>1513</v>
      </c>
      <c r="C51" s="137" t="s">
        <v>2740</v>
      </c>
      <c r="D51" s="1317"/>
      <c r="E51" s="1317"/>
      <c r="F51" s="1318"/>
      <c r="G51" s="1318"/>
      <c r="H51" s="1318"/>
      <c r="I51" s="1318"/>
      <c r="J51" s="1318">
        <f>F51-H51</f>
        <v>0</v>
      </c>
      <c r="K51" s="186">
        <f>G51-I51</f>
        <v>0</v>
      </c>
    </row>
    <row r="52" spans="2:11" ht="12.75" customHeight="1">
      <c r="B52" s="685" t="s">
        <v>1657</v>
      </c>
      <c r="C52" s="560"/>
      <c r="D52" s="580"/>
      <c r="E52" s="1317" t="s">
        <v>1718</v>
      </c>
      <c r="F52" s="581"/>
      <c r="G52" s="581"/>
      <c r="H52" s="581"/>
      <c r="I52" s="581"/>
      <c r="J52" s="581"/>
      <c r="K52" s="582"/>
    </row>
    <row r="53" spans="2:11" ht="12.75" customHeight="1">
      <c r="B53" s="685"/>
      <c r="C53" s="316"/>
      <c r="D53" s="741"/>
      <c r="E53" s="1317" t="s">
        <v>2636</v>
      </c>
      <c r="F53" s="742"/>
      <c r="G53" s="742"/>
      <c r="H53" s="742"/>
      <c r="I53" s="742"/>
      <c r="J53" s="742"/>
      <c r="K53" s="743"/>
    </row>
    <row r="54" spans="2:11" ht="12.75" customHeight="1">
      <c r="B54" s="685"/>
      <c r="C54" s="316"/>
      <c r="D54" s="741"/>
      <c r="E54" s="1317" t="s">
        <v>1722</v>
      </c>
      <c r="F54" s="742"/>
      <c r="G54" s="742"/>
      <c r="H54" s="742"/>
      <c r="I54" s="742"/>
      <c r="J54" s="742"/>
      <c r="K54" s="743"/>
    </row>
    <row r="55" spans="2:11" ht="12.75" customHeight="1">
      <c r="B55" s="685"/>
      <c r="C55" s="316"/>
      <c r="D55" s="741"/>
      <c r="E55" s="1317" t="s">
        <v>2637</v>
      </c>
      <c r="F55" s="742"/>
      <c r="G55" s="742"/>
      <c r="H55" s="742"/>
      <c r="I55" s="742"/>
      <c r="J55" s="742"/>
      <c r="K55" s="743"/>
    </row>
    <row r="56" spans="2:11" ht="12.75" customHeight="1">
      <c r="B56" s="685"/>
      <c r="C56" s="316"/>
      <c r="D56" s="741"/>
      <c r="E56" s="1319" t="s">
        <v>2738</v>
      </c>
      <c r="F56" s="742"/>
      <c r="G56" s="742"/>
      <c r="H56" s="742"/>
      <c r="I56" s="742"/>
      <c r="J56" s="742"/>
      <c r="K56" s="743"/>
    </row>
    <row r="57" spans="2:11" ht="12.75" customHeight="1">
      <c r="B57" s="685"/>
      <c r="C57" s="316"/>
      <c r="D57" s="741"/>
      <c r="E57" s="1317" t="s">
        <v>2639</v>
      </c>
      <c r="F57" s="742"/>
      <c r="G57" s="742"/>
      <c r="H57" s="742"/>
      <c r="I57" s="742"/>
      <c r="J57" s="742"/>
      <c r="K57" s="743"/>
    </row>
    <row r="58" spans="2:11" ht="12.75" customHeight="1">
      <c r="B58" s="685"/>
      <c r="C58" s="180"/>
      <c r="D58" s="4256"/>
      <c r="E58" s="1317"/>
      <c r="F58" s="4257"/>
      <c r="G58" s="4257"/>
      <c r="H58" s="4257"/>
      <c r="I58" s="4257"/>
      <c r="J58" s="4257"/>
      <c r="K58" s="262"/>
    </row>
    <row r="59" spans="2:11" ht="12.75" customHeight="1">
      <c r="B59" s="685" t="s">
        <v>1483</v>
      </c>
      <c r="C59" s="560"/>
      <c r="D59" s="580"/>
      <c r="E59" s="1317" t="s">
        <v>1718</v>
      </c>
      <c r="F59" s="581"/>
      <c r="G59" s="581"/>
      <c r="H59" s="581"/>
      <c r="I59" s="581"/>
      <c r="J59" s="581"/>
      <c r="K59" s="582"/>
    </row>
    <row r="60" spans="2:11" ht="12.75" customHeight="1">
      <c r="B60" s="680"/>
      <c r="C60" s="316"/>
      <c r="D60" s="741"/>
      <c r="E60" s="1317" t="s">
        <v>2636</v>
      </c>
      <c r="F60" s="742"/>
      <c r="G60" s="742"/>
      <c r="H60" s="742"/>
      <c r="I60" s="742"/>
      <c r="J60" s="742"/>
      <c r="K60" s="743"/>
    </row>
    <row r="61" spans="2:11" ht="12.75" customHeight="1">
      <c r="B61" s="680"/>
      <c r="C61" s="316"/>
      <c r="D61" s="741"/>
      <c r="E61" s="1317" t="s">
        <v>1722</v>
      </c>
      <c r="F61" s="742"/>
      <c r="G61" s="742"/>
      <c r="H61" s="742"/>
      <c r="I61" s="742"/>
      <c r="J61" s="742"/>
      <c r="K61" s="743"/>
    </row>
    <row r="62" spans="2:11" ht="12.75" customHeight="1">
      <c r="B62" s="680"/>
      <c r="C62" s="316"/>
      <c r="D62" s="741"/>
      <c r="E62" s="1317" t="s">
        <v>2637</v>
      </c>
      <c r="F62" s="742"/>
      <c r="G62" s="742"/>
      <c r="H62" s="742"/>
      <c r="I62" s="742"/>
      <c r="J62" s="742"/>
      <c r="K62" s="743"/>
    </row>
    <row r="63" spans="2:11" ht="12.75" customHeight="1">
      <c r="B63" s="680"/>
      <c r="C63" s="316"/>
      <c r="D63" s="741"/>
      <c r="E63" s="1319" t="s">
        <v>2738</v>
      </c>
      <c r="F63" s="742"/>
      <c r="G63" s="742"/>
      <c r="H63" s="742"/>
      <c r="I63" s="742"/>
      <c r="J63" s="742"/>
      <c r="K63" s="743"/>
    </row>
    <row r="64" spans="2:11" ht="12.75" customHeight="1" thickBot="1">
      <c r="B64" s="680"/>
      <c r="C64" s="316"/>
      <c r="D64" s="741"/>
      <c r="E64" s="1317" t="s">
        <v>2639</v>
      </c>
      <c r="F64" s="583"/>
      <c r="G64" s="583"/>
      <c r="H64" s="583"/>
      <c r="I64" s="583"/>
      <c r="J64" s="583"/>
      <c r="K64" s="584"/>
    </row>
    <row r="65" spans="2:11" ht="12.75" customHeight="1">
      <c r="B65" s="680"/>
      <c r="C65" s="137" t="s">
        <v>1594</v>
      </c>
      <c r="D65" s="1317"/>
      <c r="E65" s="1317"/>
      <c r="F65" s="6064">
        <f t="shared" ref="F65:K65" si="2">SUBTOTAL(9,F52:F64)</f>
        <v>0</v>
      </c>
      <c r="G65" s="6064">
        <f t="shared" si="2"/>
        <v>0</v>
      </c>
      <c r="H65" s="6064">
        <f t="shared" si="2"/>
        <v>0</v>
      </c>
      <c r="I65" s="6064">
        <f t="shared" si="2"/>
        <v>0</v>
      </c>
      <c r="J65" s="6064">
        <f t="shared" si="2"/>
        <v>0</v>
      </c>
      <c r="K65" s="6065">
        <f t="shared" si="2"/>
        <v>0</v>
      </c>
    </row>
    <row r="66" spans="2:11" ht="12.75" customHeight="1">
      <c r="B66" s="680"/>
      <c r="C66" s="134"/>
      <c r="D66" s="1317"/>
      <c r="E66" s="1317"/>
      <c r="F66" s="1318"/>
      <c r="G66" s="1318"/>
      <c r="H66" s="1318"/>
      <c r="I66" s="1318"/>
      <c r="J66" s="1318"/>
      <c r="K66" s="186"/>
    </row>
    <row r="67" spans="2:11" ht="12.75" customHeight="1">
      <c r="B67" s="683" t="s">
        <v>1514</v>
      </c>
      <c r="C67" s="137" t="s">
        <v>2741</v>
      </c>
      <c r="D67" s="1317"/>
      <c r="E67" s="1317"/>
      <c r="F67" s="1318"/>
      <c r="G67" s="1318"/>
      <c r="H67" s="1318"/>
      <c r="I67" s="1318"/>
      <c r="J67" s="1318"/>
      <c r="K67" s="186"/>
    </row>
    <row r="68" spans="2:11" ht="12.75" customHeight="1">
      <c r="B68" s="686" t="s">
        <v>1657</v>
      </c>
      <c r="C68" s="134"/>
      <c r="D68" s="1317"/>
      <c r="E68" s="1317"/>
      <c r="F68" s="1318"/>
      <c r="G68" s="1318"/>
      <c r="H68" s="1318"/>
      <c r="I68" s="1318"/>
      <c r="J68" s="1318"/>
      <c r="K68" s="186"/>
    </row>
    <row r="69" spans="2:11" ht="12.75" customHeight="1">
      <c r="B69" s="687" t="s">
        <v>2742</v>
      </c>
      <c r="C69" s="560"/>
      <c r="D69" s="580"/>
      <c r="E69" s="1317" t="s">
        <v>1718</v>
      </c>
      <c r="F69" s="581"/>
      <c r="G69" s="581"/>
      <c r="H69" s="581"/>
      <c r="I69" s="581"/>
      <c r="J69" s="581"/>
      <c r="K69" s="582"/>
    </row>
    <row r="70" spans="2:11" ht="12.75" customHeight="1">
      <c r="B70" s="687"/>
      <c r="C70" s="316"/>
      <c r="D70" s="741"/>
      <c r="E70" s="1317" t="s">
        <v>2636</v>
      </c>
      <c r="F70" s="742"/>
      <c r="G70" s="742"/>
      <c r="H70" s="742"/>
      <c r="I70" s="742"/>
      <c r="J70" s="742"/>
      <c r="K70" s="743"/>
    </row>
    <row r="71" spans="2:11" ht="12.75" customHeight="1">
      <c r="B71" s="687"/>
      <c r="C71" s="316"/>
      <c r="D71" s="741"/>
      <c r="E71" s="1317" t="s">
        <v>1722</v>
      </c>
      <c r="F71" s="742"/>
      <c r="G71" s="742"/>
      <c r="H71" s="742"/>
      <c r="I71" s="742"/>
      <c r="J71" s="742"/>
      <c r="K71" s="743"/>
    </row>
    <row r="72" spans="2:11" ht="12.75" customHeight="1">
      <c r="B72" s="687"/>
      <c r="C72" s="316"/>
      <c r="D72" s="741"/>
      <c r="E72" s="1317" t="s">
        <v>2637</v>
      </c>
      <c r="F72" s="742"/>
      <c r="G72" s="742"/>
      <c r="H72" s="742"/>
      <c r="I72" s="742"/>
      <c r="J72" s="742"/>
      <c r="K72" s="743"/>
    </row>
    <row r="73" spans="2:11" ht="12.75" customHeight="1">
      <c r="B73" s="687"/>
      <c r="C73" s="316"/>
      <c r="D73" s="741"/>
      <c r="E73" s="1319" t="s">
        <v>2738</v>
      </c>
      <c r="F73" s="742"/>
      <c r="G73" s="742"/>
      <c r="H73" s="742"/>
      <c r="I73" s="742"/>
      <c r="J73" s="742"/>
      <c r="K73" s="743"/>
    </row>
    <row r="74" spans="2:11" ht="12.75" customHeight="1">
      <c r="B74" s="687"/>
      <c r="C74" s="316"/>
      <c r="D74" s="741"/>
      <c r="E74" s="1317" t="s">
        <v>2639</v>
      </c>
      <c r="F74" s="742"/>
      <c r="G74" s="742"/>
      <c r="H74" s="742"/>
      <c r="I74" s="742"/>
      <c r="J74" s="742"/>
      <c r="K74" s="743"/>
    </row>
    <row r="75" spans="2:11" ht="12.75" customHeight="1">
      <c r="B75" s="687"/>
      <c r="C75" s="174"/>
      <c r="D75" s="4256"/>
      <c r="E75" s="1317"/>
      <c r="F75" s="4257"/>
      <c r="G75" s="4257"/>
      <c r="H75" s="4257"/>
      <c r="I75" s="4257"/>
      <c r="J75" s="4257"/>
      <c r="K75" s="262"/>
    </row>
    <row r="76" spans="2:11" ht="12.75" customHeight="1">
      <c r="B76" s="687" t="s">
        <v>2743</v>
      </c>
      <c r="C76" s="560"/>
      <c r="D76" s="580"/>
      <c r="E76" s="1317" t="s">
        <v>1718</v>
      </c>
      <c r="F76" s="581"/>
      <c r="G76" s="581"/>
      <c r="H76" s="581"/>
      <c r="I76" s="581"/>
      <c r="J76" s="581"/>
      <c r="K76" s="582"/>
    </row>
    <row r="77" spans="2:11" ht="12.75" customHeight="1">
      <c r="B77" s="686"/>
      <c r="C77" s="316"/>
      <c r="D77" s="741"/>
      <c r="E77" s="1317" t="s">
        <v>2636</v>
      </c>
      <c r="F77" s="742"/>
      <c r="G77" s="742"/>
      <c r="H77" s="742"/>
      <c r="I77" s="742"/>
      <c r="J77" s="742"/>
      <c r="K77" s="743"/>
    </row>
    <row r="78" spans="2:11" ht="12.75" customHeight="1">
      <c r="B78" s="686"/>
      <c r="C78" s="316"/>
      <c r="D78" s="741"/>
      <c r="E78" s="1317" t="s">
        <v>1722</v>
      </c>
      <c r="F78" s="742"/>
      <c r="G78" s="742"/>
      <c r="H78" s="742"/>
      <c r="I78" s="742"/>
      <c r="J78" s="742"/>
      <c r="K78" s="743"/>
    </row>
    <row r="79" spans="2:11" ht="12.75" customHeight="1">
      <c r="B79" s="686"/>
      <c r="C79" s="316"/>
      <c r="D79" s="741"/>
      <c r="E79" s="1317" t="s">
        <v>2637</v>
      </c>
      <c r="F79" s="742"/>
      <c r="G79" s="742"/>
      <c r="H79" s="742"/>
      <c r="I79" s="742"/>
      <c r="J79" s="742"/>
      <c r="K79" s="743"/>
    </row>
    <row r="80" spans="2:11" ht="12.75" customHeight="1">
      <c r="B80" s="686"/>
      <c r="C80" s="316"/>
      <c r="D80" s="741"/>
      <c r="E80" s="1319" t="s">
        <v>2738</v>
      </c>
      <c r="F80" s="742"/>
      <c r="G80" s="742"/>
      <c r="H80" s="742"/>
      <c r="I80" s="742"/>
      <c r="J80" s="742"/>
      <c r="K80" s="743"/>
    </row>
    <row r="81" spans="2:11" ht="12.75" customHeight="1" thickBot="1">
      <c r="B81" s="686"/>
      <c r="C81" s="316"/>
      <c r="D81" s="741"/>
      <c r="E81" s="1317" t="s">
        <v>2639</v>
      </c>
      <c r="F81" s="583"/>
      <c r="G81" s="583"/>
      <c r="H81" s="583"/>
      <c r="I81" s="583"/>
      <c r="J81" s="583"/>
      <c r="K81" s="584"/>
    </row>
    <row r="82" spans="2:11" ht="12.75" customHeight="1">
      <c r="B82" s="685"/>
      <c r="C82" s="137" t="s">
        <v>1594</v>
      </c>
      <c r="D82" s="1317"/>
      <c r="E82" s="1317"/>
      <c r="F82" s="6064">
        <f t="shared" ref="F82:K82" si="3">SUBTOTAL(9,F69:F81)</f>
        <v>0</v>
      </c>
      <c r="G82" s="6064">
        <f t="shared" si="3"/>
        <v>0</v>
      </c>
      <c r="H82" s="6064">
        <f t="shared" si="3"/>
        <v>0</v>
      </c>
      <c r="I82" s="6064">
        <f t="shared" si="3"/>
        <v>0</v>
      </c>
      <c r="J82" s="6064">
        <f t="shared" si="3"/>
        <v>0</v>
      </c>
      <c r="K82" s="6065">
        <f t="shared" si="3"/>
        <v>0</v>
      </c>
    </row>
    <row r="83" spans="2:11" ht="12.75" customHeight="1">
      <c r="B83" s="686"/>
      <c r="C83" s="174"/>
      <c r="D83" s="1316"/>
      <c r="E83" s="1317"/>
      <c r="F83" s="1318"/>
      <c r="G83" s="1318"/>
      <c r="H83" s="1318"/>
      <c r="I83" s="1318"/>
      <c r="J83" s="1318"/>
      <c r="K83" s="186"/>
    </row>
    <row r="84" spans="2:11" ht="12.75" customHeight="1">
      <c r="B84" s="686" t="s">
        <v>1483</v>
      </c>
      <c r="C84" s="134"/>
      <c r="D84" s="1317"/>
      <c r="E84" s="1317"/>
      <c r="F84" s="1318"/>
      <c r="G84" s="1318"/>
      <c r="H84" s="1318"/>
      <c r="I84" s="1318"/>
      <c r="J84" s="1318"/>
      <c r="K84" s="186"/>
    </row>
    <row r="85" spans="2:11" ht="12.75" customHeight="1">
      <c r="B85" s="687" t="s">
        <v>2744</v>
      </c>
      <c r="C85" s="560"/>
      <c r="D85" s="580"/>
      <c r="E85" s="1317" t="s">
        <v>1718</v>
      </c>
      <c r="F85" s="581"/>
      <c r="G85" s="581"/>
      <c r="H85" s="581"/>
      <c r="I85" s="581"/>
      <c r="J85" s="581"/>
      <c r="K85" s="582"/>
    </row>
    <row r="86" spans="2:11" ht="12.75" customHeight="1">
      <c r="B86" s="688"/>
      <c r="C86" s="316"/>
      <c r="D86" s="741"/>
      <c r="E86" s="1317" t="s">
        <v>2636</v>
      </c>
      <c r="F86" s="742"/>
      <c r="G86" s="742"/>
      <c r="H86" s="742"/>
      <c r="I86" s="742"/>
      <c r="J86" s="742"/>
      <c r="K86" s="743"/>
    </row>
    <row r="87" spans="2:11" ht="12.75" customHeight="1">
      <c r="B87" s="688"/>
      <c r="C87" s="316"/>
      <c r="D87" s="741"/>
      <c r="E87" s="1317" t="s">
        <v>1722</v>
      </c>
      <c r="F87" s="742"/>
      <c r="G87" s="742"/>
      <c r="H87" s="742"/>
      <c r="I87" s="742"/>
      <c r="J87" s="742"/>
      <c r="K87" s="743"/>
    </row>
    <row r="88" spans="2:11" ht="12.75" customHeight="1">
      <c r="B88" s="688"/>
      <c r="C88" s="316"/>
      <c r="D88" s="741"/>
      <c r="E88" s="1317" t="s">
        <v>2637</v>
      </c>
      <c r="F88" s="742"/>
      <c r="G88" s="742"/>
      <c r="H88" s="742"/>
      <c r="I88" s="742"/>
      <c r="J88" s="742"/>
      <c r="K88" s="743"/>
    </row>
    <row r="89" spans="2:11" ht="12.75" customHeight="1">
      <c r="B89" s="688"/>
      <c r="C89" s="316"/>
      <c r="D89" s="741"/>
      <c r="E89" s="1319" t="s">
        <v>2738</v>
      </c>
      <c r="F89" s="742"/>
      <c r="G89" s="742"/>
      <c r="H89" s="742"/>
      <c r="I89" s="742"/>
      <c r="J89" s="742"/>
      <c r="K89" s="743"/>
    </row>
    <row r="90" spans="2:11" ht="12.75" customHeight="1">
      <c r="B90" s="688"/>
      <c r="C90" s="316"/>
      <c r="D90" s="741"/>
      <c r="E90" s="1317" t="s">
        <v>2639</v>
      </c>
      <c r="F90" s="742"/>
      <c r="G90" s="742"/>
      <c r="H90" s="742"/>
      <c r="I90" s="742"/>
      <c r="J90" s="742"/>
      <c r="K90" s="743"/>
    </row>
    <row r="91" spans="2:11" ht="12.75" customHeight="1">
      <c r="B91" s="688"/>
      <c r="C91" s="174"/>
      <c r="D91" s="4256"/>
      <c r="E91" s="1317"/>
      <c r="F91" s="4257"/>
      <c r="G91" s="4257"/>
      <c r="H91" s="4257"/>
      <c r="I91" s="4257"/>
      <c r="J91" s="4257"/>
      <c r="K91" s="262"/>
    </row>
    <row r="92" spans="2:11" ht="12.75" customHeight="1">
      <c r="B92" s="687" t="s">
        <v>2745</v>
      </c>
      <c r="C92" s="560"/>
      <c r="D92" s="580"/>
      <c r="E92" s="1317" t="s">
        <v>1718</v>
      </c>
      <c r="F92" s="581"/>
      <c r="G92" s="581"/>
      <c r="H92" s="581"/>
      <c r="I92" s="581"/>
      <c r="J92" s="581"/>
      <c r="K92" s="582"/>
    </row>
    <row r="93" spans="2:11" ht="12.75" customHeight="1">
      <c r="B93" s="684"/>
      <c r="C93" s="316"/>
      <c r="D93" s="741"/>
      <c r="E93" s="1317" t="s">
        <v>2636</v>
      </c>
      <c r="F93" s="742"/>
      <c r="G93" s="742"/>
      <c r="H93" s="742"/>
      <c r="I93" s="742"/>
      <c r="J93" s="742"/>
      <c r="K93" s="743"/>
    </row>
    <row r="94" spans="2:11" ht="12.75" customHeight="1">
      <c r="B94" s="684"/>
      <c r="C94" s="316"/>
      <c r="D94" s="741"/>
      <c r="E94" s="1317" t="s">
        <v>1722</v>
      </c>
      <c r="F94" s="742"/>
      <c r="G94" s="742"/>
      <c r="H94" s="742"/>
      <c r="I94" s="742"/>
      <c r="J94" s="742"/>
      <c r="K94" s="743"/>
    </row>
    <row r="95" spans="2:11" ht="12.75" customHeight="1">
      <c r="B95" s="684"/>
      <c r="C95" s="316"/>
      <c r="D95" s="741"/>
      <c r="E95" s="1317" t="s">
        <v>2637</v>
      </c>
      <c r="F95" s="742"/>
      <c r="G95" s="742"/>
      <c r="H95" s="742"/>
      <c r="I95" s="742"/>
      <c r="J95" s="742"/>
      <c r="K95" s="743"/>
    </row>
    <row r="96" spans="2:11" ht="12.75" customHeight="1">
      <c r="B96" s="684"/>
      <c r="C96" s="316"/>
      <c r="D96" s="741"/>
      <c r="E96" s="1319" t="s">
        <v>2738</v>
      </c>
      <c r="F96" s="742"/>
      <c r="G96" s="742"/>
      <c r="H96" s="742"/>
      <c r="I96" s="742"/>
      <c r="J96" s="742"/>
      <c r="K96" s="743"/>
    </row>
    <row r="97" spans="2:11" ht="12.75" customHeight="1" thickBot="1">
      <c r="B97" s="684"/>
      <c r="C97" s="316"/>
      <c r="D97" s="741"/>
      <c r="E97" s="1317" t="s">
        <v>2639</v>
      </c>
      <c r="F97" s="583"/>
      <c r="G97" s="583"/>
      <c r="H97" s="583"/>
      <c r="I97" s="583"/>
      <c r="J97" s="583"/>
      <c r="K97" s="584"/>
    </row>
    <row r="98" spans="2:11" ht="12.75" customHeight="1">
      <c r="B98" s="680"/>
      <c r="C98" s="137" t="s">
        <v>1594</v>
      </c>
      <c r="D98" s="1317"/>
      <c r="E98" s="1317"/>
      <c r="F98" s="6064">
        <f t="shared" ref="F98:K98" si="4">SUBTOTAL(9,F85:F97)</f>
        <v>0</v>
      </c>
      <c r="G98" s="6064">
        <f t="shared" si="4"/>
        <v>0</v>
      </c>
      <c r="H98" s="6064">
        <f t="shared" si="4"/>
        <v>0</v>
      </c>
      <c r="I98" s="6064">
        <f t="shared" si="4"/>
        <v>0</v>
      </c>
      <c r="J98" s="6064">
        <f t="shared" si="4"/>
        <v>0</v>
      </c>
      <c r="K98" s="6065">
        <f t="shared" si="4"/>
        <v>0</v>
      </c>
    </row>
    <row r="99" spans="2:11" ht="12.75" customHeight="1">
      <c r="B99" s="683"/>
      <c r="C99" s="174"/>
      <c r="D99" s="1316"/>
      <c r="E99" s="1317"/>
      <c r="F99" s="1318"/>
      <c r="G99" s="1318"/>
      <c r="H99" s="1318"/>
      <c r="I99" s="1318"/>
      <c r="J99" s="1318"/>
      <c r="K99" s="186"/>
    </row>
    <row r="100" spans="2:11" ht="12.75" customHeight="1">
      <c r="B100" s="683" t="s">
        <v>1520</v>
      </c>
      <c r="C100" s="137" t="s">
        <v>2746</v>
      </c>
      <c r="D100" s="1317"/>
      <c r="E100" s="1317"/>
      <c r="F100" s="1318"/>
      <c r="G100" s="1318"/>
      <c r="H100" s="1318"/>
      <c r="I100" s="1318"/>
      <c r="J100" s="1318"/>
      <c r="K100" s="186"/>
    </row>
    <row r="101" spans="2:11" ht="12.75" customHeight="1">
      <c r="B101" s="685" t="s">
        <v>1657</v>
      </c>
      <c r="C101" s="134"/>
      <c r="D101" s="1317"/>
      <c r="E101" s="1317"/>
      <c r="F101" s="1318"/>
      <c r="G101" s="1318"/>
      <c r="H101" s="1318"/>
      <c r="I101" s="1318"/>
      <c r="J101" s="1318"/>
      <c r="K101" s="186"/>
    </row>
    <row r="102" spans="2:11" ht="12.75" customHeight="1">
      <c r="B102" s="687" t="s">
        <v>2742</v>
      </c>
      <c r="C102" s="560"/>
      <c r="D102" s="580"/>
      <c r="E102" s="1317" t="s">
        <v>1718</v>
      </c>
      <c r="F102" s="581"/>
      <c r="G102" s="581"/>
      <c r="H102" s="581"/>
      <c r="I102" s="581"/>
      <c r="J102" s="581"/>
      <c r="K102" s="582"/>
    </row>
    <row r="103" spans="2:11" ht="12.75" customHeight="1">
      <c r="B103" s="688"/>
      <c r="C103" s="316"/>
      <c r="D103" s="741"/>
      <c r="E103" s="1317" t="s">
        <v>2636</v>
      </c>
      <c r="F103" s="742"/>
      <c r="G103" s="742"/>
      <c r="H103" s="742"/>
      <c r="I103" s="742"/>
      <c r="J103" s="742"/>
      <c r="K103" s="743"/>
    </row>
    <row r="104" spans="2:11" ht="12.75" customHeight="1">
      <c r="B104" s="688"/>
      <c r="C104" s="316"/>
      <c r="D104" s="741"/>
      <c r="E104" s="1317" t="s">
        <v>1722</v>
      </c>
      <c r="F104" s="742"/>
      <c r="G104" s="742"/>
      <c r="H104" s="742"/>
      <c r="I104" s="742"/>
      <c r="J104" s="742"/>
      <c r="K104" s="743"/>
    </row>
    <row r="105" spans="2:11" ht="12.75" customHeight="1">
      <c r="B105" s="688"/>
      <c r="C105" s="316"/>
      <c r="D105" s="741"/>
      <c r="E105" s="1317" t="s">
        <v>2637</v>
      </c>
      <c r="F105" s="742"/>
      <c r="G105" s="742"/>
      <c r="H105" s="742"/>
      <c r="I105" s="742"/>
      <c r="J105" s="742"/>
      <c r="K105" s="743"/>
    </row>
    <row r="106" spans="2:11" ht="12.75" customHeight="1">
      <c r="B106" s="688"/>
      <c r="C106" s="316"/>
      <c r="D106" s="741"/>
      <c r="E106" s="1319" t="s">
        <v>2738</v>
      </c>
      <c r="F106" s="742"/>
      <c r="G106" s="742"/>
      <c r="H106" s="742"/>
      <c r="I106" s="742"/>
      <c r="J106" s="742"/>
      <c r="K106" s="743"/>
    </row>
    <row r="107" spans="2:11" ht="12.75" customHeight="1">
      <c r="B107" s="688"/>
      <c r="C107" s="316"/>
      <c r="D107" s="741"/>
      <c r="E107" s="1317" t="s">
        <v>2639</v>
      </c>
      <c r="F107" s="742"/>
      <c r="G107" s="742"/>
      <c r="H107" s="742"/>
      <c r="I107" s="742"/>
      <c r="J107" s="742"/>
      <c r="K107" s="743"/>
    </row>
    <row r="108" spans="2:11" ht="12.75" customHeight="1">
      <c r="B108" s="688"/>
      <c r="C108" s="174"/>
      <c r="D108" s="4256"/>
      <c r="E108" s="1317"/>
      <c r="F108" s="4257"/>
      <c r="G108" s="4257"/>
      <c r="H108" s="4257"/>
      <c r="I108" s="4257"/>
      <c r="J108" s="4257"/>
      <c r="K108" s="262"/>
    </row>
    <row r="109" spans="2:11" ht="12.75" customHeight="1">
      <c r="B109" s="687" t="s">
        <v>2743</v>
      </c>
      <c r="C109" s="560"/>
      <c r="D109" s="580"/>
      <c r="E109" s="1317" t="s">
        <v>1718</v>
      </c>
      <c r="F109" s="581"/>
      <c r="G109" s="581"/>
      <c r="H109" s="581"/>
      <c r="I109" s="581"/>
      <c r="J109" s="581"/>
      <c r="K109" s="582"/>
    </row>
    <row r="110" spans="2:11" ht="12.75" customHeight="1">
      <c r="B110" s="686"/>
      <c r="C110" s="316"/>
      <c r="D110" s="741"/>
      <c r="E110" s="1317" t="s">
        <v>2636</v>
      </c>
      <c r="F110" s="742"/>
      <c r="G110" s="742"/>
      <c r="H110" s="742"/>
      <c r="I110" s="742"/>
      <c r="J110" s="742"/>
      <c r="K110" s="743"/>
    </row>
    <row r="111" spans="2:11" ht="12.75" customHeight="1">
      <c r="B111" s="686"/>
      <c r="C111" s="316"/>
      <c r="D111" s="741"/>
      <c r="E111" s="1317" t="s">
        <v>1722</v>
      </c>
      <c r="F111" s="742"/>
      <c r="G111" s="742"/>
      <c r="H111" s="742"/>
      <c r="I111" s="742"/>
      <c r="J111" s="742"/>
      <c r="K111" s="743"/>
    </row>
    <row r="112" spans="2:11" ht="12.75" customHeight="1">
      <c r="B112" s="686"/>
      <c r="C112" s="316"/>
      <c r="D112" s="741"/>
      <c r="E112" s="1317" t="s">
        <v>2637</v>
      </c>
      <c r="F112" s="742"/>
      <c r="G112" s="742"/>
      <c r="H112" s="742"/>
      <c r="I112" s="742"/>
      <c r="J112" s="742"/>
      <c r="K112" s="743"/>
    </row>
    <row r="113" spans="2:11" ht="12.75" customHeight="1">
      <c r="B113" s="686"/>
      <c r="C113" s="316"/>
      <c r="D113" s="741"/>
      <c r="E113" s="1319" t="s">
        <v>2738</v>
      </c>
      <c r="F113" s="742"/>
      <c r="G113" s="742"/>
      <c r="H113" s="742"/>
      <c r="I113" s="742"/>
      <c r="J113" s="742"/>
      <c r="K113" s="743"/>
    </row>
    <row r="114" spans="2:11" ht="12.75" customHeight="1" thickBot="1">
      <c r="B114" s="686"/>
      <c r="C114" s="316"/>
      <c r="D114" s="741"/>
      <c r="E114" s="1317" t="s">
        <v>2639</v>
      </c>
      <c r="F114" s="583"/>
      <c r="G114" s="583"/>
      <c r="H114" s="583"/>
      <c r="I114" s="583"/>
      <c r="J114" s="583"/>
      <c r="K114" s="584"/>
    </row>
    <row r="115" spans="2:11" ht="12.75" customHeight="1">
      <c r="B115" s="685"/>
      <c r="C115" s="137" t="s">
        <v>1594</v>
      </c>
      <c r="D115" s="1317"/>
      <c r="E115" s="1317"/>
      <c r="F115" s="6064">
        <f t="shared" ref="F115:K115" si="5">SUBTOTAL(9,F102:F114)</f>
        <v>0</v>
      </c>
      <c r="G115" s="6064">
        <f t="shared" si="5"/>
        <v>0</v>
      </c>
      <c r="H115" s="6064">
        <f t="shared" si="5"/>
        <v>0</v>
      </c>
      <c r="I115" s="6064">
        <f t="shared" si="5"/>
        <v>0</v>
      </c>
      <c r="J115" s="6064">
        <f t="shared" si="5"/>
        <v>0</v>
      </c>
      <c r="K115" s="6065">
        <f t="shared" si="5"/>
        <v>0</v>
      </c>
    </row>
    <row r="116" spans="2:11" ht="12.75" customHeight="1">
      <c r="B116" s="686"/>
      <c r="C116" s="174"/>
      <c r="D116" s="1316"/>
      <c r="E116" s="1317"/>
      <c r="F116" s="1318"/>
      <c r="G116" s="1318"/>
      <c r="H116" s="1318"/>
      <c r="I116" s="1318"/>
      <c r="J116" s="1318"/>
      <c r="K116" s="186"/>
    </row>
    <row r="117" spans="2:11" ht="12.75" customHeight="1">
      <c r="B117" s="686" t="s">
        <v>1660</v>
      </c>
      <c r="C117" s="134"/>
      <c r="D117" s="1317"/>
      <c r="E117" s="1317"/>
      <c r="F117" s="1318"/>
      <c r="G117" s="1318"/>
      <c r="H117" s="1318"/>
      <c r="I117" s="1318"/>
      <c r="J117" s="1318"/>
      <c r="K117" s="186"/>
    </row>
    <row r="118" spans="2:11" ht="12.75" customHeight="1">
      <c r="B118" s="687" t="s">
        <v>2744</v>
      </c>
      <c r="C118" s="560"/>
      <c r="D118" s="580"/>
      <c r="E118" s="1317" t="s">
        <v>1718</v>
      </c>
      <c r="F118" s="581"/>
      <c r="G118" s="581"/>
      <c r="H118" s="581"/>
      <c r="I118" s="581"/>
      <c r="J118" s="581"/>
      <c r="K118" s="582"/>
    </row>
    <row r="119" spans="2:11" ht="12.75" customHeight="1">
      <c r="B119" s="688"/>
      <c r="C119" s="316"/>
      <c r="D119" s="741"/>
      <c r="E119" s="1317" t="s">
        <v>2636</v>
      </c>
      <c r="F119" s="742"/>
      <c r="G119" s="742"/>
      <c r="H119" s="742"/>
      <c r="I119" s="742"/>
      <c r="J119" s="742"/>
      <c r="K119" s="743"/>
    </row>
    <row r="120" spans="2:11" ht="12.75" customHeight="1">
      <c r="B120" s="688"/>
      <c r="C120" s="316"/>
      <c r="D120" s="741"/>
      <c r="E120" s="1317" t="s">
        <v>1722</v>
      </c>
      <c r="F120" s="742"/>
      <c r="G120" s="742"/>
      <c r="H120" s="742"/>
      <c r="I120" s="742"/>
      <c r="J120" s="742"/>
      <c r="K120" s="743"/>
    </row>
    <row r="121" spans="2:11" ht="12.75" customHeight="1">
      <c r="B121" s="688"/>
      <c r="C121" s="316"/>
      <c r="D121" s="741"/>
      <c r="E121" s="1317" t="s">
        <v>2637</v>
      </c>
      <c r="F121" s="742"/>
      <c r="G121" s="742"/>
      <c r="H121" s="742"/>
      <c r="I121" s="742"/>
      <c r="J121" s="742"/>
      <c r="K121" s="743"/>
    </row>
    <row r="122" spans="2:11" ht="12.75" customHeight="1">
      <c r="B122" s="688"/>
      <c r="C122" s="316"/>
      <c r="D122" s="741"/>
      <c r="E122" s="1319" t="s">
        <v>2738</v>
      </c>
      <c r="F122" s="742"/>
      <c r="G122" s="742"/>
      <c r="H122" s="742"/>
      <c r="I122" s="742"/>
      <c r="J122" s="742"/>
      <c r="K122" s="743"/>
    </row>
    <row r="123" spans="2:11" ht="12.75" customHeight="1">
      <c r="B123" s="688"/>
      <c r="C123" s="316"/>
      <c r="D123" s="741"/>
      <c r="E123" s="1317" t="s">
        <v>2639</v>
      </c>
      <c r="F123" s="742"/>
      <c r="G123" s="742"/>
      <c r="H123" s="742"/>
      <c r="I123" s="742"/>
      <c r="J123" s="742"/>
      <c r="K123" s="743"/>
    </row>
    <row r="124" spans="2:11" ht="12.75" customHeight="1">
      <c r="B124" s="688"/>
      <c r="C124" s="174"/>
      <c r="D124" s="4256"/>
      <c r="E124" s="1317"/>
      <c r="F124" s="4257"/>
      <c r="G124" s="4257"/>
      <c r="H124" s="4257"/>
      <c r="I124" s="4257"/>
      <c r="J124" s="4257"/>
      <c r="K124" s="262"/>
    </row>
    <row r="125" spans="2:11" ht="12.75" customHeight="1">
      <c r="B125" s="687" t="s">
        <v>2745</v>
      </c>
      <c r="C125" s="560"/>
      <c r="D125" s="580"/>
      <c r="E125" s="1317" t="s">
        <v>1718</v>
      </c>
      <c r="F125" s="581"/>
      <c r="G125" s="581"/>
      <c r="H125" s="581"/>
      <c r="I125" s="581"/>
      <c r="J125" s="581"/>
      <c r="K125" s="582"/>
    </row>
    <row r="126" spans="2:11" ht="12.75" customHeight="1">
      <c r="B126" s="684"/>
      <c r="C126" s="316"/>
      <c r="D126" s="741"/>
      <c r="E126" s="1317" t="s">
        <v>2636</v>
      </c>
      <c r="F126" s="742"/>
      <c r="G126" s="742"/>
      <c r="H126" s="742"/>
      <c r="I126" s="742"/>
      <c r="J126" s="742"/>
      <c r="K126" s="743"/>
    </row>
    <row r="127" spans="2:11" ht="12.75" customHeight="1">
      <c r="B127" s="683"/>
      <c r="C127" s="316"/>
      <c r="D127" s="741"/>
      <c r="E127" s="1317" t="s">
        <v>1722</v>
      </c>
      <c r="F127" s="742"/>
      <c r="G127" s="742"/>
      <c r="H127" s="742"/>
      <c r="I127" s="742"/>
      <c r="J127" s="742"/>
      <c r="K127" s="743"/>
    </row>
    <row r="128" spans="2:11" ht="12.75" customHeight="1">
      <c r="B128" s="683"/>
      <c r="C128" s="316"/>
      <c r="D128" s="741"/>
      <c r="E128" s="1317" t="s">
        <v>2637</v>
      </c>
      <c r="F128" s="742"/>
      <c r="G128" s="742"/>
      <c r="H128" s="742"/>
      <c r="I128" s="742"/>
      <c r="J128" s="742"/>
      <c r="K128" s="743"/>
    </row>
    <row r="129" spans="2:11" ht="12.75" customHeight="1">
      <c r="B129" s="681"/>
      <c r="C129" s="316"/>
      <c r="D129" s="741"/>
      <c r="E129" s="1319" t="s">
        <v>2738</v>
      </c>
      <c r="F129" s="742"/>
      <c r="G129" s="742"/>
      <c r="H129" s="742"/>
      <c r="I129" s="742"/>
      <c r="J129" s="742"/>
      <c r="K129" s="743"/>
    </row>
    <row r="130" spans="2:11" ht="12.75" customHeight="1" thickBot="1">
      <c r="B130" s="681"/>
      <c r="C130" s="316"/>
      <c r="D130" s="741"/>
      <c r="E130" s="1317" t="s">
        <v>2639</v>
      </c>
      <c r="F130" s="583"/>
      <c r="G130" s="583"/>
      <c r="H130" s="583"/>
      <c r="I130" s="583"/>
      <c r="J130" s="583"/>
      <c r="K130" s="584"/>
    </row>
    <row r="131" spans="2:11" ht="12.75" customHeight="1">
      <c r="B131" s="679"/>
      <c r="C131" s="137" t="s">
        <v>1594</v>
      </c>
      <c r="D131" s="1317"/>
      <c r="E131" s="1317"/>
      <c r="F131" s="6064">
        <f t="shared" ref="F131:K131" si="6">SUBTOTAL(9,F118:F130)</f>
        <v>0</v>
      </c>
      <c r="G131" s="6064">
        <f t="shared" si="6"/>
        <v>0</v>
      </c>
      <c r="H131" s="6064">
        <f t="shared" si="6"/>
        <v>0</v>
      </c>
      <c r="I131" s="6064">
        <f t="shared" si="6"/>
        <v>0</v>
      </c>
      <c r="J131" s="6064">
        <f t="shared" si="6"/>
        <v>0</v>
      </c>
      <c r="K131" s="6065">
        <f t="shared" si="6"/>
        <v>0</v>
      </c>
    </row>
    <row r="132" spans="2:11" ht="12.75" customHeight="1">
      <c r="B132" s="681"/>
      <c r="C132" s="174"/>
      <c r="D132" s="1316"/>
      <c r="E132" s="1317"/>
      <c r="F132" s="1318"/>
      <c r="G132" s="1318"/>
      <c r="H132" s="1318"/>
      <c r="I132" s="1318"/>
      <c r="J132" s="1318"/>
      <c r="K132" s="186"/>
    </row>
    <row r="133" spans="2:11" ht="12.75" customHeight="1" thickBot="1">
      <c r="B133" s="682"/>
      <c r="C133" s="317"/>
      <c r="D133" s="319"/>
      <c r="E133" s="319"/>
      <c r="F133" s="188"/>
      <c r="G133" s="188"/>
      <c r="H133" s="188"/>
      <c r="I133" s="188"/>
      <c r="J133" s="188"/>
      <c r="K133" s="189"/>
    </row>
    <row r="134" spans="2:11" ht="12.75" customHeight="1" thickBot="1">
      <c r="B134" s="6066" t="s">
        <v>59</v>
      </c>
      <c r="C134" s="6067"/>
      <c r="D134" s="6067"/>
      <c r="E134" s="6068"/>
      <c r="F134" s="6052">
        <f>F32+F48+F65+F82+F98+F115+F131</f>
        <v>0</v>
      </c>
      <c r="G134" s="6052">
        <f t="shared" ref="G134:K134" si="7">G32+G48+G65+G82+G98+G115+G131</f>
        <v>0</v>
      </c>
      <c r="H134" s="6052">
        <f t="shared" si="7"/>
        <v>0</v>
      </c>
      <c r="I134" s="6052">
        <f t="shared" si="7"/>
        <v>0</v>
      </c>
      <c r="J134" s="6052">
        <f t="shared" si="7"/>
        <v>0</v>
      </c>
      <c r="K134" s="6069">
        <f t="shared" si="7"/>
        <v>0</v>
      </c>
    </row>
    <row r="136" spans="2:11" ht="12.75" customHeight="1">
      <c r="B136" s="71" t="s">
        <v>2732</v>
      </c>
      <c r="C136" s="179"/>
    </row>
    <row r="137" spans="2:11" ht="12.75" customHeight="1">
      <c r="B137" s="232" t="s">
        <v>2747</v>
      </c>
      <c r="C137" s="179"/>
    </row>
  </sheetData>
  <mergeCells count="10">
    <mergeCell ref="L2:L5"/>
    <mergeCell ref="E10:E14"/>
    <mergeCell ref="B10:C14"/>
    <mergeCell ref="J11:J13"/>
    <mergeCell ref="K11:K13"/>
    <mergeCell ref="D10:D14"/>
    <mergeCell ref="H11:H13"/>
    <mergeCell ref="I11:I13"/>
    <mergeCell ref="F11:F13"/>
    <mergeCell ref="G11:G13"/>
  </mergeCells>
  <conditionalFormatting sqref="B3">
    <cfRule type="cellIs" dxfId="61" priority="1" operator="lessThan">
      <formula>0</formula>
    </cfRule>
    <cfRule type="cellIs" dxfId="60" priority="2" operator="lessThan">
      <formula>0</formula>
    </cfRule>
    <cfRule type="cellIs" dxfId="59" priority="3" operator="lessThan">
      <formula>0</formula>
    </cfRule>
    <cfRule type="cellIs" dxfId="58" priority="4" operator="lessThan">
      <formula>0</formula>
    </cfRule>
  </conditionalFormatting>
  <dataValidations count="1">
    <dataValidation type="custom" errorStyle="warning" allowBlank="1" showInputMessage="1" showErrorMessage="1" errorTitle="Data anomaly" error="Check input" sqref="B4" xr:uid="{D126D2B6-B403-4B2A-AFFE-3E1EBC248EA3}">
      <formula1>"if(B24:FL80&lt;0,""Check"","""")"</formula1>
    </dataValidation>
  </dataValidations>
  <hyperlinks>
    <hyperlink ref="M5" location="SCI!A1" display="SCI" xr:uid="{B0D571D0-054C-4328-B471-E27A60912B0F}"/>
    <hyperlink ref="M4" location="'SFP - Liab, NW '!A1" display="SFP-Liab and NW" xr:uid="{0AC619E8-8437-4821-8489-9C94D86E4CB4}"/>
    <hyperlink ref="M3" location="'SFP - Asset'!A1" display="SFP-Asset" xr:uid="{25F63E7C-B5E7-4585-A60F-955FD0B7C7A4}"/>
    <hyperlink ref="M2" location="Content!A1" display="Content" xr:uid="{DA421A20-2705-4333-A801-3D0D0FF618EE}"/>
  </hyperlinks>
  <printOptions horizontalCentered="1"/>
  <pageMargins left="0.2" right="0.2" top="1.25" bottom="0.75" header="0.3" footer="0.3"/>
  <pageSetup paperSize="5" scale="44"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90">
    <tabColor rgb="FFFFCCCC"/>
    <pageSetUpPr fitToPage="1"/>
  </sheetPr>
  <dimension ref="B2:N51"/>
  <sheetViews>
    <sheetView showGridLines="0" topLeftCell="A28" zoomScale="85" zoomScaleNormal="85" workbookViewId="0">
      <selection activeCell="D53" sqref="D53"/>
    </sheetView>
  </sheetViews>
  <sheetFormatPr defaultColWidth="9.140625" defaultRowHeight="12.75" customHeight="1" outlineLevelRow="1"/>
  <cols>
    <col min="1" max="1" width="1.85546875" style="510" customWidth="1"/>
    <col min="2" max="2" width="3.7109375" style="510" customWidth="1"/>
    <col min="3" max="4" width="20.7109375" style="510" customWidth="1"/>
    <col min="5" max="6" width="15.7109375" style="510" customWidth="1"/>
    <col min="7" max="9" width="20.7109375" style="510" customWidth="1"/>
    <col min="10" max="10" width="30.7109375" style="510" customWidth="1"/>
    <col min="11" max="11" width="2.140625" style="510" customWidth="1"/>
    <col min="12" max="12" width="18.7109375" style="510" customWidth="1"/>
    <col min="13" max="16384" width="9.140625" style="510"/>
  </cols>
  <sheetData>
    <row r="2" spans="2:14">
      <c r="B2" s="524" t="s">
        <v>2750</v>
      </c>
      <c r="G2" s="1484"/>
      <c r="H2" s="18"/>
      <c r="I2" s="18"/>
      <c r="J2" s="18"/>
      <c r="K2" s="8633" t="s">
        <v>1486</v>
      </c>
      <c r="L2" s="6070" t="s">
        <v>1067</v>
      </c>
      <c r="M2" s="18"/>
      <c r="N2" s="18"/>
    </row>
    <row r="3" spans="2:14" ht="13.5" thickBot="1">
      <c r="B3" s="1455" t="s">
        <v>7</v>
      </c>
      <c r="C3" s="18"/>
      <c r="D3" s="5393">
        <f>'Com Prof'!D2</f>
        <v>0</v>
      </c>
      <c r="E3" s="5394"/>
      <c r="F3" s="5394"/>
      <c r="G3" s="1484"/>
      <c r="H3" s="265"/>
      <c r="I3" s="265"/>
      <c r="J3" s="265"/>
      <c r="K3" s="7342"/>
      <c r="L3" s="550" t="s">
        <v>1487</v>
      </c>
      <c r="M3" s="18"/>
      <c r="N3" s="18"/>
    </row>
    <row r="4" spans="2:14" ht="13.5" thickBot="1">
      <c r="B4" s="1455" t="s">
        <v>757</v>
      </c>
      <c r="C4" s="265"/>
      <c r="D4" s="6071">
        <f>'Com Prof'!D3</f>
        <v>45657</v>
      </c>
      <c r="E4" s="6072"/>
      <c r="F4" s="6072"/>
      <c r="G4" s="18"/>
      <c r="H4" s="18"/>
      <c r="I4" s="18"/>
      <c r="J4" s="18"/>
      <c r="K4" s="7342"/>
      <c r="L4" s="550" t="s">
        <v>1488</v>
      </c>
      <c r="M4" s="18"/>
      <c r="N4" s="18"/>
    </row>
    <row r="5" spans="2:14" ht="13.5" thickBot="1">
      <c r="B5" s="593"/>
      <c r="C5" s="593"/>
      <c r="D5" s="593"/>
      <c r="E5" s="593"/>
      <c r="F5" s="593"/>
      <c r="G5" s="593"/>
      <c r="H5" s="593"/>
      <c r="I5" s="593"/>
      <c r="J5" s="593"/>
      <c r="K5" s="8275"/>
      <c r="L5" s="551" t="s">
        <v>258</v>
      </c>
      <c r="M5" s="18"/>
      <c r="N5" s="18"/>
    </row>
    <row r="6" spans="2:14" ht="14.1" customHeight="1">
      <c r="B6" s="18"/>
      <c r="C6" s="18"/>
      <c r="D6" s="18"/>
      <c r="E6" s="18"/>
      <c r="F6" s="18"/>
      <c r="G6" s="18"/>
      <c r="H6" s="18"/>
      <c r="I6" s="18"/>
      <c r="J6" s="18"/>
      <c r="K6" s="18"/>
      <c r="L6" s="18"/>
      <c r="M6" s="18"/>
      <c r="N6" s="18"/>
    </row>
    <row r="7" spans="2:14" ht="14.1" customHeight="1">
      <c r="B7" s="18"/>
      <c r="C7" s="18"/>
      <c r="D7" s="18"/>
      <c r="E7" s="18"/>
      <c r="F7" s="18"/>
      <c r="G7" s="18"/>
      <c r="H7" s="18"/>
      <c r="I7" s="18"/>
      <c r="J7" s="18"/>
      <c r="K7" s="18"/>
      <c r="L7" s="18"/>
      <c r="M7" s="18"/>
      <c r="N7" s="18"/>
    </row>
    <row r="8" spans="2:14" ht="14.1" customHeight="1" thickBot="1">
      <c r="B8" s="18"/>
      <c r="C8" s="18"/>
      <c r="D8" s="18"/>
      <c r="E8" s="18"/>
      <c r="F8" s="18"/>
      <c r="G8" s="18"/>
      <c r="H8" s="18"/>
      <c r="I8" s="18"/>
      <c r="J8" s="18"/>
      <c r="K8" s="18"/>
      <c r="L8" s="18"/>
      <c r="M8" s="18"/>
      <c r="N8" s="18"/>
    </row>
    <row r="9" spans="2:14" ht="12.75" customHeight="1">
      <c r="B9" s="8649" t="s">
        <v>1707</v>
      </c>
      <c r="C9" s="8650"/>
      <c r="D9" s="8655" t="s">
        <v>2751</v>
      </c>
      <c r="E9" s="8655" t="s">
        <v>1709</v>
      </c>
      <c r="F9" s="8306" t="s">
        <v>2752</v>
      </c>
      <c r="G9" s="8655" t="s">
        <v>2736</v>
      </c>
      <c r="H9" s="8306" t="s">
        <v>2753</v>
      </c>
      <c r="I9" s="8306" t="s">
        <v>2754</v>
      </c>
      <c r="J9" s="8646" t="s">
        <v>1497</v>
      </c>
      <c r="K9" s="18"/>
      <c r="L9" s="18"/>
      <c r="M9" s="18"/>
      <c r="N9" s="18"/>
    </row>
    <row r="10" spans="2:14" ht="12.75" customHeight="1">
      <c r="B10" s="8651"/>
      <c r="C10" s="8652"/>
      <c r="D10" s="7695"/>
      <c r="E10" s="7695"/>
      <c r="F10" s="7689"/>
      <c r="G10" s="7695"/>
      <c r="H10" s="7689"/>
      <c r="I10" s="7689"/>
      <c r="J10" s="8647"/>
      <c r="K10" s="18"/>
      <c r="L10" s="18"/>
      <c r="M10" s="18"/>
      <c r="N10" s="18"/>
    </row>
    <row r="11" spans="2:14" ht="12.75" customHeight="1">
      <c r="B11" s="8651"/>
      <c r="C11" s="8652"/>
      <c r="D11" s="7695"/>
      <c r="E11" s="7695"/>
      <c r="F11" s="7689"/>
      <c r="G11" s="7695"/>
      <c r="H11" s="7689"/>
      <c r="I11" s="7689"/>
      <c r="J11" s="8647"/>
      <c r="K11" s="18"/>
      <c r="L11" s="18"/>
      <c r="M11" s="18"/>
      <c r="N11" s="18"/>
    </row>
    <row r="12" spans="2:14" ht="12.75" customHeight="1" thickBot="1">
      <c r="B12" s="8653"/>
      <c r="C12" s="8654"/>
      <c r="D12" s="7822"/>
      <c r="E12" s="7822"/>
      <c r="F12" s="7836"/>
      <c r="G12" s="7822"/>
      <c r="H12" s="7836"/>
      <c r="I12" s="8656"/>
      <c r="J12" s="8648"/>
      <c r="K12" s="1849"/>
      <c r="L12" s="1849"/>
      <c r="M12" s="1849"/>
      <c r="N12" s="1849"/>
    </row>
    <row r="13" spans="2:14" ht="12.75" customHeight="1">
      <c r="B13" s="6073"/>
      <c r="C13" s="6074"/>
      <c r="D13" s="6074"/>
      <c r="E13" s="6074"/>
      <c r="F13" s="6074"/>
      <c r="G13" s="6075"/>
      <c r="H13" s="6076"/>
      <c r="I13" s="6076"/>
      <c r="J13" s="6077"/>
      <c r="K13" s="18"/>
      <c r="L13" s="18"/>
      <c r="M13" s="18"/>
      <c r="N13" s="18"/>
    </row>
    <row r="14" spans="2:14" ht="12.75" customHeight="1">
      <c r="B14" s="1642">
        <v>1</v>
      </c>
      <c r="C14" s="1104"/>
      <c r="D14" s="1104"/>
      <c r="E14" s="1850"/>
      <c r="F14" s="1850"/>
      <c r="G14" s="1183"/>
      <c r="H14" s="1112"/>
      <c r="I14" s="1112"/>
      <c r="J14" s="1187"/>
      <c r="K14" s="18"/>
      <c r="L14" s="18"/>
      <c r="M14" s="18"/>
      <c r="N14" s="18"/>
    </row>
    <row r="15" spans="2:14" ht="12.75" customHeight="1">
      <c r="B15" s="1642">
        <v>2</v>
      </c>
      <c r="C15" s="1462"/>
      <c r="D15" s="1462"/>
      <c r="E15" s="1851"/>
      <c r="F15" s="1851"/>
      <c r="G15" s="1189"/>
      <c r="H15" s="1042"/>
      <c r="I15" s="1042"/>
      <c r="J15" s="1192"/>
      <c r="K15" s="18"/>
      <c r="L15" s="18"/>
      <c r="M15" s="18"/>
      <c r="N15" s="18"/>
    </row>
    <row r="16" spans="2:14" ht="12.75" customHeight="1">
      <c r="B16" s="1642">
        <v>3</v>
      </c>
      <c r="C16" s="1462"/>
      <c r="D16" s="1462"/>
      <c r="E16" s="1851"/>
      <c r="F16" s="1851"/>
      <c r="G16" s="1189"/>
      <c r="H16" s="1042"/>
      <c r="I16" s="1042"/>
      <c r="J16" s="1192"/>
      <c r="K16" s="18"/>
      <c r="L16" s="18"/>
      <c r="M16" s="18"/>
      <c r="N16" s="18"/>
    </row>
    <row r="17" spans="2:10" ht="12.75" customHeight="1">
      <c r="B17" s="1642">
        <v>4</v>
      </c>
      <c r="C17" s="1462"/>
      <c r="D17" s="1462"/>
      <c r="E17" s="1851"/>
      <c r="F17" s="1851"/>
      <c r="G17" s="1189"/>
      <c r="H17" s="1042"/>
      <c r="I17" s="1042"/>
      <c r="J17" s="1192"/>
    </row>
    <row r="18" spans="2:10" ht="12.75" customHeight="1">
      <c r="B18" s="1642">
        <v>5</v>
      </c>
      <c r="C18" s="1462"/>
      <c r="D18" s="1462"/>
      <c r="E18" s="1851"/>
      <c r="F18" s="1851"/>
      <c r="G18" s="1189"/>
      <c r="H18" s="1042"/>
      <c r="I18" s="1042"/>
      <c r="J18" s="1192"/>
    </row>
    <row r="19" spans="2:10" ht="12.75" customHeight="1">
      <c r="B19" s="1642">
        <v>6</v>
      </c>
      <c r="C19" s="1462"/>
      <c r="D19" s="1462"/>
      <c r="E19" s="1851"/>
      <c r="F19" s="1851"/>
      <c r="G19" s="1189"/>
      <c r="H19" s="1042"/>
      <c r="I19" s="1042"/>
      <c r="J19" s="1192"/>
    </row>
    <row r="20" spans="2:10" ht="12.75" customHeight="1">
      <c r="B20" s="1642">
        <v>7</v>
      </c>
      <c r="C20" s="1462"/>
      <c r="D20" s="1462"/>
      <c r="E20" s="1851"/>
      <c r="F20" s="1851"/>
      <c r="G20" s="1189"/>
      <c r="H20" s="1042"/>
      <c r="I20" s="1042"/>
      <c r="J20" s="1192"/>
    </row>
    <row r="21" spans="2:10" ht="12.75" customHeight="1">
      <c r="B21" s="1642">
        <v>8</v>
      </c>
      <c r="C21" s="1462"/>
      <c r="D21" s="1462"/>
      <c r="E21" s="1851"/>
      <c r="F21" s="1851"/>
      <c r="G21" s="1189"/>
      <c r="H21" s="1042"/>
      <c r="I21" s="1042"/>
      <c r="J21" s="1192"/>
    </row>
    <row r="22" spans="2:10" ht="12.75" customHeight="1">
      <c r="B22" s="1642">
        <v>9</v>
      </c>
      <c r="C22" s="1462"/>
      <c r="D22" s="1462"/>
      <c r="E22" s="1851"/>
      <c r="F22" s="1851"/>
      <c r="G22" s="1189"/>
      <c r="H22" s="1042"/>
      <c r="I22" s="1042"/>
      <c r="J22" s="1192"/>
    </row>
    <row r="23" spans="2:10" ht="12.75" customHeight="1">
      <c r="B23" s="1642">
        <v>10</v>
      </c>
      <c r="C23" s="1462"/>
      <c r="D23" s="1462"/>
      <c r="E23" s="1851"/>
      <c r="F23" s="1851"/>
      <c r="G23" s="1189"/>
      <c r="H23" s="1042"/>
      <c r="I23" s="1042"/>
      <c r="J23" s="1192"/>
    </row>
    <row r="24" spans="2:10" ht="12.75" customHeight="1" thickBot="1">
      <c r="B24" s="1635"/>
      <c r="C24" s="421"/>
      <c r="D24" s="421"/>
      <c r="E24" s="1852"/>
      <c r="F24" s="1852"/>
      <c r="G24" s="4111"/>
      <c r="H24" s="4112"/>
      <c r="I24" s="4112"/>
      <c r="J24" s="4125"/>
    </row>
    <row r="25" spans="2:10" ht="12.75" customHeight="1" thickBot="1">
      <c r="B25" s="8644" t="s">
        <v>2755</v>
      </c>
      <c r="C25" s="8645"/>
      <c r="D25" s="6078"/>
      <c r="E25" s="6078"/>
      <c r="F25" s="6078"/>
      <c r="G25" s="6079"/>
      <c r="H25" s="6080">
        <f>SUBTOTAL(9,H14:H23)</f>
        <v>0</v>
      </c>
      <c r="I25" s="6080">
        <f>SUBTOTAL(9,I14:I23)</f>
        <v>0</v>
      </c>
      <c r="J25" s="6081"/>
    </row>
    <row r="26" spans="2:10" ht="12.75" customHeight="1">
      <c r="H26" s="1449" t="s">
        <v>1263</v>
      </c>
      <c r="I26" s="356">
        <f>I25-SFP!G192</f>
        <v>0</v>
      </c>
    </row>
    <row r="31" spans="2:10" ht="12.75" hidden="1" customHeight="1"/>
    <row r="32" spans="2:10" ht="12.75" hidden="1" customHeight="1">
      <c r="B32" s="7713" t="s">
        <v>1068</v>
      </c>
      <c r="C32" s="7714"/>
      <c r="D32" s="7714"/>
      <c r="E32" s="7714"/>
      <c r="F32" s="7714"/>
      <c r="G32" s="7714"/>
      <c r="H32" s="7714"/>
      <c r="I32" s="7714"/>
      <c r="J32" s="7715"/>
    </row>
    <row r="33" spans="2:10" ht="12.75" hidden="1" customHeight="1">
      <c r="B33" s="8641" t="s">
        <v>52</v>
      </c>
      <c r="C33" s="8642"/>
      <c r="D33" s="8642"/>
      <c r="E33" s="8642"/>
      <c r="F33" s="8642"/>
      <c r="G33" s="8642"/>
      <c r="H33" s="8643"/>
      <c r="I33" s="1853" t="s">
        <v>756</v>
      </c>
      <c r="J33" s="1854" t="s">
        <v>44</v>
      </c>
    </row>
    <row r="34" spans="2:10" ht="12.75" hidden="1" customHeight="1">
      <c r="B34" s="8640" t="s">
        <v>2308</v>
      </c>
      <c r="C34" s="8640"/>
      <c r="D34" s="8640"/>
      <c r="E34" s="8640"/>
      <c r="F34" s="8640"/>
      <c r="G34" s="8640"/>
      <c r="H34" s="8640"/>
      <c r="I34" s="379">
        <f>G25</f>
        <v>0</v>
      </c>
      <c r="J34" s="1652"/>
    </row>
    <row r="35" spans="2:10" ht="12.75" hidden="1" customHeight="1">
      <c r="B35" s="8636" t="s">
        <v>2571</v>
      </c>
      <c r="C35" s="8636"/>
      <c r="D35" s="8636"/>
      <c r="E35" s="8636"/>
      <c r="F35" s="8636"/>
      <c r="G35" s="8636"/>
      <c r="H35" s="8636"/>
      <c r="I35" s="1771"/>
      <c r="J35" s="1652"/>
    </row>
    <row r="36" spans="2:10" ht="12.75" hidden="1" customHeight="1">
      <c r="B36" s="8639" t="s">
        <v>1767</v>
      </c>
      <c r="C36" s="8639"/>
      <c r="D36" s="8639"/>
      <c r="E36" s="8639"/>
      <c r="F36" s="8639"/>
      <c r="G36" s="8639"/>
      <c r="H36" s="8639"/>
      <c r="I36" s="1771">
        <f>-SUMIF(I14:I24,"&lt;0")</f>
        <v>0</v>
      </c>
      <c r="J36" s="1652"/>
    </row>
    <row r="37" spans="2:10" ht="12.75" hidden="1" customHeight="1">
      <c r="B37" s="8639" t="s">
        <v>2309</v>
      </c>
      <c r="C37" s="8639"/>
      <c r="D37" s="8639"/>
      <c r="E37" s="8639"/>
      <c r="F37" s="8639"/>
      <c r="G37" s="8639"/>
      <c r="H37" s="8639"/>
      <c r="I37" s="1772"/>
      <c r="J37" s="1772"/>
    </row>
    <row r="38" spans="2:10" ht="12.75" hidden="1" customHeight="1">
      <c r="B38" s="8638" t="s">
        <v>2572</v>
      </c>
      <c r="C38" s="8638"/>
      <c r="D38" s="8638"/>
      <c r="E38" s="8638"/>
      <c r="F38" s="8638"/>
      <c r="G38" s="8638"/>
      <c r="H38" s="8638"/>
      <c r="I38" s="1855">
        <f>SUM(I36:I37)</f>
        <v>0</v>
      </c>
      <c r="J38" s="1652"/>
    </row>
    <row r="39" spans="2:10" ht="12.75" hidden="1" customHeight="1">
      <c r="B39" s="8637" t="s">
        <v>2573</v>
      </c>
      <c r="C39" s="8637"/>
      <c r="D39" s="8637"/>
      <c r="E39" s="8637"/>
      <c r="F39" s="8637"/>
      <c r="G39" s="8637"/>
      <c r="H39" s="8637"/>
      <c r="I39" s="1856">
        <f>I34+I38</f>
        <v>0</v>
      </c>
      <c r="J39" s="1856"/>
    </row>
    <row r="40" spans="2:10" ht="12.75" hidden="1" customHeight="1">
      <c r="B40" s="8636" t="s">
        <v>2661</v>
      </c>
      <c r="C40" s="8636"/>
      <c r="D40" s="8636"/>
      <c r="E40" s="8636"/>
      <c r="F40" s="8636"/>
      <c r="G40" s="8636"/>
      <c r="H40" s="8636"/>
      <c r="I40" s="1771">
        <f>IF(I26&gt;0,I26,0)</f>
        <v>0</v>
      </c>
      <c r="J40" s="1652"/>
    </row>
    <row r="41" spans="2:10" ht="12.75" hidden="1" customHeight="1" thickBot="1">
      <c r="B41" s="8634" t="s">
        <v>2756</v>
      </c>
      <c r="C41" s="8634"/>
      <c r="D41" s="8634"/>
      <c r="E41" s="8634"/>
      <c r="F41" s="8634"/>
      <c r="G41" s="8634"/>
      <c r="H41" s="8635"/>
      <c r="I41" s="646">
        <f>I39+I40</f>
        <v>0</v>
      </c>
      <c r="J41" s="648"/>
    </row>
    <row r="42" spans="2:10" ht="12.75" hidden="1" customHeight="1" outlineLevel="1" thickTop="1">
      <c r="B42" s="8626" t="s">
        <v>2757</v>
      </c>
      <c r="C42" s="8626"/>
      <c r="D42" s="8626"/>
      <c r="E42" s="8626"/>
      <c r="F42" s="8626"/>
      <c r="G42" s="8626"/>
      <c r="H42" s="8626"/>
      <c r="I42" s="1857"/>
      <c r="J42" s="1771"/>
    </row>
    <row r="43" spans="2:10" ht="12.75" hidden="1" customHeight="1" outlineLevel="1">
      <c r="B43" s="8627"/>
      <c r="C43" s="8628"/>
      <c r="D43" s="8628"/>
      <c r="E43" s="8628"/>
      <c r="F43" s="8628"/>
      <c r="G43" s="8628"/>
      <c r="H43" s="8629"/>
      <c r="I43" s="1858"/>
      <c r="J43" s="1859"/>
    </row>
    <row r="44" spans="2:10" ht="12.75" hidden="1" customHeight="1" outlineLevel="1">
      <c r="B44" s="8630" t="s">
        <v>2576</v>
      </c>
      <c r="C44" s="8630"/>
      <c r="D44" s="8630"/>
      <c r="E44" s="8630"/>
      <c r="F44" s="8630"/>
      <c r="G44" s="8630"/>
      <c r="H44" s="8630"/>
      <c r="I44" s="1771">
        <f>SUM(I43)</f>
        <v>0</v>
      </c>
      <c r="J44" s="1771"/>
    </row>
    <row r="45" spans="2:10" ht="12.75" hidden="1" customHeight="1" outlineLevel="1" thickBot="1">
      <c r="B45" s="8631" t="s">
        <v>2758</v>
      </c>
      <c r="C45" s="8631"/>
      <c r="D45" s="8631"/>
      <c r="E45" s="8631"/>
      <c r="F45" s="8631"/>
      <c r="G45" s="8631"/>
      <c r="H45" s="8632"/>
      <c r="I45" s="646">
        <f>I42-I44</f>
        <v>0</v>
      </c>
      <c r="J45" s="648"/>
    </row>
    <row r="46" spans="2:10" ht="12.75" hidden="1" customHeight="1" outlineLevel="1" thickTop="1">
      <c r="B46" s="8626" t="s">
        <v>2757</v>
      </c>
      <c r="C46" s="8626"/>
      <c r="D46" s="8626"/>
      <c r="E46" s="8626"/>
      <c r="F46" s="8626"/>
      <c r="G46" s="8626"/>
      <c r="H46" s="8626"/>
      <c r="I46" s="1857"/>
      <c r="J46" s="1771"/>
    </row>
    <row r="47" spans="2:10" ht="12.75" hidden="1" customHeight="1" outlineLevel="1">
      <c r="B47" s="8627"/>
      <c r="C47" s="8628"/>
      <c r="D47" s="8628"/>
      <c r="E47" s="8628"/>
      <c r="F47" s="8628"/>
      <c r="G47" s="8628"/>
      <c r="H47" s="8629"/>
      <c r="I47" s="1858"/>
      <c r="J47" s="1859"/>
    </row>
    <row r="48" spans="2:10" ht="12.75" hidden="1" customHeight="1" outlineLevel="1">
      <c r="B48" s="8630" t="s">
        <v>2576</v>
      </c>
      <c r="C48" s="8630"/>
      <c r="D48" s="8630"/>
      <c r="E48" s="8630"/>
      <c r="F48" s="8630"/>
      <c r="G48" s="8630"/>
      <c r="H48" s="8630"/>
      <c r="I48" s="1771">
        <f>SUM(I47)</f>
        <v>0</v>
      </c>
      <c r="J48" s="1774"/>
    </row>
    <row r="49" spans="2:10" ht="12.75" hidden="1" customHeight="1" outlineLevel="1">
      <c r="B49" s="8631" t="s">
        <v>2759</v>
      </c>
      <c r="C49" s="8631"/>
      <c r="D49" s="8631"/>
      <c r="E49" s="8631"/>
      <c r="F49" s="8631"/>
      <c r="G49" s="8631"/>
      <c r="H49" s="8632"/>
      <c r="I49" s="1345">
        <f>I45-I47</f>
        <v>0</v>
      </c>
      <c r="J49" s="4039"/>
    </row>
    <row r="50" spans="2:10" ht="12.75" hidden="1" customHeight="1" outlineLevel="1"/>
    <row r="51" spans="2:10" ht="12.75" customHeight="1" collapsed="1"/>
  </sheetData>
  <sheetProtection algorithmName="SHA-512" hashValue="3hOuiRAgP75IGY0y7Dg9pqn7Epp43PMcm0aXFddED7LSrr44kSGVzz+FCs6GRbOMCqe1HkoS03XZxBtDXUMeBA==" saltValue="TbKlZ1i4vYHo4bQehjWtfg==" spinCount="100000" sheet="1" scenarios="1" insertColumns="0" insertRows="0"/>
  <mergeCells count="28">
    <mergeCell ref="B44:H44"/>
    <mergeCell ref="B45:H45"/>
    <mergeCell ref="B25:C25"/>
    <mergeCell ref="J9:J12"/>
    <mergeCell ref="B9:C12"/>
    <mergeCell ref="G9:G12"/>
    <mergeCell ref="H9:H12"/>
    <mergeCell ref="F9:F12"/>
    <mergeCell ref="I9:I12"/>
    <mergeCell ref="D9:D12"/>
    <mergeCell ref="E9:E12"/>
    <mergeCell ref="B43:H43"/>
    <mergeCell ref="B46:H46"/>
    <mergeCell ref="B47:H47"/>
    <mergeCell ref="B48:H48"/>
    <mergeCell ref="B49:H49"/>
    <mergeCell ref="K2:K5"/>
    <mergeCell ref="B32:J32"/>
    <mergeCell ref="B41:H41"/>
    <mergeCell ref="B40:H40"/>
    <mergeCell ref="B39:H39"/>
    <mergeCell ref="B38:H38"/>
    <mergeCell ref="B37:H37"/>
    <mergeCell ref="B36:H36"/>
    <mergeCell ref="B35:H35"/>
    <mergeCell ref="B34:H34"/>
    <mergeCell ref="B33:H33"/>
    <mergeCell ref="B42:H42"/>
  </mergeCells>
  <conditionalFormatting sqref="B3">
    <cfRule type="cellIs" dxfId="57" priority="2" operator="lessThan">
      <formula>0</formula>
    </cfRule>
    <cfRule type="cellIs" dxfId="56" priority="3" operator="lessThan">
      <formula>0</formula>
    </cfRule>
    <cfRule type="cellIs" dxfId="55" priority="4" operator="lessThan">
      <formula>0</formula>
    </cfRule>
    <cfRule type="cellIs" dxfId="54" priority="5" operator="lessThan">
      <formula>0</formula>
    </cfRule>
  </conditionalFormatting>
  <conditionalFormatting sqref="I26">
    <cfRule type="cellIs" dxfId="53" priority="1" operator="notEqual">
      <formula>0</formula>
    </cfRule>
  </conditionalFormatting>
  <dataValidations count="1">
    <dataValidation type="custom" errorStyle="warning" allowBlank="1" showInputMessage="1" showErrorMessage="1" errorTitle="Data anomaly" error="Check input" sqref="B4" xr:uid="{50108D70-1D76-43B5-A535-84C39E4A58CA}">
      <formula1>"if(B24:FL80&lt;0,""Check"","""")"</formula1>
    </dataValidation>
  </dataValidations>
  <hyperlinks>
    <hyperlink ref="L5" location="SCI!A1" display="SCI" xr:uid="{928C6EBF-B3F5-4B1D-8A94-00FE2CFD5AA9}"/>
    <hyperlink ref="L4" location="'SFP - Liab, NW '!A1" display="SFP-Liab and NW" xr:uid="{E3E26A5E-D2BD-4ECE-9A03-1999EEBA713A}"/>
    <hyperlink ref="L3" location="'SFP - Asset'!A1" display="SFP-Asset" xr:uid="{13CA3469-DE7B-4BC8-97F2-D25A2089774D}"/>
    <hyperlink ref="L2" location="Content!A1" display="Content" xr:uid="{C424E6EC-28B2-4302-8560-7C881E98CA38}"/>
  </hyperlinks>
  <printOptions horizontalCentered="1"/>
  <pageMargins left="0.2" right="0.2" top="1.25" bottom="0.75" header="0.3" footer="0.3"/>
  <pageSetup paperSize="5" scale="46"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9">
    <tabColor rgb="FFFFCCCC"/>
    <pageSetUpPr fitToPage="1"/>
  </sheetPr>
  <dimension ref="B2:L127"/>
  <sheetViews>
    <sheetView showGridLines="0" topLeftCell="A89" zoomScale="85" zoomScaleNormal="85" workbookViewId="0">
      <selection activeCell="L113" sqref="L113"/>
    </sheetView>
  </sheetViews>
  <sheetFormatPr defaultColWidth="9.140625" defaultRowHeight="12.75" customHeight="1" outlineLevelRow="1"/>
  <cols>
    <col min="1" max="1" width="1.85546875" style="510" customWidth="1"/>
    <col min="2" max="2" width="4.42578125" style="510" customWidth="1"/>
    <col min="3" max="3" width="35.7109375" style="510" customWidth="1"/>
    <col min="4" max="5" width="20.7109375" style="510" customWidth="1"/>
    <col min="6" max="6" width="30.7109375" style="510" customWidth="1"/>
    <col min="7" max="7" width="20.7109375" style="510" customWidth="1"/>
    <col min="8" max="8" width="2.140625" style="510" customWidth="1"/>
    <col min="9" max="9" width="18.42578125" style="510" bestFit="1" customWidth="1"/>
    <col min="10" max="16384" width="9.140625" style="510"/>
  </cols>
  <sheetData>
    <row r="2" spans="2:12" ht="16.5" customHeight="1">
      <c r="B2" s="524" t="s">
        <v>2760</v>
      </c>
      <c r="H2" s="8633" t="s">
        <v>1486</v>
      </c>
      <c r="I2" s="6070" t="s">
        <v>1067</v>
      </c>
    </row>
    <row r="3" spans="2:12" ht="13.5" thickBot="1">
      <c r="B3" s="1455" t="s">
        <v>7</v>
      </c>
      <c r="C3" s="18"/>
      <c r="D3" s="6082">
        <f>'Com Prof'!D2</f>
        <v>0</v>
      </c>
      <c r="E3" s="6083"/>
      <c r="F3" s="6083"/>
      <c r="G3" s="1610"/>
      <c r="H3" s="7342"/>
      <c r="I3" s="550" t="s">
        <v>1487</v>
      </c>
    </row>
    <row r="4" spans="2:12" ht="16.5" customHeight="1" thickBot="1">
      <c r="B4" s="1455" t="s">
        <v>757</v>
      </c>
      <c r="C4" s="265"/>
      <c r="D4" s="6071">
        <f>'Com Prof'!D3</f>
        <v>45657</v>
      </c>
      <c r="E4" s="6072"/>
      <c r="F4" s="6072"/>
      <c r="G4" s="1611"/>
      <c r="H4" s="7342"/>
      <c r="I4" s="550" t="s">
        <v>1488</v>
      </c>
    </row>
    <row r="5" spans="2:12" ht="13.5" thickBot="1">
      <c r="B5" s="593"/>
      <c r="C5" s="593"/>
      <c r="D5" s="593"/>
      <c r="E5" s="593"/>
      <c r="F5" s="593"/>
      <c r="G5" s="593"/>
      <c r="H5" s="8666"/>
      <c r="I5" s="551" t="s">
        <v>258</v>
      </c>
    </row>
    <row r="6" spans="2:12" ht="14.1" customHeight="1">
      <c r="B6" s="18"/>
      <c r="C6" s="18"/>
      <c r="D6" s="18"/>
      <c r="E6" s="18"/>
      <c r="F6" s="18"/>
      <c r="G6" s="25"/>
    </row>
    <row r="7" spans="2:12" ht="14.1" customHeight="1">
      <c r="B7" s="18"/>
      <c r="C7" s="18"/>
      <c r="D7" s="18"/>
      <c r="E7" s="18"/>
      <c r="F7" s="18"/>
      <c r="G7" s="25"/>
    </row>
    <row r="8" spans="2:12" ht="14.1" customHeight="1" thickBot="1">
      <c r="B8" s="6084"/>
      <c r="C8" s="6084"/>
      <c r="D8" s="6084"/>
      <c r="E8" s="6084"/>
      <c r="F8" s="6084"/>
      <c r="G8" s="25"/>
    </row>
    <row r="9" spans="2:12" ht="12.75" customHeight="1" thickBot="1">
      <c r="B9" s="8681" t="s">
        <v>2736</v>
      </c>
      <c r="C9" s="8682"/>
      <c r="D9" s="6085" t="s">
        <v>2761</v>
      </c>
      <c r="E9" s="6086" t="s">
        <v>1494</v>
      </c>
      <c r="F9" s="6087" t="s">
        <v>1497</v>
      </c>
      <c r="G9" s="25"/>
    </row>
    <row r="10" spans="2:12" ht="12.75" customHeight="1">
      <c r="B10" s="6088"/>
      <c r="C10" s="6089"/>
      <c r="D10" s="6090"/>
      <c r="E10" s="6091"/>
      <c r="F10" s="6092"/>
      <c r="G10" s="25"/>
    </row>
    <row r="11" spans="2:12" ht="12.75" customHeight="1">
      <c r="B11" s="1891" t="s">
        <v>2262</v>
      </c>
      <c r="C11" s="1892" t="s">
        <v>2762</v>
      </c>
      <c r="D11" s="1893"/>
      <c r="E11" s="1052"/>
      <c r="F11" s="1894"/>
      <c r="G11" s="25"/>
    </row>
    <row r="12" spans="2:12" ht="12.75" customHeight="1">
      <c r="B12" s="1895"/>
      <c r="C12" s="422"/>
      <c r="D12" s="4258"/>
      <c r="E12" s="4142"/>
      <c r="F12" s="4126"/>
      <c r="G12" s="25"/>
      <c r="L12" s="1896"/>
    </row>
    <row r="13" spans="2:12" ht="12.75" customHeight="1">
      <c r="B13" s="1897" t="s">
        <v>1657</v>
      </c>
      <c r="C13" s="422" t="s">
        <v>2763</v>
      </c>
      <c r="D13" s="1898"/>
      <c r="E13" s="1186"/>
      <c r="F13" s="1899"/>
      <c r="G13" s="25"/>
    </row>
    <row r="14" spans="2:12" ht="12.75" customHeight="1">
      <c r="B14" s="1897" t="s">
        <v>1660</v>
      </c>
      <c r="C14" s="422" t="s">
        <v>2764</v>
      </c>
      <c r="D14" s="1900"/>
      <c r="E14" s="1043"/>
      <c r="F14" s="1901"/>
      <c r="G14" s="25"/>
    </row>
    <row r="15" spans="2:12" ht="12.75" customHeight="1">
      <c r="B15" s="1897" t="s">
        <v>1663</v>
      </c>
      <c r="C15" s="422" t="s">
        <v>2765</v>
      </c>
      <c r="D15" s="1900"/>
      <c r="E15" s="1043"/>
      <c r="F15" s="1901"/>
      <c r="G15" s="25"/>
    </row>
    <row r="16" spans="2:12" ht="12.75" customHeight="1">
      <c r="B16" s="1897" t="s">
        <v>1666</v>
      </c>
      <c r="C16" s="422" t="s">
        <v>2766</v>
      </c>
      <c r="D16" s="1900"/>
      <c r="E16" s="1043"/>
      <c r="F16" s="1901"/>
      <c r="G16" s="25"/>
    </row>
    <row r="17" spans="2:6" ht="12.75" customHeight="1">
      <c r="B17" s="1895"/>
      <c r="C17" s="422"/>
      <c r="D17" s="4258"/>
      <c r="E17" s="4142"/>
      <c r="F17" s="1901"/>
    </row>
    <row r="18" spans="2:6" ht="12.75" customHeight="1">
      <c r="B18" s="1891" t="s">
        <v>2264</v>
      </c>
      <c r="C18" s="1892" t="s">
        <v>2767</v>
      </c>
      <c r="D18" s="1893"/>
      <c r="E18" s="1052"/>
      <c r="F18" s="1901"/>
    </row>
    <row r="19" spans="2:6" ht="12.75" customHeight="1">
      <c r="B19" s="1895"/>
      <c r="C19" s="422"/>
      <c r="D19" s="4258"/>
      <c r="E19" s="4142"/>
      <c r="F19" s="1901"/>
    </row>
    <row r="20" spans="2:6" ht="12.75" customHeight="1">
      <c r="B20" s="1891" t="s">
        <v>2265</v>
      </c>
      <c r="C20" s="1892" t="s">
        <v>2768</v>
      </c>
      <c r="D20" s="1893"/>
      <c r="E20" s="1052"/>
      <c r="F20" s="1901"/>
    </row>
    <row r="21" spans="2:6" ht="12.75" customHeight="1">
      <c r="B21" s="1895"/>
      <c r="C21" s="422"/>
      <c r="D21" s="1902"/>
      <c r="E21" s="1278"/>
      <c r="F21" s="1901"/>
    </row>
    <row r="22" spans="2:6" s="524" customFormat="1" ht="12.75" customHeight="1">
      <c r="B22" s="1891" t="s">
        <v>2270</v>
      </c>
      <c r="C22" s="1892" t="s">
        <v>2769</v>
      </c>
      <c r="D22" s="1893"/>
      <c r="E22" s="1052"/>
      <c r="F22" s="1901"/>
    </row>
    <row r="23" spans="2:6" ht="12.75" customHeight="1">
      <c r="B23" s="1895"/>
      <c r="C23" s="422"/>
      <c r="D23" s="1902"/>
      <c r="E23" s="1278"/>
      <c r="F23" s="1901"/>
    </row>
    <row r="24" spans="2:6" s="524" customFormat="1" ht="12.75" customHeight="1">
      <c r="B24" s="1891" t="s">
        <v>2271</v>
      </c>
      <c r="C24" s="1892" t="s">
        <v>2770</v>
      </c>
      <c r="D24" s="1893"/>
      <c r="E24" s="1052"/>
      <c r="F24" s="1901"/>
    </row>
    <row r="25" spans="2:6" ht="12.75" customHeight="1">
      <c r="B25" s="1895"/>
      <c r="C25" s="422"/>
      <c r="D25" s="1902"/>
      <c r="E25" s="1278"/>
      <c r="F25" s="1901"/>
    </row>
    <row r="26" spans="2:6" s="524" customFormat="1" ht="12.75" customHeight="1">
      <c r="B26" s="1891" t="s">
        <v>2274</v>
      </c>
      <c r="C26" s="1892" t="s">
        <v>2771</v>
      </c>
      <c r="D26" s="1893"/>
      <c r="E26" s="1052"/>
      <c r="F26" s="1901"/>
    </row>
    <row r="27" spans="2:6" s="524" customFormat="1" ht="12.75" customHeight="1">
      <c r="B27" s="1903"/>
      <c r="C27" s="1892"/>
      <c r="D27" s="1904"/>
      <c r="E27" s="1286"/>
      <c r="F27" s="1901"/>
    </row>
    <row r="28" spans="2:6" s="524" customFormat="1" ht="12.75" customHeight="1">
      <c r="B28" s="1891" t="s">
        <v>2291</v>
      </c>
      <c r="C28" s="1892" t="s">
        <v>2772</v>
      </c>
      <c r="D28" s="1893"/>
      <c r="E28" s="1052"/>
      <c r="F28" s="1901"/>
    </row>
    <row r="29" spans="2:6" s="524" customFormat="1" ht="12.75" customHeight="1">
      <c r="B29" s="1903"/>
      <c r="C29" s="1892"/>
      <c r="D29" s="1904"/>
      <c r="E29" s="1286"/>
      <c r="F29" s="1901"/>
    </row>
    <row r="30" spans="2:6" s="524" customFormat="1" ht="12.75" customHeight="1">
      <c r="B30" s="1891" t="s">
        <v>2292</v>
      </c>
      <c r="C30" s="1892" t="s">
        <v>2773</v>
      </c>
      <c r="D30" s="1893"/>
      <c r="E30" s="1052"/>
      <c r="F30" s="1901"/>
    </row>
    <row r="31" spans="2:6" s="524" customFormat="1" ht="12.75" customHeight="1">
      <c r="B31" s="1903"/>
      <c r="C31" s="1892"/>
      <c r="D31" s="1904"/>
      <c r="E31" s="1286"/>
      <c r="F31" s="1901"/>
    </row>
    <row r="32" spans="2:6" s="524" customFormat="1" ht="12.75" customHeight="1">
      <c r="B32" s="1891" t="s">
        <v>2774</v>
      </c>
      <c r="C32" s="1892" t="s">
        <v>2775</v>
      </c>
      <c r="D32" s="1905"/>
      <c r="E32" s="1906"/>
      <c r="F32" s="1901"/>
    </row>
    <row r="33" spans="2:6" ht="12.75" customHeight="1">
      <c r="B33" s="1895"/>
      <c r="C33" s="422"/>
      <c r="D33" s="1902"/>
      <c r="E33" s="1278"/>
      <c r="F33" s="1901"/>
    </row>
    <row r="34" spans="2:6" ht="12.75" customHeight="1">
      <c r="B34" s="1897" t="s">
        <v>1657</v>
      </c>
      <c r="C34" s="422" t="s">
        <v>2776</v>
      </c>
      <c r="D34" s="1898"/>
      <c r="E34" s="1186"/>
      <c r="F34" s="1901"/>
    </row>
    <row r="35" spans="2:6" ht="12.75" customHeight="1">
      <c r="B35" s="1897" t="s">
        <v>1660</v>
      </c>
      <c r="C35" s="422" t="s">
        <v>2777</v>
      </c>
      <c r="D35" s="1900"/>
      <c r="E35" s="1043"/>
      <c r="F35" s="1901"/>
    </row>
    <row r="36" spans="2:6" ht="12.75" customHeight="1">
      <c r="B36" s="1897" t="s">
        <v>1663</v>
      </c>
      <c r="C36" s="422" t="s">
        <v>2778</v>
      </c>
      <c r="D36" s="1900"/>
      <c r="E36" s="1043"/>
      <c r="F36" s="1901"/>
    </row>
    <row r="37" spans="2:6" ht="12.75" customHeight="1">
      <c r="B37" s="1897" t="s">
        <v>1666</v>
      </c>
      <c r="C37" s="422" t="s">
        <v>2779</v>
      </c>
      <c r="D37" s="1900"/>
      <c r="E37" s="1043"/>
      <c r="F37" s="1901"/>
    </row>
    <row r="38" spans="2:6" ht="12.75" customHeight="1">
      <c r="B38" s="1897" t="s">
        <v>1668</v>
      </c>
      <c r="C38" s="422" t="s">
        <v>2780</v>
      </c>
      <c r="D38" s="1900"/>
      <c r="E38" s="1043"/>
      <c r="F38" s="1901"/>
    </row>
    <row r="39" spans="2:6" ht="12.75" customHeight="1">
      <c r="B39" s="1895"/>
      <c r="C39" s="422"/>
      <c r="D39" s="4258"/>
      <c r="E39" s="4142"/>
      <c r="F39" s="1901"/>
    </row>
    <row r="40" spans="2:6" s="524" customFormat="1" ht="12.75" customHeight="1">
      <c r="B40" s="1891" t="s">
        <v>2781</v>
      </c>
      <c r="C40" s="1892" t="s">
        <v>2782</v>
      </c>
      <c r="D40" s="1893"/>
      <c r="E40" s="1052"/>
      <c r="F40" s="1901"/>
    </row>
    <row r="41" spans="2:6" ht="12.75" customHeight="1">
      <c r="B41" s="1895"/>
      <c r="C41" s="422"/>
      <c r="D41" s="1902"/>
      <c r="E41" s="1278"/>
      <c r="F41" s="1901"/>
    </row>
    <row r="42" spans="2:6" ht="12.75" customHeight="1">
      <c r="B42" s="1895"/>
      <c r="C42" s="422" t="s">
        <v>2783</v>
      </c>
      <c r="D42" s="1907"/>
      <c r="E42" s="1212"/>
      <c r="F42" s="1901"/>
    </row>
    <row r="43" spans="2:6" ht="12.75" customHeight="1">
      <c r="B43" s="1895"/>
      <c r="C43" s="422" t="s">
        <v>2784</v>
      </c>
      <c r="D43" s="1908"/>
      <c r="E43" s="730"/>
      <c r="F43" s="1901"/>
    </row>
    <row r="44" spans="2:6" ht="12.75" customHeight="1">
      <c r="B44" s="1895"/>
      <c r="C44" s="422" t="s">
        <v>2785</v>
      </c>
      <c r="D44" s="1908"/>
      <c r="E44" s="730"/>
      <c r="F44" s="1901"/>
    </row>
    <row r="45" spans="2:6" ht="12.75" customHeight="1">
      <c r="B45" s="1895"/>
      <c r="C45" s="422"/>
      <c r="D45" s="4258"/>
      <c r="E45" s="4142"/>
      <c r="F45" s="1901"/>
    </row>
    <row r="46" spans="2:6" ht="12.75" customHeight="1">
      <c r="B46" s="1897" t="s">
        <v>1657</v>
      </c>
      <c r="C46" s="422" t="s">
        <v>2786</v>
      </c>
      <c r="D46" s="1898"/>
      <c r="E46" s="1186"/>
      <c r="F46" s="1901"/>
    </row>
    <row r="47" spans="2:6" ht="12.75" customHeight="1">
      <c r="B47" s="1897" t="s">
        <v>1660</v>
      </c>
      <c r="C47" s="422" t="s">
        <v>2787</v>
      </c>
      <c r="D47" s="1900"/>
      <c r="E47" s="1043"/>
      <c r="F47" s="1901"/>
    </row>
    <row r="48" spans="2:6" ht="12.75" customHeight="1">
      <c r="B48" s="1897" t="s">
        <v>1663</v>
      </c>
      <c r="C48" s="422" t="s">
        <v>2788</v>
      </c>
      <c r="D48" s="1900"/>
      <c r="E48" s="1043"/>
      <c r="F48" s="1901"/>
    </row>
    <row r="49" spans="2:6" ht="12.75" customHeight="1">
      <c r="B49" s="1897" t="s">
        <v>1666</v>
      </c>
      <c r="C49" s="422" t="s">
        <v>2789</v>
      </c>
      <c r="D49" s="1900"/>
      <c r="E49" s="1043"/>
      <c r="F49" s="1901"/>
    </row>
    <row r="50" spans="2:6" ht="12.75" customHeight="1">
      <c r="B50" s="1895"/>
      <c r="C50" s="422"/>
      <c r="D50" s="4258"/>
      <c r="E50" s="4142"/>
      <c r="F50" s="1901"/>
    </row>
    <row r="51" spans="2:6" s="524" customFormat="1" ht="12.75" customHeight="1">
      <c r="B51" s="1891" t="s">
        <v>2790</v>
      </c>
      <c r="C51" s="1892" t="s">
        <v>2791</v>
      </c>
      <c r="D51" s="1893"/>
      <c r="E51" s="1052"/>
      <c r="F51" s="1901"/>
    </row>
    <row r="52" spans="2:6" ht="12.75" customHeight="1">
      <c r="B52" s="1895"/>
      <c r="C52" s="422"/>
      <c r="D52" s="1902"/>
      <c r="E52" s="1278"/>
      <c r="F52" s="1901"/>
    </row>
    <row r="53" spans="2:6" ht="12.75" customHeight="1">
      <c r="B53" s="1897" t="s">
        <v>1657</v>
      </c>
      <c r="C53" s="422" t="s">
        <v>2792</v>
      </c>
      <c r="D53" s="1898"/>
      <c r="E53" s="1186"/>
      <c r="F53" s="1901"/>
    </row>
    <row r="54" spans="2:6" ht="12.75" customHeight="1">
      <c r="B54" s="1897" t="s">
        <v>1660</v>
      </c>
      <c r="C54" s="422" t="s">
        <v>2793</v>
      </c>
      <c r="D54" s="1900"/>
      <c r="E54" s="1043"/>
      <c r="F54" s="1901"/>
    </row>
    <row r="55" spans="2:6" ht="12.75" customHeight="1">
      <c r="B55" s="1897" t="s">
        <v>1663</v>
      </c>
      <c r="C55" s="422" t="s">
        <v>2794</v>
      </c>
      <c r="D55" s="1900"/>
      <c r="E55" s="1043"/>
      <c r="F55" s="1901"/>
    </row>
    <row r="56" spans="2:6" ht="12.75" customHeight="1">
      <c r="B56" s="1895"/>
      <c r="C56" s="422"/>
      <c r="D56" s="4258"/>
      <c r="E56" s="4142"/>
      <c r="F56" s="1901"/>
    </row>
    <row r="57" spans="2:6" s="524" customFormat="1" ht="12.75" customHeight="1">
      <c r="B57" s="1891" t="s">
        <v>2795</v>
      </c>
      <c r="C57" s="1892" t="s">
        <v>2796</v>
      </c>
      <c r="D57" s="1893"/>
      <c r="E57" s="1052"/>
      <c r="F57" s="1901"/>
    </row>
    <row r="58" spans="2:6" s="524" customFormat="1" ht="12.75" customHeight="1">
      <c r="B58" s="1903"/>
      <c r="C58" s="1892"/>
      <c r="D58" s="4259"/>
      <c r="E58" s="4260"/>
      <c r="F58" s="1901"/>
    </row>
    <row r="59" spans="2:6" s="524" customFormat="1" ht="12.75" customHeight="1">
      <c r="B59" s="1891" t="s">
        <v>2797</v>
      </c>
      <c r="C59" s="1892" t="s">
        <v>2798</v>
      </c>
      <c r="D59" s="1893"/>
      <c r="E59" s="1052"/>
      <c r="F59" s="1901"/>
    </row>
    <row r="60" spans="2:6" ht="12.75" customHeight="1">
      <c r="B60" s="1895"/>
      <c r="C60" s="422"/>
      <c r="D60" s="1902"/>
      <c r="E60" s="1278"/>
      <c r="F60" s="1901"/>
    </row>
    <row r="61" spans="2:6" ht="12.75" customHeight="1">
      <c r="B61" s="1897" t="s">
        <v>1657</v>
      </c>
      <c r="C61" s="422" t="s">
        <v>2799</v>
      </c>
      <c r="D61" s="1898"/>
      <c r="E61" s="1186"/>
      <c r="F61" s="1901"/>
    </row>
    <row r="62" spans="2:6" ht="12.75" customHeight="1">
      <c r="B62" s="1897" t="s">
        <v>1660</v>
      </c>
      <c r="C62" s="422" t="s">
        <v>2800</v>
      </c>
      <c r="D62" s="1900"/>
      <c r="E62" s="1043"/>
      <c r="F62" s="1901"/>
    </row>
    <row r="63" spans="2:6" ht="12.75" customHeight="1">
      <c r="B63" s="1897" t="s">
        <v>1663</v>
      </c>
      <c r="C63" s="422" t="s">
        <v>2801</v>
      </c>
      <c r="D63" s="1900"/>
      <c r="E63" s="1043"/>
      <c r="F63" s="1901"/>
    </row>
    <row r="64" spans="2:6" ht="12.75" customHeight="1">
      <c r="B64" s="1897" t="s">
        <v>1666</v>
      </c>
      <c r="C64" s="422" t="s">
        <v>2802</v>
      </c>
      <c r="D64" s="1900"/>
      <c r="E64" s="1043"/>
      <c r="F64" s="1901"/>
    </row>
    <row r="65" spans="2:6" ht="12.75" customHeight="1">
      <c r="B65" s="1897" t="s">
        <v>1668</v>
      </c>
      <c r="C65" s="422" t="s">
        <v>2803</v>
      </c>
      <c r="D65" s="1900"/>
      <c r="E65" s="1043"/>
      <c r="F65" s="1901"/>
    </row>
    <row r="66" spans="2:6" ht="12.75" customHeight="1">
      <c r="B66" s="1897" t="s">
        <v>1671</v>
      </c>
      <c r="C66" s="422" t="s">
        <v>2804</v>
      </c>
      <c r="D66" s="1909"/>
      <c r="E66" s="1910"/>
      <c r="F66" s="1901"/>
    </row>
    <row r="67" spans="2:6" ht="12.75" customHeight="1">
      <c r="B67" s="1897" t="s">
        <v>2805</v>
      </c>
      <c r="C67" s="422" t="s">
        <v>2806</v>
      </c>
      <c r="D67" s="1909"/>
      <c r="E67" s="1910"/>
      <c r="F67" s="1901"/>
    </row>
    <row r="68" spans="2:6" ht="12.75" customHeight="1">
      <c r="B68" s="1895"/>
      <c r="C68" s="422"/>
      <c r="D68" s="4258"/>
      <c r="E68" s="4142"/>
      <c r="F68" s="1901"/>
    </row>
    <row r="69" spans="2:6" s="524" customFormat="1" ht="12.75" customHeight="1">
      <c r="B69" s="1891" t="s">
        <v>2807</v>
      </c>
      <c r="C69" s="1892" t="s">
        <v>2808</v>
      </c>
      <c r="D69" s="1893"/>
      <c r="E69" s="1052"/>
      <c r="F69" s="1901"/>
    </row>
    <row r="70" spans="2:6" s="524" customFormat="1" ht="12.75" customHeight="1">
      <c r="B70" s="1903"/>
      <c r="C70" s="1892"/>
      <c r="D70" s="4259"/>
      <c r="E70" s="4260"/>
      <c r="F70" s="1901"/>
    </row>
    <row r="71" spans="2:6" s="524" customFormat="1" ht="12.75" customHeight="1">
      <c r="B71" s="1891" t="s">
        <v>2809</v>
      </c>
      <c r="C71" s="1892" t="s">
        <v>2810</v>
      </c>
      <c r="D71" s="1893"/>
      <c r="E71" s="1052"/>
      <c r="F71" s="1901"/>
    </row>
    <row r="72" spans="2:6" s="524" customFormat="1" ht="12.75" customHeight="1">
      <c r="B72" s="1903"/>
      <c r="C72" s="1892"/>
      <c r="D72" s="1911"/>
      <c r="E72" s="1912"/>
      <c r="F72" s="1901"/>
    </row>
    <row r="73" spans="2:6" s="524" customFormat="1" ht="12.75" customHeight="1">
      <c r="B73" s="1891" t="s">
        <v>2811</v>
      </c>
      <c r="C73" s="1892" t="s">
        <v>2812</v>
      </c>
      <c r="D73" s="1893"/>
      <c r="E73" s="1052"/>
      <c r="F73" s="1901"/>
    </row>
    <row r="74" spans="2:6" s="524" customFormat="1" ht="12.75" customHeight="1">
      <c r="B74" s="1903"/>
      <c r="C74" s="1892"/>
      <c r="D74" s="4259"/>
      <c r="E74" s="4260"/>
      <c r="F74" s="1901"/>
    </row>
    <row r="75" spans="2:6" s="524" customFormat="1" ht="12.75" customHeight="1">
      <c r="B75" s="1891" t="s">
        <v>2813</v>
      </c>
      <c r="C75" s="1892" t="s">
        <v>901</v>
      </c>
      <c r="D75" s="1893"/>
      <c r="E75" s="1052"/>
      <c r="F75" s="1901"/>
    </row>
    <row r="76" spans="2:6" ht="12.75" customHeight="1">
      <c r="B76" s="1913"/>
      <c r="C76" s="422"/>
      <c r="D76" s="1902"/>
      <c r="E76" s="1278"/>
      <c r="F76" s="1901"/>
    </row>
    <row r="77" spans="2:6" ht="12.75" customHeight="1">
      <c r="B77" s="1897" t="s">
        <v>1657</v>
      </c>
      <c r="C77" s="422" t="s">
        <v>2814</v>
      </c>
      <c r="D77" s="1898"/>
      <c r="E77" s="1186"/>
      <c r="F77" s="1901"/>
    </row>
    <row r="78" spans="2:6" ht="12.75" customHeight="1">
      <c r="B78" s="1897" t="s">
        <v>1660</v>
      </c>
      <c r="C78" s="422" t="s">
        <v>2815</v>
      </c>
      <c r="D78" s="1900"/>
      <c r="E78" s="1043"/>
      <c r="F78" s="1901"/>
    </row>
    <row r="79" spans="2:6" ht="12.75" customHeight="1">
      <c r="B79" s="1897" t="s">
        <v>1663</v>
      </c>
      <c r="C79" s="422" t="s">
        <v>2816</v>
      </c>
      <c r="D79" s="1900"/>
      <c r="E79" s="1043"/>
      <c r="F79" s="1901"/>
    </row>
    <row r="80" spans="2:6" ht="12.75" customHeight="1">
      <c r="B80" s="1897" t="s">
        <v>1666</v>
      </c>
      <c r="C80" s="422" t="s">
        <v>2817</v>
      </c>
      <c r="D80" s="1900"/>
      <c r="E80" s="1043"/>
      <c r="F80" s="1901"/>
    </row>
    <row r="81" spans="2:6" ht="12.75" customHeight="1">
      <c r="B81" s="1897" t="s">
        <v>1668</v>
      </c>
      <c r="C81" s="422" t="s">
        <v>2818</v>
      </c>
      <c r="D81" s="1900"/>
      <c r="E81" s="1043"/>
      <c r="F81" s="1901"/>
    </row>
    <row r="82" spans="2:6" ht="12.75" customHeight="1">
      <c r="B82" s="1897" t="s">
        <v>1671</v>
      </c>
      <c r="C82" s="422" t="s">
        <v>2819</v>
      </c>
      <c r="D82" s="1900"/>
      <c r="E82" s="1043"/>
      <c r="F82" s="1901"/>
    </row>
    <row r="83" spans="2:6" ht="12.75" customHeight="1">
      <c r="B83" s="1897" t="s">
        <v>2805</v>
      </c>
      <c r="C83" s="422" t="s">
        <v>2820</v>
      </c>
      <c r="D83" s="1900"/>
      <c r="E83" s="1043"/>
      <c r="F83" s="1901"/>
    </row>
    <row r="84" spans="2:6" ht="12.75" customHeight="1">
      <c r="B84" s="1897" t="s">
        <v>2821</v>
      </c>
      <c r="C84" s="422" t="s">
        <v>2822</v>
      </c>
      <c r="D84" s="1900"/>
      <c r="E84" s="1043"/>
      <c r="F84" s="1901"/>
    </row>
    <row r="85" spans="2:6" ht="12.75" customHeight="1">
      <c r="B85" s="1897" t="s">
        <v>2823</v>
      </c>
      <c r="C85" s="422" t="s">
        <v>2824</v>
      </c>
      <c r="D85" s="1900"/>
      <c r="E85" s="1043"/>
      <c r="F85" s="1901"/>
    </row>
    <row r="86" spans="2:6" ht="12.75" customHeight="1">
      <c r="B86" s="1897" t="s">
        <v>2825</v>
      </c>
      <c r="C86" s="422" t="s">
        <v>2826</v>
      </c>
      <c r="D86" s="1900"/>
      <c r="E86" s="1043"/>
      <c r="F86" s="1901"/>
    </row>
    <row r="87" spans="2:6" ht="12.75" customHeight="1">
      <c r="B87" s="1897" t="s">
        <v>2827</v>
      </c>
      <c r="C87" s="422" t="s">
        <v>2828</v>
      </c>
      <c r="D87" s="1900"/>
      <c r="E87" s="1043"/>
      <c r="F87" s="1901"/>
    </row>
    <row r="88" spans="2:6" ht="12.75" customHeight="1">
      <c r="B88" s="1897" t="s">
        <v>2829</v>
      </c>
      <c r="C88" s="422" t="s">
        <v>2830</v>
      </c>
      <c r="D88" s="1900"/>
      <c r="E88" s="1043"/>
      <c r="F88" s="1901"/>
    </row>
    <row r="89" spans="2:6" ht="12.75" customHeight="1">
      <c r="B89" s="1897" t="s">
        <v>2831</v>
      </c>
      <c r="C89" s="422" t="s">
        <v>2832</v>
      </c>
      <c r="D89" s="1900"/>
      <c r="E89" s="1043"/>
      <c r="F89" s="1901"/>
    </row>
    <row r="90" spans="2:6" ht="12.75" customHeight="1">
      <c r="B90" s="1897" t="s">
        <v>2833</v>
      </c>
      <c r="C90" s="305" t="s">
        <v>2834</v>
      </c>
      <c r="D90" s="1900"/>
      <c r="E90" s="1043"/>
      <c r="F90" s="1901"/>
    </row>
    <row r="91" spans="2:6" ht="12.75" customHeight="1">
      <c r="B91" s="1897" t="s">
        <v>2835</v>
      </c>
      <c r="C91" s="305" t="s">
        <v>2836</v>
      </c>
      <c r="D91" s="1900"/>
      <c r="E91" s="1043"/>
      <c r="F91" s="1901"/>
    </row>
    <row r="92" spans="2:6" ht="12.75" customHeight="1">
      <c r="B92" s="1897" t="s">
        <v>2837</v>
      </c>
      <c r="C92" s="305" t="s">
        <v>2838</v>
      </c>
      <c r="D92" s="1900"/>
      <c r="E92" s="1043"/>
      <c r="F92" s="1901"/>
    </row>
    <row r="93" spans="2:6" ht="12.75" customHeight="1">
      <c r="B93" s="1914"/>
      <c r="C93" s="305"/>
      <c r="D93" s="1908"/>
      <c r="E93" s="730"/>
      <c r="F93" s="1915"/>
    </row>
    <row r="94" spans="2:6" ht="12.75" customHeight="1" thickBot="1">
      <c r="B94" s="1914"/>
      <c r="C94" s="305"/>
      <c r="D94" s="1916"/>
      <c r="E94" s="1219"/>
      <c r="F94" s="1917"/>
    </row>
    <row r="95" spans="2:6" ht="12.75" customHeight="1" thickBot="1">
      <c r="B95" s="6093" t="s">
        <v>2839</v>
      </c>
      <c r="C95" s="6094"/>
      <c r="D95" s="6095"/>
      <c r="E95" s="6096">
        <f>SUBTOTAL(9,E11:E92)</f>
        <v>0</v>
      </c>
      <c r="F95" s="6097">
        <f>SUBTOTAL(9,F11:F92)</f>
        <v>0</v>
      </c>
    </row>
    <row r="96" spans="2:6" ht="12.75" customHeight="1" thickTop="1">
      <c r="B96" s="18"/>
      <c r="C96" s="18"/>
      <c r="D96" s="352" t="s">
        <v>1263</v>
      </c>
      <c r="E96" s="356">
        <f>E95-SFP!G190</f>
        <v>0</v>
      </c>
    </row>
    <row r="98" spans="2:6" ht="12.75" customHeight="1">
      <c r="B98" s="8683" t="s">
        <v>2840</v>
      </c>
      <c r="C98" s="8684"/>
      <c r="D98" s="8684"/>
      <c r="E98" s="8684"/>
      <c r="F98" s="8685"/>
    </row>
    <row r="99" spans="2:6" ht="12.75" customHeight="1">
      <c r="B99" s="8686" t="s">
        <v>2841</v>
      </c>
      <c r="C99" s="8687"/>
      <c r="D99" s="8688"/>
      <c r="E99" s="1918">
        <f>'S4 - PR'!E63</f>
        <v>0</v>
      </c>
      <c r="F99" s="1919"/>
    </row>
    <row r="100" spans="2:6" ht="12.75" customHeight="1">
      <c r="B100" s="8689" t="s">
        <v>2842</v>
      </c>
      <c r="C100" s="8690"/>
      <c r="D100" s="8691"/>
      <c r="E100" s="1920">
        <f>IF(E99&gt;E95,E99-E95,0)</f>
        <v>0</v>
      </c>
      <c r="F100" s="1921"/>
    </row>
    <row r="101" spans="2:6" ht="12.75" customHeight="1">
      <c r="E101" s="1922" t="str">
        <f>IF(E100&gt;1,"Explain and reconcile discrepancy in the space provided",IF(AND(E100&gt;0,E100&lt;=1),"Rounding-off Difference","No Exceptions Noted"))</f>
        <v>No Exceptions Noted</v>
      </c>
    </row>
    <row r="102" spans="2:6" ht="12.75" customHeight="1">
      <c r="B102" s="4040" t="s">
        <v>1565</v>
      </c>
      <c r="C102" s="4041"/>
      <c r="D102" s="4041"/>
      <c r="E102" s="4042"/>
    </row>
    <row r="103" spans="2:6" ht="12.75" customHeight="1">
      <c r="B103" s="1755" t="s">
        <v>2843</v>
      </c>
      <c r="C103" s="1536"/>
      <c r="D103" s="1536"/>
      <c r="E103" s="4042"/>
    </row>
    <row r="104" spans="2:6" ht="12.75" customHeight="1">
      <c r="E104" s="4042"/>
    </row>
    <row r="105" spans="2:6" ht="12.75" customHeight="1">
      <c r="E105" s="4042"/>
    </row>
    <row r="106" spans="2:6" ht="12.75" customHeight="1">
      <c r="E106" s="4042"/>
    </row>
    <row r="107" spans="2:6" ht="12.75" customHeight="1">
      <c r="E107" s="4042"/>
    </row>
    <row r="108" spans="2:6" ht="12.75" hidden="1" customHeight="1">
      <c r="E108" s="4042"/>
    </row>
    <row r="109" spans="2:6" ht="12.75" hidden="1" customHeight="1">
      <c r="B109" s="7713" t="s">
        <v>1068</v>
      </c>
      <c r="C109" s="7714"/>
      <c r="D109" s="7714"/>
      <c r="E109" s="7714"/>
      <c r="F109" s="7714"/>
    </row>
    <row r="110" spans="2:6" ht="12.75" hidden="1" customHeight="1">
      <c r="B110" s="8641" t="s">
        <v>52</v>
      </c>
      <c r="C110" s="8642"/>
      <c r="D110" s="8643"/>
      <c r="E110" s="1923" t="s">
        <v>756</v>
      </c>
      <c r="F110" s="1854" t="s">
        <v>44</v>
      </c>
    </row>
    <row r="111" spans="2:6" ht="12.75" hidden="1" customHeight="1">
      <c r="B111" s="7760" t="s">
        <v>2308</v>
      </c>
      <c r="C111" s="8680"/>
      <c r="D111" s="7761"/>
      <c r="E111" s="379">
        <f>E95</f>
        <v>0</v>
      </c>
      <c r="F111" s="1652"/>
    </row>
    <row r="112" spans="2:6" ht="12.75" hidden="1" customHeight="1">
      <c r="B112" s="8668" t="s">
        <v>2571</v>
      </c>
      <c r="C112" s="8669"/>
      <c r="D112" s="8670"/>
      <c r="E112" s="1771"/>
      <c r="F112" s="1652"/>
    </row>
    <row r="113" spans="2:6" ht="12.75" hidden="1" customHeight="1">
      <c r="B113" s="8677" t="s">
        <v>1767</v>
      </c>
      <c r="C113" s="8678"/>
      <c r="D113" s="8679"/>
      <c r="E113" s="1771">
        <f>-SUMIF(E11:E92,"&lt;0")</f>
        <v>0</v>
      </c>
      <c r="F113" s="1652"/>
    </row>
    <row r="114" spans="2:6" ht="12.75" hidden="1" customHeight="1">
      <c r="B114" s="8677" t="s">
        <v>2309</v>
      </c>
      <c r="C114" s="8678"/>
      <c r="D114" s="8679"/>
      <c r="E114" s="1772"/>
      <c r="F114" s="1772"/>
    </row>
    <row r="115" spans="2:6" ht="12.75" hidden="1" customHeight="1">
      <c r="B115" s="8674" t="s">
        <v>2572</v>
      </c>
      <c r="C115" s="8675"/>
      <c r="D115" s="8676"/>
      <c r="E115" s="595">
        <f>SUM(E113:E114)</f>
        <v>0</v>
      </c>
      <c r="F115" s="1652"/>
    </row>
    <row r="116" spans="2:6" ht="12.75" hidden="1" customHeight="1">
      <c r="B116" s="8671" t="s">
        <v>2573</v>
      </c>
      <c r="C116" s="8672"/>
      <c r="D116" s="8673"/>
      <c r="E116" s="1773">
        <f>E111+E115</f>
        <v>0</v>
      </c>
      <c r="F116" s="1773"/>
    </row>
    <row r="117" spans="2:6" ht="12.75" hidden="1" customHeight="1">
      <c r="B117" s="8668" t="s">
        <v>2661</v>
      </c>
      <c r="C117" s="8669"/>
      <c r="D117" s="8670"/>
      <c r="E117" s="1771">
        <f>IF(E96&gt;0,F96,0)+IF(E100&gt;0,E100,0)</f>
        <v>0</v>
      </c>
      <c r="F117" s="1652"/>
    </row>
    <row r="118" spans="2:6" ht="12.75" hidden="1" customHeight="1" thickBot="1">
      <c r="B118" s="8635" t="s">
        <v>2844</v>
      </c>
      <c r="C118" s="8667"/>
      <c r="D118" s="8667"/>
      <c r="E118" s="646">
        <f>E116+E117</f>
        <v>0</v>
      </c>
      <c r="F118" s="648"/>
    </row>
    <row r="119" spans="2:6" ht="12.75" hidden="1" customHeight="1" outlineLevel="1" thickTop="1">
      <c r="B119" s="8657" t="s">
        <v>2757</v>
      </c>
      <c r="C119" s="8658"/>
      <c r="D119" s="8659"/>
      <c r="E119" s="1887"/>
      <c r="F119" s="1888"/>
    </row>
    <row r="120" spans="2:6" ht="12.75" hidden="1" customHeight="1" outlineLevel="1">
      <c r="B120" s="8660"/>
      <c r="C120" s="8661"/>
      <c r="D120" s="8662"/>
      <c r="E120" s="1889"/>
      <c r="F120" s="1889"/>
    </row>
    <row r="121" spans="2:6" ht="12.75" hidden="1" customHeight="1" outlineLevel="1">
      <c r="B121" s="8663" t="s">
        <v>2576</v>
      </c>
      <c r="C121" s="8664"/>
      <c r="D121" s="8665"/>
      <c r="E121" s="1888">
        <f>SUM(E120)</f>
        <v>0</v>
      </c>
      <c r="F121" s="1888"/>
    </row>
    <row r="122" spans="2:6" ht="12.75" hidden="1" customHeight="1" outlineLevel="1">
      <c r="B122" s="757" t="s">
        <v>2845</v>
      </c>
      <c r="C122" s="758"/>
      <c r="D122" s="758"/>
      <c r="E122" s="756">
        <f>E118-E121</f>
        <v>0</v>
      </c>
      <c r="F122" s="756"/>
    </row>
    <row r="123" spans="2:6" ht="12.75" hidden="1" customHeight="1" outlineLevel="1">
      <c r="B123" s="8657" t="s">
        <v>2757</v>
      </c>
      <c r="C123" s="8658"/>
      <c r="D123" s="8659"/>
      <c r="E123" s="1887"/>
      <c r="F123" s="1887"/>
    </row>
    <row r="124" spans="2:6" ht="12.75" hidden="1" customHeight="1" outlineLevel="1">
      <c r="B124" s="8660"/>
      <c r="C124" s="8661"/>
      <c r="D124" s="8662"/>
      <c r="E124" s="1889"/>
      <c r="F124" s="1889"/>
    </row>
    <row r="125" spans="2:6" ht="12.75" hidden="1" customHeight="1" outlineLevel="1">
      <c r="B125" s="8663" t="s">
        <v>2576</v>
      </c>
      <c r="C125" s="8664"/>
      <c r="D125" s="8665"/>
      <c r="E125" s="1888">
        <f>SUM(E124)</f>
        <v>0</v>
      </c>
      <c r="F125" s="1888"/>
    </row>
    <row r="126" spans="2:6" ht="12.75" hidden="1" customHeight="1" outlineLevel="1">
      <c r="B126" s="757" t="s">
        <v>2846</v>
      </c>
      <c r="C126" s="758"/>
      <c r="D126" s="758"/>
      <c r="E126" s="756">
        <f>E122-E125</f>
        <v>0</v>
      </c>
      <c r="F126" s="756">
        <f>F122-F125</f>
        <v>0</v>
      </c>
    </row>
    <row r="127" spans="2:6" ht="12.75" hidden="1" customHeight="1" collapsed="1"/>
  </sheetData>
  <sheetProtection algorithmName="SHA-512" hashValue="aF519FBeLRZeVicsU/U7kuqpwm8RrUczU7a9KIb5HRnsp/zqweoM65BIsq6BhtNiLVdLKgPYOUCJgy9jTgeRlQ==" saltValue="IZIR5BbdtKPWU3Olr/lI7A==" spinCount="100000" sheet="1" scenarios="1" insertColumns="0" insertRows="0"/>
  <mergeCells count="21">
    <mergeCell ref="H2:H5"/>
    <mergeCell ref="B118:D118"/>
    <mergeCell ref="B117:D117"/>
    <mergeCell ref="B116:D116"/>
    <mergeCell ref="B115:D115"/>
    <mergeCell ref="B114:D114"/>
    <mergeCell ref="B109:F109"/>
    <mergeCell ref="B113:D113"/>
    <mergeCell ref="B112:D112"/>
    <mergeCell ref="B111:D111"/>
    <mergeCell ref="B110:D110"/>
    <mergeCell ref="B9:C9"/>
    <mergeCell ref="B98:F98"/>
    <mergeCell ref="B99:D99"/>
    <mergeCell ref="B100:D100"/>
    <mergeCell ref="B123:D123"/>
    <mergeCell ref="B124:D124"/>
    <mergeCell ref="B125:D125"/>
    <mergeCell ref="B121:D121"/>
    <mergeCell ref="B119:D119"/>
    <mergeCell ref="B120:D120"/>
  </mergeCells>
  <conditionalFormatting sqref="B3">
    <cfRule type="cellIs" dxfId="52" priority="2" operator="lessThan">
      <formula>0</formula>
    </cfRule>
    <cfRule type="cellIs" dxfId="51" priority="3" operator="lessThan">
      <formula>0</formula>
    </cfRule>
    <cfRule type="cellIs" dxfId="50" priority="4" operator="lessThan">
      <formula>0</formula>
    </cfRule>
    <cfRule type="cellIs" dxfId="49" priority="5" operator="lessThan">
      <formula>0</formula>
    </cfRule>
  </conditionalFormatting>
  <conditionalFormatting sqref="E96">
    <cfRule type="cellIs" dxfId="48" priority="1" operator="notEqual">
      <formula>0</formula>
    </cfRule>
  </conditionalFormatting>
  <dataValidations count="1">
    <dataValidation type="custom" errorStyle="warning" allowBlank="1" showInputMessage="1" showErrorMessage="1" errorTitle="Data anomaly" error="Check input" sqref="B4" xr:uid="{3C58F90A-DB8C-4358-85B4-8F3F3A7E3F0D}">
      <formula1>"if(B24:FL80&lt;0,""Check"","""")"</formula1>
    </dataValidation>
  </dataValidations>
  <hyperlinks>
    <hyperlink ref="I5" location="SCI!A1" display="SCI" xr:uid="{20DDECBA-47A5-4370-9EA3-C5EBAFFC8658}"/>
    <hyperlink ref="I4" location="'SFP - Liab, NW '!A1" display="SFP-Liab and NW" xr:uid="{5521213A-1668-4990-B938-807FF5AB4D1D}"/>
    <hyperlink ref="I3" location="'SFP - Asset'!A1" display="SFP-Asset" xr:uid="{94A252B6-27EB-4DCA-92E3-7AA28C9734A3}"/>
    <hyperlink ref="I2" location="Content!A1" display="Content" xr:uid="{044E8256-2ABE-48A2-AC8C-06C381406C0A}"/>
  </hyperlinks>
  <printOptions horizontalCentered="1"/>
  <pageMargins left="0.2" right="0.2" top="1.25" bottom="0.75" header="0.3" footer="0.3"/>
  <pageSetup paperSize="5" fitToHeight="0" orientation="portrait" r:id="rId1"/>
  <ignoredErrors>
    <ignoredError sqref="B71 B11 B18 B20 B22 B24 B26 B28 B30 B32 B40 B51 B57 B59 B69 B73 B75"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40000"/>
    <pageSetUpPr fitToPage="1"/>
  </sheetPr>
  <dimension ref="B2:L105"/>
  <sheetViews>
    <sheetView showGridLines="0" zoomScale="85" zoomScaleNormal="85" workbookViewId="0">
      <pane xSplit="4" ySplit="4" topLeftCell="E5" activePane="bottomRight" state="frozen"/>
      <selection pane="topRight" activeCell="E1" sqref="E1"/>
      <selection pane="bottomLeft" activeCell="A5" sqref="A5"/>
      <selection pane="bottomRight" activeCell="B15" sqref="B15"/>
    </sheetView>
  </sheetViews>
  <sheetFormatPr defaultColWidth="9.140625" defaultRowHeight="12.75"/>
  <cols>
    <col min="1" max="1" width="1.85546875" style="43" customWidth="1"/>
    <col min="2" max="2" width="24.7109375" style="463" customWidth="1"/>
    <col min="3" max="4" width="7.42578125" style="43" customWidth="1"/>
    <col min="5" max="8" width="17.7109375" style="43" customWidth="1"/>
    <col min="9" max="9" width="26.140625" style="43" customWidth="1"/>
    <col min="10" max="11" width="9.140625" style="43"/>
    <col min="12" max="12" width="32.140625" style="43" customWidth="1"/>
    <col min="13" max="16384" width="9.140625" style="43"/>
  </cols>
  <sheetData>
    <row r="2" spans="2:12" s="45" customFormat="1" ht="13.5" thickBot="1">
      <c r="B2" s="4543" t="s">
        <v>511</v>
      </c>
      <c r="C2" s="4543"/>
      <c r="D2" s="4543"/>
      <c r="E2" s="4543"/>
      <c r="F2" s="4543"/>
      <c r="G2" s="4543"/>
      <c r="H2" s="4543"/>
      <c r="I2" s="4543"/>
    </row>
    <row r="3" spans="2:12" ht="12.75" customHeight="1" thickBot="1">
      <c r="B3" s="43"/>
      <c r="C3" s="4282"/>
      <c r="D3" s="4282"/>
      <c r="E3" s="4282"/>
      <c r="F3" s="4282"/>
      <c r="G3" s="4282"/>
      <c r="H3" s="4282"/>
      <c r="I3" s="4282"/>
    </row>
    <row r="4" spans="2:12" s="190" customFormat="1" ht="47.25" customHeight="1" thickBot="1">
      <c r="B4" s="4544" t="s">
        <v>512</v>
      </c>
      <c r="C4" s="6988" t="s">
        <v>513</v>
      </c>
      <c r="D4" s="6988"/>
      <c r="E4" s="6986" t="s">
        <v>514</v>
      </c>
      <c r="F4" s="6986"/>
      <c r="G4" s="6986"/>
      <c r="H4" s="6986"/>
      <c r="I4" s="6987"/>
    </row>
    <row r="5" spans="2:12" ht="12.75" customHeight="1">
      <c r="B5" s="4545"/>
      <c r="C5" s="6991"/>
      <c r="D5" s="6991"/>
      <c r="E5" s="6991"/>
      <c r="F5" s="6991"/>
      <c r="G5" s="6991"/>
      <c r="H5" s="6991"/>
      <c r="I5" s="6992"/>
    </row>
    <row r="6" spans="2:12">
      <c r="B6" s="4546" t="s">
        <v>515</v>
      </c>
      <c r="C6" s="6985" t="s">
        <v>516</v>
      </c>
      <c r="D6" s="6985"/>
      <c r="E6" s="6993" t="s">
        <v>248</v>
      </c>
      <c r="F6" s="6993"/>
      <c r="G6" s="6993"/>
      <c r="H6" s="6993"/>
      <c r="I6" s="6994"/>
      <c r="L6" s="246"/>
    </row>
    <row r="7" spans="2:12">
      <c r="B7" s="4546" t="s">
        <v>253</v>
      </c>
      <c r="C7" s="6985" t="s">
        <v>516</v>
      </c>
      <c r="D7" s="6985"/>
      <c r="E7" s="6989" t="s">
        <v>517</v>
      </c>
      <c r="F7" s="6989"/>
      <c r="G7" s="6989"/>
      <c r="H7" s="6989"/>
      <c r="I7" s="6990"/>
      <c r="L7" s="246"/>
    </row>
    <row r="8" spans="2:12">
      <c r="B8" s="4546" t="s">
        <v>518</v>
      </c>
      <c r="C8" s="6985" t="s">
        <v>516</v>
      </c>
      <c r="D8" s="6985"/>
      <c r="E8" s="6989" t="s">
        <v>519</v>
      </c>
      <c r="F8" s="6989"/>
      <c r="G8" s="6989"/>
      <c r="H8" s="6989"/>
      <c r="I8" s="6990"/>
      <c r="L8" s="246"/>
    </row>
    <row r="9" spans="2:12">
      <c r="B9" s="4546" t="s">
        <v>520</v>
      </c>
      <c r="C9" s="6985" t="s">
        <v>516</v>
      </c>
      <c r="D9" s="6985"/>
      <c r="E9" s="6989" t="s">
        <v>521</v>
      </c>
      <c r="F9" s="6989"/>
      <c r="G9" s="6989"/>
      <c r="H9" s="6989"/>
      <c r="I9" s="6990"/>
      <c r="L9" s="246"/>
    </row>
    <row r="10" spans="2:12">
      <c r="B10" s="4547" t="s">
        <v>256</v>
      </c>
      <c r="C10" s="6985" t="s">
        <v>516</v>
      </c>
      <c r="D10" s="6985"/>
      <c r="E10" s="6981" t="s">
        <v>522</v>
      </c>
      <c r="F10" s="6982"/>
      <c r="G10" s="6982"/>
      <c r="H10" s="6982"/>
      <c r="I10" s="6983"/>
      <c r="L10" s="431"/>
    </row>
    <row r="11" spans="2:12">
      <c r="B11" s="4546" t="s">
        <v>258</v>
      </c>
      <c r="C11" s="6985" t="s">
        <v>516</v>
      </c>
      <c r="D11" s="6985"/>
      <c r="E11" s="6981" t="s">
        <v>523</v>
      </c>
      <c r="F11" s="6982"/>
      <c r="G11" s="6982"/>
      <c r="H11" s="6982"/>
      <c r="I11" s="6983"/>
      <c r="L11" s="431"/>
    </row>
    <row r="12" spans="2:12">
      <c r="B12" s="4546" t="s">
        <v>524</v>
      </c>
      <c r="C12" s="6985" t="s">
        <v>525</v>
      </c>
      <c r="D12" s="6978"/>
      <c r="E12" s="6981" t="s">
        <v>526</v>
      </c>
      <c r="F12" s="6982"/>
      <c r="G12" s="6982"/>
      <c r="H12" s="6982"/>
      <c r="I12" s="6983"/>
      <c r="L12" s="246"/>
    </row>
    <row r="13" spans="2:12">
      <c r="B13" s="4546" t="s">
        <v>527</v>
      </c>
      <c r="C13" s="6985" t="s">
        <v>528</v>
      </c>
      <c r="D13" s="6978"/>
      <c r="E13" s="6978" t="s">
        <v>529</v>
      </c>
      <c r="F13" s="6979"/>
      <c r="G13" s="6979"/>
      <c r="H13" s="6979"/>
      <c r="I13" s="6980"/>
      <c r="L13" s="246"/>
    </row>
    <row r="14" spans="2:12">
      <c r="B14" s="4546" t="s">
        <v>530</v>
      </c>
      <c r="C14" s="6985" t="s">
        <v>531</v>
      </c>
      <c r="D14" s="6978"/>
      <c r="E14" s="6981" t="s">
        <v>66</v>
      </c>
      <c r="F14" s="6982"/>
      <c r="G14" s="6982"/>
      <c r="H14" s="6982"/>
      <c r="I14" s="6983"/>
      <c r="L14" s="246"/>
    </row>
    <row r="15" spans="2:12">
      <c r="B15" s="4546" t="s">
        <v>532</v>
      </c>
      <c r="C15" s="6985" t="s">
        <v>533</v>
      </c>
      <c r="D15" s="6978"/>
      <c r="E15" s="6981" t="s">
        <v>67</v>
      </c>
      <c r="F15" s="6982"/>
      <c r="G15" s="6982"/>
      <c r="H15" s="6982"/>
      <c r="I15" s="6983"/>
      <c r="L15" s="246"/>
    </row>
    <row r="16" spans="2:12">
      <c r="B16" s="4546" t="s">
        <v>534</v>
      </c>
      <c r="C16" s="6985" t="s">
        <v>535</v>
      </c>
      <c r="D16" s="6978"/>
      <c r="E16" s="6981" t="s">
        <v>536</v>
      </c>
      <c r="F16" s="6982"/>
      <c r="G16" s="6982"/>
      <c r="H16" s="6982"/>
      <c r="I16" s="6983"/>
      <c r="L16" s="246"/>
    </row>
    <row r="17" spans="2:9">
      <c r="B17" s="4546" t="s">
        <v>537</v>
      </c>
      <c r="C17" s="6985" t="s">
        <v>538</v>
      </c>
      <c r="D17" s="6978"/>
      <c r="E17" s="6981" t="s">
        <v>539</v>
      </c>
      <c r="F17" s="6982"/>
      <c r="G17" s="6982"/>
      <c r="H17" s="6982"/>
      <c r="I17" s="6983"/>
    </row>
    <row r="18" spans="2:9">
      <c r="B18" s="4546" t="s">
        <v>540</v>
      </c>
      <c r="C18" s="6985" t="s">
        <v>541</v>
      </c>
      <c r="D18" s="6978"/>
      <c r="E18" s="6981" t="s">
        <v>542</v>
      </c>
      <c r="F18" s="6982"/>
      <c r="G18" s="6982"/>
      <c r="H18" s="6982"/>
      <c r="I18" s="6983"/>
    </row>
    <row r="19" spans="2:9">
      <c r="B19" s="4546" t="s">
        <v>543</v>
      </c>
      <c r="C19" s="6978" t="s">
        <v>544</v>
      </c>
      <c r="D19" s="6984"/>
      <c r="E19" s="6981" t="s">
        <v>545</v>
      </c>
      <c r="F19" s="6982"/>
      <c r="G19" s="6982"/>
      <c r="H19" s="6982"/>
      <c r="I19" s="6983"/>
    </row>
    <row r="20" spans="2:9">
      <c r="B20" s="4546" t="s">
        <v>546</v>
      </c>
      <c r="C20" s="6978" t="s">
        <v>547</v>
      </c>
      <c r="D20" s="6984"/>
      <c r="E20" s="6981" t="s">
        <v>73</v>
      </c>
      <c r="F20" s="6982"/>
      <c r="G20" s="6982"/>
      <c r="H20" s="6982"/>
      <c r="I20" s="6983"/>
    </row>
    <row r="21" spans="2:9">
      <c r="B21" s="4546" t="s">
        <v>548</v>
      </c>
      <c r="C21" s="6978" t="s">
        <v>549</v>
      </c>
      <c r="D21" s="6984"/>
      <c r="E21" s="6978" t="s">
        <v>550</v>
      </c>
      <c r="F21" s="6979"/>
      <c r="G21" s="6979"/>
      <c r="H21" s="6979"/>
      <c r="I21" s="6980"/>
    </row>
    <row r="22" spans="2:9">
      <c r="B22" s="4548" t="s">
        <v>551</v>
      </c>
      <c r="C22" s="6985" t="s">
        <v>552</v>
      </c>
      <c r="D22" s="6978"/>
      <c r="E22" s="6981" t="s">
        <v>553</v>
      </c>
      <c r="F22" s="6982"/>
      <c r="G22" s="6982"/>
      <c r="H22" s="6982"/>
      <c r="I22" s="6983"/>
    </row>
    <row r="23" spans="2:9">
      <c r="B23" s="4548" t="s">
        <v>554</v>
      </c>
      <c r="C23" s="6985" t="s">
        <v>555</v>
      </c>
      <c r="D23" s="6978"/>
      <c r="E23" s="6981" t="s">
        <v>556</v>
      </c>
      <c r="F23" s="6982"/>
      <c r="G23" s="6982"/>
      <c r="H23" s="6982"/>
      <c r="I23" s="6983"/>
    </row>
    <row r="24" spans="2:9">
      <c r="B24" s="4548" t="s">
        <v>557</v>
      </c>
      <c r="C24" s="6985" t="s">
        <v>558</v>
      </c>
      <c r="D24" s="6978"/>
      <c r="E24" s="6981" t="s">
        <v>559</v>
      </c>
      <c r="F24" s="6982"/>
      <c r="G24" s="6982"/>
      <c r="H24" s="6982"/>
      <c r="I24" s="6983"/>
    </row>
    <row r="25" spans="2:9">
      <c r="B25" s="4548" t="s">
        <v>560</v>
      </c>
      <c r="C25" s="6985" t="s">
        <v>561</v>
      </c>
      <c r="D25" s="6978"/>
      <c r="E25" s="6981" t="s">
        <v>562</v>
      </c>
      <c r="F25" s="6982"/>
      <c r="G25" s="6982"/>
      <c r="H25" s="6982"/>
      <c r="I25" s="6983"/>
    </row>
    <row r="26" spans="2:9">
      <c r="B26" s="4548" t="s">
        <v>563</v>
      </c>
      <c r="C26" s="6985" t="s">
        <v>564</v>
      </c>
      <c r="D26" s="6978"/>
      <c r="E26" s="6981" t="s">
        <v>565</v>
      </c>
      <c r="F26" s="6982"/>
      <c r="G26" s="6982"/>
      <c r="H26" s="6982"/>
      <c r="I26" s="6983"/>
    </row>
    <row r="27" spans="2:9">
      <c r="B27" s="4548" t="s">
        <v>566</v>
      </c>
      <c r="C27" s="6978" t="s">
        <v>567</v>
      </c>
      <c r="D27" s="6984"/>
      <c r="E27" s="6981" t="s">
        <v>568</v>
      </c>
      <c r="F27" s="6982"/>
      <c r="G27" s="6982"/>
      <c r="H27" s="6982"/>
      <c r="I27" s="6983"/>
    </row>
    <row r="28" spans="2:9">
      <c r="B28" s="4548" t="s">
        <v>569</v>
      </c>
      <c r="C28" s="6985" t="s">
        <v>570</v>
      </c>
      <c r="D28" s="6978"/>
      <c r="E28" s="6981" t="s">
        <v>571</v>
      </c>
      <c r="F28" s="6982"/>
      <c r="G28" s="6982"/>
      <c r="H28" s="6982"/>
      <c r="I28" s="6983"/>
    </row>
    <row r="29" spans="2:9">
      <c r="B29" s="4548" t="s">
        <v>572</v>
      </c>
      <c r="C29" s="6985" t="s">
        <v>573</v>
      </c>
      <c r="D29" s="6978"/>
      <c r="E29" s="6981" t="s">
        <v>574</v>
      </c>
      <c r="F29" s="6982"/>
      <c r="G29" s="6982"/>
      <c r="H29" s="6982"/>
      <c r="I29" s="6983"/>
    </row>
    <row r="30" spans="2:9">
      <c r="B30" s="4548" t="s">
        <v>575</v>
      </c>
      <c r="C30" s="6985" t="s">
        <v>576</v>
      </c>
      <c r="D30" s="6978"/>
      <c r="E30" s="6981" t="s">
        <v>577</v>
      </c>
      <c r="F30" s="6982"/>
      <c r="G30" s="6982"/>
      <c r="H30" s="6982"/>
      <c r="I30" s="6983"/>
    </row>
    <row r="31" spans="2:9">
      <c r="B31" s="4548" t="s">
        <v>578</v>
      </c>
      <c r="C31" s="6985" t="s">
        <v>579</v>
      </c>
      <c r="D31" s="6978"/>
      <c r="E31" s="6981" t="s">
        <v>580</v>
      </c>
      <c r="F31" s="6982"/>
      <c r="G31" s="6982"/>
      <c r="H31" s="6982"/>
      <c r="I31" s="6983"/>
    </row>
    <row r="32" spans="2:9">
      <c r="B32" s="4548" t="s">
        <v>581</v>
      </c>
      <c r="C32" s="6985" t="s">
        <v>582</v>
      </c>
      <c r="D32" s="6978"/>
      <c r="E32" s="6981" t="s">
        <v>583</v>
      </c>
      <c r="F32" s="6982"/>
      <c r="G32" s="6982"/>
      <c r="H32" s="6982"/>
      <c r="I32" s="6983"/>
    </row>
    <row r="33" spans="2:9">
      <c r="B33" s="4548" t="s">
        <v>584</v>
      </c>
      <c r="C33" s="6985" t="s">
        <v>585</v>
      </c>
      <c r="D33" s="6978"/>
      <c r="E33" s="6981" t="s">
        <v>586</v>
      </c>
      <c r="F33" s="6982"/>
      <c r="G33" s="6982"/>
      <c r="H33" s="6982"/>
      <c r="I33" s="6983"/>
    </row>
    <row r="34" spans="2:9">
      <c r="B34" s="4548" t="s">
        <v>587</v>
      </c>
      <c r="C34" s="6985" t="s">
        <v>588</v>
      </c>
      <c r="D34" s="6978"/>
      <c r="E34" s="6981" t="s">
        <v>589</v>
      </c>
      <c r="F34" s="6982"/>
      <c r="G34" s="6982"/>
      <c r="H34" s="6982"/>
      <c r="I34" s="6983"/>
    </row>
    <row r="35" spans="2:9">
      <c r="B35" s="4548" t="s">
        <v>590</v>
      </c>
      <c r="C35" s="6985" t="s">
        <v>591</v>
      </c>
      <c r="D35" s="6978"/>
      <c r="E35" s="6981" t="s">
        <v>592</v>
      </c>
      <c r="F35" s="6982"/>
      <c r="G35" s="6982"/>
      <c r="H35" s="6982"/>
      <c r="I35" s="6983"/>
    </row>
    <row r="36" spans="2:9">
      <c r="B36" s="4548" t="s">
        <v>593</v>
      </c>
      <c r="C36" s="6985" t="s">
        <v>594</v>
      </c>
      <c r="D36" s="6978"/>
      <c r="E36" s="6981" t="s">
        <v>595</v>
      </c>
      <c r="F36" s="6982"/>
      <c r="G36" s="6982"/>
      <c r="H36" s="6982"/>
      <c r="I36" s="6983"/>
    </row>
    <row r="37" spans="2:9">
      <c r="B37" s="4548" t="s">
        <v>596</v>
      </c>
      <c r="C37" s="6985" t="s">
        <v>597</v>
      </c>
      <c r="D37" s="6978"/>
      <c r="E37" s="6981" t="s">
        <v>598</v>
      </c>
      <c r="F37" s="6982"/>
      <c r="G37" s="6982"/>
      <c r="H37" s="6982"/>
      <c r="I37" s="6983"/>
    </row>
    <row r="38" spans="2:9">
      <c r="B38" s="4548" t="s">
        <v>599</v>
      </c>
      <c r="C38" s="6985" t="s">
        <v>600</v>
      </c>
      <c r="D38" s="6978"/>
      <c r="E38" s="6981" t="s">
        <v>601</v>
      </c>
      <c r="F38" s="6982"/>
      <c r="G38" s="6982"/>
      <c r="H38" s="6982"/>
      <c r="I38" s="6983"/>
    </row>
    <row r="39" spans="2:9">
      <c r="B39" s="4548" t="s">
        <v>602</v>
      </c>
      <c r="C39" s="6985" t="s">
        <v>603</v>
      </c>
      <c r="D39" s="6978"/>
      <c r="E39" s="6981" t="s">
        <v>604</v>
      </c>
      <c r="F39" s="6982"/>
      <c r="G39" s="6982"/>
      <c r="H39" s="6982"/>
      <c r="I39" s="6983"/>
    </row>
    <row r="40" spans="2:9">
      <c r="B40" s="4549" t="s">
        <v>605</v>
      </c>
      <c r="C40" s="6978" t="s">
        <v>606</v>
      </c>
      <c r="D40" s="6984"/>
      <c r="E40" s="6981" t="s">
        <v>607</v>
      </c>
      <c r="F40" s="6982"/>
      <c r="G40" s="6982"/>
      <c r="H40" s="6982"/>
      <c r="I40" s="6983"/>
    </row>
    <row r="41" spans="2:9">
      <c r="B41" s="4549" t="s">
        <v>608</v>
      </c>
      <c r="C41" s="6978" t="s">
        <v>609</v>
      </c>
      <c r="D41" s="6984"/>
      <c r="E41" s="6981" t="s">
        <v>610</v>
      </c>
      <c r="F41" s="6982"/>
      <c r="G41" s="6982"/>
      <c r="H41" s="6982"/>
      <c r="I41" s="6983"/>
    </row>
    <row r="42" spans="2:9">
      <c r="B42" s="4549" t="s">
        <v>611</v>
      </c>
      <c r="C42" s="6978" t="s">
        <v>612</v>
      </c>
      <c r="D42" s="6984"/>
      <c r="E42" s="6981" t="s">
        <v>613</v>
      </c>
      <c r="F42" s="6982"/>
      <c r="G42" s="6982"/>
      <c r="H42" s="6982"/>
      <c r="I42" s="6983"/>
    </row>
    <row r="43" spans="2:9">
      <c r="B43" s="4549" t="s">
        <v>614</v>
      </c>
      <c r="C43" s="6978" t="s">
        <v>615</v>
      </c>
      <c r="D43" s="6984"/>
      <c r="E43" s="6981" t="s">
        <v>616</v>
      </c>
      <c r="F43" s="6982"/>
      <c r="G43" s="6982"/>
      <c r="H43" s="6982"/>
      <c r="I43" s="6983"/>
    </row>
    <row r="44" spans="2:9">
      <c r="B44" s="4549" t="s">
        <v>617</v>
      </c>
      <c r="C44" s="6985" t="s">
        <v>618</v>
      </c>
      <c r="D44" s="6978"/>
      <c r="E44" s="6981" t="s">
        <v>78</v>
      </c>
      <c r="F44" s="6982"/>
      <c r="G44" s="6982"/>
      <c r="H44" s="6982"/>
      <c r="I44" s="6983"/>
    </row>
    <row r="45" spans="2:9">
      <c r="B45" s="4549" t="s">
        <v>619</v>
      </c>
      <c r="C45" s="6985" t="s">
        <v>620</v>
      </c>
      <c r="D45" s="6978"/>
      <c r="E45" s="6981" t="s">
        <v>79</v>
      </c>
      <c r="F45" s="6982"/>
      <c r="G45" s="6982"/>
      <c r="H45" s="6982"/>
      <c r="I45" s="6983"/>
    </row>
    <row r="46" spans="2:9">
      <c r="B46" s="4549" t="s">
        <v>621</v>
      </c>
      <c r="C46" s="6985" t="s">
        <v>622</v>
      </c>
      <c r="D46" s="6978"/>
      <c r="E46" s="6981" t="s">
        <v>80</v>
      </c>
      <c r="F46" s="6982"/>
      <c r="G46" s="6982"/>
      <c r="H46" s="6982"/>
      <c r="I46" s="6983"/>
    </row>
    <row r="47" spans="2:9">
      <c r="B47" s="4549" t="s">
        <v>623</v>
      </c>
      <c r="C47" s="6985" t="s">
        <v>624</v>
      </c>
      <c r="D47" s="6978"/>
      <c r="E47" s="6978" t="s">
        <v>625</v>
      </c>
      <c r="F47" s="6979"/>
      <c r="G47" s="6979"/>
      <c r="H47" s="6979"/>
      <c r="I47" s="6980"/>
    </row>
    <row r="48" spans="2:9">
      <c r="B48" s="4549" t="s">
        <v>626</v>
      </c>
      <c r="C48" s="6985" t="s">
        <v>627</v>
      </c>
      <c r="D48" s="6978"/>
      <c r="E48" s="6981" t="s">
        <v>628</v>
      </c>
      <c r="F48" s="6982"/>
      <c r="G48" s="6982"/>
      <c r="H48" s="6982"/>
      <c r="I48" s="6983"/>
    </row>
    <row r="49" spans="2:9">
      <c r="B49" s="4549" t="s">
        <v>629</v>
      </c>
      <c r="C49" s="6985" t="s">
        <v>630</v>
      </c>
      <c r="D49" s="6978"/>
      <c r="E49" s="6981" t="s">
        <v>631</v>
      </c>
      <c r="F49" s="6982"/>
      <c r="G49" s="6982"/>
      <c r="H49" s="6982"/>
      <c r="I49" s="6983"/>
    </row>
    <row r="50" spans="2:9">
      <c r="B50" s="4549" t="s">
        <v>632</v>
      </c>
      <c r="C50" s="6985" t="s">
        <v>633</v>
      </c>
      <c r="D50" s="6978"/>
      <c r="E50" s="6981" t="s">
        <v>634</v>
      </c>
      <c r="F50" s="6982"/>
      <c r="G50" s="6982"/>
      <c r="H50" s="6982"/>
      <c r="I50" s="6983"/>
    </row>
    <row r="51" spans="2:9">
      <c r="B51" s="4549" t="s">
        <v>635</v>
      </c>
      <c r="C51" s="6985" t="s">
        <v>636</v>
      </c>
      <c r="D51" s="6978"/>
      <c r="E51" s="6981" t="s">
        <v>637</v>
      </c>
      <c r="F51" s="6982"/>
      <c r="G51" s="6982"/>
      <c r="H51" s="6982"/>
      <c r="I51" s="6983"/>
    </row>
    <row r="52" spans="2:9">
      <c r="B52" s="4549" t="s">
        <v>638</v>
      </c>
      <c r="C52" s="6985" t="s">
        <v>639</v>
      </c>
      <c r="D52" s="6978"/>
      <c r="E52" s="6981" t="s">
        <v>640</v>
      </c>
      <c r="F52" s="6982"/>
      <c r="G52" s="6982"/>
      <c r="H52" s="6982"/>
      <c r="I52" s="6983"/>
    </row>
    <row r="53" spans="2:9">
      <c r="B53" s="4549" t="s">
        <v>641</v>
      </c>
      <c r="C53" s="6978" t="s">
        <v>642</v>
      </c>
      <c r="D53" s="6984"/>
      <c r="E53" s="6981" t="s">
        <v>643</v>
      </c>
      <c r="F53" s="6982"/>
      <c r="G53" s="6982"/>
      <c r="H53" s="6982"/>
      <c r="I53" s="6983"/>
    </row>
    <row r="54" spans="2:9">
      <c r="B54" s="4549" t="s">
        <v>644</v>
      </c>
      <c r="C54" s="6978" t="s">
        <v>645</v>
      </c>
      <c r="D54" s="6984"/>
      <c r="E54" s="6981" t="s">
        <v>646</v>
      </c>
      <c r="F54" s="6982"/>
      <c r="G54" s="6982"/>
      <c r="H54" s="6982"/>
      <c r="I54" s="6983"/>
    </row>
    <row r="55" spans="2:9">
      <c r="B55" s="4549" t="s">
        <v>647</v>
      </c>
      <c r="C55" s="6978" t="s">
        <v>648</v>
      </c>
      <c r="D55" s="6984"/>
      <c r="E55" s="6978" t="s">
        <v>86</v>
      </c>
      <c r="F55" s="6979"/>
      <c r="G55" s="6979"/>
      <c r="H55" s="6979"/>
      <c r="I55" s="6980"/>
    </row>
    <row r="56" spans="2:9">
      <c r="B56" s="4549" t="s">
        <v>649</v>
      </c>
      <c r="C56" s="6978" t="s">
        <v>650</v>
      </c>
      <c r="D56" s="6984"/>
      <c r="E56" s="6981" t="s">
        <v>91</v>
      </c>
      <c r="F56" s="6982"/>
      <c r="G56" s="6982"/>
      <c r="H56" s="6982"/>
      <c r="I56" s="6983"/>
    </row>
    <row r="57" spans="2:9">
      <c r="B57" s="4549" t="s">
        <v>651</v>
      </c>
      <c r="C57" s="6985" t="s">
        <v>652</v>
      </c>
      <c r="D57" s="6978"/>
      <c r="E57" s="6981" t="s">
        <v>94</v>
      </c>
      <c r="F57" s="6982"/>
      <c r="G57" s="6982"/>
      <c r="H57" s="6982"/>
      <c r="I57" s="6983"/>
    </row>
    <row r="58" spans="2:9">
      <c r="B58" s="4550" t="s">
        <v>653</v>
      </c>
      <c r="C58" s="6978" t="s">
        <v>654</v>
      </c>
      <c r="D58" s="6984"/>
      <c r="E58" s="6978" t="s">
        <v>95</v>
      </c>
      <c r="F58" s="6979"/>
      <c r="G58" s="6979"/>
      <c r="H58" s="6979"/>
      <c r="I58" s="6980"/>
    </row>
    <row r="59" spans="2:9">
      <c r="B59" s="4550" t="s">
        <v>655</v>
      </c>
      <c r="C59" s="6978" t="s">
        <v>656</v>
      </c>
      <c r="D59" s="6984"/>
      <c r="E59" s="6981" t="s">
        <v>657</v>
      </c>
      <c r="F59" s="6982"/>
      <c r="G59" s="6982"/>
      <c r="H59" s="6982"/>
      <c r="I59" s="6983"/>
    </row>
    <row r="60" spans="2:9">
      <c r="B60" s="4550" t="s">
        <v>658</v>
      </c>
      <c r="C60" s="6978" t="s">
        <v>659</v>
      </c>
      <c r="D60" s="6984"/>
      <c r="E60" s="6981" t="s">
        <v>660</v>
      </c>
      <c r="F60" s="6982"/>
      <c r="G60" s="6982"/>
      <c r="H60" s="6982"/>
      <c r="I60" s="6983"/>
    </row>
    <row r="61" spans="2:9">
      <c r="B61" s="4550" t="s">
        <v>661</v>
      </c>
      <c r="C61" s="6978" t="s">
        <v>662</v>
      </c>
      <c r="D61" s="6984"/>
      <c r="E61" s="6981" t="s">
        <v>663</v>
      </c>
      <c r="F61" s="6982"/>
      <c r="G61" s="6982"/>
      <c r="H61" s="6982"/>
      <c r="I61" s="6983"/>
    </row>
    <row r="62" spans="2:9">
      <c r="B62" s="4550" t="s">
        <v>664</v>
      </c>
      <c r="C62" s="6978" t="s">
        <v>665</v>
      </c>
      <c r="D62" s="6984"/>
      <c r="E62" s="6981" t="s">
        <v>666</v>
      </c>
      <c r="F62" s="6982"/>
      <c r="G62" s="6982"/>
      <c r="H62" s="6982"/>
      <c r="I62" s="6983"/>
    </row>
    <row r="63" spans="2:9">
      <c r="B63" s="4550" t="s">
        <v>667</v>
      </c>
      <c r="C63" s="6978" t="s">
        <v>668</v>
      </c>
      <c r="D63" s="6984"/>
      <c r="E63" s="6981" t="s">
        <v>101</v>
      </c>
      <c r="F63" s="6982"/>
      <c r="G63" s="6982"/>
      <c r="H63" s="6982"/>
      <c r="I63" s="6983"/>
    </row>
    <row r="64" spans="2:9">
      <c r="B64" s="4550" t="s">
        <v>669</v>
      </c>
      <c r="C64" s="6978" t="s">
        <v>670</v>
      </c>
      <c r="D64" s="6984"/>
      <c r="E64" s="6981" t="s">
        <v>102</v>
      </c>
      <c r="F64" s="6982"/>
      <c r="G64" s="6982"/>
      <c r="H64" s="6982"/>
      <c r="I64" s="6983"/>
    </row>
    <row r="65" spans="2:9">
      <c r="B65" s="4550" t="s">
        <v>671</v>
      </c>
      <c r="C65" s="6978" t="s">
        <v>672</v>
      </c>
      <c r="D65" s="6984"/>
      <c r="E65" s="6981" t="s">
        <v>105</v>
      </c>
      <c r="F65" s="6982"/>
      <c r="G65" s="6982"/>
      <c r="H65" s="6982"/>
      <c r="I65" s="6983"/>
    </row>
    <row r="66" spans="2:9">
      <c r="B66" s="4550" t="s">
        <v>673</v>
      </c>
      <c r="C66" s="6978" t="s">
        <v>674</v>
      </c>
      <c r="D66" s="6984"/>
      <c r="E66" s="6981" t="s">
        <v>106</v>
      </c>
      <c r="F66" s="6982"/>
      <c r="G66" s="6982"/>
      <c r="H66" s="6982"/>
      <c r="I66" s="6983"/>
    </row>
    <row r="67" spans="2:9">
      <c r="B67" s="4550" t="s">
        <v>675</v>
      </c>
      <c r="C67" s="6978" t="s">
        <v>676</v>
      </c>
      <c r="D67" s="6984"/>
      <c r="E67" s="6981" t="s">
        <v>108</v>
      </c>
      <c r="F67" s="6982"/>
      <c r="G67" s="6982"/>
      <c r="H67" s="6982"/>
      <c r="I67" s="6983"/>
    </row>
    <row r="68" spans="2:9">
      <c r="B68" s="4550" t="s">
        <v>677</v>
      </c>
      <c r="C68" s="6978" t="s">
        <v>678</v>
      </c>
      <c r="D68" s="6984"/>
      <c r="E68" s="6981" t="s">
        <v>113</v>
      </c>
      <c r="F68" s="6982"/>
      <c r="G68" s="6982"/>
      <c r="H68" s="6982"/>
      <c r="I68" s="6983"/>
    </row>
    <row r="69" spans="2:9">
      <c r="B69" s="4550" t="s">
        <v>679</v>
      </c>
      <c r="C69" s="6978" t="s">
        <v>680</v>
      </c>
      <c r="D69" s="6984"/>
      <c r="E69" s="6981" t="s">
        <v>115</v>
      </c>
      <c r="F69" s="6982"/>
      <c r="G69" s="6982"/>
      <c r="H69" s="6982"/>
      <c r="I69" s="6983"/>
    </row>
    <row r="70" spans="2:9">
      <c r="B70" s="4550" t="s">
        <v>681</v>
      </c>
      <c r="C70" s="6978" t="s">
        <v>682</v>
      </c>
      <c r="D70" s="6984"/>
      <c r="E70" s="6981" t="s">
        <v>116</v>
      </c>
      <c r="F70" s="6982"/>
      <c r="G70" s="6982"/>
      <c r="H70" s="6982"/>
      <c r="I70" s="6983"/>
    </row>
    <row r="71" spans="2:9">
      <c r="B71" s="4550" t="s">
        <v>683</v>
      </c>
      <c r="C71" s="6978" t="s">
        <v>684</v>
      </c>
      <c r="D71" s="6984"/>
      <c r="E71" s="6981" t="s">
        <v>685</v>
      </c>
      <c r="F71" s="6982"/>
      <c r="G71" s="6982"/>
      <c r="H71" s="6982"/>
      <c r="I71" s="6983"/>
    </row>
    <row r="72" spans="2:9">
      <c r="B72" s="4550" t="s">
        <v>686</v>
      </c>
      <c r="C72" s="6978" t="s">
        <v>687</v>
      </c>
      <c r="D72" s="6984"/>
      <c r="E72" s="6981" t="s">
        <v>688</v>
      </c>
      <c r="F72" s="6982"/>
      <c r="G72" s="6982"/>
      <c r="H72" s="6982"/>
      <c r="I72" s="6983"/>
    </row>
    <row r="73" spans="2:9">
      <c r="B73" s="4550" t="s">
        <v>689</v>
      </c>
      <c r="C73" s="6985" t="s">
        <v>690</v>
      </c>
      <c r="D73" s="6978"/>
      <c r="E73" s="6981" t="s">
        <v>691</v>
      </c>
      <c r="F73" s="6982"/>
      <c r="G73" s="6982"/>
      <c r="H73" s="6982"/>
      <c r="I73" s="6983"/>
    </row>
    <row r="74" spans="2:9">
      <c r="B74" s="4550" t="s">
        <v>692</v>
      </c>
      <c r="C74" s="6985" t="s">
        <v>690</v>
      </c>
      <c r="D74" s="6978"/>
      <c r="E74" s="6981" t="s">
        <v>693</v>
      </c>
      <c r="F74" s="6982"/>
      <c r="G74" s="6982"/>
      <c r="H74" s="6982"/>
      <c r="I74" s="6983"/>
    </row>
    <row r="75" spans="2:9">
      <c r="B75" s="4550" t="s">
        <v>694</v>
      </c>
      <c r="C75" s="6978" t="s">
        <v>695</v>
      </c>
      <c r="D75" s="6984"/>
      <c r="E75" s="6981" t="s">
        <v>696</v>
      </c>
      <c r="F75" s="6982"/>
      <c r="G75" s="6982"/>
      <c r="H75" s="6982"/>
      <c r="I75" s="6983"/>
    </row>
    <row r="76" spans="2:9">
      <c r="B76" s="4551" t="s">
        <v>697</v>
      </c>
      <c r="C76" s="6978" t="s">
        <v>698</v>
      </c>
      <c r="D76" s="6984"/>
      <c r="E76" s="6981" t="s">
        <v>699</v>
      </c>
      <c r="F76" s="6982"/>
      <c r="G76" s="6982"/>
      <c r="H76" s="6982"/>
      <c r="I76" s="6983"/>
    </row>
    <row r="77" spans="2:9">
      <c r="B77" s="4551" t="s">
        <v>700</v>
      </c>
      <c r="C77" s="6978" t="s">
        <v>701</v>
      </c>
      <c r="D77" s="6984"/>
      <c r="E77" s="6981" t="s">
        <v>702</v>
      </c>
      <c r="F77" s="6982"/>
      <c r="G77" s="6982"/>
      <c r="H77" s="6982"/>
      <c r="I77" s="6983"/>
    </row>
    <row r="78" spans="2:9">
      <c r="B78" s="4551" t="s">
        <v>703</v>
      </c>
      <c r="C78" s="6978" t="s">
        <v>704</v>
      </c>
      <c r="D78" s="6984"/>
      <c r="E78" s="6981" t="s">
        <v>705</v>
      </c>
      <c r="F78" s="6982"/>
      <c r="G78" s="6982"/>
      <c r="H78" s="6982"/>
      <c r="I78" s="6983"/>
    </row>
    <row r="79" spans="2:9">
      <c r="B79" s="4551" t="s">
        <v>706</v>
      </c>
      <c r="C79" s="6978" t="s">
        <v>707</v>
      </c>
      <c r="D79" s="6984"/>
      <c r="E79" s="6981" t="s">
        <v>708</v>
      </c>
      <c r="F79" s="6982"/>
      <c r="G79" s="6982"/>
      <c r="H79" s="6982"/>
      <c r="I79" s="6983"/>
    </row>
    <row r="80" spans="2:9">
      <c r="B80" s="4551" t="s">
        <v>709</v>
      </c>
      <c r="C80" s="6978" t="s">
        <v>710</v>
      </c>
      <c r="D80" s="6984"/>
      <c r="E80" s="6981" t="s">
        <v>711</v>
      </c>
      <c r="F80" s="6982"/>
      <c r="G80" s="6982"/>
      <c r="H80" s="6982"/>
      <c r="I80" s="6983"/>
    </row>
    <row r="81" spans="2:9">
      <c r="B81" s="4551" t="s">
        <v>712</v>
      </c>
      <c r="C81" s="6978" t="s">
        <v>713</v>
      </c>
      <c r="D81" s="6984"/>
      <c r="E81" s="6981" t="s">
        <v>714</v>
      </c>
      <c r="F81" s="6982"/>
      <c r="G81" s="6982"/>
      <c r="H81" s="6982"/>
      <c r="I81" s="6983"/>
    </row>
    <row r="82" spans="2:9">
      <c r="B82" s="4551" t="s">
        <v>715</v>
      </c>
      <c r="C82" s="6978" t="s">
        <v>716</v>
      </c>
      <c r="D82" s="6984"/>
      <c r="E82" s="6981" t="s">
        <v>717</v>
      </c>
      <c r="F82" s="6982"/>
      <c r="G82" s="6982"/>
      <c r="H82" s="6982"/>
      <c r="I82" s="6983"/>
    </row>
    <row r="83" spans="2:9">
      <c r="B83" s="4551" t="s">
        <v>452</v>
      </c>
      <c r="C83" s="6978" t="s">
        <v>718</v>
      </c>
      <c r="D83" s="6984"/>
      <c r="E83" s="6981" t="s">
        <v>719</v>
      </c>
      <c r="F83" s="6982"/>
      <c r="G83" s="6982"/>
      <c r="H83" s="6982"/>
      <c r="I83" s="6983"/>
    </row>
    <row r="84" spans="2:9">
      <c r="B84" s="4551" t="s">
        <v>720</v>
      </c>
      <c r="C84" s="6985" t="s">
        <v>721</v>
      </c>
      <c r="D84" s="6978"/>
      <c r="E84" s="6981" t="s">
        <v>722</v>
      </c>
      <c r="F84" s="6982"/>
      <c r="G84" s="6982"/>
      <c r="H84" s="6982"/>
      <c r="I84" s="6983"/>
    </row>
    <row r="85" spans="2:9">
      <c r="B85" s="4551" t="s">
        <v>723</v>
      </c>
      <c r="C85" s="6985" t="s">
        <v>724</v>
      </c>
      <c r="D85" s="6978"/>
      <c r="E85" s="6981" t="s">
        <v>725</v>
      </c>
      <c r="F85" s="6982"/>
      <c r="G85" s="6982"/>
      <c r="H85" s="6982"/>
      <c r="I85" s="6983"/>
    </row>
    <row r="86" spans="2:9">
      <c r="B86" s="4551" t="s">
        <v>726</v>
      </c>
      <c r="C86" s="6985" t="s">
        <v>727</v>
      </c>
      <c r="D86" s="6978"/>
      <c r="E86" s="6981" t="s">
        <v>728</v>
      </c>
      <c r="F86" s="6982"/>
      <c r="G86" s="6982"/>
      <c r="H86" s="6982"/>
      <c r="I86" s="6983"/>
    </row>
    <row r="87" spans="2:9">
      <c r="B87" s="4551" t="s">
        <v>729</v>
      </c>
      <c r="C87" s="6985" t="s">
        <v>730</v>
      </c>
      <c r="D87" s="6978"/>
      <c r="E87" s="6981" t="s">
        <v>731</v>
      </c>
      <c r="F87" s="6982"/>
      <c r="G87" s="6982"/>
      <c r="H87" s="6982"/>
      <c r="I87" s="6983"/>
    </row>
    <row r="88" spans="2:9">
      <c r="B88" s="4551" t="s">
        <v>732</v>
      </c>
      <c r="C88" s="6985" t="s">
        <v>733</v>
      </c>
      <c r="D88" s="6978"/>
      <c r="E88" s="6981" t="s">
        <v>734</v>
      </c>
      <c r="F88" s="6982"/>
      <c r="G88" s="6982"/>
      <c r="H88" s="6982"/>
      <c r="I88" s="6983"/>
    </row>
    <row r="89" spans="2:9">
      <c r="B89" s="4551" t="s">
        <v>735</v>
      </c>
      <c r="C89" s="6985" t="s">
        <v>736</v>
      </c>
      <c r="D89" s="6978"/>
      <c r="E89" s="6981" t="s">
        <v>737</v>
      </c>
      <c r="F89" s="6982"/>
      <c r="G89" s="6982"/>
      <c r="H89" s="6982"/>
      <c r="I89" s="6983"/>
    </row>
    <row r="90" spans="2:9" s="44" customFormat="1">
      <c r="B90" s="4551" t="s">
        <v>738</v>
      </c>
      <c r="C90" s="6985" t="s">
        <v>739</v>
      </c>
      <c r="D90" s="6978"/>
      <c r="E90" s="6981" t="s">
        <v>740</v>
      </c>
      <c r="F90" s="6982"/>
      <c r="G90" s="6982"/>
      <c r="H90" s="6982"/>
      <c r="I90" s="6983"/>
    </row>
    <row r="91" spans="2:9" s="44" customFormat="1">
      <c r="B91" s="4551" t="s">
        <v>462</v>
      </c>
      <c r="C91" s="6978" t="s">
        <v>741</v>
      </c>
      <c r="D91" s="6984"/>
      <c r="E91" s="6981" t="s">
        <v>742</v>
      </c>
      <c r="F91" s="6982"/>
      <c r="G91" s="6982"/>
      <c r="H91" s="6982"/>
      <c r="I91" s="6983"/>
    </row>
    <row r="92" spans="2:9" s="44" customFormat="1">
      <c r="B92" s="4551" t="s">
        <v>464</v>
      </c>
      <c r="C92" s="6978" t="s">
        <v>743</v>
      </c>
      <c r="D92" s="6984"/>
      <c r="E92" s="6981" t="s">
        <v>744</v>
      </c>
      <c r="F92" s="6982"/>
      <c r="G92" s="6982"/>
      <c r="H92" s="6982"/>
      <c r="I92" s="6983"/>
    </row>
    <row r="93" spans="2:9" ht="13.5" thickBot="1">
      <c r="B93" s="4552" t="s">
        <v>745</v>
      </c>
      <c r="C93" s="7002"/>
      <c r="D93" s="7003"/>
      <c r="E93" s="7004" t="s">
        <v>746</v>
      </c>
      <c r="F93" s="7005"/>
      <c r="G93" s="7005"/>
      <c r="H93" s="7005"/>
      <c r="I93" s="7006"/>
    </row>
    <row r="100" spans="2:9" ht="15" hidden="1">
      <c r="B100" s="43"/>
      <c r="C100" s="7000" t="s">
        <v>747</v>
      </c>
      <c r="D100" s="7001"/>
      <c r="E100" s="4004" t="s">
        <v>748</v>
      </c>
      <c r="F100" s="3368"/>
      <c r="G100" s="3368"/>
      <c r="H100" s="3368"/>
      <c r="I100" s="3368"/>
    </row>
    <row r="101" spans="2:9" hidden="1">
      <c r="B101" s="43"/>
      <c r="C101" s="6995"/>
      <c r="D101" s="6995"/>
      <c r="E101" s="4003" t="s">
        <v>749</v>
      </c>
      <c r="F101" s="3368"/>
      <c r="G101" s="3368"/>
      <c r="H101" s="3368"/>
      <c r="I101" s="3368"/>
    </row>
    <row r="102" spans="2:9" hidden="1">
      <c r="B102" s="43"/>
      <c r="C102" s="6996"/>
      <c r="D102" s="6996"/>
      <c r="E102" s="4002" t="s">
        <v>750</v>
      </c>
      <c r="F102" s="3368"/>
      <c r="G102" s="3368"/>
      <c r="H102" s="3368"/>
      <c r="I102" s="3368"/>
    </row>
    <row r="103" spans="2:9" hidden="1">
      <c r="B103" s="43"/>
      <c r="C103" s="6997"/>
      <c r="D103" s="6997"/>
      <c r="E103" s="4553" t="s">
        <v>751</v>
      </c>
      <c r="F103" s="3368"/>
      <c r="G103" s="3368"/>
      <c r="H103" s="3368"/>
      <c r="I103" s="3368"/>
    </row>
    <row r="104" spans="2:9" hidden="1">
      <c r="B104" s="43"/>
      <c r="C104" s="6998"/>
      <c r="D104" s="6998"/>
      <c r="E104" s="4002" t="s">
        <v>752</v>
      </c>
      <c r="F104" s="3368"/>
      <c r="G104" s="3368"/>
      <c r="H104" s="3368"/>
      <c r="I104" s="3368"/>
    </row>
    <row r="105" spans="2:9" hidden="1">
      <c r="B105" s="43"/>
      <c r="C105" s="6999"/>
      <c r="D105" s="6999"/>
      <c r="E105" s="4554" t="s">
        <v>753</v>
      </c>
      <c r="F105" s="3368"/>
      <c r="G105" s="3368"/>
      <c r="H105" s="3368"/>
      <c r="I105" s="3368"/>
    </row>
  </sheetData>
  <mergeCells count="186">
    <mergeCell ref="C101:D101"/>
    <mergeCell ref="C102:D102"/>
    <mergeCell ref="C103:D103"/>
    <mergeCell ref="C104:D104"/>
    <mergeCell ref="C105:D105"/>
    <mergeCell ref="C100:D100"/>
    <mergeCell ref="C84:D84"/>
    <mergeCell ref="E13:I13"/>
    <mergeCell ref="C13:D13"/>
    <mergeCell ref="C20:D20"/>
    <mergeCell ref="E20:I20"/>
    <mergeCell ref="C16:D16"/>
    <mergeCell ref="C93:D93"/>
    <mergeCell ref="E93:I93"/>
    <mergeCell ref="E88:I88"/>
    <mergeCell ref="E84:I84"/>
    <mergeCell ref="C90:D90"/>
    <mergeCell ref="E90:I90"/>
    <mergeCell ref="C85:D85"/>
    <mergeCell ref="E85:I85"/>
    <mergeCell ref="C86:D86"/>
    <mergeCell ref="C88:D88"/>
    <mergeCell ref="E87:I87"/>
    <mergeCell ref="C89:D89"/>
    <mergeCell ref="C11:D11"/>
    <mergeCell ref="E11:I11"/>
    <mergeCell ref="C80:D80"/>
    <mergeCell ref="E80:I80"/>
    <mergeCell ref="C76:D76"/>
    <mergeCell ref="E76:I76"/>
    <mergeCell ref="C77:D77"/>
    <mergeCell ref="E77:I77"/>
    <mergeCell ref="C78:D78"/>
    <mergeCell ref="E78:I78"/>
    <mergeCell ref="C31:D31"/>
    <mergeCell ref="E31:I31"/>
    <mergeCell ref="C12:D12"/>
    <mergeCell ref="E12:I12"/>
    <mergeCell ref="E70:I70"/>
    <mergeCell ref="C71:D71"/>
    <mergeCell ref="E71:I71"/>
    <mergeCell ref="E56:I56"/>
    <mergeCell ref="C57:D57"/>
    <mergeCell ref="E57:I57"/>
    <mergeCell ref="C69:D69"/>
    <mergeCell ref="E69:I69"/>
    <mergeCell ref="C68:D68"/>
    <mergeCell ref="E68:I68"/>
    <mergeCell ref="E89:I89"/>
    <mergeCell ref="E86:I86"/>
    <mergeCell ref="C87:D87"/>
    <mergeCell ref="C91:D91"/>
    <mergeCell ref="C92:D92"/>
    <mergeCell ref="E91:I91"/>
    <mergeCell ref="E92:I92"/>
    <mergeCell ref="C75:D75"/>
    <mergeCell ref="C17:D17"/>
    <mergeCell ref="E17:I17"/>
    <mergeCell ref="C83:D83"/>
    <mergeCell ref="E83:I83"/>
    <mergeCell ref="E28:I28"/>
    <mergeCell ref="C23:D23"/>
    <mergeCell ref="C26:D26"/>
    <mergeCell ref="E26:I26"/>
    <mergeCell ref="C28:D28"/>
    <mergeCell ref="C72:D72"/>
    <mergeCell ref="C53:D53"/>
    <mergeCell ref="E53:I53"/>
    <mergeCell ref="C66:D66"/>
    <mergeCell ref="C67:D67"/>
    <mergeCell ref="E72:I72"/>
    <mergeCell ref="C70:D70"/>
    <mergeCell ref="C10:D10"/>
    <mergeCell ref="E5:I5"/>
    <mergeCell ref="E6:I6"/>
    <mergeCell ref="E9:I9"/>
    <mergeCell ref="E10:I10"/>
    <mergeCell ref="C5:D5"/>
    <mergeCell ref="C6:D6"/>
    <mergeCell ref="E82:I82"/>
    <mergeCell ref="C74:D74"/>
    <mergeCell ref="C79:D79"/>
    <mergeCell ref="E79:I79"/>
    <mergeCell ref="C9:D9"/>
    <mergeCell ref="E73:I73"/>
    <mergeCell ref="E15:I15"/>
    <mergeCell ref="C14:D14"/>
    <mergeCell ref="E14:I14"/>
    <mergeCell ref="E16:I16"/>
    <mergeCell ref="C81:D81"/>
    <mergeCell ref="E81:I81"/>
    <mergeCell ref="C82:D82"/>
    <mergeCell ref="E74:I74"/>
    <mergeCell ref="C73:D73"/>
    <mergeCell ref="C7:D7"/>
    <mergeCell ref="E7:I7"/>
    <mergeCell ref="C8:D8"/>
    <mergeCell ref="E8:I8"/>
    <mergeCell ref="E18:I18"/>
    <mergeCell ref="E75:I75"/>
    <mergeCell ref="C19:D19"/>
    <mergeCell ref="E19:I19"/>
    <mergeCell ref="C15:D15"/>
    <mergeCell ref="C56:D56"/>
    <mergeCell ref="C30:D30"/>
    <mergeCell ref="E30:I30"/>
    <mergeCell ref="C58:D58"/>
    <mergeCell ref="E58:I58"/>
    <mergeCell ref="C51:D51"/>
    <mergeCell ref="E51:I51"/>
    <mergeCell ref="C52:D52"/>
    <mergeCell ref="E52:I52"/>
    <mergeCell ref="C46:D46"/>
    <mergeCell ref="E46:I46"/>
    <mergeCell ref="C48:D48"/>
    <mergeCell ref="C18:D18"/>
    <mergeCell ref="E24:I24"/>
    <mergeCell ref="C25:D25"/>
    <mergeCell ref="E25:I25"/>
    <mergeCell ref="E23:I23"/>
    <mergeCell ref="E4:I4"/>
    <mergeCell ref="C4:D4"/>
    <mergeCell ref="C36:D36"/>
    <mergeCell ref="E36:I36"/>
    <mergeCell ref="C50:D50"/>
    <mergeCell ref="E50:I50"/>
    <mergeCell ref="E33:I33"/>
    <mergeCell ref="C49:D49"/>
    <mergeCell ref="E49:I49"/>
    <mergeCell ref="C35:D35"/>
    <mergeCell ref="E35:I35"/>
    <mergeCell ref="C43:D43"/>
    <mergeCell ref="E43:I43"/>
    <mergeCell ref="C45:D45"/>
    <mergeCell ref="E45:I45"/>
    <mergeCell ref="C39:D39"/>
    <mergeCell ref="E39:I39"/>
    <mergeCell ref="E37:I37"/>
    <mergeCell ref="C38:D38"/>
    <mergeCell ref="C42:D42"/>
    <mergeCell ref="E48:I48"/>
    <mergeCell ref="C44:D44"/>
    <mergeCell ref="E44:I44"/>
    <mergeCell ref="C24:D24"/>
    <mergeCell ref="E67:I67"/>
    <mergeCell ref="C64:D64"/>
    <mergeCell ref="E64:I64"/>
    <mergeCell ref="E65:I65"/>
    <mergeCell ref="E66:I66"/>
    <mergeCell ref="C54:D54"/>
    <mergeCell ref="E54:I54"/>
    <mergeCell ref="C59:D59"/>
    <mergeCell ref="E60:I60"/>
    <mergeCell ref="C61:D61"/>
    <mergeCell ref="E61:I61"/>
    <mergeCell ref="C60:D60"/>
    <mergeCell ref="C65:D65"/>
    <mergeCell ref="C62:D62"/>
    <mergeCell ref="E62:I62"/>
    <mergeCell ref="C63:D63"/>
    <mergeCell ref="E63:I63"/>
    <mergeCell ref="E59:I59"/>
    <mergeCell ref="E21:I21"/>
    <mergeCell ref="E27:I27"/>
    <mergeCell ref="E40:I40"/>
    <mergeCell ref="E47:I47"/>
    <mergeCell ref="E55:I55"/>
    <mergeCell ref="C21:D21"/>
    <mergeCell ref="C27:D27"/>
    <mergeCell ref="C40:D40"/>
    <mergeCell ref="C47:D47"/>
    <mergeCell ref="C55:D55"/>
    <mergeCell ref="E42:I42"/>
    <mergeCell ref="C41:D41"/>
    <mergeCell ref="C32:D32"/>
    <mergeCell ref="E32:I32"/>
    <mergeCell ref="C33:D33"/>
    <mergeCell ref="E41:I41"/>
    <mergeCell ref="C37:D37"/>
    <mergeCell ref="C34:D34"/>
    <mergeCell ref="E34:I34"/>
    <mergeCell ref="E38:I38"/>
    <mergeCell ref="C29:D29"/>
    <mergeCell ref="E29:I29"/>
    <mergeCell ref="C22:D22"/>
    <mergeCell ref="E22:I22"/>
  </mergeCells>
  <phoneticPr fontId="26" type="noConversion"/>
  <hyperlinks>
    <hyperlink ref="B6" location="'Com Prof'!A1" display="Com Prof" xr:uid="{827BE5A3-F729-4247-A843-C24B6A1EE280}"/>
    <hyperlink ref="B9" location="'Annex C'!A1" display="Annex C" xr:uid="{1290FAAF-0CA0-4426-B0F7-E479B07A4CEA}"/>
    <hyperlink ref="B7" location="'Annex A'!A1" display="Annex A" xr:uid="{95B7AC8D-2E37-43BC-A115-02067B66A773}"/>
    <hyperlink ref="B8" location="'Annex B'!A1" display="Annex B" xr:uid="{DD52BB6C-5713-489A-893B-781D4FA6256B}"/>
    <hyperlink ref="B11" location="SCI!A1" display="SCI" xr:uid="{012FFFAE-B970-461E-B75D-77BC20618972}"/>
    <hyperlink ref="B86" location="'R3 - Commissions'!A1" display="R3 - Commissions" xr:uid="{11CDF11E-662F-4D99-8B77-048CA1ADCA4F}"/>
    <hyperlink ref="B88" location="'R5 - Losses and Claims'!A1" display="R5 - Losses and Claims" xr:uid="{6AE0780A-4A66-4177-A9AD-1C6CACD93594}"/>
    <hyperlink ref="B13" location="'S2 - CiB'!A1" display="S2 - CiB" xr:uid="{CBCBCF76-9A56-4E28-A299-6931974A8082}"/>
    <hyperlink ref="B93" location="Revisions!A1" display="Revisions" xr:uid="{58FFE245-1119-4E8A-9FDE-EE48144A0648}"/>
    <hyperlink ref="B73" location="'E1 - Inc LA'!A1" display="E1 - Inc LA" xr:uid="{36A7A4A7-4487-4116-97A0-E6F5C1D976F3}"/>
    <hyperlink ref="B10" location="SFP!A1" display="SFP" xr:uid="{838312B9-E184-48A0-9C58-A9501EDEDA3B}"/>
    <hyperlink ref="B74" location="'E1 - Dec LA'!A1" display="E1 - Dec LA" xr:uid="{24DDBAA6-B0F4-4F30-BAD5-71E8A7F1876E}"/>
    <hyperlink ref="B75" location="'E2 - P&amp;L'!A1" display="E2 - P&amp;L" xr:uid="{1D1FBE2B-825E-4342-A8BD-1219D01AD460}"/>
    <hyperlink ref="B92" location="'R9 - Products'!A1" display="R9 - Products" xr:uid="{3693712D-7DC7-447A-BDC6-08753CFC6FC1}"/>
    <hyperlink ref="B91" location="'R8 - Survey'!A1" display="R8 - Survey" xr:uid="{8E3C9043-C95D-45B1-99B5-FAC822DA0CC1}"/>
    <hyperlink ref="B90" location="'R7 - LOB Distribution '!A1" display="R7 - LOB Distribution " xr:uid="{B7E4E795-31EF-46AB-9A6A-ED4D97EB5864}"/>
    <hyperlink ref="B89" location="'R6 - Prems and Claims'!A1" display="R6 - Prems and Claims" xr:uid="{248F3024-1E31-4CF0-A764-47BA36A410A3}"/>
    <hyperlink ref="B87" location="'R4 - Risk in Force'!A1" display="R4 - Risk in Force" xr:uid="{A95519FB-16E2-46BF-B802-A247A4BA4CBA}"/>
    <hyperlink ref="B85" location="'R2 - Losses'!A1" display="R2 - Losses" xr:uid="{C0EDE5CE-1D66-47C9-BAEB-E70CDB82506D}"/>
    <hyperlink ref="B84" location="'R1 - Premiums '!A1" display="R1 - Premiums " xr:uid="{01E689DD-B702-4A8E-A8D3-E91C4832A9AD}"/>
    <hyperlink ref="B83" location="'E10 - Notes to FS'!A1" display="E10 - Notes to FS" xr:uid="{7832ADEB-4B7E-4508-8C68-BE7F1D2628B0}"/>
    <hyperlink ref="B82" location="'E9 - Gen''l Inte'!A1" display="E9 - Gen'l Inte" xr:uid="{4C2C3B97-28AE-40EA-B5DD-46BC79AE19D1}"/>
    <hyperlink ref="B81" location="'E8 - Reinsurance'!A1" display="E8 - Reinsurance" xr:uid="{6A268583-81FE-4C99-98C1-5BCBFA7A6EF7}"/>
    <hyperlink ref="B80" location="'E7 - Prem and Loss'!A1" display="E7 - Prem and Loss" xr:uid="{92EAD89E-A168-4DAA-8306-6F43FFD532C4}"/>
    <hyperlink ref="B79" location="'E6 - Tax'!A1" display="E6 - Tax" xr:uid="{13A1EF7A-F74A-4BE3-9181-FB38829C183C}"/>
    <hyperlink ref="B78" location="'E5 - SCI Recon'!A1" display="E5 - SCI Recon" xr:uid="{E3095B98-E32A-4C0B-8754-8D0300E41259}"/>
    <hyperlink ref="B77" location="'E4 - SFP Recon'!A1" display="E4 - SFP Recon" xr:uid="{C270E03C-CF33-468B-97DC-9C8D94E88D31}"/>
    <hyperlink ref="B76" location="'E3 - TB'!A1" display="E3 - TB" xr:uid="{111A048D-A62B-41A8-9841-E1DC9A07017C}"/>
    <hyperlink ref="B12" location="'S1 - CoH'!A1" display="S1 - CoH" xr:uid="{079BDA13-4E41-4B13-A5DA-90905D6DC676}"/>
    <hyperlink ref="B14" location="'S3 - TD'!A1" display="S3 - TD" xr:uid="{E36F483B-FAD4-44F0-8FB4-F53B48B1ECB9}"/>
    <hyperlink ref="B15" location="'S4 - PR'!A1" display="S4 - PR" xr:uid="{EEEAD71B-03BA-4802-9C65-31186A607C95}"/>
    <hyperlink ref="B16" location="'S4.A - PR (Govt)'!A1" display="S4.A - PR (Govt)" xr:uid="{17A31A1D-DDB0-439F-95A5-7F1458577886}"/>
    <hyperlink ref="B17" location="'S4.B - PR (Marine)'!A1" display="S4.B - PR (Marine)" xr:uid="{9AB7F6B5-DBBD-4F84-887C-AC1A884D9F4F}"/>
    <hyperlink ref="B18" location="'S4.C - PR (Jumbo Risks)'!A1" display="S4.C - PR (Jumbo Risks)" xr:uid="{B30F8EC6-8B17-45A3-BC7C-8C37F4ADBE16}"/>
    <hyperlink ref="B19" location="'S5 - RI'!A1" display="S5 - RI" xr:uid="{ADAF6470-8036-45A6-A9DB-BDAF9C337A27}"/>
    <hyperlink ref="B20" location="'S6 - Surety Loss'!A1" display="S6 - Surety Loss" xr:uid="{E4D52ECE-F4F6-40C2-8A7D-00C677B11579}"/>
    <hyperlink ref="B21" location="'S7 - FAFVTPL '!A1" display="S7 - FAFVTPL " xr:uid="{D0C7BC88-3ECA-472F-A4C2-4A2C7236C6F9}"/>
    <hyperlink ref="B22" location="'S7.A - FAFVTPL (Debt)'!A1" display="S7.A - FAFVTPL (Debt)" xr:uid="{AD366085-C3A5-4510-AFA8-DB6DF1CB09C3}"/>
    <hyperlink ref="B23" location="'S7.B - FAFVTPL (Equity)'!A1" display="S7.B - FAFVTPL (Equity)" xr:uid="{83CAA561-42AB-4363-89D5-7E4A6DC833C1}"/>
    <hyperlink ref="B24" location="'S7.C - FAFVTPL (Funds)'!A1" display="S7.C - FAFVTPL (Funds)" xr:uid="{0E1D27A4-D2F3-4974-91E8-19E4B5250189}"/>
    <hyperlink ref="B25" location="'S7.D - FAFVTPL - Deriv'!A1" display="S7.D - FAFVTPL - Deriv" xr:uid="{23E39383-E000-4444-BBB3-4D37D3B5C834}"/>
    <hyperlink ref="B26" location="'S8 - HTM'!A1" display="S8 - HTM" xr:uid="{FDEE525E-BE53-4C32-9C8C-3702525C6894}"/>
    <hyperlink ref="B27" location="'S9 - Loans'!A1" display="S9 - Loans" xr:uid="{6AC2A485-BB2D-44AF-9BAE-C32A5D978214}"/>
    <hyperlink ref="B28" location="'S9.A - RE Mortgage Loan'!A1" display="S9.A - RE Mortgage Loan" xr:uid="{D6875B91-C840-47A9-BFB9-6CF25018C26B}"/>
    <hyperlink ref="B29" location="'S9.B - Collateral Loan'!A1" display="S9.B - Collateral Loan" xr:uid="{0742CF04-5B4A-4B55-A14E-A0263C3F3E31}"/>
    <hyperlink ref="B30" location="'S9.C - Guaranteed Loan'!A1" display="S9.C - Guaranteed Loan" xr:uid="{E13B3BF6-1601-42CE-A2A2-BB68938A8767}"/>
    <hyperlink ref="B31" location="'S9.D - Chattel Mortgage'!A1" display="S9.D - Chattel Mortgage" xr:uid="{C9DBA1F7-D0B9-45C8-9193-C9B486076216}"/>
    <hyperlink ref="B32" location="'S9.E - Notes Rec'!A1" display="S9.E - Notes Rec" xr:uid="{FB5A866E-7C17-457A-A706-A01E640893BE}"/>
    <hyperlink ref="B33" location="'S9.F - Housing Loan'!A1" display="S9.F - Housing Loan" xr:uid="{717D252D-370A-4071-8958-0DE7DBC4A295}"/>
    <hyperlink ref="B34" location="'S9.G - Car Loan'!A1" display="S9.G - Car Loan" xr:uid="{393CA31F-130F-42AC-A0D7-73A7893FBE32}"/>
    <hyperlink ref="B35" location="'S9.H - Money Mortgage'!A1" display="S9.H - Money Mortgage" xr:uid="{EB187610-AFAA-419C-BF87-4F483B01D506}"/>
    <hyperlink ref="B36" location="'S9.I - Sales Contract'!A1" display="S9.I - Sales Contract" xr:uid="{678BB040-683F-41B4-8284-B3535743E27F}"/>
    <hyperlink ref="B37" location="'S9.J - Unquoted Debt Sec'!A1" display="S9.J - Unquoted Debt Sec" xr:uid="{4C4D5AE8-BE19-48E3-946F-57BAA48316B3}"/>
    <hyperlink ref="B38" location="'S9.K - Salary Loans'!A1" display="S9.K - Salary Loans" xr:uid="{4A6F4F3D-DA41-459A-AD54-905DBA016CE2}"/>
    <hyperlink ref="B39" location="'S9.L - Other Loans'!A1" display="S9.L - Other Loans" xr:uid="{69EAEA43-7DB4-48CB-B779-15DCBA2B4AD4}"/>
    <hyperlink ref="B40" location="'S10 - AFS'!A1" display="S10 - AFS" xr:uid="{CFBF1DD1-E899-4130-B260-F95D6DA3A91A}"/>
    <hyperlink ref="B41" location="'S10.A - AFS - Debt'!A1" display="S10.A - AFS - Debt" xr:uid="{F49F9242-B8BB-4362-9E36-EEB9C9EB2909}"/>
    <hyperlink ref="B42" location="'S10.B - AFS - Equity'!A1" display="S10.B - AFS - Equity" xr:uid="{325F8AFC-9C83-4AF4-AEE0-3ACC2C11346F}"/>
    <hyperlink ref="B43" location="'S10.C - AFS - Funds'!A1" display="S10.C - AFS - Funds" xr:uid="{635AF84A-EBC6-4D43-B46C-A3897B076D2D}"/>
    <hyperlink ref="B44" location="'S11 - InvInc Due &amp; Acc'!A1" display="S11 - InvInc Due &amp; Acc" xr:uid="{0009BB5B-074A-4AAC-9612-F881944CAF7E}"/>
    <hyperlink ref="B45" location="'S12 - Acc Rec'!A1" display="S12 - Acc Rec" xr:uid="{EB450B4A-42D3-49F4-BDB2-DD3E24CE0E70}"/>
    <hyperlink ref="B46" location="'S13 - Inv in Sub'!A1" display="S13 - Inv in Sub" xr:uid="{88384C6B-ADB4-46FC-A6C5-5A1BD3551119}"/>
    <hyperlink ref="B47" location="'S14 - P and E'!A1" display="S14 - P and E" xr:uid="{2BDC7A67-C626-41B9-82D2-4973DE301891}"/>
    <hyperlink ref="B48" location="'S14.A - P and E'!A1" display="S14.A - P and E" xr:uid="{AF8B69D0-06BD-494B-96E1-603E0A747CD6}"/>
    <hyperlink ref="B49" location="'S14.B - P and E'!A1" display="S14.B - P and E" xr:uid="{D5B8A2A1-9DE7-44E9-8538-6121300B4BB2}"/>
    <hyperlink ref="B50" location="'S14.C - P and E'!A1" display="S14.C - P and E" xr:uid="{E2AD2D29-41D7-44DD-A80C-AFB497F7C7DE}"/>
    <hyperlink ref="B51" location="'S15 - Inv Prop'!A1" display="S15 - Inv Prop" xr:uid="{67E1902A-DED6-4194-AEB3-C4B301F17B28}"/>
    <hyperlink ref="B52" location="'S16 - Lease '!A1" display="S16 - Lease " xr:uid="{BBFA5C2F-61F5-42B3-951E-94EDA985BDE2}"/>
    <hyperlink ref="B53" location="'S17 - NCAHS'!A1" display="S17 - NCAHS" xr:uid="{51794F37-63FE-492B-B173-2111549F4A26}"/>
    <hyperlink ref="B54" location="'S18 - Derivative Asset'!A1" display="S18 - Derivative Asset" xr:uid="{17D6C09B-0BC1-4201-9640-52963476E1D9}"/>
    <hyperlink ref="B55" location="'S19 - Pension '!A1" display="S19 - Pension " xr:uid="{89236222-480F-4A11-A3AB-6A562B6DF271}"/>
    <hyperlink ref="B56" location="'S20 - Other Asset'!A1" display="S20 - Other Asset" xr:uid="{0E3C9A2A-6DE0-48BD-B8E3-4D1582239FDC}"/>
    <hyperlink ref="B57" location="'S21 -CL'!A1" display="S21 -CL" xr:uid="{F8AFB774-B797-44A8-BCA2-84943A0FB995}"/>
    <hyperlink ref="B58" location="'S22 - PL'!A1" display="S22 - PL" xr:uid="{197680D8-41A1-4E45-A3F2-BFD5540EB806}"/>
    <hyperlink ref="B59" location="'S23.A - LCP - Direct'!A1" display="S23.A - LCP - Direct" xr:uid="{C9FC51F4-998B-4A9D-8794-87920179718A}"/>
    <hyperlink ref="B60" location="'S23.B - LCP - Treaty'!A1" display="S23.B - LCP - Treaty" xr:uid="{B8130932-561E-47DE-8E1A-4382747B5C08}"/>
    <hyperlink ref="B61" location="'S23.C - LCP - Facultative'!A1" display="S23.C - LCP - Facultative" xr:uid="{C9019D49-FA6F-4028-9E60-165B2E9B7082}"/>
    <hyperlink ref="B62" location="'S24 - Ret Prem Pay'!A1" display="S24 - Ret Prem Pay" xr:uid="{E39D7CBD-E160-469F-A82B-92244274D4BC}"/>
    <hyperlink ref="B63" location="'S25 - Comm. Pay'!A1" display="S25 - Comm. Pay" xr:uid="{A6F105D3-D6C4-470C-B567-FD0E9FFCA8EC}"/>
    <hyperlink ref="B64" location="'S26 - Tax Pay'!A1" display="S26 - Tax Pay" xr:uid="{062F47F7-5855-4CCD-892E-B9A1A2642E06}"/>
    <hyperlink ref="B65" location="'S27 - Div Pay'!A1" display="S27 - Div Pay" xr:uid="{7B298800-4C83-42E4-ADA2-6372917C6F7C}"/>
    <hyperlink ref="B66" location="'S28 - Accts. Pay'!A1" display="S28 - Accts. Pay" xr:uid="{3BCD4BA5-F6DB-410C-A910-AFAF6163D8ED}"/>
    <hyperlink ref="B67" location="'S29 - Notes Pay'!A1" display="S29 - Notes Pay" xr:uid="{9E288383-098D-4C22-8692-5EB52DEFC58D}"/>
    <hyperlink ref="B68" location="'S30 - Prov'!A1" display="S30 - Prov" xr:uid="{3F7D9099-F053-488B-A628-DE7FAADEC9BD}"/>
    <hyperlink ref="B69" location="'S31 - Accrd Exp'!A1" display="S31 - Accrd Exp" xr:uid="{6247756C-16C5-4EA8-9DE5-D993256A9A83}"/>
    <hyperlink ref="B70" location="'S32 - Other Liab'!A1" display="S32 - Other Liab" xr:uid="{AB4372E6-0477-4AF7-8FED-6F74F3F47551}"/>
    <hyperlink ref="B71" location="'S33 - Net Worth'!A1" display="S33 - Net Worth" xr:uid="{A889455B-DA14-472B-9634-F9CCD2DC942D}"/>
    <hyperlink ref="B72" location="'S34 - Comm Paid'!A1" display="S34 - Comm Paid" xr:uid="{FA7ED167-0D73-408B-BBA5-7C9809258D26}"/>
  </hyperlinks>
  <printOptions horizontalCentered="1"/>
  <pageMargins left="0.2" right="0.2" top="1.25" bottom="0.75" header="0.3" footer="0.3"/>
  <pageSetup paperSize="5" scale="75" fitToHeight="0" orientation="portrait"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85318-C7A2-4ED7-8D73-047BAD4E2D62}">
  <sheetPr codeName="Sheet78">
    <tabColor rgb="FFFFCCCC"/>
    <pageSetUpPr fitToPage="1"/>
  </sheetPr>
  <dimension ref="B2:AR175"/>
  <sheetViews>
    <sheetView showGridLines="0" tabSelected="1" topLeftCell="A2" zoomScale="70" zoomScaleNormal="70" workbookViewId="0">
      <pane xSplit="5" ySplit="12" topLeftCell="Q14" activePane="bottomRight" state="frozen"/>
      <selection pane="topRight" activeCell="S35" sqref="S35"/>
      <selection pane="bottomLeft" activeCell="S35" sqref="S35"/>
      <selection pane="bottomRight" activeCell="S24" sqref="S24"/>
    </sheetView>
  </sheetViews>
  <sheetFormatPr defaultColWidth="9.140625" defaultRowHeight="12.75" customHeight="1" outlineLevelCol="1"/>
  <cols>
    <col min="1" max="1" width="1.85546875" style="2305" customWidth="1"/>
    <col min="2" max="2" width="4.7109375" style="2305" customWidth="1"/>
    <col min="3" max="3" width="35.85546875" style="2305" customWidth="1"/>
    <col min="4" max="5" width="18.7109375" style="2305" customWidth="1"/>
    <col min="6" max="6" width="20.7109375" style="4287" customWidth="1"/>
    <col min="7" max="13" width="20.7109375" style="2305" customWidth="1"/>
    <col min="14" max="14" width="25.7109375" style="2305" customWidth="1"/>
    <col min="15" max="15" width="2" style="2305" customWidth="1"/>
    <col min="16" max="16" width="22" style="2305" bestFit="1" customWidth="1"/>
    <col min="17" max="17" width="9.140625" style="2305" customWidth="1"/>
    <col min="18" max="19" width="9.140625" style="2305"/>
    <col min="20" max="20" width="9.140625" style="4359"/>
    <col min="21" max="21" width="0" style="4359" hidden="1" customWidth="1"/>
    <col min="22" max="27" width="20.7109375" style="4359" hidden="1" customWidth="1"/>
    <col min="28" max="28" width="20.7109375" style="4360" hidden="1" customWidth="1"/>
    <col min="29" max="29" width="36.28515625" style="4359" hidden="1" customWidth="1"/>
    <col min="30" max="34" width="20.7109375" style="4359" hidden="1" customWidth="1"/>
    <col min="35" max="35" width="21.42578125" style="4359" hidden="1" customWidth="1" outlineLevel="1"/>
    <col min="36" max="40" width="20.7109375" style="4359" hidden="1" customWidth="1" outlineLevel="1"/>
    <col min="41" max="41" width="35.7109375" style="4359" hidden="1" customWidth="1" collapsed="1"/>
    <col min="42" max="42" width="35.7109375" style="4359" hidden="1" customWidth="1"/>
    <col min="43" max="43" width="0" style="4359" hidden="1" customWidth="1"/>
    <col min="44" max="44" width="9.140625" style="4359"/>
    <col min="45" max="16384" width="9.140625" style="2305"/>
  </cols>
  <sheetData>
    <row r="2" spans="2:44">
      <c r="B2" s="4287" t="s">
        <v>2847</v>
      </c>
      <c r="G2" s="1156"/>
      <c r="H2" s="1156"/>
      <c r="I2" s="1156"/>
      <c r="J2" s="1156"/>
      <c r="K2" s="1156"/>
      <c r="L2" s="1156"/>
      <c r="M2" s="1156"/>
      <c r="N2" s="1156"/>
      <c r="O2" s="8693" t="s">
        <v>1486</v>
      </c>
      <c r="P2" s="6098" t="s">
        <v>1067</v>
      </c>
      <c r="AA2" s="4360"/>
      <c r="AB2" s="4359"/>
    </row>
    <row r="3" spans="2:44">
      <c r="B3" s="4288" t="s">
        <v>7</v>
      </c>
      <c r="D3" s="6099">
        <f>'Com Prof'!D2</f>
        <v>0</v>
      </c>
      <c r="E3" s="6100"/>
      <c r="F3" s="6100"/>
      <c r="G3" s="4287"/>
      <c r="H3" s="4287"/>
      <c r="I3" s="4287"/>
      <c r="J3" s="4287"/>
      <c r="K3" s="4287"/>
      <c r="L3" s="4287"/>
      <c r="M3" s="4287"/>
      <c r="N3" s="4287"/>
      <c r="O3" s="8694"/>
      <c r="P3" s="4289" t="s">
        <v>1487</v>
      </c>
      <c r="AA3" s="4360"/>
      <c r="AB3" s="4359"/>
    </row>
    <row r="4" spans="2:44">
      <c r="B4" s="4288" t="s">
        <v>757</v>
      </c>
      <c r="C4" s="4287"/>
      <c r="D4" s="6101">
        <f>'Com Prof'!D3</f>
        <v>45657</v>
      </c>
      <c r="E4" s="6102"/>
      <c r="F4" s="6102"/>
      <c r="G4" s="1156"/>
      <c r="H4" s="1156"/>
      <c r="I4" s="1156"/>
      <c r="J4" s="1156"/>
      <c r="K4" s="1156"/>
      <c r="L4" s="1156"/>
      <c r="M4" s="1156"/>
      <c r="N4" s="1156"/>
      <c r="O4" s="8694"/>
      <c r="P4" s="4289" t="s">
        <v>1488</v>
      </c>
      <c r="AA4" s="4360"/>
      <c r="AB4" s="4359"/>
    </row>
    <row r="5" spans="2:44">
      <c r="B5" s="4290"/>
      <c r="C5" s="4290"/>
      <c r="D5" s="4290"/>
      <c r="E5" s="4290"/>
      <c r="F5" s="4290"/>
      <c r="G5" s="4290"/>
      <c r="H5" s="4290"/>
      <c r="I5" s="4290"/>
      <c r="J5" s="4290"/>
      <c r="K5" s="4290"/>
      <c r="L5" s="4290"/>
      <c r="M5" s="4290"/>
      <c r="N5" s="4290"/>
      <c r="O5" s="8695"/>
      <c r="P5" s="4291" t="s">
        <v>258</v>
      </c>
      <c r="AA5" s="4360"/>
      <c r="AB5" s="4359"/>
    </row>
    <row r="6" spans="2:44" ht="14.1" customHeight="1">
      <c r="B6" s="8722"/>
      <c r="C6" s="8722"/>
      <c r="D6" s="8722"/>
      <c r="E6" s="8722"/>
      <c r="F6" s="8722"/>
      <c r="G6" s="4287"/>
      <c r="H6" s="4287"/>
      <c r="I6" s="4287"/>
      <c r="J6" s="4287"/>
      <c r="K6" s="4287"/>
      <c r="L6" s="4287"/>
      <c r="M6" s="4287"/>
      <c r="N6" s="4287"/>
    </row>
    <row r="7" spans="2:44" ht="14.1" customHeight="1">
      <c r="B7" s="4292"/>
      <c r="C7" s="4292"/>
      <c r="D7" s="4292"/>
      <c r="E7" s="4292"/>
      <c r="F7" s="4292"/>
      <c r="G7" s="4287"/>
      <c r="H7" s="4287"/>
      <c r="I7" s="4287"/>
      <c r="J7" s="4287"/>
      <c r="K7" s="4287"/>
      <c r="L7" s="4287"/>
      <c r="M7" s="4287"/>
      <c r="N7" s="4287"/>
    </row>
    <row r="8" spans="2:44" ht="14.1" customHeight="1">
      <c r="B8" s="8722"/>
      <c r="C8" s="8722"/>
      <c r="D8" s="8722"/>
      <c r="E8" s="8722"/>
      <c r="F8" s="8722"/>
      <c r="G8" s="4287"/>
      <c r="H8" s="4287"/>
      <c r="I8" s="4287"/>
      <c r="J8" s="4287"/>
      <c r="K8" s="4287"/>
      <c r="L8" s="4287"/>
      <c r="M8" s="4287"/>
      <c r="N8" s="4287"/>
    </row>
    <row r="9" spans="2:44" s="4293" customFormat="1" ht="14.1" customHeight="1">
      <c r="B9" s="8723" t="s">
        <v>52</v>
      </c>
      <c r="C9" s="8724"/>
      <c r="D9" s="8724"/>
      <c r="E9" s="8724"/>
      <c r="F9" s="8709" t="s">
        <v>2848</v>
      </c>
      <c r="G9" s="6103" t="s">
        <v>2849</v>
      </c>
      <c r="H9" s="6104"/>
      <c r="I9" s="6105"/>
      <c r="J9" s="8709" t="s">
        <v>2850</v>
      </c>
      <c r="K9" s="8703" t="s">
        <v>2851</v>
      </c>
      <c r="L9" s="8709" t="s">
        <v>2852</v>
      </c>
      <c r="M9" s="8706" t="s">
        <v>2853</v>
      </c>
      <c r="N9" s="8717" t="s">
        <v>2854</v>
      </c>
      <c r="T9" s="4361"/>
      <c r="U9" s="4361"/>
      <c r="V9" s="8731" t="s">
        <v>1068</v>
      </c>
      <c r="W9" s="8731"/>
      <c r="X9" s="8731"/>
      <c r="Y9" s="8731"/>
      <c r="Z9" s="8731"/>
      <c r="AA9" s="8731"/>
      <c r="AB9" s="8731"/>
      <c r="AC9" s="8731"/>
      <c r="AD9" s="8731"/>
      <c r="AE9" s="8731"/>
      <c r="AF9" s="8731"/>
      <c r="AG9" s="8731"/>
      <c r="AH9" s="8731"/>
      <c r="AI9" s="8732"/>
      <c r="AJ9" s="8732"/>
      <c r="AK9" s="8732"/>
      <c r="AL9" s="8732"/>
      <c r="AM9" s="8732"/>
      <c r="AN9" s="8732"/>
      <c r="AO9" s="8731"/>
      <c r="AP9" s="8731"/>
      <c r="AQ9" s="8692"/>
      <c r="AR9" s="4361"/>
    </row>
    <row r="10" spans="2:44" s="4293" customFormat="1" ht="14.1" customHeight="1">
      <c r="B10" s="8725"/>
      <c r="C10" s="8726"/>
      <c r="D10" s="8726"/>
      <c r="E10" s="8726"/>
      <c r="F10" s="8729"/>
      <c r="G10" s="8720" t="s">
        <v>2855</v>
      </c>
      <c r="H10" s="8720" t="s">
        <v>2626</v>
      </c>
      <c r="I10" s="8720" t="s">
        <v>756</v>
      </c>
      <c r="J10" s="8712"/>
      <c r="K10" s="8704"/>
      <c r="L10" s="8710"/>
      <c r="M10" s="8707"/>
      <c r="N10" s="8718"/>
      <c r="T10" s="4361"/>
      <c r="U10" s="4361"/>
      <c r="V10" s="8733" t="s">
        <v>160</v>
      </c>
      <c r="W10" s="8736" t="s">
        <v>1502</v>
      </c>
      <c r="X10" s="8737"/>
      <c r="Y10" s="8733" t="s">
        <v>1081</v>
      </c>
      <c r="Z10" s="8743" t="s">
        <v>2856</v>
      </c>
      <c r="AA10" s="8743"/>
      <c r="AB10" s="8743"/>
      <c r="AC10" s="8743"/>
      <c r="AD10" s="8743"/>
      <c r="AE10" s="8743"/>
      <c r="AF10" s="8743"/>
      <c r="AG10" s="8743"/>
      <c r="AH10" s="8750" t="s">
        <v>2857</v>
      </c>
      <c r="AI10" s="8744" t="s">
        <v>1070</v>
      </c>
      <c r="AJ10" s="8744"/>
      <c r="AK10" s="8744"/>
      <c r="AL10" s="8744" t="s">
        <v>1070</v>
      </c>
      <c r="AM10" s="8744"/>
      <c r="AN10" s="8744"/>
      <c r="AO10" s="8738" t="s">
        <v>44</v>
      </c>
      <c r="AP10" s="8733" t="s">
        <v>1505</v>
      </c>
      <c r="AQ10" s="8692"/>
      <c r="AR10" s="4361"/>
    </row>
    <row r="11" spans="2:44" s="4293" customFormat="1" ht="14.1" customHeight="1">
      <c r="B11" s="8725"/>
      <c r="C11" s="8726"/>
      <c r="D11" s="8726"/>
      <c r="E11" s="8726"/>
      <c r="F11" s="8729"/>
      <c r="G11" s="8720"/>
      <c r="H11" s="8720"/>
      <c r="I11" s="8720"/>
      <c r="J11" s="8712"/>
      <c r="K11" s="8704"/>
      <c r="L11" s="8710"/>
      <c r="M11" s="8707"/>
      <c r="N11" s="8718"/>
      <c r="T11" s="4361"/>
      <c r="U11" s="4361"/>
      <c r="V11" s="8734"/>
      <c r="W11" s="8740" t="s">
        <v>1507</v>
      </c>
      <c r="X11" s="8738" t="s">
        <v>1508</v>
      </c>
      <c r="Y11" s="8734"/>
      <c r="Z11" s="8743" t="s">
        <v>2848</v>
      </c>
      <c r="AA11" s="8743" t="s">
        <v>2849</v>
      </c>
      <c r="AB11" s="8743"/>
      <c r="AC11" s="8743"/>
      <c r="AD11" s="8743" t="s">
        <v>2850</v>
      </c>
      <c r="AE11" s="8743" t="s">
        <v>2858</v>
      </c>
      <c r="AF11" s="8743" t="s">
        <v>2852</v>
      </c>
      <c r="AG11" s="8733" t="s">
        <v>2853</v>
      </c>
      <c r="AH11" s="8751"/>
      <c r="AI11" s="8744" t="s">
        <v>1509</v>
      </c>
      <c r="AJ11" s="8744" t="s">
        <v>2857</v>
      </c>
      <c r="AK11" s="8744" t="s">
        <v>2853</v>
      </c>
      <c r="AL11" s="8744" t="s">
        <v>1509</v>
      </c>
      <c r="AM11" s="8744" t="s">
        <v>2857</v>
      </c>
      <c r="AN11" s="8744" t="s">
        <v>2853</v>
      </c>
      <c r="AO11" s="8742"/>
      <c r="AP11" s="8734"/>
      <c r="AQ11" s="8692"/>
      <c r="AR11" s="4361"/>
    </row>
    <row r="12" spans="2:44" s="4293" customFormat="1" ht="12.75" customHeight="1">
      <c r="B12" s="8727"/>
      <c r="C12" s="8728"/>
      <c r="D12" s="8728"/>
      <c r="E12" s="8728"/>
      <c r="F12" s="8730"/>
      <c r="G12" s="8721"/>
      <c r="H12" s="8721"/>
      <c r="I12" s="8721"/>
      <c r="J12" s="8713"/>
      <c r="K12" s="8705"/>
      <c r="L12" s="8711"/>
      <c r="M12" s="8708"/>
      <c r="N12" s="8719"/>
      <c r="T12" s="4361"/>
      <c r="U12" s="4361"/>
      <c r="V12" s="8735"/>
      <c r="W12" s="8741"/>
      <c r="X12" s="8739"/>
      <c r="Y12" s="8735"/>
      <c r="Z12" s="8743"/>
      <c r="AA12" s="4362" t="s">
        <v>2855</v>
      </c>
      <c r="AB12" s="4363" t="s">
        <v>2626</v>
      </c>
      <c r="AC12" s="4362" t="s">
        <v>756</v>
      </c>
      <c r="AD12" s="8743"/>
      <c r="AE12" s="8743"/>
      <c r="AF12" s="8743"/>
      <c r="AG12" s="8735"/>
      <c r="AH12" s="8752"/>
      <c r="AI12" s="8744"/>
      <c r="AJ12" s="8744"/>
      <c r="AK12" s="8744"/>
      <c r="AL12" s="8744"/>
      <c r="AM12" s="8744"/>
      <c r="AN12" s="8744"/>
      <c r="AO12" s="8739"/>
      <c r="AP12" s="8735"/>
      <c r="AQ12" s="8692"/>
      <c r="AR12" s="4361"/>
    </row>
    <row r="13" spans="2:44" s="4287" customFormat="1" ht="12.75" customHeight="1">
      <c r="B13" s="6106"/>
      <c r="C13" s="6107"/>
      <c r="D13" s="6107"/>
      <c r="E13" s="6108"/>
      <c r="F13" s="6109"/>
      <c r="G13" s="6110"/>
      <c r="H13" s="6111"/>
      <c r="I13" s="6110"/>
      <c r="J13" s="6110"/>
      <c r="K13" s="6112"/>
      <c r="L13" s="6113"/>
      <c r="M13" s="6113"/>
      <c r="N13" s="6114"/>
      <c r="T13" s="3975"/>
      <c r="U13" s="3975"/>
      <c r="V13" s="4364"/>
      <c r="W13" s="4364"/>
      <c r="X13" s="4364"/>
      <c r="Y13" s="4364"/>
      <c r="Z13" s="4364"/>
      <c r="AA13" s="4364"/>
      <c r="AB13" s="4365"/>
      <c r="AC13" s="4364"/>
      <c r="AD13" s="4364"/>
      <c r="AE13" s="4364"/>
      <c r="AF13" s="4364"/>
      <c r="AG13" s="4364"/>
      <c r="AH13" s="4366"/>
      <c r="AI13" s="4364"/>
      <c r="AJ13" s="4364"/>
      <c r="AK13" s="4364"/>
      <c r="AL13" s="4364"/>
      <c r="AM13" s="4364"/>
      <c r="AN13" s="4364"/>
      <c r="AO13" s="4367"/>
      <c r="AP13" s="4364"/>
      <c r="AQ13" s="3975"/>
      <c r="AR13" s="3975"/>
    </row>
    <row r="14" spans="2:44" s="4287" customFormat="1" ht="12.75" customHeight="1">
      <c r="B14" s="4294" t="s">
        <v>2859</v>
      </c>
      <c r="C14" s="4295"/>
      <c r="D14" s="4295"/>
      <c r="E14" s="4296"/>
      <c r="F14" s="6115"/>
      <c r="G14" s="6116">
        <f>F53</f>
        <v>0</v>
      </c>
      <c r="H14" s="6117">
        <v>0.02</v>
      </c>
      <c r="I14" s="6115"/>
      <c r="J14" s="6118"/>
      <c r="K14" s="6119">
        <f>'E6 - Tax'!E28</f>
        <v>0</v>
      </c>
      <c r="L14" s="6120"/>
      <c r="M14" s="6121">
        <f>F14+I14-K14+L14</f>
        <v>0</v>
      </c>
      <c r="N14" s="4297"/>
      <c r="T14" s="3975"/>
      <c r="U14" s="3975"/>
      <c r="V14" s="4364">
        <f>M14</f>
        <v>0</v>
      </c>
      <c r="W14" s="4368"/>
      <c r="X14" s="4368"/>
      <c r="Y14" s="4364">
        <f>V14+W14-X14</f>
        <v>0</v>
      </c>
      <c r="Z14" s="4364">
        <f>F14</f>
        <v>0</v>
      </c>
      <c r="AA14" s="4364">
        <f>F53</f>
        <v>0</v>
      </c>
      <c r="AB14" s="4365">
        <v>0.02</v>
      </c>
      <c r="AC14" s="4364">
        <f>AA14*AB14</f>
        <v>0</v>
      </c>
      <c r="AD14" s="4364"/>
      <c r="AE14" s="4364">
        <f>'E6 - Tax'!E28</f>
        <v>0</v>
      </c>
      <c r="AF14" s="4364"/>
      <c r="AG14" s="4364">
        <f>Z14+AC14-AE14-AF14</f>
        <v>0</v>
      </c>
      <c r="AH14" s="4366">
        <f>IF(AG14&gt;Y14,AH14-Y14,0)</f>
        <v>0</v>
      </c>
      <c r="AI14" s="4368"/>
      <c r="AJ14" s="4364">
        <f>IF(AK14&gt;Y14,AK14-Y14,0)</f>
        <v>0</v>
      </c>
      <c r="AK14" s="4364">
        <f>AH14-AI14</f>
        <v>0</v>
      </c>
      <c r="AL14" s="4369"/>
      <c r="AM14" s="4364">
        <f>IF(AN14&gt;Y14,AN14-Y14,0)</f>
        <v>0</v>
      </c>
      <c r="AN14" s="4364">
        <f>AK14+AL14</f>
        <v>0</v>
      </c>
      <c r="AO14" s="4370"/>
      <c r="AP14" s="4368"/>
      <c r="AQ14" s="3975"/>
      <c r="AR14" s="3975"/>
    </row>
    <row r="15" spans="2:44" s="4287" customFormat="1" ht="12.75" customHeight="1">
      <c r="B15" s="4294" t="s">
        <v>2860</v>
      </c>
      <c r="C15" s="4295"/>
      <c r="D15" s="4295"/>
      <c r="E15" s="4296"/>
      <c r="F15" s="4298"/>
      <c r="G15" s="4332"/>
      <c r="H15" s="4353"/>
      <c r="I15" s="4298"/>
      <c r="J15" s="4332"/>
      <c r="K15" s="4336"/>
      <c r="L15" s="4337"/>
      <c r="M15" s="4337"/>
      <c r="N15" s="4301"/>
      <c r="T15" s="3975"/>
      <c r="U15" s="3975"/>
      <c r="V15" s="4371"/>
      <c r="W15" s="4371"/>
      <c r="X15" s="4371"/>
      <c r="Y15" s="4364"/>
      <c r="Z15" s="4364"/>
      <c r="AA15" s="4364"/>
      <c r="AB15" s="4365"/>
      <c r="AC15" s="4364"/>
      <c r="AD15" s="4364"/>
      <c r="AE15" s="4364"/>
      <c r="AF15" s="4364"/>
      <c r="AG15" s="4364"/>
      <c r="AH15" s="4366"/>
      <c r="AI15" s="4364"/>
      <c r="AJ15" s="4364"/>
      <c r="AK15" s="4364"/>
      <c r="AL15" s="4364"/>
      <c r="AM15" s="4364"/>
      <c r="AN15" s="4364"/>
      <c r="AO15" s="4370"/>
      <c r="AP15" s="4368"/>
      <c r="AQ15" s="3975"/>
      <c r="AR15" s="3975"/>
    </row>
    <row r="16" spans="2:44" s="4287" customFormat="1" ht="12.75" customHeight="1">
      <c r="B16" s="4294"/>
      <c r="C16" s="4302" t="s">
        <v>2861</v>
      </c>
      <c r="D16" s="4295"/>
      <c r="E16" s="4296"/>
      <c r="F16" s="4303"/>
      <c r="G16" s="4333"/>
      <c r="H16" s="4354" t="s">
        <v>2862</v>
      </c>
      <c r="I16" s="4303"/>
      <c r="J16" s="4338"/>
      <c r="K16" s="4339"/>
      <c r="L16" s="4340"/>
      <c r="M16" s="4340"/>
      <c r="N16" s="4301"/>
      <c r="T16" s="3975"/>
      <c r="U16" s="3975"/>
      <c r="V16" s="4364"/>
      <c r="W16" s="4364"/>
      <c r="X16" s="4364"/>
      <c r="Y16" s="4364"/>
      <c r="Z16" s="4364"/>
      <c r="AA16" s="4364"/>
      <c r="AB16" s="4365" t="s">
        <v>2862</v>
      </c>
      <c r="AC16" s="4364"/>
      <c r="AD16" s="4364"/>
      <c r="AE16" s="4364"/>
      <c r="AF16" s="4364"/>
      <c r="AG16" s="4364"/>
      <c r="AH16" s="4366"/>
      <c r="AI16" s="4364"/>
      <c r="AJ16" s="4364"/>
      <c r="AK16" s="4364"/>
      <c r="AL16" s="4364"/>
      <c r="AM16" s="4364"/>
      <c r="AN16" s="4364"/>
      <c r="AO16" s="4370"/>
      <c r="AP16" s="4368"/>
      <c r="AQ16" s="3975"/>
      <c r="AR16" s="3975"/>
    </row>
    <row r="17" spans="2:44" s="4287" customFormat="1" ht="12.75" customHeight="1">
      <c r="B17" s="4294"/>
      <c r="C17" s="4302" t="s">
        <v>2863</v>
      </c>
      <c r="D17" s="4295"/>
      <c r="E17" s="4296"/>
      <c r="F17" s="4303"/>
      <c r="G17" s="4333"/>
      <c r="H17" s="4355" t="s">
        <v>2862</v>
      </c>
      <c r="I17" s="4303"/>
      <c r="J17" s="4338"/>
      <c r="K17" s="4339"/>
      <c r="L17" s="4340"/>
      <c r="M17" s="4340"/>
      <c r="N17" s="4301"/>
      <c r="T17" s="3975"/>
      <c r="U17" s="3975"/>
      <c r="V17" s="4364"/>
      <c r="W17" s="4364"/>
      <c r="X17" s="4364"/>
      <c r="Y17" s="4364"/>
      <c r="Z17" s="4364"/>
      <c r="AA17" s="4364"/>
      <c r="AB17" s="4365" t="s">
        <v>2862</v>
      </c>
      <c r="AC17" s="4364"/>
      <c r="AD17" s="4364"/>
      <c r="AE17" s="4364"/>
      <c r="AF17" s="4364"/>
      <c r="AG17" s="4364"/>
      <c r="AH17" s="4366"/>
      <c r="AI17" s="4364"/>
      <c r="AJ17" s="4364"/>
      <c r="AK17" s="4364"/>
      <c r="AL17" s="4364"/>
      <c r="AM17" s="4364"/>
      <c r="AN17" s="4364"/>
      <c r="AO17" s="4370"/>
      <c r="AP17" s="4368"/>
      <c r="AQ17" s="3975"/>
      <c r="AR17" s="3975"/>
    </row>
    <row r="18" spans="2:44" s="4287" customFormat="1" ht="12.75" customHeight="1">
      <c r="B18" s="4294"/>
      <c r="C18" s="4302" t="s">
        <v>2864</v>
      </c>
      <c r="D18" s="4295"/>
      <c r="E18" s="4296"/>
      <c r="F18" s="4303"/>
      <c r="G18" s="4333"/>
      <c r="H18" s="4355" t="s">
        <v>2862</v>
      </c>
      <c r="I18" s="4303"/>
      <c r="J18" s="4338"/>
      <c r="K18" s="4339"/>
      <c r="L18" s="4340"/>
      <c r="M18" s="4340"/>
      <c r="N18" s="4301"/>
      <c r="T18" s="3975"/>
      <c r="U18" s="3975"/>
      <c r="V18" s="4364"/>
      <c r="W18" s="4364"/>
      <c r="X18" s="4364"/>
      <c r="Y18" s="4364"/>
      <c r="Z18" s="4364"/>
      <c r="AA18" s="4364"/>
      <c r="AB18" s="4365" t="s">
        <v>2862</v>
      </c>
      <c r="AC18" s="4364"/>
      <c r="AD18" s="4364"/>
      <c r="AE18" s="4364"/>
      <c r="AF18" s="4364"/>
      <c r="AG18" s="4364"/>
      <c r="AH18" s="4366"/>
      <c r="AI18" s="4364"/>
      <c r="AJ18" s="4364"/>
      <c r="AK18" s="4364"/>
      <c r="AL18" s="4364"/>
      <c r="AM18" s="4364"/>
      <c r="AN18" s="4364"/>
      <c r="AO18" s="4370"/>
      <c r="AP18" s="4368"/>
      <c r="AQ18" s="3975"/>
      <c r="AR18" s="3975"/>
    </row>
    <row r="19" spans="2:44" s="4287" customFormat="1" ht="12.75" customHeight="1">
      <c r="B19" s="4294"/>
      <c r="C19" s="4302" t="s">
        <v>2865</v>
      </c>
      <c r="D19" s="4295"/>
      <c r="E19" s="4296"/>
      <c r="F19" s="4303"/>
      <c r="G19" s="4334">
        <f>D71</f>
        <v>0</v>
      </c>
      <c r="H19" s="4358">
        <v>7.4999999999999997E-2</v>
      </c>
      <c r="I19" s="4303"/>
      <c r="J19" s="4338"/>
      <c r="K19" s="4339"/>
      <c r="L19" s="4340"/>
      <c r="M19" s="4340"/>
      <c r="N19" s="4301"/>
      <c r="T19" s="3975"/>
      <c r="U19" s="3975"/>
      <c r="V19" s="4364"/>
      <c r="W19" s="4364"/>
      <c r="X19" s="4364"/>
      <c r="Y19" s="4364"/>
      <c r="Z19" s="4364"/>
      <c r="AA19" s="4364">
        <f>D71</f>
        <v>0</v>
      </c>
      <c r="AB19" s="4365">
        <v>7.4999999999999997E-2</v>
      </c>
      <c r="AC19" s="4364">
        <f t="shared" ref="AC19:AC20" si="0">AA19*AB19</f>
        <v>0</v>
      </c>
      <c r="AD19" s="4364"/>
      <c r="AE19" s="4364"/>
      <c r="AF19" s="4364"/>
      <c r="AG19" s="4364"/>
      <c r="AH19" s="4366"/>
      <c r="AI19" s="4364"/>
      <c r="AJ19" s="4364"/>
      <c r="AK19" s="4364"/>
      <c r="AL19" s="4364"/>
      <c r="AM19" s="4364"/>
      <c r="AN19" s="4364"/>
      <c r="AO19" s="4370"/>
      <c r="AP19" s="4368"/>
      <c r="AQ19" s="3975"/>
      <c r="AR19" s="3975"/>
    </row>
    <row r="20" spans="2:44" s="4287" customFormat="1" ht="12.75" customHeight="1">
      <c r="B20" s="4294"/>
      <c r="C20" s="4302" t="s">
        <v>2866</v>
      </c>
      <c r="D20" s="4295"/>
      <c r="E20" s="4296"/>
      <c r="F20" s="4303"/>
      <c r="G20" s="4334">
        <f>F90-G16-G17-G18-G19</f>
        <v>0</v>
      </c>
      <c r="H20" s="4358">
        <v>0.125</v>
      </c>
      <c r="I20" s="4333"/>
      <c r="J20" s="4338"/>
      <c r="K20" s="4339"/>
      <c r="L20" s="4340"/>
      <c r="M20" s="4340"/>
      <c r="N20" s="4301"/>
      <c r="T20" s="3975"/>
      <c r="U20" s="3975"/>
      <c r="V20" s="4364"/>
      <c r="W20" s="4364"/>
      <c r="X20" s="4364"/>
      <c r="Y20" s="4364"/>
      <c r="Z20" s="4364"/>
      <c r="AA20" s="4364">
        <f>F90-AA16-AA17-AA18-AA19</f>
        <v>0</v>
      </c>
      <c r="AB20" s="4365">
        <v>0.125</v>
      </c>
      <c r="AC20" s="4364">
        <f t="shared" si="0"/>
        <v>0</v>
      </c>
      <c r="AD20" s="4364"/>
      <c r="AE20" s="4364"/>
      <c r="AF20" s="4364"/>
      <c r="AG20" s="4364"/>
      <c r="AH20" s="4366"/>
      <c r="AI20" s="4364"/>
      <c r="AJ20" s="4364"/>
      <c r="AK20" s="4364"/>
      <c r="AL20" s="4364"/>
      <c r="AM20" s="4364"/>
      <c r="AN20" s="4364"/>
      <c r="AO20" s="4370"/>
      <c r="AP20" s="4368"/>
      <c r="AQ20" s="3975"/>
      <c r="AR20" s="3975"/>
    </row>
    <row r="21" spans="2:44" s="4287" customFormat="1" ht="12.75" customHeight="1">
      <c r="B21" s="4294"/>
      <c r="C21" s="4302" t="s">
        <v>2867</v>
      </c>
      <c r="D21" s="4295"/>
      <c r="E21" s="4296"/>
      <c r="F21" s="4304"/>
      <c r="G21" s="4335"/>
      <c r="H21" s="4356" t="s">
        <v>2862</v>
      </c>
      <c r="I21" s="4335"/>
      <c r="J21" s="4341"/>
      <c r="K21" s="4342"/>
      <c r="L21" s="4342"/>
      <c r="M21" s="4343"/>
      <c r="N21" s="4301"/>
      <c r="T21" s="3975"/>
      <c r="U21" s="3975"/>
      <c r="V21" s="4364"/>
      <c r="W21" s="4364"/>
      <c r="X21" s="4364"/>
      <c r="Y21" s="4364"/>
      <c r="Z21" s="4364"/>
      <c r="AA21" s="4364">
        <f>G21</f>
        <v>0</v>
      </c>
      <c r="AB21" s="4365" t="s">
        <v>2862</v>
      </c>
      <c r="AC21" s="4364">
        <f>I21</f>
        <v>0</v>
      </c>
      <c r="AD21" s="4364"/>
      <c r="AE21" s="4364"/>
      <c r="AF21" s="4364"/>
      <c r="AG21" s="4364"/>
      <c r="AH21" s="4366"/>
      <c r="AI21" s="4364"/>
      <c r="AJ21" s="4364"/>
      <c r="AK21" s="4364"/>
      <c r="AL21" s="4364"/>
      <c r="AM21" s="4364"/>
      <c r="AN21" s="4364"/>
      <c r="AO21" s="4370"/>
      <c r="AP21" s="4368"/>
      <c r="AQ21" s="3975"/>
      <c r="AR21" s="3975"/>
    </row>
    <row r="22" spans="2:44" s="4287" customFormat="1" ht="12.75" customHeight="1">
      <c r="B22" s="4294"/>
      <c r="C22" s="4295" t="s">
        <v>1519</v>
      </c>
      <c r="D22" s="4295"/>
      <c r="E22" s="4296"/>
      <c r="F22" s="6122"/>
      <c r="G22" s="6123"/>
      <c r="H22" s="6124"/>
      <c r="I22" s="6125">
        <f>SUM(I16:I21)</f>
        <v>0</v>
      </c>
      <c r="J22" s="6123"/>
      <c r="K22" s="6126">
        <f>'E6 - Tax'!H28</f>
        <v>0</v>
      </c>
      <c r="L22" s="6127"/>
      <c r="M22" s="6128">
        <f>F22+I22-K22+L22</f>
        <v>0</v>
      </c>
      <c r="N22" s="4297"/>
      <c r="T22" s="3975"/>
      <c r="U22" s="3975"/>
      <c r="V22" s="4372">
        <f>SUBTOTAL(9,V16:V21)</f>
        <v>0</v>
      </c>
      <c r="W22" s="4372">
        <f t="shared" ref="W22:AC22" si="1">SUBTOTAL(9,W16:W21)</f>
        <v>0</v>
      </c>
      <c r="X22" s="4372">
        <f t="shared" si="1"/>
        <v>0</v>
      </c>
      <c r="Y22" s="4372">
        <f t="shared" si="1"/>
        <v>0</v>
      </c>
      <c r="Z22" s="4372">
        <f t="shared" si="1"/>
        <v>0</v>
      </c>
      <c r="AA22" s="4372"/>
      <c r="AB22" s="4373"/>
      <c r="AC22" s="4372">
        <f t="shared" si="1"/>
        <v>0</v>
      </c>
      <c r="AD22" s="4372"/>
      <c r="AE22" s="4372">
        <f>'E6 - Tax'!H28</f>
        <v>0</v>
      </c>
      <c r="AF22" s="4372"/>
      <c r="AG22" s="4372">
        <f>Z22+AC22-AE22-AF22-AD22</f>
        <v>0</v>
      </c>
      <c r="AH22" s="4374">
        <f>IF(AG22&gt;Y22,AH22-Y22,0)</f>
        <v>0</v>
      </c>
      <c r="AI22" s="4369"/>
      <c r="AJ22" s="4375">
        <f>IF(AK22&gt;Y22,AK22-Y22,0)</f>
        <v>0</v>
      </c>
      <c r="AK22" s="4375">
        <f>AH22-AI22</f>
        <v>0</v>
      </c>
      <c r="AL22" s="4369"/>
      <c r="AM22" s="4375">
        <f>IF(AN22&gt;Y22,AN22-Y22,0)</f>
        <v>0</v>
      </c>
      <c r="AN22" s="4375">
        <f>AK22+AL22</f>
        <v>0</v>
      </c>
      <c r="AO22" s="4370"/>
      <c r="AP22" s="4368"/>
      <c r="AQ22" s="3975"/>
      <c r="AR22" s="3975"/>
    </row>
    <row r="23" spans="2:44" s="4287" customFormat="1" ht="12.75" customHeight="1">
      <c r="B23" s="4294" t="s">
        <v>2868</v>
      </c>
      <c r="C23" s="4295"/>
      <c r="D23" s="4295"/>
      <c r="E23" s="4296"/>
      <c r="F23" s="6129"/>
      <c r="G23" s="6130">
        <f>F100</f>
        <v>0</v>
      </c>
      <c r="H23" s="6131">
        <v>0.12</v>
      </c>
      <c r="I23" s="6132">
        <f>G23*H23</f>
        <v>0</v>
      </c>
      <c r="J23" s="6133">
        <f>'E6 - Tax'!O28</f>
        <v>0</v>
      </c>
      <c r="K23" s="6134">
        <f>'E6 - Tax'!P28</f>
        <v>0</v>
      </c>
      <c r="L23" s="6135"/>
      <c r="M23" s="6136">
        <f>F23+I23-J23-K23+L23</f>
        <v>0</v>
      </c>
      <c r="N23" s="4297"/>
      <c r="T23" s="3975"/>
      <c r="U23" s="3975"/>
      <c r="V23" s="4364">
        <f t="shared" ref="V23:V29" si="2">M23</f>
        <v>0</v>
      </c>
      <c r="W23" s="4368"/>
      <c r="X23" s="4368"/>
      <c r="Y23" s="4364">
        <f t="shared" ref="Y23:Y29" si="3">V23+W23-X23</f>
        <v>0</v>
      </c>
      <c r="Z23" s="4364">
        <f>F23</f>
        <v>0</v>
      </c>
      <c r="AA23" s="4364">
        <f>F100</f>
        <v>0</v>
      </c>
      <c r="AB23" s="4365">
        <v>0.12</v>
      </c>
      <c r="AC23" s="4364">
        <f t="shared" ref="AC23:AC24" si="4">AA23*AB23</f>
        <v>0</v>
      </c>
      <c r="AD23" s="4364">
        <f>IF('E6 - Tax'!O28&gt;Y50,Y50,'E6 - Tax'!O28)</f>
        <v>0</v>
      </c>
      <c r="AE23" s="4364">
        <f>'E6 - Tax'!P28</f>
        <v>0</v>
      </c>
      <c r="AF23" s="4364">
        <f>IF(AD50&gt;0,AD50*AB23,0)</f>
        <v>0</v>
      </c>
      <c r="AG23" s="4376">
        <f>Z23+AC23-AD23-AE23-AF23</f>
        <v>0</v>
      </c>
      <c r="AH23" s="4377">
        <f>IF(AG23&gt;Y23,AH23-Y23,0)</f>
        <v>0</v>
      </c>
      <c r="AI23" s="4369"/>
      <c r="AJ23" s="4376"/>
      <c r="AK23" s="4376">
        <f>AH23-AI23</f>
        <v>0</v>
      </c>
      <c r="AL23" s="4369"/>
      <c r="AM23" s="4376">
        <f>IF(AN23&gt;Y23,AN23-Y23,0)</f>
        <v>0</v>
      </c>
      <c r="AN23" s="4376">
        <f>AK23+AL23</f>
        <v>0</v>
      </c>
      <c r="AO23" s="4370"/>
      <c r="AP23" s="4368"/>
      <c r="AQ23" s="3975"/>
      <c r="AR23" s="3975"/>
    </row>
    <row r="24" spans="2:44" ht="12.75" customHeight="1">
      <c r="B24" s="4294" t="s">
        <v>1245</v>
      </c>
      <c r="F24" s="6137"/>
      <c r="G24" s="6138">
        <f>D134</f>
        <v>0</v>
      </c>
      <c r="H24" s="6139">
        <v>0.02</v>
      </c>
      <c r="I24" s="6140">
        <f>G24*H24</f>
        <v>0</v>
      </c>
      <c r="J24" s="6141"/>
      <c r="K24" s="6142">
        <f>'E6 - Tax'!U28</f>
        <v>0</v>
      </c>
      <c r="L24" s="6143"/>
      <c r="M24" s="6144">
        <f t="shared" ref="M24" si="5">F24+I24-K24+L24</f>
        <v>0</v>
      </c>
      <c r="N24" s="4297"/>
      <c r="V24" s="4364">
        <f t="shared" si="2"/>
        <v>0</v>
      </c>
      <c r="W24" s="4368"/>
      <c r="X24" s="4368"/>
      <c r="Y24" s="4364">
        <f t="shared" si="3"/>
        <v>0</v>
      </c>
      <c r="Z24" s="4364">
        <f>F24</f>
        <v>0</v>
      </c>
      <c r="AA24" s="4364">
        <f>D134</f>
        <v>0</v>
      </c>
      <c r="AB24" s="4365">
        <v>0.02</v>
      </c>
      <c r="AC24" s="4364">
        <f t="shared" si="4"/>
        <v>0</v>
      </c>
      <c r="AD24" s="4364"/>
      <c r="AE24" s="4364">
        <f>'E6 - Tax'!U28</f>
        <v>0</v>
      </c>
      <c r="AF24" s="4364"/>
      <c r="AG24" s="4364">
        <f>Z24+AC24-AE24-AF24</f>
        <v>0</v>
      </c>
      <c r="AH24" s="4366">
        <f>IF(AG24&gt;Y24,AH24-Y24,0)</f>
        <v>0</v>
      </c>
      <c r="AI24" s="4368"/>
      <c r="AJ24" s="4364"/>
      <c r="AK24" s="4364">
        <f>AH24-AI24</f>
        <v>0</v>
      </c>
      <c r="AL24" s="4369"/>
      <c r="AM24" s="4364">
        <f>IF(AN24&gt;Y24,AN24-Y24,0)</f>
        <v>0</v>
      </c>
      <c r="AN24" s="4364">
        <f>AK24+AL24</f>
        <v>0</v>
      </c>
      <c r="AO24" s="4370"/>
      <c r="AP24" s="4368"/>
    </row>
    <row r="25" spans="2:44" s="4287" customFormat="1" ht="12.75" customHeight="1">
      <c r="B25" s="4294" t="s">
        <v>2869</v>
      </c>
      <c r="C25" s="4295"/>
      <c r="D25" s="4295"/>
      <c r="E25" s="4296"/>
      <c r="F25" s="4298"/>
      <c r="G25" s="4332"/>
      <c r="H25" s="4353"/>
      <c r="I25" s="4332"/>
      <c r="J25" s="4298"/>
      <c r="K25" s="4299"/>
      <c r="L25" s="4300"/>
      <c r="M25" s="4337"/>
      <c r="N25" s="4301"/>
      <c r="T25" s="3975"/>
      <c r="U25" s="3975"/>
      <c r="V25" s="4364">
        <f t="shared" si="2"/>
        <v>0</v>
      </c>
      <c r="W25" s="4368"/>
      <c r="X25" s="4368"/>
      <c r="Y25" s="4364">
        <f t="shared" si="3"/>
        <v>0</v>
      </c>
      <c r="Z25" s="4378">
        <f>F25</f>
        <v>0</v>
      </c>
      <c r="AA25" s="4378"/>
      <c r="AB25" s="4379"/>
      <c r="AC25" s="4378"/>
      <c r="AD25" s="4378"/>
      <c r="AE25" s="4378"/>
      <c r="AF25" s="4378"/>
      <c r="AG25" s="4364"/>
      <c r="AH25" s="4366"/>
      <c r="AI25" s="4364"/>
      <c r="AJ25" s="4364"/>
      <c r="AK25" s="4364"/>
      <c r="AL25" s="4364"/>
      <c r="AM25" s="4364"/>
      <c r="AN25" s="4364"/>
      <c r="AO25" s="4370"/>
      <c r="AP25" s="4368"/>
      <c r="AQ25" s="3975"/>
      <c r="AR25" s="3975"/>
    </row>
    <row r="26" spans="2:44" s="4287" customFormat="1" ht="12.75" customHeight="1">
      <c r="B26" s="4294"/>
      <c r="C26" s="4302" t="s">
        <v>1242</v>
      </c>
      <c r="D26" s="4295"/>
      <c r="E26" s="4296"/>
      <c r="F26" s="4303"/>
      <c r="G26" s="4305"/>
      <c r="H26" s="4357"/>
      <c r="I26" s="4346"/>
      <c r="J26" s="4305"/>
      <c r="K26" s="4306"/>
      <c r="L26" s="4307"/>
      <c r="M26" s="4344">
        <f>SFP!G197</f>
        <v>0</v>
      </c>
      <c r="N26" s="4301"/>
      <c r="T26" s="3975"/>
      <c r="U26" s="3975"/>
      <c r="V26" s="4364">
        <f t="shared" si="2"/>
        <v>0</v>
      </c>
      <c r="W26" s="4368"/>
      <c r="X26" s="4368"/>
      <c r="Y26" s="4364">
        <f t="shared" si="3"/>
        <v>0</v>
      </c>
      <c r="Z26" s="4378"/>
      <c r="AA26" s="4378"/>
      <c r="AB26" s="4379"/>
      <c r="AC26" s="4378"/>
      <c r="AD26" s="4378"/>
      <c r="AE26" s="4378"/>
      <c r="AF26" s="4378"/>
      <c r="AG26" s="4364">
        <f>M26</f>
        <v>0</v>
      </c>
      <c r="AH26" s="4366">
        <f>IF(AG26&gt;Y26,AH26-Y26,0)</f>
        <v>0</v>
      </c>
      <c r="AI26" s="4368"/>
      <c r="AJ26" s="4364">
        <f>IF(AK26&gt;Y26,AK26-Y26,0)</f>
        <v>0</v>
      </c>
      <c r="AK26" s="4364">
        <f>AH26-AI26</f>
        <v>0</v>
      </c>
      <c r="AL26" s="4369"/>
      <c r="AM26" s="4364">
        <f>IF(AN26&gt;Y26,AN26-Y26,0)</f>
        <v>0</v>
      </c>
      <c r="AN26" s="4364">
        <f>AK26+AL26</f>
        <v>0</v>
      </c>
      <c r="AO26" s="4370"/>
      <c r="AP26" s="4368"/>
      <c r="AQ26" s="3975"/>
      <c r="AR26" s="3975"/>
    </row>
    <row r="27" spans="2:44" s="4287" customFormat="1" ht="12.75" customHeight="1">
      <c r="B27" s="4294"/>
      <c r="C27" s="4302" t="s">
        <v>1243</v>
      </c>
      <c r="D27" s="4295"/>
      <c r="E27" s="4296"/>
      <c r="F27" s="4303"/>
      <c r="G27" s="4305"/>
      <c r="H27" s="4357"/>
      <c r="I27" s="4305"/>
      <c r="J27" s="4305"/>
      <c r="K27" s="4306"/>
      <c r="L27" s="4307"/>
      <c r="M27" s="4344">
        <f>SFP!G198</f>
        <v>0</v>
      </c>
      <c r="N27" s="4301"/>
      <c r="T27" s="3975"/>
      <c r="U27" s="3975"/>
      <c r="V27" s="4364">
        <f t="shared" si="2"/>
        <v>0</v>
      </c>
      <c r="W27" s="4368"/>
      <c r="X27" s="4368"/>
      <c r="Y27" s="4364">
        <f t="shared" si="3"/>
        <v>0</v>
      </c>
      <c r="Z27" s="4378"/>
      <c r="AA27" s="4378"/>
      <c r="AB27" s="4379"/>
      <c r="AC27" s="4378"/>
      <c r="AD27" s="4378"/>
      <c r="AE27" s="4378"/>
      <c r="AF27" s="4378"/>
      <c r="AG27" s="4364">
        <f>M27</f>
        <v>0</v>
      </c>
      <c r="AH27" s="4366">
        <f>IF(AG27&gt;Y27,AH27-Y27,0)</f>
        <v>0</v>
      </c>
      <c r="AI27" s="4368"/>
      <c r="AJ27" s="4364">
        <f>IF(AK27&gt;Y27,AK27-Y27,0)</f>
        <v>0</v>
      </c>
      <c r="AK27" s="4364">
        <f>AH27-AI27</f>
        <v>0</v>
      </c>
      <c r="AL27" s="4369"/>
      <c r="AM27" s="4364">
        <f>IF(AN27&gt;Y27,AN27-Y27,0)</f>
        <v>0</v>
      </c>
      <c r="AN27" s="4364">
        <f>AK27+AL27</f>
        <v>0</v>
      </c>
      <c r="AO27" s="4370"/>
      <c r="AP27" s="4368"/>
      <c r="AQ27" s="3975"/>
      <c r="AR27" s="3975"/>
    </row>
    <row r="28" spans="2:44" s="4287" customFormat="1" ht="12.75" customHeight="1">
      <c r="B28" s="4294"/>
      <c r="C28" s="4302" t="s">
        <v>1244</v>
      </c>
      <c r="D28" s="4295"/>
      <c r="E28" s="4296"/>
      <c r="F28" s="4303"/>
      <c r="G28" s="4305"/>
      <c r="H28" s="4357"/>
      <c r="I28" s="4305"/>
      <c r="J28" s="4305"/>
      <c r="K28" s="4306"/>
      <c r="L28" s="4307"/>
      <c r="M28" s="4344">
        <f>SFP!G199</f>
        <v>0</v>
      </c>
      <c r="N28" s="4301"/>
      <c r="T28" s="3975"/>
      <c r="U28" s="3975"/>
      <c r="V28" s="4364">
        <f t="shared" si="2"/>
        <v>0</v>
      </c>
      <c r="W28" s="4368"/>
      <c r="X28" s="4368"/>
      <c r="Y28" s="4364">
        <f t="shared" si="3"/>
        <v>0</v>
      </c>
      <c r="Z28" s="4378"/>
      <c r="AA28" s="4378"/>
      <c r="AB28" s="4379"/>
      <c r="AC28" s="4378"/>
      <c r="AD28" s="4378"/>
      <c r="AE28" s="4378"/>
      <c r="AF28" s="4378"/>
      <c r="AG28" s="4364">
        <f>M28</f>
        <v>0</v>
      </c>
      <c r="AH28" s="4366">
        <f>IF(AG28&gt;Y28,AH28-Y28,0)</f>
        <v>0</v>
      </c>
      <c r="AI28" s="4368"/>
      <c r="AJ28" s="4364">
        <f>IF(AK28&gt;Y28,AK28-Y28,0)</f>
        <v>0</v>
      </c>
      <c r="AK28" s="4364">
        <f>AH28-AI28</f>
        <v>0</v>
      </c>
      <c r="AL28" s="4369"/>
      <c r="AM28" s="4364">
        <f>IF(AN28&gt;Y28,AN28-Y28,0)</f>
        <v>0</v>
      </c>
      <c r="AN28" s="4364">
        <f>AK28+AL28</f>
        <v>0</v>
      </c>
      <c r="AO28" s="4370"/>
      <c r="AP28" s="4368"/>
      <c r="AQ28" s="3975"/>
      <c r="AR28" s="3975"/>
    </row>
    <row r="29" spans="2:44" s="4287" customFormat="1" ht="12.75" customHeight="1">
      <c r="B29" s="4294"/>
      <c r="C29" s="4302" t="s">
        <v>1246</v>
      </c>
      <c r="D29" s="4295"/>
      <c r="E29" s="4296"/>
      <c r="F29" s="4335"/>
      <c r="G29" s="4308"/>
      <c r="H29" s="4309"/>
      <c r="I29" s="4308"/>
      <c r="J29" s="4308"/>
      <c r="K29" s="4310"/>
      <c r="L29" s="4311"/>
      <c r="M29" s="4345">
        <f>SFP!G201</f>
        <v>0</v>
      </c>
      <c r="N29" s="4312"/>
      <c r="T29" s="3975"/>
      <c r="U29" s="3975"/>
      <c r="V29" s="4364">
        <f t="shared" si="2"/>
        <v>0</v>
      </c>
      <c r="W29" s="4368"/>
      <c r="X29" s="4368"/>
      <c r="Y29" s="4364">
        <f t="shared" si="3"/>
        <v>0</v>
      </c>
      <c r="Z29" s="4378"/>
      <c r="AA29" s="4378"/>
      <c r="AB29" s="4379"/>
      <c r="AC29" s="4378"/>
      <c r="AD29" s="4378"/>
      <c r="AE29" s="4378"/>
      <c r="AF29" s="4378"/>
      <c r="AG29" s="4364">
        <f>M29</f>
        <v>0</v>
      </c>
      <c r="AH29" s="4366">
        <f>IF(AG29&gt;Y29,AH29-Y29,0)</f>
        <v>0</v>
      </c>
      <c r="AI29" s="4368"/>
      <c r="AJ29" s="4364">
        <f>IF(AK29&gt;Y29,AK29-Y29,0)</f>
        <v>0</v>
      </c>
      <c r="AK29" s="4364">
        <f>AH29-AI29</f>
        <v>0</v>
      </c>
      <c r="AL29" s="4369"/>
      <c r="AM29" s="4364">
        <f>IF(AN29&gt;Y29,AN29-Y29,0)</f>
        <v>0</v>
      </c>
      <c r="AN29" s="4364">
        <f>AK29+AL29</f>
        <v>0</v>
      </c>
      <c r="AO29" s="4370"/>
      <c r="AP29" s="4368"/>
      <c r="AQ29" s="3975"/>
      <c r="AR29" s="3975"/>
    </row>
    <row r="30" spans="2:44" s="4287" customFormat="1" ht="12.75" customHeight="1">
      <c r="B30" s="4313"/>
      <c r="C30" s="4314" t="s">
        <v>1519</v>
      </c>
      <c r="D30" s="4314"/>
      <c r="E30" s="4315"/>
      <c r="F30" s="6116">
        <f>SUM(F26:F29)</f>
        <v>0</v>
      </c>
      <c r="G30" s="6145"/>
      <c r="H30" s="6146"/>
      <c r="I30" s="6145"/>
      <c r="J30" s="6145"/>
      <c r="K30" s="6147"/>
      <c r="L30" s="6147"/>
      <c r="M30" s="6121">
        <f>SUM(M26:M29)</f>
        <v>0</v>
      </c>
      <c r="N30" s="4316"/>
      <c r="T30" s="3975"/>
      <c r="U30" s="3975"/>
      <c r="V30" s="4372">
        <f>SUBTOTAL(9,V26:V29)</f>
        <v>0</v>
      </c>
      <c r="W30" s="4372">
        <f t="shared" ref="W30:AG30" si="6">SUBTOTAL(9,W26:W29)</f>
        <v>0</v>
      </c>
      <c r="X30" s="4372">
        <f t="shared" si="6"/>
        <v>0</v>
      </c>
      <c r="Y30" s="4372">
        <f t="shared" si="6"/>
        <v>0</v>
      </c>
      <c r="Z30" s="4372"/>
      <c r="AA30" s="4372"/>
      <c r="AB30" s="4373"/>
      <c r="AC30" s="4372"/>
      <c r="AD30" s="4372"/>
      <c r="AE30" s="4372"/>
      <c r="AF30" s="4372"/>
      <c r="AG30" s="4372">
        <f t="shared" si="6"/>
        <v>0</v>
      </c>
      <c r="AH30" s="4380">
        <f t="shared" ref="AH30:AN30" si="7">SUBTOTAL(9,AH26:AH29)</f>
        <v>0</v>
      </c>
      <c r="AI30" s="4372">
        <f t="shared" si="7"/>
        <v>0</v>
      </c>
      <c r="AJ30" s="4372">
        <f t="shared" si="7"/>
        <v>0</v>
      </c>
      <c r="AK30" s="4372">
        <f t="shared" si="7"/>
        <v>0</v>
      </c>
      <c r="AL30" s="4372">
        <f t="shared" si="7"/>
        <v>0</v>
      </c>
      <c r="AM30" s="4372">
        <f t="shared" si="7"/>
        <v>0</v>
      </c>
      <c r="AN30" s="4372">
        <f t="shared" si="7"/>
        <v>0</v>
      </c>
      <c r="AO30" s="4370"/>
      <c r="AP30" s="4368"/>
      <c r="AQ30" s="3975"/>
      <c r="AR30" s="3975"/>
    </row>
    <row r="31" spans="2:44" ht="12.75" customHeight="1">
      <c r="B31" s="4317"/>
      <c r="C31" s="4318"/>
      <c r="D31" s="4318"/>
      <c r="E31" s="4319"/>
      <c r="F31" s="6148"/>
      <c r="G31" s="6149"/>
      <c r="H31" s="6149"/>
      <c r="I31" s="6149"/>
      <c r="J31" s="6149"/>
      <c r="K31" s="6150"/>
      <c r="L31" s="6151"/>
      <c r="M31" s="6151"/>
      <c r="N31" s="6152"/>
      <c r="V31" s="4364"/>
      <c r="W31" s="4364"/>
      <c r="X31" s="4364"/>
      <c r="Y31" s="4364"/>
      <c r="Z31" s="4364"/>
      <c r="AA31" s="4364"/>
      <c r="AB31" s="4365"/>
      <c r="AC31" s="4364"/>
      <c r="AD31" s="4364"/>
      <c r="AE31" s="4364"/>
      <c r="AF31" s="4364"/>
      <c r="AG31" s="4364"/>
      <c r="AH31" s="4366"/>
      <c r="AI31" s="4364"/>
      <c r="AJ31" s="4364"/>
      <c r="AK31" s="4364"/>
      <c r="AL31" s="4364"/>
      <c r="AM31" s="4364"/>
      <c r="AN31" s="4364"/>
      <c r="AO31" s="4367"/>
      <c r="AP31" s="4364"/>
    </row>
    <row r="32" spans="2:44" s="4287" customFormat="1" ht="13.9" customHeight="1">
      <c r="B32" s="8714" t="s">
        <v>2870</v>
      </c>
      <c r="C32" s="8715"/>
      <c r="D32" s="8715"/>
      <c r="E32" s="8716"/>
      <c r="F32" s="6153">
        <f>F14+F22+F23+F24+F30</f>
        <v>0</v>
      </c>
      <c r="G32" s="6154"/>
      <c r="H32" s="6154"/>
      <c r="I32" s="6154"/>
      <c r="J32" s="6154"/>
      <c r="K32" s="6154"/>
      <c r="L32" s="6154"/>
      <c r="M32" s="6153">
        <f>M14+M22+M23+M24+M30</f>
        <v>0</v>
      </c>
      <c r="N32" s="6155"/>
      <c r="T32" s="3975"/>
      <c r="U32" s="3975"/>
      <c r="V32" s="4381">
        <f>SUBTOTAL(9,V13:V31)</f>
        <v>0</v>
      </c>
      <c r="W32" s="4381">
        <f t="shared" ref="W32:Y32" si="8">SUBTOTAL(9,W13:W31)</f>
        <v>0</v>
      </c>
      <c r="X32" s="4381">
        <f t="shared" si="8"/>
        <v>0</v>
      </c>
      <c r="Y32" s="4381">
        <f t="shared" si="8"/>
        <v>0</v>
      </c>
      <c r="Z32" s="4381">
        <f>SUBTOTAL(9,Z13:Z31)</f>
        <v>0</v>
      </c>
      <c r="AA32" s="4381">
        <f t="shared" ref="AA32" si="9">SUBTOTAL(9,AA13:AA31)</f>
        <v>0</v>
      </c>
      <c r="AB32" s="4382"/>
      <c r="AC32" s="4381">
        <f t="shared" ref="AC32" si="10">SUBTOTAL(9,AC13:AC31)</f>
        <v>0</v>
      </c>
      <c r="AD32" s="4381">
        <f t="shared" ref="AD32" si="11">SUBTOTAL(9,AD13:AD31)</f>
        <v>0</v>
      </c>
      <c r="AE32" s="4381">
        <f t="shared" ref="AE32" si="12">SUBTOTAL(9,AE13:AE31)</f>
        <v>0</v>
      </c>
      <c r="AF32" s="4381">
        <f t="shared" ref="AF32:AG32" si="13">SUBTOTAL(9,AF13:AF31)</f>
        <v>0</v>
      </c>
      <c r="AG32" s="4381">
        <f t="shared" si="13"/>
        <v>0</v>
      </c>
      <c r="AH32" s="4383">
        <f>SUBTOTAL(9,AH13:AH31)</f>
        <v>0</v>
      </c>
      <c r="AI32" s="4384">
        <f>SUBTOTAL(9,AI13:AI31)</f>
        <v>0</v>
      </c>
      <c r="AJ32" s="4384">
        <f>SUBTOTAL(9,AJ13:AJ31)</f>
        <v>0</v>
      </c>
      <c r="AK32" s="4384">
        <f>SUBTOTAL(9,AK13:AK31)</f>
        <v>0</v>
      </c>
      <c r="AL32" s="4384"/>
      <c r="AM32" s="4384"/>
      <c r="AN32" s="4384"/>
      <c r="AO32" s="4385"/>
      <c r="AP32" s="4385"/>
      <c r="AQ32" s="3975"/>
      <c r="AR32" s="3975"/>
    </row>
    <row r="33" spans="2:31" ht="12.75" customHeight="1">
      <c r="L33" s="4320" t="s">
        <v>1263</v>
      </c>
      <c r="M33" s="1886">
        <f>M32-SFP!G193</f>
        <v>0</v>
      </c>
    </row>
    <row r="34" spans="2:31" ht="12.75" customHeight="1">
      <c r="B34" s="4321" t="s">
        <v>1565</v>
      </c>
      <c r="L34" s="4320"/>
      <c r="M34" s="4320"/>
    </row>
    <row r="35" spans="2:31" ht="12.75" customHeight="1">
      <c r="C35" s="4322" t="s">
        <v>2871</v>
      </c>
      <c r="L35" s="4320"/>
      <c r="M35" s="4320"/>
      <c r="V35" s="8748" t="s">
        <v>2872</v>
      </c>
      <c r="W35" s="8749"/>
      <c r="X35" s="8749"/>
      <c r="Y35" s="8749"/>
      <c r="Z35" s="8749"/>
      <c r="AA35" s="8749"/>
      <c r="AB35" s="8749"/>
      <c r="AC35" s="8749"/>
      <c r="AD35" s="8749"/>
      <c r="AE35" s="8749"/>
    </row>
    <row r="36" spans="2:31" ht="12.75" customHeight="1">
      <c r="C36" s="4322"/>
      <c r="L36" s="4320"/>
      <c r="M36" s="4320"/>
      <c r="V36" s="8745" t="s">
        <v>52</v>
      </c>
      <c r="W36" s="8746"/>
      <c r="X36" s="8747"/>
      <c r="Y36" s="4386" t="s">
        <v>756</v>
      </c>
      <c r="Z36" s="4387" t="s">
        <v>44</v>
      </c>
      <c r="AA36" s="8745" t="s">
        <v>52</v>
      </c>
      <c r="AB36" s="8746"/>
      <c r="AC36" s="8747"/>
      <c r="AD36" s="4386" t="s">
        <v>756</v>
      </c>
      <c r="AE36" s="4387" t="s">
        <v>44</v>
      </c>
    </row>
    <row r="37" spans="2:31" ht="17.100000000000001" customHeight="1">
      <c r="C37" s="4290" t="s">
        <v>2873</v>
      </c>
      <c r="D37" s="4290"/>
      <c r="E37" s="4290"/>
      <c r="F37" s="4290"/>
      <c r="G37" s="4290"/>
      <c r="H37" s="4290"/>
      <c r="I37" s="4290"/>
      <c r="J37" s="4290"/>
      <c r="K37" s="4290"/>
      <c r="L37" s="4290"/>
      <c r="M37" s="4290"/>
      <c r="V37" s="4388" t="s">
        <v>2874</v>
      </c>
      <c r="W37" s="4389"/>
      <c r="X37" s="4390"/>
      <c r="Y37" s="4391">
        <f>'E6 - Tax'!N28</f>
        <v>0</v>
      </c>
      <c r="Z37" s="4392"/>
      <c r="AA37" s="4393" t="s">
        <v>2875</v>
      </c>
      <c r="AB37" s="4394"/>
      <c r="AC37" s="4394"/>
      <c r="AD37" s="4395"/>
      <c r="AE37" s="4396"/>
    </row>
    <row r="38" spans="2:31" ht="12.75" customHeight="1">
      <c r="C38" s="4323"/>
      <c r="D38" s="4323"/>
      <c r="E38" s="4323"/>
      <c r="F38" s="4323"/>
      <c r="G38" s="4323"/>
      <c r="H38" s="4323"/>
      <c r="I38" s="4323"/>
      <c r="J38" s="4323"/>
      <c r="K38" s="4323"/>
      <c r="L38" s="4323"/>
      <c r="M38" s="4323"/>
      <c r="V38" s="4397" t="s">
        <v>2876</v>
      </c>
      <c r="W38" s="4398"/>
      <c r="X38" s="4399"/>
      <c r="Y38" s="4400">
        <v>0.12</v>
      </c>
      <c r="Z38" s="4401"/>
      <c r="AA38" s="4402" t="s">
        <v>2877</v>
      </c>
      <c r="AB38" s="4403"/>
      <c r="AC38" s="4403"/>
      <c r="AD38" s="4404">
        <f>F92</f>
        <v>0</v>
      </c>
      <c r="AE38" s="4405"/>
    </row>
    <row r="39" spans="2:31" ht="25.5">
      <c r="C39" s="6156" t="s">
        <v>2878</v>
      </c>
      <c r="D39" s="6157" t="s">
        <v>2879</v>
      </c>
      <c r="E39" s="6157" t="s">
        <v>2880</v>
      </c>
      <c r="F39" s="6157" t="s">
        <v>2881</v>
      </c>
      <c r="G39" s="6157" t="s">
        <v>2882</v>
      </c>
      <c r="H39" s="6157" t="s">
        <v>2883</v>
      </c>
      <c r="I39" s="6157" t="s">
        <v>2884</v>
      </c>
      <c r="J39" s="6157" t="s">
        <v>2885</v>
      </c>
      <c r="K39" s="6157" t="s">
        <v>2886</v>
      </c>
      <c r="L39" s="6157" t="s">
        <v>2887</v>
      </c>
      <c r="M39" s="6157" t="s">
        <v>164</v>
      </c>
      <c r="N39" s="6158" t="s">
        <v>728</v>
      </c>
      <c r="V39" s="4397" t="s">
        <v>2888</v>
      </c>
      <c r="W39" s="4406"/>
      <c r="X39" s="4406"/>
      <c r="Y39" s="4407">
        <f>+Y37/Y38</f>
        <v>0</v>
      </c>
      <c r="Z39" s="4408"/>
      <c r="AA39" s="4402" t="s">
        <v>1820</v>
      </c>
      <c r="AB39" s="4409"/>
      <c r="AC39" s="4409"/>
      <c r="AD39" s="4410"/>
      <c r="AE39" s="4411"/>
    </row>
    <row r="40" spans="2:31" ht="12.75" customHeight="1">
      <c r="C40" s="4324" t="s">
        <v>2889</v>
      </c>
      <c r="D40" s="4347"/>
      <c r="E40" s="4347"/>
      <c r="F40" s="6159">
        <f>D40+E40</f>
        <v>0</v>
      </c>
      <c r="G40" s="4347"/>
      <c r="H40" s="4347"/>
      <c r="I40" s="4347"/>
      <c r="J40" s="4347"/>
      <c r="K40" s="4347"/>
      <c r="L40" s="4347"/>
      <c r="M40" s="6159">
        <f t="shared" ref="M40:M51" si="14">SUM(D40:L40)</f>
        <v>0</v>
      </c>
      <c r="N40" s="6160"/>
      <c r="V40" s="4397" t="s">
        <v>2890</v>
      </c>
      <c r="W40" s="4406"/>
      <c r="X40" s="4412"/>
      <c r="Y40" s="4413">
        <f>'E6 - Tax'!K28</f>
        <v>0</v>
      </c>
      <c r="Z40" s="4401"/>
      <c r="AA40" s="4414" t="s">
        <v>2891</v>
      </c>
      <c r="AB40" s="4409"/>
      <c r="AC40" s="4409"/>
      <c r="AD40" s="4415">
        <f>IF(F94&lt;0,F94,-F94)</f>
        <v>0</v>
      </c>
      <c r="AE40" s="4405"/>
    </row>
    <row r="41" spans="2:31" ht="12.75" customHeight="1">
      <c r="C41" s="6161" t="s">
        <v>2892</v>
      </c>
      <c r="D41" s="6162"/>
      <c r="E41" s="6162"/>
      <c r="F41" s="6159">
        <f t="shared" ref="F41:F52" si="15">D41+E41</f>
        <v>0</v>
      </c>
      <c r="G41" s="6162"/>
      <c r="H41" s="6162"/>
      <c r="I41" s="6162"/>
      <c r="J41" s="6162"/>
      <c r="K41" s="6162"/>
      <c r="L41" s="6162"/>
      <c r="M41" s="6159">
        <f t="shared" si="14"/>
        <v>0</v>
      </c>
      <c r="N41" s="6163"/>
      <c r="V41" s="4416" t="s">
        <v>2893</v>
      </c>
      <c r="W41" s="4417"/>
      <c r="X41" s="4418"/>
      <c r="Y41" s="4419">
        <f>'E6 - Tax'!L28</f>
        <v>0</v>
      </c>
      <c r="Z41" s="4401"/>
      <c r="AA41" s="4420" t="s">
        <v>2894</v>
      </c>
      <c r="AB41" s="4403"/>
      <c r="AC41" s="4403"/>
      <c r="AD41" s="4421">
        <f>SUM(AD38:AD40)</f>
        <v>0</v>
      </c>
      <c r="AE41" s="4405"/>
    </row>
    <row r="42" spans="2:31" ht="12.75" customHeight="1">
      <c r="C42" s="6161" t="s">
        <v>2895</v>
      </c>
      <c r="D42" s="6162"/>
      <c r="E42" s="6162"/>
      <c r="F42" s="6159">
        <f t="shared" si="15"/>
        <v>0</v>
      </c>
      <c r="G42" s="6162"/>
      <c r="H42" s="6162"/>
      <c r="I42" s="6162"/>
      <c r="J42" s="6162"/>
      <c r="K42" s="6162"/>
      <c r="L42" s="6162"/>
      <c r="M42" s="6159">
        <f t="shared" si="14"/>
        <v>0</v>
      </c>
      <c r="N42" s="6163"/>
      <c r="V42" s="4422" t="s">
        <v>2896</v>
      </c>
      <c r="W42" s="4398"/>
      <c r="X42" s="4398"/>
      <c r="Y42" s="4423">
        <f>SUM(Y39:Y41)</f>
        <v>0</v>
      </c>
      <c r="Z42" s="4408"/>
      <c r="AA42" s="4420"/>
      <c r="AB42" s="4424"/>
      <c r="AC42" s="4403"/>
      <c r="AD42" s="4425"/>
      <c r="AE42" s="4426"/>
    </row>
    <row r="43" spans="2:31" ht="12.75" customHeight="1">
      <c r="C43" s="6161" t="s">
        <v>2897</v>
      </c>
      <c r="D43" s="6162"/>
      <c r="E43" s="6162"/>
      <c r="F43" s="6159">
        <f t="shared" si="15"/>
        <v>0</v>
      </c>
      <c r="G43" s="6162"/>
      <c r="H43" s="6162"/>
      <c r="I43" s="6162"/>
      <c r="J43" s="6162"/>
      <c r="K43" s="6162"/>
      <c r="L43" s="6162"/>
      <c r="M43" s="6159">
        <f t="shared" si="14"/>
        <v>0</v>
      </c>
      <c r="N43" s="6163"/>
      <c r="V43" s="4427"/>
      <c r="W43" s="4428"/>
      <c r="X43" s="4429"/>
      <c r="Y43" s="4430"/>
      <c r="Z43" s="4431"/>
      <c r="AA43" s="4414"/>
      <c r="AB43" s="4432"/>
      <c r="AC43" s="4409"/>
      <c r="AD43" s="4433"/>
      <c r="AE43" s="4434"/>
    </row>
    <row r="44" spans="2:31" ht="12.75" customHeight="1">
      <c r="C44" s="6161" t="s">
        <v>2898</v>
      </c>
      <c r="D44" s="6162"/>
      <c r="E44" s="6162"/>
      <c r="F44" s="6159">
        <f t="shared" si="15"/>
        <v>0</v>
      </c>
      <c r="G44" s="6162"/>
      <c r="H44" s="6162"/>
      <c r="I44" s="6162"/>
      <c r="J44" s="6162"/>
      <c r="K44" s="6162"/>
      <c r="L44" s="6162"/>
      <c r="M44" s="6159">
        <f t="shared" si="14"/>
        <v>0</v>
      </c>
      <c r="N44" s="6163"/>
      <c r="V44" s="4388" t="s">
        <v>2899</v>
      </c>
      <c r="W44" s="4389"/>
      <c r="X44" s="4390"/>
      <c r="Y44" s="4435">
        <f>Y31</f>
        <v>0</v>
      </c>
      <c r="Z44" s="4392"/>
      <c r="AA44" s="4436" t="s">
        <v>2900</v>
      </c>
      <c r="AB44" s="4437"/>
      <c r="AC44" s="4438"/>
      <c r="AD44" s="4439">
        <f>Y42-AD41</f>
        <v>0</v>
      </c>
      <c r="AE44" s="4405"/>
    </row>
    <row r="45" spans="2:31" ht="12.75" customHeight="1">
      <c r="C45" s="6161" t="s">
        <v>2901</v>
      </c>
      <c r="D45" s="6162"/>
      <c r="E45" s="6162"/>
      <c r="F45" s="6159">
        <f t="shared" si="15"/>
        <v>0</v>
      </c>
      <c r="G45" s="6162"/>
      <c r="H45" s="6162"/>
      <c r="I45" s="6162"/>
      <c r="J45" s="6162"/>
      <c r="K45" s="6162"/>
      <c r="L45" s="6162"/>
      <c r="M45" s="6159">
        <f t="shared" si="14"/>
        <v>0</v>
      </c>
      <c r="N45" s="6163"/>
      <c r="V45" s="4397" t="s">
        <v>2902</v>
      </c>
      <c r="W45" s="4398"/>
      <c r="X45" s="4399"/>
      <c r="Y45" s="4440">
        <f>IFERROR(+Y41/Y42,0)</f>
        <v>0</v>
      </c>
      <c r="Z45" s="4401"/>
      <c r="AA45" s="4402" t="s">
        <v>2903</v>
      </c>
      <c r="AB45" s="4403"/>
      <c r="AC45" s="4403"/>
      <c r="AD45" s="4441">
        <f>F98</f>
        <v>0</v>
      </c>
      <c r="AE45" s="4405"/>
    </row>
    <row r="46" spans="2:31" ht="12.75" customHeight="1">
      <c r="C46" s="6161" t="s">
        <v>2904</v>
      </c>
      <c r="D46" s="6162"/>
      <c r="E46" s="6162"/>
      <c r="F46" s="6159">
        <f t="shared" si="15"/>
        <v>0</v>
      </c>
      <c r="G46" s="6162"/>
      <c r="H46" s="6162"/>
      <c r="I46" s="6162"/>
      <c r="J46" s="6162"/>
      <c r="K46" s="6162"/>
      <c r="L46" s="6162"/>
      <c r="M46" s="6159">
        <f t="shared" si="14"/>
        <v>0</v>
      </c>
      <c r="N46" s="6163"/>
      <c r="V46" s="4397" t="s">
        <v>2905</v>
      </c>
      <c r="W46" s="4406"/>
      <c r="X46" s="4406"/>
      <c r="Y46" s="6164">
        <f>+Y44*Y45</f>
        <v>0</v>
      </c>
      <c r="Z46" s="4408"/>
      <c r="AA46" s="4402" t="s">
        <v>2906</v>
      </c>
      <c r="AB46" s="4409"/>
      <c r="AC46" s="4409"/>
      <c r="AD46" s="4441">
        <f>F99</f>
        <v>0</v>
      </c>
      <c r="AE46" s="4405"/>
    </row>
    <row r="47" spans="2:31" ht="12.75" customHeight="1">
      <c r="C47" s="6161" t="s">
        <v>2907</v>
      </c>
      <c r="D47" s="6162"/>
      <c r="E47" s="6162"/>
      <c r="F47" s="6159">
        <f t="shared" si="15"/>
        <v>0</v>
      </c>
      <c r="G47" s="6162"/>
      <c r="H47" s="6162"/>
      <c r="I47" s="6162"/>
      <c r="J47" s="6162"/>
      <c r="K47" s="6162"/>
      <c r="L47" s="6162"/>
      <c r="M47" s="6159">
        <f t="shared" si="14"/>
        <v>0</v>
      </c>
      <c r="N47" s="6163"/>
      <c r="V47" s="4397" t="s">
        <v>2908</v>
      </c>
      <c r="W47" s="4406"/>
      <c r="X47" s="4412"/>
      <c r="Y47" s="4442">
        <v>0</v>
      </c>
      <c r="Z47" s="4401"/>
      <c r="AA47" s="4402"/>
      <c r="AB47" s="4409"/>
      <c r="AC47" s="4409"/>
      <c r="AD47" s="4443"/>
      <c r="AE47" s="4411"/>
    </row>
    <row r="48" spans="2:31" ht="12.75" customHeight="1">
      <c r="C48" s="6161" t="s">
        <v>2909</v>
      </c>
      <c r="D48" s="6162"/>
      <c r="E48" s="6162"/>
      <c r="F48" s="6159">
        <f t="shared" si="15"/>
        <v>0</v>
      </c>
      <c r="G48" s="6162"/>
      <c r="H48" s="6162"/>
      <c r="I48" s="6162"/>
      <c r="J48" s="6162"/>
      <c r="K48" s="6162"/>
      <c r="L48" s="6162"/>
      <c r="M48" s="6159">
        <f t="shared" si="14"/>
        <v>0</v>
      </c>
      <c r="N48" s="6163"/>
      <c r="V48" s="4444" t="s">
        <v>2910</v>
      </c>
      <c r="W48" s="4417"/>
      <c r="X48" s="4417"/>
      <c r="Y48" s="6165">
        <f>+Y46+Y47</f>
        <v>0</v>
      </c>
      <c r="Z48" s="4408"/>
      <c r="AA48" s="4445"/>
      <c r="AB48" s="4446"/>
      <c r="AC48" s="4446"/>
      <c r="AD48" s="4447"/>
      <c r="AE48" s="4411"/>
    </row>
    <row r="49" spans="3:31" ht="12.75" customHeight="1">
      <c r="C49" s="6161" t="s">
        <v>2911</v>
      </c>
      <c r="D49" s="6162"/>
      <c r="E49" s="6162"/>
      <c r="F49" s="6159">
        <f t="shared" si="15"/>
        <v>0</v>
      </c>
      <c r="G49" s="6162"/>
      <c r="H49" s="6162"/>
      <c r="I49" s="6162"/>
      <c r="J49" s="6162"/>
      <c r="K49" s="6162"/>
      <c r="L49" s="6162"/>
      <c r="M49" s="6159">
        <f t="shared" si="14"/>
        <v>0</v>
      </c>
      <c r="N49" s="6163"/>
      <c r="V49" s="4422"/>
      <c r="W49" s="4398"/>
      <c r="X49" s="4399"/>
      <c r="Y49" s="4448"/>
      <c r="Z49" s="4449"/>
      <c r="AA49" s="4420"/>
      <c r="AB49" s="4403"/>
      <c r="AC49" s="4403"/>
      <c r="AD49" s="4450"/>
      <c r="AE49" s="4411"/>
    </row>
    <row r="50" spans="3:31" ht="12.75" customHeight="1">
      <c r="C50" s="6161" t="s">
        <v>2912</v>
      </c>
      <c r="D50" s="6162"/>
      <c r="E50" s="6162"/>
      <c r="F50" s="6159">
        <f t="shared" si="15"/>
        <v>0</v>
      </c>
      <c r="G50" s="6162"/>
      <c r="H50" s="6162"/>
      <c r="I50" s="6162"/>
      <c r="J50" s="6162"/>
      <c r="K50" s="6162"/>
      <c r="L50" s="6162"/>
      <c r="M50" s="6159">
        <f t="shared" si="14"/>
        <v>0</v>
      </c>
      <c r="N50" s="6163"/>
      <c r="V50" s="4451" t="s">
        <v>2913</v>
      </c>
      <c r="W50" s="4428"/>
      <c r="X50" s="4428"/>
      <c r="Y50" s="4452">
        <f>+Y44-Y48</f>
        <v>0</v>
      </c>
      <c r="Z50" s="4405"/>
      <c r="AA50" s="4453" t="s">
        <v>2914</v>
      </c>
      <c r="AB50" s="4454"/>
      <c r="AC50" s="4431"/>
      <c r="AD50" s="4452">
        <f>AD44-AD45-AD46</f>
        <v>0</v>
      </c>
      <c r="AE50" s="4405"/>
    </row>
    <row r="51" spans="3:31" ht="12.75" customHeight="1">
      <c r="C51" s="6161" t="s">
        <v>2915</v>
      </c>
      <c r="D51" s="6162"/>
      <c r="E51" s="6162"/>
      <c r="F51" s="6159">
        <f t="shared" si="15"/>
        <v>0</v>
      </c>
      <c r="G51" s="6162"/>
      <c r="H51" s="6162"/>
      <c r="I51" s="6162"/>
      <c r="J51" s="6162"/>
      <c r="K51" s="6162"/>
      <c r="L51" s="6162"/>
      <c r="M51" s="6159">
        <f t="shared" si="14"/>
        <v>0</v>
      </c>
      <c r="N51" s="6163"/>
      <c r="AD51" s="4455" t="str">
        <f>IF(AD50&lt;0,"For Findings","")</f>
        <v/>
      </c>
    </row>
    <row r="52" spans="3:31" ht="12.75" customHeight="1">
      <c r="C52" s="6161"/>
      <c r="D52" s="6166"/>
      <c r="E52" s="6166"/>
      <c r="F52" s="6166">
        <f t="shared" si="15"/>
        <v>0</v>
      </c>
      <c r="G52" s="6166"/>
      <c r="H52" s="6166"/>
      <c r="I52" s="6166"/>
      <c r="J52" s="6166"/>
      <c r="K52" s="6166"/>
      <c r="L52" s="6166"/>
      <c r="M52" s="6166"/>
      <c r="N52" s="6167"/>
    </row>
    <row r="53" spans="3:31" ht="12.75" customHeight="1">
      <c r="C53" s="6168" t="s">
        <v>59</v>
      </c>
      <c r="D53" s="6169">
        <f>SUM(D40:D51)</f>
        <v>0</v>
      </c>
      <c r="E53" s="6169">
        <f>SUM(E40:E51)</f>
        <v>0</v>
      </c>
      <c r="F53" s="6169">
        <f>SUM(F40:F51)</f>
        <v>0</v>
      </c>
      <c r="G53" s="6169">
        <f>SUM(G40:G51)</f>
        <v>0</v>
      </c>
      <c r="H53" s="6169">
        <f t="shared" ref="H53:I53" si="16">SUM(H40:H51)</f>
        <v>0</v>
      </c>
      <c r="I53" s="6169">
        <f t="shared" si="16"/>
        <v>0</v>
      </c>
      <c r="J53" s="6169">
        <f>SUM(J40:J51)</f>
        <v>0</v>
      </c>
      <c r="K53" s="6169">
        <f>SUM(K40:K51)</f>
        <v>0</v>
      </c>
      <c r="L53" s="6169">
        <f>SUM(L40:L51)</f>
        <v>0</v>
      </c>
      <c r="M53" s="6169">
        <f>SUM(M40:M51)</f>
        <v>0</v>
      </c>
      <c r="N53" s="4326"/>
    </row>
    <row r="54" spans="3:31" ht="12.75" customHeight="1">
      <c r="D54" s="25"/>
      <c r="E54" s="25"/>
      <c r="F54" s="310"/>
      <c r="G54" s="25"/>
      <c r="H54" s="25"/>
      <c r="I54" s="25"/>
      <c r="J54" s="25"/>
      <c r="K54" s="25"/>
      <c r="L54" s="25"/>
      <c r="M54" s="25"/>
    </row>
    <row r="55" spans="3:31" ht="12.75" customHeight="1">
      <c r="D55" s="25"/>
      <c r="E55" s="25"/>
      <c r="F55" s="310"/>
      <c r="G55" s="25"/>
      <c r="H55" s="25"/>
      <c r="I55" s="25"/>
      <c r="J55" s="25"/>
      <c r="K55" s="25"/>
      <c r="L55" s="25"/>
      <c r="M55" s="25"/>
      <c r="AB55" s="4456"/>
      <c r="AD55" s="4456"/>
    </row>
    <row r="56" spans="3:31" ht="12.75" customHeight="1">
      <c r="C56" s="4290" t="s">
        <v>2916</v>
      </c>
      <c r="D56" s="4290"/>
      <c r="E56" s="4290"/>
      <c r="F56" s="4290"/>
      <c r="G56" s="4290"/>
      <c r="H56" s="4290"/>
      <c r="I56" s="4290"/>
      <c r="J56" s="4290"/>
      <c r="K56" s="4290"/>
      <c r="L56" s="4290"/>
      <c r="M56" s="4290"/>
      <c r="AA56" s="4456"/>
      <c r="AB56" s="4456"/>
      <c r="AD56" s="4456"/>
    </row>
    <row r="57" spans="3:31" ht="12.75" customHeight="1">
      <c r="C57" s="4323"/>
      <c r="D57" s="4323"/>
      <c r="E57" s="4323"/>
      <c r="F57" s="4323"/>
      <c r="G57" s="4323"/>
      <c r="H57" s="4323"/>
      <c r="I57" s="4323"/>
      <c r="J57" s="4323"/>
      <c r="K57" s="4323"/>
      <c r="L57" s="4323"/>
      <c r="M57" s="4323"/>
      <c r="AA57" s="4456"/>
      <c r="AB57" s="4456"/>
      <c r="AD57" s="4456"/>
    </row>
    <row r="58" spans="3:31" ht="12.75" customHeight="1">
      <c r="C58" s="6156" t="s">
        <v>2878</v>
      </c>
      <c r="D58" s="6170" t="s">
        <v>2917</v>
      </c>
      <c r="E58" s="6170" t="s">
        <v>2882</v>
      </c>
      <c r="F58" s="6170" t="s">
        <v>2883</v>
      </c>
      <c r="G58" s="6170" t="s">
        <v>2884</v>
      </c>
      <c r="H58" s="6170" t="s">
        <v>2885</v>
      </c>
      <c r="I58" s="6170" t="s">
        <v>2886</v>
      </c>
      <c r="J58" s="6170" t="s">
        <v>2887</v>
      </c>
      <c r="K58" s="6170" t="s">
        <v>164</v>
      </c>
      <c r="L58" s="6158" t="s">
        <v>728</v>
      </c>
      <c r="AA58" s="4456"/>
      <c r="AB58" s="4456"/>
      <c r="AD58" s="4456"/>
    </row>
    <row r="59" spans="3:31" ht="12.75" customHeight="1">
      <c r="C59" s="4324" t="s">
        <v>2889</v>
      </c>
      <c r="D59" s="4347"/>
      <c r="E59" s="4347"/>
      <c r="F59" s="4347"/>
      <c r="G59" s="4347"/>
      <c r="H59" s="4347"/>
      <c r="I59" s="4347"/>
      <c r="J59" s="4347"/>
      <c r="K59" s="4348">
        <f t="shared" ref="K59:K69" si="17">SUM(D59:J59)</f>
        <v>0</v>
      </c>
      <c r="L59" s="6160"/>
      <c r="AA59" s="4456"/>
      <c r="AB59" s="4456"/>
      <c r="AD59" s="4456"/>
    </row>
    <row r="60" spans="3:31" ht="12.75" customHeight="1">
      <c r="C60" s="6161" t="s">
        <v>2892</v>
      </c>
      <c r="D60" s="6162"/>
      <c r="E60" s="6162"/>
      <c r="F60" s="6162"/>
      <c r="G60" s="6162"/>
      <c r="H60" s="6162"/>
      <c r="I60" s="6162"/>
      <c r="J60" s="6162"/>
      <c r="K60" s="4348">
        <f t="shared" si="17"/>
        <v>0</v>
      </c>
      <c r="L60" s="6163"/>
      <c r="AA60" s="4456"/>
      <c r="AB60" s="4456"/>
      <c r="AD60" s="4456"/>
    </row>
    <row r="61" spans="3:31" ht="12.75" customHeight="1">
      <c r="C61" s="6161" t="s">
        <v>2895</v>
      </c>
      <c r="D61" s="6162"/>
      <c r="E61" s="6162"/>
      <c r="F61" s="6162"/>
      <c r="G61" s="6162"/>
      <c r="H61" s="6162"/>
      <c r="I61" s="6162"/>
      <c r="J61" s="6162"/>
      <c r="K61" s="4348">
        <f t="shared" si="17"/>
        <v>0</v>
      </c>
      <c r="L61" s="6163"/>
      <c r="AA61" s="4456"/>
      <c r="AB61" s="4456"/>
      <c r="AD61" s="4456"/>
    </row>
    <row r="62" spans="3:31" ht="12.75" customHeight="1">
      <c r="C62" s="6161" t="s">
        <v>2897</v>
      </c>
      <c r="D62" s="6162"/>
      <c r="E62" s="6162"/>
      <c r="F62" s="6162"/>
      <c r="G62" s="6162"/>
      <c r="H62" s="6162"/>
      <c r="I62" s="6162"/>
      <c r="J62" s="6162"/>
      <c r="K62" s="4348">
        <f t="shared" si="17"/>
        <v>0</v>
      </c>
      <c r="L62" s="6163"/>
      <c r="AA62" s="4456"/>
      <c r="AB62" s="4456"/>
      <c r="AD62" s="4456"/>
    </row>
    <row r="63" spans="3:31" ht="12.75" customHeight="1">
      <c r="C63" s="6161" t="s">
        <v>2898</v>
      </c>
      <c r="D63" s="6162"/>
      <c r="E63" s="6162"/>
      <c r="F63" s="6162"/>
      <c r="G63" s="6162"/>
      <c r="H63" s="6162"/>
      <c r="I63" s="6162"/>
      <c r="J63" s="6162"/>
      <c r="K63" s="4348">
        <f t="shared" si="17"/>
        <v>0</v>
      </c>
      <c r="L63" s="6163"/>
      <c r="AA63" s="4456"/>
      <c r="AB63" s="4456"/>
      <c r="AC63" s="4456"/>
      <c r="AD63" s="4456"/>
    </row>
    <row r="64" spans="3:31" ht="12.75" customHeight="1">
      <c r="C64" s="6161" t="s">
        <v>2901</v>
      </c>
      <c r="D64" s="6162"/>
      <c r="E64" s="6162"/>
      <c r="F64" s="6162"/>
      <c r="G64" s="6162"/>
      <c r="H64" s="6162"/>
      <c r="I64" s="6162"/>
      <c r="J64" s="6162"/>
      <c r="K64" s="4348">
        <f t="shared" si="17"/>
        <v>0</v>
      </c>
      <c r="L64" s="6163"/>
    </row>
    <row r="65" spans="3:14" ht="12.75" customHeight="1">
      <c r="C65" s="6161" t="s">
        <v>2904</v>
      </c>
      <c r="D65" s="6162"/>
      <c r="E65" s="6162"/>
      <c r="F65" s="6162"/>
      <c r="G65" s="6162"/>
      <c r="H65" s="6162"/>
      <c r="I65" s="6162"/>
      <c r="J65" s="6162"/>
      <c r="K65" s="4348">
        <f t="shared" si="17"/>
        <v>0</v>
      </c>
      <c r="L65" s="6163"/>
    </row>
    <row r="66" spans="3:14" ht="12.75" customHeight="1">
      <c r="C66" s="6161" t="s">
        <v>2907</v>
      </c>
      <c r="D66" s="6162"/>
      <c r="E66" s="6162"/>
      <c r="F66" s="6162"/>
      <c r="G66" s="6162"/>
      <c r="H66" s="6162"/>
      <c r="I66" s="6162"/>
      <c r="J66" s="6162"/>
      <c r="K66" s="4348">
        <f t="shared" si="17"/>
        <v>0</v>
      </c>
      <c r="L66" s="6163"/>
    </row>
    <row r="67" spans="3:14" ht="12.75" customHeight="1">
      <c r="C67" s="6161" t="s">
        <v>2909</v>
      </c>
      <c r="D67" s="6162"/>
      <c r="E67" s="6162"/>
      <c r="F67" s="6162"/>
      <c r="G67" s="6162"/>
      <c r="H67" s="6162"/>
      <c r="I67" s="6162"/>
      <c r="J67" s="6162"/>
      <c r="K67" s="4348">
        <f t="shared" si="17"/>
        <v>0</v>
      </c>
      <c r="L67" s="6163"/>
    </row>
    <row r="68" spans="3:14" ht="12.75" customHeight="1">
      <c r="C68" s="6161" t="s">
        <v>2911</v>
      </c>
      <c r="D68" s="6162"/>
      <c r="E68" s="6162"/>
      <c r="F68" s="6162"/>
      <c r="G68" s="6162"/>
      <c r="H68" s="6162"/>
      <c r="I68" s="6162"/>
      <c r="J68" s="6162"/>
      <c r="K68" s="4348">
        <f t="shared" si="17"/>
        <v>0</v>
      </c>
      <c r="L68" s="6163"/>
    </row>
    <row r="69" spans="3:14" ht="12.75" customHeight="1">
      <c r="C69" s="6161" t="s">
        <v>2912</v>
      </c>
      <c r="D69" s="6162"/>
      <c r="E69" s="6162"/>
      <c r="F69" s="6162"/>
      <c r="G69" s="6162"/>
      <c r="H69" s="6162"/>
      <c r="I69" s="6162"/>
      <c r="J69" s="6162"/>
      <c r="K69" s="4348">
        <f t="shared" si="17"/>
        <v>0</v>
      </c>
      <c r="L69" s="6163"/>
    </row>
    <row r="70" spans="3:14" ht="12.75" customHeight="1">
      <c r="C70" s="6161" t="s">
        <v>2915</v>
      </c>
      <c r="D70" s="6171"/>
      <c r="E70" s="6171"/>
      <c r="F70" s="6171"/>
      <c r="G70" s="6171"/>
      <c r="H70" s="6171"/>
      <c r="I70" s="6171"/>
      <c r="J70" s="6171"/>
      <c r="K70" s="6172"/>
      <c r="L70" s="6173"/>
    </row>
    <row r="71" spans="3:14" ht="12.75" customHeight="1">
      <c r="C71" s="6168" t="s">
        <v>59</v>
      </c>
      <c r="D71" s="6169">
        <f>SUM(D59:D70)</f>
        <v>0</v>
      </c>
      <c r="E71" s="6169">
        <f t="shared" ref="E71:I71" si="18">SUM(E59:E70)</f>
        <v>0</v>
      </c>
      <c r="F71" s="6169">
        <f t="shared" si="18"/>
        <v>0</v>
      </c>
      <c r="G71" s="6169">
        <f t="shared" si="18"/>
        <v>0</v>
      </c>
      <c r="H71" s="6169">
        <f t="shared" si="18"/>
        <v>0</v>
      </c>
      <c r="I71" s="6169">
        <f t="shared" si="18"/>
        <v>0</v>
      </c>
      <c r="J71" s="6169">
        <f>SUM(J59:J70)</f>
        <v>0</v>
      </c>
      <c r="K71" s="6169">
        <f>SUM(K59:K70)</f>
        <v>0</v>
      </c>
      <c r="L71" s="4326"/>
    </row>
    <row r="72" spans="3:14" ht="12.75" customHeight="1">
      <c r="C72" s="4320"/>
      <c r="D72" s="25"/>
      <c r="E72" s="25"/>
      <c r="F72" s="310"/>
      <c r="G72" s="25"/>
      <c r="H72" s="25"/>
      <c r="I72" s="25"/>
      <c r="J72" s="25"/>
      <c r="K72" s="25"/>
    </row>
    <row r="73" spans="3:14" ht="12.75" customHeight="1">
      <c r="C73" s="4327" t="s">
        <v>2918</v>
      </c>
    </row>
    <row r="75" spans="3:14" ht="12.75" customHeight="1">
      <c r="C75" s="4290" t="s">
        <v>2919</v>
      </c>
      <c r="D75" s="4290"/>
      <c r="E75" s="4290"/>
      <c r="F75" s="4290"/>
      <c r="G75" s="4290"/>
      <c r="H75" s="4290"/>
      <c r="I75" s="4290"/>
      <c r="J75" s="4290"/>
      <c r="K75" s="4290"/>
      <c r="L75" s="4290"/>
    </row>
    <row r="76" spans="3:14" ht="12.75" customHeight="1">
      <c r="C76" s="4323"/>
      <c r="D76" s="4323"/>
      <c r="E76" s="4323"/>
      <c r="F76" s="4323"/>
      <c r="G76" s="4323"/>
      <c r="H76" s="4323"/>
      <c r="I76" s="4323"/>
      <c r="J76" s="4323"/>
      <c r="K76" s="4323"/>
      <c r="L76" s="4323"/>
    </row>
    <row r="77" spans="3:14" ht="29.45" customHeight="1">
      <c r="C77" s="6156" t="s">
        <v>2878</v>
      </c>
      <c r="D77" s="6157" t="s">
        <v>2879</v>
      </c>
      <c r="E77" s="6157" t="s">
        <v>2880</v>
      </c>
      <c r="F77" s="6157" t="s">
        <v>2881</v>
      </c>
      <c r="G77" s="6157" t="s">
        <v>2920</v>
      </c>
      <c r="H77" s="6157" t="s">
        <v>2882</v>
      </c>
      <c r="I77" s="6157" t="s">
        <v>2883</v>
      </c>
      <c r="J77" s="6157" t="s">
        <v>2884</v>
      </c>
      <c r="K77" s="6157" t="s">
        <v>2885</v>
      </c>
      <c r="L77" s="6157" t="s">
        <v>2886</v>
      </c>
      <c r="M77" s="6157" t="s">
        <v>2887</v>
      </c>
      <c r="N77" s="6170" t="s">
        <v>164</v>
      </c>
    </row>
    <row r="78" spans="3:14" ht="12.75" customHeight="1">
      <c r="C78" s="4324" t="s">
        <v>2889</v>
      </c>
      <c r="D78" s="4325"/>
      <c r="E78" s="4325"/>
      <c r="F78" s="4348">
        <f t="shared" ref="F78:F89" si="19">D78+E78</f>
        <v>0</v>
      </c>
      <c r="G78" s="4325"/>
      <c r="H78" s="4325"/>
      <c r="I78" s="4325"/>
      <c r="J78" s="4325"/>
      <c r="K78" s="4325"/>
      <c r="L78" s="4325"/>
      <c r="M78" s="4325"/>
      <c r="N78" s="4348">
        <f t="shared" ref="N78:N89" si="20">SUM(D78:M78)</f>
        <v>0</v>
      </c>
    </row>
    <row r="79" spans="3:14" ht="12.75" customHeight="1">
      <c r="C79" s="6174" t="s">
        <v>2892</v>
      </c>
      <c r="D79" s="6162"/>
      <c r="E79" s="6162"/>
      <c r="F79" s="6159">
        <f t="shared" si="19"/>
        <v>0</v>
      </c>
      <c r="G79" s="6162"/>
      <c r="H79" s="6162"/>
      <c r="I79" s="6162"/>
      <c r="J79" s="6162"/>
      <c r="K79" s="6162"/>
      <c r="L79" s="6162"/>
      <c r="M79" s="6162"/>
      <c r="N79" s="4348">
        <f t="shared" si="20"/>
        <v>0</v>
      </c>
    </row>
    <row r="80" spans="3:14" ht="12.75" customHeight="1">
      <c r="C80" s="6174" t="s">
        <v>2895</v>
      </c>
      <c r="D80" s="6162"/>
      <c r="E80" s="6162"/>
      <c r="F80" s="6159">
        <f t="shared" si="19"/>
        <v>0</v>
      </c>
      <c r="G80" s="6162"/>
      <c r="H80" s="6162"/>
      <c r="I80" s="6162"/>
      <c r="J80" s="6162"/>
      <c r="K80" s="6162"/>
      <c r="L80" s="6162"/>
      <c r="M80" s="6162"/>
      <c r="N80" s="4348">
        <f t="shared" si="20"/>
        <v>0</v>
      </c>
    </row>
    <row r="81" spans="3:14" ht="12.75" customHeight="1">
      <c r="C81" s="6174" t="s">
        <v>2897</v>
      </c>
      <c r="D81" s="6162"/>
      <c r="E81" s="6162"/>
      <c r="F81" s="6159">
        <f t="shared" si="19"/>
        <v>0</v>
      </c>
      <c r="G81" s="6162"/>
      <c r="H81" s="6162"/>
      <c r="I81" s="6162"/>
      <c r="J81" s="6162"/>
      <c r="K81" s="6162"/>
      <c r="L81" s="6162"/>
      <c r="M81" s="6162"/>
      <c r="N81" s="4348">
        <f t="shared" si="20"/>
        <v>0</v>
      </c>
    </row>
    <row r="82" spans="3:14" ht="12.75" customHeight="1">
      <c r="C82" s="6174" t="s">
        <v>2898</v>
      </c>
      <c r="D82" s="6162"/>
      <c r="E82" s="6162"/>
      <c r="F82" s="6159">
        <f t="shared" si="19"/>
        <v>0</v>
      </c>
      <c r="G82" s="6162"/>
      <c r="H82" s="6162"/>
      <c r="I82" s="6162"/>
      <c r="J82" s="6162"/>
      <c r="K82" s="6162"/>
      <c r="L82" s="6162"/>
      <c r="M82" s="6162"/>
      <c r="N82" s="4348">
        <f t="shared" si="20"/>
        <v>0</v>
      </c>
    </row>
    <row r="83" spans="3:14" ht="12.75" customHeight="1">
      <c r="C83" s="6174" t="s">
        <v>2901</v>
      </c>
      <c r="D83" s="6162"/>
      <c r="E83" s="6162"/>
      <c r="F83" s="6159">
        <f t="shared" si="19"/>
        <v>0</v>
      </c>
      <c r="G83" s="6162"/>
      <c r="H83" s="6162"/>
      <c r="I83" s="6162"/>
      <c r="J83" s="6162"/>
      <c r="K83" s="6162"/>
      <c r="L83" s="6162"/>
      <c r="M83" s="6162"/>
      <c r="N83" s="4348">
        <f t="shared" si="20"/>
        <v>0</v>
      </c>
    </row>
    <row r="84" spans="3:14" ht="12.75" customHeight="1">
      <c r="C84" s="6174" t="s">
        <v>2904</v>
      </c>
      <c r="D84" s="6162"/>
      <c r="E84" s="6162"/>
      <c r="F84" s="6159">
        <f t="shared" si="19"/>
        <v>0</v>
      </c>
      <c r="G84" s="6162"/>
      <c r="H84" s="6162"/>
      <c r="I84" s="6162"/>
      <c r="J84" s="6162"/>
      <c r="K84" s="6162"/>
      <c r="L84" s="6162"/>
      <c r="M84" s="6162"/>
      <c r="N84" s="4348">
        <f t="shared" si="20"/>
        <v>0</v>
      </c>
    </row>
    <row r="85" spans="3:14" ht="12.75" customHeight="1">
      <c r="C85" s="6174" t="s">
        <v>2907</v>
      </c>
      <c r="D85" s="6162"/>
      <c r="E85" s="6162"/>
      <c r="F85" s="6159">
        <f t="shared" si="19"/>
        <v>0</v>
      </c>
      <c r="G85" s="6162"/>
      <c r="H85" s="6162"/>
      <c r="I85" s="6162"/>
      <c r="J85" s="6162"/>
      <c r="K85" s="6162"/>
      <c r="L85" s="6162"/>
      <c r="M85" s="6162"/>
      <c r="N85" s="4348">
        <f t="shared" si="20"/>
        <v>0</v>
      </c>
    </row>
    <row r="86" spans="3:14" ht="12.75" customHeight="1">
      <c r="C86" s="6174" t="s">
        <v>2909</v>
      </c>
      <c r="D86" s="6162"/>
      <c r="E86" s="6162"/>
      <c r="F86" s="6159">
        <f t="shared" si="19"/>
        <v>0</v>
      </c>
      <c r="G86" s="6162"/>
      <c r="H86" s="6162"/>
      <c r="I86" s="6162"/>
      <c r="J86" s="6162"/>
      <c r="K86" s="6162"/>
      <c r="L86" s="6162"/>
      <c r="M86" s="6162"/>
      <c r="N86" s="4348">
        <f t="shared" si="20"/>
        <v>0</v>
      </c>
    </row>
    <row r="87" spans="3:14" ht="12.75" customHeight="1">
      <c r="C87" s="6174" t="s">
        <v>2911</v>
      </c>
      <c r="D87" s="6162"/>
      <c r="E87" s="6162"/>
      <c r="F87" s="6159">
        <f t="shared" si="19"/>
        <v>0</v>
      </c>
      <c r="G87" s="6162"/>
      <c r="H87" s="6162"/>
      <c r="I87" s="6162"/>
      <c r="J87" s="6162"/>
      <c r="K87" s="6162"/>
      <c r="L87" s="6162"/>
      <c r="M87" s="6162"/>
      <c r="N87" s="4348">
        <f t="shared" si="20"/>
        <v>0</v>
      </c>
    </row>
    <row r="88" spans="3:14" ht="12.75" customHeight="1">
      <c r="C88" s="6174" t="s">
        <v>2912</v>
      </c>
      <c r="D88" s="6162"/>
      <c r="E88" s="6175"/>
      <c r="F88" s="6176">
        <f t="shared" si="19"/>
        <v>0</v>
      </c>
      <c r="G88" s="6162"/>
      <c r="H88" s="6162"/>
      <c r="I88" s="6162"/>
      <c r="J88" s="6162"/>
      <c r="K88" s="6162"/>
      <c r="L88" s="6162"/>
      <c r="M88" s="6162"/>
      <c r="N88" s="4348">
        <f t="shared" si="20"/>
        <v>0</v>
      </c>
    </row>
    <row r="89" spans="3:14" ht="12.75" customHeight="1">
      <c r="C89" s="6174" t="s">
        <v>2915</v>
      </c>
      <c r="D89" s="6177"/>
      <c r="E89" s="6171"/>
      <c r="F89" s="6172">
        <f t="shared" si="19"/>
        <v>0</v>
      </c>
      <c r="G89" s="6178"/>
      <c r="H89" s="6171"/>
      <c r="I89" s="6171"/>
      <c r="J89" s="6171"/>
      <c r="K89" s="6171"/>
      <c r="L89" s="6171"/>
      <c r="M89" s="6171"/>
      <c r="N89" s="6172">
        <f t="shared" si="20"/>
        <v>0</v>
      </c>
    </row>
    <row r="90" spans="3:14" ht="12.75" customHeight="1">
      <c r="C90" s="6179" t="s">
        <v>59</v>
      </c>
      <c r="D90" s="6169">
        <f>SUM(D78:D89)</f>
        <v>0</v>
      </c>
      <c r="E90" s="6169">
        <f>SUM(E78:E89)</f>
        <v>0</v>
      </c>
      <c r="F90" s="6169">
        <f>SUM(F78:F89)</f>
        <v>0</v>
      </c>
      <c r="G90" s="6169">
        <f t="shared" ref="G90:I90" si="21">SUM(G78:G89)</f>
        <v>0</v>
      </c>
      <c r="H90" s="6169">
        <f t="shared" si="21"/>
        <v>0</v>
      </c>
      <c r="I90" s="6169">
        <f t="shared" si="21"/>
        <v>0</v>
      </c>
      <c r="J90" s="6169">
        <f>SUM(J78:J89)</f>
        <v>0</v>
      </c>
      <c r="K90" s="6169">
        <f>SUM(K78:K89)</f>
        <v>0</v>
      </c>
      <c r="L90" s="6169">
        <f>SUM(L78:L89)</f>
        <v>0</v>
      </c>
      <c r="M90" s="6169">
        <f>SUM(M78:M89)</f>
        <v>0</v>
      </c>
      <c r="N90" s="6169">
        <f>SUM(N78:N89)</f>
        <v>0</v>
      </c>
    </row>
    <row r="91" spans="3:14" ht="12.75" customHeight="1">
      <c r="C91" s="25"/>
      <c r="D91" s="25"/>
      <c r="E91" s="25"/>
      <c r="F91" s="25"/>
      <c r="G91" s="25"/>
      <c r="H91" s="25"/>
      <c r="I91" s="25"/>
      <c r="J91" s="25"/>
      <c r="K91" s="25"/>
      <c r="L91" s="25"/>
      <c r="M91" s="25"/>
      <c r="N91" s="25"/>
    </row>
    <row r="92" spans="3:14" ht="12.75" customHeight="1">
      <c r="C92" s="25" t="s">
        <v>2921</v>
      </c>
      <c r="D92" s="25"/>
      <c r="E92" s="25"/>
      <c r="F92" s="4349">
        <f>D117</f>
        <v>0</v>
      </c>
      <c r="G92" s="25"/>
      <c r="H92" s="25"/>
      <c r="I92" s="25"/>
      <c r="J92" s="25"/>
      <c r="K92" s="25"/>
      <c r="L92" s="25"/>
      <c r="M92" s="25"/>
      <c r="N92" s="25"/>
    </row>
    <row r="93" spans="3:14" ht="12.75" customHeight="1">
      <c r="C93" s="4328" t="s">
        <v>1820</v>
      </c>
      <c r="F93" s="310"/>
    </row>
    <row r="94" spans="3:14" ht="12.75" customHeight="1">
      <c r="C94" s="4329" t="s">
        <v>2922</v>
      </c>
      <c r="F94" s="4349">
        <f>D53</f>
        <v>0</v>
      </c>
    </row>
    <row r="95" spans="3:14" ht="12.75" customHeight="1">
      <c r="C95" s="4329" t="s">
        <v>2923</v>
      </c>
      <c r="F95" s="4350">
        <f>'E6 - Tax'!K28</f>
        <v>0</v>
      </c>
    </row>
    <row r="96" spans="3:14" ht="12.75" customHeight="1">
      <c r="C96" s="4329" t="s">
        <v>2924</v>
      </c>
      <c r="F96" s="4350">
        <f>'E6 - Tax'!L28</f>
        <v>0</v>
      </c>
    </row>
    <row r="97" spans="3:13" ht="12.75" customHeight="1">
      <c r="C97" s="4328" t="s">
        <v>1816</v>
      </c>
      <c r="F97" s="310"/>
    </row>
    <row r="98" spans="3:13" ht="12.75" customHeight="1">
      <c r="C98" s="4329" t="s">
        <v>2925</v>
      </c>
      <c r="F98" s="4349">
        <f>F153</f>
        <v>0</v>
      </c>
    </row>
    <row r="99" spans="3:13" ht="12.75" customHeight="1">
      <c r="C99" s="4329" t="s">
        <v>2906</v>
      </c>
      <c r="F99" s="6180">
        <f>E171</f>
        <v>0</v>
      </c>
    </row>
    <row r="100" spans="3:13" ht="12.75" customHeight="1">
      <c r="C100" s="4287" t="s">
        <v>2926</v>
      </c>
      <c r="D100" s="4287"/>
      <c r="E100" s="4287"/>
      <c r="F100" s="6180">
        <f>F92-SUM(F94:F96)+SUM(F98:F99)</f>
        <v>0</v>
      </c>
    </row>
    <row r="102" spans="3:13" ht="12.75" customHeight="1">
      <c r="C102" s="4290" t="s">
        <v>2927</v>
      </c>
      <c r="D102" s="4290"/>
      <c r="E102" s="4290"/>
      <c r="F102" s="4290"/>
      <c r="G102" s="4290"/>
      <c r="H102" s="4290"/>
      <c r="I102" s="4290"/>
      <c r="J102" s="4290"/>
      <c r="K102" s="4290"/>
      <c r="L102" s="4290"/>
      <c r="M102" s="4290"/>
    </row>
    <row r="103" spans="3:13" ht="12.75" customHeight="1">
      <c r="C103" s="4323"/>
      <c r="D103" s="4323"/>
      <c r="E103" s="4323"/>
      <c r="F103" s="4323"/>
      <c r="G103" s="4323"/>
      <c r="H103" s="4323"/>
      <c r="I103" s="4323"/>
      <c r="J103" s="4323"/>
      <c r="K103" s="4323"/>
      <c r="L103" s="4323"/>
      <c r="M103" s="4323"/>
    </row>
    <row r="104" spans="3:13" ht="12.75" customHeight="1">
      <c r="C104" s="6156" t="s">
        <v>2878</v>
      </c>
      <c r="D104" s="6157" t="s">
        <v>2917</v>
      </c>
      <c r="E104" s="6157" t="s">
        <v>2882</v>
      </c>
      <c r="F104" s="6157" t="s">
        <v>2883</v>
      </c>
      <c r="G104" s="6157" t="s">
        <v>2884</v>
      </c>
      <c r="H104" s="6157" t="s">
        <v>2885</v>
      </c>
      <c r="I104" s="6157" t="s">
        <v>2886</v>
      </c>
      <c r="J104" s="6157" t="s">
        <v>2887</v>
      </c>
      <c r="K104" s="6157" t="s">
        <v>164</v>
      </c>
      <c r="L104" s="6158" t="s">
        <v>728</v>
      </c>
    </row>
    <row r="105" spans="3:13" ht="12.75" customHeight="1">
      <c r="C105" s="4324" t="s">
        <v>2889</v>
      </c>
      <c r="D105" s="4347"/>
      <c r="E105" s="4347"/>
      <c r="F105" s="4347"/>
      <c r="G105" s="4347"/>
      <c r="H105" s="4347"/>
      <c r="I105" s="4347"/>
      <c r="J105" s="4347"/>
      <c r="K105" s="4348">
        <f t="shared" ref="K105:K116" si="22">SUM(D105:J105)</f>
        <v>0</v>
      </c>
      <c r="L105" s="6160"/>
    </row>
    <row r="106" spans="3:13" ht="12.75" customHeight="1">
      <c r="C106" s="6161" t="s">
        <v>2892</v>
      </c>
      <c r="D106" s="6162"/>
      <c r="E106" s="6162"/>
      <c r="F106" s="6162"/>
      <c r="G106" s="6162"/>
      <c r="H106" s="6162"/>
      <c r="I106" s="6162"/>
      <c r="J106" s="6162"/>
      <c r="K106" s="4348">
        <f t="shared" si="22"/>
        <v>0</v>
      </c>
      <c r="L106" s="6163"/>
    </row>
    <row r="107" spans="3:13" ht="12.75" customHeight="1">
      <c r="C107" s="6161" t="s">
        <v>2895</v>
      </c>
      <c r="D107" s="6162"/>
      <c r="E107" s="6162"/>
      <c r="F107" s="6162"/>
      <c r="G107" s="6162"/>
      <c r="H107" s="6162"/>
      <c r="I107" s="6162"/>
      <c r="J107" s="6162"/>
      <c r="K107" s="4348">
        <f t="shared" si="22"/>
        <v>0</v>
      </c>
      <c r="L107" s="6163"/>
    </row>
    <row r="108" spans="3:13" ht="12.75" customHeight="1">
      <c r="C108" s="6161" t="s">
        <v>2897</v>
      </c>
      <c r="D108" s="6162"/>
      <c r="E108" s="6162"/>
      <c r="F108" s="6162"/>
      <c r="G108" s="6162"/>
      <c r="H108" s="6162"/>
      <c r="I108" s="6162"/>
      <c r="J108" s="6162"/>
      <c r="K108" s="4348">
        <f t="shared" si="22"/>
        <v>0</v>
      </c>
      <c r="L108" s="6163"/>
    </row>
    <row r="109" spans="3:13" ht="12.75" customHeight="1">
      <c r="C109" s="6161" t="s">
        <v>2898</v>
      </c>
      <c r="D109" s="6162"/>
      <c r="E109" s="6162"/>
      <c r="F109" s="6162"/>
      <c r="G109" s="6162"/>
      <c r="H109" s="6162"/>
      <c r="I109" s="6162"/>
      <c r="J109" s="6162"/>
      <c r="K109" s="4348">
        <f t="shared" si="22"/>
        <v>0</v>
      </c>
      <c r="L109" s="6163"/>
    </row>
    <row r="110" spans="3:13" ht="12.75" customHeight="1">
      <c r="C110" s="6161" t="s">
        <v>2901</v>
      </c>
      <c r="D110" s="6162"/>
      <c r="E110" s="6162"/>
      <c r="F110" s="6162"/>
      <c r="G110" s="6162"/>
      <c r="H110" s="6162"/>
      <c r="I110" s="6162"/>
      <c r="J110" s="6162"/>
      <c r="K110" s="4348">
        <f t="shared" si="22"/>
        <v>0</v>
      </c>
      <c r="L110" s="6163"/>
    </row>
    <row r="111" spans="3:13" ht="12.75" customHeight="1">
      <c r="C111" s="6161" t="s">
        <v>2904</v>
      </c>
      <c r="D111" s="6162"/>
      <c r="E111" s="6162"/>
      <c r="F111" s="6162"/>
      <c r="G111" s="6162"/>
      <c r="H111" s="6162"/>
      <c r="I111" s="6162"/>
      <c r="J111" s="6162"/>
      <c r="K111" s="4348">
        <f t="shared" si="22"/>
        <v>0</v>
      </c>
      <c r="L111" s="6163"/>
    </row>
    <row r="112" spans="3:13" ht="12.75" customHeight="1">
      <c r="C112" s="6161" t="s">
        <v>2907</v>
      </c>
      <c r="D112" s="6162"/>
      <c r="E112" s="6162"/>
      <c r="F112" s="6162"/>
      <c r="G112" s="6162"/>
      <c r="H112" s="6162"/>
      <c r="I112" s="6162"/>
      <c r="J112" s="6162"/>
      <c r="K112" s="4348">
        <f t="shared" si="22"/>
        <v>0</v>
      </c>
      <c r="L112" s="6163"/>
    </row>
    <row r="113" spans="3:12" ht="12.75" customHeight="1">
      <c r="C113" s="6161" t="s">
        <v>2909</v>
      </c>
      <c r="D113" s="6162"/>
      <c r="E113" s="6162"/>
      <c r="F113" s="6162"/>
      <c r="G113" s="6162"/>
      <c r="H113" s="6162"/>
      <c r="I113" s="6162"/>
      <c r="J113" s="6162"/>
      <c r="K113" s="4348">
        <f t="shared" si="22"/>
        <v>0</v>
      </c>
      <c r="L113" s="6163"/>
    </row>
    <row r="114" spans="3:12" ht="12.75" customHeight="1">
      <c r="C114" s="6161" t="s">
        <v>2911</v>
      </c>
      <c r="D114" s="6162"/>
      <c r="E114" s="6162"/>
      <c r="F114" s="6162"/>
      <c r="G114" s="6162"/>
      <c r="H114" s="6162"/>
      <c r="I114" s="6162"/>
      <c r="J114" s="6162"/>
      <c r="K114" s="4348">
        <f t="shared" si="22"/>
        <v>0</v>
      </c>
      <c r="L114" s="6163"/>
    </row>
    <row r="115" spans="3:12" ht="12.75" customHeight="1">
      <c r="C115" s="6161" t="s">
        <v>2912</v>
      </c>
      <c r="D115" s="6162"/>
      <c r="E115" s="6162"/>
      <c r="F115" s="6162"/>
      <c r="G115" s="6162"/>
      <c r="H115" s="6162"/>
      <c r="I115" s="6162"/>
      <c r="J115" s="6162"/>
      <c r="K115" s="4348">
        <f t="shared" si="22"/>
        <v>0</v>
      </c>
      <c r="L115" s="6163"/>
    </row>
    <row r="116" spans="3:12" ht="12.75" customHeight="1">
      <c r="C116" s="6161" t="s">
        <v>2915</v>
      </c>
      <c r="D116" s="6171"/>
      <c r="E116" s="6171"/>
      <c r="F116" s="6171"/>
      <c r="G116" s="6171"/>
      <c r="H116" s="6171"/>
      <c r="I116" s="6171"/>
      <c r="J116" s="6177"/>
      <c r="K116" s="6172">
        <f t="shared" si="22"/>
        <v>0</v>
      </c>
      <c r="L116" s="6173"/>
    </row>
    <row r="117" spans="3:12" ht="12.75" customHeight="1">
      <c r="C117" s="6168" t="s">
        <v>59</v>
      </c>
      <c r="D117" s="6169">
        <f>SUM(D105:D116)</f>
        <v>0</v>
      </c>
      <c r="E117" s="6169">
        <f t="shared" ref="E117:I117" si="23">SUM(D117)</f>
        <v>0</v>
      </c>
      <c r="F117" s="6169">
        <f t="shared" si="23"/>
        <v>0</v>
      </c>
      <c r="G117" s="6169">
        <f t="shared" si="23"/>
        <v>0</v>
      </c>
      <c r="H117" s="6169">
        <f t="shared" si="23"/>
        <v>0</v>
      </c>
      <c r="I117" s="6169">
        <f t="shared" si="23"/>
        <v>0</v>
      </c>
      <c r="J117" s="6169">
        <f>SUM(I117)</f>
        <v>0</v>
      </c>
      <c r="K117" s="6169">
        <f>SUM(K105:K116)</f>
        <v>0</v>
      </c>
      <c r="L117" s="4326"/>
    </row>
    <row r="119" spans="3:12" ht="12.75" customHeight="1">
      <c r="C119" s="4290" t="s">
        <v>2928</v>
      </c>
      <c r="D119" s="4290"/>
      <c r="E119" s="4290"/>
      <c r="F119" s="4290"/>
      <c r="G119" s="4290"/>
      <c r="H119" s="4290"/>
      <c r="I119" s="4290"/>
      <c r="J119" s="4290"/>
      <c r="K119" s="4290"/>
      <c r="L119" s="4290"/>
    </row>
    <row r="120" spans="3:12" ht="12.75" customHeight="1">
      <c r="C120" s="4323"/>
      <c r="D120" s="4323"/>
      <c r="E120" s="4323"/>
      <c r="F120" s="4323"/>
      <c r="G120" s="4323"/>
      <c r="H120" s="4323"/>
      <c r="I120" s="4323"/>
      <c r="J120" s="4323"/>
      <c r="K120" s="4323"/>
      <c r="L120" s="4323"/>
    </row>
    <row r="121" spans="3:12" ht="12.75" customHeight="1">
      <c r="C121" s="6156" t="s">
        <v>2878</v>
      </c>
      <c r="D121" s="6157" t="s">
        <v>2917</v>
      </c>
      <c r="E121" s="6157" t="s">
        <v>2882</v>
      </c>
      <c r="F121" s="6157" t="s">
        <v>2883</v>
      </c>
      <c r="G121" s="6157" t="s">
        <v>2884</v>
      </c>
      <c r="H121" s="6157" t="s">
        <v>2885</v>
      </c>
      <c r="I121" s="6157" t="s">
        <v>2886</v>
      </c>
      <c r="J121" s="6157" t="s">
        <v>2887</v>
      </c>
      <c r="K121" s="6157" t="s">
        <v>164</v>
      </c>
      <c r="L121" s="6158" t="s">
        <v>728</v>
      </c>
    </row>
    <row r="122" spans="3:12" ht="12.75" customHeight="1">
      <c r="C122" s="4324" t="s">
        <v>2889</v>
      </c>
      <c r="D122" s="4325"/>
      <c r="E122" s="4325"/>
      <c r="F122" s="4325"/>
      <c r="G122" s="4325"/>
      <c r="H122" s="4325"/>
      <c r="I122" s="4325"/>
      <c r="J122" s="4325"/>
      <c r="K122" s="4325"/>
      <c r="L122" s="6160"/>
    </row>
    <row r="123" spans="3:12" ht="12.75" customHeight="1">
      <c r="C123" s="6161" t="s">
        <v>2892</v>
      </c>
      <c r="D123" s="6181"/>
      <c r="E123" s="6181"/>
      <c r="F123" s="6181"/>
      <c r="G123" s="6181"/>
      <c r="H123" s="6181"/>
      <c r="I123" s="6181"/>
      <c r="J123" s="6181"/>
      <c r="K123" s="6181"/>
      <c r="L123" s="6163"/>
    </row>
    <row r="124" spans="3:12" ht="12.75" customHeight="1">
      <c r="C124" s="6161" t="s">
        <v>2895</v>
      </c>
      <c r="D124" s="6181"/>
      <c r="E124" s="6181"/>
      <c r="F124" s="6181"/>
      <c r="G124" s="6181"/>
      <c r="H124" s="6181"/>
      <c r="I124" s="6181"/>
      <c r="J124" s="6181"/>
      <c r="K124" s="6181"/>
      <c r="L124" s="6163"/>
    </row>
    <row r="125" spans="3:12" ht="12.75" customHeight="1">
      <c r="C125" s="6161" t="s">
        <v>2897</v>
      </c>
      <c r="D125" s="6181"/>
      <c r="E125" s="6181"/>
      <c r="F125" s="6181"/>
      <c r="G125" s="6181"/>
      <c r="H125" s="6181"/>
      <c r="I125" s="6181"/>
      <c r="J125" s="6181"/>
      <c r="K125" s="6181"/>
      <c r="L125" s="6163"/>
    </row>
    <row r="126" spans="3:12" ht="12.75" customHeight="1">
      <c r="C126" s="6161" t="s">
        <v>2898</v>
      </c>
      <c r="D126" s="6181"/>
      <c r="E126" s="6181"/>
      <c r="F126" s="6181"/>
      <c r="G126" s="6181"/>
      <c r="H126" s="6181"/>
      <c r="I126" s="6181"/>
      <c r="J126" s="6181"/>
      <c r="K126" s="6181"/>
      <c r="L126" s="6163"/>
    </row>
    <row r="127" spans="3:12" ht="12.75" customHeight="1">
      <c r="C127" s="6161" t="s">
        <v>2901</v>
      </c>
      <c r="D127" s="6181"/>
      <c r="E127" s="6181"/>
      <c r="F127" s="6181"/>
      <c r="G127" s="6181"/>
      <c r="H127" s="6181"/>
      <c r="I127" s="6181"/>
      <c r="J127" s="6181"/>
      <c r="K127" s="6181"/>
      <c r="L127" s="6163"/>
    </row>
    <row r="128" spans="3:12" ht="12.75" customHeight="1">
      <c r="C128" s="6161" t="s">
        <v>2904</v>
      </c>
      <c r="D128" s="6181"/>
      <c r="E128" s="6181"/>
      <c r="F128" s="6181"/>
      <c r="G128" s="6181"/>
      <c r="H128" s="6181"/>
      <c r="I128" s="6181"/>
      <c r="J128" s="6181"/>
      <c r="K128" s="6181"/>
      <c r="L128" s="6163"/>
    </row>
    <row r="129" spans="3:12" ht="12.75" customHeight="1">
      <c r="C129" s="6161" t="s">
        <v>2907</v>
      </c>
      <c r="D129" s="6181"/>
      <c r="E129" s="6181"/>
      <c r="F129" s="6181"/>
      <c r="G129" s="6181"/>
      <c r="H129" s="6181"/>
      <c r="I129" s="6181"/>
      <c r="J129" s="6181"/>
      <c r="K129" s="6181"/>
      <c r="L129" s="6163"/>
    </row>
    <row r="130" spans="3:12" ht="12.75" customHeight="1">
      <c r="C130" s="6161" t="s">
        <v>2909</v>
      </c>
      <c r="D130" s="6181"/>
      <c r="E130" s="6181"/>
      <c r="F130" s="6181"/>
      <c r="G130" s="6181"/>
      <c r="H130" s="6181"/>
      <c r="I130" s="6181"/>
      <c r="J130" s="6181"/>
      <c r="K130" s="6181"/>
      <c r="L130" s="6163"/>
    </row>
    <row r="131" spans="3:12" ht="12.75" customHeight="1">
      <c r="C131" s="6161" t="s">
        <v>2911</v>
      </c>
      <c r="D131" s="6162"/>
      <c r="E131" s="6162"/>
      <c r="F131" s="6162"/>
      <c r="G131" s="6162"/>
      <c r="H131" s="6162"/>
      <c r="I131" s="6162"/>
      <c r="J131" s="6162"/>
      <c r="K131" s="6162"/>
      <c r="L131" s="6182"/>
    </row>
    <row r="132" spans="3:12" ht="12.75" customHeight="1">
      <c r="C132" s="6161" t="s">
        <v>2912</v>
      </c>
      <c r="D132" s="6162"/>
      <c r="E132" s="6162"/>
      <c r="F132" s="6162"/>
      <c r="G132" s="6162"/>
      <c r="H132" s="6162"/>
      <c r="I132" s="6162"/>
      <c r="J132" s="6162"/>
      <c r="K132" s="6162"/>
      <c r="L132" s="6182"/>
    </row>
    <row r="133" spans="3:12" ht="12.75" customHeight="1">
      <c r="C133" s="6161" t="s">
        <v>2915</v>
      </c>
      <c r="D133" s="6171"/>
      <c r="E133" s="6171"/>
      <c r="F133" s="6171"/>
      <c r="G133" s="6171"/>
      <c r="H133" s="6171"/>
      <c r="I133" s="6171"/>
      <c r="J133" s="6171"/>
      <c r="K133" s="6171"/>
      <c r="L133" s="6182"/>
    </row>
    <row r="134" spans="3:12" ht="12.75" customHeight="1">
      <c r="C134" s="6168" t="s">
        <v>59</v>
      </c>
      <c r="D134" s="6169">
        <f>SUM(D122:D133)</f>
        <v>0</v>
      </c>
      <c r="E134" s="6169">
        <f t="shared" ref="E134:I134" si="24">SUM(D134)</f>
        <v>0</v>
      </c>
      <c r="F134" s="6169">
        <f t="shared" si="24"/>
        <v>0</v>
      </c>
      <c r="G134" s="6169">
        <f t="shared" si="24"/>
        <v>0</v>
      </c>
      <c r="H134" s="6169">
        <f t="shared" si="24"/>
        <v>0</v>
      </c>
      <c r="I134" s="6169">
        <f t="shared" si="24"/>
        <v>0</v>
      </c>
      <c r="J134" s="6169">
        <f>SUM(I134)</f>
        <v>0</v>
      </c>
      <c r="K134" s="6169">
        <f>SUM(J134)</f>
        <v>0</v>
      </c>
      <c r="L134" s="6169">
        <f>SUM(K134)</f>
        <v>0</v>
      </c>
    </row>
    <row r="137" spans="3:12" ht="12.75" customHeight="1">
      <c r="C137" s="4330" t="s">
        <v>2929</v>
      </c>
      <c r="D137" s="4330"/>
      <c r="E137" s="4330"/>
      <c r="F137" s="4330"/>
    </row>
    <row r="138" spans="3:12" ht="12.75" customHeight="1">
      <c r="C138" s="4323"/>
      <c r="D138" s="4323"/>
      <c r="E138" s="4323"/>
      <c r="F138" s="4323"/>
    </row>
    <row r="139" spans="3:12" ht="12.75" customHeight="1">
      <c r="C139" s="8696" t="s">
        <v>2878</v>
      </c>
      <c r="D139" s="8700" t="s">
        <v>2930</v>
      </c>
      <c r="E139" s="8700"/>
      <c r="F139" s="8701" t="s">
        <v>164</v>
      </c>
    </row>
    <row r="140" spans="3:12" ht="12.75" customHeight="1">
      <c r="C140" s="8697"/>
      <c r="D140" s="6183" t="s">
        <v>1761</v>
      </c>
      <c r="E140" s="6183" t="s">
        <v>1762</v>
      </c>
      <c r="F140" s="8702"/>
    </row>
    <row r="141" spans="3:12" ht="12.75" customHeight="1">
      <c r="C141" s="4324" t="s">
        <v>2889</v>
      </c>
      <c r="D141" s="4347"/>
      <c r="E141" s="4347"/>
      <c r="F141" s="6184">
        <f>SUM(D141:E141)</f>
        <v>0</v>
      </c>
      <c r="G141" s="25"/>
    </row>
    <row r="142" spans="3:12" ht="12.75" customHeight="1">
      <c r="C142" s="6161" t="s">
        <v>2892</v>
      </c>
      <c r="D142" s="6162"/>
      <c r="E142" s="6162"/>
      <c r="F142" s="6184">
        <f t="shared" ref="F142:F151" si="25">SUM(D142:E142)</f>
        <v>0</v>
      </c>
      <c r="G142" s="25"/>
    </row>
    <row r="143" spans="3:12" ht="12.75" customHeight="1">
      <c r="C143" s="6161" t="s">
        <v>2895</v>
      </c>
      <c r="D143" s="6162"/>
      <c r="E143" s="6162"/>
      <c r="F143" s="6184">
        <f t="shared" si="25"/>
        <v>0</v>
      </c>
      <c r="G143" s="25"/>
    </row>
    <row r="144" spans="3:12" ht="12.75" customHeight="1">
      <c r="C144" s="6161" t="s">
        <v>2897</v>
      </c>
      <c r="D144" s="6162"/>
      <c r="E144" s="6162"/>
      <c r="F144" s="6184">
        <f t="shared" si="25"/>
        <v>0</v>
      </c>
      <c r="G144" s="25"/>
    </row>
    <row r="145" spans="3:7" ht="12.75" customHeight="1">
      <c r="C145" s="6161" t="s">
        <v>2898</v>
      </c>
      <c r="D145" s="6162"/>
      <c r="E145" s="6162"/>
      <c r="F145" s="6184">
        <f t="shared" si="25"/>
        <v>0</v>
      </c>
      <c r="G145" s="25"/>
    </row>
    <row r="146" spans="3:7" ht="12.75" customHeight="1">
      <c r="C146" s="6161" t="s">
        <v>2901</v>
      </c>
      <c r="D146" s="6162"/>
      <c r="E146" s="6162"/>
      <c r="F146" s="6184">
        <f t="shared" si="25"/>
        <v>0</v>
      </c>
      <c r="G146" s="25"/>
    </row>
    <row r="147" spans="3:7" ht="12.75" customHeight="1">
      <c r="C147" s="6161" t="s">
        <v>2904</v>
      </c>
      <c r="D147" s="6162"/>
      <c r="E147" s="6162"/>
      <c r="F147" s="6184">
        <f t="shared" si="25"/>
        <v>0</v>
      </c>
      <c r="G147" s="25"/>
    </row>
    <row r="148" spans="3:7" ht="12.75" customHeight="1">
      <c r="C148" s="6161" t="s">
        <v>2907</v>
      </c>
      <c r="D148" s="6162"/>
      <c r="E148" s="6162"/>
      <c r="F148" s="6184">
        <f t="shared" si="25"/>
        <v>0</v>
      </c>
      <c r="G148" s="25"/>
    </row>
    <row r="149" spans="3:7" ht="12.75" customHeight="1">
      <c r="C149" s="6161" t="s">
        <v>2909</v>
      </c>
      <c r="D149" s="6162"/>
      <c r="E149" s="6162"/>
      <c r="F149" s="6184">
        <f t="shared" si="25"/>
        <v>0</v>
      </c>
      <c r="G149" s="25"/>
    </row>
    <row r="150" spans="3:7" ht="12.75" customHeight="1">
      <c r="C150" s="6161" t="s">
        <v>2911</v>
      </c>
      <c r="D150" s="6162"/>
      <c r="E150" s="6162"/>
      <c r="F150" s="6184">
        <f t="shared" si="25"/>
        <v>0</v>
      </c>
      <c r="G150" s="25"/>
    </row>
    <row r="151" spans="3:7" ht="12.75" customHeight="1">
      <c r="C151" s="6161" t="s">
        <v>2912</v>
      </c>
      <c r="D151" s="6162"/>
      <c r="E151" s="6162"/>
      <c r="F151" s="6184">
        <f t="shared" si="25"/>
        <v>0</v>
      </c>
      <c r="G151" s="25"/>
    </row>
    <row r="152" spans="3:7" ht="12.75" customHeight="1">
      <c r="C152" s="6161" t="s">
        <v>2915</v>
      </c>
      <c r="D152" s="6171"/>
      <c r="E152" s="6171"/>
      <c r="F152" s="6185">
        <f>SUM(D152:E152)</f>
        <v>0</v>
      </c>
      <c r="G152" s="25"/>
    </row>
    <row r="153" spans="3:7" ht="12.75" customHeight="1">
      <c r="C153" s="6168" t="s">
        <v>59</v>
      </c>
      <c r="D153" s="6169">
        <f>SUM(D141:D152)</f>
        <v>0</v>
      </c>
      <c r="E153" s="6169">
        <f>SUM(E141:E152)</f>
        <v>0</v>
      </c>
      <c r="F153" s="4351">
        <f>SUM(F141:F152)</f>
        <v>0</v>
      </c>
      <c r="G153" s="25"/>
    </row>
    <row r="154" spans="3:7" ht="12.75" customHeight="1">
      <c r="D154" s="25"/>
      <c r="E154" s="25"/>
      <c r="F154" s="310"/>
      <c r="G154" s="25"/>
    </row>
    <row r="155" spans="3:7" ht="15.6" customHeight="1">
      <c r="C155" s="4330" t="s">
        <v>2931</v>
      </c>
      <c r="D155" s="2224"/>
      <c r="E155" s="2224"/>
      <c r="F155" s="4352"/>
      <c r="G155" s="25"/>
    </row>
    <row r="156" spans="3:7" ht="11.45" customHeight="1">
      <c r="C156" s="4331"/>
      <c r="D156" s="4331"/>
      <c r="E156" s="4331"/>
      <c r="F156" s="4331"/>
    </row>
    <row r="157" spans="3:7" ht="12.75" customHeight="1">
      <c r="C157" s="8696" t="s">
        <v>2878</v>
      </c>
      <c r="D157" s="8698" t="s">
        <v>2588</v>
      </c>
      <c r="E157" s="8698" t="s">
        <v>2906</v>
      </c>
    </row>
    <row r="158" spans="3:7" ht="12.75" customHeight="1">
      <c r="C158" s="8697"/>
      <c r="D158" s="8699"/>
      <c r="E158" s="8699"/>
    </row>
    <row r="159" spans="3:7" ht="12.75" customHeight="1">
      <c r="C159" s="4324" t="s">
        <v>2889</v>
      </c>
      <c r="D159" s="4325"/>
      <c r="E159" s="4325"/>
    </row>
    <row r="160" spans="3:7" ht="12.75" customHeight="1">
      <c r="C160" s="6161" t="s">
        <v>2892</v>
      </c>
      <c r="D160" s="6181"/>
      <c r="E160" s="6181"/>
    </row>
    <row r="161" spans="3:6" ht="12.75" customHeight="1">
      <c r="C161" s="6161" t="s">
        <v>2895</v>
      </c>
      <c r="D161" s="6181"/>
      <c r="E161" s="6181"/>
    </row>
    <row r="162" spans="3:6" ht="12.75" customHeight="1">
      <c r="C162" s="6161" t="s">
        <v>2897</v>
      </c>
      <c r="D162" s="6181"/>
      <c r="E162" s="6181"/>
    </row>
    <row r="163" spans="3:6" ht="12.75" customHeight="1">
      <c r="C163" s="6161" t="s">
        <v>2898</v>
      </c>
      <c r="D163" s="6181"/>
      <c r="E163" s="6181"/>
    </row>
    <row r="164" spans="3:6" ht="12.75" customHeight="1">
      <c r="C164" s="6161" t="s">
        <v>2901</v>
      </c>
      <c r="D164" s="6162"/>
      <c r="E164" s="6162"/>
      <c r="F164" s="310"/>
    </row>
    <row r="165" spans="3:6" ht="12.75" customHeight="1">
      <c r="C165" s="6161" t="s">
        <v>2904</v>
      </c>
      <c r="D165" s="6162"/>
      <c r="E165" s="6162"/>
      <c r="F165" s="310"/>
    </row>
    <row r="166" spans="3:6" ht="12.75" customHeight="1">
      <c r="C166" s="6161" t="s">
        <v>2907</v>
      </c>
      <c r="D166" s="6162"/>
      <c r="E166" s="6162"/>
      <c r="F166" s="310"/>
    </row>
    <row r="167" spans="3:6" ht="12.75" customHeight="1">
      <c r="C167" s="6161" t="s">
        <v>2909</v>
      </c>
      <c r="D167" s="6162"/>
      <c r="E167" s="6162"/>
      <c r="F167" s="310"/>
    </row>
    <row r="168" spans="3:6" ht="12.75" customHeight="1">
      <c r="C168" s="6161" t="s">
        <v>2911</v>
      </c>
      <c r="D168" s="6162"/>
      <c r="E168" s="6162"/>
      <c r="F168" s="310"/>
    </row>
    <row r="169" spans="3:6" ht="12.75" customHeight="1">
      <c r="C169" s="6161" t="s">
        <v>2912</v>
      </c>
      <c r="D169" s="6162"/>
      <c r="E169" s="6162"/>
      <c r="F169" s="310"/>
    </row>
    <row r="170" spans="3:6" ht="12.75" customHeight="1">
      <c r="C170" s="6161" t="s">
        <v>2915</v>
      </c>
      <c r="D170" s="6162"/>
      <c r="E170" s="6171"/>
      <c r="F170" s="310"/>
    </row>
    <row r="171" spans="3:6" ht="12.75" customHeight="1">
      <c r="C171" s="6168" t="s">
        <v>59</v>
      </c>
      <c r="D171" s="6166"/>
      <c r="E171" s="6169">
        <f>SUM(E159:E170)</f>
        <v>0</v>
      </c>
      <c r="F171" s="310"/>
    </row>
    <row r="172" spans="3:6" ht="12.75" customHeight="1">
      <c r="D172" s="25"/>
      <c r="E172" s="25"/>
      <c r="F172" s="310"/>
    </row>
    <row r="173" spans="3:6" ht="12.75" customHeight="1">
      <c r="D173" s="25"/>
      <c r="E173" s="25"/>
      <c r="F173" s="310"/>
    </row>
    <row r="174" spans="3:6" ht="12.75" customHeight="1">
      <c r="D174" s="25"/>
      <c r="E174" s="25"/>
      <c r="F174" s="310"/>
    </row>
    <row r="175" spans="3:6" ht="12.75" customHeight="1">
      <c r="D175" s="25"/>
      <c r="E175" s="25"/>
      <c r="F175" s="310"/>
    </row>
  </sheetData>
  <sheetProtection algorithmName="SHA-512" hashValue="9gKvwK3vWwKQgD81RewCZ+uAmVqjwRdjp8jo0LEOAHNFVbvgRtW0rtq7NA06v9kB5j0i3tsz2GsnAcbiXLM3Zg==" saltValue="9L6mKvpZih24y+Job0uyqw==" spinCount="100000" sheet="1" scenarios="1" formatRows="0" insertColumns="0" insertRows="0"/>
  <mergeCells count="48">
    <mergeCell ref="AA36:AC36"/>
    <mergeCell ref="V35:AE35"/>
    <mergeCell ref="AH10:AH12"/>
    <mergeCell ref="AI10:AK10"/>
    <mergeCell ref="AI11:AI12"/>
    <mergeCell ref="AJ11:AJ12"/>
    <mergeCell ref="AK11:AK12"/>
    <mergeCell ref="V36:X36"/>
    <mergeCell ref="AF11:AF12"/>
    <mergeCell ref="AG11:AG12"/>
    <mergeCell ref="Z11:Z12"/>
    <mergeCell ref="AA11:AC11"/>
    <mergeCell ref="V9:AP9"/>
    <mergeCell ref="AP10:AP12"/>
    <mergeCell ref="V10:V12"/>
    <mergeCell ref="W10:X10"/>
    <mergeCell ref="Y10:Y12"/>
    <mergeCell ref="X11:X12"/>
    <mergeCell ref="W11:W12"/>
    <mergeCell ref="AO10:AO12"/>
    <mergeCell ref="Z10:AG10"/>
    <mergeCell ref="AE11:AE12"/>
    <mergeCell ref="AD11:AD12"/>
    <mergeCell ref="AL10:AN10"/>
    <mergeCell ref="AL11:AL12"/>
    <mergeCell ref="AM11:AM12"/>
    <mergeCell ref="AN11:AN12"/>
    <mergeCell ref="H10:H12"/>
    <mergeCell ref="B6:F6"/>
    <mergeCell ref="B8:F8"/>
    <mergeCell ref="B9:E12"/>
    <mergeCell ref="F9:F12"/>
    <mergeCell ref="AQ9:AQ12"/>
    <mergeCell ref="O2:O5"/>
    <mergeCell ref="C157:C158"/>
    <mergeCell ref="D157:D158"/>
    <mergeCell ref="E157:E158"/>
    <mergeCell ref="C139:C140"/>
    <mergeCell ref="D139:E139"/>
    <mergeCell ref="F139:F140"/>
    <mergeCell ref="K9:K12"/>
    <mergeCell ref="M9:M12"/>
    <mergeCell ref="L9:L12"/>
    <mergeCell ref="J9:J12"/>
    <mergeCell ref="B32:E32"/>
    <mergeCell ref="N9:N12"/>
    <mergeCell ref="G10:G12"/>
    <mergeCell ref="I10:I12"/>
  </mergeCells>
  <conditionalFormatting sqref="B3">
    <cfRule type="cellIs" dxfId="47" priority="2" operator="lessThan">
      <formula>0</formula>
    </cfRule>
    <cfRule type="cellIs" dxfId="46" priority="3" operator="lessThan">
      <formula>0</formula>
    </cfRule>
    <cfRule type="cellIs" dxfId="45" priority="4" operator="lessThan">
      <formula>0</formula>
    </cfRule>
    <cfRule type="cellIs" dxfId="44" priority="5" operator="lessThan">
      <formula>0</formula>
    </cfRule>
  </conditionalFormatting>
  <conditionalFormatting sqref="M33:M36">
    <cfRule type="cellIs" dxfId="43" priority="1" operator="notEqual">
      <formula>0</formula>
    </cfRule>
  </conditionalFormatting>
  <dataValidations disablePrompts="1" count="1">
    <dataValidation type="custom" errorStyle="warning" allowBlank="1" showInputMessage="1" showErrorMessage="1" errorTitle="Data anomaly" error="Check input" sqref="B4" xr:uid="{A5F900AB-B096-408A-987D-D04EF2A82B91}">
      <formula1>"if(B24:FL80&lt;0,""Check"","""")"</formula1>
    </dataValidation>
  </dataValidations>
  <hyperlinks>
    <hyperlink ref="P5" location="SCI!A1" display="SCI" xr:uid="{28728E9C-DC4D-4F5C-8B87-E7013898D784}"/>
    <hyperlink ref="P4" location="'SFP - Liab, NW '!A1" display="SFP-Liab and NW" xr:uid="{A4FE33F3-AA66-4A96-A7E3-FE2FD6555F58}"/>
    <hyperlink ref="P3" location="'SFP - Asset'!A1" display="SFP-Asset" xr:uid="{465C8AF8-F9FC-4EED-B40C-6432B9F0446F}"/>
    <hyperlink ref="P2" location="Content!A1" display="Content" xr:uid="{AE930946-7759-4A09-9C4D-B3EC182EE62C}"/>
  </hyperlinks>
  <printOptions horizontalCentered="1"/>
  <pageMargins left="0.2" right="0.2" top="1.25" bottom="0.75" header="0.3" footer="0.3"/>
  <pageSetup paperSize="5" scale="36" fitToHeight="0" orientation="portrait" r:id="rId1"/>
  <ignoredErrors>
    <ignoredError sqref="M23" formula="1"/>
  </ignoredErrors>
  <legacy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3">
    <tabColor rgb="FFFFCCCC"/>
    <pageSetUpPr fitToPage="1"/>
  </sheetPr>
  <dimension ref="B2:J58"/>
  <sheetViews>
    <sheetView showGridLines="0" zoomScale="85" zoomScaleNormal="85" workbookViewId="0">
      <selection activeCell="G59" sqref="G59"/>
    </sheetView>
  </sheetViews>
  <sheetFormatPr defaultColWidth="9.140625" defaultRowHeight="12.75" customHeight="1" outlineLevelRow="1"/>
  <cols>
    <col min="1" max="1" width="1.85546875" style="510" customWidth="1"/>
    <col min="2" max="2" width="3.7109375" style="510" customWidth="1"/>
    <col min="3" max="3" width="30.7109375" style="510" customWidth="1"/>
    <col min="4" max="4" width="20.7109375" style="510" customWidth="1"/>
    <col min="5" max="5" width="15.7109375" style="2155" customWidth="1"/>
    <col min="6" max="7" width="20.7109375" style="510" customWidth="1"/>
    <col min="8" max="8" width="30.7109375" style="510" customWidth="1"/>
    <col min="9" max="9" width="2.140625" style="510" customWidth="1"/>
    <col min="10" max="10" width="18.7109375" style="510" customWidth="1"/>
    <col min="11" max="16384" width="9.140625" style="510"/>
  </cols>
  <sheetData>
    <row r="2" spans="2:10" ht="16.5" customHeight="1">
      <c r="B2" s="524" t="s">
        <v>2932</v>
      </c>
      <c r="I2" s="8756" t="s">
        <v>1486</v>
      </c>
      <c r="J2" s="5546" t="s">
        <v>1067</v>
      </c>
    </row>
    <row r="3" spans="2:10" ht="13.5" thickBot="1">
      <c r="B3" s="1455" t="s">
        <v>7</v>
      </c>
      <c r="C3" s="18"/>
      <c r="D3" s="6186">
        <f>'Com Prof'!D2</f>
        <v>0</v>
      </c>
      <c r="E3" s="6187"/>
      <c r="F3" s="6187"/>
      <c r="G3" s="265"/>
      <c r="H3" s="265"/>
      <c r="I3" s="8129"/>
      <c r="J3" s="550" t="s">
        <v>1487</v>
      </c>
    </row>
    <row r="4" spans="2:10" ht="13.5" thickBot="1">
      <c r="B4" s="1455" t="s">
        <v>757</v>
      </c>
      <c r="C4" s="265"/>
      <c r="D4" s="5547">
        <f>'Com Prof'!D3</f>
        <v>45657</v>
      </c>
      <c r="E4" s="5548"/>
      <c r="F4" s="5548"/>
      <c r="G4" s="265"/>
      <c r="H4" s="265"/>
      <c r="I4" s="8129"/>
      <c r="J4" s="550" t="s">
        <v>1488</v>
      </c>
    </row>
    <row r="5" spans="2:10" ht="13.5" thickBot="1">
      <c r="B5" s="593"/>
      <c r="C5" s="593"/>
      <c r="D5" s="593"/>
      <c r="E5" s="593"/>
      <c r="F5" s="593"/>
      <c r="G5" s="593"/>
      <c r="H5" s="593"/>
      <c r="I5" s="8757"/>
      <c r="J5" s="551" t="s">
        <v>258</v>
      </c>
    </row>
    <row r="6" spans="2:10" ht="14.1" customHeight="1">
      <c r="B6" s="18"/>
      <c r="C6" s="18"/>
      <c r="D6" s="18"/>
      <c r="E6" s="18"/>
      <c r="F6" s="18"/>
      <c r="G6" s="18"/>
      <c r="H6" s="18"/>
    </row>
    <row r="7" spans="2:10" ht="14.1" customHeight="1">
      <c r="B7" s="18"/>
      <c r="C7" s="18"/>
      <c r="D7" s="18"/>
      <c r="E7" s="18"/>
      <c r="F7" s="18"/>
      <c r="G7" s="18"/>
      <c r="H7" s="18"/>
    </row>
    <row r="8" spans="2:10" ht="14.1" customHeight="1" thickBot="1">
      <c r="B8" s="18"/>
      <c r="C8" s="18"/>
      <c r="D8" s="18"/>
      <c r="E8" s="18"/>
      <c r="F8" s="18"/>
      <c r="G8" s="18"/>
      <c r="H8" s="18"/>
    </row>
    <row r="9" spans="2:10" s="1896" customFormat="1" ht="12.75" customHeight="1">
      <c r="B9" s="8773" t="s">
        <v>2933</v>
      </c>
      <c r="C9" s="8774"/>
      <c r="D9" s="8769" t="s">
        <v>2934</v>
      </c>
      <c r="E9" s="8766" t="s">
        <v>2935</v>
      </c>
      <c r="F9" s="8769" t="s">
        <v>2936</v>
      </c>
      <c r="G9" s="8771" t="s">
        <v>2937</v>
      </c>
      <c r="H9" s="8762" t="s">
        <v>1497</v>
      </c>
      <c r="I9" s="1432"/>
    </row>
    <row r="10" spans="2:10" s="1896" customFormat="1" ht="12.75" customHeight="1">
      <c r="B10" s="8775"/>
      <c r="C10" s="7976"/>
      <c r="D10" s="7689"/>
      <c r="E10" s="8767"/>
      <c r="F10" s="7689"/>
      <c r="G10" s="8034"/>
      <c r="H10" s="8063"/>
      <c r="I10" s="1432"/>
    </row>
    <row r="11" spans="2:10" s="1896" customFormat="1" ht="12.75" customHeight="1">
      <c r="B11" s="8775"/>
      <c r="C11" s="7976"/>
      <c r="D11" s="7689"/>
      <c r="E11" s="8767"/>
      <c r="F11" s="7689"/>
      <c r="G11" s="8034"/>
      <c r="H11" s="8063"/>
      <c r="I11" s="1432"/>
    </row>
    <row r="12" spans="2:10" s="1896" customFormat="1" ht="12.75" customHeight="1">
      <c r="B12" s="8775"/>
      <c r="C12" s="7976"/>
      <c r="D12" s="7689"/>
      <c r="E12" s="8767"/>
      <c r="F12" s="7689"/>
      <c r="G12" s="8034"/>
      <c r="H12" s="8063"/>
      <c r="I12" s="1432"/>
    </row>
    <row r="13" spans="2:10" s="1896" customFormat="1" ht="12.75" customHeight="1" thickBot="1">
      <c r="B13" s="8776"/>
      <c r="C13" s="8777"/>
      <c r="D13" s="8770"/>
      <c r="E13" s="8768"/>
      <c r="F13" s="8770"/>
      <c r="G13" s="8772"/>
      <c r="H13" s="8763"/>
      <c r="I13" s="1432"/>
    </row>
    <row r="14" spans="2:10" ht="12.75" customHeight="1">
      <c r="B14" s="6189"/>
      <c r="C14" s="6190"/>
      <c r="D14" s="6191"/>
      <c r="E14" s="6192"/>
      <c r="F14" s="6193"/>
      <c r="G14" s="6194"/>
      <c r="H14" s="6195"/>
      <c r="I14" s="18"/>
    </row>
    <row r="15" spans="2:10" ht="12.75" customHeight="1">
      <c r="B15" s="1761">
        <v>1</v>
      </c>
      <c r="C15" s="1104"/>
      <c r="D15" s="1183"/>
      <c r="E15" s="2071"/>
      <c r="F15" s="1112"/>
      <c r="G15" s="2005"/>
      <c r="H15" s="2006"/>
      <c r="I15" s="18"/>
    </row>
    <row r="16" spans="2:10" ht="12.75" customHeight="1">
      <c r="B16" s="1761">
        <v>2</v>
      </c>
      <c r="C16" s="1462"/>
      <c r="D16" s="1189"/>
      <c r="E16" s="2072"/>
      <c r="F16" s="1042"/>
      <c r="G16" s="1640"/>
      <c r="H16" s="2008"/>
      <c r="I16" s="18"/>
    </row>
    <row r="17" spans="2:8" ht="12.75" customHeight="1">
      <c r="B17" s="1761">
        <v>3</v>
      </c>
      <c r="C17" s="1462"/>
      <c r="D17" s="1189"/>
      <c r="E17" s="2072"/>
      <c r="F17" s="1042"/>
      <c r="G17" s="1640"/>
      <c r="H17" s="2008"/>
    </row>
    <row r="18" spans="2:8" ht="12.75" customHeight="1">
      <c r="B18" s="1761">
        <v>4</v>
      </c>
      <c r="C18" s="1462"/>
      <c r="D18" s="1189"/>
      <c r="E18" s="2072"/>
      <c r="F18" s="1042"/>
      <c r="G18" s="1640"/>
      <c r="H18" s="2008"/>
    </row>
    <row r="19" spans="2:8" ht="12.75" customHeight="1">
      <c r="B19" s="1761">
        <v>5</v>
      </c>
      <c r="C19" s="1462"/>
      <c r="D19" s="1189"/>
      <c r="E19" s="2072"/>
      <c r="F19" s="1042"/>
      <c r="G19" s="1640"/>
      <c r="H19" s="2008"/>
    </row>
    <row r="20" spans="2:8" ht="12.75" customHeight="1">
      <c r="B20" s="1761">
        <v>6</v>
      </c>
      <c r="C20" s="1462"/>
      <c r="D20" s="1189"/>
      <c r="E20" s="2072"/>
      <c r="F20" s="1042"/>
      <c r="G20" s="2007"/>
      <c r="H20" s="2008"/>
    </row>
    <row r="21" spans="2:8" ht="12.75" customHeight="1">
      <c r="B21" s="1761">
        <v>7</v>
      </c>
      <c r="C21" s="1462"/>
      <c r="D21" s="1189"/>
      <c r="E21" s="2072"/>
      <c r="F21" s="1042"/>
      <c r="G21" s="1640"/>
      <c r="H21" s="2008"/>
    </row>
    <row r="22" spans="2:8" ht="12.75" customHeight="1">
      <c r="B22" s="1761">
        <v>8</v>
      </c>
      <c r="C22" s="1462"/>
      <c r="D22" s="1189"/>
      <c r="E22" s="2072"/>
      <c r="F22" s="1042"/>
      <c r="G22" s="1640"/>
      <c r="H22" s="2008"/>
    </row>
    <row r="23" spans="2:8" ht="12.75" customHeight="1">
      <c r="B23" s="1761">
        <v>9</v>
      </c>
      <c r="C23" s="1462"/>
      <c r="D23" s="1189"/>
      <c r="E23" s="2072"/>
      <c r="F23" s="1042"/>
      <c r="G23" s="1640"/>
      <c r="H23" s="4043"/>
    </row>
    <row r="24" spans="2:8" ht="12.75" customHeight="1">
      <c r="B24" s="1761">
        <v>10</v>
      </c>
      <c r="C24" s="1462"/>
      <c r="D24" s="1189"/>
      <c r="E24" s="2072"/>
      <c r="F24" s="1042"/>
      <c r="G24" s="1640"/>
      <c r="H24" s="2008"/>
    </row>
    <row r="25" spans="2:8" ht="12.75" customHeight="1">
      <c r="B25" s="2156"/>
      <c r="C25" s="1770"/>
      <c r="D25" s="4111"/>
      <c r="E25" s="4154"/>
      <c r="F25" s="4112"/>
      <c r="G25" s="4261"/>
      <c r="H25" s="4157"/>
    </row>
    <row r="26" spans="2:8" ht="12.75" customHeight="1">
      <c r="B26" s="2157"/>
      <c r="C26" s="1883"/>
      <c r="D26" s="6196"/>
      <c r="E26" s="6197"/>
      <c r="F26" s="4828"/>
      <c r="G26" s="6198"/>
      <c r="H26" s="6199"/>
    </row>
    <row r="27" spans="2:8" ht="12.75" customHeight="1">
      <c r="B27" s="8764" t="s">
        <v>2938</v>
      </c>
      <c r="C27" s="8765"/>
      <c r="D27" s="6200"/>
      <c r="E27" s="6201"/>
      <c r="F27" s="6202">
        <f>SUBTOTAL(9,F15:F24)</f>
        <v>0</v>
      </c>
      <c r="G27" s="6202">
        <f>SUBTOTAL(9,G15:G24)</f>
        <v>0</v>
      </c>
      <c r="H27" s="6203"/>
    </row>
    <row r="28" spans="2:8" ht="12.75" customHeight="1">
      <c r="B28" s="517"/>
      <c r="C28" s="517"/>
      <c r="D28" s="265"/>
      <c r="E28" s="2158"/>
      <c r="F28" s="356" t="s">
        <v>1263</v>
      </c>
      <c r="G28" s="356">
        <f>G27-SFP!G211</f>
        <v>0</v>
      </c>
    </row>
    <row r="33" spans="2:8" s="43" customFormat="1" ht="12.75" customHeight="1">
      <c r="E33" s="351"/>
    </row>
    <row r="34" spans="2:8" s="43" customFormat="1" ht="12.75" hidden="1" customHeight="1">
      <c r="E34" s="351"/>
    </row>
    <row r="35" spans="2:8" s="43" customFormat="1" ht="12.75" hidden="1" customHeight="1">
      <c r="B35" s="7538" t="s">
        <v>1068</v>
      </c>
      <c r="C35" s="7539"/>
      <c r="D35" s="7539"/>
      <c r="E35" s="7539"/>
      <c r="F35" s="7539"/>
      <c r="G35" s="7539"/>
      <c r="H35" s="7540"/>
    </row>
    <row r="36" spans="2:8" s="43" customFormat="1" ht="12.75" hidden="1" customHeight="1">
      <c r="B36" s="8761" t="s">
        <v>52</v>
      </c>
      <c r="C36" s="8761"/>
      <c r="D36" s="8761"/>
      <c r="E36" s="8761"/>
      <c r="F36" s="8761"/>
      <c r="G36" s="1809" t="s">
        <v>756</v>
      </c>
      <c r="H36" s="1473" t="s">
        <v>44</v>
      </c>
    </row>
    <row r="37" spans="2:8" s="43" customFormat="1" ht="12.75" hidden="1" customHeight="1">
      <c r="B37" s="7911" t="s">
        <v>2308</v>
      </c>
      <c r="C37" s="7911"/>
      <c r="D37" s="7911"/>
      <c r="E37" s="7911"/>
      <c r="F37" s="7911"/>
      <c r="G37" s="1165">
        <f>G27</f>
        <v>0</v>
      </c>
      <c r="H37" s="1655"/>
    </row>
    <row r="38" spans="2:8" s="43" customFormat="1" ht="12.75" hidden="1" customHeight="1">
      <c r="B38" s="8485" t="s">
        <v>2571</v>
      </c>
      <c r="C38" s="8485"/>
      <c r="D38" s="8485"/>
      <c r="E38" s="8485"/>
      <c r="F38" s="8485"/>
      <c r="G38" s="1810"/>
      <c r="H38" s="1655"/>
    </row>
    <row r="39" spans="2:8" s="43" customFormat="1" ht="12.75" hidden="1" customHeight="1">
      <c r="B39" s="8245" t="s">
        <v>1767</v>
      </c>
      <c r="C39" s="8245"/>
      <c r="D39" s="8245"/>
      <c r="E39" s="8245"/>
      <c r="F39" s="8245"/>
      <c r="G39" s="1810">
        <f>-SUMIF(G15:G24,"&lt;0")</f>
        <v>0</v>
      </c>
      <c r="H39" s="1655"/>
    </row>
    <row r="40" spans="2:8" s="43" customFormat="1" ht="12.75" hidden="1" customHeight="1">
      <c r="B40" s="8245" t="s">
        <v>2309</v>
      </c>
      <c r="C40" s="8245"/>
      <c r="D40" s="8245"/>
      <c r="E40" s="8245"/>
      <c r="F40" s="8245"/>
      <c r="G40" s="1812"/>
      <c r="H40" s="1812"/>
    </row>
    <row r="41" spans="2:8" s="43" customFormat="1" ht="12.75" hidden="1" customHeight="1">
      <c r="B41" s="8486" t="s">
        <v>2572</v>
      </c>
      <c r="C41" s="8486"/>
      <c r="D41" s="8486"/>
      <c r="E41" s="8486"/>
      <c r="F41" s="8486"/>
      <c r="G41" s="1813">
        <f>SUM(G39:G40)</f>
        <v>0</v>
      </c>
      <c r="H41" s="1655"/>
    </row>
    <row r="42" spans="2:8" s="43" customFormat="1" ht="12.75" hidden="1" customHeight="1">
      <c r="B42" s="8487" t="s">
        <v>2573</v>
      </c>
      <c r="C42" s="8487"/>
      <c r="D42" s="8487"/>
      <c r="E42" s="8487"/>
      <c r="F42" s="8487"/>
      <c r="G42" s="1814">
        <f>G37+G41</f>
        <v>0</v>
      </c>
      <c r="H42" s="1814"/>
    </row>
    <row r="43" spans="2:8" s="43" customFormat="1" ht="12.75" hidden="1" customHeight="1">
      <c r="B43" s="8244" t="s">
        <v>2661</v>
      </c>
      <c r="C43" s="8244"/>
      <c r="D43" s="8244"/>
      <c r="E43" s="8244"/>
      <c r="F43" s="8244"/>
      <c r="G43" s="1810">
        <f>IF(G28&gt;0,G28,0)</f>
        <v>0</v>
      </c>
      <c r="H43" s="1655"/>
    </row>
    <row r="44" spans="2:8" s="43" customFormat="1" ht="12.75" hidden="1" customHeight="1" thickBot="1">
      <c r="B44" s="8483" t="s">
        <v>2939</v>
      </c>
      <c r="C44" s="8483"/>
      <c r="D44" s="8483"/>
      <c r="E44" s="8483"/>
      <c r="F44" s="8484"/>
      <c r="G44" s="1815">
        <f>G42+G43</f>
        <v>0</v>
      </c>
      <c r="H44" s="1924"/>
    </row>
    <row r="45" spans="2:8" s="43" customFormat="1" ht="12.75" hidden="1" customHeight="1" outlineLevel="1" thickTop="1">
      <c r="B45" s="8474" t="s">
        <v>2757</v>
      </c>
      <c r="C45" s="8475"/>
      <c r="D45" s="8475"/>
      <c r="E45" s="8475"/>
      <c r="F45" s="8476"/>
      <c r="G45" s="1925"/>
      <c r="H45" s="1926"/>
    </row>
    <row r="46" spans="2:8" s="43" customFormat="1" ht="12.75" hidden="1" customHeight="1" outlineLevel="1">
      <c r="B46" s="8477"/>
      <c r="C46" s="8478"/>
      <c r="D46" s="8478"/>
      <c r="E46" s="8478"/>
      <c r="F46" s="8479"/>
      <c r="G46" s="1927"/>
      <c r="H46" s="1928"/>
    </row>
    <row r="47" spans="2:8" s="43" customFormat="1" ht="12.75" hidden="1" customHeight="1" outlineLevel="1">
      <c r="B47" s="8480" t="s">
        <v>2576</v>
      </c>
      <c r="C47" s="8481"/>
      <c r="D47" s="8481"/>
      <c r="E47" s="8481"/>
      <c r="F47" s="8482"/>
      <c r="G47" s="1926">
        <f>SUM(G46)</f>
        <v>0</v>
      </c>
      <c r="H47" s="1926"/>
    </row>
    <row r="48" spans="2:8" s="43" customFormat="1" ht="12.75" hidden="1" customHeight="1" outlineLevel="1" thickBot="1">
      <c r="B48" s="8753" t="s">
        <v>2940</v>
      </c>
      <c r="C48" s="8754"/>
      <c r="D48" s="8754"/>
      <c r="E48" s="8754"/>
      <c r="F48" s="8755"/>
      <c r="G48" s="1932">
        <f>G44-G47</f>
        <v>0</v>
      </c>
      <c r="H48" s="1933"/>
    </row>
    <row r="49" spans="2:8" s="43" customFormat="1" ht="12.75" hidden="1" customHeight="1" outlineLevel="1" thickTop="1">
      <c r="B49" s="8474" t="s">
        <v>2757</v>
      </c>
      <c r="C49" s="8475"/>
      <c r="D49" s="8475"/>
      <c r="E49" s="8475"/>
      <c r="F49" s="8476"/>
      <c r="G49" s="1925"/>
      <c r="H49" s="1926"/>
    </row>
    <row r="50" spans="2:8" s="43" customFormat="1" ht="12.75" hidden="1" customHeight="1" outlineLevel="1">
      <c r="B50" s="8477"/>
      <c r="C50" s="8478"/>
      <c r="D50" s="8478"/>
      <c r="E50" s="8478"/>
      <c r="F50" s="8479"/>
      <c r="G50" s="1927"/>
    </row>
    <row r="51" spans="2:8" s="43" customFormat="1" ht="12.75" hidden="1" customHeight="1" outlineLevel="1">
      <c r="B51" s="8480" t="s">
        <v>2576</v>
      </c>
      <c r="C51" s="8481"/>
      <c r="D51" s="8481"/>
      <c r="E51" s="8481"/>
      <c r="F51" s="8482"/>
      <c r="G51" s="1926">
        <f>SUM(G50)</f>
        <v>0</v>
      </c>
    </row>
    <row r="52" spans="2:8" s="43" customFormat="1" ht="12.75" hidden="1" customHeight="1" outlineLevel="1" thickBot="1">
      <c r="B52" s="8753" t="s">
        <v>2941</v>
      </c>
      <c r="C52" s="8754"/>
      <c r="D52" s="8754"/>
      <c r="E52" s="8754"/>
      <c r="F52" s="8755"/>
      <c r="G52" s="1932">
        <f>G48-G51</f>
        <v>0</v>
      </c>
    </row>
    <row r="53" spans="2:8" s="43" customFormat="1" ht="12.75" hidden="1" customHeight="1" collapsed="1" thickTop="1"/>
    <row r="54" spans="2:8" s="43" customFormat="1" ht="12.75" hidden="1" customHeight="1">
      <c r="B54" s="8758" t="s">
        <v>2936</v>
      </c>
      <c r="C54" s="8759"/>
      <c r="D54" s="8760"/>
      <c r="E54" s="1810">
        <f>F27</f>
        <v>0</v>
      </c>
    </row>
    <row r="55" spans="2:8" s="43" customFormat="1" ht="12.75" hidden="1" customHeight="1">
      <c r="B55" s="8758" t="s">
        <v>2942</v>
      </c>
      <c r="C55" s="8759"/>
      <c r="D55" s="8760"/>
      <c r="E55" s="1810">
        <f>G27</f>
        <v>0</v>
      </c>
    </row>
    <row r="56" spans="2:8" s="43" customFormat="1" ht="12.75" hidden="1" customHeight="1">
      <c r="B56" s="1823" t="s">
        <v>2943</v>
      </c>
      <c r="C56" s="1824"/>
      <c r="D56" s="2159"/>
      <c r="E56" s="1823" t="str">
        <f>IFERROR((E55-E54)/E55,"")</f>
        <v/>
      </c>
      <c r="G56" s="285"/>
    </row>
    <row r="57" spans="2:8" s="43" customFormat="1" ht="12.75" hidden="1" customHeight="1">
      <c r="E57" s="351"/>
    </row>
    <row r="58" spans="2:8" s="43" customFormat="1" ht="12.75" customHeight="1">
      <c r="E58" s="351"/>
    </row>
  </sheetData>
  <sheetProtection algorithmName="SHA-512" hashValue="zClSxx0gfoaFFUTikDaznzgnX6BkMh+cQrQtN7R2lZWlkqFwD8glopcOZpYtn7/gbDFe4qrPl1I20nCqjF3asw==" saltValue="X9kVZE1j6UUpQis+ewJiJw==" spinCount="100000" sheet="1" scenarios="1" insertColumns="0" insertRows="0"/>
  <mergeCells count="28">
    <mergeCell ref="B27:C27"/>
    <mergeCell ref="E9:E13"/>
    <mergeCell ref="D9:D13"/>
    <mergeCell ref="F9:F13"/>
    <mergeCell ref="G9:G13"/>
    <mergeCell ref="B9:C13"/>
    <mergeCell ref="I2:I5"/>
    <mergeCell ref="B45:F45"/>
    <mergeCell ref="B46:F46"/>
    <mergeCell ref="B55:D55"/>
    <mergeCell ref="B54:D54"/>
    <mergeCell ref="B43:F43"/>
    <mergeCell ref="B41:F41"/>
    <mergeCell ref="B40:F40"/>
    <mergeCell ref="B42:F42"/>
    <mergeCell ref="B44:F44"/>
    <mergeCell ref="B35:H35"/>
    <mergeCell ref="B39:F39"/>
    <mergeCell ref="B38:F38"/>
    <mergeCell ref="B37:F37"/>
    <mergeCell ref="B36:F36"/>
    <mergeCell ref="H9:H13"/>
    <mergeCell ref="B52:F52"/>
    <mergeCell ref="B47:F47"/>
    <mergeCell ref="B48:F48"/>
    <mergeCell ref="B49:F49"/>
    <mergeCell ref="B50:F50"/>
    <mergeCell ref="B51:F51"/>
  </mergeCells>
  <conditionalFormatting sqref="B3">
    <cfRule type="cellIs" dxfId="42" priority="2" operator="lessThan">
      <formula>0</formula>
    </cfRule>
    <cfRule type="cellIs" dxfId="41" priority="3" operator="lessThan">
      <formula>0</formula>
    </cfRule>
    <cfRule type="cellIs" dxfId="40" priority="4" operator="lessThan">
      <formula>0</formula>
    </cfRule>
    <cfRule type="cellIs" dxfId="39" priority="5" operator="lessThan">
      <formula>0</formula>
    </cfRule>
  </conditionalFormatting>
  <conditionalFormatting sqref="G28">
    <cfRule type="cellIs" dxfId="38" priority="1" operator="notEqual">
      <formula>0</formula>
    </cfRule>
  </conditionalFormatting>
  <dataValidations count="1">
    <dataValidation type="custom" errorStyle="warning" allowBlank="1" showInputMessage="1" showErrorMessage="1" errorTitle="Data anomaly" error="Check input" sqref="B4" xr:uid="{9FED0D8D-D9C5-4657-971C-D77192DEAFCC}">
      <formula1>"if(B24:FL80&lt;0,""Check"","""")"</formula1>
    </dataValidation>
  </dataValidations>
  <hyperlinks>
    <hyperlink ref="J5" location="SCI!A1" display="SCI" xr:uid="{FF8A614D-29CE-4FEF-834B-EA22B9DAB6B1}"/>
    <hyperlink ref="J4" location="'SFP - Liab, NW '!A1" display="SFP-Liab and NW" xr:uid="{8C60268F-EECD-4170-8DB4-03EC75E7C7A2}"/>
    <hyperlink ref="J3" location="'SFP - Asset'!A1" display="SFP-Asset" xr:uid="{58FE98B5-4B56-4B9F-AF41-7977C72E4C47}"/>
    <hyperlink ref="J2" location="Content!A1" display="Content" xr:uid="{90B16A48-0221-4CD7-BEC4-B999ADC6D1E7}"/>
  </hyperlinks>
  <printOptions horizontalCentered="1"/>
  <pageMargins left="0.2" right="0.2" top="1.25" bottom="0.75" header="0.3" footer="0.3"/>
  <pageSetup paperSize="5" scale="83"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92">
    <tabColor rgb="FFFFCCCC"/>
    <pageSetUpPr fitToPage="1"/>
  </sheetPr>
  <dimension ref="B2:K58"/>
  <sheetViews>
    <sheetView showGridLines="0" zoomScale="85" zoomScaleNormal="85" workbookViewId="0">
      <selection activeCell="D3" sqref="D3"/>
    </sheetView>
  </sheetViews>
  <sheetFormatPr defaultColWidth="9.140625" defaultRowHeight="12.75" customHeight="1" outlineLevelRow="1"/>
  <cols>
    <col min="1" max="1" width="1.85546875" style="510" customWidth="1"/>
    <col min="2" max="2" width="3.7109375" style="510" customWidth="1"/>
    <col min="3" max="4" width="35.7109375" style="510" customWidth="1"/>
    <col min="5" max="6" width="20.7109375" style="510" customWidth="1"/>
    <col min="7" max="7" width="30.7109375" style="510" customWidth="1"/>
    <col min="8" max="8" width="2.140625" style="510" customWidth="1"/>
    <col min="9" max="9" width="18.7109375" style="510" customWidth="1"/>
    <col min="10" max="10" width="9.140625" style="510"/>
    <col min="11" max="11" width="27.85546875" style="510" customWidth="1"/>
    <col min="12" max="16384" width="9.140625" style="510"/>
  </cols>
  <sheetData>
    <row r="2" spans="2:11" ht="16.5" customHeight="1">
      <c r="B2" s="524" t="s">
        <v>2944</v>
      </c>
      <c r="H2" s="8633" t="s">
        <v>1486</v>
      </c>
      <c r="I2" s="5933" t="s">
        <v>1067</v>
      </c>
    </row>
    <row r="3" spans="2:11" ht="13.5" thickBot="1">
      <c r="B3" s="1455" t="s">
        <v>7</v>
      </c>
      <c r="C3" s="18"/>
      <c r="D3" s="6186">
        <f>'Com Prof'!D2</f>
        <v>0</v>
      </c>
      <c r="E3" s="6187"/>
      <c r="F3" s="6187"/>
      <c r="G3" s="524"/>
      <c r="H3" s="8129"/>
      <c r="I3" s="550" t="s">
        <v>1487</v>
      </c>
    </row>
    <row r="4" spans="2:11" ht="16.5" customHeight="1" thickBot="1">
      <c r="B4" s="1455" t="s">
        <v>757</v>
      </c>
      <c r="C4" s="265"/>
      <c r="D4" s="6071">
        <f>'Com Prof'!D3</f>
        <v>45657</v>
      </c>
      <c r="E4" s="6072"/>
      <c r="F4" s="6072"/>
      <c r="H4" s="8129"/>
      <c r="I4" s="550" t="s">
        <v>1488</v>
      </c>
    </row>
    <row r="5" spans="2:11" ht="13.5" thickBot="1">
      <c r="B5" s="593"/>
      <c r="C5" s="593"/>
      <c r="D5" s="593"/>
      <c r="E5" s="593"/>
      <c r="F5" s="593"/>
      <c r="G5" s="593"/>
      <c r="H5" s="8275"/>
      <c r="I5" s="551" t="s">
        <v>258</v>
      </c>
    </row>
    <row r="6" spans="2:11" ht="14.1" customHeight="1">
      <c r="B6" s="265"/>
      <c r="C6" s="265"/>
      <c r="D6" s="265"/>
      <c r="E6" s="265"/>
      <c r="F6" s="265"/>
      <c r="G6" s="265"/>
    </row>
    <row r="7" spans="2:11" ht="14.1" customHeight="1">
      <c r="B7" s="265"/>
      <c r="C7" s="265"/>
      <c r="D7" s="265"/>
      <c r="E7" s="265"/>
      <c r="F7" s="265"/>
      <c r="G7" s="265"/>
    </row>
    <row r="8" spans="2:11" ht="14.1" customHeight="1" thickBot="1">
      <c r="B8" s="265"/>
      <c r="C8" s="265"/>
      <c r="D8" s="6204"/>
      <c r="E8" s="6204"/>
      <c r="F8" s="6204"/>
      <c r="G8" s="6204"/>
      <c r="K8" s="524"/>
    </row>
    <row r="9" spans="2:11" ht="12.75" customHeight="1">
      <c r="B9" s="8792" t="s">
        <v>52</v>
      </c>
      <c r="C9" s="8062"/>
      <c r="D9" s="8791" t="s">
        <v>2945</v>
      </c>
      <c r="E9" s="8795" t="s">
        <v>2936</v>
      </c>
      <c r="F9" s="8796" t="s">
        <v>2937</v>
      </c>
      <c r="G9" s="8789" t="s">
        <v>1497</v>
      </c>
    </row>
    <row r="10" spans="2:11" ht="12.75" customHeight="1">
      <c r="B10" s="8054"/>
      <c r="C10" s="8063"/>
      <c r="D10" s="7976"/>
      <c r="E10" s="7689"/>
      <c r="F10" s="8034"/>
      <c r="G10" s="8018"/>
    </row>
    <row r="11" spans="2:11" ht="12.75" customHeight="1">
      <c r="B11" s="8054"/>
      <c r="C11" s="8063"/>
      <c r="D11" s="7976"/>
      <c r="E11" s="7689"/>
      <c r="F11" s="8034"/>
      <c r="G11" s="8018"/>
    </row>
    <row r="12" spans="2:11" ht="12.75" customHeight="1" thickBot="1">
      <c r="B12" s="8793"/>
      <c r="C12" s="8794"/>
      <c r="D12" s="8777"/>
      <c r="E12" s="8770"/>
      <c r="F12" s="8772"/>
      <c r="G12" s="8790"/>
    </row>
    <row r="13" spans="2:11" ht="12.75" customHeight="1">
      <c r="B13" s="2110"/>
      <c r="C13" s="2111"/>
      <c r="D13" s="6205"/>
      <c r="E13" s="6206"/>
      <c r="F13" s="6207"/>
      <c r="G13" s="6208"/>
    </row>
    <row r="14" spans="2:11" ht="12.75" customHeight="1">
      <c r="B14" s="2112"/>
      <c r="C14" s="2113"/>
      <c r="D14" s="2114"/>
      <c r="E14" s="2115"/>
      <c r="F14" s="2116"/>
      <c r="G14" s="2117"/>
    </row>
    <row r="15" spans="2:11" ht="12.75" customHeight="1">
      <c r="B15" s="2118">
        <v>1</v>
      </c>
      <c r="C15" s="2119" t="s">
        <v>1247</v>
      </c>
      <c r="D15" s="2120"/>
      <c r="E15" s="2121"/>
      <c r="F15" s="2122"/>
      <c r="G15" s="2123"/>
    </row>
    <row r="16" spans="2:11" ht="12.75" customHeight="1">
      <c r="B16" s="2118">
        <v>2</v>
      </c>
      <c r="C16" s="2119" t="s">
        <v>1248</v>
      </c>
      <c r="D16" s="2124"/>
      <c r="E16" s="2125"/>
      <c r="F16" s="2126"/>
      <c r="G16" s="2127"/>
    </row>
    <row r="17" spans="2:7" ht="12.75" customHeight="1">
      <c r="B17" s="2118">
        <v>3</v>
      </c>
      <c r="C17" s="2119" t="s">
        <v>1249</v>
      </c>
      <c r="D17" s="2124"/>
      <c r="E17" s="2125"/>
      <c r="F17" s="2126"/>
      <c r="G17" s="2127"/>
    </row>
    <row r="18" spans="2:7" ht="12.75" customHeight="1">
      <c r="B18" s="2118">
        <v>4</v>
      </c>
      <c r="C18" s="2119" t="s">
        <v>1250</v>
      </c>
      <c r="D18" s="2124"/>
      <c r="E18" s="2125"/>
      <c r="F18" s="2126"/>
      <c r="G18" s="2127"/>
    </row>
    <row r="19" spans="2:7" ht="12.75" customHeight="1">
      <c r="B19" s="2118">
        <v>5</v>
      </c>
      <c r="C19" s="2119" t="s">
        <v>1251</v>
      </c>
      <c r="D19" s="2124"/>
      <c r="E19" s="2125"/>
      <c r="F19" s="2126"/>
      <c r="G19" s="2127"/>
    </row>
    <row r="20" spans="2:7" ht="12.75" customHeight="1">
      <c r="B20" s="2118">
        <v>6</v>
      </c>
      <c r="C20" s="2119" t="s">
        <v>2946</v>
      </c>
      <c r="D20" s="2124"/>
      <c r="E20" s="2125"/>
      <c r="F20" s="2126"/>
      <c r="G20" s="2127"/>
    </row>
    <row r="21" spans="2:7" ht="12.75" customHeight="1">
      <c r="B21" s="2128"/>
      <c r="C21" s="2129" t="s">
        <v>2947</v>
      </c>
      <c r="D21" s="2124"/>
      <c r="E21" s="2125"/>
      <c r="F21" s="2126"/>
      <c r="G21" s="2127"/>
    </row>
    <row r="22" spans="2:7" ht="12.75" customHeight="1">
      <c r="B22" s="2128"/>
      <c r="C22" s="2130"/>
      <c r="D22" s="2124"/>
      <c r="E22" s="2125"/>
      <c r="F22" s="2126"/>
      <c r="G22" s="2127"/>
    </row>
    <row r="23" spans="2:7" ht="12.75" customHeight="1">
      <c r="B23" s="2128"/>
      <c r="C23" s="2131"/>
      <c r="D23" s="2124"/>
      <c r="E23" s="2125"/>
      <c r="F23" s="2126"/>
      <c r="G23" s="2127"/>
    </row>
    <row r="24" spans="2:7" ht="12.75" customHeight="1">
      <c r="B24" s="2128"/>
      <c r="C24" s="2131"/>
      <c r="D24" s="2124"/>
      <c r="E24" s="2125"/>
      <c r="F24" s="2126"/>
      <c r="G24" s="2127"/>
    </row>
    <row r="25" spans="2:7" ht="12.75" customHeight="1">
      <c r="B25" s="2128"/>
      <c r="C25" s="2131"/>
      <c r="D25" s="2124"/>
      <c r="E25" s="2125"/>
      <c r="F25" s="2126"/>
      <c r="G25" s="4044"/>
    </row>
    <row r="26" spans="2:7" ht="12.75" customHeight="1">
      <c r="B26" s="2132"/>
      <c r="C26" s="6209"/>
      <c r="D26" s="6210"/>
      <c r="E26" s="6211"/>
      <c r="F26" s="6212"/>
      <c r="G26" s="4045"/>
    </row>
    <row r="27" spans="2:7" ht="12.75" customHeight="1">
      <c r="B27" s="6213"/>
      <c r="C27" s="6214" t="s">
        <v>2948</v>
      </c>
      <c r="D27" s="6215"/>
      <c r="E27" s="6216">
        <f>SUBTOTAL(9,E15:E25)</f>
        <v>0</v>
      </c>
      <c r="F27" s="6216">
        <f>SUBTOTAL(9,F15:F25)</f>
        <v>0</v>
      </c>
      <c r="G27" s="6217"/>
    </row>
    <row r="28" spans="2:7" ht="12.75" customHeight="1">
      <c r="E28" s="1449" t="s">
        <v>1263</v>
      </c>
      <c r="F28" s="356">
        <f>F27-SFP!G204</f>
        <v>0</v>
      </c>
    </row>
    <row r="33" spans="2:7" s="43" customFormat="1" ht="12.75" customHeight="1"/>
    <row r="34" spans="2:7" s="43" customFormat="1" ht="12.75" hidden="1" customHeight="1"/>
    <row r="35" spans="2:7" s="43" customFormat="1" ht="12.75" hidden="1" customHeight="1">
      <c r="B35" s="7538" t="s">
        <v>1068</v>
      </c>
      <c r="C35" s="7539"/>
      <c r="D35" s="7539"/>
      <c r="E35" s="7539"/>
      <c r="F35" s="7539"/>
      <c r="G35" s="7539"/>
    </row>
    <row r="36" spans="2:7" s="43" customFormat="1" ht="12.75" hidden="1" customHeight="1">
      <c r="B36" s="8798" t="s">
        <v>52</v>
      </c>
      <c r="C36" s="8799"/>
      <c r="D36" s="8799"/>
      <c r="E36" s="8800"/>
      <c r="F36" s="1809" t="s">
        <v>756</v>
      </c>
      <c r="G36" s="1473" t="s">
        <v>44</v>
      </c>
    </row>
    <row r="37" spans="2:7" s="43" customFormat="1" ht="12.75" hidden="1" customHeight="1">
      <c r="B37" s="8147" t="s">
        <v>2308</v>
      </c>
      <c r="C37" s="8148"/>
      <c r="D37" s="8148"/>
      <c r="E37" s="8149"/>
      <c r="F37" s="1165">
        <f>F27</f>
        <v>0</v>
      </c>
      <c r="G37" s="1655"/>
    </row>
    <row r="38" spans="2:7" s="43" customFormat="1" ht="12.75" hidden="1" customHeight="1">
      <c r="B38" s="8786" t="s">
        <v>2571</v>
      </c>
      <c r="C38" s="8787"/>
      <c r="D38" s="8787"/>
      <c r="E38" s="8788"/>
      <c r="F38" s="1810"/>
      <c r="G38" s="1655"/>
    </row>
    <row r="39" spans="2:7" s="43" customFormat="1" ht="12.75" hidden="1" customHeight="1">
      <c r="B39" s="8468" t="s">
        <v>1767</v>
      </c>
      <c r="C39" s="8469"/>
      <c r="D39" s="8469"/>
      <c r="E39" s="8470"/>
      <c r="F39" s="1810">
        <f>-SUMIF(F15:F25,"&lt;0")</f>
        <v>0</v>
      </c>
      <c r="G39" s="1655"/>
    </row>
    <row r="40" spans="2:7" s="43" customFormat="1" ht="12.75" hidden="1" customHeight="1">
      <c r="B40" s="8468" t="s">
        <v>2309</v>
      </c>
      <c r="C40" s="8469"/>
      <c r="D40" s="8469"/>
      <c r="E40" s="8470"/>
      <c r="F40" s="1812"/>
      <c r="G40" s="1812"/>
    </row>
    <row r="41" spans="2:7" s="43" customFormat="1" ht="12.75" hidden="1" customHeight="1">
      <c r="B41" s="8780" t="s">
        <v>2572</v>
      </c>
      <c r="C41" s="8781"/>
      <c r="D41" s="8781"/>
      <c r="E41" s="8782"/>
      <c r="F41" s="1813">
        <f>SUM(F39:F40)</f>
        <v>0</v>
      </c>
      <c r="G41" s="1655"/>
    </row>
    <row r="42" spans="2:7" s="43" customFormat="1" ht="12.75" hidden="1" customHeight="1">
      <c r="B42" s="8783" t="s">
        <v>2573</v>
      </c>
      <c r="C42" s="8784"/>
      <c r="D42" s="8784"/>
      <c r="E42" s="8785"/>
      <c r="F42" s="1814">
        <f>F37+F41</f>
        <v>0</v>
      </c>
      <c r="G42" s="1814"/>
    </row>
    <row r="43" spans="2:7" s="43" customFormat="1" ht="12.75" hidden="1" customHeight="1">
      <c r="B43" s="8786" t="s">
        <v>2661</v>
      </c>
      <c r="C43" s="8787"/>
      <c r="D43" s="8787"/>
      <c r="E43" s="8788"/>
      <c r="F43" s="1810">
        <f>IF(F28&gt;0,F28,0)</f>
        <v>0</v>
      </c>
      <c r="G43" s="1655"/>
    </row>
    <row r="44" spans="2:7" s="43" customFormat="1" ht="12.75" hidden="1" customHeight="1" thickBot="1">
      <c r="B44" s="8484" t="s">
        <v>2949</v>
      </c>
      <c r="C44" s="8797"/>
      <c r="D44" s="8797"/>
      <c r="E44" s="8797"/>
      <c r="F44" s="1815">
        <f>F42+F43</f>
        <v>0</v>
      </c>
      <c r="G44" s="1924"/>
    </row>
    <row r="45" spans="2:7" s="43" customFormat="1" ht="12.75" hidden="1" customHeight="1" outlineLevel="1" thickTop="1">
      <c r="B45" s="8256" t="s">
        <v>2757</v>
      </c>
      <c r="C45" s="8256"/>
      <c r="D45" s="8256"/>
      <c r="E45" s="8256"/>
      <c r="F45" s="1926"/>
      <c r="G45" s="1926"/>
    </row>
    <row r="46" spans="2:7" s="43" customFormat="1" ht="12.75" hidden="1" customHeight="1" outlineLevel="1">
      <c r="B46" s="8257"/>
      <c r="C46" s="8257"/>
      <c r="D46" s="8257"/>
      <c r="E46" s="8257"/>
      <c r="F46" s="1928"/>
      <c r="G46" s="1928"/>
    </row>
    <row r="47" spans="2:7" s="43" customFormat="1" ht="12.75" hidden="1" customHeight="1" outlineLevel="1">
      <c r="B47" s="8778" t="s">
        <v>2576</v>
      </c>
      <c r="C47" s="8778"/>
      <c r="D47" s="8778"/>
      <c r="E47" s="8778"/>
      <c r="F47" s="1926">
        <f>SUM(F46)</f>
        <v>0</v>
      </c>
      <c r="G47" s="1926"/>
    </row>
    <row r="48" spans="2:7" s="43" customFormat="1" ht="12.75" hidden="1" customHeight="1" outlineLevel="1" thickBot="1">
      <c r="B48" s="8779" t="s">
        <v>2950</v>
      </c>
      <c r="C48" s="8779"/>
      <c r="D48" s="8779"/>
      <c r="E48" s="8779"/>
      <c r="F48" s="1932">
        <f>F44-F47</f>
        <v>0</v>
      </c>
      <c r="G48" s="1933"/>
    </row>
    <row r="49" spans="2:7" s="43" customFormat="1" ht="12.75" hidden="1" customHeight="1" outlineLevel="1" thickTop="1">
      <c r="B49" s="8256" t="s">
        <v>2757</v>
      </c>
      <c r="C49" s="8256"/>
      <c r="D49" s="8256"/>
      <c r="E49" s="8256"/>
      <c r="F49" s="1926"/>
      <c r="G49" s="1926"/>
    </row>
    <row r="50" spans="2:7" s="43" customFormat="1" ht="12.75" hidden="1" customHeight="1" outlineLevel="1">
      <c r="B50" s="8257"/>
      <c r="C50" s="8257"/>
      <c r="D50" s="8257"/>
      <c r="E50" s="8257"/>
      <c r="F50" s="1928"/>
    </row>
    <row r="51" spans="2:7" s="43" customFormat="1" ht="12.75" hidden="1" customHeight="1" outlineLevel="1">
      <c r="B51" s="8778" t="s">
        <v>2576</v>
      </c>
      <c r="C51" s="8778"/>
      <c r="D51" s="8778"/>
      <c r="E51" s="8778"/>
      <c r="F51" s="1926">
        <f>SUM(F50)</f>
        <v>0</v>
      </c>
    </row>
    <row r="52" spans="2:7" s="43" customFormat="1" ht="12.75" hidden="1" customHeight="1" outlineLevel="1" thickBot="1">
      <c r="B52" s="8779" t="s">
        <v>2951</v>
      </c>
      <c r="C52" s="8779"/>
      <c r="D52" s="8779"/>
      <c r="E52" s="8779"/>
      <c r="F52" s="1932">
        <f>F48-F51</f>
        <v>0</v>
      </c>
    </row>
    <row r="53" spans="2:7" s="43" customFormat="1" ht="12.75" hidden="1" customHeight="1" collapsed="1" thickTop="1"/>
    <row r="54" spans="2:7" s="43" customFormat="1" ht="12.75" hidden="1" customHeight="1">
      <c r="B54" s="1564" t="s">
        <v>2936</v>
      </c>
      <c r="C54" s="1564"/>
      <c r="D54" s="1810">
        <f>E27</f>
        <v>0</v>
      </c>
    </row>
    <row r="55" spans="2:7" s="43" customFormat="1" ht="12.75" hidden="1" customHeight="1">
      <c r="B55" s="1564" t="s">
        <v>2942</v>
      </c>
      <c r="C55" s="1564"/>
      <c r="D55" s="1810">
        <f>F27</f>
        <v>0</v>
      </c>
    </row>
    <row r="56" spans="2:7" s="43" customFormat="1" ht="12.75" hidden="1" customHeight="1">
      <c r="B56" s="1823" t="s">
        <v>2943</v>
      </c>
      <c r="C56" s="1823"/>
      <c r="D56" s="1823" t="str">
        <f>IFERROR((D55-D54)/D55,"")</f>
        <v/>
      </c>
    </row>
    <row r="57" spans="2:7" s="43" customFormat="1" ht="12.75" hidden="1" customHeight="1"/>
    <row r="58" spans="2:7" s="43" customFormat="1" ht="12.75" customHeight="1"/>
  </sheetData>
  <sheetProtection algorithmName="SHA-512" hashValue="VMt6yz3rMfs4VfeBQ3o6GkXtaO9EyPk+7S9Mu4QIy7Zcn7cSOH4PhRM6P+SWAotipN145CdBdx7gq/9imxBBjQ==" saltValue="SlgMPJGmqTI2rT+SQWkNxw==" spinCount="100000" sheet="1" scenarios="1" insertColumns="0" insertRows="0"/>
  <mergeCells count="24">
    <mergeCell ref="B44:E44"/>
    <mergeCell ref="B35:G35"/>
    <mergeCell ref="B36:E36"/>
    <mergeCell ref="B37:E37"/>
    <mergeCell ref="B38:E38"/>
    <mergeCell ref="B39:E39"/>
    <mergeCell ref="H2:H5"/>
    <mergeCell ref="B40:E40"/>
    <mergeCell ref="B41:E41"/>
    <mergeCell ref="B42:E42"/>
    <mergeCell ref="B43:E43"/>
    <mergeCell ref="G9:G12"/>
    <mergeCell ref="D9:D12"/>
    <mergeCell ref="B9:C12"/>
    <mergeCell ref="E9:E12"/>
    <mergeCell ref="F9:F12"/>
    <mergeCell ref="B50:E50"/>
    <mergeCell ref="B51:E51"/>
    <mergeCell ref="B52:E52"/>
    <mergeCell ref="B45:E45"/>
    <mergeCell ref="B46:E46"/>
    <mergeCell ref="B47:E47"/>
    <mergeCell ref="B48:E48"/>
    <mergeCell ref="B49:E49"/>
  </mergeCells>
  <conditionalFormatting sqref="B3">
    <cfRule type="cellIs" dxfId="37" priority="2" operator="lessThan">
      <formula>0</formula>
    </cfRule>
    <cfRule type="cellIs" dxfId="36" priority="3" operator="lessThan">
      <formula>0</formula>
    </cfRule>
    <cfRule type="cellIs" dxfId="35" priority="4" operator="lessThan">
      <formula>0</formula>
    </cfRule>
    <cfRule type="cellIs" dxfId="34" priority="5" operator="lessThan">
      <formula>0</formula>
    </cfRule>
  </conditionalFormatting>
  <conditionalFormatting sqref="F28">
    <cfRule type="cellIs" dxfId="33" priority="1" operator="notEqual">
      <formula>0</formula>
    </cfRule>
  </conditionalFormatting>
  <dataValidations count="1">
    <dataValidation type="custom" errorStyle="warning" allowBlank="1" showInputMessage="1" showErrorMessage="1" errorTitle="Data anomaly" error="Check input" sqref="B4" xr:uid="{4FC07AEB-7B0C-4816-AAF3-7A6A53E3B60E}">
      <formula1>"if(B24:FL80&lt;0,""Check"","""")"</formula1>
    </dataValidation>
  </dataValidations>
  <hyperlinks>
    <hyperlink ref="I5" location="SCI!A1" display="SCI" xr:uid="{2071D087-D1DA-4151-9211-1E2AAE266299}"/>
    <hyperlink ref="I4" location="'SFP - Liab, NW '!A1" display="SFP-Liab and NW" xr:uid="{B362A7AE-1B71-4DF9-A53F-54AE87A4221F}"/>
    <hyperlink ref="I3" location="'SFP - Asset'!A1" display="SFP-Asset" xr:uid="{644216C3-F661-493C-9F56-65142B175F9A}"/>
    <hyperlink ref="I2" location="Content!A1" display="Content" xr:uid="{3B1D8F55-5ABE-496B-A173-623EA8ACDF5E}"/>
  </hyperlinks>
  <printOptions horizontalCentered="1"/>
  <pageMargins left="0.2" right="0.2" top="1.25" bottom="0.75" header="0.3" footer="0.3"/>
  <pageSetup paperSize="5" scale="84"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4">
    <tabColor rgb="FFFFCCCC"/>
    <pageSetUpPr fitToPage="1"/>
  </sheetPr>
  <dimension ref="B2:I57"/>
  <sheetViews>
    <sheetView showGridLines="0" zoomScale="85" zoomScaleNormal="85" workbookViewId="0">
      <selection activeCell="I9" sqref="I9"/>
    </sheetView>
  </sheetViews>
  <sheetFormatPr defaultColWidth="9.140625" defaultRowHeight="12.75" customHeight="1" outlineLevelRow="1"/>
  <cols>
    <col min="1" max="1" width="1.85546875" style="510" customWidth="1"/>
    <col min="2" max="2" width="3.7109375" style="510" customWidth="1"/>
    <col min="3" max="4" width="35.7109375" style="510" customWidth="1"/>
    <col min="5" max="6" width="20.7109375" style="510" customWidth="1"/>
    <col min="7" max="7" width="30.7109375" style="510" customWidth="1"/>
    <col min="8" max="8" width="2.140625" style="510" customWidth="1"/>
    <col min="9" max="9" width="18.7109375" style="510" customWidth="1"/>
    <col min="10" max="16384" width="9.140625" style="510"/>
  </cols>
  <sheetData>
    <row r="2" spans="2:9" ht="16.5" customHeight="1">
      <c r="B2" s="524" t="s">
        <v>2952</v>
      </c>
      <c r="H2" s="8801" t="s">
        <v>1486</v>
      </c>
      <c r="I2" s="6218" t="s">
        <v>1067</v>
      </c>
    </row>
    <row r="3" spans="2:9" ht="13.5" thickBot="1">
      <c r="B3" s="1455" t="s">
        <v>7</v>
      </c>
      <c r="C3" s="18"/>
      <c r="D3" s="6186">
        <f>'Com Prof'!D2</f>
        <v>0</v>
      </c>
      <c r="E3" s="6187"/>
      <c r="F3" s="6187"/>
      <c r="G3" s="524"/>
      <c r="H3" s="8129"/>
      <c r="I3" s="550" t="s">
        <v>1487</v>
      </c>
    </row>
    <row r="4" spans="2:9" ht="16.5" customHeight="1" thickBot="1">
      <c r="B4" s="1455" t="s">
        <v>757</v>
      </c>
      <c r="C4" s="265"/>
      <c r="D4" s="6219">
        <f>'Com Prof'!D3</f>
        <v>45657</v>
      </c>
      <c r="E4" s="6220"/>
      <c r="F4" s="6220"/>
      <c r="H4" s="8129"/>
      <c r="I4" s="550" t="s">
        <v>1488</v>
      </c>
    </row>
    <row r="5" spans="2:9" ht="13.5" thickBot="1">
      <c r="B5" s="593"/>
      <c r="C5" s="593"/>
      <c r="D5" s="593"/>
      <c r="E5" s="593"/>
      <c r="F5" s="593"/>
      <c r="G5" s="593"/>
      <c r="H5" s="8757"/>
      <c r="I5" s="551" t="s">
        <v>258</v>
      </c>
    </row>
    <row r="6" spans="2:9">
      <c r="B6" s="593"/>
      <c r="C6" s="593"/>
      <c r="D6" s="593"/>
      <c r="E6" s="593"/>
      <c r="F6" s="593"/>
      <c r="G6" s="593"/>
      <c r="H6" s="1860"/>
      <c r="I6" s="377"/>
    </row>
    <row r="7" spans="2:9" ht="14.1" customHeight="1">
      <c r="B7" s="265"/>
      <c r="C7" s="265"/>
      <c r="D7" s="265"/>
      <c r="E7" s="265"/>
      <c r="F7" s="265"/>
      <c r="G7" s="265"/>
    </row>
    <row r="8" spans="2:9" ht="14.1" customHeight="1" thickBot="1">
      <c r="B8" s="265"/>
      <c r="C8" s="265"/>
      <c r="D8" s="265"/>
      <c r="E8" s="265"/>
      <c r="F8" s="265"/>
      <c r="G8" s="265"/>
    </row>
    <row r="9" spans="2:9" ht="12.75" customHeight="1">
      <c r="B9" s="8805" t="s">
        <v>2953</v>
      </c>
      <c r="C9" s="8791"/>
      <c r="D9" s="8795" t="s">
        <v>2954</v>
      </c>
      <c r="E9" s="8795" t="s">
        <v>2936</v>
      </c>
      <c r="F9" s="8796" t="s">
        <v>2955</v>
      </c>
      <c r="G9" s="8804" t="s">
        <v>1497</v>
      </c>
    </row>
    <row r="10" spans="2:9" ht="12.75" customHeight="1">
      <c r="B10" s="8775"/>
      <c r="C10" s="7976"/>
      <c r="D10" s="7689"/>
      <c r="E10" s="7689"/>
      <c r="F10" s="8034"/>
      <c r="G10" s="7388"/>
    </row>
    <row r="11" spans="2:9" ht="12.75" customHeight="1">
      <c r="B11" s="8775"/>
      <c r="C11" s="7976"/>
      <c r="D11" s="7689"/>
      <c r="E11" s="7689"/>
      <c r="F11" s="8034"/>
      <c r="G11" s="7388"/>
    </row>
    <row r="12" spans="2:9" ht="12.75" customHeight="1" thickBot="1">
      <c r="B12" s="8776"/>
      <c r="C12" s="8777"/>
      <c r="D12" s="8770"/>
      <c r="E12" s="8770"/>
      <c r="F12" s="8772"/>
      <c r="G12" s="8763"/>
    </row>
    <row r="13" spans="2:9" ht="12.75" customHeight="1">
      <c r="B13" s="6221"/>
      <c r="C13" s="6222"/>
      <c r="D13" s="6223"/>
      <c r="E13" s="6224"/>
      <c r="F13" s="6225"/>
      <c r="G13" s="6226"/>
    </row>
    <row r="14" spans="2:9" ht="12.75" customHeight="1">
      <c r="B14" s="1935"/>
      <c r="C14" s="2003" t="s">
        <v>2956</v>
      </c>
      <c r="D14" s="1270"/>
      <c r="E14" s="1645"/>
      <c r="F14" s="1648"/>
      <c r="G14" s="2004"/>
    </row>
    <row r="15" spans="2:9" ht="12.75" customHeight="1">
      <c r="B15" s="1761">
        <v>1</v>
      </c>
      <c r="C15" s="1762"/>
      <c r="D15" s="1183"/>
      <c r="E15" s="1637"/>
      <c r="F15" s="2005"/>
      <c r="G15" s="2006"/>
    </row>
    <row r="16" spans="2:9" ht="12.75" customHeight="1">
      <c r="B16" s="1761">
        <v>2</v>
      </c>
      <c r="C16" s="1765"/>
      <c r="D16" s="1189"/>
      <c r="E16" s="1766"/>
      <c r="F16" s="2007"/>
      <c r="G16" s="1417"/>
    </row>
    <row r="17" spans="2:7" ht="12.75" customHeight="1">
      <c r="B17" s="1761">
        <v>3</v>
      </c>
      <c r="C17" s="1765"/>
      <c r="D17" s="1189"/>
      <c r="E17" s="1766"/>
      <c r="F17" s="2007"/>
      <c r="G17" s="2008"/>
    </row>
    <row r="18" spans="2:7" s="524" customFormat="1" ht="12.75" customHeight="1">
      <c r="B18" s="1761">
        <v>4</v>
      </c>
      <c r="C18" s="1765"/>
      <c r="D18" s="1189"/>
      <c r="E18" s="1766"/>
      <c r="F18" s="2007"/>
      <c r="G18" s="2008"/>
    </row>
    <row r="19" spans="2:7" ht="12.75" customHeight="1">
      <c r="B19" s="1761">
        <v>5</v>
      </c>
      <c r="C19" s="1765"/>
      <c r="D19" s="1189"/>
      <c r="E19" s="1766"/>
      <c r="F19" s="2007"/>
      <c r="G19" s="2008"/>
    </row>
    <row r="20" spans="2:7" ht="12.75" customHeight="1">
      <c r="B20" s="1761">
        <v>6</v>
      </c>
      <c r="C20" s="1765"/>
      <c r="D20" s="1189"/>
      <c r="E20" s="1766"/>
      <c r="F20" s="2007"/>
      <c r="G20" s="2008"/>
    </row>
    <row r="21" spans="2:7" ht="12.75" customHeight="1">
      <c r="B21" s="1761">
        <v>7</v>
      </c>
      <c r="C21" s="1765"/>
      <c r="D21" s="1189"/>
      <c r="E21" s="1766"/>
      <c r="F21" s="2007"/>
      <c r="G21" s="2008"/>
    </row>
    <row r="22" spans="2:7" ht="12.75" customHeight="1">
      <c r="B22" s="1761">
        <v>8</v>
      </c>
      <c r="C22" s="1765"/>
      <c r="D22" s="1189"/>
      <c r="E22" s="1766"/>
      <c r="F22" s="2007"/>
      <c r="G22" s="2008"/>
    </row>
    <row r="23" spans="2:7" s="524" customFormat="1" ht="12.75" customHeight="1">
      <c r="B23" s="1761">
        <v>9</v>
      </c>
      <c r="C23" s="1765"/>
      <c r="D23" s="1189"/>
      <c r="E23" s="1766"/>
      <c r="F23" s="2007"/>
      <c r="G23" s="2008"/>
    </row>
    <row r="24" spans="2:7" ht="12.75" customHeight="1">
      <c r="B24" s="1761">
        <v>10</v>
      </c>
      <c r="C24" s="1765"/>
      <c r="D24" s="1189"/>
      <c r="E24" s="1766"/>
      <c r="F24" s="2007"/>
      <c r="G24" s="2008"/>
    </row>
    <row r="25" spans="2:7" ht="12.75" customHeight="1" thickBot="1">
      <c r="B25" s="2009"/>
      <c r="C25" s="1770"/>
      <c r="D25" s="4111"/>
      <c r="E25" s="4114"/>
      <c r="F25" s="4261"/>
      <c r="G25" s="2010"/>
    </row>
    <row r="26" spans="2:7" ht="12.75" customHeight="1" thickBot="1">
      <c r="B26" s="8802" t="s">
        <v>2957</v>
      </c>
      <c r="C26" s="8803"/>
      <c r="D26" s="6227"/>
      <c r="E26" s="6228">
        <f>SUBTOTAL(9,E15:E24)</f>
        <v>0</v>
      </c>
      <c r="F26" s="6228">
        <f>SUBTOTAL(9,F15:F24)</f>
        <v>0</v>
      </c>
      <c r="G26" s="6229"/>
    </row>
    <row r="27" spans="2:7" ht="12.75" customHeight="1">
      <c r="E27" s="1449" t="s">
        <v>1263</v>
      </c>
      <c r="F27" s="356">
        <f>F26-SFP!G216</f>
        <v>0</v>
      </c>
    </row>
    <row r="28" spans="2:7"/>
    <row r="29" spans="2:7"/>
    <row r="30" spans="2:7"/>
    <row r="31" spans="2:7"/>
    <row r="32" spans="2:7" s="43" customFormat="1"/>
    <row r="33" spans="2:7" s="43" customFormat="1" hidden="1"/>
    <row r="34" spans="2:7" s="43" customFormat="1" hidden="1">
      <c r="B34" s="7538" t="s">
        <v>1068</v>
      </c>
      <c r="C34" s="7539"/>
      <c r="D34" s="7539"/>
      <c r="E34" s="7539"/>
      <c r="F34" s="7539"/>
      <c r="G34" s="7539"/>
    </row>
    <row r="35" spans="2:7" s="43" customFormat="1" hidden="1">
      <c r="B35" s="8798" t="s">
        <v>52</v>
      </c>
      <c r="C35" s="8799"/>
      <c r="D35" s="8799"/>
      <c r="E35" s="8800"/>
      <c r="F35" s="1809" t="s">
        <v>756</v>
      </c>
      <c r="G35" s="1473" t="s">
        <v>44</v>
      </c>
    </row>
    <row r="36" spans="2:7" s="43" customFormat="1" hidden="1">
      <c r="B36" s="8147" t="s">
        <v>2308</v>
      </c>
      <c r="C36" s="8148"/>
      <c r="D36" s="8148"/>
      <c r="E36" s="8149"/>
      <c r="F36" s="1165">
        <f>F26</f>
        <v>0</v>
      </c>
      <c r="G36" s="1655"/>
    </row>
    <row r="37" spans="2:7" s="43" customFormat="1" hidden="1">
      <c r="B37" s="8786" t="s">
        <v>2571</v>
      </c>
      <c r="C37" s="8787"/>
      <c r="D37" s="8787"/>
      <c r="E37" s="8788"/>
      <c r="F37" s="1810"/>
      <c r="G37" s="1655"/>
    </row>
    <row r="38" spans="2:7" s="43" customFormat="1" hidden="1">
      <c r="B38" s="8468" t="s">
        <v>1767</v>
      </c>
      <c r="C38" s="8469"/>
      <c r="D38" s="8469"/>
      <c r="E38" s="8470"/>
      <c r="F38" s="1810">
        <f>-SUMIF(F15:F25,"&lt;0")</f>
        <v>0</v>
      </c>
      <c r="G38" s="1655"/>
    </row>
    <row r="39" spans="2:7" s="43" customFormat="1" hidden="1">
      <c r="B39" s="8468" t="s">
        <v>2309</v>
      </c>
      <c r="C39" s="8469"/>
      <c r="D39" s="8469"/>
      <c r="E39" s="8470"/>
      <c r="F39" s="1812"/>
      <c r="G39" s="1812"/>
    </row>
    <row r="40" spans="2:7" s="43" customFormat="1" hidden="1">
      <c r="B40" s="8780" t="s">
        <v>2572</v>
      </c>
      <c r="C40" s="8781"/>
      <c r="D40" s="8781"/>
      <c r="E40" s="8782"/>
      <c r="F40" s="1813">
        <f>SUM(F38:F39)</f>
        <v>0</v>
      </c>
      <c r="G40" s="1655"/>
    </row>
    <row r="41" spans="2:7" s="43" customFormat="1" hidden="1">
      <c r="B41" s="8783" t="s">
        <v>2573</v>
      </c>
      <c r="C41" s="8784"/>
      <c r="D41" s="8784"/>
      <c r="E41" s="8785"/>
      <c r="F41" s="1814">
        <f>F36+F40</f>
        <v>0</v>
      </c>
      <c r="G41" s="1814"/>
    </row>
    <row r="42" spans="2:7" s="43" customFormat="1" hidden="1">
      <c r="B42" s="8786" t="s">
        <v>2661</v>
      </c>
      <c r="C42" s="8787"/>
      <c r="D42" s="8787"/>
      <c r="E42" s="8788"/>
      <c r="F42" s="1810">
        <f>IF(F27&gt;0,F27,0)</f>
        <v>0</v>
      </c>
      <c r="G42" s="1655"/>
    </row>
    <row r="43" spans="2:7" s="43" customFormat="1" ht="13.5" hidden="1" thickBot="1">
      <c r="B43" s="8484" t="s">
        <v>2958</v>
      </c>
      <c r="C43" s="8797"/>
      <c r="D43" s="8797"/>
      <c r="E43" s="8797"/>
      <c r="F43" s="1815">
        <f>F41+F42</f>
        <v>0</v>
      </c>
      <c r="G43" s="1924"/>
    </row>
    <row r="44" spans="2:7" s="43" customFormat="1" ht="13.5" hidden="1" outlineLevel="1" thickTop="1">
      <c r="B44" s="8256" t="s">
        <v>2757</v>
      </c>
      <c r="C44" s="8256"/>
      <c r="D44" s="8256"/>
      <c r="E44" s="8256"/>
      <c r="F44" s="1926"/>
      <c r="G44" s="1926"/>
    </row>
    <row r="45" spans="2:7" s="43" customFormat="1" hidden="1" outlineLevel="1">
      <c r="B45" s="8257"/>
      <c r="C45" s="8257"/>
      <c r="D45" s="8257"/>
      <c r="E45" s="8257"/>
      <c r="F45" s="1928"/>
      <c r="G45" s="1928"/>
    </row>
    <row r="46" spans="2:7" s="43" customFormat="1" hidden="1" outlineLevel="1">
      <c r="B46" s="8778" t="s">
        <v>2576</v>
      </c>
      <c r="C46" s="8778"/>
      <c r="D46" s="8778"/>
      <c r="E46" s="8778"/>
      <c r="F46" s="1926">
        <f>SUM(F45)</f>
        <v>0</v>
      </c>
      <c r="G46" s="1926"/>
    </row>
    <row r="47" spans="2:7" s="43" customFormat="1" ht="13.5" hidden="1" outlineLevel="1" thickBot="1">
      <c r="B47" s="8779" t="s">
        <v>2959</v>
      </c>
      <c r="C47" s="8779"/>
      <c r="D47" s="8779"/>
      <c r="E47" s="8779"/>
      <c r="F47" s="1932">
        <f>F43-F46</f>
        <v>0</v>
      </c>
      <c r="G47" s="1933"/>
    </row>
    <row r="48" spans="2:7" s="43" customFormat="1" ht="13.5" hidden="1" outlineLevel="1" thickTop="1">
      <c r="B48" s="8256" t="s">
        <v>2757</v>
      </c>
      <c r="C48" s="8256"/>
      <c r="D48" s="8256"/>
      <c r="E48" s="8256"/>
      <c r="F48" s="1926"/>
      <c r="G48" s="1926"/>
    </row>
    <row r="49" spans="2:7" s="43" customFormat="1" hidden="1" outlineLevel="1">
      <c r="B49" s="8257"/>
      <c r="C49" s="8257"/>
      <c r="D49" s="8257"/>
      <c r="E49" s="8257"/>
      <c r="F49" s="1928"/>
      <c r="G49" s="1928"/>
    </row>
    <row r="50" spans="2:7" s="43" customFormat="1" hidden="1" outlineLevel="1">
      <c r="B50" s="8778" t="s">
        <v>2576</v>
      </c>
      <c r="C50" s="8778"/>
      <c r="D50" s="8778"/>
      <c r="E50" s="8778"/>
      <c r="F50" s="1926">
        <f>SUM(F49)</f>
        <v>0</v>
      </c>
      <c r="G50" s="1926"/>
    </row>
    <row r="51" spans="2:7" s="43" customFormat="1" ht="13.5" hidden="1" outlineLevel="1" thickBot="1">
      <c r="B51" s="8779" t="s">
        <v>2960</v>
      </c>
      <c r="C51" s="8779"/>
      <c r="D51" s="8779"/>
      <c r="E51" s="8779"/>
      <c r="F51" s="1932">
        <f>F47-F50</f>
        <v>0</v>
      </c>
    </row>
    <row r="52" spans="2:7" s="43" customFormat="1" ht="13.5" hidden="1" collapsed="1" thickTop="1"/>
    <row r="53" spans="2:7" s="43" customFormat="1" hidden="1">
      <c r="B53" s="1564" t="s">
        <v>2936</v>
      </c>
      <c r="C53" s="1564"/>
      <c r="D53" s="1810">
        <f>E26</f>
        <v>0</v>
      </c>
    </row>
    <row r="54" spans="2:7" s="43" customFormat="1" hidden="1">
      <c r="B54" s="1564" t="s">
        <v>2942</v>
      </c>
      <c r="C54" s="1564"/>
      <c r="D54" s="1810">
        <f>F26</f>
        <v>0</v>
      </c>
    </row>
    <row r="55" spans="2:7" s="43" customFormat="1" hidden="1">
      <c r="B55" s="1823" t="s">
        <v>2943</v>
      </c>
      <c r="C55" s="1823"/>
      <c r="D55" s="1823" t="str">
        <f>IFERROR((D54-D53)/D54,"")</f>
        <v/>
      </c>
    </row>
    <row r="56" spans="2:7" s="43" customFormat="1" ht="12.75" hidden="1" customHeight="1"/>
    <row r="57" spans="2:7" s="43" customFormat="1" ht="12.75" customHeight="1"/>
  </sheetData>
  <sheetProtection algorithmName="SHA-512" hashValue="Wh0TjvFT4vcWDFSDUAbDVhtfkaUhxKdQ9jkGAv25IU1heE8R7P/YAUWZyUGvwYU0/c0QTUEjJ7ddQhsfLZGCgw==" saltValue="TaDnuwAS65tJrYwALrgVlg==" spinCount="100000" sheet="1" scenarios="1" insertColumns="0" insertRows="0"/>
  <mergeCells count="25">
    <mergeCell ref="H2:H5"/>
    <mergeCell ref="B38:E38"/>
    <mergeCell ref="B39:E39"/>
    <mergeCell ref="B40:E40"/>
    <mergeCell ref="B41:E41"/>
    <mergeCell ref="B35:E35"/>
    <mergeCell ref="B36:E36"/>
    <mergeCell ref="B37:E37"/>
    <mergeCell ref="B34:G34"/>
    <mergeCell ref="B26:C26"/>
    <mergeCell ref="G9:G12"/>
    <mergeCell ref="E9:E12"/>
    <mergeCell ref="F9:F12"/>
    <mergeCell ref="B9:C12"/>
    <mergeCell ref="D9:D12"/>
    <mergeCell ref="B43:E43"/>
    <mergeCell ref="B42:E42"/>
    <mergeCell ref="B49:E49"/>
    <mergeCell ref="B50:E50"/>
    <mergeCell ref="B51:E51"/>
    <mergeCell ref="B44:E44"/>
    <mergeCell ref="B45:E45"/>
    <mergeCell ref="B46:E46"/>
    <mergeCell ref="B47:E47"/>
    <mergeCell ref="B48:E48"/>
  </mergeCells>
  <conditionalFormatting sqref="B3">
    <cfRule type="cellIs" dxfId="32" priority="2" operator="lessThan">
      <formula>0</formula>
    </cfRule>
    <cfRule type="cellIs" dxfId="31" priority="3" operator="lessThan">
      <formula>0</formula>
    </cfRule>
    <cfRule type="cellIs" dxfId="30" priority="4" operator="lessThan">
      <formula>0</formula>
    </cfRule>
    <cfRule type="cellIs" dxfId="29" priority="5" operator="lessThan">
      <formula>0</formula>
    </cfRule>
  </conditionalFormatting>
  <conditionalFormatting sqref="F27">
    <cfRule type="cellIs" dxfId="28" priority="1" operator="notEqual">
      <formula>0</formula>
    </cfRule>
  </conditionalFormatting>
  <dataValidations count="1">
    <dataValidation type="custom" errorStyle="warning" allowBlank="1" showInputMessage="1" showErrorMessage="1" errorTitle="Data anomaly" error="Check input" sqref="B4" xr:uid="{9029E7FE-0DC4-42FE-AF84-3563124D565C}">
      <formula1>"if(B24:FL80&lt;0,""Check"","""")"</formula1>
    </dataValidation>
  </dataValidations>
  <hyperlinks>
    <hyperlink ref="I5" location="SCI!A1" display="SCI" xr:uid="{8B0ECCE2-CAA1-4982-B6F5-AF7F44C0E448}"/>
    <hyperlink ref="I4" location="'SFP - Liab, NW '!A1" display="SFP-Liab and NW" xr:uid="{B7B6A629-472C-4A46-8E9F-F02A5327917F}"/>
    <hyperlink ref="I3" location="'SFP - Asset'!A1" display="SFP-Asset" xr:uid="{C749153A-9629-477D-80E8-07D03B14EF28}"/>
    <hyperlink ref="I2" location="Content!A1" display="Content" xr:uid="{CB0F72D6-460A-405B-A0D6-ADC7C744507A}"/>
  </hyperlinks>
  <printOptions horizontalCentered="1"/>
  <pageMargins left="0.2" right="0.2" top="1.25" bottom="0.75" header="0.3" footer="0.3"/>
  <pageSetup paperSize="5" scale="84"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5">
    <tabColor rgb="FFFFCCCC"/>
    <pageSetUpPr fitToPage="1"/>
  </sheetPr>
  <dimension ref="B2:I57"/>
  <sheetViews>
    <sheetView showGridLines="0" topLeftCell="A9" zoomScale="85" zoomScaleNormal="85" workbookViewId="0">
      <selection activeCell="I16" sqref="I16"/>
    </sheetView>
  </sheetViews>
  <sheetFormatPr defaultColWidth="9.140625" defaultRowHeight="12.75" customHeight="1" outlineLevelRow="1"/>
  <cols>
    <col min="1" max="1" width="1.85546875" style="510" customWidth="1"/>
    <col min="2" max="2" width="3.7109375" style="510" customWidth="1"/>
    <col min="3" max="4" width="35.7109375" style="510" customWidth="1"/>
    <col min="5" max="6" width="20.7109375" style="510" customWidth="1"/>
    <col min="7" max="7" width="30.7109375" style="510" customWidth="1"/>
    <col min="8" max="8" width="2.140625" style="510" customWidth="1"/>
    <col min="9" max="9" width="18.7109375" style="510" customWidth="1"/>
    <col min="10" max="16384" width="9.140625" style="510"/>
  </cols>
  <sheetData>
    <row r="2" spans="2:9" ht="16.5" customHeight="1">
      <c r="B2" s="524" t="s">
        <v>2961</v>
      </c>
      <c r="H2" s="8801" t="s">
        <v>1486</v>
      </c>
      <c r="I2" s="6218" t="s">
        <v>1067</v>
      </c>
    </row>
    <row r="3" spans="2:9" ht="13.5" thickBot="1">
      <c r="B3" s="1455" t="s">
        <v>7</v>
      </c>
      <c r="C3" s="18"/>
      <c r="D3" s="6186">
        <f>'Com Prof'!D2</f>
        <v>0</v>
      </c>
      <c r="E3" s="6187"/>
      <c r="F3" s="6187"/>
      <c r="G3" s="265"/>
      <c r="H3" s="8129"/>
      <c r="I3" s="550" t="s">
        <v>1487</v>
      </c>
    </row>
    <row r="4" spans="2:9" ht="16.5" customHeight="1" thickBot="1">
      <c r="B4" s="1455" t="s">
        <v>757</v>
      </c>
      <c r="C4" s="265"/>
      <c r="D4" s="6219">
        <f>'Com Prof'!D3</f>
        <v>45657</v>
      </c>
      <c r="E4" s="6220"/>
      <c r="F4" s="6220"/>
      <c r="G4" s="18"/>
      <c r="H4" s="8129"/>
      <c r="I4" s="550" t="s">
        <v>1488</v>
      </c>
    </row>
    <row r="5" spans="2:9" ht="13.5" thickBot="1">
      <c r="B5" s="593"/>
      <c r="C5" s="593"/>
      <c r="D5" s="593"/>
      <c r="E5" s="593"/>
      <c r="F5" s="593"/>
      <c r="G5" s="593"/>
      <c r="H5" s="8757"/>
      <c r="I5" s="551" t="s">
        <v>258</v>
      </c>
    </row>
    <row r="6" spans="2:9" ht="15.75" customHeight="1">
      <c r="B6" s="18"/>
      <c r="C6" s="18"/>
      <c r="D6" s="18"/>
      <c r="E6" s="18"/>
      <c r="F6" s="18"/>
      <c r="G6" s="18"/>
    </row>
    <row r="7" spans="2:9" ht="15.75" customHeight="1">
      <c r="B7" s="18"/>
      <c r="C7" s="18"/>
      <c r="D7" s="18"/>
      <c r="E7" s="18"/>
      <c r="F7" s="18"/>
      <c r="G7" s="18"/>
    </row>
    <row r="8" spans="2:9" ht="14.1" customHeight="1" thickBot="1">
      <c r="B8" s="18"/>
      <c r="C8" s="18"/>
      <c r="D8" s="18"/>
      <c r="E8" s="18"/>
      <c r="F8" s="18"/>
      <c r="G8" s="18"/>
    </row>
    <row r="9" spans="2:9" ht="12.75" customHeight="1">
      <c r="B9" s="8805" t="s">
        <v>2962</v>
      </c>
      <c r="C9" s="8791"/>
      <c r="D9" s="8795" t="s">
        <v>2963</v>
      </c>
      <c r="E9" s="8795" t="s">
        <v>2936</v>
      </c>
      <c r="F9" s="8796" t="s">
        <v>2964</v>
      </c>
      <c r="G9" s="8804" t="s">
        <v>1497</v>
      </c>
    </row>
    <row r="10" spans="2:9" ht="12.75" customHeight="1">
      <c r="B10" s="8775"/>
      <c r="C10" s="7976"/>
      <c r="D10" s="7689"/>
      <c r="E10" s="7689"/>
      <c r="F10" s="8034"/>
      <c r="G10" s="7388"/>
    </row>
    <row r="11" spans="2:9" ht="12.75" customHeight="1">
      <c r="B11" s="8775"/>
      <c r="C11" s="7976"/>
      <c r="D11" s="7689"/>
      <c r="E11" s="7689"/>
      <c r="F11" s="8034"/>
      <c r="G11" s="7388"/>
    </row>
    <row r="12" spans="2:9" ht="12.75" customHeight="1" thickBot="1">
      <c r="B12" s="8807"/>
      <c r="C12" s="8808"/>
      <c r="D12" s="8806"/>
      <c r="E12" s="8806"/>
      <c r="F12" s="8812"/>
      <c r="G12" s="8811"/>
    </row>
    <row r="13" spans="2:9" ht="12.75" customHeight="1">
      <c r="B13" s="6230"/>
      <c r="C13" s="6231"/>
      <c r="D13" s="6232"/>
      <c r="E13" s="6233"/>
      <c r="F13" s="6233"/>
      <c r="G13" s="6226"/>
    </row>
    <row r="14" spans="2:9" ht="12.75" customHeight="1">
      <c r="B14" s="1935"/>
      <c r="C14" s="1936" t="s">
        <v>2057</v>
      </c>
      <c r="D14" s="1099"/>
      <c r="E14" s="1937"/>
      <c r="F14" s="1938"/>
      <c r="G14" s="1864"/>
    </row>
    <row r="15" spans="2:9" ht="12.75" customHeight="1">
      <c r="B15" s="1761">
        <v>1</v>
      </c>
      <c r="C15" s="1939"/>
      <c r="D15" s="1940"/>
      <c r="E15" s="1941"/>
      <c r="F15" s="1942"/>
      <c r="G15" s="4046"/>
    </row>
    <row r="16" spans="2:9" ht="12.75" customHeight="1">
      <c r="B16" s="1761">
        <v>2</v>
      </c>
      <c r="C16" s="1943"/>
      <c r="D16" s="1944"/>
      <c r="E16" s="1945"/>
      <c r="F16" s="1946"/>
      <c r="G16" s="4047"/>
    </row>
    <row r="17" spans="2:7" ht="12.75" customHeight="1">
      <c r="B17" s="1761">
        <v>3</v>
      </c>
      <c r="C17" s="1943"/>
      <c r="D17" s="1944"/>
      <c r="E17" s="1945"/>
      <c r="F17" s="1946"/>
      <c r="G17" s="4047"/>
    </row>
    <row r="18" spans="2:7" ht="12.75" customHeight="1">
      <c r="B18" s="1761">
        <v>4</v>
      </c>
      <c r="C18" s="1943"/>
      <c r="D18" s="1944"/>
      <c r="E18" s="1945"/>
      <c r="F18" s="1946"/>
      <c r="G18" s="4047"/>
    </row>
    <row r="19" spans="2:7" ht="12.75" customHeight="1">
      <c r="B19" s="1761">
        <v>5</v>
      </c>
      <c r="C19" s="1943"/>
      <c r="D19" s="1944"/>
      <c r="E19" s="1945"/>
      <c r="F19" s="1946"/>
      <c r="G19" s="4047"/>
    </row>
    <row r="20" spans="2:7" ht="12.75" customHeight="1">
      <c r="B20" s="1761">
        <v>6</v>
      </c>
      <c r="C20" s="1943"/>
      <c r="D20" s="1944"/>
      <c r="E20" s="1945"/>
      <c r="F20" s="1946"/>
      <c r="G20" s="4047"/>
    </row>
    <row r="21" spans="2:7" ht="12.75" customHeight="1">
      <c r="B21" s="1761">
        <v>7</v>
      </c>
      <c r="C21" s="1943"/>
      <c r="D21" s="1944"/>
      <c r="E21" s="1945"/>
      <c r="F21" s="1946"/>
      <c r="G21" s="4047"/>
    </row>
    <row r="22" spans="2:7" ht="12.75" customHeight="1">
      <c r="B22" s="1761">
        <v>8</v>
      </c>
      <c r="C22" s="1943"/>
      <c r="D22" s="1944"/>
      <c r="E22" s="1945"/>
      <c r="F22" s="1946"/>
      <c r="G22" s="4047"/>
    </row>
    <row r="23" spans="2:7" ht="12.75" customHeight="1">
      <c r="B23" s="1761">
        <v>9</v>
      </c>
      <c r="C23" s="1943"/>
      <c r="D23" s="1944"/>
      <c r="E23" s="1945"/>
      <c r="F23" s="1946"/>
      <c r="G23" s="4047"/>
    </row>
    <row r="24" spans="2:7" ht="12.75" customHeight="1">
      <c r="B24" s="1761">
        <v>10</v>
      </c>
      <c r="C24" s="1943"/>
      <c r="D24" s="1944"/>
      <c r="E24" s="1945"/>
      <c r="F24" s="1946"/>
      <c r="G24" s="4047"/>
    </row>
    <row r="25" spans="2:7" ht="12.75" customHeight="1">
      <c r="B25" s="6234"/>
      <c r="C25" s="6235"/>
      <c r="D25" s="6236"/>
      <c r="E25" s="6237"/>
      <c r="F25" s="6238"/>
      <c r="G25" s="6239"/>
    </row>
    <row r="26" spans="2:7" ht="12.75" customHeight="1">
      <c r="B26" s="8809" t="s">
        <v>2965</v>
      </c>
      <c r="C26" s="8810"/>
      <c r="D26" s="6240"/>
      <c r="E26" s="6241">
        <f>SUBTOTAL(9,E15:E24)</f>
        <v>0</v>
      </c>
      <c r="F26" s="6242">
        <f>SUBTOTAL(9,F15:F24)</f>
        <v>0</v>
      </c>
      <c r="G26" s="6243"/>
    </row>
    <row r="27" spans="2:7" ht="12.75" customHeight="1">
      <c r="E27" s="1449" t="s">
        <v>1263</v>
      </c>
      <c r="F27" s="356">
        <f>F26-SFP!G221</f>
        <v>0</v>
      </c>
    </row>
    <row r="32" spans="2:7" s="43" customFormat="1" ht="12.75" customHeight="1"/>
    <row r="33" spans="2:7" s="43" customFormat="1" ht="12.75" hidden="1" customHeight="1"/>
    <row r="34" spans="2:7" s="43" customFormat="1" ht="12.75" hidden="1" customHeight="1">
      <c r="B34" s="7538" t="s">
        <v>1068</v>
      </c>
      <c r="C34" s="7539"/>
      <c r="D34" s="7539"/>
      <c r="E34" s="7539"/>
      <c r="F34" s="7539"/>
      <c r="G34" s="7539"/>
    </row>
    <row r="35" spans="2:7" s="43" customFormat="1" ht="12.75" hidden="1" customHeight="1">
      <c r="B35" s="8798" t="s">
        <v>52</v>
      </c>
      <c r="C35" s="8799"/>
      <c r="D35" s="8799"/>
      <c r="E35" s="8800"/>
      <c r="F35" s="1809" t="s">
        <v>756</v>
      </c>
      <c r="G35" s="1473" t="s">
        <v>44</v>
      </c>
    </row>
    <row r="36" spans="2:7" s="43" customFormat="1" ht="12.75" hidden="1" customHeight="1">
      <c r="B36" s="8147" t="s">
        <v>2308</v>
      </c>
      <c r="C36" s="8148"/>
      <c r="D36" s="8148"/>
      <c r="E36" s="8149"/>
      <c r="F36" s="1165">
        <f>F26</f>
        <v>0</v>
      </c>
      <c r="G36" s="1655"/>
    </row>
    <row r="37" spans="2:7" s="43" customFormat="1" ht="12.75" hidden="1" customHeight="1">
      <c r="B37" s="8786" t="s">
        <v>2571</v>
      </c>
      <c r="C37" s="8787"/>
      <c r="D37" s="8787"/>
      <c r="E37" s="8788"/>
      <c r="F37" s="1810"/>
      <c r="G37" s="1655"/>
    </row>
    <row r="38" spans="2:7" s="43" customFormat="1" ht="12.75" hidden="1" customHeight="1">
      <c r="B38" s="8468" t="s">
        <v>1767</v>
      </c>
      <c r="C38" s="8469"/>
      <c r="D38" s="8469"/>
      <c r="E38" s="8470"/>
      <c r="F38" s="1810">
        <f>-SUMIF(F15:F25,"&lt;0")</f>
        <v>0</v>
      </c>
      <c r="G38" s="1655"/>
    </row>
    <row r="39" spans="2:7" s="43" customFormat="1" ht="12.75" hidden="1" customHeight="1">
      <c r="B39" s="8468" t="s">
        <v>2309</v>
      </c>
      <c r="C39" s="8469"/>
      <c r="D39" s="8469"/>
      <c r="E39" s="8470"/>
      <c r="F39" s="1812"/>
      <c r="G39" s="1812"/>
    </row>
    <row r="40" spans="2:7" s="43" customFormat="1" ht="12.75" hidden="1" customHeight="1">
      <c r="B40" s="8780" t="s">
        <v>2572</v>
      </c>
      <c r="C40" s="8781"/>
      <c r="D40" s="8781"/>
      <c r="E40" s="8782"/>
      <c r="F40" s="1813">
        <f>SUM(F38:F39)</f>
        <v>0</v>
      </c>
      <c r="G40" s="1655"/>
    </row>
    <row r="41" spans="2:7" s="43" customFormat="1" ht="12.75" hidden="1" customHeight="1">
      <c r="B41" s="8783" t="s">
        <v>2573</v>
      </c>
      <c r="C41" s="8784"/>
      <c r="D41" s="8784"/>
      <c r="E41" s="8785"/>
      <c r="F41" s="1814">
        <f>F36+F40</f>
        <v>0</v>
      </c>
      <c r="G41" s="1814"/>
    </row>
    <row r="42" spans="2:7" s="43" customFormat="1" ht="12.75" hidden="1" customHeight="1">
      <c r="B42" s="8786" t="s">
        <v>2661</v>
      </c>
      <c r="C42" s="8787"/>
      <c r="D42" s="8787"/>
      <c r="E42" s="8788"/>
      <c r="F42" s="1810">
        <f>IF(F27&gt;0,F27,0)</f>
        <v>0</v>
      </c>
      <c r="G42" s="1655"/>
    </row>
    <row r="43" spans="2:7" s="43" customFormat="1" ht="12.75" hidden="1" customHeight="1" thickBot="1">
      <c r="B43" s="8484" t="s">
        <v>2966</v>
      </c>
      <c r="C43" s="8797"/>
      <c r="D43" s="8797"/>
      <c r="E43" s="8797"/>
      <c r="F43" s="1815">
        <f>F41+F42</f>
        <v>0</v>
      </c>
      <c r="G43" s="1924"/>
    </row>
    <row r="44" spans="2:7" s="43" customFormat="1" ht="13.15" hidden="1" customHeight="1" outlineLevel="1" thickTop="1">
      <c r="B44" s="8256" t="s">
        <v>2757</v>
      </c>
      <c r="C44" s="8256"/>
      <c r="D44" s="8256"/>
      <c r="E44" s="8256"/>
      <c r="F44" s="1926"/>
      <c r="G44" s="1926"/>
    </row>
    <row r="45" spans="2:7" s="43" customFormat="1" ht="13.15" hidden="1" customHeight="1" outlineLevel="1">
      <c r="B45" s="8257"/>
      <c r="C45" s="8257"/>
      <c r="D45" s="8257"/>
      <c r="E45" s="8257"/>
      <c r="F45" s="1928"/>
      <c r="G45" s="1928"/>
    </row>
    <row r="46" spans="2:7" s="43" customFormat="1" ht="13.9" hidden="1" customHeight="1" outlineLevel="1">
      <c r="B46" s="8778" t="s">
        <v>2576</v>
      </c>
      <c r="C46" s="8778"/>
      <c r="D46" s="8778"/>
      <c r="E46" s="8778"/>
      <c r="F46" s="1926">
        <f>SUM(F45)</f>
        <v>0</v>
      </c>
      <c r="G46" s="1926"/>
    </row>
    <row r="47" spans="2:7" s="43" customFormat="1" ht="13.9" hidden="1" customHeight="1" outlineLevel="1" thickBot="1">
      <c r="B47" s="8779" t="s">
        <v>2967</v>
      </c>
      <c r="C47" s="8779"/>
      <c r="D47" s="8779"/>
      <c r="E47" s="8779"/>
      <c r="F47" s="1932">
        <f>F43-F46</f>
        <v>0</v>
      </c>
      <c r="G47" s="1933"/>
    </row>
    <row r="48" spans="2:7" s="43" customFormat="1" ht="13.9" hidden="1" customHeight="1" outlineLevel="1" thickTop="1">
      <c r="B48" s="8256" t="s">
        <v>2757</v>
      </c>
      <c r="C48" s="8256"/>
      <c r="D48" s="8256"/>
      <c r="E48" s="8256"/>
      <c r="F48" s="1926"/>
      <c r="G48" s="1926"/>
    </row>
    <row r="49" spans="2:7" s="43" customFormat="1" ht="13.9" hidden="1" customHeight="1" outlineLevel="1">
      <c r="B49" s="8257"/>
      <c r="C49" s="8257"/>
      <c r="D49" s="8257"/>
      <c r="E49" s="8257"/>
      <c r="F49" s="1928"/>
      <c r="G49" s="1928"/>
    </row>
    <row r="50" spans="2:7" s="43" customFormat="1" ht="13.9" hidden="1" customHeight="1" outlineLevel="1">
      <c r="B50" s="8778" t="s">
        <v>2576</v>
      </c>
      <c r="C50" s="8778"/>
      <c r="D50" s="8778"/>
      <c r="E50" s="8778"/>
      <c r="F50" s="1926">
        <f>SUM(F49)</f>
        <v>0</v>
      </c>
    </row>
    <row r="51" spans="2:7" s="43" customFormat="1" ht="13.9" hidden="1" customHeight="1" outlineLevel="1" thickBot="1">
      <c r="B51" s="8779" t="s">
        <v>2968</v>
      </c>
      <c r="C51" s="8779"/>
      <c r="D51" s="8779"/>
      <c r="E51" s="8779"/>
      <c r="F51" s="1932">
        <f>F47-F50</f>
        <v>0</v>
      </c>
    </row>
    <row r="52" spans="2:7" s="43" customFormat="1" ht="13.5" hidden="1" collapsed="1" thickTop="1"/>
    <row r="53" spans="2:7" s="43" customFormat="1" ht="12.75" hidden="1" customHeight="1">
      <c r="B53" s="1564" t="s">
        <v>2936</v>
      </c>
      <c r="C53" s="1564"/>
      <c r="D53" s="1810">
        <f>E26</f>
        <v>0</v>
      </c>
    </row>
    <row r="54" spans="2:7" s="43" customFormat="1" ht="12.75" hidden="1" customHeight="1">
      <c r="B54" s="1564" t="s">
        <v>2942</v>
      </c>
      <c r="C54" s="1564"/>
      <c r="D54" s="1810">
        <f>F26</f>
        <v>0</v>
      </c>
    </row>
    <row r="55" spans="2:7" s="43" customFormat="1" ht="12.75" hidden="1" customHeight="1">
      <c r="B55" s="1823" t="s">
        <v>2943</v>
      </c>
      <c r="C55" s="1823"/>
      <c r="D55" s="1823" t="str">
        <f>IFERROR((D54-D53)/D54,"")</f>
        <v/>
      </c>
    </row>
    <row r="56" spans="2:7" s="43" customFormat="1" ht="12.75" hidden="1" customHeight="1"/>
    <row r="57" spans="2:7" s="43" customFormat="1" ht="12.75" customHeight="1"/>
  </sheetData>
  <sheetProtection algorithmName="SHA-512" hashValue="FC/ct8VpyR3oaQqkYnROiuQui8oYibj/MQRVcTfQQ8Toc3v90wfhg4vt8OG/STocMcY6W1W6NLesRjP4dPnTFg==" saltValue="UFZGoXrerF6rcmStLOCG2Q==" spinCount="100000" sheet="1" scenarios="1" insertColumns="0" insertRows="0"/>
  <mergeCells count="25">
    <mergeCell ref="H2:H5"/>
    <mergeCell ref="B34:G34"/>
    <mergeCell ref="B35:E35"/>
    <mergeCell ref="B43:E43"/>
    <mergeCell ref="B42:E42"/>
    <mergeCell ref="B41:E41"/>
    <mergeCell ref="B40:E40"/>
    <mergeCell ref="B39:E39"/>
    <mergeCell ref="B38:E38"/>
    <mergeCell ref="B37:E37"/>
    <mergeCell ref="B36:E36"/>
    <mergeCell ref="B26:C26"/>
    <mergeCell ref="G9:G12"/>
    <mergeCell ref="E9:E12"/>
    <mergeCell ref="F9:F12"/>
    <mergeCell ref="B48:E48"/>
    <mergeCell ref="B49:E49"/>
    <mergeCell ref="B50:E50"/>
    <mergeCell ref="B51:E51"/>
    <mergeCell ref="D9:D12"/>
    <mergeCell ref="B44:E44"/>
    <mergeCell ref="B45:E45"/>
    <mergeCell ref="B46:E46"/>
    <mergeCell ref="B47:E47"/>
    <mergeCell ref="B9:C12"/>
  </mergeCells>
  <conditionalFormatting sqref="B3">
    <cfRule type="cellIs" dxfId="27" priority="2" operator="lessThan">
      <formula>0</formula>
    </cfRule>
    <cfRule type="cellIs" dxfId="26" priority="3" operator="lessThan">
      <formula>0</formula>
    </cfRule>
    <cfRule type="cellIs" dxfId="25" priority="4" operator="lessThan">
      <formula>0</formula>
    </cfRule>
    <cfRule type="cellIs" dxfId="24" priority="5" operator="lessThan">
      <formula>0</formula>
    </cfRule>
  </conditionalFormatting>
  <conditionalFormatting sqref="F27">
    <cfRule type="cellIs" dxfId="23" priority="1" operator="notEqual">
      <formula>0</formula>
    </cfRule>
  </conditionalFormatting>
  <dataValidations count="1">
    <dataValidation type="custom" errorStyle="warning" allowBlank="1" showInputMessage="1" showErrorMessage="1" errorTitle="Data anomaly" error="Check input" sqref="B4" xr:uid="{3C8CD9DF-4E16-4275-BC38-1086F9714F32}">
      <formula1>"if(B24:FL80&lt;0,""Check"","""")"</formula1>
    </dataValidation>
  </dataValidations>
  <hyperlinks>
    <hyperlink ref="I5" location="SCI!A1" display="SCI" xr:uid="{1530A16D-7817-4DE4-B40F-5469A00ECA0F}"/>
    <hyperlink ref="I4" location="'SFP - Liab, NW '!A1" display="SFP-Liab and NW" xr:uid="{447B95DF-37E2-4E15-ADD4-45C4C270DCB1}"/>
    <hyperlink ref="I3" location="'SFP - Asset'!A1" display="SFP-Asset" xr:uid="{72241074-1EE2-4E81-A1C3-462E4E9F8E65}"/>
    <hyperlink ref="I2" location="Content!A1" display="Content" xr:uid="{76D258C2-F521-4ADF-8023-D90BF8C1C2FF}"/>
  </hyperlinks>
  <printOptions horizontalCentered="1"/>
  <pageMargins left="0.2" right="0.2" top="1.25" bottom="0.75" header="0.3" footer="0.3"/>
  <pageSetup paperSize="5" scale="84" fitToHeight="0" orientation="portrait" r:id="rId1"/>
  <ignoredErrors>
    <ignoredError sqref="A43:F54" unlockedFormula="1"/>
  </ignoredError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6">
    <tabColor rgb="FFFFCCCC"/>
    <pageSetUpPr fitToPage="1"/>
  </sheetPr>
  <dimension ref="B2:J69"/>
  <sheetViews>
    <sheetView showGridLines="0" topLeftCell="A44" zoomScale="85" zoomScaleNormal="85" workbookViewId="0">
      <selection activeCell="G69" sqref="G69"/>
    </sheetView>
  </sheetViews>
  <sheetFormatPr defaultColWidth="9.140625" defaultRowHeight="12.75" customHeight="1" outlineLevelRow="1"/>
  <cols>
    <col min="1" max="1" width="1.85546875" style="510" customWidth="1"/>
    <col min="2" max="3" width="3.7109375" style="510" customWidth="1"/>
    <col min="4" max="5" width="35.7109375" style="510" customWidth="1"/>
    <col min="6" max="7" width="20.7109375" style="510" customWidth="1"/>
    <col min="8" max="8" width="30.7109375" style="510" customWidth="1"/>
    <col min="9" max="9" width="2.140625" style="510" customWidth="1"/>
    <col min="10" max="10" width="18.7109375" style="510" customWidth="1"/>
    <col min="11" max="16384" width="9.140625" style="510"/>
  </cols>
  <sheetData>
    <row r="2" spans="2:10" ht="16.5" customHeight="1">
      <c r="B2" s="524" t="s">
        <v>2969</v>
      </c>
      <c r="I2" s="8801" t="s">
        <v>1486</v>
      </c>
      <c r="J2" s="6218" t="s">
        <v>1067</v>
      </c>
    </row>
    <row r="3" spans="2:10" ht="13.5" thickBot="1">
      <c r="B3" s="1455" t="s">
        <v>7</v>
      </c>
      <c r="C3" s="18"/>
      <c r="E3" s="6244">
        <f>'Com Prof'!D2</f>
        <v>0</v>
      </c>
      <c r="F3" s="6245"/>
      <c r="G3" s="6245"/>
      <c r="H3" s="265"/>
      <c r="I3" s="8129"/>
      <c r="J3" s="550" t="s">
        <v>1487</v>
      </c>
    </row>
    <row r="4" spans="2:10" ht="13.5" thickBot="1">
      <c r="B4" s="1455" t="s">
        <v>757</v>
      </c>
      <c r="C4" s="265"/>
      <c r="E4" s="6219">
        <f>'Com Prof'!D3</f>
        <v>45657</v>
      </c>
      <c r="F4" s="6220"/>
      <c r="G4" s="6220"/>
      <c r="H4" s="18"/>
      <c r="I4" s="8129"/>
      <c r="J4" s="550" t="s">
        <v>1488</v>
      </c>
    </row>
    <row r="5" spans="2:10" ht="13.5" thickBot="1">
      <c r="B5" s="593"/>
      <c r="C5" s="593"/>
      <c r="D5" s="593"/>
      <c r="E5" s="593"/>
      <c r="F5" s="593"/>
      <c r="G5" s="593"/>
      <c r="H5" s="593"/>
      <c r="I5" s="8814"/>
      <c r="J5" s="551" t="s">
        <v>258</v>
      </c>
    </row>
    <row r="6" spans="2:10">
      <c r="B6" s="593"/>
      <c r="C6" s="593"/>
      <c r="D6" s="593"/>
      <c r="E6" s="593"/>
      <c r="F6" s="593"/>
      <c r="G6" s="593"/>
      <c r="H6" s="593"/>
      <c r="I6" s="1860"/>
      <c r="J6" s="377"/>
    </row>
    <row r="7" spans="2:10">
      <c r="B7" s="18"/>
      <c r="C7" s="18"/>
      <c r="D7" s="18"/>
      <c r="E7" s="18"/>
      <c r="F7" s="18"/>
      <c r="G7" s="18"/>
      <c r="H7" s="18"/>
    </row>
    <row r="8" spans="2:10" ht="14.1" customHeight="1" thickBot="1">
      <c r="B8" s="6246"/>
      <c r="C8" s="6246"/>
      <c r="D8" s="6246"/>
      <c r="E8" s="6246"/>
      <c r="F8" s="6246"/>
      <c r="G8" s="6246"/>
      <c r="H8" s="6246"/>
    </row>
    <row r="9" spans="2:10" ht="12.75" customHeight="1">
      <c r="B9" s="8818" t="s">
        <v>2953</v>
      </c>
      <c r="C9" s="8818"/>
      <c r="D9" s="8818"/>
      <c r="E9" s="8816" t="s">
        <v>2970</v>
      </c>
      <c r="F9" s="8816" t="s">
        <v>2936</v>
      </c>
      <c r="G9" s="8817" t="s">
        <v>2942</v>
      </c>
      <c r="H9" s="8062" t="s">
        <v>1497</v>
      </c>
      <c r="J9" s="264"/>
    </row>
    <row r="10" spans="2:10" ht="12.75" customHeight="1">
      <c r="B10" s="8818"/>
      <c r="C10" s="8818"/>
      <c r="D10" s="8818"/>
      <c r="E10" s="8816"/>
      <c r="F10" s="8816"/>
      <c r="G10" s="8817"/>
      <c r="H10" s="8062"/>
      <c r="J10" s="264"/>
    </row>
    <row r="11" spans="2:10" ht="12.75" customHeight="1">
      <c r="B11" s="8818"/>
      <c r="C11" s="8818"/>
      <c r="D11" s="8818"/>
      <c r="E11" s="8816"/>
      <c r="F11" s="8816"/>
      <c r="G11" s="8817"/>
      <c r="H11" s="8062"/>
      <c r="J11" s="264"/>
    </row>
    <row r="12" spans="2:10" ht="12.75" customHeight="1" thickBot="1">
      <c r="B12" s="8818"/>
      <c r="C12" s="8818"/>
      <c r="D12" s="8818"/>
      <c r="E12" s="8816"/>
      <c r="F12" s="8816"/>
      <c r="G12" s="8817"/>
      <c r="H12" s="8062"/>
      <c r="J12" s="264"/>
    </row>
    <row r="13" spans="2:10" ht="12.75" customHeight="1">
      <c r="B13" s="6247"/>
      <c r="C13" s="6248"/>
      <c r="D13" s="6249"/>
      <c r="E13" s="6250"/>
      <c r="F13" s="6251"/>
      <c r="G13" s="6252"/>
      <c r="H13" s="6253"/>
    </row>
    <row r="14" spans="2:10" ht="12.75" customHeight="1">
      <c r="B14" s="1861" t="s">
        <v>1513</v>
      </c>
      <c r="C14" s="1862" t="s">
        <v>1255</v>
      </c>
      <c r="D14" s="1863"/>
      <c r="E14" s="1270"/>
      <c r="F14" s="1647"/>
      <c r="G14" s="1648"/>
      <c r="H14" s="1864"/>
    </row>
    <row r="15" spans="2:10" ht="12.75" customHeight="1">
      <c r="B15" s="1865"/>
      <c r="C15" s="1760" t="s">
        <v>2057</v>
      </c>
      <c r="D15" s="1866"/>
      <c r="E15" s="1270"/>
      <c r="F15" s="1647"/>
      <c r="G15" s="1867"/>
      <c r="H15" s="1868"/>
    </row>
    <row r="16" spans="2:10" ht="12.75" customHeight="1">
      <c r="B16" s="1869"/>
      <c r="C16" s="1870">
        <v>1</v>
      </c>
      <c r="D16" s="1104"/>
      <c r="E16" s="1183"/>
      <c r="F16" s="1459"/>
      <c r="G16" s="1871"/>
      <c r="H16" s="4048"/>
    </row>
    <row r="17" spans="2:8" ht="12.75" customHeight="1">
      <c r="B17" s="1869"/>
      <c r="C17" s="1870">
        <v>2</v>
      </c>
      <c r="D17" s="1462"/>
      <c r="E17" s="1189"/>
      <c r="F17" s="1464"/>
      <c r="G17" s="1872"/>
      <c r="H17" s="4049"/>
    </row>
    <row r="18" spans="2:8" ht="12.75" customHeight="1">
      <c r="B18" s="1869"/>
      <c r="C18" s="1870">
        <v>3</v>
      </c>
      <c r="D18" s="1462"/>
      <c r="E18" s="1189"/>
      <c r="F18" s="1464"/>
      <c r="G18" s="1872"/>
      <c r="H18" s="4049"/>
    </row>
    <row r="19" spans="2:8" ht="12.75" customHeight="1">
      <c r="B19" s="1869"/>
      <c r="C19" s="1873"/>
      <c r="D19" s="1770"/>
      <c r="E19" s="4111"/>
      <c r="F19" s="4150"/>
      <c r="G19" s="4262"/>
      <c r="H19" s="4050"/>
    </row>
    <row r="20" spans="2:8" s="524" customFormat="1" ht="12.75" customHeight="1">
      <c r="B20" s="1861" t="s">
        <v>1514</v>
      </c>
      <c r="C20" s="1862" t="s">
        <v>1256</v>
      </c>
      <c r="D20" s="1177"/>
      <c r="E20" s="1282"/>
      <c r="F20" s="1633"/>
      <c r="G20" s="1874"/>
      <c r="H20" s="4051"/>
    </row>
    <row r="21" spans="2:8" ht="12.75" customHeight="1">
      <c r="B21" s="1865"/>
      <c r="C21" s="1760" t="s">
        <v>2057</v>
      </c>
      <c r="D21" s="1866"/>
      <c r="E21" s="1270"/>
      <c r="F21" s="1647"/>
      <c r="G21" s="1867"/>
      <c r="H21" s="4052"/>
    </row>
    <row r="22" spans="2:8" ht="12.75" customHeight="1">
      <c r="B22" s="1869"/>
      <c r="C22" s="1870">
        <v>1</v>
      </c>
      <c r="D22" s="1104"/>
      <c r="E22" s="1183"/>
      <c r="F22" s="1459"/>
      <c r="G22" s="1871"/>
      <c r="H22" s="4048"/>
    </row>
    <row r="23" spans="2:8" ht="12.75" customHeight="1">
      <c r="B23" s="1869"/>
      <c r="C23" s="1870">
        <v>2</v>
      </c>
      <c r="D23" s="1462"/>
      <c r="E23" s="1189"/>
      <c r="F23" s="1464"/>
      <c r="G23" s="1872"/>
      <c r="H23" s="4049"/>
    </row>
    <row r="24" spans="2:8" ht="12.75" customHeight="1">
      <c r="B24" s="1869"/>
      <c r="C24" s="1870">
        <v>3</v>
      </c>
      <c r="D24" s="1462"/>
      <c r="E24" s="1189"/>
      <c r="F24" s="1464"/>
      <c r="G24" s="1872"/>
      <c r="H24" s="4049"/>
    </row>
    <row r="25" spans="2:8" ht="12.75" customHeight="1">
      <c r="B25" s="1869"/>
      <c r="C25" s="1873"/>
      <c r="D25" s="1770"/>
      <c r="E25" s="4111"/>
      <c r="F25" s="4150"/>
      <c r="G25" s="4262"/>
      <c r="H25" s="4050"/>
    </row>
    <row r="26" spans="2:8" s="524" customFormat="1" ht="12.75" customHeight="1">
      <c r="B26" s="1861" t="s">
        <v>1520</v>
      </c>
      <c r="C26" s="1862" t="s">
        <v>1257</v>
      </c>
      <c r="D26" s="1862"/>
      <c r="E26" s="1875"/>
      <c r="F26" s="1633"/>
      <c r="G26" s="1874"/>
      <c r="H26" s="4051"/>
    </row>
    <row r="27" spans="2:8" ht="12.75" customHeight="1">
      <c r="B27" s="1865"/>
      <c r="C27" s="1760" t="s">
        <v>2057</v>
      </c>
      <c r="D27" s="1866"/>
      <c r="E27" s="1270"/>
      <c r="F27" s="1647"/>
      <c r="G27" s="1867"/>
      <c r="H27" s="4052"/>
    </row>
    <row r="28" spans="2:8" ht="12.75" customHeight="1">
      <c r="B28" s="1869"/>
      <c r="C28" s="1870">
        <v>1</v>
      </c>
      <c r="D28" s="1104"/>
      <c r="E28" s="1183"/>
      <c r="F28" s="1459"/>
      <c r="G28" s="1871"/>
      <c r="H28" s="4048"/>
    </row>
    <row r="29" spans="2:8" ht="12.75" customHeight="1">
      <c r="B29" s="1869"/>
      <c r="C29" s="1870">
        <v>2</v>
      </c>
      <c r="D29" s="1462"/>
      <c r="E29" s="1189"/>
      <c r="F29" s="1464"/>
      <c r="G29" s="1872"/>
      <c r="H29" s="4049"/>
    </row>
    <row r="30" spans="2:8" ht="12.75" customHeight="1">
      <c r="B30" s="1869"/>
      <c r="C30" s="1870">
        <v>3</v>
      </c>
      <c r="D30" s="1462"/>
      <c r="E30" s="1189"/>
      <c r="F30" s="1464"/>
      <c r="G30" s="1872"/>
      <c r="H30" s="4049"/>
    </row>
    <row r="31" spans="2:8" ht="12.75" customHeight="1">
      <c r="B31" s="1869"/>
      <c r="C31" s="1876"/>
      <c r="D31" s="1877"/>
      <c r="E31" s="1878"/>
      <c r="F31" s="1879"/>
      <c r="G31" s="1880"/>
      <c r="H31" s="4053"/>
    </row>
    <row r="32" spans="2:8" ht="12.75" customHeight="1">
      <c r="B32" s="1861" t="s">
        <v>1525</v>
      </c>
      <c r="C32" s="1862" t="s">
        <v>2971</v>
      </c>
      <c r="D32" s="1177"/>
      <c r="E32" s="1282"/>
      <c r="F32" s="1879"/>
      <c r="G32" s="1880"/>
      <c r="H32" s="4053"/>
    </row>
    <row r="33" spans="2:8" ht="12.75" customHeight="1">
      <c r="B33" s="1865"/>
      <c r="C33" s="1760" t="s">
        <v>2057</v>
      </c>
      <c r="D33" s="1866"/>
      <c r="E33" s="1270"/>
      <c r="F33" s="1879"/>
      <c r="G33" s="1880"/>
      <c r="H33" s="4053"/>
    </row>
    <row r="34" spans="2:8" ht="12.75" customHeight="1">
      <c r="B34" s="1869"/>
      <c r="C34" s="1870">
        <v>1</v>
      </c>
      <c r="D34" s="1104"/>
      <c r="E34" s="1183"/>
      <c r="F34" s="1464"/>
      <c r="G34" s="1872"/>
      <c r="H34" s="4049"/>
    </row>
    <row r="35" spans="2:8" ht="12.75" customHeight="1">
      <c r="B35" s="1869"/>
      <c r="C35" s="1870">
        <v>2</v>
      </c>
      <c r="D35" s="1462"/>
      <c r="E35" s="1189"/>
      <c r="F35" s="1464"/>
      <c r="G35" s="1872"/>
      <c r="H35" s="4049"/>
    </row>
    <row r="36" spans="2:8" ht="12.75" customHeight="1">
      <c r="B36" s="1869"/>
      <c r="C36" s="1870">
        <v>3</v>
      </c>
      <c r="D36" s="1462"/>
      <c r="E36" s="1189"/>
      <c r="F36" s="1464"/>
      <c r="G36" s="1872"/>
      <c r="H36" s="4049"/>
    </row>
    <row r="37" spans="2:8" ht="12.75" customHeight="1">
      <c r="B37" s="1881"/>
      <c r="C37" s="1882"/>
      <c r="D37" s="1883"/>
      <c r="E37" s="6196"/>
      <c r="F37" s="6254"/>
      <c r="G37" s="5269"/>
      <c r="H37" s="1884"/>
    </row>
    <row r="38" spans="2:8" ht="12.75" customHeight="1">
      <c r="B38" s="8815" t="s">
        <v>2972</v>
      </c>
      <c r="C38" s="8815"/>
      <c r="D38" s="8815"/>
      <c r="E38" s="6255"/>
      <c r="F38" s="6256">
        <f>SUBTOTAL(9,F16:F36)</f>
        <v>0</v>
      </c>
      <c r="G38" s="6256">
        <f>SUBTOTAL(9,G16:G36)</f>
        <v>0</v>
      </c>
      <c r="H38" s="6257"/>
    </row>
    <row r="39" spans="2:8" ht="12.75" customHeight="1">
      <c r="B39" s="1885"/>
      <c r="C39" s="1885"/>
      <c r="D39" s="1885"/>
      <c r="E39" s="265"/>
      <c r="F39" s="1886" t="s">
        <v>1263</v>
      </c>
      <c r="G39" s="356">
        <f>G38-SFP!G223</f>
        <v>0</v>
      </c>
      <c r="H39" s="265"/>
    </row>
    <row r="40" spans="2:8" ht="12.75" customHeight="1">
      <c r="B40" s="1885"/>
      <c r="C40" s="1885"/>
      <c r="D40" s="1885"/>
      <c r="E40" s="265"/>
      <c r="F40" s="310"/>
      <c r="G40" s="310"/>
      <c r="H40" s="265"/>
    </row>
    <row r="41" spans="2:8">
      <c r="B41" s="1885"/>
      <c r="C41" s="1885"/>
      <c r="D41" s="1885"/>
      <c r="E41" s="265"/>
      <c r="F41" s="310"/>
      <c r="G41" s="310"/>
      <c r="H41" s="265"/>
    </row>
    <row r="42" spans="2:8">
      <c r="B42" s="1885"/>
      <c r="C42" s="1885"/>
      <c r="D42" s="1885"/>
      <c r="E42" s="265"/>
      <c r="F42" s="310"/>
      <c r="G42" s="310"/>
      <c r="H42" s="265"/>
    </row>
    <row r="43" spans="2:8">
      <c r="B43" s="1885"/>
      <c r="C43" s="1885"/>
      <c r="D43" s="1885"/>
      <c r="E43" s="265"/>
      <c r="F43" s="310"/>
      <c r="G43" s="310"/>
      <c r="H43" s="265"/>
    </row>
    <row r="44" spans="2:8" s="43" customFormat="1">
      <c r="B44" s="195"/>
      <c r="C44" s="195"/>
      <c r="D44" s="195"/>
      <c r="E44" s="3"/>
      <c r="F44" s="1584"/>
      <c r="G44" s="1584"/>
      <c r="H44" s="3"/>
    </row>
    <row r="45" spans="2:8" s="43" customFormat="1" hidden="1">
      <c r="B45" s="195"/>
      <c r="C45" s="195"/>
      <c r="D45" s="195"/>
      <c r="E45" s="3"/>
      <c r="F45" s="1584"/>
      <c r="G45" s="1584"/>
      <c r="H45" s="3"/>
    </row>
    <row r="46" spans="2:8" s="43" customFormat="1" hidden="1">
      <c r="B46" s="7538" t="s">
        <v>1068</v>
      </c>
      <c r="C46" s="7539"/>
      <c r="D46" s="7539"/>
      <c r="E46" s="7539"/>
      <c r="F46" s="7539"/>
      <c r="G46" s="7539"/>
      <c r="H46" s="7540"/>
    </row>
    <row r="47" spans="2:8" s="43" customFormat="1" hidden="1">
      <c r="B47" s="8761" t="s">
        <v>52</v>
      </c>
      <c r="C47" s="8761"/>
      <c r="D47" s="8761"/>
      <c r="E47" s="8761"/>
      <c r="F47" s="8761"/>
      <c r="G47" s="1809" t="s">
        <v>756</v>
      </c>
      <c r="H47" s="1473" t="s">
        <v>44</v>
      </c>
    </row>
    <row r="48" spans="2:8" s="43" customFormat="1" ht="12.75" hidden="1" customHeight="1">
      <c r="B48" s="7911" t="s">
        <v>2308</v>
      </c>
      <c r="C48" s="7911"/>
      <c r="D48" s="7911"/>
      <c r="E48" s="7911"/>
      <c r="F48" s="7911"/>
      <c r="G48" s="1165">
        <f>G38</f>
        <v>0</v>
      </c>
      <c r="H48" s="1655"/>
    </row>
    <row r="49" spans="2:8" s="43" customFormat="1" ht="12.75" hidden="1" customHeight="1">
      <c r="B49" s="8485" t="s">
        <v>2571</v>
      </c>
      <c r="C49" s="8485"/>
      <c r="D49" s="8485"/>
      <c r="E49" s="8485"/>
      <c r="F49" s="8485"/>
      <c r="G49" s="1810"/>
      <c r="H49" s="1655"/>
    </row>
    <row r="50" spans="2:8" s="43" customFormat="1" ht="12.75" hidden="1" customHeight="1">
      <c r="B50" s="8245" t="s">
        <v>1767</v>
      </c>
      <c r="C50" s="8245"/>
      <c r="D50" s="8245"/>
      <c r="E50" s="8245"/>
      <c r="F50" s="8245"/>
      <c r="G50" s="1810">
        <f>-SUMIF(G14:G37,"&lt;0")</f>
        <v>0</v>
      </c>
      <c r="H50" s="1655"/>
    </row>
    <row r="51" spans="2:8" s="43" customFormat="1" ht="12.75" hidden="1" customHeight="1">
      <c r="B51" s="8245" t="s">
        <v>2309</v>
      </c>
      <c r="C51" s="8245"/>
      <c r="D51" s="8245"/>
      <c r="E51" s="8245"/>
      <c r="F51" s="8245"/>
      <c r="G51" s="1812"/>
      <c r="H51" s="1812"/>
    </row>
    <row r="52" spans="2:8" s="43" customFormat="1" ht="12.75" hidden="1" customHeight="1">
      <c r="B52" s="8486" t="s">
        <v>2572</v>
      </c>
      <c r="C52" s="8486"/>
      <c r="D52" s="8486"/>
      <c r="E52" s="8486"/>
      <c r="F52" s="8486"/>
      <c r="G52" s="1813">
        <f>SUM(G50:G51)</f>
        <v>0</v>
      </c>
      <c r="H52" s="1655"/>
    </row>
    <row r="53" spans="2:8" s="43" customFormat="1" ht="12.75" hidden="1" customHeight="1">
      <c r="B53" s="8487" t="s">
        <v>2573</v>
      </c>
      <c r="C53" s="8487"/>
      <c r="D53" s="8487"/>
      <c r="E53" s="8487"/>
      <c r="F53" s="8487"/>
      <c r="G53" s="1814">
        <f>G48+G52</f>
        <v>0</v>
      </c>
      <c r="H53" s="1814"/>
    </row>
    <row r="54" spans="2:8" s="43" customFormat="1" ht="12.75" hidden="1" customHeight="1">
      <c r="B54" s="8244" t="s">
        <v>2661</v>
      </c>
      <c r="C54" s="8244"/>
      <c r="D54" s="8244"/>
      <c r="E54" s="8244"/>
      <c r="F54" s="8244"/>
      <c r="G54" s="1810">
        <f>IF(G39&gt;0,G39,0)</f>
        <v>0</v>
      </c>
      <c r="H54" s="1655"/>
    </row>
    <row r="55" spans="2:8" s="43" customFormat="1" ht="13.5" hidden="1" customHeight="1" thickBot="1">
      <c r="B55" s="8483" t="s">
        <v>2973</v>
      </c>
      <c r="C55" s="8483"/>
      <c r="D55" s="8483"/>
      <c r="E55" s="8483"/>
      <c r="F55" s="8484"/>
      <c r="G55" s="1815">
        <f>G53+G54</f>
        <v>0</v>
      </c>
      <c r="H55" s="1924"/>
    </row>
    <row r="56" spans="2:8" s="43" customFormat="1" ht="13.5" hidden="1" outlineLevel="1" thickTop="1">
      <c r="B56" s="8474" t="s">
        <v>2757</v>
      </c>
      <c r="C56" s="8475"/>
      <c r="D56" s="8475"/>
      <c r="E56" s="8475"/>
      <c r="F56" s="8476"/>
      <c r="G56" s="1925"/>
      <c r="H56" s="1926"/>
    </row>
    <row r="57" spans="2:8" s="43" customFormat="1" hidden="1" outlineLevel="1">
      <c r="B57" s="8477"/>
      <c r="C57" s="8478"/>
      <c r="D57" s="8478"/>
      <c r="E57" s="8478"/>
      <c r="F57" s="8479"/>
      <c r="G57" s="1927"/>
      <c r="H57" s="1928"/>
    </row>
    <row r="58" spans="2:8" s="43" customFormat="1" hidden="1" outlineLevel="1">
      <c r="B58" s="8480" t="s">
        <v>2576</v>
      </c>
      <c r="C58" s="8481"/>
      <c r="D58" s="8481"/>
      <c r="E58" s="8481"/>
      <c r="F58" s="8482"/>
      <c r="G58" s="1926">
        <f>SUM(G57)</f>
        <v>0</v>
      </c>
      <c r="H58" s="1926"/>
    </row>
    <row r="59" spans="2:8" s="43" customFormat="1" ht="13.5" hidden="1" outlineLevel="1" thickBot="1">
      <c r="B59" s="8753" t="s">
        <v>2974</v>
      </c>
      <c r="C59" s="8754"/>
      <c r="D59" s="8754"/>
      <c r="E59" s="8754"/>
      <c r="F59" s="8755"/>
      <c r="G59" s="1932">
        <f>G55-G58</f>
        <v>0</v>
      </c>
      <c r="H59" s="1933"/>
    </row>
    <row r="60" spans="2:8" s="43" customFormat="1" ht="13.5" hidden="1" outlineLevel="1" thickTop="1">
      <c r="B60" s="8474" t="s">
        <v>2757</v>
      </c>
      <c r="C60" s="8475"/>
      <c r="D60" s="8475"/>
      <c r="E60" s="8475"/>
      <c r="F60" s="8476"/>
      <c r="G60" s="1925"/>
      <c r="H60" s="1926"/>
    </row>
    <row r="61" spans="2:8" s="43" customFormat="1" hidden="1" outlineLevel="1">
      <c r="B61" s="8477"/>
      <c r="C61" s="8478"/>
      <c r="D61" s="8478"/>
      <c r="E61" s="8478"/>
      <c r="F61" s="8479"/>
      <c r="G61" s="1927"/>
      <c r="H61" s="1928"/>
    </row>
    <row r="62" spans="2:8" s="43" customFormat="1" hidden="1" outlineLevel="1">
      <c r="B62" s="8480" t="s">
        <v>2576</v>
      </c>
      <c r="C62" s="8481"/>
      <c r="D62" s="8481"/>
      <c r="E62" s="8481"/>
      <c r="F62" s="8482"/>
      <c r="G62" s="1926">
        <f>SUM(G61)</f>
        <v>0</v>
      </c>
      <c r="H62" s="1926"/>
    </row>
    <row r="63" spans="2:8" s="43" customFormat="1" ht="13.5" hidden="1" outlineLevel="1" thickBot="1">
      <c r="B63" s="8753" t="s">
        <v>2975</v>
      </c>
      <c r="C63" s="8754"/>
      <c r="D63" s="8754"/>
      <c r="E63" s="8754"/>
      <c r="F63" s="8755"/>
      <c r="G63" s="1932">
        <f>G59-G62</f>
        <v>0</v>
      </c>
      <c r="H63" s="1933"/>
    </row>
    <row r="64" spans="2:8" s="43" customFormat="1" ht="13.5" hidden="1" collapsed="1" thickTop="1">
      <c r="B64" s="1821"/>
      <c r="C64" s="1821"/>
      <c r="D64" s="1821"/>
      <c r="E64" s="1821"/>
    </row>
    <row r="65" spans="2:5" s="43" customFormat="1" ht="12.75" hidden="1" customHeight="1">
      <c r="B65" s="8813" t="s">
        <v>2936</v>
      </c>
      <c r="C65" s="8813"/>
      <c r="D65" s="8813"/>
      <c r="E65" s="1810">
        <f>F38</f>
        <v>0</v>
      </c>
    </row>
    <row r="66" spans="2:5" s="43" customFormat="1" ht="12.75" hidden="1" customHeight="1">
      <c r="B66" s="8813" t="s">
        <v>2942</v>
      </c>
      <c r="C66" s="8813"/>
      <c r="D66" s="8813"/>
      <c r="E66" s="1822">
        <f>G38</f>
        <v>0</v>
      </c>
    </row>
    <row r="67" spans="2:5" s="43" customFormat="1" ht="13.5" hidden="1" customHeight="1">
      <c r="B67" s="1823" t="s">
        <v>2943</v>
      </c>
      <c r="C67" s="1823"/>
      <c r="D67" s="1824"/>
      <c r="E67" s="1934" t="str">
        <f>IFERROR((E66-E65)/E66,"")</f>
        <v/>
      </c>
    </row>
    <row r="68" spans="2:5" s="43" customFormat="1" ht="12.75" hidden="1" customHeight="1"/>
    <row r="69" spans="2:5" s="43" customFormat="1" ht="12.75" customHeight="1"/>
  </sheetData>
  <sheetProtection algorithmName="SHA-512" hashValue="Z8r4PMZeZdFEGIE6sZkCH1KbqyP4msliv3fOaPvFF1NSdTeEwB+TcFoys6gWJzagClAnpv2PaAPjVDRs4Yuzww==" saltValue="UqQYa8kBckqY/sazfFptYw==" spinCount="100000" sheet="1" scenarios="1" insertColumns="0" insertRows="0"/>
  <mergeCells count="27">
    <mergeCell ref="B38:D38"/>
    <mergeCell ref="H9:H12"/>
    <mergeCell ref="F9:F12"/>
    <mergeCell ref="G9:G12"/>
    <mergeCell ref="B9:D12"/>
    <mergeCell ref="E9:E12"/>
    <mergeCell ref="B66:D66"/>
    <mergeCell ref="B65:D65"/>
    <mergeCell ref="I2:I5"/>
    <mergeCell ref="B46:H46"/>
    <mergeCell ref="B47:F47"/>
    <mergeCell ref="B55:F55"/>
    <mergeCell ref="B54:F54"/>
    <mergeCell ref="B53:F53"/>
    <mergeCell ref="B52:F52"/>
    <mergeCell ref="B51:F51"/>
    <mergeCell ref="B50:F50"/>
    <mergeCell ref="B49:F49"/>
    <mergeCell ref="B48:F48"/>
    <mergeCell ref="B59:F59"/>
    <mergeCell ref="B58:F58"/>
    <mergeCell ref="B56:F56"/>
    <mergeCell ref="B57:F57"/>
    <mergeCell ref="B60:F60"/>
    <mergeCell ref="B61:F61"/>
    <mergeCell ref="B62:F62"/>
    <mergeCell ref="B63:F63"/>
  </mergeCells>
  <conditionalFormatting sqref="B3">
    <cfRule type="cellIs" dxfId="22" priority="2" operator="lessThan">
      <formula>0</formula>
    </cfRule>
    <cfRule type="cellIs" dxfId="21" priority="3" operator="lessThan">
      <formula>0</formula>
    </cfRule>
    <cfRule type="cellIs" dxfId="20" priority="4" operator="lessThan">
      <formula>0</formula>
    </cfRule>
    <cfRule type="cellIs" dxfId="19" priority="5" operator="lessThan">
      <formula>0</formula>
    </cfRule>
  </conditionalFormatting>
  <conditionalFormatting sqref="G39">
    <cfRule type="cellIs" dxfId="18" priority="1" operator="notEqual">
      <formula>0</formula>
    </cfRule>
  </conditionalFormatting>
  <dataValidations count="1">
    <dataValidation type="custom" errorStyle="warning" allowBlank="1" showInputMessage="1" showErrorMessage="1" errorTitle="Data anomaly" error="Check input" sqref="B4" xr:uid="{D87416B3-FC41-4040-9B9B-6CE8DA4E71FD}">
      <formula1>"if(B24:FL80&lt;0,""Check"","""")"</formula1>
    </dataValidation>
  </dataValidations>
  <hyperlinks>
    <hyperlink ref="J5" location="SCI!A1" display="SCI" xr:uid="{EB1A191C-ADB4-4280-9EE3-A8021A29F807}"/>
    <hyperlink ref="J4" location="'SFP - Liab, NW '!A1" display="SFP-Liab and NW" xr:uid="{DBD6B1C7-BB26-4D81-865B-5D515CE1A880}"/>
    <hyperlink ref="J3" location="'SFP - Asset'!A1" display="SFP-Asset" xr:uid="{42ED8360-73C0-48DB-95E9-6F26BF4A9AAB}"/>
    <hyperlink ref="J2" location="Content!A1" display="Content" xr:uid="{0BD98205-CF8C-4312-9649-8ED8718F8600}"/>
  </hyperlinks>
  <printOptions horizontalCentered="1"/>
  <pageMargins left="0.2" right="0.2" top="1.25" bottom="0.75" header="0.3" footer="0.3"/>
  <pageSetup paperSize="5" scale="82"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7">
    <tabColor rgb="FFFFCCCC"/>
    <pageSetUpPr fitToPage="1"/>
  </sheetPr>
  <dimension ref="B2:I57"/>
  <sheetViews>
    <sheetView showGridLines="0" zoomScale="85" zoomScaleNormal="85" workbookViewId="0">
      <selection activeCell="I37" sqref="I37"/>
    </sheetView>
  </sheetViews>
  <sheetFormatPr defaultColWidth="9.140625" defaultRowHeight="12.75" customHeight="1" outlineLevelRow="1"/>
  <cols>
    <col min="1" max="1" width="1.85546875" style="510" customWidth="1"/>
    <col min="2" max="2" width="3.7109375" style="510" customWidth="1"/>
    <col min="3" max="4" width="35.7109375" style="510" customWidth="1"/>
    <col min="5" max="6" width="20.7109375" style="510" customWidth="1"/>
    <col min="7" max="7" width="30.7109375" style="510" customWidth="1"/>
    <col min="8" max="8" width="2.140625" style="1769" customWidth="1"/>
    <col min="9" max="9" width="18.7109375" style="510" customWidth="1"/>
    <col min="10" max="16384" width="9.140625" style="510"/>
  </cols>
  <sheetData>
    <row r="2" spans="2:9" ht="14.25" customHeight="1">
      <c r="B2" s="524" t="s">
        <v>2976</v>
      </c>
      <c r="H2" s="8820" t="s">
        <v>1486</v>
      </c>
      <c r="I2" s="6258" t="s">
        <v>1067</v>
      </c>
    </row>
    <row r="3" spans="2:9" ht="14.25" customHeight="1" thickBot="1">
      <c r="B3" s="8819" t="s">
        <v>7</v>
      </c>
      <c r="C3" s="8819"/>
      <c r="D3" s="6244">
        <f>'Com Prof'!D2</f>
        <v>0</v>
      </c>
      <c r="E3" s="6245"/>
      <c r="F3" s="6245"/>
      <c r="H3" s="8129"/>
      <c r="I3" s="550" t="s">
        <v>1487</v>
      </c>
    </row>
    <row r="4" spans="2:9" ht="13.5" thickBot="1">
      <c r="B4" s="8819" t="s">
        <v>757</v>
      </c>
      <c r="C4" s="8819"/>
      <c r="D4" s="6259">
        <f>'Com Prof'!D3</f>
        <v>45657</v>
      </c>
      <c r="E4" s="6260"/>
      <c r="F4" s="6260"/>
      <c r="G4" s="18"/>
      <c r="H4" s="8129"/>
      <c r="I4" s="550" t="s">
        <v>1488</v>
      </c>
    </row>
    <row r="5" spans="2:9" ht="13.5" thickBot="1">
      <c r="B5" s="593"/>
      <c r="C5" s="593"/>
      <c r="D5" s="593"/>
      <c r="E5" s="593"/>
      <c r="F5" s="593"/>
      <c r="G5" s="593"/>
      <c r="H5" s="8814"/>
      <c r="I5" s="551" t="s">
        <v>258</v>
      </c>
    </row>
    <row r="6" spans="2:9" ht="14.1" customHeight="1">
      <c r="B6" s="18"/>
      <c r="C6" s="18"/>
      <c r="D6" s="18"/>
      <c r="E6" s="18"/>
      <c r="F6" s="18"/>
      <c r="G6" s="18"/>
      <c r="H6" s="1756"/>
    </row>
    <row r="7" spans="2:9" ht="14.1" customHeight="1">
      <c r="B7" s="18"/>
      <c r="C7" s="18"/>
      <c r="D7" s="18"/>
      <c r="E7" s="18"/>
      <c r="F7" s="18"/>
      <c r="G7" s="18"/>
      <c r="H7" s="1756"/>
    </row>
    <row r="8" spans="2:9" ht="14.1" customHeight="1" thickBot="1">
      <c r="B8" s="18"/>
      <c r="C8" s="18"/>
      <c r="D8" s="18"/>
      <c r="E8" s="18"/>
      <c r="F8" s="18"/>
      <c r="G8" s="18"/>
      <c r="H8" s="1756"/>
    </row>
    <row r="9" spans="2:9" ht="12.75" customHeight="1">
      <c r="B9" s="8831" t="s">
        <v>2953</v>
      </c>
      <c r="C9" s="8832"/>
      <c r="D9" s="8821" t="s">
        <v>2954</v>
      </c>
      <c r="E9" s="8821" t="s">
        <v>2936</v>
      </c>
      <c r="F9" s="8821" t="s">
        <v>2964</v>
      </c>
      <c r="G9" s="8822" t="s">
        <v>1497</v>
      </c>
      <c r="H9" s="1757"/>
    </row>
    <row r="10" spans="2:9" ht="12.75" customHeight="1">
      <c r="B10" s="8775"/>
      <c r="C10" s="7976"/>
      <c r="D10" s="7689"/>
      <c r="E10" s="7689"/>
      <c r="F10" s="7689"/>
      <c r="G10" s="8647"/>
      <c r="H10" s="1757"/>
    </row>
    <row r="11" spans="2:9" ht="12.75" customHeight="1">
      <c r="B11" s="8775"/>
      <c r="C11" s="7976"/>
      <c r="D11" s="7689"/>
      <c r="E11" s="7689"/>
      <c r="F11" s="7689"/>
      <c r="G11" s="8647"/>
      <c r="H11" s="1757"/>
    </row>
    <row r="12" spans="2:9" ht="12.75" customHeight="1" thickBot="1">
      <c r="B12" s="8807"/>
      <c r="C12" s="8777"/>
      <c r="D12" s="8770"/>
      <c r="E12" s="8770"/>
      <c r="F12" s="8770"/>
      <c r="G12" s="8823"/>
      <c r="H12" s="1757"/>
    </row>
    <row r="13" spans="2:9" ht="12.75" customHeight="1">
      <c r="B13" s="6188"/>
      <c r="C13" s="1432"/>
      <c r="D13" s="1456"/>
      <c r="E13" s="1456"/>
      <c r="F13" s="1483"/>
      <c r="G13" s="1758"/>
      <c r="H13" s="1757"/>
    </row>
    <row r="14" spans="2:9" ht="12.75" customHeight="1">
      <c r="B14" s="1759"/>
      <c r="C14" s="1760" t="s">
        <v>2057</v>
      </c>
      <c r="D14" s="1270"/>
      <c r="E14" s="1645"/>
      <c r="F14" s="1647"/>
      <c r="G14" s="1274"/>
      <c r="H14" s="1756"/>
    </row>
    <row r="15" spans="2:9" ht="12.75" customHeight="1">
      <c r="B15" s="1761">
        <v>1</v>
      </c>
      <c r="C15" s="1762"/>
      <c r="D15" s="1183"/>
      <c r="E15" s="1637"/>
      <c r="F15" s="1459"/>
      <c r="G15" s="1763"/>
      <c r="H15" s="1764"/>
    </row>
    <row r="16" spans="2:9" ht="12.75" customHeight="1">
      <c r="B16" s="1761">
        <v>2</v>
      </c>
      <c r="C16" s="1765"/>
      <c r="D16" s="1189"/>
      <c r="E16" s="1766"/>
      <c r="F16" s="1464"/>
      <c r="G16" s="1767"/>
      <c r="H16" s="1768"/>
    </row>
    <row r="17" spans="2:8" ht="12.75" customHeight="1">
      <c r="B17" s="1761">
        <v>3</v>
      </c>
      <c r="C17" s="1765"/>
      <c r="D17" s="1189"/>
      <c r="E17" s="1766"/>
      <c r="F17" s="1464"/>
      <c r="G17" s="1767"/>
    </row>
    <row r="18" spans="2:8" ht="12.75" customHeight="1">
      <c r="B18" s="1761">
        <v>4</v>
      </c>
      <c r="C18" s="1765"/>
      <c r="D18" s="1189"/>
      <c r="E18" s="1766"/>
      <c r="F18" s="1464"/>
      <c r="G18" s="1767"/>
    </row>
    <row r="19" spans="2:8" ht="12.75" customHeight="1">
      <c r="B19" s="1761">
        <v>5</v>
      </c>
      <c r="C19" s="1765"/>
      <c r="D19" s="1189"/>
      <c r="E19" s="1766"/>
      <c r="F19" s="1464"/>
      <c r="G19" s="1767"/>
    </row>
    <row r="20" spans="2:8" ht="12.75" customHeight="1">
      <c r="B20" s="1761">
        <v>6</v>
      </c>
      <c r="C20" s="1765"/>
      <c r="D20" s="1189"/>
      <c r="E20" s="1766"/>
      <c r="F20" s="1464"/>
      <c r="G20" s="1767"/>
    </row>
    <row r="21" spans="2:8" ht="12.75" customHeight="1">
      <c r="B21" s="1761">
        <v>7</v>
      </c>
      <c r="C21" s="1765"/>
      <c r="D21" s="1189"/>
      <c r="E21" s="1766"/>
      <c r="F21" s="1464"/>
      <c r="G21" s="1767"/>
    </row>
    <row r="22" spans="2:8" ht="12.75" customHeight="1">
      <c r="B22" s="1761">
        <v>8</v>
      </c>
      <c r="C22" s="1765"/>
      <c r="D22" s="1189"/>
      <c r="E22" s="1766"/>
      <c r="F22" s="1464"/>
      <c r="G22" s="1767"/>
    </row>
    <row r="23" spans="2:8" ht="12.75" customHeight="1">
      <c r="B23" s="1761">
        <v>9</v>
      </c>
      <c r="C23" s="1765"/>
      <c r="D23" s="1189"/>
      <c r="E23" s="1766"/>
      <c r="F23" s="1464"/>
      <c r="G23" s="1767"/>
    </row>
    <row r="24" spans="2:8" ht="12.75" customHeight="1">
      <c r="B24" s="1761">
        <v>10</v>
      </c>
      <c r="C24" s="1765"/>
      <c r="D24" s="1189"/>
      <c r="E24" s="1766"/>
      <c r="F24" s="1464"/>
      <c r="G24" s="1767"/>
    </row>
    <row r="25" spans="2:8" ht="12.75" customHeight="1" thickBot="1">
      <c r="B25" s="1759"/>
      <c r="C25" s="1770"/>
      <c r="D25" s="4111"/>
      <c r="E25" s="4114"/>
      <c r="F25" s="4150"/>
      <c r="G25" s="4143"/>
    </row>
    <row r="26" spans="2:8" ht="12.75" customHeight="1" thickBot="1">
      <c r="B26" s="8829" t="s">
        <v>2977</v>
      </c>
      <c r="C26" s="8830"/>
      <c r="D26" s="6261"/>
      <c r="E26" s="6262">
        <f>SUBTOTAL(9,E15:E24)</f>
        <v>0</v>
      </c>
      <c r="F26" s="6262">
        <f>SUBTOTAL(9,F15:F24)</f>
        <v>0</v>
      </c>
      <c r="G26" s="6263"/>
    </row>
    <row r="27" spans="2:8" ht="12.75" customHeight="1">
      <c r="E27" s="1449" t="s">
        <v>1263</v>
      </c>
      <c r="F27" s="356">
        <f>F26-SFP!G227</f>
        <v>0</v>
      </c>
    </row>
    <row r="28" spans="2:8" ht="12.75" customHeight="1">
      <c r="E28" s="1449"/>
      <c r="F28" s="356"/>
    </row>
    <row r="29" spans="2:8" ht="12.75" customHeight="1">
      <c r="E29" s="1449"/>
      <c r="F29" s="356"/>
    </row>
    <row r="30" spans="2:8" ht="12.75" customHeight="1">
      <c r="E30" s="1449"/>
      <c r="F30" s="356"/>
    </row>
    <row r="31" spans="2:8" ht="12.75" customHeight="1">
      <c r="E31" s="1449"/>
      <c r="F31" s="356"/>
    </row>
    <row r="32" spans="2:8" s="43" customFormat="1" ht="12.75" customHeight="1">
      <c r="E32" s="37"/>
      <c r="F32" s="355"/>
      <c r="H32" s="1808"/>
    </row>
    <row r="33" spans="2:8" s="43" customFormat="1" ht="12.75" hidden="1" customHeight="1">
      <c r="E33" s="37"/>
      <c r="F33" s="355"/>
      <c r="H33" s="1808"/>
    </row>
    <row r="34" spans="2:8" s="43" customFormat="1" ht="12.75" hidden="1" customHeight="1">
      <c r="B34" s="7538" t="s">
        <v>1068</v>
      </c>
      <c r="C34" s="7539"/>
      <c r="D34" s="7539"/>
      <c r="E34" s="7539"/>
      <c r="F34" s="7539"/>
      <c r="G34" s="7540"/>
      <c r="H34" s="1808"/>
    </row>
    <row r="35" spans="2:8" s="43" customFormat="1" hidden="1">
      <c r="B35" s="8798" t="s">
        <v>52</v>
      </c>
      <c r="C35" s="8799"/>
      <c r="D35" s="8799"/>
      <c r="E35" s="8800"/>
      <c r="F35" s="1809" t="s">
        <v>756</v>
      </c>
      <c r="G35" s="1473" t="s">
        <v>44</v>
      </c>
      <c r="H35" s="1808"/>
    </row>
    <row r="36" spans="2:8" s="43" customFormat="1" ht="12.75" hidden="1" customHeight="1">
      <c r="B36" s="7911" t="s">
        <v>2308</v>
      </c>
      <c r="C36" s="7911"/>
      <c r="D36" s="7911"/>
      <c r="E36" s="7911"/>
      <c r="F36" s="1165">
        <f>F26</f>
        <v>0</v>
      </c>
      <c r="G36" s="1655"/>
      <c r="H36" s="1808"/>
    </row>
    <row r="37" spans="2:8" s="43" customFormat="1" ht="12.75" hidden="1" customHeight="1">
      <c r="B37" s="8244" t="s">
        <v>2571</v>
      </c>
      <c r="C37" s="8244"/>
      <c r="D37" s="8244"/>
      <c r="E37" s="8244"/>
      <c r="F37" s="1810"/>
      <c r="G37" s="1655"/>
      <c r="H37" s="1808"/>
    </row>
    <row r="38" spans="2:8" s="43" customFormat="1" ht="12.75" hidden="1" customHeight="1">
      <c r="B38" s="8245" t="s">
        <v>1767</v>
      </c>
      <c r="C38" s="8245"/>
      <c r="D38" s="8245"/>
      <c r="E38" s="8245"/>
      <c r="F38" s="1810">
        <f>-SUMIF(F15:F25,"&lt;0")</f>
        <v>0</v>
      </c>
      <c r="G38" s="1655"/>
      <c r="H38" s="1808"/>
    </row>
    <row r="39" spans="2:8" s="43" customFormat="1" ht="12.75" hidden="1" customHeight="1">
      <c r="B39" s="8245" t="s">
        <v>2309</v>
      </c>
      <c r="C39" s="8245"/>
      <c r="D39" s="8245"/>
      <c r="E39" s="8245"/>
      <c r="F39" s="1812"/>
      <c r="G39" s="1812"/>
      <c r="H39" s="1808"/>
    </row>
    <row r="40" spans="2:8" s="43" customFormat="1" ht="12.75" hidden="1" customHeight="1">
      <c r="B40" s="8486" t="s">
        <v>2572</v>
      </c>
      <c r="C40" s="8486"/>
      <c r="D40" s="8486"/>
      <c r="E40" s="8486"/>
      <c r="F40" s="1813">
        <f>SUM(F38:F38)</f>
        <v>0</v>
      </c>
      <c r="G40" s="1655"/>
      <c r="H40" s="1808"/>
    </row>
    <row r="41" spans="2:8" s="43" customFormat="1" ht="12.75" hidden="1" customHeight="1">
      <c r="B41" s="8487" t="s">
        <v>2573</v>
      </c>
      <c r="C41" s="8487"/>
      <c r="D41" s="8487"/>
      <c r="E41" s="8487"/>
      <c r="F41" s="1814">
        <f>F36+F40</f>
        <v>0</v>
      </c>
      <c r="G41" s="1814"/>
      <c r="H41" s="1808"/>
    </row>
    <row r="42" spans="2:8" s="43" customFormat="1" ht="12.75" hidden="1" customHeight="1">
      <c r="B42" s="8244" t="s">
        <v>2661</v>
      </c>
      <c r="C42" s="8244"/>
      <c r="D42" s="8244"/>
      <c r="E42" s="8244"/>
      <c r="F42" s="1810">
        <f>IF(F27&gt;0,F27,0)</f>
        <v>0</v>
      </c>
      <c r="G42" s="1655"/>
      <c r="H42" s="1808"/>
    </row>
    <row r="43" spans="2:8" s="43" customFormat="1" ht="12.75" hidden="1" customHeight="1" thickBot="1">
      <c r="B43" s="8483" t="s">
        <v>2978</v>
      </c>
      <c r="C43" s="8483"/>
      <c r="D43" s="8483"/>
      <c r="E43" s="8483"/>
      <c r="F43" s="1815">
        <f>F41+F42</f>
        <v>0</v>
      </c>
      <c r="G43" s="1816"/>
      <c r="H43" s="1808"/>
    </row>
    <row r="44" spans="2:8" s="43" customFormat="1" ht="12.75" hidden="1" customHeight="1" outlineLevel="1" thickTop="1">
      <c r="B44" s="8824" t="s">
        <v>2757</v>
      </c>
      <c r="C44" s="8824"/>
      <c r="D44" s="8824"/>
      <c r="E44" s="8824"/>
      <c r="F44" s="1817"/>
      <c r="G44" s="1817"/>
      <c r="H44" s="1808"/>
    </row>
    <row r="45" spans="2:8" s="43" customFormat="1" ht="12.75" hidden="1" customHeight="1" outlineLevel="1">
      <c r="B45" s="8828"/>
      <c r="C45" s="8828"/>
      <c r="D45" s="8828"/>
      <c r="E45" s="8828"/>
      <c r="F45" s="1818"/>
      <c r="G45" s="1818"/>
      <c r="H45" s="1808"/>
    </row>
    <row r="46" spans="2:8" s="43" customFormat="1" ht="12.75" hidden="1" customHeight="1" outlineLevel="1">
      <c r="B46" s="8825" t="s">
        <v>2576</v>
      </c>
      <c r="C46" s="8825"/>
      <c r="D46" s="8825"/>
      <c r="E46" s="8825"/>
      <c r="F46" s="1817">
        <f>SUM(F45)</f>
        <v>0</v>
      </c>
      <c r="G46" s="1817"/>
      <c r="H46" s="1808"/>
    </row>
    <row r="47" spans="2:8" s="43" customFormat="1" ht="12.75" hidden="1" customHeight="1" outlineLevel="1" thickBot="1">
      <c r="B47" s="8826" t="s">
        <v>2979</v>
      </c>
      <c r="C47" s="8826"/>
      <c r="D47" s="8826"/>
      <c r="E47" s="8826"/>
      <c r="F47" s="1819">
        <f>F43-F46</f>
        <v>0</v>
      </c>
      <c r="G47" s="1820"/>
      <c r="H47" s="1808"/>
    </row>
    <row r="48" spans="2:8" s="43" customFormat="1" ht="12.75" hidden="1" customHeight="1" outlineLevel="1" thickTop="1">
      <c r="B48" s="8824" t="s">
        <v>2757</v>
      </c>
      <c r="C48" s="8824"/>
      <c r="D48" s="8824"/>
      <c r="E48" s="8824"/>
      <c r="F48" s="1817"/>
      <c r="G48" s="1817"/>
      <c r="H48" s="1808"/>
    </row>
    <row r="49" spans="2:8" s="43" customFormat="1" ht="12.75" hidden="1" customHeight="1" outlineLevel="1">
      <c r="B49" s="8828"/>
      <c r="C49" s="8828"/>
      <c r="D49" s="8828"/>
      <c r="E49" s="8828"/>
      <c r="F49" s="1818"/>
      <c r="G49" s="1818"/>
      <c r="H49" s="1808"/>
    </row>
    <row r="50" spans="2:8" s="43" customFormat="1" ht="12.75" hidden="1" customHeight="1" outlineLevel="1">
      <c r="B50" s="8825" t="s">
        <v>2576</v>
      </c>
      <c r="C50" s="8825"/>
      <c r="D50" s="8825"/>
      <c r="E50" s="8825"/>
      <c r="F50" s="1817">
        <f>SUM(F49)</f>
        <v>0</v>
      </c>
      <c r="G50" s="1817"/>
      <c r="H50" s="1808"/>
    </row>
    <row r="51" spans="2:8" s="43" customFormat="1" ht="12.75" hidden="1" customHeight="1" outlineLevel="1">
      <c r="B51" s="8826" t="s">
        <v>2980</v>
      </c>
      <c r="C51" s="8826"/>
      <c r="D51" s="8826"/>
      <c r="E51" s="8826"/>
      <c r="F51" s="1819">
        <f>F47-F50</f>
        <v>0</v>
      </c>
      <c r="G51" s="4054"/>
      <c r="H51" s="1808"/>
    </row>
    <row r="52" spans="2:8" s="43" customFormat="1" ht="12.75" hidden="1" customHeight="1" collapsed="1" thickTop="1">
      <c r="B52" s="8827"/>
      <c r="C52" s="8827"/>
      <c r="D52" s="8827"/>
      <c r="E52" s="8827"/>
      <c r="H52" s="1808"/>
    </row>
    <row r="53" spans="2:8" s="43" customFormat="1" hidden="1">
      <c r="B53" s="1564" t="s">
        <v>2936</v>
      </c>
      <c r="C53" s="1564"/>
      <c r="D53" s="1810">
        <f>E26</f>
        <v>0</v>
      </c>
      <c r="H53" s="1808"/>
    </row>
    <row r="54" spans="2:8" s="43" customFormat="1" hidden="1">
      <c r="B54" s="1564" t="s">
        <v>2942</v>
      </c>
      <c r="C54" s="1564"/>
      <c r="D54" s="1822">
        <f>F26</f>
        <v>0</v>
      </c>
      <c r="H54" s="1808"/>
    </row>
    <row r="55" spans="2:8" s="43" customFormat="1" hidden="1">
      <c r="B55" s="1823" t="s">
        <v>2943</v>
      </c>
      <c r="C55" s="1824"/>
      <c r="D55" s="1825" t="str">
        <f>IFERROR((D54-D53)/D54,"")</f>
        <v/>
      </c>
      <c r="E55" s="3"/>
      <c r="H55" s="1808"/>
    </row>
    <row r="56" spans="2:8" s="43" customFormat="1" ht="12.75" hidden="1" customHeight="1">
      <c r="H56" s="1808"/>
    </row>
    <row r="57" spans="2:8" s="43" customFormat="1" ht="12.75" customHeight="1">
      <c r="H57" s="1808"/>
    </row>
  </sheetData>
  <sheetProtection sheet="1" scenarios="1" insertColumns="0" insertRows="0"/>
  <mergeCells count="28">
    <mergeCell ref="B41:E41"/>
    <mergeCell ref="B26:C26"/>
    <mergeCell ref="B9:C12"/>
    <mergeCell ref="D9:D12"/>
    <mergeCell ref="E9:E12"/>
    <mergeCell ref="B39:E39"/>
    <mergeCell ref="B36:E36"/>
    <mergeCell ref="B37:E37"/>
    <mergeCell ref="B38:E38"/>
    <mergeCell ref="B40:E40"/>
    <mergeCell ref="B44:E44"/>
    <mergeCell ref="B46:E46"/>
    <mergeCell ref="B47:E47"/>
    <mergeCell ref="B42:E42"/>
    <mergeCell ref="B52:E52"/>
    <mergeCell ref="B43:E43"/>
    <mergeCell ref="B48:E48"/>
    <mergeCell ref="B50:E50"/>
    <mergeCell ref="B51:E51"/>
    <mergeCell ref="B45:E45"/>
    <mergeCell ref="B49:E49"/>
    <mergeCell ref="B4:C4"/>
    <mergeCell ref="B3:C3"/>
    <mergeCell ref="H2:H5"/>
    <mergeCell ref="B34:G34"/>
    <mergeCell ref="B35:E35"/>
    <mergeCell ref="F9:F12"/>
    <mergeCell ref="G9:G12"/>
  </mergeCells>
  <conditionalFormatting sqref="B3">
    <cfRule type="cellIs" dxfId="17" priority="2" operator="lessThan">
      <formula>0</formula>
    </cfRule>
    <cfRule type="cellIs" dxfId="16" priority="3" operator="lessThan">
      <formula>0</formula>
    </cfRule>
    <cfRule type="cellIs" dxfId="15" priority="4" operator="lessThan">
      <formula>0</formula>
    </cfRule>
    <cfRule type="cellIs" dxfId="14" priority="5" operator="lessThan">
      <formula>0</formula>
    </cfRule>
  </conditionalFormatting>
  <conditionalFormatting sqref="F27:F33">
    <cfRule type="cellIs" dxfId="13" priority="1" operator="notEqual">
      <formula>0</formula>
    </cfRule>
  </conditionalFormatting>
  <dataValidations count="1">
    <dataValidation type="custom" errorStyle="warning" allowBlank="1" showInputMessage="1" showErrorMessage="1" errorTitle="Data anomaly" error="Check input" sqref="B4" xr:uid="{F27EAD8A-3B7D-40EC-8F69-D6E115E0CD5C}">
      <formula1>"if(B24:FL80&lt;0,""Check"","""")"</formula1>
    </dataValidation>
  </dataValidations>
  <hyperlinks>
    <hyperlink ref="I5" location="SCI!A1" display="SCI" xr:uid="{5C2BC54D-483F-458A-B498-1D16C1BDC12C}"/>
    <hyperlink ref="I4" location="'SFP - Liab, NW '!A1" display="SFP-Liab and NW" xr:uid="{000553FE-244F-42C4-9B4B-8BF1E09E06F5}"/>
    <hyperlink ref="I3" location="'SFP - Asset'!A1" display="SFP-Asset" xr:uid="{A6183681-761C-4D2E-814D-D86FC804CF17}"/>
    <hyperlink ref="I2" location="Content!A1" display="Content" xr:uid="{F881332C-301F-4084-A27E-56931FFACA88}"/>
  </hyperlinks>
  <printOptions horizontalCentered="1"/>
  <pageMargins left="0.2" right="0.2" top="1.25" bottom="0.75" header="0.3" footer="0.3"/>
  <pageSetup paperSize="5" scale="64" fitToHeight="0" orientation="portrait"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52">
    <tabColor rgb="FFDA9694"/>
    <pageSetUpPr fitToPage="1"/>
  </sheetPr>
  <dimension ref="B2:T59"/>
  <sheetViews>
    <sheetView showGridLines="0" topLeftCell="C33" zoomScale="80" zoomScaleNormal="80" workbookViewId="0">
      <selection activeCell="G59" sqref="G59"/>
    </sheetView>
  </sheetViews>
  <sheetFormatPr defaultColWidth="8.85546875" defaultRowHeight="12.75" customHeight="1"/>
  <cols>
    <col min="1" max="1" width="1.85546875" style="18" customWidth="1"/>
    <col min="2" max="2" width="3.7109375" style="18" customWidth="1"/>
    <col min="3" max="3" width="35.7109375" style="18" customWidth="1"/>
    <col min="4" max="4" width="27.7109375" style="18" bestFit="1" customWidth="1"/>
    <col min="5" max="5" width="35.7109375" style="18" customWidth="1"/>
    <col min="6" max="7" width="15.7109375" style="18" customWidth="1"/>
    <col min="8" max="8" width="18.7109375" style="18" customWidth="1"/>
    <col min="9" max="11" width="20.7109375" style="25" customWidth="1"/>
    <col min="12" max="17" width="20.7109375" style="18" customWidth="1"/>
    <col min="18" max="18" width="30.7109375" style="18" customWidth="1"/>
    <col min="19" max="19" width="2" style="18" customWidth="1"/>
    <col min="20" max="20" width="18.7109375" style="18" customWidth="1"/>
    <col min="21" max="16384" width="8.85546875" style="18"/>
  </cols>
  <sheetData>
    <row r="2" spans="2:20">
      <c r="B2" s="265" t="s">
        <v>2981</v>
      </c>
      <c r="G2" s="265"/>
      <c r="H2" s="265"/>
      <c r="I2" s="265"/>
      <c r="J2" s="265"/>
      <c r="K2" s="265"/>
      <c r="L2" s="265"/>
      <c r="M2" s="265"/>
      <c r="N2" s="265"/>
      <c r="O2" s="265"/>
      <c r="P2" s="265"/>
      <c r="Q2" s="265"/>
      <c r="R2" s="265"/>
      <c r="S2" s="8820" t="s">
        <v>1486</v>
      </c>
      <c r="T2" s="6258" t="s">
        <v>1067</v>
      </c>
    </row>
    <row r="3" spans="2:20" ht="13.5" thickBot="1">
      <c r="B3" s="1455" t="s">
        <v>7</v>
      </c>
      <c r="D3" s="6186">
        <f>'Com Prof'!D2</f>
        <v>0</v>
      </c>
      <c r="E3" s="6187"/>
      <c r="F3" s="6187"/>
      <c r="G3" s="265"/>
      <c r="H3" s="265"/>
      <c r="I3" s="265"/>
      <c r="J3" s="265"/>
      <c r="K3" s="265"/>
      <c r="L3" s="265"/>
      <c r="M3" s="265"/>
      <c r="N3" s="265"/>
      <c r="O3" s="265"/>
      <c r="P3" s="265"/>
      <c r="Q3" s="265"/>
      <c r="R3" s="265"/>
      <c r="S3" s="8129"/>
      <c r="T3" s="550" t="s">
        <v>1487</v>
      </c>
    </row>
    <row r="4" spans="2:20" ht="13.5" thickBot="1">
      <c r="B4" s="1455" t="s">
        <v>757</v>
      </c>
      <c r="D4" s="6259">
        <f>'Com Prof'!D3</f>
        <v>45657</v>
      </c>
      <c r="E4" s="6260"/>
      <c r="F4" s="6260"/>
      <c r="G4" s="265"/>
      <c r="H4" s="265"/>
      <c r="I4" s="265"/>
      <c r="J4" s="265"/>
      <c r="K4" s="265"/>
      <c r="L4" s="265"/>
      <c r="M4" s="265"/>
      <c r="N4" s="265"/>
      <c r="O4" s="265"/>
      <c r="P4" s="265"/>
      <c r="Q4" s="265"/>
      <c r="R4" s="265"/>
      <c r="S4" s="8129"/>
      <c r="T4" s="550" t="s">
        <v>1488</v>
      </c>
    </row>
    <row r="5" spans="2:20" ht="13.5" thickBot="1">
      <c r="B5" s="593"/>
      <c r="C5" s="593"/>
      <c r="D5" s="593"/>
      <c r="E5" s="593"/>
      <c r="F5" s="593"/>
      <c r="G5" s="593"/>
      <c r="H5" s="593"/>
      <c r="I5" s="593"/>
      <c r="J5" s="593"/>
      <c r="K5" s="593"/>
      <c r="L5" s="593"/>
      <c r="M5" s="593"/>
      <c r="N5" s="593"/>
      <c r="O5" s="593"/>
      <c r="P5" s="593"/>
      <c r="Q5" s="593"/>
      <c r="R5" s="593"/>
      <c r="S5" s="8814"/>
      <c r="T5" s="551" t="s">
        <v>258</v>
      </c>
    </row>
    <row r="6" spans="2:20">
      <c r="B6" s="466"/>
      <c r="C6" s="466"/>
      <c r="D6" s="466"/>
      <c r="E6" s="466"/>
      <c r="F6" s="466"/>
      <c r="G6" s="466"/>
      <c r="H6" s="466"/>
      <c r="I6" s="466"/>
      <c r="J6" s="466"/>
      <c r="K6" s="466"/>
      <c r="L6" s="466"/>
      <c r="M6" s="466"/>
      <c r="N6" s="466"/>
      <c r="O6" s="466"/>
      <c r="P6" s="466"/>
      <c r="Q6" s="466"/>
      <c r="R6" s="466"/>
      <c r="T6" s="377"/>
    </row>
    <row r="7" spans="2:20" ht="16.350000000000001" customHeight="1">
      <c r="I7" s="18"/>
      <c r="J7" s="18"/>
      <c r="K7" s="18"/>
    </row>
    <row r="8" spans="2:20" ht="15.6" customHeight="1">
      <c r="B8" s="1628" t="s">
        <v>2982</v>
      </c>
      <c r="C8" s="1628"/>
      <c r="D8" s="1628"/>
      <c r="E8" s="1628"/>
      <c r="F8" s="1628"/>
      <c r="G8" s="1628"/>
      <c r="H8" s="1629"/>
      <c r="I8" s="1629"/>
      <c r="J8" s="1629"/>
      <c r="K8" s="1629"/>
      <c r="L8" s="1629"/>
      <c r="M8" s="1628"/>
      <c r="N8" s="1628"/>
      <c r="O8" s="1628"/>
      <c r="P8" s="1628"/>
      <c r="Q8" s="1628"/>
      <c r="R8" s="1628"/>
    </row>
    <row r="9" spans="2:20" ht="14.1" customHeight="1" thickBot="1">
      <c r="B9" s="8841"/>
      <c r="C9" s="8841"/>
      <c r="D9" s="8841"/>
      <c r="E9" s="8841"/>
      <c r="F9" s="8841"/>
      <c r="G9" s="8841"/>
      <c r="H9" s="8841"/>
      <c r="I9" s="8841"/>
      <c r="J9" s="8841"/>
      <c r="K9" s="8841"/>
      <c r="L9" s="8841"/>
      <c r="M9" s="8841"/>
      <c r="N9" s="8841"/>
      <c r="O9" s="8841"/>
      <c r="P9" s="8841"/>
      <c r="Q9" s="8841"/>
      <c r="R9" s="8841"/>
    </row>
    <row r="10" spans="2:20" s="1432" customFormat="1" ht="12.75" customHeight="1">
      <c r="B10" s="8831" t="s">
        <v>2983</v>
      </c>
      <c r="C10" s="8832"/>
      <c r="D10" s="8821" t="s">
        <v>2984</v>
      </c>
      <c r="E10" s="8821" t="s">
        <v>2985</v>
      </c>
      <c r="F10" s="8835" t="s">
        <v>2324</v>
      </c>
      <c r="G10" s="8835" t="s">
        <v>2986</v>
      </c>
      <c r="H10" s="8835" t="s">
        <v>2987</v>
      </c>
      <c r="I10" s="8833" t="s">
        <v>122</v>
      </c>
      <c r="J10" s="8833" t="s">
        <v>2988</v>
      </c>
      <c r="K10" s="8833" t="s">
        <v>120</v>
      </c>
      <c r="L10" s="8835" t="s">
        <v>2989</v>
      </c>
      <c r="M10" s="8835" t="s">
        <v>123</v>
      </c>
      <c r="N10" s="8835" t="s">
        <v>2990</v>
      </c>
      <c r="O10" s="8835" t="s">
        <v>2991</v>
      </c>
      <c r="P10" s="8836" t="s">
        <v>2992</v>
      </c>
      <c r="Q10" s="8838" t="s">
        <v>2993</v>
      </c>
      <c r="R10" s="8842" t="s">
        <v>1497</v>
      </c>
    </row>
    <row r="11" spans="2:20" s="1432" customFormat="1" ht="12.75" customHeight="1">
      <c r="B11" s="8775"/>
      <c r="C11" s="7976"/>
      <c r="D11" s="7689"/>
      <c r="E11" s="7689"/>
      <c r="F11" s="7686"/>
      <c r="G11" s="7686"/>
      <c r="H11" s="7686"/>
      <c r="I11" s="7593"/>
      <c r="J11" s="7593"/>
      <c r="K11" s="7593"/>
      <c r="L11" s="7686"/>
      <c r="M11" s="7686"/>
      <c r="N11" s="7686"/>
      <c r="O11" s="7686"/>
      <c r="P11" s="7859"/>
      <c r="Q11" s="8839"/>
      <c r="R11" s="8843"/>
    </row>
    <row r="12" spans="2:20" s="1432" customFormat="1" ht="12.6" customHeight="1" thickBot="1">
      <c r="B12" s="7977"/>
      <c r="C12" s="7978"/>
      <c r="D12" s="7836"/>
      <c r="E12" s="7836"/>
      <c r="F12" s="7838"/>
      <c r="G12" s="7838"/>
      <c r="H12" s="7838"/>
      <c r="I12" s="8834"/>
      <c r="J12" s="8834"/>
      <c r="K12" s="8834"/>
      <c r="L12" s="7838"/>
      <c r="M12" s="7838"/>
      <c r="N12" s="7838"/>
      <c r="O12" s="7838"/>
      <c r="P12" s="8837"/>
      <c r="Q12" s="8840"/>
      <c r="R12" s="8844"/>
    </row>
    <row r="13" spans="2:20" ht="12.75" customHeight="1">
      <c r="B13" s="6264"/>
      <c r="C13" s="6265"/>
      <c r="D13" s="6250"/>
      <c r="E13" s="6250"/>
      <c r="F13" s="6266"/>
      <c r="G13" s="6250"/>
      <c r="H13" s="6267"/>
      <c r="I13" s="6268"/>
      <c r="J13" s="6268"/>
      <c r="K13" s="6268"/>
      <c r="L13" s="6267"/>
      <c r="M13" s="6267"/>
      <c r="N13" s="6267"/>
      <c r="O13" s="6267"/>
      <c r="P13" s="6251"/>
      <c r="Q13" s="6252"/>
      <c r="R13" s="6269"/>
    </row>
    <row r="14" spans="2:20" s="265" customFormat="1" ht="12.75" customHeight="1">
      <c r="B14" s="1630" t="s">
        <v>1513</v>
      </c>
      <c r="C14" s="1024" t="s">
        <v>2994</v>
      </c>
      <c r="D14" s="1282"/>
      <c r="E14" s="1282"/>
      <c r="F14" s="1631"/>
      <c r="G14" s="1282"/>
      <c r="H14" s="1632"/>
      <c r="I14" s="1285"/>
      <c r="J14" s="1285"/>
      <c r="K14" s="1285"/>
      <c r="L14" s="1632"/>
      <c r="M14" s="1632"/>
      <c r="N14" s="1632"/>
      <c r="O14" s="1632"/>
      <c r="P14" s="1633"/>
      <c r="Q14" s="1286"/>
      <c r="R14" s="1634"/>
    </row>
    <row r="15" spans="2:20" ht="12.75" customHeight="1">
      <c r="B15" s="1635">
        <v>1</v>
      </c>
      <c r="C15" s="1104"/>
      <c r="D15" s="1183"/>
      <c r="E15" s="1183"/>
      <c r="F15" s="1636"/>
      <c r="G15" s="1637"/>
      <c r="H15" s="1637"/>
      <c r="I15" s="1112"/>
      <c r="J15" s="1112"/>
      <c r="K15" s="1112"/>
      <c r="L15" s="1637"/>
      <c r="M15" s="1637"/>
      <c r="N15" s="1637"/>
      <c r="O15" s="1112"/>
      <c r="P15" s="1459"/>
      <c r="Q15" s="1459"/>
      <c r="R15" s="4055"/>
    </row>
    <row r="16" spans="2:20" ht="12.75" customHeight="1">
      <c r="B16" s="1635">
        <v>2</v>
      </c>
      <c r="C16" s="1462"/>
      <c r="D16" s="1190"/>
      <c r="E16" s="1190"/>
      <c r="F16" s="1638"/>
      <c r="G16" s="1639"/>
      <c r="H16" s="1042"/>
      <c r="I16" s="1112"/>
      <c r="J16" s="1639"/>
      <c r="K16" s="1112"/>
      <c r="L16" s="1042"/>
      <c r="M16" s="1042"/>
      <c r="N16" s="1042"/>
      <c r="O16" s="1639"/>
      <c r="P16" s="1043"/>
      <c r="Q16" s="1640"/>
      <c r="R16" s="4056"/>
    </row>
    <row r="17" spans="2:18" ht="12.75" customHeight="1">
      <c r="B17" s="1635">
        <v>3</v>
      </c>
      <c r="C17" s="1462"/>
      <c r="D17" s="1190"/>
      <c r="E17" s="1190"/>
      <c r="F17" s="1638"/>
      <c r="G17" s="1639"/>
      <c r="H17" s="1042"/>
      <c r="I17" s="1112"/>
      <c r="J17" s="1639"/>
      <c r="K17" s="1112"/>
      <c r="L17" s="1042"/>
      <c r="M17" s="1042"/>
      <c r="N17" s="1042"/>
      <c r="O17" s="1639"/>
      <c r="P17" s="1043"/>
      <c r="Q17" s="1640"/>
      <c r="R17" s="4057"/>
    </row>
    <row r="18" spans="2:18" ht="12.75" customHeight="1">
      <c r="B18" s="1635">
        <v>4</v>
      </c>
      <c r="C18" s="1462"/>
      <c r="D18" s="1190"/>
      <c r="E18" s="1190"/>
      <c r="F18" s="1638"/>
      <c r="G18" s="1639"/>
      <c r="H18" s="1042"/>
      <c r="I18" s="1112"/>
      <c r="J18" s="1639"/>
      <c r="K18" s="1112"/>
      <c r="L18" s="1042"/>
      <c r="M18" s="1042"/>
      <c r="N18" s="1042"/>
      <c r="O18" s="1639"/>
      <c r="P18" s="1043"/>
      <c r="Q18" s="1640"/>
      <c r="R18" s="4057"/>
    </row>
    <row r="19" spans="2:18" ht="12.75" customHeight="1">
      <c r="B19" s="1635">
        <v>5</v>
      </c>
      <c r="C19" s="1462"/>
      <c r="D19" s="1190"/>
      <c r="E19" s="1190"/>
      <c r="F19" s="1638"/>
      <c r="G19" s="1120"/>
      <c r="H19" s="1042"/>
      <c r="I19" s="1112"/>
      <c r="J19" s="1120"/>
      <c r="K19" s="1112"/>
      <c r="L19" s="1124"/>
      <c r="M19" s="1124"/>
      <c r="N19" s="1124"/>
      <c r="O19" s="1120"/>
      <c r="P19" s="1641"/>
      <c r="Q19" s="1640"/>
      <c r="R19" s="4057"/>
    </row>
    <row r="20" spans="2:18" ht="12.75" customHeight="1">
      <c r="B20" s="1642"/>
      <c r="C20" s="1643" t="s">
        <v>2995</v>
      </c>
      <c r="D20" s="4111"/>
      <c r="E20" s="4111"/>
      <c r="F20" s="6270">
        <f>SUBTOTAL(9,F15:F19)</f>
        <v>0</v>
      </c>
      <c r="G20" s="6271">
        <f>SUBTOTAL(9,G15:G19)</f>
        <v>0</v>
      </c>
      <c r="H20" s="4263"/>
      <c r="I20" s="6272">
        <f t="shared" ref="I20:Q20" si="0">SUBTOTAL(9,I15:I19)</f>
        <v>0</v>
      </c>
      <c r="J20" s="6272">
        <f t="shared" si="0"/>
        <v>0</v>
      </c>
      <c r="K20" s="6272">
        <f t="shared" si="0"/>
        <v>0</v>
      </c>
      <c r="L20" s="6272">
        <f t="shared" si="0"/>
        <v>0</v>
      </c>
      <c r="M20" s="6272">
        <f t="shared" si="0"/>
        <v>0</v>
      </c>
      <c r="N20" s="6272">
        <f t="shared" si="0"/>
        <v>0</v>
      </c>
      <c r="O20" s="6272">
        <f t="shared" si="0"/>
        <v>0</v>
      </c>
      <c r="P20" s="6272">
        <f t="shared" si="0"/>
        <v>0</v>
      </c>
      <c r="Q20" s="6272">
        <f t="shared" si="0"/>
        <v>0</v>
      </c>
      <c r="R20" s="6273"/>
    </row>
    <row r="21" spans="2:18" ht="12.75" customHeight="1">
      <c r="B21" s="1635"/>
      <c r="C21" s="1100"/>
      <c r="D21" s="1270"/>
      <c r="E21" s="1270"/>
      <c r="F21" s="1644"/>
      <c r="G21" s="4114"/>
      <c r="H21" s="1645"/>
      <c r="I21" s="4112"/>
      <c r="J21" s="4112"/>
      <c r="K21" s="4112"/>
      <c r="L21" s="4114"/>
      <c r="M21" s="4114"/>
      <c r="N21" s="4114"/>
      <c r="O21" s="4114"/>
      <c r="P21" s="4150"/>
      <c r="Q21" s="1646"/>
      <c r="R21" s="4058"/>
    </row>
    <row r="22" spans="2:18" s="265" customFormat="1" ht="12.75" customHeight="1">
      <c r="B22" s="1630" t="s">
        <v>1514</v>
      </c>
      <c r="C22" s="1024" t="s">
        <v>1260</v>
      </c>
      <c r="D22" s="1282"/>
      <c r="E22" s="1282"/>
      <c r="F22" s="1631"/>
      <c r="G22" s="1632"/>
      <c r="H22" s="1632"/>
      <c r="I22" s="1285"/>
      <c r="J22" s="1285"/>
      <c r="K22" s="1285"/>
      <c r="L22" s="1632"/>
      <c r="M22" s="1632"/>
      <c r="N22" s="1632"/>
      <c r="O22" s="1632"/>
      <c r="P22" s="1633"/>
      <c r="Q22" s="1646"/>
      <c r="R22" s="4058"/>
    </row>
    <row r="23" spans="2:18" ht="12.75" customHeight="1">
      <c r="B23" s="1635">
        <v>1</v>
      </c>
      <c r="C23" s="1104"/>
      <c r="D23" s="1183"/>
      <c r="E23" s="1183"/>
      <c r="F23" s="1636"/>
      <c r="G23" s="1637"/>
      <c r="H23" s="1637"/>
      <c r="I23" s="1112"/>
      <c r="J23" s="1112"/>
      <c r="K23" s="1112"/>
      <c r="L23" s="1637"/>
      <c r="M23" s="1637"/>
      <c r="N23" s="1637"/>
      <c r="O23" s="1112"/>
      <c r="P23" s="1459"/>
      <c r="Q23" s="1640"/>
      <c r="R23" s="4057"/>
    </row>
    <row r="24" spans="2:18" ht="12.75" customHeight="1">
      <c r="B24" s="1635">
        <v>2</v>
      </c>
      <c r="C24" s="1462"/>
      <c r="D24" s="1190"/>
      <c r="E24" s="1190"/>
      <c r="F24" s="1638"/>
      <c r="G24" s="1639"/>
      <c r="H24" s="1042"/>
      <c r="I24" s="1639"/>
      <c r="J24" s="1639"/>
      <c r="K24" s="1112"/>
      <c r="L24" s="1042"/>
      <c r="M24" s="1042"/>
      <c r="N24" s="1042"/>
      <c r="O24" s="1639"/>
      <c r="P24" s="1043"/>
      <c r="Q24" s="1640"/>
      <c r="R24" s="4057"/>
    </row>
    <row r="25" spans="2:18" ht="12.75" customHeight="1">
      <c r="B25" s="1635">
        <v>3</v>
      </c>
      <c r="C25" s="1462"/>
      <c r="D25" s="1190"/>
      <c r="E25" s="1190"/>
      <c r="F25" s="1638"/>
      <c r="G25" s="1639"/>
      <c r="H25" s="1042"/>
      <c r="I25" s="1639"/>
      <c r="J25" s="1639"/>
      <c r="K25" s="1112"/>
      <c r="L25" s="1042"/>
      <c r="M25" s="1042"/>
      <c r="N25" s="1042"/>
      <c r="O25" s="1639"/>
      <c r="P25" s="1043"/>
      <c r="Q25" s="1640"/>
      <c r="R25" s="4057"/>
    </row>
    <row r="26" spans="2:18" ht="12.75" customHeight="1">
      <c r="B26" s="1635">
        <v>4</v>
      </c>
      <c r="C26" s="1462"/>
      <c r="D26" s="1190"/>
      <c r="E26" s="1190"/>
      <c r="F26" s="1638"/>
      <c r="G26" s="1639"/>
      <c r="H26" s="1042"/>
      <c r="I26" s="1639"/>
      <c r="J26" s="1639"/>
      <c r="K26" s="1112"/>
      <c r="L26" s="1042"/>
      <c r="M26" s="1042"/>
      <c r="N26" s="1042"/>
      <c r="O26" s="1639"/>
      <c r="P26" s="1043"/>
      <c r="Q26" s="1640"/>
      <c r="R26" s="4057"/>
    </row>
    <row r="27" spans="2:18" ht="12.75" customHeight="1">
      <c r="B27" s="1635">
        <v>5</v>
      </c>
      <c r="C27" s="1462"/>
      <c r="D27" s="1190"/>
      <c r="E27" s="1190"/>
      <c r="F27" s="1638"/>
      <c r="G27" s="1120"/>
      <c r="H27" s="1042"/>
      <c r="I27" s="1120"/>
      <c r="J27" s="1120"/>
      <c r="K27" s="1112"/>
      <c r="L27" s="1124"/>
      <c r="M27" s="1124"/>
      <c r="N27" s="1124"/>
      <c r="O27" s="1120"/>
      <c r="P27" s="1641"/>
      <c r="Q27" s="1640"/>
      <c r="R27" s="4057"/>
    </row>
    <row r="28" spans="2:18" ht="12.75" customHeight="1">
      <c r="B28" s="1642"/>
      <c r="C28" s="1643" t="s">
        <v>2996</v>
      </c>
      <c r="D28" s="4111"/>
      <c r="E28" s="4111"/>
      <c r="F28" s="6270">
        <f>SUBTOTAL(9,F23:F27)</f>
        <v>0</v>
      </c>
      <c r="G28" s="6271">
        <f>SUBTOTAL(9,G23:G27)</f>
        <v>0</v>
      </c>
      <c r="H28" s="4114"/>
      <c r="I28" s="6272">
        <f t="shared" ref="I28:Q28" si="1">SUBTOTAL(9,I23:I27)</f>
        <v>0</v>
      </c>
      <c r="J28" s="6272">
        <f t="shared" si="1"/>
        <v>0</v>
      </c>
      <c r="K28" s="6272">
        <f t="shared" si="1"/>
        <v>0</v>
      </c>
      <c r="L28" s="6272">
        <f t="shared" si="1"/>
        <v>0</v>
      </c>
      <c r="M28" s="6272">
        <f t="shared" si="1"/>
        <v>0</v>
      </c>
      <c r="N28" s="6272">
        <f t="shared" si="1"/>
        <v>0</v>
      </c>
      <c r="O28" s="6272">
        <f t="shared" si="1"/>
        <v>0</v>
      </c>
      <c r="P28" s="6272">
        <f t="shared" si="1"/>
        <v>0</v>
      </c>
      <c r="Q28" s="6272">
        <f t="shared" si="1"/>
        <v>0</v>
      </c>
      <c r="R28" s="6273"/>
    </row>
    <row r="29" spans="2:18" ht="12.75" customHeight="1">
      <c r="B29" s="1635"/>
      <c r="C29" s="1100"/>
      <c r="D29" s="1270"/>
      <c r="E29" s="1270"/>
      <c r="F29" s="1644"/>
      <c r="G29" s="1645"/>
      <c r="H29" s="1645"/>
      <c r="I29" s="1273"/>
      <c r="J29" s="1273"/>
      <c r="K29" s="1273"/>
      <c r="L29" s="1645"/>
      <c r="M29" s="1645"/>
      <c r="N29" s="1645"/>
      <c r="O29" s="1273"/>
      <c r="P29" s="1647"/>
      <c r="Q29" s="1648"/>
      <c r="R29" s="4059"/>
    </row>
    <row r="30" spans="2:18" ht="12.75" customHeight="1">
      <c r="B30" s="1649" t="s">
        <v>1520</v>
      </c>
      <c r="C30" s="1650" t="s">
        <v>128</v>
      </c>
      <c r="D30" s="1197"/>
      <c r="E30" s="1197"/>
      <c r="F30" s="6274"/>
      <c r="G30" s="6275"/>
      <c r="H30" s="4264"/>
      <c r="I30" s="6276"/>
      <c r="J30" s="6276"/>
      <c r="K30" s="6277"/>
      <c r="L30" s="6278"/>
      <c r="M30" s="6278"/>
      <c r="N30" s="6278"/>
      <c r="O30" s="6279"/>
      <c r="P30" s="6280"/>
      <c r="Q30" s="6281"/>
      <c r="R30" s="6282"/>
    </row>
    <row r="31" spans="2:18" ht="12.75" customHeight="1">
      <c r="B31" s="1651"/>
      <c r="C31" s="270"/>
      <c r="D31" s="6196"/>
      <c r="E31" s="6196"/>
      <c r="F31" s="6283"/>
      <c r="G31" s="6284"/>
      <c r="H31" s="6284"/>
      <c r="I31" s="4828"/>
      <c r="J31" s="4828"/>
      <c r="K31" s="4828"/>
      <c r="L31" s="6284"/>
      <c r="M31" s="6284"/>
      <c r="N31" s="6284"/>
      <c r="O31" s="6284"/>
      <c r="P31" s="6254"/>
      <c r="Q31" s="6198"/>
      <c r="R31" s="6199"/>
    </row>
    <row r="32" spans="2:18" ht="12.75" customHeight="1">
      <c r="B32" s="8847" t="s">
        <v>2997</v>
      </c>
      <c r="C32" s="8848"/>
      <c r="D32" s="8848"/>
      <c r="E32" s="8849"/>
      <c r="F32" s="6285">
        <f>SUBTOTAL(9,F15:F30)</f>
        <v>0</v>
      </c>
      <c r="G32" s="6286">
        <f>SUBTOTAL(9,G15:G30)</f>
        <v>0</v>
      </c>
      <c r="H32" s="6287"/>
      <c r="I32" s="6286">
        <f t="shared" ref="I32:Q32" si="2">SUBTOTAL(9,I15:I30)</f>
        <v>0</v>
      </c>
      <c r="J32" s="6286">
        <f t="shared" si="2"/>
        <v>0</v>
      </c>
      <c r="K32" s="6286">
        <f t="shared" si="2"/>
        <v>0</v>
      </c>
      <c r="L32" s="6286">
        <f t="shared" si="2"/>
        <v>0</v>
      </c>
      <c r="M32" s="6286">
        <f t="shared" si="2"/>
        <v>0</v>
      </c>
      <c r="N32" s="6286">
        <f t="shared" si="2"/>
        <v>0</v>
      </c>
      <c r="O32" s="6286">
        <f t="shared" si="2"/>
        <v>0</v>
      </c>
      <c r="P32" s="6286">
        <f t="shared" si="2"/>
        <v>0</v>
      </c>
      <c r="Q32" s="6286">
        <f t="shared" si="2"/>
        <v>0</v>
      </c>
      <c r="R32" s="6288"/>
    </row>
    <row r="33" spans="2:17" ht="12.75" customHeight="1">
      <c r="B33" s="6289"/>
      <c r="C33" s="6289"/>
      <c r="D33" s="6289"/>
      <c r="E33" s="6289"/>
      <c r="G33" s="6289"/>
      <c r="H33" s="352" t="s">
        <v>1263</v>
      </c>
      <c r="I33" s="356">
        <f>I32-SFP!G242</f>
        <v>0</v>
      </c>
      <c r="J33" s="356"/>
      <c r="K33" s="356">
        <f>K32-SFP!G238</f>
        <v>0</v>
      </c>
      <c r="L33" s="356">
        <f>L32-SFP!G246</f>
        <v>0</v>
      </c>
      <c r="M33" s="356">
        <f>M32-SFP!G243</f>
        <v>0</v>
      </c>
      <c r="N33" s="356">
        <f>N32-SFP!G244</f>
        <v>0</v>
      </c>
      <c r="O33" s="356">
        <f>SFP!G245</f>
        <v>0</v>
      </c>
      <c r="P33" s="352"/>
      <c r="Q33" s="352"/>
    </row>
    <row r="34" spans="2:17" ht="12.75" customHeight="1">
      <c r="B34" s="284" t="s">
        <v>1565</v>
      </c>
      <c r="I34" s="272"/>
      <c r="J34" s="272"/>
      <c r="K34" s="272"/>
    </row>
    <row r="35" spans="2:17" ht="12.75" customHeight="1">
      <c r="B35" s="1070">
        <v>1</v>
      </c>
      <c r="C35" s="18" t="s">
        <v>2998</v>
      </c>
    </row>
    <row r="36" spans="2:17" ht="12.75" customHeight="1">
      <c r="B36" s="1070">
        <v>2</v>
      </c>
      <c r="C36" s="18" t="s">
        <v>2999</v>
      </c>
    </row>
    <row r="37" spans="2:17" ht="12.75" customHeight="1">
      <c r="B37" s="1070">
        <v>3</v>
      </c>
      <c r="C37" s="18" t="s">
        <v>3000</v>
      </c>
    </row>
    <row r="40" spans="2:17" ht="12.6" customHeight="1"/>
    <row r="42" spans="2:17" s="1" customFormat="1" ht="12.75" customHeight="1">
      <c r="I42" s="1223"/>
      <c r="J42" s="1223"/>
      <c r="K42" s="1223"/>
    </row>
    <row r="43" spans="2:17" s="1" customFormat="1" ht="12.75" hidden="1" customHeight="1">
      <c r="I43" s="1223"/>
      <c r="J43" s="1223"/>
      <c r="K43" s="1223"/>
    </row>
    <row r="44" spans="2:17" s="1" customFormat="1" ht="13.15" hidden="1" customHeight="1">
      <c r="B44" s="8850" t="s">
        <v>1068</v>
      </c>
      <c r="C44" s="8851"/>
      <c r="D44" s="8851"/>
      <c r="E44" s="8851"/>
      <c r="F44" s="8851"/>
      <c r="G44" s="8851"/>
      <c r="H44" s="8851"/>
      <c r="I44" s="8851"/>
      <c r="J44" s="8851"/>
      <c r="K44" s="8851"/>
      <c r="L44" s="8851"/>
      <c r="M44" s="8851"/>
      <c r="N44" s="8851"/>
      <c r="O44" s="8851"/>
    </row>
    <row r="45" spans="2:17" s="1" customFormat="1" ht="12.75" hidden="1" customHeight="1">
      <c r="B45" s="8761" t="s">
        <v>48</v>
      </c>
      <c r="C45" s="8761"/>
      <c r="D45" s="8761"/>
      <c r="E45" s="8761"/>
      <c r="F45" s="8761" t="s">
        <v>1787</v>
      </c>
      <c r="G45" s="8761" t="s">
        <v>3001</v>
      </c>
      <c r="H45" s="8761" t="s">
        <v>3002</v>
      </c>
      <c r="I45" s="8761" t="s">
        <v>1692</v>
      </c>
      <c r="J45" s="8858" t="s">
        <v>2840</v>
      </c>
      <c r="K45" s="8858" t="s">
        <v>3003</v>
      </c>
      <c r="L45" s="8852" t="s">
        <v>44</v>
      </c>
      <c r="M45" s="8853"/>
      <c r="N45" s="8852" t="s">
        <v>1505</v>
      </c>
      <c r="O45" s="8853"/>
    </row>
    <row r="46" spans="2:17" s="1" customFormat="1" ht="12.75" hidden="1" customHeight="1">
      <c r="B46" s="8761"/>
      <c r="C46" s="8761"/>
      <c r="D46" s="8761"/>
      <c r="E46" s="8761"/>
      <c r="F46" s="8761"/>
      <c r="G46" s="8761"/>
      <c r="H46" s="8761"/>
      <c r="I46" s="8761"/>
      <c r="J46" s="8859"/>
      <c r="K46" s="8859"/>
      <c r="L46" s="8854"/>
      <c r="M46" s="8855"/>
      <c r="N46" s="8854"/>
      <c r="O46" s="8855"/>
    </row>
    <row r="47" spans="2:17" s="1" customFormat="1" ht="12.75" hidden="1" customHeight="1">
      <c r="B47" s="8761"/>
      <c r="C47" s="8761"/>
      <c r="D47" s="8761"/>
      <c r="E47" s="8761"/>
      <c r="F47" s="8761"/>
      <c r="G47" s="8761"/>
      <c r="H47" s="8761"/>
      <c r="I47" s="8761"/>
      <c r="J47" s="8860"/>
      <c r="K47" s="8860"/>
      <c r="L47" s="8856"/>
      <c r="M47" s="8857"/>
      <c r="N47" s="8856"/>
      <c r="O47" s="8857"/>
    </row>
    <row r="48" spans="2:17" s="1" customFormat="1" ht="12.75" hidden="1" customHeight="1">
      <c r="B48" s="7876" t="str">
        <f>I10</f>
        <v>Capital Stock Subscribed</v>
      </c>
      <c r="C48" s="7876"/>
      <c r="D48" s="7876"/>
      <c r="E48" s="7876"/>
      <c r="F48" s="1655">
        <f>I32</f>
        <v>0</v>
      </c>
      <c r="G48" s="1656"/>
      <c r="H48" s="1552"/>
      <c r="I48" s="1655"/>
      <c r="J48" s="1657"/>
      <c r="K48" s="1655">
        <f>I48-J48</f>
        <v>0</v>
      </c>
      <c r="L48" s="8845"/>
      <c r="M48" s="8846"/>
      <c r="N48" s="8845"/>
      <c r="O48" s="8846"/>
    </row>
    <row r="49" spans="2:15" s="1" customFormat="1" ht="12.75" hidden="1" customHeight="1">
      <c r="B49" s="7876" t="str">
        <f>J10</f>
        <v>Subscription Receivable</v>
      </c>
      <c r="C49" s="7876"/>
      <c r="D49" s="7876"/>
      <c r="E49" s="7876"/>
      <c r="F49" s="1655">
        <f>J32</f>
        <v>0</v>
      </c>
      <c r="G49" s="1656"/>
      <c r="H49" s="1552"/>
      <c r="I49" s="1655"/>
      <c r="J49" s="1657"/>
      <c r="K49" s="1655">
        <f t="shared" ref="K49:K52" si="3">I49-J49</f>
        <v>0</v>
      </c>
      <c r="L49" s="8845"/>
      <c r="M49" s="8846"/>
      <c r="N49" s="8845"/>
      <c r="O49" s="8846"/>
    </row>
    <row r="50" spans="2:15" s="1" customFormat="1" ht="12.75" hidden="1" customHeight="1">
      <c r="B50" s="7876" t="str">
        <f>K10</f>
        <v>Capital Stock</v>
      </c>
      <c r="C50" s="7876"/>
      <c r="D50" s="7876"/>
      <c r="E50" s="7876"/>
      <c r="F50" s="1655">
        <f>K32</f>
        <v>0</v>
      </c>
      <c r="G50" s="1552"/>
      <c r="H50" s="1552"/>
      <c r="I50" s="1655"/>
      <c r="J50" s="1657"/>
      <c r="K50" s="1655">
        <f t="shared" si="3"/>
        <v>0</v>
      </c>
      <c r="L50" s="8845"/>
      <c r="M50" s="8846"/>
      <c r="N50" s="8845"/>
      <c r="O50" s="8846"/>
    </row>
    <row r="51" spans="2:15" s="1" customFormat="1" ht="12.75" hidden="1" customHeight="1">
      <c r="B51" s="8464" t="s">
        <v>128</v>
      </c>
      <c r="C51" s="8465"/>
      <c r="D51" s="8465"/>
      <c r="E51" s="8466"/>
      <c r="F51" s="1655">
        <f>K30</f>
        <v>0</v>
      </c>
      <c r="G51" s="1552"/>
      <c r="H51" s="1552"/>
      <c r="I51" s="1655"/>
      <c r="J51" s="1657"/>
      <c r="K51" s="1655">
        <f t="shared" si="3"/>
        <v>0</v>
      </c>
      <c r="L51" s="1658"/>
      <c r="M51" s="1659"/>
      <c r="N51" s="1658"/>
      <c r="O51" s="1659"/>
    </row>
    <row r="52" spans="2:15" s="1" customFormat="1" ht="12.75" hidden="1" customHeight="1">
      <c r="B52" s="7876" t="str">
        <f>L10</f>
        <v>Capital Paid
 In Excess of Par</v>
      </c>
      <c r="C52" s="7876"/>
      <c r="D52" s="7876"/>
      <c r="E52" s="7876"/>
      <c r="F52" s="1655">
        <f>L32</f>
        <v>0</v>
      </c>
      <c r="G52" s="1656"/>
      <c r="H52" s="1552"/>
      <c r="I52" s="1655"/>
      <c r="J52" s="1657"/>
      <c r="K52" s="1655">
        <f t="shared" si="3"/>
        <v>0</v>
      </c>
      <c r="L52" s="8845"/>
      <c r="M52" s="8846"/>
      <c r="N52" s="8845"/>
      <c r="O52" s="8846"/>
    </row>
    <row r="53" spans="2:15" s="1" customFormat="1" ht="12.75" hidden="1" customHeight="1">
      <c r="B53" s="7876" t="str">
        <f>M10</f>
        <v>Deposit for Future Subscription</v>
      </c>
      <c r="C53" s="7876"/>
      <c r="D53" s="7876"/>
      <c r="E53" s="7876"/>
      <c r="F53" s="1655">
        <f>M32</f>
        <v>0</v>
      </c>
      <c r="G53" s="1656"/>
      <c r="H53" s="1552"/>
      <c r="I53" s="1655"/>
      <c r="J53" s="1657"/>
      <c r="K53" s="1655">
        <f t="shared" ref="K53:K57" si="4">I53-J53</f>
        <v>0</v>
      </c>
      <c r="L53" s="8845"/>
      <c r="M53" s="8846"/>
      <c r="N53" s="8845"/>
      <c r="O53" s="8846"/>
    </row>
    <row r="54" spans="2:15" s="1" customFormat="1" ht="12.75" hidden="1" customHeight="1">
      <c r="B54" s="7876" t="str">
        <f>N10</f>
        <v>Contributed Surplus</v>
      </c>
      <c r="C54" s="7876"/>
      <c r="D54" s="7876"/>
      <c r="E54" s="7876"/>
      <c r="F54" s="1655">
        <f>N32</f>
        <v>0</v>
      </c>
      <c r="G54" s="1656"/>
      <c r="H54" s="1552"/>
      <c r="I54" s="1655"/>
      <c r="J54" s="1657"/>
      <c r="K54" s="1655">
        <f t="shared" si="4"/>
        <v>0</v>
      </c>
      <c r="L54" s="8845"/>
      <c r="M54" s="8846"/>
      <c r="N54" s="8845"/>
      <c r="O54" s="8846"/>
    </row>
    <row r="55" spans="2:15" s="1" customFormat="1" ht="12.75" hidden="1" customHeight="1">
      <c r="B55" s="7876" t="str">
        <f>O10</f>
        <v>Contingency Surplus</v>
      </c>
      <c r="C55" s="7876"/>
      <c r="D55" s="7876"/>
      <c r="E55" s="7876"/>
      <c r="F55" s="1655">
        <f>O32</f>
        <v>0</v>
      </c>
      <c r="G55" s="1656"/>
      <c r="H55" s="1552"/>
      <c r="I55" s="1655"/>
      <c r="J55" s="1657"/>
      <c r="K55" s="1655">
        <f t="shared" si="4"/>
        <v>0</v>
      </c>
      <c r="L55" s="8845"/>
      <c r="M55" s="8846"/>
      <c r="N55" s="8845"/>
      <c r="O55" s="8846"/>
    </row>
    <row r="56" spans="2:15" s="1" customFormat="1" ht="12.75" hidden="1" customHeight="1">
      <c r="B56" s="7876" t="str">
        <f>P10</f>
        <v>Dividends Paid During the Year</v>
      </c>
      <c r="C56" s="7876"/>
      <c r="D56" s="7876"/>
      <c r="E56" s="7876"/>
      <c r="F56" s="1655">
        <f>P32</f>
        <v>0</v>
      </c>
      <c r="G56" s="1656"/>
      <c r="H56" s="1552"/>
      <c r="I56" s="1655"/>
      <c r="J56" s="1657"/>
      <c r="K56" s="1655">
        <f t="shared" si="4"/>
        <v>0</v>
      </c>
      <c r="L56" s="8845"/>
      <c r="M56" s="8846"/>
      <c r="N56" s="8845"/>
      <c r="O56" s="8846"/>
    </row>
    <row r="57" spans="2:15" s="1" customFormat="1" ht="12.75" hidden="1" customHeight="1">
      <c r="B57" s="7876" t="str">
        <f>Q10</f>
        <v>Dividends Payable
 Current Year</v>
      </c>
      <c r="C57" s="7876"/>
      <c r="D57" s="7876"/>
      <c r="E57" s="7876"/>
      <c r="F57" s="1655">
        <f>Q32</f>
        <v>0</v>
      </c>
      <c r="G57" s="1656"/>
      <c r="H57" s="1552"/>
      <c r="I57" s="1655"/>
      <c r="J57" s="1657"/>
      <c r="K57" s="1655">
        <f t="shared" si="4"/>
        <v>0</v>
      </c>
      <c r="L57" s="8845"/>
      <c r="M57" s="8846"/>
      <c r="N57" s="8845"/>
      <c r="O57" s="8846"/>
    </row>
    <row r="58" spans="2:15" s="1" customFormat="1" ht="12.75" hidden="1" customHeight="1">
      <c r="I58" s="1223"/>
      <c r="J58" s="1223"/>
      <c r="K58" s="1223"/>
    </row>
    <row r="59" spans="2:15" s="1" customFormat="1" ht="12.75" customHeight="1">
      <c r="I59" s="1223"/>
      <c r="J59" s="1223"/>
      <c r="K59" s="1223"/>
    </row>
  </sheetData>
  <sheetProtection algorithmName="SHA-512" hashValue="odDlPZz01K0DvJU3GFs26swd62N90JQBBUlisiqa0z87110Q0Fn8x5Q0lWJ+IXDUnr4eEtImEBiswlyXq0/YkA==" saltValue="UGVctCmQjpe1zCBtJ/s2VA==" spinCount="100000" sheet="1" scenarios="1" insertColumns="0" insertRows="0"/>
  <mergeCells count="57">
    <mergeCell ref="N57:O57"/>
    <mergeCell ref="N52:O52"/>
    <mergeCell ref="N53:O53"/>
    <mergeCell ref="N54:O54"/>
    <mergeCell ref="N55:O55"/>
    <mergeCell ref="N56:O56"/>
    <mergeCell ref="L57:M57"/>
    <mergeCell ref="B57:E57"/>
    <mergeCell ref="B52:E52"/>
    <mergeCell ref="B53:E53"/>
    <mergeCell ref="B54:E54"/>
    <mergeCell ref="B55:E55"/>
    <mergeCell ref="B56:E56"/>
    <mergeCell ref="L52:M52"/>
    <mergeCell ref="L53:M53"/>
    <mergeCell ref="L54:M54"/>
    <mergeCell ref="L55:M55"/>
    <mergeCell ref="L56:M56"/>
    <mergeCell ref="B51:E51"/>
    <mergeCell ref="H45:H47"/>
    <mergeCell ref="B44:O44"/>
    <mergeCell ref="N45:O47"/>
    <mergeCell ref="N48:O48"/>
    <mergeCell ref="N49:O49"/>
    <mergeCell ref="N50:O50"/>
    <mergeCell ref="B50:E50"/>
    <mergeCell ref="B48:E48"/>
    <mergeCell ref="B49:E49"/>
    <mergeCell ref="L45:M47"/>
    <mergeCell ref="K45:K47"/>
    <mergeCell ref="J45:J47"/>
    <mergeCell ref="L48:M48"/>
    <mergeCell ref="I45:I47"/>
    <mergeCell ref="L49:M49"/>
    <mergeCell ref="L50:M50"/>
    <mergeCell ref="B10:C12"/>
    <mergeCell ref="G10:G12"/>
    <mergeCell ref="G45:G47"/>
    <mergeCell ref="F45:F47"/>
    <mergeCell ref="B45:E47"/>
    <mergeCell ref="B32:E32"/>
    <mergeCell ref="S2:S5"/>
    <mergeCell ref="K10:K12"/>
    <mergeCell ref="M10:M12"/>
    <mergeCell ref="H10:H12"/>
    <mergeCell ref="L10:L12"/>
    <mergeCell ref="J10:J12"/>
    <mergeCell ref="P10:P12"/>
    <mergeCell ref="Q10:Q12"/>
    <mergeCell ref="B9:R9"/>
    <mergeCell ref="R10:R12"/>
    <mergeCell ref="N10:N12"/>
    <mergeCell ref="O10:O12"/>
    <mergeCell ref="D10:D12"/>
    <mergeCell ref="E10:E12"/>
    <mergeCell ref="F10:F12"/>
    <mergeCell ref="I10:I12"/>
  </mergeCells>
  <conditionalFormatting sqref="B3">
    <cfRule type="cellIs" dxfId="12" priority="4" operator="lessThan">
      <formula>0</formula>
    </cfRule>
    <cfRule type="cellIs" dxfId="11" priority="5" operator="lessThan">
      <formula>0</formula>
    </cfRule>
    <cfRule type="cellIs" dxfId="10" priority="6" operator="lessThan">
      <formula>0</formula>
    </cfRule>
    <cfRule type="cellIs" dxfId="9" priority="7" operator="lessThan">
      <formula>0</formula>
    </cfRule>
  </conditionalFormatting>
  <conditionalFormatting sqref="I48:I57">
    <cfRule type="cellIs" dxfId="8" priority="2" operator="notEqual">
      <formula>0</formula>
    </cfRule>
  </conditionalFormatting>
  <conditionalFormatting sqref="I33:N33">
    <cfRule type="cellIs" dxfId="7" priority="3" operator="notEqual">
      <formula>0</formula>
    </cfRule>
  </conditionalFormatting>
  <conditionalFormatting sqref="K48:K57">
    <cfRule type="cellIs" dxfId="6" priority="1" operator="notEqual">
      <formula>0</formula>
    </cfRule>
  </conditionalFormatting>
  <dataValidations disablePrompts="1" count="1">
    <dataValidation type="custom" errorStyle="warning" allowBlank="1" showInputMessage="1" showErrorMessage="1" errorTitle="Data anomaly" error="Check input" sqref="B4" xr:uid="{17F80AA2-2C53-4E76-9CB1-B647C198D4D7}">
      <formula1>"if(B24:FL80&lt;0,""Check"","""")"</formula1>
    </dataValidation>
  </dataValidations>
  <hyperlinks>
    <hyperlink ref="T5" location="SCI!A1" display="SCI" xr:uid="{07DD9F95-87F2-4B62-B3BB-A5BDFBFB3B82}"/>
    <hyperlink ref="T4" location="'SFP - Liab, NW '!A1" display="SFP-Liab and NW" xr:uid="{FF52D2D5-2E1F-425E-B943-911DFAEEDEB4}"/>
    <hyperlink ref="T3" location="'SFP - Asset'!A1" display="SFP-Asset" xr:uid="{F31B77BD-5FF3-4017-B2D3-C5850718114F}"/>
    <hyperlink ref="T2" location="Content!A1" display="Content" xr:uid="{0EF40F3D-B3D3-4CBB-993A-FA9C63000D2E}"/>
  </hyperlinks>
  <printOptions horizontalCentered="1"/>
  <pageMargins left="0.2" right="0.2" top="1.25" bottom="0.75" header="0.3" footer="0.3"/>
  <pageSetup paperSize="5" scale="29" fitToHeight="0" orientation="portrait" r:id="rId1"/>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53">
    <tabColor rgb="FFDA9694"/>
    <pageSetUpPr fitToPage="1"/>
  </sheetPr>
  <dimension ref="B2:S36"/>
  <sheetViews>
    <sheetView showGridLines="0" topLeftCell="A3" zoomScale="85" zoomScaleNormal="85" workbookViewId="0">
      <selection activeCell="M18" sqref="M18"/>
    </sheetView>
  </sheetViews>
  <sheetFormatPr defaultColWidth="9.140625" defaultRowHeight="12.75" customHeight="1"/>
  <cols>
    <col min="1" max="1" width="1.85546875" style="18" customWidth="1"/>
    <col min="2" max="2" width="3.7109375" style="18" customWidth="1"/>
    <col min="3" max="3" width="35.7109375" style="18" customWidth="1"/>
    <col min="4" max="4" width="18.7109375" style="18" customWidth="1"/>
    <col min="5" max="5" width="18.7109375" style="1454" customWidth="1"/>
    <col min="6" max="6" width="18.7109375" style="18" customWidth="1"/>
    <col min="7" max="7" width="30.7109375" style="18" customWidth="1"/>
    <col min="8" max="8" width="2.140625" style="18" customWidth="1"/>
    <col min="9" max="9" width="18.7109375" style="18" customWidth="1"/>
    <col min="10" max="13" width="9.140625" style="18"/>
    <col min="14" max="14" width="9.140625" style="1" customWidth="1"/>
    <col min="15" max="15" width="9.140625" style="1" hidden="1" customWidth="1"/>
    <col min="16" max="16" width="10.5703125" style="1" hidden="1" customWidth="1"/>
    <col min="17" max="17" width="25.7109375" style="1" hidden="1" customWidth="1"/>
    <col min="18" max="18" width="9.140625" style="1" hidden="1" customWidth="1"/>
    <col min="19" max="19" width="9.140625" style="1" customWidth="1"/>
    <col min="20" max="16383" width="9.140625" style="18"/>
    <col min="16384" max="16384" width="9.140625" style="18" bestFit="1" customWidth="1"/>
  </cols>
  <sheetData>
    <row r="2" spans="2:19">
      <c r="B2" s="265" t="s">
        <v>3004</v>
      </c>
      <c r="H2" s="8820" t="s">
        <v>1486</v>
      </c>
      <c r="I2" s="6258" t="s">
        <v>1067</v>
      </c>
    </row>
    <row r="3" spans="2:19">
      <c r="B3" s="1455" t="s">
        <v>7</v>
      </c>
      <c r="D3" s="6186">
        <f>'Com Prof'!D2</f>
        <v>0</v>
      </c>
      <c r="E3" s="6187"/>
      <c r="F3" s="6187"/>
      <c r="H3" s="8129"/>
      <c r="I3" s="550" t="s">
        <v>1487</v>
      </c>
    </row>
    <row r="4" spans="2:19">
      <c r="B4" s="1455" t="s">
        <v>757</v>
      </c>
      <c r="C4" s="265"/>
      <c r="D4" s="6259">
        <f>'Com Prof'!D3</f>
        <v>45657</v>
      </c>
      <c r="E4" s="6260"/>
      <c r="F4" s="6260"/>
      <c r="H4" s="8129"/>
      <c r="I4" s="550" t="s">
        <v>1488</v>
      </c>
    </row>
    <row r="5" spans="2:19">
      <c r="B5" s="593"/>
      <c r="C5" s="593"/>
      <c r="D5" s="593"/>
      <c r="E5" s="593"/>
      <c r="F5" s="593"/>
      <c r="G5" s="593"/>
      <c r="H5" s="8814"/>
      <c r="I5" s="551" t="s">
        <v>258</v>
      </c>
    </row>
    <row r="6" spans="2:19" ht="14.1" customHeight="1"/>
    <row r="7" spans="2:19" ht="14.1" customHeight="1"/>
    <row r="8" spans="2:19" ht="14.1" customHeight="1"/>
    <row r="9" spans="2:19" s="517" customFormat="1" ht="12.75" customHeight="1">
      <c r="B9" s="8866" t="s">
        <v>3005</v>
      </c>
      <c r="C9" s="7943"/>
      <c r="D9" s="8872" t="s">
        <v>3006</v>
      </c>
      <c r="E9" s="8869" t="s">
        <v>3007</v>
      </c>
      <c r="F9" s="8872" t="s">
        <v>3008</v>
      </c>
      <c r="G9" s="8863" t="s">
        <v>1497</v>
      </c>
      <c r="N9" s="29"/>
      <c r="O9" s="29"/>
      <c r="P9" s="1471" t="s">
        <v>1068</v>
      </c>
      <c r="Q9" s="1472"/>
      <c r="R9" s="29"/>
      <c r="S9" s="29"/>
    </row>
    <row r="10" spans="2:19" s="517" customFormat="1" ht="12.75" customHeight="1">
      <c r="B10" s="8054"/>
      <c r="C10" s="7976"/>
      <c r="D10" s="7689"/>
      <c r="E10" s="8870"/>
      <c r="F10" s="7689"/>
      <c r="G10" s="8864"/>
      <c r="N10" s="29"/>
      <c r="O10" s="29"/>
      <c r="P10" s="8761" t="s">
        <v>3009</v>
      </c>
      <c r="Q10" s="8761" t="s">
        <v>44</v>
      </c>
      <c r="R10" s="29"/>
      <c r="S10" s="29"/>
    </row>
    <row r="11" spans="2:19" s="517" customFormat="1" ht="12.75" customHeight="1">
      <c r="B11" s="8054"/>
      <c r="C11" s="7976"/>
      <c r="D11" s="7689"/>
      <c r="E11" s="8870"/>
      <c r="F11" s="7689"/>
      <c r="G11" s="8864"/>
      <c r="N11" s="29"/>
      <c r="O11" s="29"/>
      <c r="P11" s="8761"/>
      <c r="Q11" s="8761"/>
      <c r="R11" s="29"/>
      <c r="S11" s="29"/>
    </row>
    <row r="12" spans="2:19" s="517" customFormat="1" ht="12.75" customHeight="1">
      <c r="B12" s="8867"/>
      <c r="C12" s="8868"/>
      <c r="D12" s="8873"/>
      <c r="E12" s="8871"/>
      <c r="F12" s="8873"/>
      <c r="G12" s="8865"/>
      <c r="N12" s="29"/>
      <c r="O12" s="29"/>
      <c r="P12" s="8761"/>
      <c r="Q12" s="8761"/>
      <c r="R12" s="29"/>
      <c r="S12" s="29"/>
    </row>
    <row r="13" spans="2:19" ht="12.75" customHeight="1">
      <c r="B13" s="6290"/>
      <c r="C13" s="6291"/>
      <c r="D13" s="6292"/>
      <c r="E13" s="6293"/>
      <c r="F13" s="6294"/>
      <c r="G13" s="6295"/>
      <c r="P13" s="1474"/>
      <c r="Q13" s="1474"/>
    </row>
    <row r="14" spans="2:19" ht="12.75" customHeight="1">
      <c r="B14" s="1457" t="s">
        <v>2262</v>
      </c>
      <c r="C14" s="1104"/>
      <c r="D14" s="1183"/>
      <c r="E14" s="1458"/>
      <c r="F14" s="1459"/>
      <c r="G14" s="1188"/>
      <c r="P14" s="1475"/>
      <c r="Q14" s="1476" t="str">
        <f>IF(P14="N","Exception Noted",IF(P14="Y","No Exception Noted",""))</f>
        <v/>
      </c>
    </row>
    <row r="15" spans="2:19" ht="12.75" customHeight="1">
      <c r="B15" s="1457" t="s">
        <v>2264</v>
      </c>
      <c r="C15" s="1462"/>
      <c r="D15" s="1189"/>
      <c r="E15" s="1463"/>
      <c r="F15" s="1464"/>
      <c r="G15" s="1465"/>
      <c r="P15" s="1475"/>
      <c r="Q15" s="1476" t="str">
        <f t="shared" ref="Q15:Q33" si="0">IF(P15="N","Exception Noted",IF(P15="Y","No Exception Noted",""))</f>
        <v/>
      </c>
    </row>
    <row r="16" spans="2:19" ht="12.75" customHeight="1">
      <c r="B16" s="1457" t="s">
        <v>2265</v>
      </c>
      <c r="C16" s="1462"/>
      <c r="D16" s="1189"/>
      <c r="E16" s="1463"/>
      <c r="F16" s="1464"/>
      <c r="G16" s="1465"/>
      <c r="P16" s="1475"/>
      <c r="Q16" s="1476" t="str">
        <f t="shared" si="0"/>
        <v/>
      </c>
    </row>
    <row r="17" spans="2:17" ht="12.75" customHeight="1">
      <c r="B17" s="1457" t="s">
        <v>2270</v>
      </c>
      <c r="C17" s="1462"/>
      <c r="D17" s="1189"/>
      <c r="E17" s="1463"/>
      <c r="F17" s="1464"/>
      <c r="G17" s="1465"/>
      <c r="P17" s="1475"/>
      <c r="Q17" s="1476" t="str">
        <f t="shared" si="0"/>
        <v/>
      </c>
    </row>
    <row r="18" spans="2:17" ht="12.75" customHeight="1">
      <c r="B18" s="1457" t="s">
        <v>2271</v>
      </c>
      <c r="C18" s="1462"/>
      <c r="D18" s="1189"/>
      <c r="E18" s="1463"/>
      <c r="F18" s="1464"/>
      <c r="G18" s="1465"/>
      <c r="P18" s="1475"/>
      <c r="Q18" s="1476" t="str">
        <f t="shared" si="0"/>
        <v/>
      </c>
    </row>
    <row r="19" spans="2:17" ht="12.75" customHeight="1">
      <c r="B19" s="1466" t="s">
        <v>2274</v>
      </c>
      <c r="C19" s="1462"/>
      <c r="D19" s="1189"/>
      <c r="E19" s="1463"/>
      <c r="F19" s="1464"/>
      <c r="G19" s="1465"/>
      <c r="P19" s="1475"/>
      <c r="Q19" s="1476" t="str">
        <f t="shared" si="0"/>
        <v/>
      </c>
    </row>
    <row r="20" spans="2:17" ht="12.75" customHeight="1">
      <c r="B20" s="1466" t="s">
        <v>2291</v>
      </c>
      <c r="C20" s="1462"/>
      <c r="D20" s="1189"/>
      <c r="E20" s="1463"/>
      <c r="F20" s="1464"/>
      <c r="G20" s="1465"/>
      <c r="P20" s="1475"/>
      <c r="Q20" s="1476" t="str">
        <f t="shared" si="0"/>
        <v/>
      </c>
    </row>
    <row r="21" spans="2:17" ht="12.75" customHeight="1">
      <c r="B21" s="1466" t="s">
        <v>2292</v>
      </c>
      <c r="C21" s="1462"/>
      <c r="D21" s="1189"/>
      <c r="E21" s="1463"/>
      <c r="F21" s="1464"/>
      <c r="G21" s="1465"/>
      <c r="P21" s="1475"/>
      <c r="Q21" s="1476" t="str">
        <f t="shared" si="0"/>
        <v/>
      </c>
    </row>
    <row r="22" spans="2:17" ht="12.75" customHeight="1">
      <c r="B22" s="1466" t="s">
        <v>2774</v>
      </c>
      <c r="C22" s="1462"/>
      <c r="D22" s="1189"/>
      <c r="E22" s="1463"/>
      <c r="F22" s="1464"/>
      <c r="G22" s="1465"/>
      <c r="P22" s="1475"/>
      <c r="Q22" s="1476" t="str">
        <f t="shared" si="0"/>
        <v/>
      </c>
    </row>
    <row r="23" spans="2:17" ht="12.75" customHeight="1">
      <c r="B23" s="1466" t="s">
        <v>2781</v>
      </c>
      <c r="C23" s="1462"/>
      <c r="D23" s="1189"/>
      <c r="E23" s="1463"/>
      <c r="F23" s="1464"/>
      <c r="G23" s="1465"/>
      <c r="P23" s="1475"/>
      <c r="Q23" s="1476" t="str">
        <f t="shared" si="0"/>
        <v/>
      </c>
    </row>
    <row r="24" spans="2:17" ht="12.75" customHeight="1">
      <c r="B24" s="1466" t="s">
        <v>2790</v>
      </c>
      <c r="C24" s="1462"/>
      <c r="D24" s="1189"/>
      <c r="E24" s="1463"/>
      <c r="F24" s="1464"/>
      <c r="G24" s="1465"/>
      <c r="P24" s="1475"/>
      <c r="Q24" s="1476" t="str">
        <f t="shared" si="0"/>
        <v/>
      </c>
    </row>
    <row r="25" spans="2:17" ht="12.75" customHeight="1">
      <c r="B25" s="1466" t="s">
        <v>2795</v>
      </c>
      <c r="C25" s="1462"/>
      <c r="D25" s="1189"/>
      <c r="E25" s="1463"/>
      <c r="F25" s="1464"/>
      <c r="G25" s="1465"/>
      <c r="P25" s="1475"/>
      <c r="Q25" s="1476" t="str">
        <f t="shared" si="0"/>
        <v/>
      </c>
    </row>
    <row r="26" spans="2:17" ht="12.75" customHeight="1">
      <c r="B26" s="1466" t="s">
        <v>2797</v>
      </c>
      <c r="C26" s="1462"/>
      <c r="D26" s="1189"/>
      <c r="E26" s="1463"/>
      <c r="F26" s="1464"/>
      <c r="G26" s="1465"/>
      <c r="P26" s="1475"/>
      <c r="Q26" s="1476" t="str">
        <f t="shared" si="0"/>
        <v/>
      </c>
    </row>
    <row r="27" spans="2:17" ht="12.75" customHeight="1">
      <c r="B27" s="1466" t="s">
        <v>2807</v>
      </c>
      <c r="C27" s="1462"/>
      <c r="D27" s="1189"/>
      <c r="E27" s="1463"/>
      <c r="F27" s="1464"/>
      <c r="G27" s="1465"/>
      <c r="P27" s="1475"/>
      <c r="Q27" s="1476" t="str">
        <f t="shared" si="0"/>
        <v/>
      </c>
    </row>
    <row r="28" spans="2:17" ht="12.75" customHeight="1">
      <c r="B28" s="1466" t="s">
        <v>2809</v>
      </c>
      <c r="C28" s="1462"/>
      <c r="D28" s="1189"/>
      <c r="E28" s="1463"/>
      <c r="F28" s="1464"/>
      <c r="G28" s="1465"/>
      <c r="P28" s="1475"/>
      <c r="Q28" s="1476" t="str">
        <f t="shared" si="0"/>
        <v/>
      </c>
    </row>
    <row r="29" spans="2:17" ht="12.75" customHeight="1">
      <c r="B29" s="1466" t="s">
        <v>2811</v>
      </c>
      <c r="C29" s="1462"/>
      <c r="D29" s="1189"/>
      <c r="E29" s="1463"/>
      <c r="F29" s="1464"/>
      <c r="G29" s="1465"/>
      <c r="P29" s="1475"/>
      <c r="Q29" s="1476" t="str">
        <f t="shared" si="0"/>
        <v/>
      </c>
    </row>
    <row r="30" spans="2:17" ht="12.75" customHeight="1">
      <c r="B30" s="1466" t="s">
        <v>2813</v>
      </c>
      <c r="C30" s="1462"/>
      <c r="D30" s="1189"/>
      <c r="E30" s="1463"/>
      <c r="F30" s="1464"/>
      <c r="G30" s="1465"/>
      <c r="P30" s="1475"/>
      <c r="Q30" s="1476" t="str">
        <f t="shared" si="0"/>
        <v/>
      </c>
    </row>
    <row r="31" spans="2:17" ht="12.75" customHeight="1">
      <c r="B31" s="1466" t="s">
        <v>3010</v>
      </c>
      <c r="C31" s="1462"/>
      <c r="D31" s="1189"/>
      <c r="E31" s="1463"/>
      <c r="F31" s="1464"/>
      <c r="G31" s="1465"/>
      <c r="P31" s="1475"/>
      <c r="Q31" s="1476" t="str">
        <f t="shared" si="0"/>
        <v/>
      </c>
    </row>
    <row r="32" spans="2:17" ht="12.75" customHeight="1">
      <c r="B32" s="1466" t="s">
        <v>3011</v>
      </c>
      <c r="C32" s="1462"/>
      <c r="D32" s="1189"/>
      <c r="E32" s="1463"/>
      <c r="F32" s="1464"/>
      <c r="G32" s="1465"/>
      <c r="P32" s="1475"/>
      <c r="Q32" s="1476" t="str">
        <f t="shared" si="0"/>
        <v/>
      </c>
    </row>
    <row r="33" spans="2:17" ht="12.75" customHeight="1">
      <c r="B33" s="1466" t="s">
        <v>3012</v>
      </c>
      <c r="C33" s="1462"/>
      <c r="D33" s="1189"/>
      <c r="E33" s="1463"/>
      <c r="F33" s="1464"/>
      <c r="G33" s="1465"/>
      <c r="P33" s="1475"/>
      <c r="Q33" s="1476" t="str">
        <f t="shared" si="0"/>
        <v/>
      </c>
    </row>
    <row r="34" spans="2:17" ht="12.75" customHeight="1">
      <c r="B34" s="1467"/>
      <c r="C34" s="6296"/>
      <c r="D34" s="6297"/>
      <c r="E34" s="6298"/>
      <c r="F34" s="1468"/>
      <c r="G34" s="1469"/>
      <c r="P34" s="1477"/>
      <c r="Q34" s="1476" t="str">
        <f t="shared" ref="Q34:Q35" si="1">IF(P34="N","Exception Noted",IF(P34="Y","No Exception Noted",""))</f>
        <v/>
      </c>
    </row>
    <row r="35" spans="2:17" ht="12.75" customHeight="1">
      <c r="B35" s="8861" t="s">
        <v>3013</v>
      </c>
      <c r="C35" s="8862"/>
      <c r="D35" s="6299"/>
      <c r="E35" s="6300"/>
      <c r="F35" s="6301">
        <f>SUBTOTAL(9,F13:F33)</f>
        <v>0</v>
      </c>
      <c r="G35" s="6302"/>
      <c r="P35" s="1478"/>
      <c r="Q35" s="1479" t="str">
        <f t="shared" si="1"/>
        <v/>
      </c>
    </row>
    <row r="36" spans="2:17" ht="12.75" customHeight="1">
      <c r="D36" s="19"/>
      <c r="E36" s="349"/>
      <c r="F36" s="19"/>
      <c r="G36" s="272"/>
    </row>
  </sheetData>
  <sheetProtection algorithmName="SHA-512" hashValue="1N3PBSbugofJaLS6xRGN4KoAlxp7lM6UeR1Oi3S4SDVzAX/RkeoeY6cOaZwyqELwyLVnuQaX9q0TJorMEO+qaQ==" saltValue="c8o83dcJkVQUgXpK+Wp7dQ==" spinCount="100000" sheet="1" scenarios="1" formatRows="0" insertColumns="0" insertRows="0"/>
  <mergeCells count="9">
    <mergeCell ref="P10:P12"/>
    <mergeCell ref="Q10:Q12"/>
    <mergeCell ref="H2:H5"/>
    <mergeCell ref="B35:C35"/>
    <mergeCell ref="G9:G12"/>
    <mergeCell ref="B9:C12"/>
    <mergeCell ref="E9:E12"/>
    <mergeCell ref="D9:D12"/>
    <mergeCell ref="F9:F12"/>
  </mergeCells>
  <conditionalFormatting sqref="B3">
    <cfRule type="cellIs" dxfId="5" priority="3" operator="lessThan">
      <formula>0</formula>
    </cfRule>
    <cfRule type="cellIs" dxfId="4" priority="4" operator="lessThan">
      <formula>0</formula>
    </cfRule>
    <cfRule type="cellIs" dxfId="3" priority="5" operator="lessThan">
      <formula>0</formula>
    </cfRule>
    <cfRule type="cellIs" dxfId="2" priority="6" operator="lessThan">
      <formula>0</formula>
    </cfRule>
  </conditionalFormatting>
  <conditionalFormatting sqref="P14:P35">
    <cfRule type="cellIs" dxfId="1" priority="2" operator="equal">
      <formula>"N"</formula>
    </cfRule>
  </conditionalFormatting>
  <conditionalFormatting sqref="Q14:Q35">
    <cfRule type="cellIs" dxfId="0" priority="1" operator="equal">
      <formula>"Exception Noted"</formula>
    </cfRule>
  </conditionalFormatting>
  <dataValidations count="2">
    <dataValidation type="custom" errorStyle="warning" allowBlank="1" showInputMessage="1" showErrorMessage="1" errorTitle="Data anomaly" error="Check input" sqref="B4" xr:uid="{F83E7AB9-5DC1-400A-A0FD-EEA0F8C13B8C}">
      <formula1>"if(B24:FL80&lt;0,""Check"","""")"</formula1>
    </dataValidation>
    <dataValidation type="list" allowBlank="1" showInputMessage="1" showErrorMessage="1" sqref="P14:P35" xr:uid="{C49B9AE5-F9E4-400A-A7C9-51DE0A93575F}">
      <formula1>"Y,N"</formula1>
    </dataValidation>
  </dataValidations>
  <hyperlinks>
    <hyperlink ref="I5" location="SCI!A1" display="SCI" xr:uid="{D28AD698-0BB1-45B1-9061-934E2021AF28}"/>
    <hyperlink ref="I4" location="'SFP - Liab, NW '!A1" display="SFP-Liab and NW" xr:uid="{A1E26FC8-E91F-4962-8E9B-4980E84E574F}"/>
    <hyperlink ref="I3" location="'SFP - Asset'!A1" display="SFP-Asset" xr:uid="{CB7AC985-FC66-43C0-ADAB-736AA36334AB}"/>
    <hyperlink ref="I2" location="Content!A1" display="Content" xr:uid="{1D8230E0-B4C8-4C12-9A38-45F2353DAD31}"/>
  </hyperlinks>
  <printOptions horizontalCentered="1"/>
  <pageMargins left="0.2" right="0.2" top="1.25" bottom="0.75" header="0.3" footer="0.3"/>
  <pageSetup paperSize="5" scale="72"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1C8EF-C50F-45CC-8FC5-2DB3375DA29A}">
  <sheetPr>
    <tabColor theme="1"/>
  </sheetPr>
  <dimension ref="A1"/>
  <sheetViews>
    <sheetView zoomScale="85" zoomScaleNormal="85" workbookViewId="0">
      <selection activeCell="D14" sqref="D14"/>
    </sheetView>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8E7C7-AEAC-4773-9361-91D53DC86E65}">
  <sheetPr codeName="Sheet1">
    <tabColor rgb="FFB80000"/>
    <pageSetUpPr fitToPage="1"/>
  </sheetPr>
  <dimension ref="B2:R148"/>
  <sheetViews>
    <sheetView showGridLines="0" topLeftCell="A113" zoomScale="85" zoomScaleNormal="85" zoomScaleSheetLayoutView="80" zoomScalePageLayoutView="80" workbookViewId="0">
      <selection activeCell="Q129" sqref="Q129"/>
    </sheetView>
  </sheetViews>
  <sheetFormatPr defaultColWidth="9.140625" defaultRowHeight="12.75"/>
  <cols>
    <col min="1" max="1" width="1.85546875" style="58" customWidth="1"/>
    <col min="2" max="2" width="9.140625" style="58"/>
    <col min="3" max="3" width="16.140625" style="58" customWidth="1"/>
    <col min="4" max="4" width="17.140625" style="58" customWidth="1"/>
    <col min="5" max="5" width="12.28515625" style="58" customWidth="1"/>
    <col min="6" max="6" width="12" style="58" customWidth="1"/>
    <col min="7" max="7" width="1.7109375" style="58" customWidth="1"/>
    <col min="8" max="11" width="12" style="58" customWidth="1"/>
    <col min="12" max="12" width="10.42578125" style="58" customWidth="1"/>
    <col min="13" max="13" width="1.7109375" style="58" customWidth="1"/>
    <col min="14" max="14" width="9.85546875" style="58" customWidth="1"/>
    <col min="15" max="15" width="12" style="58" customWidth="1"/>
    <col min="16" max="16" width="13.7109375" style="58" customWidth="1"/>
    <col min="17" max="17" width="14.7109375" style="58" customWidth="1"/>
    <col min="18" max="18" width="9.85546875" style="58" customWidth="1"/>
    <col min="19" max="19" width="11.140625" style="58" customWidth="1"/>
    <col min="20" max="16384" width="9.140625" style="58"/>
  </cols>
  <sheetData>
    <row r="2" spans="2:18" ht="15" customHeight="1">
      <c r="B2" s="7183" t="s">
        <v>7</v>
      </c>
      <c r="C2" s="7183"/>
      <c r="D2" s="1357"/>
      <c r="E2" s="1358"/>
      <c r="F2" s="1358"/>
      <c r="G2" s="1358"/>
      <c r="H2" s="1358"/>
      <c r="I2" s="1358"/>
      <c r="J2" s="54"/>
      <c r="K2" s="54"/>
      <c r="L2" s="54"/>
      <c r="M2" s="54"/>
      <c r="N2" s="54"/>
      <c r="O2" s="7179" t="s">
        <v>754</v>
      </c>
      <c r="P2" s="4555" t="s">
        <v>755</v>
      </c>
      <c r="Q2" s="4556" t="s">
        <v>756</v>
      </c>
      <c r="R2" s="82"/>
    </row>
    <row r="3" spans="2:18">
      <c r="B3" s="426" t="s">
        <v>757</v>
      </c>
      <c r="C3" s="54"/>
      <c r="D3" s="1359">
        <v>45657</v>
      </c>
      <c r="E3" s="1358"/>
      <c r="F3" s="54"/>
      <c r="G3" s="54"/>
      <c r="H3" s="54"/>
      <c r="I3" s="54"/>
      <c r="J3" s="54"/>
      <c r="K3" s="54"/>
      <c r="L3" s="54"/>
      <c r="M3" s="54"/>
      <c r="N3" s="54"/>
      <c r="O3" s="7180"/>
      <c r="P3" s="4557" t="s">
        <v>758</v>
      </c>
      <c r="Q3" s="4558"/>
      <c r="R3" s="82"/>
    </row>
    <row r="4" spans="2:18" ht="13.5" thickBot="1">
      <c r="B4" s="426" t="s">
        <v>759</v>
      </c>
      <c r="C4" s="54"/>
      <c r="D4" s="7195"/>
      <c r="E4" s="7195"/>
      <c r="F4" s="54"/>
      <c r="G4" s="54"/>
      <c r="H4" s="54"/>
      <c r="I4" s="54"/>
      <c r="J4" s="54"/>
      <c r="K4" s="54"/>
      <c r="L4" s="54"/>
      <c r="M4" s="54"/>
      <c r="N4" s="54"/>
      <c r="O4" s="7181"/>
      <c r="P4" s="4559"/>
      <c r="Q4" s="4560"/>
      <c r="R4" s="82"/>
    </row>
    <row r="5" spans="2:18">
      <c r="B5" s="55"/>
      <c r="C5" s="54"/>
      <c r="D5" s="7196"/>
      <c r="E5" s="7196"/>
      <c r="F5" s="54"/>
      <c r="G5" s="54"/>
      <c r="H5" s="54"/>
      <c r="I5" s="54"/>
      <c r="J5" s="54"/>
      <c r="K5" s="54"/>
      <c r="L5" s="54"/>
      <c r="M5" s="54"/>
      <c r="N5" s="54"/>
      <c r="O5" s="56"/>
      <c r="P5" s="56"/>
      <c r="Q5" s="57"/>
      <c r="R5" s="82"/>
    </row>
    <row r="6" spans="2:18">
      <c r="B6" s="55"/>
      <c r="C6" s="54"/>
      <c r="D6" s="7196"/>
      <c r="E6" s="7196"/>
      <c r="F6" s="54"/>
      <c r="G6" s="54"/>
      <c r="H6" s="54"/>
      <c r="I6" s="54"/>
      <c r="J6" s="54"/>
      <c r="K6" s="54"/>
      <c r="L6" s="54"/>
      <c r="M6" s="54"/>
      <c r="N6" s="54"/>
      <c r="O6" s="56"/>
      <c r="P6" s="56"/>
      <c r="Q6" s="57"/>
      <c r="R6" s="82"/>
    </row>
    <row r="7" spans="2:18">
      <c r="B7" s="55"/>
      <c r="C7" s="54"/>
      <c r="D7" s="7197"/>
      <c r="E7" s="7197"/>
      <c r="F7" s="54"/>
      <c r="G7" s="54"/>
      <c r="H7" s="54"/>
      <c r="I7" s="54"/>
      <c r="J7" s="54"/>
      <c r="K7" s="54"/>
      <c r="L7" s="54"/>
      <c r="M7" s="54"/>
      <c r="N7" s="54"/>
      <c r="O7" s="56"/>
      <c r="P7" s="56"/>
      <c r="Q7" s="57"/>
      <c r="R7" s="82"/>
    </row>
    <row r="8" spans="2:18">
      <c r="B8" s="55"/>
      <c r="C8" s="54"/>
      <c r="D8" s="54"/>
      <c r="E8" s="54"/>
      <c r="F8" s="54"/>
      <c r="G8" s="54"/>
      <c r="H8" s="54"/>
      <c r="I8" s="54"/>
      <c r="J8" s="54"/>
      <c r="K8" s="54"/>
      <c r="L8" s="54"/>
      <c r="M8" s="54"/>
      <c r="N8" s="54"/>
      <c r="O8" s="56"/>
      <c r="P8" s="56"/>
      <c r="Q8" s="57"/>
      <c r="R8" s="82"/>
    </row>
    <row r="9" spans="2:18" s="52" customFormat="1">
      <c r="B9" s="7182" t="s">
        <v>760</v>
      </c>
      <c r="C9" s="7182"/>
      <c r="D9" s="7182"/>
      <c r="E9" s="7182"/>
      <c r="F9" s="7182"/>
      <c r="G9" s="7182"/>
      <c r="H9" s="7182"/>
      <c r="I9" s="7182"/>
      <c r="J9" s="7182"/>
      <c r="K9" s="7182"/>
      <c r="L9" s="7182"/>
      <c r="M9" s="7182"/>
      <c r="N9" s="7182"/>
      <c r="O9" s="7182"/>
      <c r="P9" s="7182"/>
      <c r="Q9" s="7182"/>
      <c r="R9" s="7182"/>
    </row>
    <row r="10" spans="2:18">
      <c r="B10" s="59"/>
      <c r="C10" s="60"/>
      <c r="D10" s="60"/>
      <c r="E10" s="60"/>
      <c r="F10" s="7154"/>
      <c r="G10" s="7154"/>
      <c r="H10" s="7154"/>
      <c r="I10" s="7154"/>
      <c r="J10" s="7154"/>
      <c r="K10" s="74"/>
      <c r="L10" s="74"/>
      <c r="M10" s="74"/>
      <c r="N10" s="74"/>
      <c r="O10" s="74"/>
      <c r="P10" s="74"/>
      <c r="Q10" s="61"/>
      <c r="R10" s="60"/>
    </row>
    <row r="11" spans="2:18">
      <c r="B11" s="60"/>
      <c r="C11" s="60"/>
      <c r="D11" s="60"/>
      <c r="E11" s="60"/>
      <c r="F11" s="60"/>
      <c r="G11" s="60"/>
      <c r="H11" s="60"/>
      <c r="I11" s="60"/>
      <c r="J11" s="60"/>
      <c r="K11" s="60"/>
      <c r="L11" s="60"/>
      <c r="M11" s="60"/>
      <c r="N11" s="60"/>
      <c r="O11" s="60"/>
      <c r="P11" s="60"/>
      <c r="Q11" s="60"/>
      <c r="R11" s="60"/>
    </row>
    <row r="12" spans="2:18">
      <c r="B12" s="62" t="s">
        <v>761</v>
      </c>
      <c r="C12" s="60"/>
      <c r="D12" s="1360"/>
      <c r="E12" s="1360"/>
      <c r="F12" s="1360"/>
      <c r="G12" s="63"/>
      <c r="H12" s="59" t="s">
        <v>762</v>
      </c>
      <c r="I12" s="54"/>
      <c r="J12" s="7202"/>
      <c r="K12" s="7202"/>
      <c r="L12" s="7202"/>
      <c r="O12" s="62" t="s">
        <v>763</v>
      </c>
      <c r="P12" s="62"/>
      <c r="Q12" s="7203"/>
      <c r="R12" s="7203"/>
    </row>
    <row r="13" spans="2:18">
      <c r="B13" s="62" t="s">
        <v>764</v>
      </c>
      <c r="C13" s="62"/>
      <c r="D13" s="4561"/>
      <c r="E13" s="4562"/>
      <c r="F13" s="4562"/>
      <c r="G13" s="59"/>
      <c r="H13" s="62" t="s">
        <v>764</v>
      </c>
      <c r="I13" s="62"/>
      <c r="J13" s="7204"/>
      <c r="K13" s="7205"/>
      <c r="L13" s="7205"/>
      <c r="M13" s="62"/>
      <c r="N13" s="62"/>
      <c r="O13" s="62" t="s">
        <v>764</v>
      </c>
      <c r="P13" s="62"/>
      <c r="Q13" s="7206"/>
      <c r="R13" s="7206"/>
    </row>
    <row r="14" spans="2:18">
      <c r="B14" s="59" t="s">
        <v>765</v>
      </c>
      <c r="C14" s="63"/>
      <c r="D14" s="4561"/>
      <c r="E14" s="4562"/>
      <c r="F14" s="4562"/>
      <c r="G14" s="67"/>
      <c r="H14" s="64"/>
      <c r="I14" s="64"/>
      <c r="J14" s="64"/>
      <c r="K14" s="72"/>
      <c r="L14" s="7191"/>
      <c r="M14" s="7191"/>
      <c r="N14" s="7191"/>
      <c r="O14" s="7191"/>
      <c r="P14" s="73"/>
      <c r="Q14" s="62"/>
      <c r="R14" s="62"/>
    </row>
    <row r="15" spans="2:18">
      <c r="B15" s="60" t="s">
        <v>766</v>
      </c>
      <c r="C15" s="60"/>
      <c r="D15" s="60"/>
      <c r="E15" s="60"/>
      <c r="F15" s="60"/>
      <c r="G15" s="60"/>
      <c r="H15" s="60"/>
      <c r="I15" s="60"/>
      <c r="J15" s="60"/>
      <c r="K15" s="60"/>
      <c r="L15" s="60"/>
      <c r="M15" s="60"/>
      <c r="N15" s="60"/>
      <c r="O15" s="60"/>
      <c r="P15" s="60"/>
      <c r="Q15" s="60"/>
      <c r="R15" s="60"/>
    </row>
    <row r="16" spans="2:18" ht="13.5" thickBot="1">
      <c r="B16" s="4563" t="s">
        <v>766</v>
      </c>
      <c r="C16" s="4563"/>
      <c r="D16" s="4563"/>
      <c r="E16" s="4563"/>
      <c r="F16" s="4563"/>
      <c r="G16" s="4563"/>
      <c r="H16" s="4563"/>
      <c r="I16" s="4563"/>
      <c r="J16" s="4563"/>
      <c r="K16" s="4563"/>
      <c r="L16" s="4563"/>
      <c r="M16" s="4563"/>
      <c r="N16" s="4563"/>
      <c r="O16" s="4563"/>
      <c r="P16" s="4563"/>
      <c r="Q16" s="4563"/>
      <c r="R16" s="4563"/>
    </row>
    <row r="17" spans="2:18" ht="13.5" thickTop="1">
      <c r="B17" s="60"/>
      <c r="C17" s="60"/>
      <c r="D17" s="60"/>
      <c r="E17" s="60"/>
      <c r="F17" s="60"/>
      <c r="G17" s="60"/>
      <c r="H17" s="60"/>
      <c r="I17" s="60"/>
      <c r="J17" s="60"/>
      <c r="K17" s="60"/>
      <c r="L17" s="60"/>
      <c r="M17" s="60"/>
      <c r="N17" s="60"/>
      <c r="O17" s="60"/>
      <c r="P17" s="60"/>
      <c r="Q17" s="60"/>
      <c r="R17" s="60"/>
    </row>
    <row r="18" spans="2:18">
      <c r="B18" s="62" t="s">
        <v>767</v>
      </c>
      <c r="C18" s="60"/>
      <c r="D18" s="1361"/>
      <c r="E18" s="1362"/>
      <c r="F18" s="7192"/>
      <c r="G18" s="7192"/>
      <c r="H18" s="7192"/>
      <c r="I18" s="7192"/>
      <c r="J18" s="64"/>
      <c r="K18" s="60"/>
      <c r="L18" s="72" t="s">
        <v>768</v>
      </c>
      <c r="M18" s="72"/>
      <c r="N18" s="4564"/>
      <c r="O18" s="4564"/>
      <c r="P18" s="4564"/>
      <c r="Q18" s="7193"/>
      <c r="R18" s="7193"/>
    </row>
    <row r="19" spans="2:18">
      <c r="B19" s="59" t="s">
        <v>769</v>
      </c>
      <c r="C19" s="60"/>
      <c r="D19" s="60"/>
      <c r="E19" s="54"/>
      <c r="F19" s="7194"/>
      <c r="G19" s="7194"/>
      <c r="H19" s="7194"/>
      <c r="I19" s="7194"/>
      <c r="J19" s="64"/>
      <c r="K19" s="60"/>
      <c r="L19" s="72" t="s">
        <v>770</v>
      </c>
      <c r="M19" s="72"/>
      <c r="N19" s="4565"/>
      <c r="O19" s="4565"/>
      <c r="P19" s="4565"/>
      <c r="Q19" s="7184"/>
      <c r="R19" s="7184"/>
    </row>
    <row r="20" spans="2:18" ht="13.5" customHeight="1">
      <c r="B20" s="59" t="s">
        <v>771</v>
      </c>
      <c r="C20" s="60"/>
      <c r="D20" s="60"/>
      <c r="E20" s="54"/>
      <c r="F20" s="54"/>
      <c r="G20" s="83"/>
      <c r="H20" s="84"/>
      <c r="I20" s="84"/>
      <c r="J20" s="84"/>
      <c r="K20" s="60"/>
      <c r="L20" s="72" t="s">
        <v>772</v>
      </c>
      <c r="M20" s="72"/>
      <c r="N20" s="4565"/>
      <c r="O20" s="4565"/>
      <c r="P20" s="4565"/>
      <c r="Q20" s="7184"/>
      <c r="R20" s="7184"/>
    </row>
    <row r="21" spans="2:18">
      <c r="B21" s="65" t="s">
        <v>773</v>
      </c>
      <c r="C21" s="60"/>
      <c r="D21" s="60"/>
      <c r="E21" s="54"/>
      <c r="F21" s="54"/>
      <c r="G21" s="83"/>
      <c r="H21" s="84"/>
      <c r="I21" s="84"/>
      <c r="J21" s="84"/>
      <c r="K21" s="60"/>
      <c r="L21" s="72" t="s">
        <v>774</v>
      </c>
      <c r="M21" s="72"/>
      <c r="N21" s="4565"/>
      <c r="O21" s="4565"/>
      <c r="P21" s="4565"/>
      <c r="Q21" s="7184"/>
      <c r="R21" s="7184"/>
    </row>
    <row r="22" spans="2:18">
      <c r="B22" s="59"/>
      <c r="C22" s="60"/>
      <c r="D22" s="60"/>
      <c r="E22" s="54"/>
      <c r="F22" s="54"/>
      <c r="G22" s="83"/>
      <c r="H22" s="85"/>
      <c r="I22" s="84"/>
      <c r="J22" s="84"/>
      <c r="K22" s="60"/>
      <c r="L22" s="72"/>
      <c r="M22" s="72"/>
      <c r="N22" s="72"/>
      <c r="O22" s="74"/>
      <c r="P22" s="74"/>
      <c r="Q22" s="74"/>
      <c r="R22" s="74"/>
    </row>
    <row r="23" spans="2:18">
      <c r="B23" s="59" t="s">
        <v>775</v>
      </c>
      <c r="C23" s="60"/>
      <c r="D23" s="586"/>
      <c r="E23" s="587"/>
      <c r="F23" s="588"/>
      <c r="G23" s="588"/>
      <c r="H23" s="588"/>
      <c r="I23" s="588"/>
      <c r="J23" s="588"/>
      <c r="K23" s="7185" t="s">
        <v>776</v>
      </c>
      <c r="L23" s="7186"/>
      <c r="M23" s="7186"/>
      <c r="N23" s="7186"/>
      <c r="O23" s="7186"/>
      <c r="P23" s="7186"/>
      <c r="Q23" s="7186"/>
      <c r="R23" s="7186"/>
    </row>
    <row r="24" spans="2:18">
      <c r="B24" s="62"/>
      <c r="C24" s="62"/>
      <c r="D24" s="4566"/>
      <c r="E24" s="4567"/>
      <c r="F24" s="4568"/>
      <c r="G24" s="4568"/>
      <c r="H24" s="4568"/>
      <c r="I24" s="4568"/>
      <c r="J24" s="4568"/>
      <c r="K24" s="7185"/>
      <c r="L24" s="7187"/>
      <c r="M24" s="7187"/>
      <c r="N24" s="7187"/>
      <c r="O24" s="7187"/>
      <c r="P24" s="7187"/>
      <c r="Q24" s="7187"/>
      <c r="R24" s="7187"/>
    </row>
    <row r="25" spans="2:18" ht="12.75" customHeight="1">
      <c r="B25" s="7188" t="s">
        <v>777</v>
      </c>
      <c r="C25" s="7188"/>
      <c r="D25" s="7188"/>
      <c r="E25" s="507"/>
      <c r="F25" s="4566"/>
      <c r="G25" s="4566"/>
      <c r="H25" s="7189"/>
      <c r="I25" s="7186"/>
      <c r="J25" s="7186"/>
      <c r="K25" s="7185"/>
      <c r="L25" s="7190"/>
      <c r="M25" s="7190"/>
      <c r="N25" s="7190"/>
      <c r="O25" s="7190"/>
      <c r="P25" s="7190"/>
      <c r="Q25" s="7190"/>
      <c r="R25" s="7190"/>
    </row>
    <row r="26" spans="2:18">
      <c r="B26" s="62" t="s">
        <v>778</v>
      </c>
      <c r="C26" s="7186"/>
      <c r="D26" s="7186"/>
      <c r="E26" s="7186"/>
      <c r="F26" s="66" t="s">
        <v>779</v>
      </c>
      <c r="G26" s="66"/>
      <c r="H26" s="7224"/>
      <c r="I26" s="7187"/>
      <c r="J26" s="7187"/>
      <c r="K26" s="72" t="s">
        <v>780</v>
      </c>
      <c r="L26" s="7225"/>
      <c r="M26" s="7226"/>
      <c r="N26" s="7226"/>
      <c r="O26" s="7187"/>
      <c r="P26" s="7187"/>
      <c r="Q26" s="7187"/>
      <c r="R26" s="7187"/>
    </row>
    <row r="27" spans="2:18" ht="15" customHeight="1">
      <c r="B27" s="59" t="s">
        <v>781</v>
      </c>
      <c r="C27" s="63"/>
      <c r="E27" s="4569"/>
      <c r="F27" s="4569"/>
      <c r="G27" s="4569"/>
      <c r="H27" s="4569"/>
      <c r="I27" s="4569"/>
      <c r="J27" s="72"/>
      <c r="K27" s="72" t="s">
        <v>782</v>
      </c>
      <c r="L27" s="7225"/>
      <c r="M27" s="7226"/>
      <c r="N27" s="7226"/>
      <c r="O27" s="7187"/>
      <c r="P27" s="7187"/>
      <c r="Q27" s="7187"/>
      <c r="R27" s="7187"/>
    </row>
    <row r="28" spans="2:18" ht="13.5" thickBot="1">
      <c r="B28" s="4563"/>
      <c r="C28" s="4563"/>
      <c r="D28" s="4563"/>
      <c r="E28" s="4563"/>
      <c r="F28" s="4563"/>
      <c r="G28" s="4563"/>
      <c r="H28" s="4563"/>
      <c r="I28" s="4563"/>
      <c r="J28" s="4563"/>
      <c r="K28" s="4563"/>
      <c r="L28" s="4563"/>
      <c r="M28" s="4563"/>
      <c r="N28" s="4563"/>
      <c r="O28" s="4563"/>
      <c r="P28" s="4563"/>
      <c r="Q28" s="4563"/>
      <c r="R28" s="4563"/>
    </row>
    <row r="29" spans="2:18" ht="13.5" thickTop="1">
      <c r="B29" s="60"/>
      <c r="C29" s="60"/>
      <c r="D29" s="60"/>
      <c r="E29" s="60"/>
      <c r="F29" s="60"/>
      <c r="G29" s="60"/>
      <c r="H29" s="60"/>
      <c r="I29" s="60"/>
      <c r="J29" s="60"/>
      <c r="K29" s="60"/>
      <c r="L29" s="60"/>
      <c r="M29" s="60"/>
      <c r="N29" s="60"/>
      <c r="O29" s="60"/>
      <c r="P29" s="60"/>
      <c r="Q29" s="60"/>
      <c r="R29" s="60"/>
    </row>
    <row r="30" spans="2:18">
      <c r="B30" s="62" t="s">
        <v>783</v>
      </c>
      <c r="C30" s="60"/>
      <c r="D30" s="60"/>
      <c r="E30" s="60"/>
      <c r="F30" s="60"/>
      <c r="G30" s="60"/>
      <c r="H30" s="60"/>
      <c r="I30" s="60"/>
      <c r="J30" s="54"/>
      <c r="K30" s="54"/>
      <c r="L30" s="60"/>
      <c r="M30" s="60"/>
      <c r="N30" s="60"/>
      <c r="O30" s="72"/>
      <c r="P30" s="72"/>
      <c r="Q30" s="7207"/>
      <c r="R30" s="7208"/>
    </row>
    <row r="31" spans="2:18" ht="13.5" thickBot="1">
      <c r="B31" s="62"/>
      <c r="C31" s="62"/>
      <c r="D31" s="62"/>
      <c r="E31" s="62"/>
      <c r="F31" s="62"/>
      <c r="G31" s="62"/>
      <c r="H31" s="62"/>
      <c r="I31" s="62"/>
      <c r="J31" s="62"/>
      <c r="K31" s="62"/>
      <c r="L31" s="62"/>
      <c r="M31" s="62"/>
      <c r="N31" s="62"/>
      <c r="O31" s="62"/>
      <c r="P31" s="62"/>
      <c r="Q31" s="62"/>
      <c r="R31" s="62"/>
    </row>
    <row r="32" spans="2:18" s="116" customFormat="1" ht="15" customHeight="1">
      <c r="B32" s="7209" t="s">
        <v>784</v>
      </c>
      <c r="C32" s="7210"/>
      <c r="D32" s="7211"/>
      <c r="E32" s="7215" t="s">
        <v>785</v>
      </c>
      <c r="F32" s="7210"/>
      <c r="G32" s="7210"/>
      <c r="H32" s="7211"/>
      <c r="I32" s="7217" t="s">
        <v>786</v>
      </c>
      <c r="J32" s="7217"/>
      <c r="K32" s="7215" t="s">
        <v>787</v>
      </c>
      <c r="L32" s="7210"/>
      <c r="M32" s="7211"/>
      <c r="N32" s="7128" t="s">
        <v>788</v>
      </c>
      <c r="O32" s="7218" t="s">
        <v>789</v>
      </c>
      <c r="P32" s="7219"/>
      <c r="Q32" s="7215" t="s">
        <v>790</v>
      </c>
      <c r="R32" s="7222"/>
    </row>
    <row r="33" spans="2:18" s="116" customFormat="1" ht="15.75" customHeight="1" thickBot="1">
      <c r="B33" s="7212"/>
      <c r="C33" s="7213"/>
      <c r="D33" s="7214"/>
      <c r="E33" s="7216"/>
      <c r="F33" s="7213"/>
      <c r="G33" s="7213"/>
      <c r="H33" s="7214"/>
      <c r="I33" s="4570" t="s">
        <v>791</v>
      </c>
      <c r="J33" s="4570" t="s">
        <v>792</v>
      </c>
      <c r="K33" s="7216"/>
      <c r="L33" s="7213"/>
      <c r="M33" s="7214"/>
      <c r="N33" s="7129"/>
      <c r="O33" s="7220"/>
      <c r="P33" s="7221"/>
      <c r="Q33" s="7216"/>
      <c r="R33" s="7223"/>
    </row>
    <row r="34" spans="2:18" ht="15" customHeight="1">
      <c r="B34" s="7227"/>
      <c r="C34" s="7228"/>
      <c r="D34" s="7229"/>
      <c r="E34" s="7230"/>
      <c r="F34" s="7230"/>
      <c r="G34" s="7230"/>
      <c r="H34" s="7230"/>
      <c r="I34" s="4571"/>
      <c r="J34" s="4571"/>
      <c r="K34" s="7231"/>
      <c r="L34" s="7231"/>
      <c r="M34" s="7231"/>
      <c r="N34" s="4572"/>
      <c r="O34" s="7231"/>
      <c r="P34" s="7231"/>
      <c r="Q34" s="7231"/>
      <c r="R34" s="7232"/>
    </row>
    <row r="35" spans="2:18">
      <c r="B35" s="7174"/>
      <c r="C35" s="7175"/>
      <c r="D35" s="7176"/>
      <c r="E35" s="7177"/>
      <c r="F35" s="7177"/>
      <c r="G35" s="7177"/>
      <c r="H35" s="7177"/>
      <c r="I35" s="86"/>
      <c r="J35" s="86"/>
      <c r="K35" s="7178"/>
      <c r="L35" s="7178"/>
      <c r="M35" s="7178"/>
      <c r="N35" s="321"/>
      <c r="O35" s="7178"/>
      <c r="P35" s="7178"/>
      <c r="Q35" s="7178"/>
      <c r="R35" s="7140"/>
    </row>
    <row r="36" spans="2:18">
      <c r="B36" s="7133" t="s">
        <v>793</v>
      </c>
      <c r="C36" s="7134"/>
      <c r="D36" s="7135"/>
      <c r="E36" s="7172"/>
      <c r="F36" s="7172"/>
      <c r="G36" s="7172"/>
      <c r="H36" s="7172"/>
      <c r="I36" s="488"/>
      <c r="J36" s="488"/>
      <c r="K36" s="7137"/>
      <c r="L36" s="7137"/>
      <c r="M36" s="7137"/>
      <c r="N36" s="489"/>
      <c r="O36" s="7137"/>
      <c r="P36" s="7137"/>
      <c r="Q36" s="7137"/>
      <c r="R36" s="7173"/>
    </row>
    <row r="37" spans="2:18">
      <c r="B37" s="7133" t="s">
        <v>794</v>
      </c>
      <c r="C37" s="7134"/>
      <c r="D37" s="7135"/>
      <c r="E37" s="7172"/>
      <c r="F37" s="7172"/>
      <c r="G37" s="7172"/>
      <c r="H37" s="7172"/>
      <c r="I37" s="488"/>
      <c r="J37" s="488"/>
      <c r="K37" s="7137"/>
      <c r="L37" s="7137"/>
      <c r="M37" s="7137"/>
      <c r="N37" s="489"/>
      <c r="O37" s="7137"/>
      <c r="P37" s="7137"/>
      <c r="Q37" s="7137"/>
      <c r="R37" s="7173"/>
    </row>
    <row r="38" spans="2:18">
      <c r="B38" s="7133" t="s">
        <v>795</v>
      </c>
      <c r="C38" s="7134"/>
      <c r="D38" s="7135"/>
      <c r="E38" s="589"/>
      <c r="F38" s="589"/>
      <c r="G38" s="589"/>
      <c r="H38" s="589"/>
      <c r="I38" s="490"/>
      <c r="J38" s="491"/>
      <c r="K38" s="7137"/>
      <c r="L38" s="7137"/>
      <c r="M38" s="7137"/>
      <c r="N38" s="489"/>
      <c r="O38" s="7137"/>
      <c r="P38" s="7137"/>
      <c r="Q38" s="7150"/>
      <c r="R38" s="7171"/>
    </row>
    <row r="39" spans="2:18">
      <c r="B39" s="7168" t="s">
        <v>796</v>
      </c>
      <c r="C39" s="7169"/>
      <c r="D39" s="7170"/>
      <c r="E39" s="589"/>
      <c r="F39" s="589"/>
      <c r="G39" s="589"/>
      <c r="H39" s="589"/>
      <c r="I39" s="492"/>
      <c r="J39" s="491"/>
      <c r="K39" s="7137"/>
      <c r="L39" s="7137"/>
      <c r="M39" s="7137"/>
      <c r="N39" s="489"/>
      <c r="O39" s="7137"/>
      <c r="P39" s="7137"/>
      <c r="Q39" s="7150"/>
      <c r="R39" s="7171"/>
    </row>
    <row r="40" spans="2:18">
      <c r="B40" s="7168" t="s">
        <v>796</v>
      </c>
      <c r="C40" s="7169"/>
      <c r="D40" s="7170"/>
      <c r="E40" s="589"/>
      <c r="F40" s="589"/>
      <c r="G40" s="589"/>
      <c r="H40" s="589"/>
      <c r="I40" s="4573"/>
      <c r="J40" s="493"/>
      <c r="K40" s="7137"/>
      <c r="L40" s="7137"/>
      <c r="M40" s="7137"/>
      <c r="N40" s="489"/>
      <c r="O40" s="7137"/>
      <c r="P40" s="7137"/>
      <c r="Q40" s="7150"/>
      <c r="R40" s="7171"/>
    </row>
    <row r="41" spans="2:18">
      <c r="B41" s="7168" t="s">
        <v>796</v>
      </c>
      <c r="C41" s="7169"/>
      <c r="D41" s="7170"/>
      <c r="E41" s="589"/>
      <c r="F41" s="589"/>
      <c r="G41" s="589"/>
      <c r="H41" s="589"/>
      <c r="I41" s="4573"/>
      <c r="J41" s="491"/>
      <c r="K41" s="7137"/>
      <c r="L41" s="7137"/>
      <c r="M41" s="7137"/>
      <c r="N41" s="489"/>
      <c r="O41" s="7137"/>
      <c r="P41" s="7137"/>
      <c r="Q41" s="7150"/>
      <c r="R41" s="7171"/>
    </row>
    <row r="42" spans="2:18">
      <c r="B42" s="7168" t="s">
        <v>796</v>
      </c>
      <c r="C42" s="7169"/>
      <c r="D42" s="7170"/>
      <c r="E42" s="589"/>
      <c r="F42" s="589"/>
      <c r="G42" s="589"/>
      <c r="H42" s="589"/>
      <c r="I42" s="4573"/>
      <c r="J42" s="491"/>
      <c r="K42" s="7137"/>
      <c r="L42" s="7137"/>
      <c r="M42" s="7137"/>
      <c r="N42" s="489"/>
      <c r="O42" s="7137"/>
      <c r="P42" s="7137"/>
      <c r="Q42" s="7150"/>
      <c r="R42" s="7171"/>
    </row>
    <row r="43" spans="2:18">
      <c r="B43" s="7168" t="s">
        <v>796</v>
      </c>
      <c r="C43" s="7169"/>
      <c r="D43" s="7170"/>
      <c r="E43" s="589"/>
      <c r="F43" s="589"/>
      <c r="G43" s="589"/>
      <c r="H43" s="589"/>
      <c r="I43" s="4573"/>
      <c r="J43" s="491"/>
      <c r="K43" s="7137"/>
      <c r="L43" s="7137"/>
      <c r="M43" s="7137"/>
      <c r="N43" s="489"/>
      <c r="O43" s="7137"/>
      <c r="P43" s="7137"/>
      <c r="Q43" s="7150"/>
      <c r="R43" s="7171"/>
    </row>
    <row r="44" spans="2:18">
      <c r="B44" s="7168" t="s">
        <v>796</v>
      </c>
      <c r="C44" s="7169"/>
      <c r="D44" s="7170"/>
      <c r="E44" s="589"/>
      <c r="F44" s="589"/>
      <c r="G44" s="589"/>
      <c r="H44" s="589"/>
      <c r="I44" s="494"/>
      <c r="J44" s="491"/>
      <c r="K44" s="7137"/>
      <c r="L44" s="7137"/>
      <c r="M44" s="7137"/>
      <c r="N44" s="489"/>
      <c r="O44" s="7137"/>
      <c r="P44" s="7137"/>
      <c r="Q44" s="7150"/>
      <c r="R44" s="7171"/>
    </row>
    <row r="45" spans="2:18">
      <c r="B45" s="7168" t="s">
        <v>797</v>
      </c>
      <c r="C45" s="7169"/>
      <c r="D45" s="7170"/>
      <c r="E45" s="589"/>
      <c r="F45" s="589"/>
      <c r="G45" s="589"/>
      <c r="H45" s="589"/>
      <c r="I45" s="492"/>
      <c r="J45" s="491"/>
      <c r="K45" s="7137"/>
      <c r="L45" s="7137"/>
      <c r="M45" s="7137"/>
      <c r="N45" s="489"/>
      <c r="O45" s="7137"/>
      <c r="P45" s="7137"/>
      <c r="Q45" s="7150"/>
      <c r="R45" s="7171"/>
    </row>
    <row r="46" spans="2:18">
      <c r="B46" s="7168" t="s">
        <v>797</v>
      </c>
      <c r="C46" s="7169"/>
      <c r="D46" s="7170"/>
      <c r="E46" s="589"/>
      <c r="F46" s="589"/>
      <c r="G46" s="589"/>
      <c r="H46" s="589"/>
      <c r="I46" s="4573"/>
      <c r="J46" s="493"/>
      <c r="K46" s="7137"/>
      <c r="L46" s="7137"/>
      <c r="M46" s="7137"/>
      <c r="N46" s="489"/>
      <c r="O46" s="7137"/>
      <c r="P46" s="7137"/>
      <c r="Q46" s="7150"/>
      <c r="R46" s="7171"/>
    </row>
    <row r="47" spans="2:18">
      <c r="B47" s="7168" t="s">
        <v>797</v>
      </c>
      <c r="C47" s="7169"/>
      <c r="D47" s="7170"/>
      <c r="E47" s="589"/>
      <c r="F47" s="589"/>
      <c r="G47" s="589"/>
      <c r="H47" s="589"/>
      <c r="I47" s="4574"/>
      <c r="J47" s="491"/>
      <c r="K47" s="7137"/>
      <c r="L47" s="7137"/>
      <c r="M47" s="7137"/>
      <c r="N47" s="489"/>
      <c r="O47" s="7137"/>
      <c r="P47" s="7137"/>
      <c r="Q47" s="7150"/>
      <c r="R47" s="7171"/>
    </row>
    <row r="48" spans="2:18">
      <c r="B48" s="322"/>
      <c r="C48" s="323"/>
      <c r="D48" s="323"/>
      <c r="E48" s="7154"/>
      <c r="F48" s="7154"/>
      <c r="G48" s="7154"/>
      <c r="H48" s="7154"/>
      <c r="I48" s="64"/>
      <c r="J48" s="64"/>
      <c r="K48" s="7155"/>
      <c r="L48" s="7155"/>
      <c r="M48" s="7155"/>
      <c r="N48" s="324"/>
      <c r="O48" s="7165"/>
      <c r="P48" s="7165"/>
      <c r="Q48" s="7166"/>
      <c r="R48" s="7167"/>
    </row>
    <row r="49" spans="2:18">
      <c r="B49" s="7133" t="s">
        <v>798</v>
      </c>
      <c r="C49" s="7134"/>
      <c r="D49" s="7134"/>
      <c r="E49" s="7156"/>
      <c r="F49" s="7156"/>
      <c r="G49" s="7156"/>
      <c r="H49" s="7156"/>
      <c r="I49" s="4575"/>
      <c r="J49" s="4576"/>
      <c r="K49" s="7157"/>
      <c r="L49" s="7157"/>
      <c r="M49" s="7157"/>
      <c r="N49" s="4577"/>
      <c r="O49" s="7138"/>
      <c r="P49" s="7139"/>
      <c r="Q49" s="7138"/>
      <c r="R49" s="7140"/>
    </row>
    <row r="50" spans="2:18">
      <c r="B50" s="7133" t="s">
        <v>799</v>
      </c>
      <c r="C50" s="7134"/>
      <c r="D50" s="7134"/>
      <c r="E50" s="7156"/>
      <c r="F50" s="7156"/>
      <c r="G50" s="7156"/>
      <c r="H50" s="7156"/>
      <c r="I50" s="4575"/>
      <c r="J50" s="4578"/>
      <c r="K50" s="7157"/>
      <c r="L50" s="7157"/>
      <c r="M50" s="7157"/>
      <c r="N50" s="4577"/>
      <c r="O50" s="7138"/>
      <c r="P50" s="7139"/>
      <c r="Q50" s="7138"/>
      <c r="R50" s="7140"/>
    </row>
    <row r="51" spans="2:18">
      <c r="B51" s="7133" t="s">
        <v>800</v>
      </c>
      <c r="C51" s="7134"/>
      <c r="D51" s="7134"/>
      <c r="E51" s="7156"/>
      <c r="F51" s="7156"/>
      <c r="G51" s="7156"/>
      <c r="H51" s="7156"/>
      <c r="I51" s="4575"/>
      <c r="J51" s="4576"/>
      <c r="K51" s="7157"/>
      <c r="L51" s="7157"/>
      <c r="M51" s="7157"/>
      <c r="N51" s="4577"/>
      <c r="O51" s="7138"/>
      <c r="P51" s="7139"/>
      <c r="Q51" s="7138"/>
      <c r="R51" s="7140"/>
    </row>
    <row r="52" spans="2:18">
      <c r="B52" s="7133" t="s">
        <v>801</v>
      </c>
      <c r="C52" s="7134"/>
      <c r="D52" s="7134"/>
      <c r="E52" s="7156"/>
      <c r="F52" s="7156"/>
      <c r="G52" s="7156"/>
      <c r="H52" s="7156"/>
      <c r="I52" s="4579"/>
      <c r="J52" s="4579"/>
      <c r="K52" s="7157"/>
      <c r="L52" s="7157"/>
      <c r="M52" s="7157"/>
      <c r="N52" s="4577"/>
      <c r="O52" s="7138"/>
      <c r="P52" s="7139"/>
      <c r="Q52" s="7138"/>
      <c r="R52" s="7140"/>
    </row>
    <row r="53" spans="2:18">
      <c r="B53" s="7133" t="s">
        <v>802</v>
      </c>
      <c r="C53" s="7134"/>
      <c r="D53" s="7134"/>
      <c r="E53" s="7156"/>
      <c r="F53" s="7156"/>
      <c r="G53" s="7156"/>
      <c r="H53" s="7156"/>
      <c r="I53" s="4575"/>
      <c r="J53" s="4576"/>
      <c r="K53" s="7157"/>
      <c r="L53" s="7157"/>
      <c r="M53" s="7157"/>
      <c r="N53" s="4577"/>
      <c r="O53" s="7138"/>
      <c r="P53" s="7139"/>
      <c r="Q53" s="7138"/>
      <c r="R53" s="7140"/>
    </row>
    <row r="54" spans="2:18">
      <c r="B54" s="7133" t="s">
        <v>803</v>
      </c>
      <c r="C54" s="7134"/>
      <c r="D54" s="7134"/>
      <c r="E54" s="7156"/>
      <c r="F54" s="7156"/>
      <c r="G54" s="7156"/>
      <c r="H54" s="7156"/>
      <c r="I54" s="4575"/>
      <c r="J54" s="4576"/>
      <c r="K54" s="7157"/>
      <c r="L54" s="7157"/>
      <c r="M54" s="7157"/>
      <c r="N54" s="4577"/>
      <c r="O54" s="7138"/>
      <c r="P54" s="7139"/>
      <c r="Q54" s="7138"/>
      <c r="R54" s="7140"/>
    </row>
    <row r="55" spans="2:18">
      <c r="B55" s="7133" t="s">
        <v>804</v>
      </c>
      <c r="C55" s="7134"/>
      <c r="D55" s="7134"/>
      <c r="E55" s="7163"/>
      <c r="F55" s="7163"/>
      <c r="G55" s="7163"/>
      <c r="H55" s="7163"/>
      <c r="I55" s="590"/>
      <c r="J55" s="590"/>
      <c r="K55" s="7164"/>
      <c r="L55" s="7164"/>
      <c r="M55" s="7164"/>
      <c r="N55" s="591"/>
      <c r="O55" s="7138"/>
      <c r="P55" s="7139"/>
      <c r="Q55" s="7138"/>
      <c r="R55" s="7140"/>
    </row>
    <row r="56" spans="2:18" ht="14.25" customHeight="1">
      <c r="B56" s="7133" t="s">
        <v>805</v>
      </c>
      <c r="C56" s="7134"/>
      <c r="D56" s="7134"/>
      <c r="E56" s="7160"/>
      <c r="F56" s="7160"/>
      <c r="G56" s="7160"/>
      <c r="H56" s="7160"/>
      <c r="I56" s="4580"/>
      <c r="J56" s="4581"/>
      <c r="K56" s="7161"/>
      <c r="L56" s="7161"/>
      <c r="M56" s="7161"/>
      <c r="N56" s="4582"/>
      <c r="O56" s="7138"/>
      <c r="P56" s="7139"/>
      <c r="Q56" s="7138"/>
      <c r="R56" s="7140"/>
    </row>
    <row r="57" spans="2:18">
      <c r="B57" s="7133" t="s">
        <v>806</v>
      </c>
      <c r="C57" s="7134"/>
      <c r="D57" s="7135"/>
      <c r="E57" s="7151"/>
      <c r="F57" s="7151"/>
      <c r="G57" s="7151"/>
      <c r="H57" s="7151"/>
      <c r="I57" s="4573"/>
      <c r="J57" s="495"/>
      <c r="K57" s="7162"/>
      <c r="L57" s="7162"/>
      <c r="M57" s="7162"/>
      <c r="N57" s="496"/>
      <c r="O57" s="7138"/>
      <c r="P57" s="7139"/>
      <c r="Q57" s="7138"/>
      <c r="R57" s="7140"/>
    </row>
    <row r="58" spans="2:18">
      <c r="B58" s="7133" t="s">
        <v>807</v>
      </c>
      <c r="C58" s="7134"/>
      <c r="D58" s="7135"/>
      <c r="E58" s="7136"/>
      <c r="F58" s="7136"/>
      <c r="G58" s="7136"/>
      <c r="H58" s="7136"/>
      <c r="I58" s="497"/>
      <c r="J58" s="497"/>
      <c r="K58" s="7153"/>
      <c r="L58" s="7153"/>
      <c r="M58" s="7153"/>
      <c r="N58" s="489"/>
      <c r="O58" s="7138"/>
      <c r="P58" s="7139"/>
      <c r="Q58" s="7138"/>
      <c r="R58" s="7140"/>
    </row>
    <row r="59" spans="2:18">
      <c r="B59" s="7133" t="s">
        <v>808</v>
      </c>
      <c r="C59" s="7134"/>
      <c r="D59" s="7135"/>
      <c r="E59" s="7158"/>
      <c r="F59" s="7158"/>
      <c r="G59" s="7158"/>
      <c r="H59" s="7158"/>
      <c r="I59" s="723"/>
      <c r="J59" s="498"/>
      <c r="K59" s="7159"/>
      <c r="L59" s="7159"/>
      <c r="M59" s="7159"/>
      <c r="N59" s="499"/>
      <c r="O59" s="7138"/>
      <c r="P59" s="7139"/>
      <c r="Q59" s="7138"/>
      <c r="R59" s="7140"/>
    </row>
    <row r="60" spans="2:18">
      <c r="B60" s="7133" t="s">
        <v>809</v>
      </c>
      <c r="C60" s="7134"/>
      <c r="D60" s="7134"/>
      <c r="E60" s="7156"/>
      <c r="F60" s="7156"/>
      <c r="G60" s="7156"/>
      <c r="H60" s="7156"/>
      <c r="I60" s="4579"/>
      <c r="J60" s="4579"/>
      <c r="K60" s="7157"/>
      <c r="L60" s="7157"/>
      <c r="M60" s="7157"/>
      <c r="N60" s="4577"/>
      <c r="O60" s="7138"/>
      <c r="P60" s="7139"/>
      <c r="Q60" s="7138"/>
      <c r="R60" s="7140"/>
    </row>
    <row r="61" spans="2:18">
      <c r="B61" s="7133"/>
      <c r="C61" s="7134"/>
      <c r="D61" s="7134"/>
      <c r="E61" s="7154"/>
      <c r="F61" s="7154"/>
      <c r="G61" s="7154"/>
      <c r="H61" s="7154"/>
      <c r="I61" s="64"/>
      <c r="J61" s="64"/>
      <c r="K61" s="7155"/>
      <c r="L61" s="7155"/>
      <c r="M61" s="7155"/>
      <c r="N61" s="324"/>
      <c r="O61" s="7138"/>
      <c r="P61" s="7139"/>
      <c r="Q61" s="7138"/>
      <c r="R61" s="7140"/>
    </row>
    <row r="62" spans="2:18">
      <c r="B62" s="7133" t="s">
        <v>810</v>
      </c>
      <c r="C62" s="7134"/>
      <c r="D62" s="7134"/>
      <c r="E62" s="7154"/>
      <c r="F62" s="7154"/>
      <c r="G62" s="7154"/>
      <c r="H62" s="7154"/>
      <c r="I62" s="64"/>
      <c r="J62" s="64"/>
      <c r="K62" s="7155"/>
      <c r="L62" s="7155"/>
      <c r="M62" s="7155"/>
      <c r="N62" s="324"/>
      <c r="O62" s="7138"/>
      <c r="P62" s="7139"/>
      <c r="Q62" s="7138"/>
      <c r="R62" s="7140"/>
    </row>
    <row r="63" spans="2:18">
      <c r="B63" s="7133" t="s">
        <v>805</v>
      </c>
      <c r="C63" s="7134"/>
      <c r="D63" s="7134"/>
      <c r="E63" s="7156"/>
      <c r="F63" s="7156"/>
      <c r="G63" s="7156"/>
      <c r="H63" s="7156"/>
      <c r="I63" s="4579"/>
      <c r="J63" s="4579"/>
      <c r="K63" s="7157"/>
      <c r="L63" s="7157"/>
      <c r="M63" s="7157"/>
      <c r="N63" s="4577"/>
      <c r="O63" s="7138"/>
      <c r="P63" s="7139"/>
      <c r="Q63" s="7138"/>
      <c r="R63" s="7140"/>
    </row>
    <row r="64" spans="2:18">
      <c r="B64" s="7133" t="s">
        <v>806</v>
      </c>
      <c r="C64" s="7134"/>
      <c r="D64" s="7135"/>
      <c r="E64" s="7151"/>
      <c r="F64" s="7151"/>
      <c r="G64" s="7151"/>
      <c r="H64" s="7151"/>
      <c r="I64" s="500"/>
      <c r="J64" s="500"/>
      <c r="K64" s="7152"/>
      <c r="L64" s="7152"/>
      <c r="M64" s="7152"/>
      <c r="N64" s="4582"/>
      <c r="O64" s="7138"/>
      <c r="P64" s="7139"/>
      <c r="Q64" s="7138"/>
      <c r="R64" s="7140"/>
    </row>
    <row r="65" spans="2:18">
      <c r="B65" s="7133" t="s">
        <v>807</v>
      </c>
      <c r="C65" s="7134"/>
      <c r="D65" s="7135"/>
      <c r="E65" s="7136"/>
      <c r="F65" s="7136"/>
      <c r="G65" s="7136"/>
      <c r="H65" s="7136"/>
      <c r="I65" s="497"/>
      <c r="J65" s="497"/>
      <c r="K65" s="7153"/>
      <c r="L65" s="7153"/>
      <c r="M65" s="7153"/>
      <c r="N65" s="4577"/>
      <c r="O65" s="7138"/>
      <c r="P65" s="7139"/>
      <c r="Q65" s="7138"/>
      <c r="R65" s="7140"/>
    </row>
    <row r="66" spans="2:18">
      <c r="B66" s="7133" t="s">
        <v>808</v>
      </c>
      <c r="C66" s="7134"/>
      <c r="D66" s="7135"/>
      <c r="E66" s="7136"/>
      <c r="F66" s="7136"/>
      <c r="G66" s="7136"/>
      <c r="H66" s="7136"/>
      <c r="I66" s="4573"/>
      <c r="J66" s="501"/>
      <c r="K66" s="7150"/>
      <c r="L66" s="7150"/>
      <c r="M66" s="7150"/>
      <c r="N66" s="4577"/>
      <c r="O66" s="7138"/>
      <c r="P66" s="7139"/>
      <c r="Q66" s="7138"/>
      <c r="R66" s="7140"/>
    </row>
    <row r="67" spans="2:18">
      <c r="B67" s="7133" t="s">
        <v>809</v>
      </c>
      <c r="C67" s="7134"/>
      <c r="D67" s="7135"/>
      <c r="E67" s="7136"/>
      <c r="F67" s="7136"/>
      <c r="G67" s="7136"/>
      <c r="H67" s="7136"/>
      <c r="I67" s="502"/>
      <c r="J67" s="502"/>
      <c r="K67" s="7137"/>
      <c r="L67" s="7137"/>
      <c r="M67" s="7137"/>
      <c r="N67" s="4577"/>
      <c r="O67" s="7138"/>
      <c r="P67" s="7139"/>
      <c r="Q67" s="7138"/>
      <c r="R67" s="7140"/>
    </row>
    <row r="68" spans="2:18">
      <c r="B68" s="7133" t="s">
        <v>811</v>
      </c>
      <c r="C68" s="7134"/>
      <c r="D68" s="7135"/>
      <c r="E68" s="7136"/>
      <c r="F68" s="7136"/>
      <c r="G68" s="7136"/>
      <c r="H68" s="7136"/>
      <c r="I68" s="503"/>
      <c r="J68" s="497"/>
      <c r="K68" s="7137"/>
      <c r="L68" s="7137"/>
      <c r="M68" s="7137"/>
      <c r="N68" s="4577"/>
      <c r="O68" s="7138"/>
      <c r="P68" s="7139"/>
      <c r="Q68" s="7138"/>
      <c r="R68" s="7140"/>
    </row>
    <row r="69" spans="2:18">
      <c r="B69" s="7133" t="s">
        <v>812</v>
      </c>
      <c r="C69" s="7134"/>
      <c r="D69" s="7135"/>
      <c r="E69" s="7136"/>
      <c r="F69" s="7136"/>
      <c r="G69" s="7136"/>
      <c r="H69" s="7136"/>
      <c r="I69" s="503"/>
      <c r="J69" s="497"/>
      <c r="K69" s="7144"/>
      <c r="L69" s="7145"/>
      <c r="M69" s="7146"/>
      <c r="N69" s="4577"/>
      <c r="O69" s="7147"/>
      <c r="P69" s="7148"/>
      <c r="Q69" s="7147"/>
      <c r="R69" s="7149"/>
    </row>
    <row r="70" spans="2:18">
      <c r="B70" s="7133" t="s">
        <v>813</v>
      </c>
      <c r="C70" s="7134"/>
      <c r="D70" s="7135"/>
      <c r="E70" s="7143"/>
      <c r="F70" s="7143"/>
      <c r="G70" s="7143"/>
      <c r="H70" s="7143"/>
      <c r="I70" s="503"/>
      <c r="J70" s="497"/>
      <c r="K70" s="7144"/>
      <c r="L70" s="7145"/>
      <c r="M70" s="7146"/>
      <c r="N70" s="4577"/>
      <c r="O70" s="7147"/>
      <c r="P70" s="7148"/>
      <c r="Q70" s="7147"/>
      <c r="R70" s="7149"/>
    </row>
    <row r="71" spans="2:18">
      <c r="B71" s="7133" t="s">
        <v>814</v>
      </c>
      <c r="C71" s="7134"/>
      <c r="D71" s="7135"/>
      <c r="E71" s="7136"/>
      <c r="F71" s="7136"/>
      <c r="G71" s="7136"/>
      <c r="H71" s="7136"/>
      <c r="I71" s="502"/>
      <c r="J71" s="502"/>
      <c r="K71" s="7137"/>
      <c r="L71" s="7137"/>
      <c r="M71" s="7137"/>
      <c r="N71" s="4577"/>
      <c r="O71" s="7147"/>
      <c r="P71" s="7148"/>
      <c r="Q71" s="7147"/>
      <c r="R71" s="7149"/>
    </row>
    <row r="72" spans="2:18">
      <c r="B72" s="7133" t="s">
        <v>815</v>
      </c>
      <c r="C72" s="7134"/>
      <c r="D72" s="7135"/>
      <c r="E72" s="7136"/>
      <c r="F72" s="7136"/>
      <c r="G72" s="7136"/>
      <c r="H72" s="7136"/>
      <c r="I72" s="504"/>
      <c r="J72" s="497"/>
      <c r="K72" s="7137"/>
      <c r="L72" s="7137"/>
      <c r="M72" s="7137"/>
      <c r="N72" s="4577"/>
      <c r="O72" s="7138"/>
      <c r="P72" s="7139"/>
      <c r="Q72" s="7138"/>
      <c r="R72" s="7140"/>
    </row>
    <row r="73" spans="2:18">
      <c r="B73" s="7133" t="s">
        <v>816</v>
      </c>
      <c r="C73" s="7134"/>
      <c r="D73" s="7135"/>
      <c r="E73" s="7141"/>
      <c r="F73" s="7141"/>
      <c r="G73" s="7141"/>
      <c r="H73" s="7141"/>
      <c r="I73" s="505"/>
      <c r="J73" s="506"/>
      <c r="K73" s="7142"/>
      <c r="L73" s="7142"/>
      <c r="M73" s="7142"/>
      <c r="N73" s="4577"/>
      <c r="O73" s="7138"/>
      <c r="P73" s="7139"/>
      <c r="Q73" s="7138"/>
      <c r="R73" s="7140"/>
    </row>
    <row r="74" spans="2:18" ht="15.75" customHeight="1" thickBot="1">
      <c r="B74" s="7115"/>
      <c r="C74" s="7116"/>
      <c r="D74" s="7116"/>
      <c r="E74" s="7117"/>
      <c r="F74" s="7117"/>
      <c r="G74" s="7117"/>
      <c r="H74" s="7117"/>
      <c r="I74" s="4583"/>
      <c r="J74" s="4583"/>
      <c r="K74" s="7118"/>
      <c r="L74" s="7118"/>
      <c r="M74" s="7118"/>
      <c r="N74" s="4584"/>
      <c r="O74" s="7119"/>
      <c r="P74" s="7120"/>
      <c r="Q74" s="7119"/>
      <c r="R74" s="7121"/>
    </row>
    <row r="75" spans="2:18">
      <c r="B75" s="62"/>
      <c r="C75" s="60"/>
      <c r="D75" s="60"/>
      <c r="E75" s="60"/>
      <c r="F75" s="67"/>
      <c r="G75" s="67"/>
      <c r="H75" s="67"/>
      <c r="I75" s="67"/>
      <c r="J75" s="67"/>
      <c r="K75" s="67"/>
      <c r="L75" s="67"/>
      <c r="M75" s="67"/>
      <c r="N75" s="67"/>
      <c r="O75" s="67"/>
      <c r="P75" s="67"/>
      <c r="Q75" s="67"/>
      <c r="R75" s="67"/>
    </row>
    <row r="76" spans="2:18" ht="13.5" thickBot="1">
      <c r="B76" s="325"/>
      <c r="C76" s="326"/>
      <c r="D76" s="326"/>
      <c r="E76" s="326"/>
      <c r="F76" s="327"/>
      <c r="G76" s="327"/>
      <c r="H76" s="327"/>
      <c r="I76" s="327"/>
      <c r="J76" s="327"/>
      <c r="K76" s="327"/>
      <c r="L76" s="327"/>
      <c r="M76" s="327"/>
      <c r="N76" s="327"/>
      <c r="O76" s="327"/>
      <c r="P76" s="327"/>
      <c r="Q76" s="327"/>
      <c r="R76" s="327"/>
    </row>
    <row r="77" spans="2:18" ht="24.75" customHeight="1">
      <c r="B77" s="7122" t="s">
        <v>817</v>
      </c>
      <c r="C77" s="7123"/>
      <c r="D77" s="7123"/>
      <c r="E77" s="7123"/>
      <c r="F77" s="7123"/>
      <c r="G77" s="7123"/>
      <c r="H77" s="7123"/>
      <c r="I77" s="7123"/>
      <c r="J77" s="7123"/>
      <c r="K77" s="7123"/>
      <c r="L77" s="7124" t="s">
        <v>818</v>
      </c>
      <c r="M77" s="7125"/>
      <c r="N77" s="7128" t="s">
        <v>788</v>
      </c>
      <c r="O77" s="7130" t="s">
        <v>819</v>
      </c>
      <c r="P77" s="7130"/>
      <c r="Q77" s="7124" t="s">
        <v>820</v>
      </c>
      <c r="R77" s="7131"/>
    </row>
    <row r="78" spans="2:18" ht="15.75" customHeight="1" thickBot="1">
      <c r="B78" s="7106" t="s">
        <v>821</v>
      </c>
      <c r="C78" s="7107"/>
      <c r="D78" s="7107"/>
      <c r="E78" s="7107" t="s">
        <v>822</v>
      </c>
      <c r="F78" s="7107"/>
      <c r="G78" s="7107"/>
      <c r="H78" s="7107"/>
      <c r="I78" s="7107"/>
      <c r="J78" s="4585" t="s">
        <v>823</v>
      </c>
      <c r="K78" s="4585" t="s">
        <v>824</v>
      </c>
      <c r="L78" s="7126"/>
      <c r="M78" s="7127"/>
      <c r="N78" s="7129"/>
      <c r="O78" s="7107"/>
      <c r="P78" s="7107"/>
      <c r="Q78" s="7126"/>
      <c r="R78" s="7132"/>
    </row>
    <row r="79" spans="2:18">
      <c r="B79" s="7108"/>
      <c r="C79" s="7109"/>
      <c r="D79" s="7110"/>
      <c r="E79" s="7101"/>
      <c r="F79" s="7111"/>
      <c r="G79" s="7111"/>
      <c r="H79" s="7111"/>
      <c r="I79" s="7112"/>
      <c r="J79" s="4586"/>
      <c r="K79" s="4586"/>
      <c r="L79" s="7113"/>
      <c r="M79" s="7114"/>
      <c r="N79" s="4587"/>
      <c r="O79" s="7101"/>
      <c r="P79" s="7111"/>
      <c r="Q79" s="7101"/>
      <c r="R79" s="7102"/>
    </row>
    <row r="80" spans="2:18">
      <c r="B80" s="7103"/>
      <c r="C80" s="7104"/>
      <c r="D80" s="7105"/>
      <c r="E80" s="7095"/>
      <c r="F80" s="7096"/>
      <c r="G80" s="7096"/>
      <c r="H80" s="7096"/>
      <c r="I80" s="7097"/>
      <c r="J80" s="4588"/>
      <c r="K80" s="4588"/>
      <c r="L80" s="7098"/>
      <c r="M80" s="7099"/>
      <c r="N80" s="4577"/>
      <c r="O80" s="7095"/>
      <c r="P80" s="7096"/>
      <c r="Q80" s="7095"/>
      <c r="R80" s="7100"/>
    </row>
    <row r="81" spans="2:18">
      <c r="B81" s="7092"/>
      <c r="C81" s="7093"/>
      <c r="D81" s="7094"/>
      <c r="E81" s="7095"/>
      <c r="F81" s="7096"/>
      <c r="G81" s="7096"/>
      <c r="H81" s="7096"/>
      <c r="I81" s="7097"/>
      <c r="J81" s="4588"/>
      <c r="K81" s="4588"/>
      <c r="L81" s="7098"/>
      <c r="M81" s="7099"/>
      <c r="N81" s="4577"/>
      <c r="O81" s="7095"/>
      <c r="P81" s="7096"/>
      <c r="Q81" s="7095"/>
      <c r="R81" s="7100"/>
    </row>
    <row r="82" spans="2:18">
      <c r="B82" s="7092"/>
      <c r="C82" s="7093"/>
      <c r="D82" s="7094"/>
      <c r="E82" s="7095"/>
      <c r="F82" s="7096"/>
      <c r="G82" s="7096"/>
      <c r="H82" s="7096"/>
      <c r="I82" s="7097"/>
      <c r="J82" s="4588"/>
      <c r="K82" s="4588"/>
      <c r="L82" s="7098"/>
      <c r="M82" s="7099"/>
      <c r="N82" s="4577"/>
      <c r="O82" s="7095"/>
      <c r="P82" s="7096"/>
      <c r="Q82" s="7095"/>
      <c r="R82" s="7100"/>
    </row>
    <row r="83" spans="2:18" ht="15.75" customHeight="1" thickBot="1">
      <c r="B83" s="7078"/>
      <c r="C83" s="7079"/>
      <c r="D83" s="7080"/>
      <c r="E83" s="7081"/>
      <c r="F83" s="7082"/>
      <c r="G83" s="7082"/>
      <c r="H83" s="7082"/>
      <c r="I83" s="7083"/>
      <c r="J83" s="4589"/>
      <c r="K83" s="4589"/>
      <c r="L83" s="7084"/>
      <c r="M83" s="7085"/>
      <c r="N83" s="4590"/>
      <c r="O83" s="7081"/>
      <c r="P83" s="7082"/>
      <c r="Q83" s="7081"/>
      <c r="R83" s="7086"/>
    </row>
    <row r="84" spans="2:18">
      <c r="B84" s="328"/>
      <c r="C84" s="328"/>
      <c r="D84" s="328"/>
      <c r="E84" s="328"/>
      <c r="F84" s="328"/>
      <c r="G84" s="328"/>
      <c r="H84" s="328"/>
      <c r="I84" s="328"/>
      <c r="J84" s="328"/>
      <c r="K84" s="328"/>
      <c r="L84" s="328"/>
      <c r="M84" s="328"/>
      <c r="N84" s="328"/>
      <c r="O84" s="328"/>
      <c r="P84" s="328"/>
      <c r="Q84" s="328"/>
      <c r="R84" s="328"/>
    </row>
    <row r="85" spans="2:18" ht="13.5" thickBot="1">
      <c r="B85" s="328"/>
      <c r="C85" s="328"/>
      <c r="D85" s="328"/>
      <c r="E85" s="328"/>
      <c r="F85" s="328"/>
      <c r="G85" s="328"/>
      <c r="H85" s="328"/>
      <c r="I85" s="328"/>
      <c r="J85" s="328"/>
      <c r="K85" s="328"/>
      <c r="L85" s="328"/>
      <c r="M85" s="328"/>
      <c r="N85" s="328"/>
      <c r="O85" s="328"/>
      <c r="P85" s="328"/>
      <c r="Q85" s="328"/>
      <c r="R85" s="328"/>
    </row>
    <row r="86" spans="2:18" s="57" customFormat="1" ht="27.75" customHeight="1" thickBot="1">
      <c r="B86" s="7087" t="s">
        <v>825</v>
      </c>
      <c r="C86" s="7088"/>
      <c r="D86" s="7089"/>
      <c r="E86" s="7090" t="s">
        <v>826</v>
      </c>
      <c r="F86" s="7088"/>
      <c r="G86" s="7088"/>
      <c r="H86" s="7088"/>
      <c r="I86" s="7088"/>
      <c r="J86" s="7089"/>
      <c r="K86" s="4591" t="s">
        <v>823</v>
      </c>
      <c r="L86" s="4591" t="s">
        <v>824</v>
      </c>
      <c r="M86" s="7090" t="s">
        <v>818</v>
      </c>
      <c r="N86" s="7089"/>
      <c r="O86" s="7090" t="s">
        <v>827</v>
      </c>
      <c r="P86" s="7088"/>
      <c r="Q86" s="7091"/>
    </row>
    <row r="87" spans="2:18" s="116" customFormat="1" ht="14.45" customHeight="1">
      <c r="B87" s="7074"/>
      <c r="C87" s="7075"/>
      <c r="D87" s="7075"/>
      <c r="E87" s="7076"/>
      <c r="F87" s="7076"/>
      <c r="G87" s="7076"/>
      <c r="H87" s="7076"/>
      <c r="I87" s="7076"/>
      <c r="J87" s="7076"/>
      <c r="K87" s="4592"/>
      <c r="L87" s="4592"/>
      <c r="M87" s="7075"/>
      <c r="N87" s="7075"/>
      <c r="O87" s="7075"/>
      <c r="P87" s="7075"/>
      <c r="Q87" s="7077"/>
    </row>
    <row r="88" spans="2:18" s="116" customFormat="1">
      <c r="B88" s="7070"/>
      <c r="C88" s="7071"/>
      <c r="D88" s="7071"/>
      <c r="E88" s="7072"/>
      <c r="F88" s="7072"/>
      <c r="G88" s="7072"/>
      <c r="H88" s="7072"/>
      <c r="I88" s="7072"/>
      <c r="J88" s="7072"/>
      <c r="K88" s="4593"/>
      <c r="L88" s="4593"/>
      <c r="M88" s="7071"/>
      <c r="N88" s="7071"/>
      <c r="O88" s="7071"/>
      <c r="P88" s="7071"/>
      <c r="Q88" s="7073"/>
    </row>
    <row r="89" spans="2:18" s="116" customFormat="1">
      <c r="B89" s="7070"/>
      <c r="C89" s="7071"/>
      <c r="D89" s="7071"/>
      <c r="E89" s="7072"/>
      <c r="F89" s="7072"/>
      <c r="G89" s="7072"/>
      <c r="H89" s="7072"/>
      <c r="I89" s="7072"/>
      <c r="J89" s="7072"/>
      <c r="K89" s="4593"/>
      <c r="L89" s="4593"/>
      <c r="M89" s="7071"/>
      <c r="N89" s="7071"/>
      <c r="O89" s="7071"/>
      <c r="P89" s="7071"/>
      <c r="Q89" s="7073"/>
    </row>
    <row r="90" spans="2:18" s="116" customFormat="1">
      <c r="B90" s="7070"/>
      <c r="C90" s="7071"/>
      <c r="D90" s="7071"/>
      <c r="E90" s="7072"/>
      <c r="F90" s="7072"/>
      <c r="G90" s="7072"/>
      <c r="H90" s="7072"/>
      <c r="I90" s="7072"/>
      <c r="J90" s="7072"/>
      <c r="K90" s="4593"/>
      <c r="L90" s="4593"/>
      <c r="M90" s="7071"/>
      <c r="N90" s="7071"/>
      <c r="O90" s="7071"/>
      <c r="P90" s="7071"/>
      <c r="Q90" s="7073"/>
    </row>
    <row r="91" spans="2:18" s="116" customFormat="1">
      <c r="B91" s="7070"/>
      <c r="C91" s="7071"/>
      <c r="D91" s="7071"/>
      <c r="E91" s="7072"/>
      <c r="F91" s="7072"/>
      <c r="G91" s="7072"/>
      <c r="H91" s="7072"/>
      <c r="I91" s="7072"/>
      <c r="J91" s="7072"/>
      <c r="K91" s="4593"/>
      <c r="L91" s="4593"/>
      <c r="M91" s="7071"/>
      <c r="N91" s="7071"/>
      <c r="O91" s="7071"/>
      <c r="P91" s="7071"/>
      <c r="Q91" s="7073"/>
    </row>
    <row r="92" spans="2:18" s="116" customFormat="1">
      <c r="B92" s="7070"/>
      <c r="C92" s="7071"/>
      <c r="D92" s="7071"/>
      <c r="E92" s="7072"/>
      <c r="F92" s="7072"/>
      <c r="G92" s="7072"/>
      <c r="H92" s="7072"/>
      <c r="I92" s="7072"/>
      <c r="J92" s="7072"/>
      <c r="K92" s="4593"/>
      <c r="L92" s="4593"/>
      <c r="M92" s="7071"/>
      <c r="N92" s="7071"/>
      <c r="O92" s="7071"/>
      <c r="P92" s="7071"/>
      <c r="Q92" s="7073"/>
    </row>
    <row r="93" spans="2:18" s="116" customFormat="1">
      <c r="B93" s="7070"/>
      <c r="C93" s="7071"/>
      <c r="D93" s="7071"/>
      <c r="E93" s="7072"/>
      <c r="F93" s="7072"/>
      <c r="G93" s="7072"/>
      <c r="H93" s="7072"/>
      <c r="I93" s="7072"/>
      <c r="J93" s="7072"/>
      <c r="K93" s="4593"/>
      <c r="L93" s="4593"/>
      <c r="M93" s="7071"/>
      <c r="N93" s="7071"/>
      <c r="O93" s="7071"/>
      <c r="P93" s="7071"/>
      <c r="Q93" s="7073"/>
    </row>
    <row r="94" spans="2:18" s="116" customFormat="1">
      <c r="B94" s="7070"/>
      <c r="C94" s="7071"/>
      <c r="D94" s="7071"/>
      <c r="E94" s="7072"/>
      <c r="F94" s="7072"/>
      <c r="G94" s="7072"/>
      <c r="H94" s="7072"/>
      <c r="I94" s="7072"/>
      <c r="J94" s="7072"/>
      <c r="K94" s="4593"/>
      <c r="L94" s="4593"/>
      <c r="M94" s="7071"/>
      <c r="N94" s="7071"/>
      <c r="O94" s="7071"/>
      <c r="P94" s="7071"/>
      <c r="Q94" s="7073"/>
    </row>
    <row r="95" spans="2:18" s="116" customFormat="1">
      <c r="B95" s="7070"/>
      <c r="C95" s="7071"/>
      <c r="D95" s="7071"/>
      <c r="E95" s="7072"/>
      <c r="F95" s="7072"/>
      <c r="G95" s="7072"/>
      <c r="H95" s="7072"/>
      <c r="I95" s="7072"/>
      <c r="J95" s="7072"/>
      <c r="K95" s="4593"/>
      <c r="L95" s="4593"/>
      <c r="M95" s="7071"/>
      <c r="N95" s="7071"/>
      <c r="O95" s="7071"/>
      <c r="P95" s="7071"/>
      <c r="Q95" s="7073"/>
    </row>
    <row r="96" spans="2:18" s="116" customFormat="1">
      <c r="B96" s="7070"/>
      <c r="C96" s="7071"/>
      <c r="D96" s="7071"/>
      <c r="E96" s="7072"/>
      <c r="F96" s="7072"/>
      <c r="G96" s="7072"/>
      <c r="H96" s="7072"/>
      <c r="I96" s="7072"/>
      <c r="J96" s="7072"/>
      <c r="K96" s="4593"/>
      <c r="L96" s="4593"/>
      <c r="M96" s="7071"/>
      <c r="N96" s="7071"/>
      <c r="O96" s="7071"/>
      <c r="P96" s="7071"/>
      <c r="Q96" s="7073"/>
    </row>
    <row r="97" spans="2:18" s="116" customFormat="1">
      <c r="B97" s="7070"/>
      <c r="C97" s="7071"/>
      <c r="D97" s="7071"/>
      <c r="E97" s="7072"/>
      <c r="F97" s="7072"/>
      <c r="G97" s="7072"/>
      <c r="H97" s="7072"/>
      <c r="I97" s="7072"/>
      <c r="J97" s="7072"/>
      <c r="K97" s="4593"/>
      <c r="L97" s="4593"/>
      <c r="M97" s="7071"/>
      <c r="N97" s="7071"/>
      <c r="O97" s="7071"/>
      <c r="P97" s="7071"/>
      <c r="Q97" s="7073"/>
    </row>
    <row r="98" spans="2:18" s="116" customFormat="1" ht="12" customHeight="1">
      <c r="B98" s="7070"/>
      <c r="C98" s="7071"/>
      <c r="D98" s="7071"/>
      <c r="E98" s="7072"/>
      <c r="F98" s="7072"/>
      <c r="G98" s="7072"/>
      <c r="H98" s="7072"/>
      <c r="I98" s="7072"/>
      <c r="J98" s="7072"/>
      <c r="K98" s="4593"/>
      <c r="L98" s="4593"/>
      <c r="M98" s="7071"/>
      <c r="N98" s="7071"/>
      <c r="O98" s="7071"/>
      <c r="P98" s="7071"/>
      <c r="Q98" s="7073"/>
    </row>
    <row r="99" spans="2:18" s="116" customFormat="1" ht="12" customHeight="1" thickBot="1">
      <c r="B99" s="7053"/>
      <c r="C99" s="7054"/>
      <c r="D99" s="7054"/>
      <c r="E99" s="7055"/>
      <c r="F99" s="7055"/>
      <c r="G99" s="7055"/>
      <c r="H99" s="7055"/>
      <c r="I99" s="7055"/>
      <c r="J99" s="7055"/>
      <c r="K99" s="4594"/>
      <c r="L99" s="4594"/>
      <c r="M99" s="7054"/>
      <c r="N99" s="7054"/>
      <c r="O99" s="7054"/>
      <c r="P99" s="7054"/>
      <c r="Q99" s="7056"/>
    </row>
    <row r="100" spans="2:18" ht="12" customHeight="1" thickBot="1">
      <c r="B100" s="328"/>
      <c r="C100" s="328"/>
      <c r="D100" s="328"/>
      <c r="E100" s="328"/>
      <c r="F100" s="328"/>
      <c r="G100" s="328"/>
      <c r="H100" s="328"/>
      <c r="I100" s="328"/>
      <c r="J100" s="328"/>
      <c r="K100" s="328"/>
      <c r="L100" s="328"/>
      <c r="M100" s="328"/>
      <c r="N100" s="328"/>
      <c r="O100" s="328"/>
      <c r="P100" s="328"/>
      <c r="Q100" s="328"/>
      <c r="R100" s="328"/>
    </row>
    <row r="101" spans="2:18" s="117" customFormat="1" ht="12" customHeight="1">
      <c r="B101" s="7057" t="s">
        <v>828</v>
      </c>
      <c r="C101" s="7058"/>
      <c r="D101" s="7058"/>
      <c r="E101" s="7058" t="s">
        <v>829</v>
      </c>
      <c r="F101" s="7058"/>
      <c r="G101" s="7058"/>
      <c r="H101" s="7058"/>
      <c r="I101" s="7058"/>
      <c r="J101" s="7058" t="s">
        <v>830</v>
      </c>
      <c r="K101" s="7058"/>
      <c r="L101" s="7058" t="s">
        <v>831</v>
      </c>
      <c r="M101" s="7062"/>
      <c r="N101" s="7062"/>
      <c r="O101" s="7063"/>
      <c r="P101" s="53"/>
      <c r="Q101" s="68"/>
      <c r="R101" s="68"/>
    </row>
    <row r="102" spans="2:18" s="117" customFormat="1" ht="12" customHeight="1">
      <c r="B102" s="7059"/>
      <c r="C102" s="7060"/>
      <c r="D102" s="7060"/>
      <c r="E102" s="7060" t="s">
        <v>120</v>
      </c>
      <c r="F102" s="7060"/>
      <c r="G102" s="7060"/>
      <c r="H102" s="7060"/>
      <c r="I102" s="7060"/>
      <c r="J102" s="7060"/>
      <c r="K102" s="7060"/>
      <c r="L102" s="7060"/>
      <c r="M102" s="7064"/>
      <c r="N102" s="7064"/>
      <c r="O102" s="7065"/>
      <c r="P102" s="53"/>
      <c r="Q102" s="69"/>
      <c r="R102" s="70"/>
    </row>
    <row r="103" spans="2:18" s="117" customFormat="1" ht="12" customHeight="1" thickBot="1">
      <c r="B103" s="7061"/>
      <c r="C103" s="7041"/>
      <c r="D103" s="7041"/>
      <c r="E103" s="7066" t="s">
        <v>832</v>
      </c>
      <c r="F103" s="7068"/>
      <c r="G103" s="7069"/>
      <c r="H103" s="7041" t="s">
        <v>833</v>
      </c>
      <c r="I103" s="7041"/>
      <c r="J103" s="7041"/>
      <c r="K103" s="7041"/>
      <c r="L103" s="7041"/>
      <c r="M103" s="7066"/>
      <c r="N103" s="7066"/>
      <c r="O103" s="7067"/>
      <c r="P103" s="53"/>
      <c r="Q103" s="69"/>
      <c r="R103" s="70"/>
    </row>
    <row r="104" spans="2:18" ht="12" customHeight="1">
      <c r="B104" s="7042" t="s">
        <v>834</v>
      </c>
      <c r="C104" s="7043"/>
      <c r="D104" s="7044"/>
      <c r="E104" s="7045"/>
      <c r="F104" s="7046"/>
      <c r="G104" s="7047"/>
      <c r="H104" s="7048"/>
      <c r="I104" s="7049"/>
      <c r="J104" s="7048"/>
      <c r="K104" s="7049"/>
      <c r="L104" s="7050"/>
      <c r="M104" s="7051"/>
      <c r="N104" s="7051"/>
      <c r="O104" s="7052"/>
      <c r="P104" s="73"/>
      <c r="Q104" s="54"/>
      <c r="R104" s="60"/>
    </row>
    <row r="105" spans="2:18" ht="12" customHeight="1">
      <c r="B105" s="7027" t="s">
        <v>835</v>
      </c>
      <c r="C105" s="7028"/>
      <c r="D105" s="7029"/>
      <c r="E105" s="7030"/>
      <c r="F105" s="7031"/>
      <c r="G105" s="7032"/>
      <c r="H105" s="7033"/>
      <c r="I105" s="7034"/>
      <c r="J105" s="7033"/>
      <c r="K105" s="7034"/>
      <c r="L105" s="7038"/>
      <c r="M105" s="7039"/>
      <c r="N105" s="7039"/>
      <c r="O105" s="7040"/>
      <c r="P105" s="73"/>
      <c r="Q105" s="54"/>
      <c r="R105" s="60"/>
    </row>
    <row r="106" spans="2:18" ht="12" customHeight="1">
      <c r="B106" s="7027" t="s">
        <v>836</v>
      </c>
      <c r="C106" s="7028"/>
      <c r="D106" s="7029"/>
      <c r="E106" s="7030"/>
      <c r="F106" s="7031"/>
      <c r="G106" s="7032"/>
      <c r="H106" s="7033"/>
      <c r="I106" s="7034"/>
      <c r="J106" s="7033"/>
      <c r="K106" s="7034"/>
      <c r="L106" s="7038"/>
      <c r="M106" s="7039"/>
      <c r="N106" s="7039"/>
      <c r="O106" s="7040"/>
      <c r="P106" s="73"/>
      <c r="Q106" s="60"/>
      <c r="R106" s="60"/>
    </row>
    <row r="107" spans="2:18" ht="12" customHeight="1">
      <c r="B107" s="7016" t="s">
        <v>837</v>
      </c>
      <c r="C107" s="7017"/>
      <c r="D107" s="7018"/>
      <c r="E107" s="7019"/>
      <c r="F107" s="7020"/>
      <c r="G107" s="7021"/>
      <c r="H107" s="7022"/>
      <c r="I107" s="7023"/>
      <c r="J107" s="7022"/>
      <c r="K107" s="7023"/>
      <c r="L107" s="7024"/>
      <c r="M107" s="7025"/>
      <c r="N107" s="7025"/>
      <c r="O107" s="7026"/>
      <c r="P107" s="73"/>
      <c r="Q107" s="60"/>
      <c r="R107" s="60"/>
    </row>
    <row r="108" spans="2:18" ht="12" customHeight="1">
      <c r="B108" s="7027" t="s">
        <v>835</v>
      </c>
      <c r="C108" s="7028"/>
      <c r="D108" s="7029"/>
      <c r="E108" s="7030"/>
      <c r="F108" s="7031"/>
      <c r="G108" s="7032"/>
      <c r="H108" s="7033"/>
      <c r="I108" s="7034"/>
      <c r="J108" s="7033"/>
      <c r="K108" s="7034"/>
      <c r="L108" s="7035"/>
      <c r="M108" s="7036"/>
      <c r="N108" s="7036"/>
      <c r="O108" s="7037"/>
      <c r="P108" s="73"/>
      <c r="Q108" s="60"/>
      <c r="R108" s="60"/>
    </row>
    <row r="109" spans="2:18" ht="12" customHeight="1" thickBot="1">
      <c r="B109" s="7007" t="s">
        <v>836</v>
      </c>
      <c r="C109" s="7008"/>
      <c r="D109" s="7009"/>
      <c r="E109" s="7010"/>
      <c r="F109" s="7011"/>
      <c r="G109" s="7012"/>
      <c r="H109" s="7010"/>
      <c r="I109" s="7012"/>
      <c r="J109" s="7010"/>
      <c r="K109" s="7012"/>
      <c r="L109" s="7013"/>
      <c r="M109" s="7014"/>
      <c r="N109" s="7014"/>
      <c r="O109" s="7015"/>
      <c r="P109" s="73"/>
      <c r="Q109" s="60"/>
      <c r="R109" s="60"/>
    </row>
    <row r="110" spans="2:18" ht="12" customHeight="1">
      <c r="B110" s="54" t="s">
        <v>193</v>
      </c>
      <c r="C110" s="54"/>
      <c r="D110" s="54"/>
      <c r="E110" s="54"/>
      <c r="F110" s="54"/>
      <c r="G110" s="54"/>
      <c r="H110" s="54"/>
      <c r="I110" s="54"/>
      <c r="J110" s="54"/>
      <c r="K110" s="54"/>
      <c r="L110" s="54"/>
      <c r="M110" s="54"/>
      <c r="N110" s="54"/>
      <c r="O110" s="54"/>
      <c r="P110" s="54"/>
      <c r="Q110" s="54"/>
      <c r="R110" s="54"/>
    </row>
    <row r="111" spans="2:18" ht="12" customHeight="1">
      <c r="B111" s="7198" t="s">
        <v>838</v>
      </c>
      <c r="C111" s="7198"/>
      <c r="D111" s="7198"/>
      <c r="E111" s="7198"/>
      <c r="F111" s="7198"/>
      <c r="G111" s="7198"/>
      <c r="H111" s="7198"/>
      <c r="I111" s="7198"/>
      <c r="J111" s="7198"/>
      <c r="K111" s="7198"/>
      <c r="L111" s="7198"/>
      <c r="M111" s="7198"/>
      <c r="N111" s="7198"/>
      <c r="O111" s="7198"/>
      <c r="P111" s="54"/>
      <c r="Q111" s="54"/>
      <c r="R111" s="54"/>
    </row>
    <row r="113" spans="2:15" ht="12" customHeight="1">
      <c r="B113" s="7199" t="s">
        <v>839</v>
      </c>
      <c r="C113" s="7200"/>
      <c r="D113" s="7200"/>
      <c r="E113" s="7200"/>
      <c r="F113" s="7200"/>
      <c r="G113" s="7200"/>
      <c r="H113" s="7200"/>
      <c r="I113" s="7200"/>
      <c r="J113" s="7200"/>
      <c r="K113" s="7200"/>
      <c r="L113" s="7200"/>
      <c r="M113" s="7200"/>
      <c r="N113" s="7200"/>
      <c r="O113" s="7201"/>
    </row>
    <row r="114" spans="2:15" ht="12" customHeight="1">
      <c r="B114" s="7181" t="s">
        <v>840</v>
      </c>
      <c r="C114" s="7233"/>
      <c r="D114" s="7233"/>
      <c r="E114" s="7233" t="s">
        <v>841</v>
      </c>
      <c r="F114" s="7233"/>
      <c r="G114" s="7233"/>
      <c r="H114" s="7233"/>
      <c r="I114" s="7233"/>
      <c r="J114" s="7238" t="s">
        <v>842</v>
      </c>
      <c r="K114" s="7238"/>
      <c r="L114" s="7233" t="s">
        <v>843</v>
      </c>
      <c r="M114" s="7233"/>
      <c r="N114" s="7233"/>
      <c r="O114" s="7234"/>
    </row>
    <row r="115" spans="2:15" ht="12" customHeight="1">
      <c r="B115" s="7243"/>
      <c r="C115" s="7237"/>
      <c r="D115" s="7237"/>
      <c r="E115" s="7237"/>
      <c r="F115" s="7237"/>
      <c r="G115" s="7237"/>
      <c r="H115" s="7237"/>
      <c r="I115" s="7237"/>
      <c r="J115" s="7237"/>
      <c r="K115" s="7237"/>
      <c r="L115" s="7244"/>
      <c r="M115" s="7244"/>
      <c r="N115" s="7244"/>
      <c r="O115" s="7245"/>
    </row>
    <row r="116" spans="2:15" ht="12" customHeight="1">
      <c r="B116" s="7242"/>
      <c r="C116" s="7236"/>
      <c r="D116" s="7236"/>
      <c r="E116" s="7236"/>
      <c r="F116" s="7236"/>
      <c r="G116" s="7236"/>
      <c r="H116" s="7236"/>
      <c r="I116" s="7236"/>
      <c r="J116" s="7236"/>
      <c r="K116" s="7236"/>
      <c r="L116" s="7239"/>
      <c r="M116" s="7239"/>
      <c r="N116" s="7239"/>
      <c r="O116" s="7240"/>
    </row>
    <row r="117" spans="2:15" ht="12" customHeight="1">
      <c r="B117" s="7242"/>
      <c r="C117" s="7236"/>
      <c r="D117" s="7236"/>
      <c r="E117" s="7236"/>
      <c r="F117" s="7236"/>
      <c r="G117" s="7236"/>
      <c r="H117" s="7236"/>
      <c r="I117" s="7236"/>
      <c r="J117" s="7236"/>
      <c r="K117" s="7236"/>
      <c r="L117" s="7239"/>
      <c r="M117" s="7239"/>
      <c r="N117" s="7239"/>
      <c r="O117" s="7240"/>
    </row>
    <row r="118" spans="2:15" ht="12" customHeight="1">
      <c r="B118" s="7242"/>
      <c r="C118" s="7236"/>
      <c r="D118" s="7236"/>
      <c r="E118" s="7236"/>
      <c r="F118" s="7236"/>
      <c r="G118" s="7236"/>
      <c r="H118" s="7236"/>
      <c r="I118" s="7236"/>
      <c r="J118" s="7236"/>
      <c r="K118" s="7236"/>
      <c r="L118" s="7239"/>
      <c r="M118" s="7239"/>
      <c r="N118" s="7239"/>
      <c r="O118" s="7240"/>
    </row>
    <row r="119" spans="2:15" ht="12" customHeight="1">
      <c r="B119" s="7241"/>
      <c r="C119" s="7235"/>
      <c r="D119" s="7235"/>
      <c r="E119" s="7235"/>
      <c r="F119" s="7235"/>
      <c r="G119" s="7235"/>
      <c r="H119" s="7235"/>
      <c r="I119" s="7235"/>
      <c r="J119" s="7235"/>
      <c r="K119" s="7235"/>
      <c r="L119" s="7246"/>
      <c r="M119" s="7246"/>
      <c r="N119" s="7246"/>
      <c r="O119" s="7247"/>
    </row>
    <row r="120" spans="2:15" ht="12" customHeight="1">
      <c r="B120" s="52"/>
      <c r="C120" s="52"/>
      <c r="D120" s="52"/>
      <c r="E120" s="461"/>
      <c r="F120" s="54"/>
      <c r="G120" s="54"/>
      <c r="H120" s="54"/>
      <c r="I120" s="54"/>
      <c r="J120" s="54"/>
      <c r="K120" s="54"/>
    </row>
    <row r="121" spans="2:15" ht="12" customHeight="1">
      <c r="B121" s="7199" t="s">
        <v>844</v>
      </c>
      <c r="C121" s="7200"/>
      <c r="D121" s="7200"/>
      <c r="E121" s="7200"/>
      <c r="F121" s="7200"/>
      <c r="G121" s="7200"/>
      <c r="H121" s="7200"/>
      <c r="I121" s="7200"/>
      <c r="J121" s="7200"/>
      <c r="K121" s="7200"/>
      <c r="L121" s="7200"/>
      <c r="M121" s="7200"/>
      <c r="N121" s="7200"/>
      <c r="O121" s="7201"/>
    </row>
    <row r="122" spans="2:15" ht="12" customHeight="1">
      <c r="B122" s="7181" t="s">
        <v>840</v>
      </c>
      <c r="C122" s="7233"/>
      <c r="D122" s="7233"/>
      <c r="E122" s="7233" t="s">
        <v>841</v>
      </c>
      <c r="F122" s="7233"/>
      <c r="G122" s="7233"/>
      <c r="H122" s="7233"/>
      <c r="I122" s="7233"/>
      <c r="J122" s="7238" t="s">
        <v>842</v>
      </c>
      <c r="K122" s="7238"/>
      <c r="L122" s="7233" t="s">
        <v>843</v>
      </c>
      <c r="M122" s="7233"/>
      <c r="N122" s="7233"/>
      <c r="O122" s="7234"/>
    </row>
    <row r="123" spans="2:15" ht="12" customHeight="1">
      <c r="B123" s="7243"/>
      <c r="C123" s="7237"/>
      <c r="D123" s="7237"/>
      <c r="E123" s="7237"/>
      <c r="F123" s="7237"/>
      <c r="G123" s="7237"/>
      <c r="H123" s="7237"/>
      <c r="I123" s="7237"/>
      <c r="J123" s="7237"/>
      <c r="K123" s="7237"/>
      <c r="L123" s="7244"/>
      <c r="M123" s="7244"/>
      <c r="N123" s="7244"/>
      <c r="O123" s="7245"/>
    </row>
    <row r="124" spans="2:15" ht="12" customHeight="1">
      <c r="B124" s="7242"/>
      <c r="C124" s="7236"/>
      <c r="D124" s="7236"/>
      <c r="E124" s="7236"/>
      <c r="F124" s="7236"/>
      <c r="G124" s="7236"/>
      <c r="H124" s="7236"/>
      <c r="I124" s="7236"/>
      <c r="J124" s="7236"/>
      <c r="K124" s="7236"/>
      <c r="L124" s="7239"/>
      <c r="M124" s="7239"/>
      <c r="N124" s="7239"/>
      <c r="O124" s="7240"/>
    </row>
    <row r="125" spans="2:15" ht="12" customHeight="1">
      <c r="B125" s="7242"/>
      <c r="C125" s="7236"/>
      <c r="D125" s="7236"/>
      <c r="E125" s="7236"/>
      <c r="F125" s="7236"/>
      <c r="G125" s="7236"/>
      <c r="H125" s="7236"/>
      <c r="I125" s="7236"/>
      <c r="J125" s="7236"/>
      <c r="K125" s="7236"/>
      <c r="L125" s="7239"/>
      <c r="M125" s="7239"/>
      <c r="N125" s="7239"/>
      <c r="O125" s="7240"/>
    </row>
    <row r="126" spans="2:15" ht="12" customHeight="1">
      <c r="B126" s="7242"/>
      <c r="C126" s="7236"/>
      <c r="D126" s="7236"/>
      <c r="E126" s="7236"/>
      <c r="F126" s="7236"/>
      <c r="G126" s="7236"/>
      <c r="H126" s="7236"/>
      <c r="I126" s="7236"/>
      <c r="J126" s="7236"/>
      <c r="K126" s="7236"/>
      <c r="L126" s="7239"/>
      <c r="M126" s="7239"/>
      <c r="N126" s="7239"/>
      <c r="O126" s="7240"/>
    </row>
    <row r="127" spans="2:15" ht="12" customHeight="1">
      <c r="B127" s="7241"/>
      <c r="C127" s="7235"/>
      <c r="D127" s="7235"/>
      <c r="E127" s="7235"/>
      <c r="F127" s="7235"/>
      <c r="G127" s="7235"/>
      <c r="H127" s="7235"/>
      <c r="I127" s="7235"/>
      <c r="J127" s="7235"/>
      <c r="K127" s="7235"/>
      <c r="L127" s="7246"/>
      <c r="M127" s="7246"/>
      <c r="N127" s="7246"/>
      <c r="O127" s="7247"/>
    </row>
    <row r="129" spans="2:15" ht="12" customHeight="1">
      <c r="B129" s="7199" t="s">
        <v>845</v>
      </c>
      <c r="C129" s="7200"/>
      <c r="D129" s="7200"/>
      <c r="E129" s="7200"/>
      <c r="F129" s="7200"/>
      <c r="G129" s="7200"/>
      <c r="H129" s="7200"/>
      <c r="I129" s="7200"/>
      <c r="J129" s="7200"/>
      <c r="K129" s="7200"/>
      <c r="L129" s="7200"/>
      <c r="M129" s="7200"/>
      <c r="N129" s="7200"/>
      <c r="O129" s="7201"/>
    </row>
    <row r="130" spans="2:15" ht="12" customHeight="1">
      <c r="B130" s="7181" t="s">
        <v>840</v>
      </c>
      <c r="C130" s="7233"/>
      <c r="D130" s="7233"/>
      <c r="E130" s="7233" t="s">
        <v>841</v>
      </c>
      <c r="F130" s="7233"/>
      <c r="G130" s="7233"/>
      <c r="H130" s="7233"/>
      <c r="I130" s="7233"/>
      <c r="J130" s="7238" t="s">
        <v>842</v>
      </c>
      <c r="K130" s="7238"/>
      <c r="L130" s="7233" t="s">
        <v>843</v>
      </c>
      <c r="M130" s="7233"/>
      <c r="N130" s="7233"/>
      <c r="O130" s="7234"/>
    </row>
    <row r="131" spans="2:15" ht="12" customHeight="1">
      <c r="B131" s="7243"/>
      <c r="C131" s="7237"/>
      <c r="D131" s="7237"/>
      <c r="E131" s="7237"/>
      <c r="F131" s="7237"/>
      <c r="G131" s="7237"/>
      <c r="H131" s="7237"/>
      <c r="I131" s="7237"/>
      <c r="J131" s="7237"/>
      <c r="K131" s="7237"/>
      <c r="L131" s="7244"/>
      <c r="M131" s="7244"/>
      <c r="N131" s="7244"/>
      <c r="O131" s="7245"/>
    </row>
    <row r="132" spans="2:15" ht="12" customHeight="1">
      <c r="B132" s="7242"/>
      <c r="C132" s="7236"/>
      <c r="D132" s="7236"/>
      <c r="E132" s="7236"/>
      <c r="F132" s="7236"/>
      <c r="G132" s="7236"/>
      <c r="H132" s="7236"/>
      <c r="I132" s="7236"/>
      <c r="J132" s="7236"/>
      <c r="K132" s="7236"/>
      <c r="L132" s="7239"/>
      <c r="M132" s="7239"/>
      <c r="N132" s="7239"/>
      <c r="O132" s="7240"/>
    </row>
    <row r="133" spans="2:15" ht="12" customHeight="1">
      <c r="B133" s="7242"/>
      <c r="C133" s="7236"/>
      <c r="D133" s="7236"/>
      <c r="E133" s="7236"/>
      <c r="F133" s="7236"/>
      <c r="G133" s="7236"/>
      <c r="H133" s="7236"/>
      <c r="I133" s="7236"/>
      <c r="J133" s="7236"/>
      <c r="K133" s="7236"/>
      <c r="L133" s="7239"/>
      <c r="M133" s="7239"/>
      <c r="N133" s="7239"/>
      <c r="O133" s="7240"/>
    </row>
    <row r="134" spans="2:15" ht="12" customHeight="1">
      <c r="B134" s="7242"/>
      <c r="C134" s="7236"/>
      <c r="D134" s="7236"/>
      <c r="E134" s="7236"/>
      <c r="F134" s="7236"/>
      <c r="G134" s="7236"/>
      <c r="H134" s="7236"/>
      <c r="I134" s="7236"/>
      <c r="J134" s="7236"/>
      <c r="K134" s="7236"/>
      <c r="L134" s="7239"/>
      <c r="M134" s="7239"/>
      <c r="N134" s="7239"/>
      <c r="O134" s="7240"/>
    </row>
    <row r="135" spans="2:15" ht="12" customHeight="1">
      <c r="B135" s="7241"/>
      <c r="C135" s="7235"/>
      <c r="D135" s="7235"/>
      <c r="E135" s="7235"/>
      <c r="F135" s="7235"/>
      <c r="G135" s="7235"/>
      <c r="H135" s="7235"/>
      <c r="I135" s="7235"/>
      <c r="J135" s="7235"/>
      <c r="K135" s="7235"/>
      <c r="L135" s="7246"/>
      <c r="M135" s="7246"/>
      <c r="N135" s="7246"/>
      <c r="O135" s="7247"/>
    </row>
    <row r="136" spans="2:15" ht="12" customHeight="1">
      <c r="B136" s="52"/>
      <c r="C136" s="52"/>
      <c r="D136" s="52"/>
      <c r="E136" s="462"/>
    </row>
    <row r="137" spans="2:15" ht="12" customHeight="1">
      <c r="B137" s="7199" t="s">
        <v>846</v>
      </c>
      <c r="C137" s="7200"/>
      <c r="D137" s="7200"/>
      <c r="E137" s="7200"/>
      <c r="F137" s="7200"/>
      <c r="G137" s="7200"/>
      <c r="H137" s="7200"/>
      <c r="I137" s="7200"/>
      <c r="J137" s="7200"/>
      <c r="K137" s="7200"/>
      <c r="L137" s="7200"/>
      <c r="M137" s="7200"/>
      <c r="N137" s="7200"/>
      <c r="O137" s="7201"/>
    </row>
    <row r="138" spans="2:15" ht="12" customHeight="1">
      <c r="B138" s="7181" t="s">
        <v>840</v>
      </c>
      <c r="C138" s="7233"/>
      <c r="D138" s="7233"/>
      <c r="E138" s="7233" t="s">
        <v>841</v>
      </c>
      <c r="F138" s="7233"/>
      <c r="G138" s="7233"/>
      <c r="H138" s="7233"/>
      <c r="I138" s="7233"/>
      <c r="J138" s="7238" t="s">
        <v>842</v>
      </c>
      <c r="K138" s="7238"/>
      <c r="L138" s="7233" t="s">
        <v>843</v>
      </c>
      <c r="M138" s="7233"/>
      <c r="N138" s="7233"/>
      <c r="O138" s="7234"/>
    </row>
    <row r="139" spans="2:15" ht="12" customHeight="1">
      <c r="B139" s="7243"/>
      <c r="C139" s="7237"/>
      <c r="D139" s="7237"/>
      <c r="E139" s="7237"/>
      <c r="F139" s="7237"/>
      <c r="G139" s="7237"/>
      <c r="H139" s="7237"/>
      <c r="I139" s="7237"/>
      <c r="J139" s="7237"/>
      <c r="K139" s="7237"/>
      <c r="L139" s="7244"/>
      <c r="M139" s="7244"/>
      <c r="N139" s="7244"/>
      <c r="O139" s="7245"/>
    </row>
    <row r="140" spans="2:15" ht="12" customHeight="1">
      <c r="B140" s="7242"/>
      <c r="C140" s="7236"/>
      <c r="D140" s="7236"/>
      <c r="E140" s="7236"/>
      <c r="F140" s="7236"/>
      <c r="G140" s="7236"/>
      <c r="H140" s="7236"/>
      <c r="I140" s="7236"/>
      <c r="J140" s="7236"/>
      <c r="K140" s="7236"/>
      <c r="L140" s="7239"/>
      <c r="M140" s="7239"/>
      <c r="N140" s="7239"/>
      <c r="O140" s="7240"/>
    </row>
    <row r="141" spans="2:15" ht="12" customHeight="1">
      <c r="B141" s="7242"/>
      <c r="C141" s="7236"/>
      <c r="D141" s="7236"/>
      <c r="E141" s="7236"/>
      <c r="F141" s="7236"/>
      <c r="G141" s="7236"/>
      <c r="H141" s="7236"/>
      <c r="I141" s="7236"/>
      <c r="J141" s="7236"/>
      <c r="K141" s="7236"/>
      <c r="L141" s="7239"/>
      <c r="M141" s="7239"/>
      <c r="N141" s="7239"/>
      <c r="O141" s="7240"/>
    </row>
    <row r="142" spans="2:15" ht="12" customHeight="1">
      <c r="B142" s="7242"/>
      <c r="C142" s="7236"/>
      <c r="D142" s="7236"/>
      <c r="E142" s="7236"/>
      <c r="F142" s="7236"/>
      <c r="G142" s="7236"/>
      <c r="H142" s="7236"/>
      <c r="I142" s="7236"/>
      <c r="J142" s="7236"/>
      <c r="K142" s="7236"/>
      <c r="L142" s="7239"/>
      <c r="M142" s="7239"/>
      <c r="N142" s="7239"/>
      <c r="O142" s="7240"/>
    </row>
    <row r="143" spans="2:15" ht="12" customHeight="1">
      <c r="B143" s="7241"/>
      <c r="C143" s="7235"/>
      <c r="D143" s="7235"/>
      <c r="E143" s="7235"/>
      <c r="F143" s="7235"/>
      <c r="G143" s="7235"/>
      <c r="H143" s="7235"/>
      <c r="I143" s="7235"/>
      <c r="J143" s="7235"/>
      <c r="K143" s="7235"/>
      <c r="L143" s="7246"/>
      <c r="M143" s="7246"/>
      <c r="N143" s="7246"/>
      <c r="O143" s="7247"/>
    </row>
    <row r="145" spans="2:2" ht="12" customHeight="1">
      <c r="B145" s="115" t="s">
        <v>847</v>
      </c>
    </row>
    <row r="146" spans="2:2" ht="12" customHeight="1">
      <c r="B146" s="54" t="s">
        <v>848</v>
      </c>
    </row>
    <row r="147" spans="2:2" ht="12" customHeight="1">
      <c r="B147" s="54" t="s">
        <v>849</v>
      </c>
    </row>
    <row r="148" spans="2:2" ht="12" customHeight="1">
      <c r="B148" s="54" t="s">
        <v>850</v>
      </c>
    </row>
  </sheetData>
  <mergeCells count="454">
    <mergeCell ref="B143:D143"/>
    <mergeCell ref="E143:I143"/>
    <mergeCell ref="J143:K143"/>
    <mergeCell ref="L143:O143"/>
    <mergeCell ref="B140:D140"/>
    <mergeCell ref="E140:I140"/>
    <mergeCell ref="J140:K140"/>
    <mergeCell ref="L140:O140"/>
    <mergeCell ref="B141:D141"/>
    <mergeCell ref="E141:I141"/>
    <mergeCell ref="J141:K141"/>
    <mergeCell ref="L141:O141"/>
    <mergeCell ref="B142:D142"/>
    <mergeCell ref="E142:I142"/>
    <mergeCell ref="J142:K142"/>
    <mergeCell ref="L142:O142"/>
    <mergeCell ref="B137:O137"/>
    <mergeCell ref="B138:D138"/>
    <mergeCell ref="E138:I138"/>
    <mergeCell ref="J138:K138"/>
    <mergeCell ref="L138:O138"/>
    <mergeCell ref="B139:D139"/>
    <mergeCell ref="E139:I139"/>
    <mergeCell ref="J139:K139"/>
    <mergeCell ref="L139:O139"/>
    <mergeCell ref="B133:D133"/>
    <mergeCell ref="E133:I133"/>
    <mergeCell ref="J133:K133"/>
    <mergeCell ref="L133:O133"/>
    <mergeCell ref="B134:D134"/>
    <mergeCell ref="E134:I134"/>
    <mergeCell ref="J134:K134"/>
    <mergeCell ref="L134:O134"/>
    <mergeCell ref="B135:D135"/>
    <mergeCell ref="E135:I135"/>
    <mergeCell ref="J135:K135"/>
    <mergeCell ref="L135:O135"/>
    <mergeCell ref="B130:D130"/>
    <mergeCell ref="E130:I130"/>
    <mergeCell ref="J130:K130"/>
    <mergeCell ref="L130:O130"/>
    <mergeCell ref="B131:D131"/>
    <mergeCell ref="E131:I131"/>
    <mergeCell ref="J131:K131"/>
    <mergeCell ref="L131:O131"/>
    <mergeCell ref="B132:D132"/>
    <mergeCell ref="E132:I132"/>
    <mergeCell ref="J132:K132"/>
    <mergeCell ref="L132:O132"/>
    <mergeCell ref="B126:D126"/>
    <mergeCell ref="E126:I126"/>
    <mergeCell ref="J126:K126"/>
    <mergeCell ref="L126:O126"/>
    <mergeCell ref="B127:D127"/>
    <mergeCell ref="E127:I127"/>
    <mergeCell ref="J127:K127"/>
    <mergeCell ref="L127:O127"/>
    <mergeCell ref="B129:O129"/>
    <mergeCell ref="B123:D123"/>
    <mergeCell ref="E123:I123"/>
    <mergeCell ref="J123:K123"/>
    <mergeCell ref="L123:O123"/>
    <mergeCell ref="B124:D124"/>
    <mergeCell ref="E124:I124"/>
    <mergeCell ref="J124:K124"/>
    <mergeCell ref="L124:O124"/>
    <mergeCell ref="B125:D125"/>
    <mergeCell ref="E125:I125"/>
    <mergeCell ref="J125:K125"/>
    <mergeCell ref="L125:O125"/>
    <mergeCell ref="B121:O121"/>
    <mergeCell ref="B122:D122"/>
    <mergeCell ref="E122:I122"/>
    <mergeCell ref="J122:K122"/>
    <mergeCell ref="L122:O122"/>
    <mergeCell ref="E119:I119"/>
    <mergeCell ref="E118:I118"/>
    <mergeCell ref="E117:I117"/>
    <mergeCell ref="E116:I116"/>
    <mergeCell ref="L116:O116"/>
    <mergeCell ref="L118:O118"/>
    <mergeCell ref="L119:O119"/>
    <mergeCell ref="L114:O114"/>
    <mergeCell ref="J119:K119"/>
    <mergeCell ref="J118:K118"/>
    <mergeCell ref="J117:K117"/>
    <mergeCell ref="J116:K116"/>
    <mergeCell ref="J115:K115"/>
    <mergeCell ref="J114:K114"/>
    <mergeCell ref="L117:O117"/>
    <mergeCell ref="B114:D114"/>
    <mergeCell ref="E114:I114"/>
    <mergeCell ref="B119:D119"/>
    <mergeCell ref="B118:D118"/>
    <mergeCell ref="B117:D117"/>
    <mergeCell ref="B116:D116"/>
    <mergeCell ref="B115:D115"/>
    <mergeCell ref="E115:I115"/>
    <mergeCell ref="L115:O115"/>
    <mergeCell ref="B111:O111"/>
    <mergeCell ref="B113:O113"/>
    <mergeCell ref="F10:J10"/>
    <mergeCell ref="J12:L12"/>
    <mergeCell ref="Q12:R12"/>
    <mergeCell ref="J13:L13"/>
    <mergeCell ref="Q13:R13"/>
    <mergeCell ref="Q30:R30"/>
    <mergeCell ref="B32:D33"/>
    <mergeCell ref="E32:H33"/>
    <mergeCell ref="I32:J32"/>
    <mergeCell ref="K32:M33"/>
    <mergeCell ref="N32:N33"/>
    <mergeCell ref="O32:P33"/>
    <mergeCell ref="Q32:R33"/>
    <mergeCell ref="C26:E26"/>
    <mergeCell ref="H26:J26"/>
    <mergeCell ref="L26:R26"/>
    <mergeCell ref="L27:R27"/>
    <mergeCell ref="B34:D34"/>
    <mergeCell ref="E34:H34"/>
    <mergeCell ref="K34:M34"/>
    <mergeCell ref="O34:P34"/>
    <mergeCell ref="Q34:R34"/>
    <mergeCell ref="O2:O4"/>
    <mergeCell ref="B9:R9"/>
    <mergeCell ref="B2:C2"/>
    <mergeCell ref="Q20:R20"/>
    <mergeCell ref="Q21:R21"/>
    <mergeCell ref="K23:K25"/>
    <mergeCell ref="L23:R23"/>
    <mergeCell ref="L24:R24"/>
    <mergeCell ref="B25:D25"/>
    <mergeCell ref="H25:J25"/>
    <mergeCell ref="L25:R25"/>
    <mergeCell ref="L14:O14"/>
    <mergeCell ref="F18:I18"/>
    <mergeCell ref="Q18:R18"/>
    <mergeCell ref="F19:I19"/>
    <mergeCell ref="Q19:R19"/>
    <mergeCell ref="D4:E7"/>
    <mergeCell ref="B35:D35"/>
    <mergeCell ref="E35:H35"/>
    <mergeCell ref="K35:M35"/>
    <mergeCell ref="O35:P35"/>
    <mergeCell ref="Q35:R35"/>
    <mergeCell ref="B38:D38"/>
    <mergeCell ref="K38:M38"/>
    <mergeCell ref="O38:P38"/>
    <mergeCell ref="Q38:R38"/>
    <mergeCell ref="B39:D39"/>
    <mergeCell ref="K39:M39"/>
    <mergeCell ref="O39:P39"/>
    <mergeCell ref="Q39:R39"/>
    <mergeCell ref="B36:D36"/>
    <mergeCell ref="E36:H36"/>
    <mergeCell ref="K36:M36"/>
    <mergeCell ref="O36:P36"/>
    <mergeCell ref="Q36:R36"/>
    <mergeCell ref="B37:D37"/>
    <mergeCell ref="E37:H37"/>
    <mergeCell ref="K37:M37"/>
    <mergeCell ref="O37:P37"/>
    <mergeCell ref="Q37:R37"/>
    <mergeCell ref="B42:D42"/>
    <mergeCell ref="K42:M42"/>
    <mergeCell ref="O42:P42"/>
    <mergeCell ref="Q42:R42"/>
    <mergeCell ref="B43:D43"/>
    <mergeCell ref="K43:M43"/>
    <mergeCell ref="O43:P43"/>
    <mergeCell ref="Q43:R43"/>
    <mergeCell ref="B40:D40"/>
    <mergeCell ref="K40:M40"/>
    <mergeCell ref="O40:P40"/>
    <mergeCell ref="Q40:R40"/>
    <mergeCell ref="B41:D41"/>
    <mergeCell ref="K41:M41"/>
    <mergeCell ref="O41:P41"/>
    <mergeCell ref="Q41:R41"/>
    <mergeCell ref="B46:D46"/>
    <mergeCell ref="K46:M46"/>
    <mergeCell ref="O46:P46"/>
    <mergeCell ref="Q46:R46"/>
    <mergeCell ref="B47:D47"/>
    <mergeCell ref="K47:M47"/>
    <mergeCell ref="O47:P47"/>
    <mergeCell ref="Q47:R47"/>
    <mergeCell ref="B44:D44"/>
    <mergeCell ref="K44:M44"/>
    <mergeCell ref="O44:P44"/>
    <mergeCell ref="Q44:R44"/>
    <mergeCell ref="B45:D45"/>
    <mergeCell ref="K45:M45"/>
    <mergeCell ref="O45:P45"/>
    <mergeCell ref="Q45:R45"/>
    <mergeCell ref="E48:H48"/>
    <mergeCell ref="K48:M48"/>
    <mergeCell ref="O48:P48"/>
    <mergeCell ref="Q48:R48"/>
    <mergeCell ref="B49:D49"/>
    <mergeCell ref="E49:H49"/>
    <mergeCell ref="K49:M49"/>
    <mergeCell ref="O49:P49"/>
    <mergeCell ref="Q49:R49"/>
    <mergeCell ref="B50:D50"/>
    <mergeCell ref="E50:H50"/>
    <mergeCell ref="K50:M50"/>
    <mergeCell ref="O50:P50"/>
    <mergeCell ref="Q50:R50"/>
    <mergeCell ref="B51:D51"/>
    <mergeCell ref="E51:H51"/>
    <mergeCell ref="K51:M51"/>
    <mergeCell ref="O51:P51"/>
    <mergeCell ref="Q51:R51"/>
    <mergeCell ref="B52:D52"/>
    <mergeCell ref="E52:H52"/>
    <mergeCell ref="K52:M52"/>
    <mergeCell ref="O52:P52"/>
    <mergeCell ref="Q52:R52"/>
    <mergeCell ref="B53:D53"/>
    <mergeCell ref="E53:H53"/>
    <mergeCell ref="K53:M53"/>
    <mergeCell ref="O53:P53"/>
    <mergeCell ref="Q53:R53"/>
    <mergeCell ref="B54:D54"/>
    <mergeCell ref="E54:H54"/>
    <mergeCell ref="K54:M54"/>
    <mergeCell ref="O54:P54"/>
    <mergeCell ref="Q54:R54"/>
    <mergeCell ref="B55:D55"/>
    <mergeCell ref="E55:H55"/>
    <mergeCell ref="K55:M55"/>
    <mergeCell ref="O55:P55"/>
    <mergeCell ref="Q55:R55"/>
    <mergeCell ref="B56:D56"/>
    <mergeCell ref="E56:H56"/>
    <mergeCell ref="K56:M56"/>
    <mergeCell ref="O56:P56"/>
    <mergeCell ref="Q56:R56"/>
    <mergeCell ref="B57:D57"/>
    <mergeCell ref="E57:H57"/>
    <mergeCell ref="K57:M57"/>
    <mergeCell ref="O57:P57"/>
    <mergeCell ref="Q57:R57"/>
    <mergeCell ref="B58:D58"/>
    <mergeCell ref="E58:H58"/>
    <mergeCell ref="K58:M58"/>
    <mergeCell ref="O58:P58"/>
    <mergeCell ref="Q58:R58"/>
    <mergeCell ref="B59:D59"/>
    <mergeCell ref="E59:H59"/>
    <mergeCell ref="K59:M59"/>
    <mergeCell ref="O59:P59"/>
    <mergeCell ref="Q59:R59"/>
    <mergeCell ref="B60:D60"/>
    <mergeCell ref="E60:H60"/>
    <mergeCell ref="K60:M60"/>
    <mergeCell ref="O60:P60"/>
    <mergeCell ref="Q60:R60"/>
    <mergeCell ref="B61:D61"/>
    <mergeCell ref="E61:H61"/>
    <mergeCell ref="K61:M61"/>
    <mergeCell ref="O61:P61"/>
    <mergeCell ref="Q61:R61"/>
    <mergeCell ref="B62:D62"/>
    <mergeCell ref="E62:H62"/>
    <mergeCell ref="K62:M62"/>
    <mergeCell ref="O62:P62"/>
    <mergeCell ref="Q62:R62"/>
    <mergeCell ref="B63:D63"/>
    <mergeCell ref="E63:H63"/>
    <mergeCell ref="K63:M63"/>
    <mergeCell ref="O63:P63"/>
    <mergeCell ref="Q63:R63"/>
    <mergeCell ref="B64:D64"/>
    <mergeCell ref="E64:H64"/>
    <mergeCell ref="K64:M64"/>
    <mergeCell ref="O64:P64"/>
    <mergeCell ref="Q64:R64"/>
    <mergeCell ref="B65:D65"/>
    <mergeCell ref="E65:H65"/>
    <mergeCell ref="K65:M65"/>
    <mergeCell ref="O65:P65"/>
    <mergeCell ref="Q65:R65"/>
    <mergeCell ref="B66:D66"/>
    <mergeCell ref="E66:H66"/>
    <mergeCell ref="K66:M66"/>
    <mergeCell ref="O66:P66"/>
    <mergeCell ref="Q66:R66"/>
    <mergeCell ref="B67:D67"/>
    <mergeCell ref="E67:H67"/>
    <mergeCell ref="K67:M67"/>
    <mergeCell ref="O67:P67"/>
    <mergeCell ref="Q67:R67"/>
    <mergeCell ref="B68:D68"/>
    <mergeCell ref="E68:H68"/>
    <mergeCell ref="K68:M68"/>
    <mergeCell ref="O68:P68"/>
    <mergeCell ref="Q68:R68"/>
    <mergeCell ref="B69:D69"/>
    <mergeCell ref="E69:H69"/>
    <mergeCell ref="K69:M69"/>
    <mergeCell ref="O69:P69"/>
    <mergeCell ref="Q69:R69"/>
    <mergeCell ref="B70:D70"/>
    <mergeCell ref="E70:H70"/>
    <mergeCell ref="K70:M70"/>
    <mergeCell ref="O70:P70"/>
    <mergeCell ref="Q70:R70"/>
    <mergeCell ref="B71:D71"/>
    <mergeCell ref="E71:H71"/>
    <mergeCell ref="K71:M71"/>
    <mergeCell ref="O71:P71"/>
    <mergeCell ref="Q71:R71"/>
    <mergeCell ref="B72:D72"/>
    <mergeCell ref="E72:H72"/>
    <mergeCell ref="K72:M72"/>
    <mergeCell ref="O72:P72"/>
    <mergeCell ref="Q72:R72"/>
    <mergeCell ref="B73:D73"/>
    <mergeCell ref="E73:H73"/>
    <mergeCell ref="K73:M73"/>
    <mergeCell ref="O73:P73"/>
    <mergeCell ref="Q73:R73"/>
    <mergeCell ref="B74:D74"/>
    <mergeCell ref="E74:H74"/>
    <mergeCell ref="K74:M74"/>
    <mergeCell ref="O74:P74"/>
    <mergeCell ref="Q74:R74"/>
    <mergeCell ref="B77:K77"/>
    <mergeCell ref="L77:M78"/>
    <mergeCell ref="N77:N78"/>
    <mergeCell ref="O77:P78"/>
    <mergeCell ref="Q77:R78"/>
    <mergeCell ref="Q79:R79"/>
    <mergeCell ref="B80:D80"/>
    <mergeCell ref="E80:I80"/>
    <mergeCell ref="L80:M80"/>
    <mergeCell ref="O80:P80"/>
    <mergeCell ref="Q80:R80"/>
    <mergeCell ref="B78:D78"/>
    <mergeCell ref="E78:I78"/>
    <mergeCell ref="B79:D79"/>
    <mergeCell ref="E79:I79"/>
    <mergeCell ref="L79:M79"/>
    <mergeCell ref="O79:P79"/>
    <mergeCell ref="B81:D81"/>
    <mergeCell ref="E81:I81"/>
    <mergeCell ref="L81:M81"/>
    <mergeCell ref="O81:P81"/>
    <mergeCell ref="Q81:R81"/>
    <mergeCell ref="B82:D82"/>
    <mergeCell ref="E82:I82"/>
    <mergeCell ref="L82:M82"/>
    <mergeCell ref="O82:P82"/>
    <mergeCell ref="Q82:R82"/>
    <mergeCell ref="B83:D83"/>
    <mergeCell ref="E83:I83"/>
    <mergeCell ref="L83:M83"/>
    <mergeCell ref="O83:P83"/>
    <mergeCell ref="Q83:R83"/>
    <mergeCell ref="B86:D86"/>
    <mergeCell ref="E86:J86"/>
    <mergeCell ref="M86:N86"/>
    <mergeCell ref="O86:Q86"/>
    <mergeCell ref="B89:D89"/>
    <mergeCell ref="E89:J89"/>
    <mergeCell ref="M89:N89"/>
    <mergeCell ref="O89:Q89"/>
    <mergeCell ref="B90:D90"/>
    <mergeCell ref="E90:J90"/>
    <mergeCell ref="M90:N90"/>
    <mergeCell ref="O90:Q90"/>
    <mergeCell ref="B87:D87"/>
    <mergeCell ref="E87:J87"/>
    <mergeCell ref="M87:N87"/>
    <mergeCell ref="O87:Q87"/>
    <mergeCell ref="B88:D88"/>
    <mergeCell ref="E88:J88"/>
    <mergeCell ref="M88:N88"/>
    <mergeCell ref="O88:Q88"/>
    <mergeCell ref="B93:D93"/>
    <mergeCell ref="E93:J93"/>
    <mergeCell ref="M93:N93"/>
    <mergeCell ref="O93:Q93"/>
    <mergeCell ref="B94:D94"/>
    <mergeCell ref="E94:J94"/>
    <mergeCell ref="M94:N94"/>
    <mergeCell ref="O94:Q94"/>
    <mergeCell ref="B91:D91"/>
    <mergeCell ref="E91:J91"/>
    <mergeCell ref="M91:N91"/>
    <mergeCell ref="O91:Q91"/>
    <mergeCell ref="B92:D92"/>
    <mergeCell ref="E92:J92"/>
    <mergeCell ref="M92:N92"/>
    <mergeCell ref="O92:Q92"/>
    <mergeCell ref="B97:D97"/>
    <mergeCell ref="E97:J97"/>
    <mergeCell ref="M97:N97"/>
    <mergeCell ref="O97:Q97"/>
    <mergeCell ref="B98:D98"/>
    <mergeCell ref="E98:J98"/>
    <mergeCell ref="M98:N98"/>
    <mergeCell ref="O98:Q98"/>
    <mergeCell ref="B95:D95"/>
    <mergeCell ref="E95:J95"/>
    <mergeCell ref="M95:N95"/>
    <mergeCell ref="O95:Q95"/>
    <mergeCell ref="B96:D96"/>
    <mergeCell ref="E96:J96"/>
    <mergeCell ref="M96:N96"/>
    <mergeCell ref="O96:Q96"/>
    <mergeCell ref="H103:I103"/>
    <mergeCell ref="B104:D104"/>
    <mergeCell ref="E104:G104"/>
    <mergeCell ref="H104:I104"/>
    <mergeCell ref="J104:K104"/>
    <mergeCell ref="L104:O104"/>
    <mergeCell ref="B99:D99"/>
    <mergeCell ref="E99:J99"/>
    <mergeCell ref="M99:N99"/>
    <mergeCell ref="O99:Q99"/>
    <mergeCell ref="B101:D103"/>
    <mergeCell ref="E101:I101"/>
    <mergeCell ref="J101:K103"/>
    <mergeCell ref="L101:O103"/>
    <mergeCell ref="E102:I102"/>
    <mergeCell ref="E103:G103"/>
    <mergeCell ref="B105:D105"/>
    <mergeCell ref="E105:G105"/>
    <mergeCell ref="H105:I105"/>
    <mergeCell ref="J105:K105"/>
    <mergeCell ref="L105:O105"/>
    <mergeCell ref="B106:D106"/>
    <mergeCell ref="E106:G106"/>
    <mergeCell ref="H106:I106"/>
    <mergeCell ref="J106:K106"/>
    <mergeCell ref="L106:O106"/>
    <mergeCell ref="B109:D109"/>
    <mergeCell ref="E109:G109"/>
    <mergeCell ref="H109:I109"/>
    <mergeCell ref="J109:K109"/>
    <mergeCell ref="L109:O109"/>
    <mergeCell ref="B107:D107"/>
    <mergeCell ref="E107:G107"/>
    <mergeCell ref="H107:I107"/>
    <mergeCell ref="J107:K107"/>
    <mergeCell ref="L107:O107"/>
    <mergeCell ref="B108:D108"/>
    <mergeCell ref="E108:G108"/>
    <mergeCell ref="H108:I108"/>
    <mergeCell ref="J108:K108"/>
    <mergeCell ref="L108:O108"/>
  </mergeCells>
  <dataValidations disablePrompts="1" count="2">
    <dataValidation type="list" allowBlank="1" showInputMessage="1" showErrorMessage="1" sqref="B87:D99" xr:uid="{D9EADCB0-2883-416A-BA37-9DE51748D5C9}">
      <formula1>"Domestic,Foreign"</formula1>
    </dataValidation>
    <dataValidation type="list" allowBlank="1" showInputMessage="1" showErrorMessage="1" sqref="N36:N47 N49:N54 N56:N60 N63:N73 N79:N83" xr:uid="{96FCE589-E431-4200-8692-E60AF9FBCAF3}">
      <formula1>"Male,Female"</formula1>
    </dataValidation>
  </dataValidations>
  <printOptions horizontalCentered="1"/>
  <pageMargins left="0.2" right="0.2" top="1.25" bottom="0.75" header="0.3" footer="0.3"/>
  <pageSetup paperSize="5" scale="50"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30785" r:id="rId4" name="Check Box 1">
              <controlPr defaultSize="0" autoFill="0" autoLine="0" autoPict="0">
                <anchor moveWithCells="1">
                  <from>
                    <xdr:col>4</xdr:col>
                    <xdr:colOff>66675</xdr:colOff>
                    <xdr:row>19</xdr:row>
                    <xdr:rowOff>28575</xdr:rowOff>
                  </from>
                  <to>
                    <xdr:col>5</xdr:col>
                    <xdr:colOff>676275</xdr:colOff>
                    <xdr:row>20</xdr:row>
                    <xdr:rowOff>19050</xdr:rowOff>
                  </to>
                </anchor>
              </controlPr>
            </control>
          </mc:Choice>
        </mc:AlternateContent>
        <mc:AlternateContent xmlns:mc="http://schemas.openxmlformats.org/markup-compatibility/2006">
          <mc:Choice Requires="x14">
            <control shapeId="630786" r:id="rId5" name="Check Box 2">
              <controlPr defaultSize="0" autoFill="0" autoLine="0" autoPict="0">
                <anchor moveWithCells="1">
                  <from>
                    <xdr:col>4</xdr:col>
                    <xdr:colOff>66675</xdr:colOff>
                    <xdr:row>20</xdr:row>
                    <xdr:rowOff>28575</xdr:rowOff>
                  </from>
                  <to>
                    <xdr:col>7</xdr:col>
                    <xdr:colOff>95250</xdr:colOff>
                    <xdr:row>21</xdr:row>
                    <xdr:rowOff>19050</xdr:rowOff>
                  </to>
                </anchor>
              </controlPr>
            </control>
          </mc:Choice>
        </mc:AlternateContent>
        <mc:AlternateContent xmlns:mc="http://schemas.openxmlformats.org/markup-compatibility/2006">
          <mc:Choice Requires="x14">
            <control shapeId="630787" r:id="rId6" name="Check Box 3">
              <controlPr defaultSize="0" autoFill="0" autoLine="0" autoPict="0">
                <anchor moveWithCells="1">
                  <from>
                    <xdr:col>4</xdr:col>
                    <xdr:colOff>66675</xdr:colOff>
                    <xdr:row>21</xdr:row>
                    <xdr:rowOff>28575</xdr:rowOff>
                  </from>
                  <to>
                    <xdr:col>5</xdr:col>
                    <xdr:colOff>676275</xdr:colOff>
                    <xdr:row>22</xdr:row>
                    <xdr:rowOff>28575</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tabColor rgb="FFFFCC99"/>
    <pageSetUpPr fitToPage="1"/>
  </sheetPr>
  <dimension ref="B2:K65"/>
  <sheetViews>
    <sheetView showGridLines="0" zoomScale="85" zoomScaleNormal="85" workbookViewId="0">
      <selection activeCell="N1" sqref="N1"/>
    </sheetView>
  </sheetViews>
  <sheetFormatPr defaultColWidth="9.140625" defaultRowHeight="12.75" customHeight="1"/>
  <cols>
    <col min="1" max="1" width="1.85546875" style="1" customWidth="1"/>
    <col min="2" max="2" width="3" style="1" customWidth="1"/>
    <col min="3" max="3" width="3.140625" style="1" customWidth="1"/>
    <col min="4" max="4" width="4.42578125" style="1" customWidth="1"/>
    <col min="5" max="5" width="11" style="1" customWidth="1"/>
    <col min="6" max="6" width="16.7109375" style="1" customWidth="1"/>
    <col min="7" max="7" width="44.85546875" style="1" customWidth="1"/>
    <col min="8" max="8" width="15.140625" style="1" customWidth="1"/>
    <col min="9" max="9" width="21.7109375" style="2" customWidth="1"/>
    <col min="10" max="10" width="3.42578125" style="1" customWidth="1"/>
    <col min="11" max="11" width="13.7109375" style="1" customWidth="1"/>
    <col min="12" max="16384" width="9.140625" style="1"/>
  </cols>
  <sheetData>
    <row r="2" spans="2:11" ht="14.1" customHeight="1" thickBot="1">
      <c r="B2" s="3" t="s">
        <v>3014</v>
      </c>
      <c r="I2" s="76"/>
      <c r="K2" s="6303" t="s">
        <v>1067</v>
      </c>
    </row>
    <row r="3" spans="2:11" ht="14.1" customHeight="1" thickBot="1">
      <c r="B3" s="426" t="s">
        <v>7</v>
      </c>
      <c r="F3" s="6304">
        <f>'Com Prof'!D2</f>
        <v>0</v>
      </c>
      <c r="G3" s="6305"/>
      <c r="I3" s="76"/>
      <c r="K3" s="338"/>
    </row>
    <row r="4" spans="2:11" ht="14.1" customHeight="1" thickBot="1">
      <c r="B4" s="426" t="s">
        <v>757</v>
      </c>
      <c r="F4" s="6306">
        <f>'Com Prof'!D3</f>
        <v>45657</v>
      </c>
      <c r="G4" s="6307"/>
      <c r="I4" s="76"/>
      <c r="K4" s="338"/>
    </row>
    <row r="5" spans="2:11" ht="14.1" customHeight="1">
      <c r="I5" s="76"/>
    </row>
    <row r="6" spans="2:11" s="434" customFormat="1" ht="14.1" customHeight="1">
      <c r="B6" s="594"/>
      <c r="C6" s="594"/>
      <c r="D6" s="594"/>
      <c r="E6" s="594"/>
      <c r="F6" s="594"/>
      <c r="G6" s="594"/>
      <c r="H6" s="594"/>
      <c r="I6" s="594"/>
    </row>
    <row r="7" spans="2:11" ht="14.1" customHeight="1">
      <c r="I7" s="76"/>
    </row>
    <row r="8" spans="2:11" ht="14.1" customHeight="1">
      <c r="I8" s="76"/>
    </row>
    <row r="9" spans="2:11" ht="12.75" customHeight="1" thickBot="1">
      <c r="I9" s="6308" t="s">
        <v>3015</v>
      </c>
      <c r="J9" s="4"/>
    </row>
    <row r="10" spans="2:11" ht="12.75" customHeight="1">
      <c r="I10" s="76"/>
    </row>
    <row r="11" spans="2:11" ht="12.75" customHeight="1">
      <c r="B11" s="1" t="s">
        <v>1513</v>
      </c>
      <c r="C11" s="3" t="s">
        <v>3016</v>
      </c>
      <c r="I11" s="76"/>
    </row>
    <row r="12" spans="2:11" ht="12.75" customHeight="1">
      <c r="I12" s="76"/>
    </row>
    <row r="13" spans="2:11" ht="12.75" customHeight="1">
      <c r="C13" s="1" t="s">
        <v>2262</v>
      </c>
      <c r="D13" s="1" t="s">
        <v>3017</v>
      </c>
      <c r="I13" s="6309"/>
    </row>
    <row r="14" spans="2:11" ht="12.75" customHeight="1">
      <c r="I14" s="76"/>
    </row>
    <row r="15" spans="2:11" ht="12.75" customHeight="1">
      <c r="C15" s="1" t="s">
        <v>2264</v>
      </c>
      <c r="D15" s="1" t="s">
        <v>3018</v>
      </c>
      <c r="I15" s="6309"/>
    </row>
    <row r="16" spans="2:11" ht="12.75" customHeight="1">
      <c r="I16" s="76"/>
    </row>
    <row r="17" spans="3:9" ht="12.75" customHeight="1">
      <c r="C17" s="1" t="s">
        <v>2265</v>
      </c>
      <c r="D17" s="1" t="s">
        <v>3019</v>
      </c>
      <c r="I17" s="6309"/>
    </row>
    <row r="18" spans="3:9" ht="12.75" customHeight="1">
      <c r="I18" s="76"/>
    </row>
    <row r="19" spans="3:9" ht="12.75" customHeight="1">
      <c r="C19" s="1" t="s">
        <v>3020</v>
      </c>
      <c r="D19" s="1" t="s">
        <v>3021</v>
      </c>
      <c r="I19" s="6309"/>
    </row>
    <row r="20" spans="3:9" ht="12.75" customHeight="1">
      <c r="I20" s="76"/>
    </row>
    <row r="21" spans="3:9" ht="12.75" customHeight="1">
      <c r="C21" s="1" t="s">
        <v>3022</v>
      </c>
      <c r="D21" s="1" t="s">
        <v>3023</v>
      </c>
      <c r="I21" s="6309"/>
    </row>
    <row r="22" spans="3:9" ht="12.75" customHeight="1">
      <c r="I22" s="76"/>
    </row>
    <row r="23" spans="3:9" ht="12.75" customHeight="1">
      <c r="C23" s="1" t="s">
        <v>2271</v>
      </c>
      <c r="D23" s="1" t="s">
        <v>3024</v>
      </c>
      <c r="I23" s="76"/>
    </row>
    <row r="24" spans="3:9" ht="12.75" customHeight="1">
      <c r="I24" s="76"/>
    </row>
    <row r="25" spans="3:9" ht="12.75" customHeight="1">
      <c r="D25" s="1">
        <v>5.0999999999999996</v>
      </c>
      <c r="E25" s="1" t="s">
        <v>3025</v>
      </c>
      <c r="I25" s="76"/>
    </row>
    <row r="26" spans="3:9" ht="12.75" customHeight="1">
      <c r="E26" s="52" t="s">
        <v>3026</v>
      </c>
      <c r="I26" s="6309"/>
    </row>
    <row r="27" spans="3:9" ht="12.75" customHeight="1">
      <c r="D27" s="1">
        <v>5.2</v>
      </c>
      <c r="E27" s="1" t="s">
        <v>3027</v>
      </c>
      <c r="I27" s="6310"/>
    </row>
    <row r="28" spans="3:9" ht="12.75" customHeight="1">
      <c r="D28" s="1">
        <v>5.3</v>
      </c>
      <c r="E28" s="1" t="s">
        <v>3028</v>
      </c>
      <c r="I28" s="6310"/>
    </row>
    <row r="29" spans="3:9" ht="12.75" customHeight="1">
      <c r="D29" s="1">
        <v>5.4</v>
      </c>
      <c r="E29" s="1" t="s">
        <v>1289</v>
      </c>
      <c r="I29" s="6310"/>
    </row>
    <row r="30" spans="3:9" ht="12.75" customHeight="1">
      <c r="I30" s="76"/>
    </row>
    <row r="31" spans="3:9" ht="12.75" customHeight="1">
      <c r="C31" s="1" t="s">
        <v>2274</v>
      </c>
      <c r="D31" s="1" t="s">
        <v>1290</v>
      </c>
      <c r="I31" s="6311"/>
    </row>
    <row r="32" spans="3:9" ht="12.75" customHeight="1">
      <c r="I32" s="76"/>
    </row>
    <row r="33" spans="3:9" ht="12.75" customHeight="1">
      <c r="C33" s="1" t="s">
        <v>2291</v>
      </c>
      <c r="D33" s="1" t="s">
        <v>3029</v>
      </c>
      <c r="I33" s="6309"/>
    </row>
    <row r="34" spans="3:9" ht="12.75" customHeight="1">
      <c r="I34" s="76"/>
    </row>
    <row r="35" spans="3:9" ht="12.75" customHeight="1">
      <c r="C35" s="1" t="s">
        <v>2292</v>
      </c>
      <c r="D35" s="1" t="s">
        <v>3030</v>
      </c>
      <c r="I35" s="6309"/>
    </row>
    <row r="36" spans="3:9" ht="12.75" customHeight="1">
      <c r="I36" s="76"/>
    </row>
    <row r="37" spans="3:9" ht="12.75" customHeight="1">
      <c r="C37" s="1" t="s">
        <v>2774</v>
      </c>
      <c r="D37" s="1" t="s">
        <v>3031</v>
      </c>
      <c r="I37" s="6309"/>
    </row>
    <row r="38" spans="3:9" ht="12.75" customHeight="1">
      <c r="I38" s="76"/>
    </row>
    <row r="39" spans="3:9" ht="12.75" customHeight="1">
      <c r="C39" s="1" t="s">
        <v>2781</v>
      </c>
      <c r="D39" s="1" t="s">
        <v>3032</v>
      </c>
      <c r="I39" s="76"/>
    </row>
    <row r="40" spans="3:9" ht="12.75" customHeight="1">
      <c r="I40" s="76"/>
    </row>
    <row r="41" spans="3:9" ht="12.75" customHeight="1">
      <c r="D41" s="1" t="s">
        <v>3033</v>
      </c>
      <c r="E41" s="43" t="s">
        <v>3034</v>
      </c>
      <c r="I41" s="6309"/>
    </row>
    <row r="42" spans="3:9" ht="12.75" customHeight="1">
      <c r="D42" s="1" t="s">
        <v>3035</v>
      </c>
      <c r="I42" s="6309"/>
    </row>
    <row r="43" spans="3:9" ht="12.75" customHeight="1">
      <c r="I43" s="76"/>
    </row>
    <row r="44" spans="3:9" ht="12.75" customHeight="1">
      <c r="C44" s="1" t="s">
        <v>2790</v>
      </c>
      <c r="D44" s="1" t="s">
        <v>3036</v>
      </c>
      <c r="I44" s="76"/>
    </row>
    <row r="45" spans="3:9" ht="12.75" customHeight="1">
      <c r="I45" s="76"/>
    </row>
    <row r="46" spans="3:9" ht="12.75" customHeight="1">
      <c r="D46" s="77" t="s">
        <v>3037</v>
      </c>
      <c r="E46" s="1" t="s">
        <v>1331</v>
      </c>
      <c r="I46" s="6309"/>
    </row>
    <row r="47" spans="3:9" ht="12.75" customHeight="1">
      <c r="D47" s="1" t="s">
        <v>3038</v>
      </c>
      <c r="E47" s="1" t="s">
        <v>1333</v>
      </c>
      <c r="I47" s="6310"/>
    </row>
    <row r="48" spans="3:9" ht="12.75" customHeight="1">
      <c r="D48" s="1" t="s">
        <v>3039</v>
      </c>
      <c r="E48" s="1" t="s">
        <v>1335</v>
      </c>
      <c r="I48" s="6310"/>
    </row>
    <row r="49" spans="3:9" ht="12.75" customHeight="1">
      <c r="D49" s="1" t="s">
        <v>3040</v>
      </c>
      <c r="E49" s="1" t="s">
        <v>82</v>
      </c>
      <c r="I49" s="6310"/>
    </row>
    <row r="50" spans="3:9" ht="12.75" customHeight="1">
      <c r="D50" s="77" t="s">
        <v>3041</v>
      </c>
      <c r="E50" s="1" t="s">
        <v>81</v>
      </c>
      <c r="I50" s="6310"/>
    </row>
    <row r="51" spans="3:9" ht="12.75" customHeight="1">
      <c r="D51" s="77" t="s">
        <v>3042</v>
      </c>
      <c r="E51" s="1" t="s">
        <v>243</v>
      </c>
      <c r="I51" s="6310"/>
    </row>
    <row r="52" spans="3:9" ht="12.75" customHeight="1">
      <c r="I52" s="76"/>
    </row>
    <row r="53" spans="3:9" ht="12.75" customHeight="1">
      <c r="C53" s="1" t="s">
        <v>2795</v>
      </c>
      <c r="D53" s="1" t="s">
        <v>3043</v>
      </c>
      <c r="I53" s="76"/>
    </row>
    <row r="54" spans="3:9" ht="12.75" customHeight="1">
      <c r="I54" s="76"/>
    </row>
    <row r="55" spans="3:9" ht="12.75" customHeight="1">
      <c r="D55" s="1" t="s">
        <v>3044</v>
      </c>
      <c r="E55" s="1" t="s">
        <v>1331</v>
      </c>
      <c r="I55" s="6309"/>
    </row>
    <row r="56" spans="3:9" ht="12.75" customHeight="1">
      <c r="D56" s="1" t="s">
        <v>3045</v>
      </c>
      <c r="E56" s="1" t="s">
        <v>1333</v>
      </c>
      <c r="I56" s="6310"/>
    </row>
    <row r="57" spans="3:9" ht="12.75" customHeight="1">
      <c r="D57" s="1" t="s">
        <v>3046</v>
      </c>
      <c r="E57" s="1" t="s">
        <v>1335</v>
      </c>
      <c r="I57" s="6310"/>
    </row>
    <row r="58" spans="3:9" ht="12.75" customHeight="1">
      <c r="D58" s="1" t="s">
        <v>3047</v>
      </c>
      <c r="E58" s="1" t="s">
        <v>82</v>
      </c>
      <c r="I58" s="6310"/>
    </row>
    <row r="59" spans="3:9" ht="12.75" customHeight="1">
      <c r="D59" s="1" t="s">
        <v>3048</v>
      </c>
      <c r="E59" s="1" t="s">
        <v>3049</v>
      </c>
      <c r="I59" s="6310"/>
    </row>
    <row r="60" spans="3:9" ht="12.75" customHeight="1">
      <c r="D60" s="77" t="s">
        <v>3050</v>
      </c>
      <c r="E60" s="1" t="s">
        <v>3051</v>
      </c>
      <c r="I60" s="6310"/>
    </row>
    <row r="61" spans="3:9" ht="12.75" customHeight="1">
      <c r="D61" s="77" t="s">
        <v>3052</v>
      </c>
      <c r="E61" s="1" t="s">
        <v>243</v>
      </c>
      <c r="I61" s="6310"/>
    </row>
    <row r="62" spans="3:9" ht="12.75" customHeight="1">
      <c r="I62" s="76"/>
    </row>
    <row r="63" spans="3:9" ht="12.75" customHeight="1">
      <c r="C63" s="1" t="s">
        <v>2797</v>
      </c>
      <c r="D63" s="1" t="s">
        <v>3053</v>
      </c>
      <c r="I63" s="6309"/>
    </row>
    <row r="64" spans="3:9" ht="12.75" customHeight="1">
      <c r="I64" s="76"/>
    </row>
    <row r="65" spans="3:9" s="3" customFormat="1" ht="12.75" customHeight="1">
      <c r="C65" s="3" t="s">
        <v>2807</v>
      </c>
      <c r="D65" s="1071" t="s">
        <v>3054</v>
      </c>
      <c r="E65" s="1072"/>
      <c r="F65" s="1072"/>
      <c r="G65" s="1072"/>
      <c r="I65" s="6311"/>
    </row>
  </sheetData>
  <hyperlinks>
    <hyperlink ref="K2" location="Content!A1" display="Content" xr:uid="{A822082E-7926-4947-B550-569F927A7F00}"/>
  </hyperlinks>
  <printOptions horizontalCentered="1"/>
  <pageMargins left="0.2" right="0.2" top="1.25" bottom="0.75" header="0.3" footer="0.3"/>
  <pageSetup paperSize="5" scale="82"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FFCC99"/>
    <pageSetUpPr fitToPage="1"/>
  </sheetPr>
  <dimension ref="B2:I109"/>
  <sheetViews>
    <sheetView showGridLines="0" zoomScale="85" zoomScaleNormal="85" workbookViewId="0">
      <selection activeCell="I2" sqref="I2"/>
    </sheetView>
  </sheetViews>
  <sheetFormatPr defaultColWidth="9.140625" defaultRowHeight="12.75" customHeight="1"/>
  <cols>
    <col min="1" max="1" width="1.85546875" style="1" customWidth="1"/>
    <col min="2" max="2" width="2.42578125" style="1" customWidth="1"/>
    <col min="3" max="3" width="4.7109375" style="1" customWidth="1"/>
    <col min="4" max="4" width="14.140625" style="1" customWidth="1"/>
    <col min="5" max="5" width="29.42578125" style="1" customWidth="1"/>
    <col min="6" max="6" width="40.7109375" style="1" customWidth="1"/>
    <col min="7" max="7" width="20.7109375" style="2" customWidth="1"/>
    <col min="8" max="8" width="3.42578125" style="1" customWidth="1"/>
    <col min="9" max="9" width="13.7109375" style="1" customWidth="1"/>
    <col min="10" max="10" width="12.28515625" style="1" customWidth="1"/>
    <col min="11" max="12" width="9.140625" style="1"/>
    <col min="13" max="13" width="22" style="1" customWidth="1"/>
    <col min="14" max="16384" width="9.140625" style="1"/>
  </cols>
  <sheetData>
    <row r="2" spans="2:9" ht="14.1" customHeight="1" thickBot="1">
      <c r="B2" s="3" t="s">
        <v>3055</v>
      </c>
      <c r="G2" s="1"/>
      <c r="H2" s="3"/>
      <c r="I2" s="6303" t="s">
        <v>1067</v>
      </c>
    </row>
    <row r="3" spans="2:9" ht="14.1" customHeight="1" thickBot="1">
      <c r="B3" s="426" t="s">
        <v>7</v>
      </c>
      <c r="E3" s="6304">
        <f>'Com Prof'!D2</f>
        <v>0</v>
      </c>
      <c r="F3" s="6305"/>
      <c r="G3" s="1"/>
      <c r="H3" s="10"/>
    </row>
    <row r="4" spans="2:9" ht="14.1" customHeight="1" thickBot="1">
      <c r="B4" s="426" t="s">
        <v>757</v>
      </c>
      <c r="E4" s="6306">
        <f>'Com Prof'!D3</f>
        <v>45657</v>
      </c>
      <c r="F4" s="6307"/>
      <c r="G4" s="76"/>
    </row>
    <row r="5" spans="2:9" ht="14.1" customHeight="1">
      <c r="B5" s="594"/>
      <c r="C5" s="594"/>
      <c r="D5" s="594"/>
      <c r="E5" s="594"/>
      <c r="F5" s="594"/>
      <c r="G5" s="594"/>
      <c r="H5" s="428"/>
    </row>
    <row r="6" spans="2:9" ht="14.1" customHeight="1">
      <c r="G6" s="76"/>
    </row>
    <row r="7" spans="2:9" ht="14.1" customHeight="1">
      <c r="G7" s="76"/>
    </row>
    <row r="8" spans="2:9" ht="12.75" customHeight="1">
      <c r="G8" s="75" t="s">
        <v>3015</v>
      </c>
    </row>
    <row r="9" spans="2:9" ht="12.75" customHeight="1">
      <c r="G9" s="76"/>
    </row>
    <row r="10" spans="2:9" ht="12.75" customHeight="1">
      <c r="C10" s="1" t="s">
        <v>2262</v>
      </c>
      <c r="D10" s="1" t="s">
        <v>3056</v>
      </c>
      <c r="G10" s="6309"/>
      <c r="H10" s="6"/>
    </row>
    <row r="11" spans="2:9" ht="12.75" customHeight="1">
      <c r="G11" s="76"/>
      <c r="H11" s="6"/>
    </row>
    <row r="12" spans="2:9" ht="12.75" customHeight="1">
      <c r="B12" s="1" t="s">
        <v>1514</v>
      </c>
      <c r="C12" s="3" t="s">
        <v>3057</v>
      </c>
      <c r="G12" s="76"/>
      <c r="H12" s="6"/>
    </row>
    <row r="13" spans="2:9" ht="12.75" customHeight="1">
      <c r="C13" s="3"/>
      <c r="G13" s="76"/>
      <c r="H13" s="6"/>
    </row>
    <row r="14" spans="2:9" ht="12.75" customHeight="1">
      <c r="C14" s="1" t="s">
        <v>2264</v>
      </c>
      <c r="D14" s="1" t="s">
        <v>3058</v>
      </c>
      <c r="G14" s="6309"/>
      <c r="H14" s="6"/>
    </row>
    <row r="15" spans="2:9" ht="12.75" customHeight="1">
      <c r="C15" s="3"/>
      <c r="G15" s="76"/>
      <c r="H15" s="6"/>
    </row>
    <row r="16" spans="2:9" ht="12.75" customHeight="1">
      <c r="C16" s="1" t="s">
        <v>2265</v>
      </c>
      <c r="D16" s="1" t="s">
        <v>3059</v>
      </c>
      <c r="G16" s="6309"/>
      <c r="H16" s="6"/>
    </row>
    <row r="17" spans="3:7" ht="12.75" customHeight="1">
      <c r="D17" s="3"/>
      <c r="G17" s="76"/>
    </row>
    <row r="18" spans="3:7" ht="12.75" customHeight="1">
      <c r="C18" s="1" t="s">
        <v>2270</v>
      </c>
      <c r="D18" s="1" t="s">
        <v>3060</v>
      </c>
      <c r="G18" s="6309"/>
    </row>
    <row r="19" spans="3:7" ht="12.75" customHeight="1">
      <c r="C19" s="3"/>
      <c r="G19" s="76"/>
    </row>
    <row r="20" spans="3:7" ht="12.75" customHeight="1">
      <c r="C20" s="8">
        <v>4.0999999999999996</v>
      </c>
      <c r="D20" s="1" t="s">
        <v>3061</v>
      </c>
      <c r="G20" s="6309"/>
    </row>
    <row r="21" spans="3:7" ht="12.75" customHeight="1">
      <c r="C21" s="8">
        <v>4.2</v>
      </c>
      <c r="D21" s="1" t="s">
        <v>3062</v>
      </c>
      <c r="G21" s="6310"/>
    </row>
    <row r="22" spans="3:7" ht="12.75" customHeight="1">
      <c r="C22" s="8">
        <v>4.3</v>
      </c>
      <c r="D22" s="1" t="s">
        <v>3063</v>
      </c>
      <c r="G22" s="6310"/>
    </row>
    <row r="23" spans="3:7" ht="12.75" customHeight="1">
      <c r="C23" s="8">
        <v>4.4000000000000004</v>
      </c>
      <c r="D23" s="1" t="s">
        <v>3064</v>
      </c>
      <c r="G23" s="6310"/>
    </row>
    <row r="24" spans="3:7" ht="12.75" customHeight="1">
      <c r="C24" s="8">
        <v>4.5</v>
      </c>
      <c r="D24" s="1" t="s">
        <v>3065</v>
      </c>
      <c r="G24" s="6310"/>
    </row>
    <row r="25" spans="3:7" ht="12.75" customHeight="1">
      <c r="C25" s="8"/>
      <c r="G25" s="76"/>
    </row>
    <row r="26" spans="3:7" ht="12.75" customHeight="1">
      <c r="C26" s="1" t="s">
        <v>2271</v>
      </c>
      <c r="D26" s="1" t="s">
        <v>3066</v>
      </c>
      <c r="G26" s="76"/>
    </row>
    <row r="27" spans="3:7" ht="12.75" customHeight="1">
      <c r="G27" s="76"/>
    </row>
    <row r="28" spans="3:7" ht="12.75" customHeight="1">
      <c r="C28" s="1" t="s">
        <v>3067</v>
      </c>
      <c r="D28" s="52" t="s">
        <v>3068</v>
      </c>
      <c r="G28" s="6309"/>
    </row>
    <row r="29" spans="3:7" ht="12.75" customHeight="1">
      <c r="C29" s="8">
        <v>5.2</v>
      </c>
      <c r="D29" s="1" t="s">
        <v>3069</v>
      </c>
      <c r="G29" s="6310"/>
    </row>
    <row r="30" spans="3:7" ht="12.75" customHeight="1">
      <c r="C30" s="8">
        <v>5.3</v>
      </c>
      <c r="D30" s="52" t="s">
        <v>3070</v>
      </c>
      <c r="G30" s="6310"/>
    </row>
    <row r="31" spans="3:7" ht="12.75" customHeight="1">
      <c r="C31" s="8">
        <v>5.4</v>
      </c>
      <c r="D31" s="1" t="s">
        <v>2885</v>
      </c>
      <c r="G31" s="6310"/>
    </row>
    <row r="32" spans="3:7" ht="12.75" customHeight="1">
      <c r="C32" s="8">
        <v>5.5</v>
      </c>
      <c r="D32" s="1" t="s">
        <v>2884</v>
      </c>
      <c r="G32" s="6310"/>
    </row>
    <row r="33" spans="3:7" ht="12.75" customHeight="1">
      <c r="C33" s="8">
        <v>5.6</v>
      </c>
      <c r="D33" s="1" t="s">
        <v>1382</v>
      </c>
      <c r="G33" s="6310"/>
    </row>
    <row r="34" spans="3:7" ht="12.75" customHeight="1">
      <c r="C34" s="8"/>
      <c r="G34" s="76"/>
    </row>
    <row r="35" spans="3:7" ht="12.75" customHeight="1">
      <c r="C35" s="1" t="s">
        <v>3071</v>
      </c>
      <c r="D35" s="1" t="s">
        <v>3072</v>
      </c>
      <c r="G35" s="76"/>
    </row>
    <row r="36" spans="3:7" ht="12.75" customHeight="1">
      <c r="G36" s="76"/>
    </row>
    <row r="37" spans="3:7" ht="12.75" customHeight="1">
      <c r="C37" s="8">
        <v>6.1</v>
      </c>
      <c r="D37" s="1" t="s">
        <v>1389</v>
      </c>
      <c r="G37" s="6309"/>
    </row>
    <row r="38" spans="3:7" ht="12.75" customHeight="1">
      <c r="C38" s="8">
        <v>6.2</v>
      </c>
      <c r="D38" s="1" t="s">
        <v>3073</v>
      </c>
      <c r="G38" s="6310"/>
    </row>
    <row r="39" spans="3:7" ht="12.75" customHeight="1">
      <c r="C39" s="8">
        <v>6.3</v>
      </c>
      <c r="D39" s="1" t="s">
        <v>1391</v>
      </c>
      <c r="G39" s="6310"/>
    </row>
    <row r="40" spans="3:7" ht="12.75" customHeight="1">
      <c r="C40" s="1" t="s">
        <v>3074</v>
      </c>
      <c r="D40" s="1" t="s">
        <v>3075</v>
      </c>
      <c r="G40" s="6310"/>
    </row>
    <row r="41" spans="3:7" ht="12.75" customHeight="1">
      <c r="C41" s="1" t="s">
        <v>3076</v>
      </c>
      <c r="D41" s="1" t="s">
        <v>3077</v>
      </c>
      <c r="G41" s="6310"/>
    </row>
    <row r="42" spans="3:7" ht="12.75" customHeight="1">
      <c r="C42" s="1" t="s">
        <v>3078</v>
      </c>
      <c r="D42" s="1" t="s">
        <v>3079</v>
      </c>
      <c r="G42" s="6310"/>
    </row>
    <row r="43" spans="3:7" ht="12.75" customHeight="1">
      <c r="C43" s="1" t="s">
        <v>3080</v>
      </c>
      <c r="D43" s="1" t="s">
        <v>3081</v>
      </c>
      <c r="G43" s="6310"/>
    </row>
    <row r="44" spans="3:7" ht="12.75" customHeight="1">
      <c r="C44" s="1" t="s">
        <v>3082</v>
      </c>
      <c r="D44" s="1" t="s">
        <v>1443</v>
      </c>
      <c r="G44" s="6310"/>
    </row>
    <row r="45" spans="3:7" ht="12.75" customHeight="1">
      <c r="C45" s="1" t="s">
        <v>3083</v>
      </c>
      <c r="D45" s="1" t="s">
        <v>1431</v>
      </c>
      <c r="G45" s="6310"/>
    </row>
    <row r="46" spans="3:7" ht="12.75" customHeight="1">
      <c r="C46" s="1" t="s">
        <v>2284</v>
      </c>
      <c r="D46" s="1" t="s">
        <v>1439</v>
      </c>
      <c r="G46" s="6310"/>
    </row>
    <row r="47" spans="3:7" ht="12.75" customHeight="1">
      <c r="C47" s="1" t="s">
        <v>3084</v>
      </c>
      <c r="D47" s="1" t="s">
        <v>1411</v>
      </c>
      <c r="G47" s="6310"/>
    </row>
    <row r="48" spans="3:7" ht="12.75" customHeight="1">
      <c r="C48" s="1" t="s">
        <v>3085</v>
      </c>
      <c r="D48" s="1" t="s">
        <v>1409</v>
      </c>
      <c r="G48" s="6310"/>
    </row>
    <row r="49" spans="3:7" ht="12.75" customHeight="1">
      <c r="C49" s="1" t="s">
        <v>3086</v>
      </c>
      <c r="D49" s="1" t="s">
        <v>3087</v>
      </c>
      <c r="G49" s="6310"/>
    </row>
    <row r="50" spans="3:7" ht="12.75" customHeight="1">
      <c r="C50" s="1" t="s">
        <v>3088</v>
      </c>
      <c r="D50" s="1" t="s">
        <v>3089</v>
      </c>
      <c r="G50" s="6310"/>
    </row>
    <row r="51" spans="3:7" ht="12.75" customHeight="1">
      <c r="C51" s="1" t="s">
        <v>3090</v>
      </c>
      <c r="D51" s="1" t="s">
        <v>3091</v>
      </c>
      <c r="G51" s="6310"/>
    </row>
    <row r="52" spans="3:7" ht="12.75" customHeight="1">
      <c r="C52" s="1" t="s">
        <v>3092</v>
      </c>
      <c r="D52" s="1" t="s">
        <v>3093</v>
      </c>
      <c r="G52" s="6310"/>
    </row>
    <row r="53" spans="3:7" ht="12.75" customHeight="1">
      <c r="C53" s="1" t="s">
        <v>3094</v>
      </c>
      <c r="D53" s="1" t="s">
        <v>3095</v>
      </c>
      <c r="G53" s="6310"/>
    </row>
    <row r="54" spans="3:7" ht="12.75" customHeight="1">
      <c r="C54" s="1" t="s">
        <v>3096</v>
      </c>
      <c r="D54" s="1" t="s">
        <v>1449</v>
      </c>
      <c r="G54" s="6310"/>
    </row>
    <row r="55" spans="3:7" ht="12.75" customHeight="1">
      <c r="C55" s="1" t="s">
        <v>3097</v>
      </c>
      <c r="D55" s="1" t="s">
        <v>3098</v>
      </c>
      <c r="G55" s="6310"/>
    </row>
    <row r="56" spans="3:7" ht="12.75" customHeight="1">
      <c r="C56" s="1" t="s">
        <v>3099</v>
      </c>
      <c r="D56" s="1" t="s">
        <v>3100</v>
      </c>
      <c r="G56" s="6310"/>
    </row>
    <row r="57" spans="3:7" ht="12.75" customHeight="1">
      <c r="C57" s="1" t="s">
        <v>3101</v>
      </c>
      <c r="D57" s="1" t="s">
        <v>3102</v>
      </c>
      <c r="G57" s="6310"/>
    </row>
    <row r="58" spans="3:7" ht="12.75" customHeight="1">
      <c r="C58" s="1" t="s">
        <v>3103</v>
      </c>
      <c r="D58" s="1" t="s">
        <v>3104</v>
      </c>
      <c r="G58" s="6310"/>
    </row>
    <row r="59" spans="3:7" ht="12.75" customHeight="1">
      <c r="C59" s="1" t="s">
        <v>3105</v>
      </c>
      <c r="D59" s="1" t="s">
        <v>3106</v>
      </c>
      <c r="G59" s="8874"/>
    </row>
    <row r="60" spans="3:7" ht="12.75" customHeight="1">
      <c r="D60" s="1" t="s">
        <v>3107</v>
      </c>
      <c r="G60" s="8875"/>
    </row>
    <row r="61" spans="3:7" ht="12.75" customHeight="1">
      <c r="C61" s="1" t="s">
        <v>3108</v>
      </c>
      <c r="D61" s="1" t="s">
        <v>3109</v>
      </c>
      <c r="G61" s="78"/>
    </row>
    <row r="62" spans="3:7" ht="12.75" customHeight="1">
      <c r="D62" s="1" t="s">
        <v>3110</v>
      </c>
      <c r="E62" s="1" t="s">
        <v>2738</v>
      </c>
      <c r="G62" s="6312"/>
    </row>
    <row r="63" spans="3:7" ht="12.75" customHeight="1">
      <c r="D63" s="1" t="s">
        <v>3111</v>
      </c>
      <c r="E63" s="1" t="s">
        <v>3112</v>
      </c>
      <c r="G63" s="6313"/>
    </row>
    <row r="64" spans="3:7" ht="12.75" customHeight="1">
      <c r="G64" s="78"/>
    </row>
    <row r="65" spans="2:7" ht="12.75" customHeight="1">
      <c r="C65" s="1" t="s">
        <v>3113</v>
      </c>
      <c r="D65" s="1" t="s">
        <v>3114</v>
      </c>
      <c r="G65" s="76"/>
    </row>
    <row r="66" spans="2:7" ht="12.75" customHeight="1">
      <c r="D66" s="1" t="s">
        <v>3115</v>
      </c>
      <c r="E66" s="1" t="s">
        <v>3116</v>
      </c>
      <c r="G66" s="6309"/>
    </row>
    <row r="67" spans="2:7" ht="12.75" customHeight="1">
      <c r="D67" s="1" t="s">
        <v>3117</v>
      </c>
      <c r="E67" s="1" t="s">
        <v>3118</v>
      </c>
      <c r="G67" s="6310"/>
    </row>
    <row r="68" spans="2:7" ht="12.75" customHeight="1">
      <c r="D68" s="1" t="s">
        <v>3119</v>
      </c>
      <c r="E68" s="1" t="s">
        <v>2883</v>
      </c>
      <c r="G68" s="6310"/>
    </row>
    <row r="69" spans="2:7" ht="12.75" customHeight="1">
      <c r="D69" s="1" t="s">
        <v>3120</v>
      </c>
      <c r="E69" s="1" t="s">
        <v>3121</v>
      </c>
      <c r="G69" s="6310"/>
    </row>
    <row r="70" spans="2:7" ht="12.75" customHeight="1">
      <c r="D70" s="1" t="s">
        <v>3122</v>
      </c>
      <c r="E70" s="1" t="s">
        <v>243</v>
      </c>
      <c r="G70" s="6310"/>
    </row>
    <row r="71" spans="2:7" ht="12.75" customHeight="1">
      <c r="G71" s="76"/>
    </row>
    <row r="72" spans="2:7" ht="12.75" customHeight="1">
      <c r="B72" s="8"/>
      <c r="C72" s="8" t="s">
        <v>2291</v>
      </c>
      <c r="D72" s="1" t="s">
        <v>3123</v>
      </c>
      <c r="G72" s="6309"/>
    </row>
    <row r="73" spans="2:7" ht="12.75" customHeight="1">
      <c r="B73" s="8"/>
      <c r="C73" s="8"/>
      <c r="G73" s="76"/>
    </row>
    <row r="74" spans="2:7" ht="12.75" customHeight="1">
      <c r="B74" s="8"/>
      <c r="C74" s="8" t="s">
        <v>2292</v>
      </c>
      <c r="D74" s="1" t="s">
        <v>3124</v>
      </c>
      <c r="G74" s="6309"/>
    </row>
    <row r="75" spans="2:7" ht="12.75" customHeight="1">
      <c r="B75" s="8"/>
      <c r="C75" s="8"/>
      <c r="G75" s="76"/>
    </row>
    <row r="76" spans="2:7" ht="12.75" customHeight="1">
      <c r="B76" s="8"/>
      <c r="C76" s="8" t="s">
        <v>2774</v>
      </c>
      <c r="D76" s="1" t="s">
        <v>3125</v>
      </c>
      <c r="G76" s="6309"/>
    </row>
    <row r="77" spans="2:7" ht="12.75" customHeight="1">
      <c r="B77" s="8"/>
      <c r="C77" s="8"/>
      <c r="G77" s="76"/>
    </row>
    <row r="78" spans="2:7" ht="12.75" customHeight="1">
      <c r="B78" s="8"/>
      <c r="C78" s="8" t="s">
        <v>2781</v>
      </c>
      <c r="D78" s="1" t="s">
        <v>3126</v>
      </c>
      <c r="G78" s="6309"/>
    </row>
    <row r="79" spans="2:7" ht="12.75" customHeight="1">
      <c r="B79" s="8"/>
      <c r="C79" s="8"/>
      <c r="G79" s="76"/>
    </row>
    <row r="80" spans="2:7" ht="12.75" customHeight="1">
      <c r="B80" s="8"/>
      <c r="C80" s="8" t="s">
        <v>2790</v>
      </c>
      <c r="D80" s="1" t="s">
        <v>3127</v>
      </c>
      <c r="G80" s="6309"/>
    </row>
    <row r="81" spans="2:7" ht="12.75" customHeight="1">
      <c r="B81" s="8"/>
      <c r="C81" s="8"/>
      <c r="G81" s="76"/>
    </row>
    <row r="82" spans="2:7" ht="12.75" customHeight="1">
      <c r="B82" s="8"/>
      <c r="C82" s="8" t="s">
        <v>2795</v>
      </c>
      <c r="D82" s="1" t="s">
        <v>3128</v>
      </c>
      <c r="G82" s="6309"/>
    </row>
    <row r="83" spans="2:7" ht="12.75" customHeight="1">
      <c r="B83" s="8"/>
      <c r="C83" s="8"/>
      <c r="G83" s="76"/>
    </row>
    <row r="84" spans="2:7" ht="12.75" customHeight="1">
      <c r="B84" s="8"/>
      <c r="C84" s="8" t="s">
        <v>2797</v>
      </c>
      <c r="D84" s="1" t="s">
        <v>3129</v>
      </c>
      <c r="G84" s="6309"/>
    </row>
    <row r="85" spans="2:7" ht="12.75" customHeight="1">
      <c r="B85" s="8"/>
      <c r="C85" s="8"/>
      <c r="G85" s="76"/>
    </row>
    <row r="86" spans="2:7" ht="12.75" customHeight="1">
      <c r="B86" s="8"/>
      <c r="C86" s="8" t="s">
        <v>869</v>
      </c>
      <c r="D86" s="1" t="s">
        <v>3130</v>
      </c>
      <c r="G86" s="76"/>
    </row>
    <row r="87" spans="2:7" ht="12.75" customHeight="1">
      <c r="B87" s="8"/>
      <c r="G87" s="76"/>
    </row>
    <row r="88" spans="2:7" ht="12.75" customHeight="1">
      <c r="C88" s="1" t="s">
        <v>3131</v>
      </c>
      <c r="D88" s="1" t="s">
        <v>1331</v>
      </c>
      <c r="G88" s="6314"/>
    </row>
    <row r="89" spans="2:7" ht="12.75" customHeight="1">
      <c r="C89" s="1" t="s">
        <v>3132</v>
      </c>
      <c r="D89" s="1" t="s">
        <v>1333</v>
      </c>
      <c r="G89" s="6310"/>
    </row>
    <row r="90" spans="2:7" ht="12.75" customHeight="1">
      <c r="C90" s="1" t="s">
        <v>3133</v>
      </c>
      <c r="D90" s="1" t="s">
        <v>1335</v>
      </c>
      <c r="G90" s="6310"/>
    </row>
    <row r="91" spans="2:7" ht="12.75" customHeight="1">
      <c r="C91" s="1" t="s">
        <v>3134</v>
      </c>
      <c r="D91" s="1" t="s">
        <v>82</v>
      </c>
      <c r="G91" s="6310"/>
    </row>
    <row r="92" spans="2:7" ht="12.75" customHeight="1">
      <c r="C92" s="1" t="s">
        <v>3135</v>
      </c>
      <c r="D92" s="1" t="s">
        <v>81</v>
      </c>
      <c r="G92" s="6310"/>
    </row>
    <row r="93" spans="2:7" ht="12.75" customHeight="1">
      <c r="C93" s="77" t="s">
        <v>3136</v>
      </c>
      <c r="D93" s="1" t="s">
        <v>243</v>
      </c>
      <c r="G93" s="6310"/>
    </row>
    <row r="94" spans="2:7" ht="12.75" customHeight="1">
      <c r="C94" s="77"/>
      <c r="G94" s="76"/>
    </row>
    <row r="95" spans="2:7" ht="12.75" customHeight="1">
      <c r="C95" s="1" t="s">
        <v>2809</v>
      </c>
      <c r="D95" s="1" t="s">
        <v>3137</v>
      </c>
      <c r="G95" s="76"/>
    </row>
    <row r="96" spans="2:7" ht="12.75" customHeight="1">
      <c r="G96" s="76"/>
    </row>
    <row r="97" spans="2:7" ht="12.75" customHeight="1">
      <c r="C97" s="1" t="s">
        <v>3138</v>
      </c>
      <c r="D97" s="1" t="s">
        <v>1331</v>
      </c>
      <c r="G97" s="6309"/>
    </row>
    <row r="98" spans="2:7" ht="12.75" customHeight="1">
      <c r="C98" s="1" t="s">
        <v>3139</v>
      </c>
      <c r="D98" s="1" t="s">
        <v>1333</v>
      </c>
      <c r="G98" s="6310"/>
    </row>
    <row r="99" spans="2:7" ht="12.75" customHeight="1">
      <c r="C99" s="1" t="s">
        <v>3140</v>
      </c>
      <c r="D99" s="1" t="s">
        <v>1335</v>
      </c>
      <c r="G99" s="6310"/>
    </row>
    <row r="100" spans="2:7" ht="12.75" customHeight="1">
      <c r="C100" s="1" t="s">
        <v>3141</v>
      </c>
      <c r="D100" s="1" t="s">
        <v>82</v>
      </c>
      <c r="G100" s="6310"/>
    </row>
    <row r="101" spans="2:7" ht="12.75" customHeight="1">
      <c r="C101" s="1" t="s">
        <v>3142</v>
      </c>
      <c r="D101" s="1" t="s">
        <v>81</v>
      </c>
      <c r="G101" s="6310"/>
    </row>
    <row r="102" spans="2:7" ht="12.75" customHeight="1">
      <c r="C102" s="77" t="s">
        <v>3143</v>
      </c>
      <c r="D102" s="1" t="s">
        <v>243</v>
      </c>
      <c r="G102" s="6310"/>
    </row>
    <row r="103" spans="2:7" ht="12.75" customHeight="1">
      <c r="C103" s="77"/>
      <c r="G103" s="76"/>
    </row>
    <row r="104" spans="2:7" s="3" customFormat="1" ht="12.75" customHeight="1">
      <c r="B104" s="1"/>
      <c r="C104" s="1" t="s">
        <v>2811</v>
      </c>
      <c r="D104" s="1" t="s">
        <v>3144</v>
      </c>
      <c r="E104" s="1"/>
      <c r="F104" s="1"/>
      <c r="G104" s="6309"/>
    </row>
    <row r="105" spans="2:7" s="3" customFormat="1" ht="12.75" customHeight="1">
      <c r="B105" s="1"/>
      <c r="C105" s="1"/>
      <c r="D105" s="1"/>
      <c r="E105" s="1"/>
      <c r="F105" s="1"/>
      <c r="G105" s="76"/>
    </row>
    <row r="106" spans="2:7" s="3" customFormat="1" ht="12.75" customHeight="1">
      <c r="C106" s="3" t="s">
        <v>2813</v>
      </c>
      <c r="D106" s="3" t="s">
        <v>3145</v>
      </c>
      <c r="G106" s="6311"/>
    </row>
    <row r="107" spans="2:7" s="3" customFormat="1" ht="12.75" customHeight="1">
      <c r="C107" s="3" t="s">
        <v>3010</v>
      </c>
      <c r="D107" s="51" t="s">
        <v>3146</v>
      </c>
      <c r="G107" s="6315"/>
    </row>
    <row r="108" spans="2:7" s="3" customFormat="1" ht="12.75" customHeight="1">
      <c r="C108" s="3" t="s">
        <v>3011</v>
      </c>
      <c r="D108" s="51" t="s">
        <v>3147</v>
      </c>
      <c r="G108" s="6315"/>
    </row>
    <row r="109" spans="2:7" ht="12.75" customHeight="1">
      <c r="B109" s="3"/>
      <c r="C109" s="3" t="s">
        <v>3012</v>
      </c>
      <c r="D109" s="1071" t="s">
        <v>3148</v>
      </c>
      <c r="E109" s="1072"/>
      <c r="F109" s="1072"/>
      <c r="G109" s="6315"/>
    </row>
  </sheetData>
  <mergeCells count="1">
    <mergeCell ref="G59:G60"/>
  </mergeCells>
  <hyperlinks>
    <hyperlink ref="I2" location="Content!A1" display="Content" xr:uid="{3D4D4E63-24B9-43F6-A675-3A3E0162559A}"/>
  </hyperlinks>
  <printOptions horizontalCentered="1"/>
  <pageMargins left="0.2" right="0.2" top="1.25" bottom="0.75" header="0.3" footer="0.3"/>
  <pageSetup paperSize="5" scale="85"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rgb="FFFFCC99"/>
    <pageSetUpPr fitToPage="1"/>
  </sheetPr>
  <dimension ref="B2:N72"/>
  <sheetViews>
    <sheetView showGridLines="0" topLeftCell="A9" zoomScale="85" zoomScaleNormal="85" workbookViewId="0">
      <selection activeCell="N2" sqref="N2"/>
    </sheetView>
  </sheetViews>
  <sheetFormatPr defaultColWidth="9.140625" defaultRowHeight="12.75" customHeight="1"/>
  <cols>
    <col min="1" max="1" width="1.85546875" style="43" customWidth="1"/>
    <col min="2" max="2" width="6.42578125" style="43" customWidth="1"/>
    <col min="3" max="3" width="4.28515625" style="43" customWidth="1"/>
    <col min="4" max="4" width="9.7109375" style="43" customWidth="1"/>
    <col min="5" max="5" width="34.28515625" style="43" customWidth="1"/>
    <col min="6" max="6" width="18.28515625" style="43" customWidth="1"/>
    <col min="7" max="7" width="22.7109375" style="43" customWidth="1"/>
    <col min="8" max="8" width="4.7109375" style="43" bestFit="1" customWidth="1"/>
    <col min="9" max="9" width="5.42578125" style="43" customWidth="1"/>
    <col min="10" max="10" width="22.7109375" style="43" customWidth="1"/>
    <col min="11" max="11" width="2.42578125" style="43" bestFit="1" customWidth="1"/>
    <col min="12" max="12" width="41.85546875" style="43" bestFit="1" customWidth="1"/>
    <col min="13" max="13" width="9.140625" style="43"/>
    <col min="14" max="14" width="13.7109375" style="43" customWidth="1"/>
    <col min="15" max="16384" width="9.140625" style="43"/>
  </cols>
  <sheetData>
    <row r="2" spans="2:14" s="44" customFormat="1" ht="14.1" customHeight="1" thickBot="1">
      <c r="B2" s="183" t="s">
        <v>3149</v>
      </c>
      <c r="G2" s="453"/>
      <c r="H2" s="453"/>
      <c r="I2" s="453"/>
      <c r="J2" s="453"/>
      <c r="N2" s="6303" t="s">
        <v>1067</v>
      </c>
    </row>
    <row r="3" spans="2:14" s="44" customFormat="1" ht="14.1" customHeight="1" thickBot="1">
      <c r="B3" s="426" t="s">
        <v>7</v>
      </c>
      <c r="D3" s="452"/>
      <c r="E3" s="6304">
        <f>'Com Prof'!D2</f>
        <v>0</v>
      </c>
      <c r="F3" s="6305"/>
      <c r="G3" s="453"/>
      <c r="H3" s="453"/>
      <c r="I3" s="453"/>
      <c r="J3" s="453"/>
    </row>
    <row r="4" spans="2:14" s="44" customFormat="1" ht="14.1" customHeight="1" thickBot="1">
      <c r="B4" s="426" t="s">
        <v>757</v>
      </c>
      <c r="D4" s="452"/>
      <c r="E4" s="6306">
        <f>'Com Prof'!D3</f>
        <v>45657</v>
      </c>
      <c r="F4" s="6307"/>
      <c r="G4" s="341"/>
      <c r="H4" s="341"/>
      <c r="I4" s="341"/>
    </row>
    <row r="5" spans="2:14" s="44" customFormat="1" ht="14.1" customHeight="1">
      <c r="B5" s="341"/>
      <c r="C5" s="341"/>
      <c r="D5" s="341"/>
      <c r="E5" s="341"/>
      <c r="F5" s="341"/>
      <c r="G5" s="341"/>
      <c r="H5" s="341"/>
      <c r="I5" s="341"/>
    </row>
    <row r="6" spans="2:14" s="44" customFormat="1" ht="14.1" customHeight="1">
      <c r="B6" s="650"/>
      <c r="C6" s="650"/>
      <c r="D6" s="650"/>
      <c r="E6" s="650"/>
      <c r="F6" s="650"/>
      <c r="G6" s="650"/>
      <c r="H6" s="650"/>
      <c r="I6" s="650"/>
    </row>
    <row r="7" spans="2:14" s="44" customFormat="1" ht="14.1" customHeight="1">
      <c r="B7" s="144"/>
      <c r="C7" s="145"/>
      <c r="D7" s="146"/>
      <c r="E7" s="145"/>
    </row>
    <row r="8" spans="2:14" ht="12.75" customHeight="1">
      <c r="C8" s="52"/>
      <c r="D8" s="52"/>
      <c r="E8" s="52"/>
      <c r="F8" s="52"/>
      <c r="G8" s="52"/>
      <c r="H8" s="237"/>
      <c r="I8" s="52"/>
      <c r="J8" s="52"/>
      <c r="K8" s="52"/>
      <c r="L8" s="52"/>
    </row>
    <row r="9" spans="2:14" ht="12.75" customHeight="1">
      <c r="C9" s="51" t="s">
        <v>1267</v>
      </c>
      <c r="D9" s="52"/>
      <c r="E9" s="52"/>
      <c r="F9" s="52"/>
      <c r="G9" s="52"/>
      <c r="H9" s="237"/>
      <c r="I9" s="52"/>
      <c r="J9" s="52"/>
      <c r="K9" s="52"/>
      <c r="L9" s="52"/>
    </row>
    <row r="10" spans="2:14" ht="12.75" customHeight="1">
      <c r="C10" s="233" t="s">
        <v>3150</v>
      </c>
      <c r="D10" s="52"/>
      <c r="E10" s="52"/>
      <c r="F10" s="52"/>
      <c r="G10" s="52"/>
      <c r="H10" s="237"/>
      <c r="I10" s="235" t="s">
        <v>64</v>
      </c>
      <c r="J10" s="6316"/>
      <c r="K10" s="52" t="s">
        <v>1479</v>
      </c>
      <c r="L10" s="52" t="s">
        <v>3151</v>
      </c>
    </row>
    <row r="11" spans="2:14" ht="12.75" customHeight="1">
      <c r="C11" s="233" t="s">
        <v>3152</v>
      </c>
      <c r="D11" s="52"/>
      <c r="E11" s="52"/>
      <c r="F11" s="52"/>
      <c r="G11" s="52"/>
      <c r="H11" s="237"/>
      <c r="I11" s="194"/>
      <c r="J11" s="6316"/>
      <c r="K11" s="52" t="s">
        <v>1483</v>
      </c>
      <c r="L11" s="52" t="s">
        <v>3153</v>
      </c>
    </row>
    <row r="12" spans="2:14" ht="12.75" customHeight="1">
      <c r="C12" s="233" t="s">
        <v>3154</v>
      </c>
      <c r="D12" s="52"/>
      <c r="E12" s="52"/>
      <c r="F12" s="52"/>
      <c r="G12" s="52"/>
      <c r="H12" s="237"/>
      <c r="I12" s="194"/>
      <c r="J12" s="6317">
        <f>J10-J11</f>
        <v>0</v>
      </c>
      <c r="K12" s="52" t="s">
        <v>1484</v>
      </c>
      <c r="L12" s="52" t="s">
        <v>3155</v>
      </c>
    </row>
    <row r="13" spans="2:14" ht="12.75" customHeight="1">
      <c r="C13" s="233" t="s">
        <v>3156</v>
      </c>
      <c r="D13" s="52"/>
      <c r="E13" s="52"/>
      <c r="F13" s="52"/>
      <c r="G13" s="52"/>
      <c r="H13" s="237"/>
      <c r="I13" s="194"/>
      <c r="J13" s="6316"/>
      <c r="K13" s="52" t="s">
        <v>3157</v>
      </c>
      <c r="L13" s="52" t="s">
        <v>3158</v>
      </c>
    </row>
    <row r="14" spans="2:14" ht="12.75" customHeight="1">
      <c r="C14" s="233" t="s">
        <v>3159</v>
      </c>
      <c r="D14" s="52"/>
      <c r="E14" s="52"/>
      <c r="F14" s="52"/>
      <c r="G14" s="52"/>
      <c r="H14" s="237"/>
      <c r="I14" s="142"/>
      <c r="J14" s="6318">
        <f>J12+J13</f>
        <v>0</v>
      </c>
      <c r="K14" s="52" t="s">
        <v>3160</v>
      </c>
      <c r="L14" s="52" t="s">
        <v>3161</v>
      </c>
    </row>
    <row r="15" spans="2:14" ht="12.75" customHeight="1">
      <c r="C15" s="233" t="s">
        <v>3162</v>
      </c>
      <c r="D15" s="52"/>
      <c r="E15" s="52"/>
      <c r="F15" s="52"/>
      <c r="G15" s="52"/>
      <c r="H15" s="237"/>
      <c r="I15" s="143"/>
      <c r="J15" s="6319"/>
      <c r="K15" s="52" t="s">
        <v>3163</v>
      </c>
      <c r="L15" s="52" t="s">
        <v>3164</v>
      </c>
    </row>
    <row r="16" spans="2:14" ht="12.75" customHeight="1">
      <c r="C16" s="233" t="s">
        <v>1289</v>
      </c>
      <c r="D16" s="52"/>
      <c r="E16" s="52"/>
      <c r="F16" s="52"/>
      <c r="G16" s="52"/>
      <c r="H16" s="237"/>
      <c r="I16" s="142"/>
      <c r="J16" s="6319"/>
      <c r="K16" s="52" t="s">
        <v>3165</v>
      </c>
      <c r="L16" s="52"/>
    </row>
    <row r="17" spans="3:12" ht="12.75" customHeight="1">
      <c r="C17" s="87" t="s">
        <v>3166</v>
      </c>
      <c r="D17" s="52"/>
      <c r="E17" s="52"/>
      <c r="F17" s="52"/>
      <c r="G17" s="52"/>
      <c r="H17" s="237"/>
      <c r="I17" s="142"/>
      <c r="J17" s="6318">
        <f>J14+J15+J16</f>
        <v>0</v>
      </c>
      <c r="K17" s="52" t="s">
        <v>3167</v>
      </c>
      <c r="L17" s="52"/>
    </row>
    <row r="18" spans="3:12" ht="12.75" customHeight="1">
      <c r="C18" s="233"/>
      <c r="D18" s="52"/>
      <c r="E18" s="52"/>
      <c r="F18" s="52"/>
      <c r="G18" s="52"/>
      <c r="H18" s="237"/>
      <c r="I18" s="142"/>
      <c r="J18" s="240"/>
      <c r="K18" s="52"/>
      <c r="L18" s="52"/>
    </row>
    <row r="19" spans="3:12" ht="12.75" customHeight="1">
      <c r="C19" s="52" t="s">
        <v>3168</v>
      </c>
      <c r="D19" s="52"/>
      <c r="E19" s="52"/>
      <c r="F19" s="52"/>
      <c r="G19" s="52"/>
      <c r="H19" s="237"/>
      <c r="I19" s="52"/>
      <c r="J19" s="6320">
        <f>SUM(G20:G27)</f>
        <v>0</v>
      </c>
      <c r="K19" s="52" t="s">
        <v>3169</v>
      </c>
      <c r="L19" s="52"/>
    </row>
    <row r="20" spans="3:12" ht="12.75" customHeight="1">
      <c r="C20" s="52"/>
      <c r="D20" s="52" t="s">
        <v>3170</v>
      </c>
      <c r="E20" s="52"/>
      <c r="F20" s="52"/>
      <c r="G20" s="6319"/>
      <c r="H20" s="237" t="s">
        <v>3171</v>
      </c>
      <c r="I20" s="52"/>
      <c r="J20" s="52"/>
      <c r="K20" s="52"/>
      <c r="L20" s="52"/>
    </row>
    <row r="21" spans="3:12" ht="12.75" customHeight="1">
      <c r="C21" s="52"/>
      <c r="D21" s="52" t="s">
        <v>3172</v>
      </c>
      <c r="E21" s="52"/>
      <c r="F21" s="52"/>
      <c r="G21" s="6319"/>
      <c r="H21" s="237" t="s">
        <v>3173</v>
      </c>
      <c r="I21" s="52"/>
      <c r="J21" s="52"/>
      <c r="K21" s="52"/>
      <c r="L21" s="52"/>
    </row>
    <row r="22" spans="3:12" ht="12.75" customHeight="1">
      <c r="C22" s="52"/>
      <c r="D22" s="52" t="s">
        <v>3174</v>
      </c>
      <c r="E22" s="52"/>
      <c r="F22" s="52"/>
      <c r="G22" s="6319"/>
      <c r="H22" s="237" t="s">
        <v>3175</v>
      </c>
      <c r="I22" s="52"/>
      <c r="J22" s="241"/>
      <c r="K22" s="52"/>
      <c r="L22" s="52"/>
    </row>
    <row r="23" spans="3:12" ht="12.75" customHeight="1">
      <c r="C23" s="52"/>
      <c r="D23" s="233" t="s">
        <v>3176</v>
      </c>
      <c r="E23" s="52"/>
      <c r="F23" s="52"/>
      <c r="G23" s="6319"/>
      <c r="H23" s="237" t="s">
        <v>3177</v>
      </c>
      <c r="I23" s="52"/>
      <c r="J23" s="241"/>
      <c r="K23" s="52"/>
      <c r="L23" s="52"/>
    </row>
    <row r="24" spans="3:12" ht="12.75" customHeight="1">
      <c r="C24" s="52"/>
      <c r="D24" s="52" t="s">
        <v>76</v>
      </c>
      <c r="E24" s="52"/>
      <c r="F24" s="52"/>
      <c r="G24" s="6319"/>
      <c r="H24" s="237" t="s">
        <v>3178</v>
      </c>
      <c r="I24" s="52"/>
      <c r="J24" s="241"/>
      <c r="K24" s="52"/>
      <c r="L24" s="52"/>
    </row>
    <row r="25" spans="3:12" ht="12.75" customHeight="1">
      <c r="C25" s="52"/>
      <c r="D25" s="52" t="s">
        <v>1327</v>
      </c>
      <c r="E25" s="52"/>
      <c r="F25" s="52"/>
      <c r="G25" s="6319"/>
      <c r="H25" s="237" t="s">
        <v>3179</v>
      </c>
      <c r="I25" s="52"/>
      <c r="J25" s="241"/>
      <c r="K25" s="52"/>
      <c r="L25" s="52"/>
    </row>
    <row r="26" spans="3:12" ht="12.75" customHeight="1">
      <c r="C26" s="52"/>
      <c r="D26" s="52" t="s">
        <v>1347</v>
      </c>
      <c r="E26" s="52"/>
      <c r="F26" s="52"/>
      <c r="G26" s="6319"/>
      <c r="H26" s="237" t="s">
        <v>3180</v>
      </c>
      <c r="I26" s="52"/>
      <c r="J26" s="241"/>
      <c r="K26" s="52"/>
      <c r="L26" s="52"/>
    </row>
    <row r="27" spans="3:12" ht="12.75" customHeight="1">
      <c r="C27" s="52"/>
      <c r="D27" s="52" t="s">
        <v>3181</v>
      </c>
      <c r="E27" s="52"/>
      <c r="F27" s="52"/>
      <c r="G27" s="6319"/>
      <c r="H27" s="237" t="s">
        <v>3182</v>
      </c>
      <c r="I27" s="52"/>
      <c r="J27" s="241"/>
      <c r="K27" s="52"/>
      <c r="L27" s="52"/>
    </row>
    <row r="28" spans="3:12" ht="12.75" customHeight="1">
      <c r="C28" s="52"/>
      <c r="D28" s="52"/>
      <c r="E28" s="52"/>
      <c r="F28" s="52"/>
      <c r="G28" s="240"/>
      <c r="H28" s="237"/>
      <c r="I28" s="52"/>
      <c r="J28" s="241"/>
      <c r="K28" s="52"/>
      <c r="L28" s="52"/>
    </row>
    <row r="29" spans="3:12" ht="12.75" customHeight="1">
      <c r="C29" s="52" t="s">
        <v>3183</v>
      </c>
      <c r="D29" s="52"/>
      <c r="E29" s="52"/>
      <c r="F29" s="52"/>
      <c r="G29" s="52"/>
      <c r="H29" s="237"/>
      <c r="I29" s="52"/>
      <c r="J29" s="6320">
        <f>SUM(G30:G33)</f>
        <v>0</v>
      </c>
      <c r="K29" s="52" t="s">
        <v>3184</v>
      </c>
      <c r="L29" s="52"/>
    </row>
    <row r="30" spans="3:12" ht="12.75" customHeight="1">
      <c r="C30" s="52"/>
      <c r="D30" s="52" t="s">
        <v>3185</v>
      </c>
      <c r="E30" s="52"/>
      <c r="F30" s="52"/>
      <c r="G30" s="6319"/>
      <c r="H30" s="237" t="s">
        <v>3186</v>
      </c>
      <c r="I30" s="52"/>
      <c r="J30" s="52"/>
      <c r="K30" s="52"/>
      <c r="L30" s="52"/>
    </row>
    <row r="31" spans="3:12" ht="12.75" customHeight="1">
      <c r="C31" s="52"/>
      <c r="D31" s="52" t="s">
        <v>1339</v>
      </c>
      <c r="E31" s="52"/>
      <c r="F31" s="52"/>
      <c r="G31" s="6319"/>
      <c r="H31" s="237" t="s">
        <v>3187</v>
      </c>
      <c r="I31" s="52"/>
      <c r="J31" s="52"/>
      <c r="K31" s="52"/>
      <c r="L31" s="52"/>
    </row>
    <row r="32" spans="3:12" ht="12.75" customHeight="1">
      <c r="C32" s="52"/>
      <c r="D32" s="52" t="s">
        <v>1340</v>
      </c>
      <c r="E32" s="52"/>
      <c r="F32" s="52"/>
      <c r="G32" s="6319"/>
      <c r="H32" s="237" t="s">
        <v>3188</v>
      </c>
      <c r="I32" s="52"/>
      <c r="J32" s="52"/>
      <c r="K32" s="52"/>
      <c r="L32" s="52"/>
    </row>
    <row r="33" spans="3:12" ht="12.75" customHeight="1">
      <c r="C33" s="52"/>
      <c r="D33" s="203" t="s">
        <v>1348</v>
      </c>
      <c r="E33" s="52"/>
      <c r="F33" s="52"/>
      <c r="G33" s="6321"/>
      <c r="H33" s="237" t="s">
        <v>3189</v>
      </c>
      <c r="I33" s="52"/>
      <c r="J33" s="52"/>
      <c r="K33" s="52"/>
      <c r="L33" s="52"/>
    </row>
    <row r="34" spans="3:12" ht="12.75" customHeight="1">
      <c r="C34" s="52"/>
      <c r="D34" s="203"/>
      <c r="E34" s="52"/>
      <c r="F34" s="52"/>
      <c r="G34" s="240"/>
      <c r="H34" s="242"/>
      <c r="I34" s="52"/>
      <c r="J34" s="52"/>
      <c r="K34" s="52"/>
      <c r="L34" s="52"/>
    </row>
    <row r="35" spans="3:12" ht="12.75" customHeight="1">
      <c r="C35" s="52" t="s">
        <v>3190</v>
      </c>
      <c r="D35" s="203"/>
      <c r="E35" s="52"/>
      <c r="F35" s="52"/>
      <c r="G35" s="240"/>
      <c r="H35" s="242"/>
      <c r="I35" s="52"/>
      <c r="J35" s="6320">
        <f>J17+J19+J29</f>
        <v>0</v>
      </c>
      <c r="K35" s="52" t="s">
        <v>3191</v>
      </c>
      <c r="L35" s="52"/>
    </row>
    <row r="36" spans="3:12" ht="12.75" customHeight="1">
      <c r="C36" s="52"/>
      <c r="D36" s="203"/>
      <c r="E36" s="52"/>
      <c r="F36" s="52"/>
      <c r="G36" s="240"/>
      <c r="H36" s="242"/>
      <c r="I36" s="52"/>
      <c r="J36" s="52"/>
      <c r="K36" s="52"/>
      <c r="L36" s="52"/>
    </row>
    <row r="37" spans="3:12" ht="12.75" customHeight="1">
      <c r="C37" s="51" t="s">
        <v>3192</v>
      </c>
      <c r="D37" s="203"/>
      <c r="E37" s="52"/>
      <c r="F37" s="52"/>
      <c r="G37" s="240"/>
      <c r="H37" s="242"/>
      <c r="I37" s="52"/>
      <c r="J37" s="52"/>
      <c r="K37" s="52"/>
      <c r="L37" s="52"/>
    </row>
    <row r="38" spans="3:12" ht="12.75" customHeight="1">
      <c r="C38" s="52" t="s">
        <v>3193</v>
      </c>
      <c r="D38" s="203"/>
      <c r="E38" s="52"/>
      <c r="F38" s="52"/>
      <c r="G38" s="240"/>
      <c r="H38" s="242"/>
      <c r="I38" s="52"/>
      <c r="J38" s="6322"/>
      <c r="K38" s="52" t="s">
        <v>3194</v>
      </c>
      <c r="L38" s="52" t="s">
        <v>3195</v>
      </c>
    </row>
    <row r="39" spans="3:12" ht="12.75" customHeight="1">
      <c r="C39" s="52" t="s">
        <v>2714</v>
      </c>
      <c r="D39" s="52"/>
      <c r="E39" s="52"/>
      <c r="F39" s="52"/>
      <c r="G39" s="240"/>
      <c r="H39" s="237"/>
      <c r="I39" s="52"/>
      <c r="J39" s="6323"/>
      <c r="K39" s="52" t="s">
        <v>3196</v>
      </c>
      <c r="L39" s="52" t="s">
        <v>3197</v>
      </c>
    </row>
    <row r="40" spans="3:12" ht="12.75" customHeight="1">
      <c r="C40" s="52" t="s">
        <v>3198</v>
      </c>
      <c r="D40" s="52"/>
      <c r="E40" s="52"/>
      <c r="F40" s="52"/>
      <c r="G40" s="240"/>
      <c r="H40" s="237"/>
      <c r="I40" s="52"/>
      <c r="J40" s="6323"/>
      <c r="K40" s="52" t="s">
        <v>3199</v>
      </c>
      <c r="L40" s="52" t="s">
        <v>3200</v>
      </c>
    </row>
    <row r="41" spans="3:12" ht="12.75" customHeight="1">
      <c r="C41" s="52" t="s">
        <v>1384</v>
      </c>
      <c r="D41" s="52"/>
      <c r="E41" s="52"/>
      <c r="F41" s="52"/>
      <c r="G41" s="240"/>
      <c r="H41" s="237"/>
      <c r="I41" s="52"/>
      <c r="J41" s="6323"/>
      <c r="K41" s="52" t="s">
        <v>3201</v>
      </c>
      <c r="L41" s="52"/>
    </row>
    <row r="42" spans="3:12" ht="12.75" customHeight="1">
      <c r="C42" s="52" t="s">
        <v>1382</v>
      </c>
      <c r="D42" s="52"/>
      <c r="E42" s="52"/>
      <c r="F42" s="52"/>
      <c r="G42" s="52"/>
      <c r="H42" s="237"/>
      <c r="I42" s="52"/>
      <c r="J42" s="6323"/>
      <c r="K42" s="52" t="s">
        <v>3202</v>
      </c>
      <c r="L42" s="52"/>
    </row>
    <row r="43" spans="3:12" ht="12.75" customHeight="1">
      <c r="C43" s="52" t="s">
        <v>3203</v>
      </c>
      <c r="D43" s="52"/>
      <c r="E43" s="52"/>
      <c r="F43" s="52"/>
      <c r="G43" s="52"/>
      <c r="H43" s="237"/>
      <c r="I43" s="52"/>
      <c r="J43" s="6324">
        <f>SUM(J38:J42)</f>
        <v>0</v>
      </c>
      <c r="K43" s="52" t="s">
        <v>3204</v>
      </c>
      <c r="L43" s="52"/>
    </row>
    <row r="44" spans="3:12" ht="12.75" customHeight="1">
      <c r="C44" s="52"/>
      <c r="D44" s="52"/>
      <c r="E44" s="52"/>
      <c r="F44" s="52"/>
      <c r="G44" s="52"/>
      <c r="H44" s="237"/>
      <c r="I44" s="52"/>
      <c r="J44" s="52"/>
      <c r="K44" s="52"/>
      <c r="L44" s="52"/>
    </row>
    <row r="45" spans="3:12" ht="12.75" customHeight="1">
      <c r="C45" s="233" t="s">
        <v>3205</v>
      </c>
      <c r="D45" s="52"/>
      <c r="E45" s="52"/>
      <c r="F45" s="52"/>
      <c r="G45" s="52"/>
      <c r="H45" s="237"/>
      <c r="I45" s="52"/>
      <c r="J45" s="6318">
        <f>J35-J43</f>
        <v>0</v>
      </c>
      <c r="K45" s="52" t="s">
        <v>3206</v>
      </c>
      <c r="L45" s="52"/>
    </row>
    <row r="46" spans="3:12" ht="12.75" customHeight="1">
      <c r="C46" s="52"/>
      <c r="D46" s="52"/>
      <c r="E46" s="52"/>
      <c r="F46" s="52"/>
      <c r="G46" s="52"/>
      <c r="H46" s="237"/>
      <c r="I46" s="52"/>
      <c r="J46" s="52"/>
      <c r="K46" s="52"/>
      <c r="L46" s="52"/>
    </row>
    <row r="47" spans="3:12" ht="12.75" customHeight="1">
      <c r="C47" s="51" t="s">
        <v>3207</v>
      </c>
      <c r="D47" s="52"/>
      <c r="E47" s="52"/>
      <c r="F47" s="52"/>
      <c r="G47" s="52"/>
      <c r="H47" s="237"/>
      <c r="I47" s="52"/>
      <c r="J47" s="6320">
        <f>SUM(G48:G58)</f>
        <v>0</v>
      </c>
      <c r="K47" s="52" t="s">
        <v>3208</v>
      </c>
      <c r="L47" s="52"/>
    </row>
    <row r="48" spans="3:12" ht="12.75" customHeight="1">
      <c r="C48" s="52"/>
      <c r="D48" s="233" t="s">
        <v>3209</v>
      </c>
      <c r="E48" s="52"/>
      <c r="F48" s="52"/>
      <c r="G48" s="6319"/>
      <c r="H48" s="237" t="s">
        <v>3210</v>
      </c>
      <c r="I48" s="52"/>
      <c r="J48" s="52"/>
      <c r="K48" s="52"/>
      <c r="L48" s="52"/>
    </row>
    <row r="49" spans="3:11" ht="12.75" customHeight="1">
      <c r="C49" s="52"/>
      <c r="D49" s="233" t="s">
        <v>3211</v>
      </c>
      <c r="E49" s="52"/>
      <c r="F49" s="52"/>
      <c r="G49" s="6319"/>
      <c r="H49" s="237" t="s">
        <v>3212</v>
      </c>
      <c r="I49" s="52"/>
      <c r="J49" s="52"/>
      <c r="K49" s="52"/>
    </row>
    <row r="50" spans="3:11" ht="12.75" customHeight="1">
      <c r="C50" s="52"/>
      <c r="D50" s="52" t="s">
        <v>3213</v>
      </c>
      <c r="E50" s="52"/>
      <c r="F50" s="52"/>
      <c r="G50" s="6319"/>
      <c r="H50" s="237" t="s">
        <v>3214</v>
      </c>
      <c r="I50" s="52"/>
      <c r="J50" s="52"/>
      <c r="K50" s="52"/>
    </row>
    <row r="51" spans="3:11" ht="12.75" customHeight="1">
      <c r="C51" s="52"/>
      <c r="D51" s="52" t="s">
        <v>3215</v>
      </c>
      <c r="E51" s="52"/>
      <c r="F51" s="52"/>
      <c r="G51" s="6319"/>
      <c r="H51" s="237" t="s">
        <v>3216</v>
      </c>
      <c r="I51" s="52"/>
      <c r="J51" s="52"/>
      <c r="K51" s="52"/>
    </row>
    <row r="52" spans="3:11" ht="12.75" customHeight="1">
      <c r="C52" s="52"/>
      <c r="D52" s="52" t="s">
        <v>1415</v>
      </c>
      <c r="E52" s="52"/>
      <c r="F52" s="52"/>
      <c r="G52" s="6319"/>
      <c r="H52" s="237" t="s">
        <v>3217</v>
      </c>
      <c r="I52" s="52"/>
      <c r="J52" s="52"/>
      <c r="K52" s="52"/>
    </row>
    <row r="53" spans="3:11" ht="12.75" customHeight="1">
      <c r="C53" s="52"/>
      <c r="D53" s="52" t="s">
        <v>3218</v>
      </c>
      <c r="E53" s="52"/>
      <c r="F53" s="52"/>
      <c r="G53" s="6319"/>
      <c r="H53" s="237" t="s">
        <v>3219</v>
      </c>
      <c r="I53" s="52"/>
      <c r="J53" s="52"/>
      <c r="K53" s="52"/>
    </row>
    <row r="54" spans="3:11" ht="12.75" customHeight="1">
      <c r="C54" s="52"/>
      <c r="D54" s="233" t="s">
        <v>3220</v>
      </c>
      <c r="E54" s="52"/>
      <c r="F54" s="52"/>
      <c r="G54" s="6319"/>
      <c r="H54" s="237" t="s">
        <v>3221</v>
      </c>
      <c r="I54" s="52"/>
      <c r="J54" s="52"/>
      <c r="K54" s="52"/>
    </row>
    <row r="55" spans="3:11" ht="12.75" customHeight="1">
      <c r="C55" s="52"/>
      <c r="D55" s="52" t="s">
        <v>3222</v>
      </c>
      <c r="E55" s="52"/>
      <c r="F55" s="52"/>
      <c r="G55" s="6319"/>
      <c r="H55" s="237" t="s">
        <v>3223</v>
      </c>
      <c r="I55" s="52"/>
      <c r="J55" s="52"/>
      <c r="K55" s="52"/>
    </row>
    <row r="56" spans="3:11" ht="12.75" customHeight="1">
      <c r="C56" s="52"/>
      <c r="D56" s="52" t="s">
        <v>1461</v>
      </c>
      <c r="E56" s="52"/>
      <c r="F56" s="52"/>
      <c r="G56" s="6319"/>
      <c r="H56" s="237" t="s">
        <v>3224</v>
      </c>
      <c r="I56" s="52"/>
      <c r="J56" s="52"/>
      <c r="K56" s="52"/>
    </row>
    <row r="57" spans="3:11" ht="12.75" customHeight="1">
      <c r="C57" s="52"/>
      <c r="D57" s="52" t="s">
        <v>3225</v>
      </c>
      <c r="E57" s="52"/>
      <c r="F57" s="52"/>
      <c r="G57" s="6319"/>
      <c r="H57" s="237" t="s">
        <v>3226</v>
      </c>
      <c r="I57" s="52"/>
      <c r="J57" s="52"/>
      <c r="K57" s="52"/>
    </row>
    <row r="58" spans="3:11" ht="12.75" customHeight="1">
      <c r="C58" s="52"/>
      <c r="D58" s="52" t="s">
        <v>3227</v>
      </c>
      <c r="E58" s="52"/>
      <c r="F58" s="52"/>
      <c r="G58" s="6319"/>
      <c r="H58" s="237" t="s">
        <v>3228</v>
      </c>
      <c r="I58" s="52"/>
      <c r="J58" s="240"/>
      <c r="K58" s="52"/>
    </row>
    <row r="59" spans="3:11" ht="12.75" customHeight="1">
      <c r="C59" s="233"/>
      <c r="D59" s="52"/>
      <c r="E59" s="52"/>
      <c r="F59" s="52"/>
      <c r="G59" s="52"/>
      <c r="H59" s="237"/>
      <c r="I59" s="52"/>
      <c r="J59" s="233"/>
      <c r="K59" s="52"/>
    </row>
    <row r="60" spans="3:11" ht="12.75" customHeight="1">
      <c r="C60" s="52" t="s">
        <v>3229</v>
      </c>
      <c r="D60" s="52"/>
      <c r="E60" s="52"/>
      <c r="F60" s="52"/>
      <c r="G60" s="52"/>
      <c r="H60" s="237"/>
      <c r="I60" s="52"/>
      <c r="J60" s="6318">
        <f>J45-J47</f>
        <v>0</v>
      </c>
      <c r="K60" s="52" t="s">
        <v>3230</v>
      </c>
    </row>
    <row r="61" spans="3:11" ht="12.75" customHeight="1">
      <c r="C61" s="203" t="s">
        <v>1473</v>
      </c>
      <c r="D61" s="52"/>
      <c r="E61" s="52"/>
      <c r="F61" s="52"/>
      <c r="G61" s="52"/>
      <c r="H61" s="237"/>
      <c r="I61" s="52"/>
      <c r="J61" s="6325">
        <f>SUM(G62:G64)</f>
        <v>0</v>
      </c>
      <c r="K61" s="52" t="s">
        <v>3231</v>
      </c>
    </row>
    <row r="62" spans="3:11" ht="12.75" customHeight="1">
      <c r="C62" s="203"/>
      <c r="D62" s="52" t="s">
        <v>3232</v>
      </c>
      <c r="E62" s="52"/>
      <c r="F62" s="52"/>
      <c r="G62" s="6322"/>
      <c r="H62" s="237" t="s">
        <v>3233</v>
      </c>
      <c r="I62" s="52"/>
      <c r="J62" s="240"/>
      <c r="K62" s="52"/>
    </row>
    <row r="63" spans="3:11" ht="12.75" customHeight="1">
      <c r="C63" s="203"/>
      <c r="D63" s="52" t="s">
        <v>3234</v>
      </c>
      <c r="E63" s="52"/>
      <c r="F63" s="52"/>
      <c r="G63" s="6326"/>
      <c r="H63" s="237" t="s">
        <v>3235</v>
      </c>
      <c r="I63" s="52"/>
      <c r="J63" s="240"/>
      <c r="K63" s="52"/>
    </row>
    <row r="64" spans="3:11" ht="12.75" customHeight="1">
      <c r="C64" s="203"/>
      <c r="D64" s="52" t="s">
        <v>3236</v>
      </c>
      <c r="E64" s="52"/>
      <c r="F64" s="52"/>
      <c r="G64" s="6322"/>
      <c r="H64" s="237" t="s">
        <v>3237</v>
      </c>
      <c r="I64" s="52"/>
      <c r="J64" s="240"/>
      <c r="K64" s="52"/>
    </row>
    <row r="65" spans="3:11" ht="12.75" customHeight="1">
      <c r="C65" s="52"/>
      <c r="D65" s="52"/>
      <c r="E65" s="52"/>
      <c r="F65" s="52"/>
      <c r="G65" s="52"/>
      <c r="H65" s="237"/>
      <c r="I65" s="52"/>
      <c r="J65" s="243"/>
      <c r="K65" s="52"/>
    </row>
    <row r="66" spans="3:11" ht="12.75" customHeight="1">
      <c r="C66" s="52" t="s">
        <v>3238</v>
      </c>
      <c r="D66" s="52"/>
      <c r="E66" s="52"/>
      <c r="F66" s="52"/>
      <c r="G66" s="52"/>
      <c r="H66" s="237"/>
      <c r="I66" s="52"/>
      <c r="J66" s="6320">
        <f>J60-J61</f>
        <v>0</v>
      </c>
      <c r="K66" s="52" t="s">
        <v>3239</v>
      </c>
    </row>
    <row r="67" spans="3:11" ht="12.75" customHeight="1">
      <c r="C67" s="52"/>
      <c r="D67" s="52"/>
      <c r="E67" s="52"/>
      <c r="F67" s="52"/>
      <c r="G67" s="52"/>
      <c r="H67" s="237"/>
      <c r="I67" s="52"/>
      <c r="J67" s="52"/>
      <c r="K67" s="52"/>
    </row>
    <row r="68" spans="3:11" ht="12.75" customHeight="1">
      <c r="C68" s="52"/>
      <c r="D68" s="52"/>
      <c r="E68" s="52"/>
      <c r="F68" s="52"/>
      <c r="G68" s="52"/>
      <c r="H68" s="237"/>
      <c r="I68" s="52"/>
      <c r="J68" s="52"/>
      <c r="K68" s="52"/>
    </row>
    <row r="69" spans="3:11" ht="12.75" customHeight="1">
      <c r="C69" s="1"/>
      <c r="D69" s="28" t="s">
        <v>3240</v>
      </c>
      <c r="E69" s="28"/>
      <c r="F69" s="6327"/>
      <c r="G69" s="6327"/>
      <c r="H69" s="6327"/>
      <c r="I69" s="6327"/>
      <c r="J69" s="6327"/>
      <c r="K69" s="1"/>
    </row>
    <row r="70" spans="3:11" ht="12.75" customHeight="1">
      <c r="C70" s="52"/>
      <c r="D70" s="52"/>
      <c r="E70" s="52"/>
      <c r="F70" s="52"/>
      <c r="G70" s="52"/>
      <c r="H70" s="237"/>
      <c r="I70" s="52"/>
      <c r="J70" s="243"/>
      <c r="K70" s="52"/>
    </row>
    <row r="71" spans="3:11" ht="12.75" customHeight="1">
      <c r="C71" s="52" t="s">
        <v>3241</v>
      </c>
      <c r="D71" s="52"/>
      <c r="E71" s="52"/>
      <c r="F71" s="52"/>
      <c r="G71" s="52"/>
      <c r="H71" s="52"/>
      <c r="I71" s="52"/>
      <c r="J71" s="52"/>
      <c r="K71" s="52"/>
    </row>
    <row r="72" spans="3:11" ht="12.75" customHeight="1">
      <c r="C72" s="52"/>
      <c r="D72" s="52" t="s">
        <v>3242</v>
      </c>
      <c r="E72" s="52"/>
      <c r="F72" s="52"/>
      <c r="G72" s="52"/>
      <c r="H72" s="237"/>
      <c r="I72" s="52"/>
      <c r="J72" s="52"/>
      <c r="K72" s="52"/>
    </row>
  </sheetData>
  <protectedRanges>
    <protectedRange password="CE2C" sqref="C8:I9" name="Range1_2_1_4"/>
    <protectedRange password="CE2C" sqref="D25 C26:D38 C10:D24 E10:I38 C39:I46" name="Range1_1_2_1_4"/>
  </protectedRanges>
  <hyperlinks>
    <hyperlink ref="N2" location="Content!A1" display="Content" xr:uid="{E55E39F5-D2D7-49FD-9C2C-35DAE3F1E827}"/>
  </hyperlinks>
  <printOptions horizontalCentered="1"/>
  <pageMargins left="0.2" right="0.2" top="1.25" bottom="0.75" header="0.3" footer="0.3"/>
  <pageSetup paperSize="5" scale="72"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964D6-DB32-4809-B08C-E28E781C1E1D}">
  <sheetPr codeName="Sheet15">
    <tabColor rgb="FFFFCC99"/>
  </sheetPr>
  <dimension ref="B2:F37"/>
  <sheetViews>
    <sheetView showGridLines="0" zoomScale="85" zoomScaleNormal="85" workbookViewId="0">
      <selection activeCell="F2" sqref="F2"/>
    </sheetView>
  </sheetViews>
  <sheetFormatPr defaultColWidth="9.140625" defaultRowHeight="12.75"/>
  <cols>
    <col min="1" max="1" width="1.85546875" style="52" customWidth="1"/>
    <col min="2" max="2" width="21.28515625" style="52" customWidth="1"/>
    <col min="3" max="3" width="43.42578125" style="52" customWidth="1"/>
    <col min="4" max="5" width="20.7109375" style="259" customWidth="1"/>
    <col min="6" max="6" width="13.7109375" style="52" customWidth="1"/>
    <col min="7" max="16384" width="9.140625" style="52"/>
  </cols>
  <sheetData>
    <row r="2" spans="2:6" s="44" customFormat="1" ht="14.1" customHeight="1" thickBot="1">
      <c r="B2" s="183" t="s">
        <v>3243</v>
      </c>
      <c r="F2" s="6303" t="s">
        <v>1067</v>
      </c>
    </row>
    <row r="3" spans="2:6" s="44" customFormat="1" ht="14.1" customHeight="1" thickBot="1">
      <c r="B3" s="426" t="s">
        <v>7</v>
      </c>
      <c r="C3" s="6304">
        <f>'Com Prof'!D2</f>
        <v>0</v>
      </c>
      <c r="D3" s="6305"/>
      <c r="F3" s="338"/>
    </row>
    <row r="4" spans="2:6" s="44" customFormat="1" ht="14.1" customHeight="1" thickBot="1">
      <c r="B4" s="426" t="s">
        <v>757</v>
      </c>
      <c r="C4" s="6306">
        <f>'Com Prof'!D3</f>
        <v>45657</v>
      </c>
      <c r="D4" s="6307"/>
      <c r="E4" s="452"/>
      <c r="F4" s="338"/>
    </row>
    <row r="5" spans="2:6" s="44" customFormat="1" ht="14.1" customHeight="1">
      <c r="B5" s="341"/>
      <c r="C5" s="341"/>
      <c r="D5" s="341"/>
      <c r="E5" s="341"/>
    </row>
    <row r="6" spans="2:6" s="44" customFormat="1" ht="14.1" customHeight="1">
      <c r="B6" s="8876"/>
      <c r="C6" s="8876"/>
      <c r="D6" s="8876"/>
      <c r="E6" s="8876"/>
    </row>
    <row r="7" spans="2:6" s="44" customFormat="1" ht="14.1" customHeight="1">
      <c r="B7" s="650"/>
      <c r="C7" s="650"/>
      <c r="D7" s="650"/>
      <c r="E7" s="650"/>
    </row>
    <row r="8" spans="2:6" s="44" customFormat="1" ht="14.1" customHeight="1" thickBot="1">
      <c r="B8" s="8877"/>
      <c r="C8" s="8877"/>
      <c r="D8" s="8877"/>
      <c r="E8" s="8877"/>
    </row>
    <row r="9" spans="2:6" s="237" customFormat="1">
      <c r="B9" s="6328" t="s">
        <v>3244</v>
      </c>
      <c r="C9" s="6329" t="s">
        <v>3245</v>
      </c>
      <c r="D9" s="6330" t="s">
        <v>3246</v>
      </c>
      <c r="E9" s="6331" t="s">
        <v>3247</v>
      </c>
    </row>
    <row r="10" spans="2:6">
      <c r="B10" s="651"/>
      <c r="C10" s="652"/>
      <c r="D10" s="711"/>
      <c r="E10" s="653"/>
    </row>
    <row r="11" spans="2:6">
      <c r="B11" s="4267"/>
      <c r="C11" s="6332"/>
      <c r="D11" s="6333"/>
      <c r="E11" s="654"/>
    </row>
    <row r="12" spans="2:6">
      <c r="B12" s="4267"/>
      <c r="C12" s="6332"/>
      <c r="D12" s="6333"/>
      <c r="E12" s="654"/>
    </row>
    <row r="13" spans="2:6">
      <c r="B13" s="4267"/>
      <c r="C13" s="6332"/>
      <c r="D13" s="6333"/>
      <c r="E13" s="654"/>
    </row>
    <row r="14" spans="2:6">
      <c r="B14" s="4267"/>
      <c r="C14" s="6332"/>
      <c r="D14" s="6333"/>
      <c r="E14" s="654"/>
    </row>
    <row r="15" spans="2:6">
      <c r="B15" s="4267"/>
      <c r="C15" s="6332"/>
      <c r="D15" s="6333"/>
      <c r="E15" s="654"/>
    </row>
    <row r="16" spans="2:6">
      <c r="B16" s="4267"/>
      <c r="C16" s="6332"/>
      <c r="D16" s="6333"/>
      <c r="E16" s="654"/>
    </row>
    <row r="17" spans="2:5">
      <c r="B17" s="4267"/>
      <c r="C17" s="6332"/>
      <c r="D17" s="6333"/>
      <c r="E17" s="654"/>
    </row>
    <row r="18" spans="2:5">
      <c r="B18" s="4267"/>
      <c r="C18" s="6332"/>
      <c r="D18" s="6333"/>
      <c r="E18" s="654"/>
    </row>
    <row r="19" spans="2:5">
      <c r="B19" s="4267"/>
      <c r="C19" s="6332"/>
      <c r="D19" s="6333"/>
      <c r="E19" s="654"/>
    </row>
    <row r="20" spans="2:5">
      <c r="B20" s="4267"/>
      <c r="C20" s="6332"/>
      <c r="D20" s="6333"/>
      <c r="E20" s="654"/>
    </row>
    <row r="21" spans="2:5">
      <c r="B21" s="4267"/>
      <c r="C21" s="6332"/>
      <c r="D21" s="6333"/>
      <c r="E21" s="654"/>
    </row>
    <row r="22" spans="2:5">
      <c r="B22" s="4267"/>
      <c r="C22" s="6332"/>
      <c r="D22" s="6333"/>
      <c r="E22" s="654"/>
    </row>
    <row r="23" spans="2:5">
      <c r="B23" s="4267"/>
      <c r="C23" s="6332"/>
      <c r="D23" s="6333"/>
      <c r="E23" s="654"/>
    </row>
    <row r="24" spans="2:5">
      <c r="B24" s="4267"/>
      <c r="C24" s="6332"/>
      <c r="D24" s="6333"/>
      <c r="E24" s="654"/>
    </row>
    <row r="25" spans="2:5">
      <c r="B25" s="4267"/>
      <c r="C25" s="6332"/>
      <c r="D25" s="6333"/>
      <c r="E25" s="654"/>
    </row>
    <row r="26" spans="2:5">
      <c r="B26" s="4267"/>
      <c r="C26" s="6332"/>
      <c r="D26" s="6333"/>
      <c r="E26" s="654"/>
    </row>
    <row r="27" spans="2:5">
      <c r="B27" s="4267"/>
      <c r="C27" s="6332"/>
      <c r="D27" s="6333"/>
      <c r="E27" s="654"/>
    </row>
    <row r="28" spans="2:5">
      <c r="B28" s="4267"/>
      <c r="C28" s="6332"/>
      <c r="D28" s="6333"/>
      <c r="E28" s="654"/>
    </row>
    <row r="29" spans="2:5">
      <c r="B29" s="4267"/>
      <c r="C29" s="6332"/>
      <c r="D29" s="6333"/>
      <c r="E29" s="654"/>
    </row>
    <row r="30" spans="2:5">
      <c r="B30" s="4267"/>
      <c r="C30" s="6332"/>
      <c r="D30" s="6333"/>
      <c r="E30" s="654"/>
    </row>
    <row r="31" spans="2:5">
      <c r="B31" s="4267"/>
      <c r="C31" s="6332"/>
      <c r="D31" s="6333"/>
      <c r="E31" s="654"/>
    </row>
    <row r="32" spans="2:5">
      <c r="B32" s="4267"/>
      <c r="C32" s="6332"/>
      <c r="D32" s="6333"/>
      <c r="E32" s="654"/>
    </row>
    <row r="33" spans="2:5">
      <c r="B33" s="4267"/>
      <c r="C33" s="6332"/>
      <c r="D33" s="6333"/>
      <c r="E33" s="654"/>
    </row>
    <row r="34" spans="2:5">
      <c r="B34" s="4267"/>
      <c r="C34" s="6332"/>
      <c r="D34" s="6333"/>
      <c r="E34" s="654"/>
    </row>
    <row r="35" spans="2:5" ht="13.5" thickBot="1">
      <c r="B35" s="1320"/>
      <c r="C35" s="6334"/>
      <c r="D35" s="6335"/>
      <c r="E35" s="655"/>
    </row>
    <row r="37" spans="2:5" ht="13.5" thickBot="1">
      <c r="C37" s="258" t="s">
        <v>59</v>
      </c>
      <c r="D37" s="6336">
        <f>SUM(D10:D36)</f>
        <v>0</v>
      </c>
      <c r="E37" s="6336">
        <f>SUM(E10:E36)</f>
        <v>0</v>
      </c>
    </row>
  </sheetData>
  <mergeCells count="2">
    <mergeCell ref="B6:E6"/>
    <mergeCell ref="B8:E8"/>
  </mergeCells>
  <hyperlinks>
    <hyperlink ref="F2" location="Content!A1" display="Content" xr:uid="{EA286944-FB08-46A0-9B8C-BCA1A69E7BF5}"/>
  </hyperlinks>
  <printOptions horizontalCentered="1"/>
  <pageMargins left="0.19685039370078741" right="0.19685039370078741" top="0.98425196850393704" bottom="0.55118110236220474" header="0.31496062992125984" footer="0.31496062992125984"/>
  <pageSetup paperSize="9" scale="85"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852C4-BD66-410A-82FA-E7F7FD5428CE}">
  <sheetPr codeName="Sheet41">
    <tabColor rgb="FFFFCC99"/>
  </sheetPr>
  <dimension ref="B2:T45"/>
  <sheetViews>
    <sheetView showGridLines="0" topLeftCell="C1" zoomScale="85" zoomScaleNormal="85" workbookViewId="0">
      <selection activeCell="T2" sqref="T2"/>
    </sheetView>
  </sheetViews>
  <sheetFormatPr defaultColWidth="9.140625" defaultRowHeight="12.75"/>
  <cols>
    <col min="1" max="1" width="1.85546875" style="52" customWidth="1"/>
    <col min="2" max="2" width="22.140625" style="52" customWidth="1"/>
    <col min="3" max="3" width="24.140625" style="52" customWidth="1"/>
    <col min="4" max="4" width="20.7109375" style="255" customWidth="1"/>
    <col min="5" max="5" width="2.140625" style="52" customWidth="1"/>
    <col min="6" max="6" width="14.28515625" style="52" customWidth="1"/>
    <col min="7" max="7" width="19.5703125" style="52" customWidth="1"/>
    <col min="8" max="8" width="20.7109375" style="255" customWidth="1"/>
    <col min="9" max="9" width="1.7109375" style="52" customWidth="1"/>
    <col min="10" max="10" width="21" style="255" customWidth="1"/>
    <col min="11" max="11" width="18.28515625" style="256" customWidth="1"/>
    <col min="12" max="12" width="2.140625" style="52" customWidth="1"/>
    <col min="13" max="13" width="15.7109375" style="52" customWidth="1"/>
    <col min="14" max="14" width="19.28515625" style="52" customWidth="1"/>
    <col min="15" max="15" width="18.28515625" style="255" customWidth="1"/>
    <col min="16" max="16" width="1.85546875" style="52" customWidth="1"/>
    <col min="17" max="17" width="21.28515625" style="255" customWidth="1"/>
    <col min="18" max="18" width="18.28515625" style="256" customWidth="1"/>
    <col min="19" max="19" width="4" style="52" customWidth="1"/>
    <col min="20" max="20" width="13.7109375" style="52" customWidth="1"/>
    <col min="21" max="16384" width="9.140625" style="52"/>
  </cols>
  <sheetData>
    <row r="2" spans="2:20" s="1" customFormat="1" ht="14.1" customHeight="1" thickBot="1">
      <c r="B2" s="3" t="s">
        <v>3248</v>
      </c>
      <c r="Q2" s="3"/>
      <c r="R2" s="3"/>
      <c r="T2" s="6303" t="s">
        <v>1067</v>
      </c>
    </row>
    <row r="3" spans="2:20" s="1" customFormat="1" ht="14.1" customHeight="1" thickBot="1">
      <c r="B3" s="426" t="s">
        <v>7</v>
      </c>
      <c r="C3" s="6304">
        <f>'Com Prof'!D2</f>
        <v>0</v>
      </c>
      <c r="D3" s="6305"/>
      <c r="E3" s="3"/>
      <c r="F3" s="3"/>
      <c r="G3" s="3"/>
      <c r="H3" s="3"/>
      <c r="I3" s="3"/>
      <c r="J3" s="3"/>
      <c r="K3" s="3"/>
      <c r="L3" s="3"/>
      <c r="M3" s="3"/>
      <c r="N3" s="3"/>
      <c r="O3" s="3"/>
      <c r="P3" s="3"/>
      <c r="Q3" s="3"/>
      <c r="R3" s="3"/>
    </row>
    <row r="4" spans="2:20" s="1" customFormat="1" ht="14.1" customHeight="1" thickBot="1">
      <c r="B4" s="426" t="s">
        <v>757</v>
      </c>
      <c r="C4" s="6306">
        <f>'Com Prof'!D3</f>
        <v>45657</v>
      </c>
      <c r="D4" s="6307"/>
      <c r="E4" s="3"/>
      <c r="F4" s="3"/>
      <c r="G4" s="3"/>
      <c r="H4" s="3"/>
      <c r="I4" s="3"/>
      <c r="J4" s="3"/>
      <c r="K4" s="3"/>
      <c r="L4" s="3"/>
      <c r="M4" s="3"/>
      <c r="N4" s="3"/>
      <c r="O4" s="3"/>
      <c r="P4" s="3"/>
      <c r="Q4" s="3"/>
      <c r="R4" s="3"/>
    </row>
    <row r="5" spans="2:20" s="1" customFormat="1" ht="14.1" customHeight="1">
      <c r="B5" s="4"/>
      <c r="C5" s="4"/>
      <c r="D5" s="4"/>
      <c r="E5" s="4"/>
      <c r="F5" s="4"/>
      <c r="G5" s="4"/>
      <c r="H5" s="4"/>
      <c r="I5" s="4"/>
      <c r="J5" s="4"/>
      <c r="K5" s="4"/>
      <c r="L5" s="4"/>
      <c r="M5" s="4"/>
      <c r="N5" s="4"/>
      <c r="O5" s="4"/>
      <c r="P5" s="4"/>
      <c r="Q5" s="4"/>
      <c r="R5" s="4"/>
    </row>
    <row r="6" spans="2:20" s="1" customFormat="1" ht="14.1" customHeight="1">
      <c r="B6" s="594"/>
      <c r="C6" s="594"/>
      <c r="D6" s="594"/>
      <c r="E6" s="594"/>
      <c r="F6" s="594"/>
      <c r="G6" s="594"/>
      <c r="H6" s="594"/>
      <c r="I6" s="594"/>
      <c r="J6" s="594"/>
      <c r="K6" s="594"/>
      <c r="L6" s="594"/>
      <c r="M6" s="594"/>
      <c r="N6" s="594"/>
      <c r="O6" s="594"/>
      <c r="P6" s="594"/>
      <c r="Q6" s="594"/>
      <c r="R6" s="594"/>
    </row>
    <row r="7" spans="2:20" s="1" customFormat="1" ht="14.1" customHeight="1"/>
    <row r="8" spans="2:20" s="1" customFormat="1" ht="14.1" customHeight="1" thickBot="1">
      <c r="B8" s="6337"/>
      <c r="C8" s="6337"/>
      <c r="D8" s="6337"/>
      <c r="F8" s="6337"/>
      <c r="G8" s="6337"/>
      <c r="H8" s="6337"/>
      <c r="J8" s="6337"/>
      <c r="K8" s="6337"/>
      <c r="M8" s="6337"/>
      <c r="N8" s="6337"/>
      <c r="O8" s="6337"/>
      <c r="Q8" s="6337"/>
      <c r="R8" s="6337"/>
    </row>
    <row r="9" spans="2:20" s="53" customFormat="1" ht="30" customHeight="1" thickBot="1">
      <c r="B9" s="6338" t="s">
        <v>3249</v>
      </c>
      <c r="C9" s="6339"/>
      <c r="D9" s="6340"/>
      <c r="F9" s="6338" t="s">
        <v>699</v>
      </c>
      <c r="G9" s="6339"/>
      <c r="H9" s="6340"/>
      <c r="J9" s="6338" t="s">
        <v>3250</v>
      </c>
      <c r="K9" s="6340"/>
      <c r="M9" s="6338" t="s">
        <v>3251</v>
      </c>
      <c r="N9" s="6339"/>
      <c r="O9" s="6340"/>
      <c r="Q9" s="6338" t="s">
        <v>3252</v>
      </c>
      <c r="R9" s="6340"/>
    </row>
    <row r="10" spans="2:20" s="53" customFormat="1" ht="51">
      <c r="B10" s="6341" t="s">
        <v>3253</v>
      </c>
      <c r="C10" s="6342" t="s">
        <v>3254</v>
      </c>
      <c r="D10" s="6343" t="s">
        <v>756</v>
      </c>
      <c r="F10" s="6341" t="s">
        <v>1569</v>
      </c>
      <c r="G10" s="6342" t="s">
        <v>3255</v>
      </c>
      <c r="H10" s="6343" t="s">
        <v>756</v>
      </c>
      <c r="J10" s="6344" t="s">
        <v>3256</v>
      </c>
      <c r="K10" s="6345" t="s">
        <v>1614</v>
      </c>
      <c r="M10" s="6341" t="s">
        <v>3257</v>
      </c>
      <c r="N10" s="6342" t="s">
        <v>3258</v>
      </c>
      <c r="O10" s="6343" t="s">
        <v>756</v>
      </c>
      <c r="Q10" s="6344" t="s">
        <v>3259</v>
      </c>
      <c r="R10" s="6345" t="s">
        <v>1614</v>
      </c>
    </row>
    <row r="11" spans="2:20" s="257" customFormat="1" ht="13.5" thickBot="1">
      <c r="B11" s="6346" t="s">
        <v>2646</v>
      </c>
      <c r="C11" s="6347" t="s">
        <v>2648</v>
      </c>
      <c r="D11" s="6348" t="s">
        <v>3260</v>
      </c>
      <c r="F11" s="6346" t="s">
        <v>3261</v>
      </c>
      <c r="G11" s="6347" t="s">
        <v>3262</v>
      </c>
      <c r="H11" s="6348" t="s">
        <v>3263</v>
      </c>
      <c r="J11" s="6349" t="s">
        <v>3264</v>
      </c>
      <c r="K11" s="6350" t="s">
        <v>3265</v>
      </c>
      <c r="M11" s="6346" t="s">
        <v>3266</v>
      </c>
      <c r="N11" s="6347" t="s">
        <v>3267</v>
      </c>
      <c r="O11" s="6348" t="s">
        <v>3268</v>
      </c>
      <c r="Q11" s="6349" t="s">
        <v>3269</v>
      </c>
      <c r="R11" s="6350" t="s">
        <v>3270</v>
      </c>
    </row>
    <row r="12" spans="2:20">
      <c r="B12" s="664"/>
      <c r="C12" s="6351"/>
      <c r="D12" s="6352"/>
      <c r="E12" s="666"/>
      <c r="F12" s="664"/>
      <c r="G12" s="6351"/>
      <c r="H12" s="6352"/>
      <c r="I12" s="666"/>
      <c r="J12" s="665"/>
      <c r="K12" s="6353"/>
      <c r="L12" s="666"/>
      <c r="M12" s="664"/>
      <c r="N12" s="6351"/>
      <c r="O12" s="6352"/>
      <c r="P12" s="666"/>
      <c r="Q12" s="665"/>
      <c r="R12" s="6353"/>
    </row>
    <row r="13" spans="2:20">
      <c r="B13" s="6354"/>
      <c r="C13" s="6355"/>
      <c r="D13" s="6356"/>
      <c r="E13" s="666"/>
      <c r="F13" s="6354"/>
      <c r="G13" s="6355"/>
      <c r="H13" s="6356"/>
      <c r="I13" s="666"/>
      <c r="J13" s="6357"/>
      <c r="K13" s="6358"/>
      <c r="L13" s="666"/>
      <c r="M13" s="6354"/>
      <c r="N13" s="6355"/>
      <c r="O13" s="6356"/>
      <c r="P13" s="666"/>
      <c r="Q13" s="6357"/>
      <c r="R13" s="6358"/>
    </row>
    <row r="14" spans="2:20">
      <c r="B14" s="6354"/>
      <c r="C14" s="6355"/>
      <c r="D14" s="6356"/>
      <c r="E14" s="666"/>
      <c r="F14" s="6354"/>
      <c r="G14" s="6355"/>
      <c r="H14" s="6356"/>
      <c r="I14" s="666"/>
      <c r="J14" s="6357"/>
      <c r="K14" s="6359"/>
      <c r="L14" s="666"/>
      <c r="M14" s="6354"/>
      <c r="N14" s="6355"/>
      <c r="O14" s="6356"/>
      <c r="P14" s="666"/>
      <c r="Q14" s="6357"/>
      <c r="R14" s="6358"/>
    </row>
    <row r="15" spans="2:20">
      <c r="B15" s="6354"/>
      <c r="C15" s="6355"/>
      <c r="D15" s="6356"/>
      <c r="E15" s="666"/>
      <c r="F15" s="6354"/>
      <c r="G15" s="6355"/>
      <c r="H15" s="6356"/>
      <c r="I15" s="666"/>
      <c r="J15" s="6357"/>
      <c r="K15" s="6358"/>
      <c r="L15" s="666"/>
      <c r="M15" s="6354"/>
      <c r="N15" s="6355"/>
      <c r="O15" s="6356"/>
      <c r="P15" s="666"/>
      <c r="Q15" s="6357"/>
      <c r="R15" s="6358"/>
    </row>
    <row r="16" spans="2:20">
      <c r="B16" s="6354"/>
      <c r="C16" s="6355"/>
      <c r="D16" s="6356"/>
      <c r="E16" s="666"/>
      <c r="F16" s="6354"/>
      <c r="G16" s="6355"/>
      <c r="H16" s="6356"/>
      <c r="I16" s="666"/>
      <c r="J16" s="6357"/>
      <c r="K16" s="6358"/>
      <c r="L16" s="666"/>
      <c r="M16" s="6354"/>
      <c r="N16" s="6355"/>
      <c r="O16" s="6356"/>
      <c r="P16" s="666"/>
      <c r="Q16" s="6357"/>
      <c r="R16" s="6358"/>
    </row>
    <row r="17" spans="2:18">
      <c r="B17" s="6354"/>
      <c r="C17" s="6355"/>
      <c r="D17" s="6356"/>
      <c r="E17" s="666"/>
      <c r="F17" s="6354"/>
      <c r="G17" s="6355"/>
      <c r="H17" s="6356"/>
      <c r="I17" s="666"/>
      <c r="J17" s="6357"/>
      <c r="K17" s="6358"/>
      <c r="L17" s="666"/>
      <c r="M17" s="6354"/>
      <c r="N17" s="6355"/>
      <c r="O17" s="6356"/>
      <c r="P17" s="666"/>
      <c r="Q17" s="6357"/>
      <c r="R17" s="6358"/>
    </row>
    <row r="18" spans="2:18">
      <c r="B18" s="6354"/>
      <c r="C18" s="6355"/>
      <c r="D18" s="6356"/>
      <c r="E18" s="666"/>
      <c r="F18" s="6354"/>
      <c r="G18" s="6355"/>
      <c r="H18" s="6356"/>
      <c r="I18" s="666"/>
      <c r="J18" s="6357"/>
      <c r="K18" s="6358"/>
      <c r="L18" s="666"/>
      <c r="M18" s="6354"/>
      <c r="N18" s="6355"/>
      <c r="O18" s="6356"/>
      <c r="P18" s="666"/>
      <c r="Q18" s="6357"/>
      <c r="R18" s="6358"/>
    </row>
    <row r="19" spans="2:18">
      <c r="B19" s="6354"/>
      <c r="C19" s="6355"/>
      <c r="D19" s="6356"/>
      <c r="E19" s="666"/>
      <c r="F19" s="6354"/>
      <c r="G19" s="6355"/>
      <c r="H19" s="6356"/>
      <c r="I19" s="666"/>
      <c r="J19" s="6357"/>
      <c r="K19" s="6358"/>
      <c r="L19" s="666"/>
      <c r="M19" s="6354"/>
      <c r="N19" s="6355"/>
      <c r="O19" s="6356"/>
      <c r="P19" s="666"/>
      <c r="Q19" s="6357"/>
      <c r="R19" s="6358"/>
    </row>
    <row r="20" spans="2:18">
      <c r="B20" s="6354"/>
      <c r="C20" s="6355"/>
      <c r="D20" s="6356"/>
      <c r="E20" s="666"/>
      <c r="F20" s="6354"/>
      <c r="G20" s="6355"/>
      <c r="H20" s="6356"/>
      <c r="I20" s="666"/>
      <c r="J20" s="6357"/>
      <c r="K20" s="6358"/>
      <c r="L20" s="666"/>
      <c r="M20" s="6354"/>
      <c r="N20" s="6355"/>
      <c r="O20" s="6356"/>
      <c r="P20" s="666"/>
      <c r="Q20" s="6357"/>
      <c r="R20" s="6358"/>
    </row>
    <row r="21" spans="2:18">
      <c r="B21" s="6354"/>
      <c r="C21" s="6355"/>
      <c r="D21" s="6356"/>
      <c r="E21" s="666"/>
      <c r="F21" s="6354"/>
      <c r="G21" s="6355"/>
      <c r="H21" s="6356"/>
      <c r="I21" s="666"/>
      <c r="J21" s="6357"/>
      <c r="K21" s="6358"/>
      <c r="L21" s="666"/>
      <c r="M21" s="6354"/>
      <c r="N21" s="6355"/>
      <c r="O21" s="6356"/>
      <c r="P21" s="666"/>
      <c r="Q21" s="6357"/>
      <c r="R21" s="6358"/>
    </row>
    <row r="22" spans="2:18">
      <c r="B22" s="6354"/>
      <c r="C22" s="6355"/>
      <c r="D22" s="6356"/>
      <c r="E22" s="666"/>
      <c r="F22" s="6354"/>
      <c r="G22" s="6355"/>
      <c r="H22" s="6356"/>
      <c r="I22" s="666"/>
      <c r="J22" s="6357"/>
      <c r="K22" s="6358"/>
      <c r="L22" s="666"/>
      <c r="M22" s="6354"/>
      <c r="N22" s="6355"/>
      <c r="O22" s="6356"/>
      <c r="P22" s="666"/>
      <c r="Q22" s="6357"/>
      <c r="R22" s="6358"/>
    </row>
    <row r="23" spans="2:18">
      <c r="B23" s="6354"/>
      <c r="C23" s="6355"/>
      <c r="D23" s="6356"/>
      <c r="E23" s="666"/>
      <c r="F23" s="6354"/>
      <c r="G23" s="6355"/>
      <c r="H23" s="6356"/>
      <c r="I23" s="666"/>
      <c r="J23" s="6357"/>
      <c r="K23" s="6358"/>
      <c r="L23" s="666"/>
      <c r="M23" s="6354"/>
      <c r="N23" s="6355"/>
      <c r="O23" s="6356"/>
      <c r="P23" s="666"/>
      <c r="Q23" s="6357"/>
      <c r="R23" s="6358"/>
    </row>
    <row r="24" spans="2:18">
      <c r="B24" s="6354"/>
      <c r="C24" s="6355"/>
      <c r="D24" s="6356"/>
      <c r="E24" s="666"/>
      <c r="F24" s="6354"/>
      <c r="G24" s="6355"/>
      <c r="H24" s="6356"/>
      <c r="I24" s="666"/>
      <c r="J24" s="6357"/>
      <c r="K24" s="6358"/>
      <c r="L24" s="666"/>
      <c r="M24" s="6354"/>
      <c r="N24" s="6355"/>
      <c r="O24" s="6356"/>
      <c r="P24" s="666"/>
      <c r="Q24" s="6357"/>
      <c r="R24" s="6358"/>
    </row>
    <row r="25" spans="2:18">
      <c r="B25" s="6354"/>
      <c r="C25" s="6355"/>
      <c r="D25" s="6356"/>
      <c r="E25" s="666"/>
      <c r="F25" s="6354"/>
      <c r="G25" s="6355"/>
      <c r="H25" s="6356"/>
      <c r="I25" s="666"/>
      <c r="J25" s="6357"/>
      <c r="K25" s="6358"/>
      <c r="L25" s="666"/>
      <c r="M25" s="6354"/>
      <c r="N25" s="6355"/>
      <c r="O25" s="6356"/>
      <c r="P25" s="666"/>
      <c r="Q25" s="6357"/>
      <c r="R25" s="6358"/>
    </row>
    <row r="26" spans="2:18">
      <c r="B26" s="6354"/>
      <c r="C26" s="6355"/>
      <c r="D26" s="6356"/>
      <c r="E26" s="666"/>
      <c r="F26" s="6354"/>
      <c r="G26" s="6355"/>
      <c r="H26" s="6356"/>
      <c r="I26" s="666"/>
      <c r="J26" s="6357"/>
      <c r="K26" s="6358"/>
      <c r="L26" s="666"/>
      <c r="M26" s="6354"/>
      <c r="N26" s="6355"/>
      <c r="O26" s="6356"/>
      <c r="P26" s="666"/>
      <c r="Q26" s="6357"/>
      <c r="R26" s="6358"/>
    </row>
    <row r="27" spans="2:18">
      <c r="B27" s="6354"/>
      <c r="C27" s="6355"/>
      <c r="D27" s="6356"/>
      <c r="E27" s="666"/>
      <c r="F27" s="6354"/>
      <c r="G27" s="6355"/>
      <c r="H27" s="6356"/>
      <c r="I27" s="666"/>
      <c r="J27" s="6357"/>
      <c r="K27" s="6358"/>
      <c r="L27" s="666"/>
      <c r="M27" s="6354"/>
      <c r="N27" s="6355"/>
      <c r="O27" s="6356"/>
      <c r="P27" s="666"/>
      <c r="Q27" s="6357"/>
      <c r="R27" s="6358"/>
    </row>
    <row r="28" spans="2:18">
      <c r="B28" s="6354"/>
      <c r="C28" s="6355"/>
      <c r="D28" s="6356"/>
      <c r="E28" s="666"/>
      <c r="F28" s="6354"/>
      <c r="G28" s="6355"/>
      <c r="H28" s="6356"/>
      <c r="I28" s="666"/>
      <c r="J28" s="6357"/>
      <c r="K28" s="6358"/>
      <c r="L28" s="666"/>
      <c r="M28" s="6354"/>
      <c r="N28" s="6355"/>
      <c r="O28" s="6356"/>
      <c r="P28" s="666"/>
      <c r="Q28" s="6357"/>
      <c r="R28" s="6358"/>
    </row>
    <row r="29" spans="2:18">
      <c r="B29" s="6354"/>
      <c r="C29" s="6355"/>
      <c r="D29" s="6356"/>
      <c r="E29" s="666"/>
      <c r="F29" s="6354"/>
      <c r="G29" s="6355"/>
      <c r="H29" s="6356"/>
      <c r="I29" s="666"/>
      <c r="J29" s="6357"/>
      <c r="K29" s="6358"/>
      <c r="L29" s="666"/>
      <c r="M29" s="6354"/>
      <c r="N29" s="6355"/>
      <c r="O29" s="6356"/>
      <c r="P29" s="666"/>
      <c r="Q29" s="6357"/>
      <c r="R29" s="6358"/>
    </row>
    <row r="30" spans="2:18">
      <c r="B30" s="6354"/>
      <c r="C30" s="6355"/>
      <c r="D30" s="6356"/>
      <c r="E30" s="666"/>
      <c r="F30" s="6354"/>
      <c r="G30" s="6355"/>
      <c r="H30" s="6356"/>
      <c r="I30" s="666"/>
      <c r="J30" s="6357"/>
      <c r="K30" s="6358"/>
      <c r="L30" s="666"/>
      <c r="M30" s="6354"/>
      <c r="N30" s="6355"/>
      <c r="O30" s="6356"/>
      <c r="P30" s="666"/>
      <c r="Q30" s="6357"/>
      <c r="R30" s="6358"/>
    </row>
    <row r="31" spans="2:18">
      <c r="B31" s="6354"/>
      <c r="C31" s="6355"/>
      <c r="D31" s="6356"/>
      <c r="E31" s="666"/>
      <c r="F31" s="6354"/>
      <c r="G31" s="6355"/>
      <c r="H31" s="6356"/>
      <c r="I31" s="666"/>
      <c r="J31" s="6357"/>
      <c r="K31" s="6358"/>
      <c r="L31" s="666"/>
      <c r="M31" s="6354"/>
      <c r="N31" s="6355"/>
      <c r="O31" s="6356"/>
      <c r="P31" s="666"/>
      <c r="Q31" s="6357"/>
      <c r="R31" s="6358"/>
    </row>
    <row r="32" spans="2:18">
      <c r="B32" s="6354"/>
      <c r="C32" s="6355"/>
      <c r="D32" s="6356"/>
      <c r="E32" s="666"/>
      <c r="F32" s="6354"/>
      <c r="G32" s="6355"/>
      <c r="H32" s="6356"/>
      <c r="I32" s="666"/>
      <c r="J32" s="6357"/>
      <c r="K32" s="6358"/>
      <c r="L32" s="666"/>
      <c r="M32" s="6354"/>
      <c r="N32" s="6355"/>
      <c r="O32" s="6356"/>
      <c r="P32" s="666"/>
      <c r="Q32" s="6357"/>
      <c r="R32" s="6358"/>
    </row>
    <row r="33" spans="2:18">
      <c r="B33" s="6354"/>
      <c r="C33" s="6355"/>
      <c r="D33" s="6356"/>
      <c r="E33" s="666"/>
      <c r="F33" s="6354"/>
      <c r="G33" s="6355"/>
      <c r="H33" s="6356"/>
      <c r="I33" s="666"/>
      <c r="J33" s="6357"/>
      <c r="K33" s="6358"/>
      <c r="L33" s="666"/>
      <c r="M33" s="6354"/>
      <c r="N33" s="6355"/>
      <c r="O33" s="6356"/>
      <c r="P33" s="666"/>
      <c r="Q33" s="6357"/>
      <c r="R33" s="6358"/>
    </row>
    <row r="34" spans="2:18">
      <c r="B34" s="6354"/>
      <c r="C34" s="6355"/>
      <c r="D34" s="6356"/>
      <c r="E34" s="666"/>
      <c r="F34" s="6354"/>
      <c r="G34" s="6355"/>
      <c r="H34" s="6356"/>
      <c r="I34" s="666"/>
      <c r="J34" s="6357"/>
      <c r="K34" s="6358"/>
      <c r="L34" s="666"/>
      <c r="M34" s="6354"/>
      <c r="N34" s="6355"/>
      <c r="O34" s="6356"/>
      <c r="P34" s="666"/>
      <c r="Q34" s="6357"/>
      <c r="R34" s="6358"/>
    </row>
    <row r="35" spans="2:18">
      <c r="B35" s="6354"/>
      <c r="C35" s="6355"/>
      <c r="D35" s="6356"/>
      <c r="E35" s="666"/>
      <c r="F35" s="6354"/>
      <c r="G35" s="6355"/>
      <c r="H35" s="6356"/>
      <c r="I35" s="666"/>
      <c r="J35" s="6357"/>
      <c r="K35" s="6358"/>
      <c r="L35" s="666"/>
      <c r="M35" s="6354"/>
      <c r="N35" s="6355"/>
      <c r="O35" s="6356"/>
      <c r="P35" s="666"/>
      <c r="Q35" s="6357"/>
      <c r="R35" s="6358"/>
    </row>
    <row r="36" spans="2:18">
      <c r="B36" s="6354"/>
      <c r="C36" s="6355"/>
      <c r="D36" s="6356"/>
      <c r="E36" s="666"/>
      <c r="F36" s="6354"/>
      <c r="G36" s="6355"/>
      <c r="H36" s="6356"/>
      <c r="I36" s="666"/>
      <c r="J36" s="6357"/>
      <c r="K36" s="6358"/>
      <c r="L36" s="666"/>
      <c r="M36" s="6354"/>
      <c r="N36" s="6355"/>
      <c r="O36" s="6356"/>
      <c r="P36" s="666"/>
      <c r="Q36" s="6357"/>
      <c r="R36" s="6358"/>
    </row>
    <row r="37" spans="2:18">
      <c r="B37" s="6354"/>
      <c r="C37" s="6355"/>
      <c r="D37" s="6356"/>
      <c r="E37" s="666"/>
      <c r="F37" s="6354"/>
      <c r="G37" s="6355"/>
      <c r="H37" s="6356"/>
      <c r="I37" s="666"/>
      <c r="J37" s="6357"/>
      <c r="K37" s="6358"/>
      <c r="L37" s="666"/>
      <c r="M37" s="6354"/>
      <c r="N37" s="6355"/>
      <c r="O37" s="6356"/>
      <c r="P37" s="666"/>
      <c r="Q37" s="6357"/>
      <c r="R37" s="6358"/>
    </row>
    <row r="38" spans="2:18">
      <c r="B38" s="6354"/>
      <c r="C38" s="6355"/>
      <c r="D38" s="6356"/>
      <c r="E38" s="666"/>
      <c r="F38" s="6354"/>
      <c r="G38" s="6355"/>
      <c r="H38" s="6356"/>
      <c r="I38" s="666"/>
      <c r="J38" s="6357"/>
      <c r="K38" s="6358"/>
      <c r="L38" s="666"/>
      <c r="M38" s="6354"/>
      <c r="N38" s="6355"/>
      <c r="O38" s="6356"/>
      <c r="P38" s="666"/>
      <c r="Q38" s="6357"/>
      <c r="R38" s="6358"/>
    </row>
    <row r="39" spans="2:18">
      <c r="B39" s="6354"/>
      <c r="C39" s="6355"/>
      <c r="D39" s="6356"/>
      <c r="E39" s="666"/>
      <c r="F39" s="6354"/>
      <c r="G39" s="6355"/>
      <c r="H39" s="6356"/>
      <c r="I39" s="666"/>
      <c r="J39" s="6357"/>
      <c r="K39" s="6358"/>
      <c r="L39" s="666"/>
      <c r="M39" s="6354"/>
      <c r="N39" s="6355"/>
      <c r="O39" s="6356"/>
      <c r="P39" s="666"/>
      <c r="Q39" s="6357"/>
      <c r="R39" s="6358"/>
    </row>
    <row r="40" spans="2:18">
      <c r="B40" s="6354"/>
      <c r="C40" s="6355"/>
      <c r="D40" s="6356"/>
      <c r="E40" s="666"/>
      <c r="F40" s="6354"/>
      <c r="G40" s="6355"/>
      <c r="H40" s="6356"/>
      <c r="I40" s="666"/>
      <c r="J40" s="6357"/>
      <c r="K40" s="6358"/>
      <c r="L40" s="666"/>
      <c r="M40" s="6354"/>
      <c r="N40" s="6355"/>
      <c r="O40" s="6356"/>
      <c r="P40" s="666"/>
      <c r="Q40" s="6357"/>
      <c r="R40" s="6358"/>
    </row>
    <row r="41" spans="2:18">
      <c r="B41" s="6354"/>
      <c r="C41" s="6355"/>
      <c r="D41" s="6356"/>
      <c r="E41" s="666"/>
      <c r="F41" s="6354"/>
      <c r="G41" s="6355"/>
      <c r="H41" s="6356"/>
      <c r="I41" s="666"/>
      <c r="J41" s="6357"/>
      <c r="K41" s="6358"/>
      <c r="L41" s="666"/>
      <c r="M41" s="6354"/>
      <c r="N41" s="6355"/>
      <c r="O41" s="6356"/>
      <c r="P41" s="666"/>
      <c r="Q41" s="6357"/>
      <c r="R41" s="6358"/>
    </row>
    <row r="42" spans="2:18">
      <c r="B42" s="6354"/>
      <c r="C42" s="6355"/>
      <c r="D42" s="6356"/>
      <c r="E42" s="666"/>
      <c r="F42" s="6354"/>
      <c r="G42" s="6355"/>
      <c r="H42" s="6356"/>
      <c r="I42" s="666"/>
      <c r="J42" s="6357"/>
      <c r="K42" s="6358"/>
      <c r="L42" s="666"/>
      <c r="M42" s="6354"/>
      <c r="N42" s="6355"/>
      <c r="O42" s="6356"/>
      <c r="P42" s="666"/>
      <c r="Q42" s="6357"/>
      <c r="R42" s="6358"/>
    </row>
    <row r="43" spans="2:18">
      <c r="B43" s="6354"/>
      <c r="C43" s="6355"/>
      <c r="D43" s="6356"/>
      <c r="E43" s="666"/>
      <c r="F43" s="6354"/>
      <c r="G43" s="6355"/>
      <c r="H43" s="6356"/>
      <c r="I43" s="666"/>
      <c r="J43" s="6357"/>
      <c r="K43" s="6358"/>
      <c r="L43" s="666"/>
      <c r="M43" s="6354"/>
      <c r="N43" s="6355"/>
      <c r="O43" s="6356"/>
      <c r="P43" s="666"/>
      <c r="Q43" s="6357"/>
      <c r="R43" s="6358"/>
    </row>
    <row r="44" spans="2:18">
      <c r="B44" s="6354"/>
      <c r="C44" s="6355"/>
      <c r="D44" s="6356"/>
      <c r="E44" s="666"/>
      <c r="F44" s="6354"/>
      <c r="G44" s="6355"/>
      <c r="H44" s="6356"/>
      <c r="I44" s="666"/>
      <c r="J44" s="6357"/>
      <c r="K44" s="6358"/>
      <c r="L44" s="666"/>
      <c r="M44" s="6354"/>
      <c r="N44" s="6355"/>
      <c r="O44" s="6356"/>
      <c r="P44" s="666"/>
      <c r="Q44" s="6357"/>
      <c r="R44" s="6358"/>
    </row>
    <row r="45" spans="2:18" ht="13.5" thickBot="1">
      <c r="B45" s="6360"/>
      <c r="C45" s="6361"/>
      <c r="D45" s="6362"/>
      <c r="F45" s="6360"/>
      <c r="G45" s="6361"/>
      <c r="H45" s="6362"/>
      <c r="J45" s="6363"/>
      <c r="K45" s="6364"/>
      <c r="M45" s="6360"/>
      <c r="N45" s="6361"/>
      <c r="O45" s="6362"/>
      <c r="Q45" s="6363"/>
      <c r="R45" s="6364"/>
    </row>
  </sheetData>
  <hyperlinks>
    <hyperlink ref="T2" location="Content!A1" display="Content" xr:uid="{D176698F-F876-4B54-8A71-16F584D7E818}"/>
  </hyperlinks>
  <printOptions horizontalCentered="1"/>
  <pageMargins left="0.19685039370078741" right="0.19685039370078741" top="0.98425196850393704" bottom="0.55118110236220474" header="0.31496062992125984" footer="0.31496062992125984"/>
  <pageSetup paperSize="9" scale="55" fitToHeight="0"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ED629-1CB2-42AE-88C4-133B4F5A0F9E}">
  <sheetPr codeName="Sheet42">
    <tabColor rgb="FFFFCC99"/>
  </sheetPr>
  <dimension ref="B2:T70"/>
  <sheetViews>
    <sheetView showGridLines="0" topLeftCell="C1" zoomScale="85" zoomScaleNormal="85" workbookViewId="0">
      <selection activeCell="T2" sqref="T2"/>
    </sheetView>
  </sheetViews>
  <sheetFormatPr defaultColWidth="9.140625" defaultRowHeight="12.75"/>
  <cols>
    <col min="1" max="1" width="1.85546875" style="52" customWidth="1"/>
    <col min="2" max="2" width="23.7109375" style="52" customWidth="1"/>
    <col min="3" max="3" width="25.5703125" style="52" customWidth="1"/>
    <col min="4" max="4" width="20.7109375" style="255" customWidth="1"/>
    <col min="5" max="5" width="2.140625" style="52" customWidth="1"/>
    <col min="6" max="6" width="14.28515625" style="52" customWidth="1"/>
    <col min="7" max="7" width="22.28515625" style="52" customWidth="1"/>
    <col min="8" max="8" width="20.7109375" style="255" customWidth="1"/>
    <col min="9" max="9" width="2.140625" style="52" customWidth="1"/>
    <col min="10" max="10" width="23.85546875" style="255" customWidth="1"/>
    <col min="11" max="11" width="20.7109375" style="256" customWidth="1"/>
    <col min="12" max="12" width="2.28515625" style="52" customWidth="1"/>
    <col min="13" max="14" width="23.140625" style="52" customWidth="1"/>
    <col min="15" max="15" width="18.28515625" style="255" customWidth="1"/>
    <col min="16" max="16" width="4" style="52" customWidth="1"/>
    <col min="17" max="17" width="23.85546875" style="255" customWidth="1"/>
    <col min="18" max="18" width="18.28515625" style="256" customWidth="1"/>
    <col min="19" max="19" width="9.140625" style="52"/>
    <col min="20" max="20" width="13.7109375" style="52" customWidth="1"/>
    <col min="21" max="16384" width="9.140625" style="52"/>
  </cols>
  <sheetData>
    <row r="2" spans="2:20" s="1" customFormat="1" ht="14.1" customHeight="1" thickBot="1">
      <c r="B2" s="3" t="s">
        <v>3271</v>
      </c>
      <c r="Q2" s="3"/>
      <c r="R2" s="3"/>
      <c r="T2" s="6303" t="s">
        <v>1067</v>
      </c>
    </row>
    <row r="3" spans="2:20" s="1" customFormat="1" ht="14.1" customHeight="1" thickBot="1">
      <c r="B3" s="426" t="s">
        <v>7</v>
      </c>
      <c r="C3" s="6304">
        <f>'Com Prof'!D2</f>
        <v>0</v>
      </c>
      <c r="D3" s="6305"/>
      <c r="Q3" s="3"/>
      <c r="R3" s="3"/>
    </row>
    <row r="4" spans="2:20" s="1" customFormat="1" ht="14.1" customHeight="1" thickBot="1">
      <c r="B4" s="426" t="s">
        <v>757</v>
      </c>
      <c r="C4" s="6365">
        <f>'Com Prof'!D3</f>
        <v>45657</v>
      </c>
      <c r="D4" s="6366"/>
      <c r="Q4" s="3"/>
      <c r="R4" s="3"/>
    </row>
    <row r="5" spans="2:20" s="1" customFormat="1" ht="14.1" customHeight="1">
      <c r="B5" s="3"/>
      <c r="C5" s="3"/>
      <c r="D5" s="3"/>
      <c r="E5" s="3"/>
      <c r="F5" s="3"/>
      <c r="G5" s="3"/>
      <c r="H5" s="3"/>
      <c r="I5" s="3"/>
      <c r="J5" s="3"/>
      <c r="K5" s="3"/>
      <c r="L5" s="3"/>
      <c r="M5" s="3"/>
      <c r="N5" s="3"/>
      <c r="O5" s="3"/>
      <c r="P5" s="3"/>
      <c r="Q5" s="3"/>
      <c r="R5" s="3"/>
    </row>
    <row r="6" spans="2:20" s="1" customFormat="1" ht="14.1" customHeight="1">
      <c r="B6" s="4"/>
      <c r="C6" s="4"/>
      <c r="D6" s="4"/>
      <c r="E6" s="4"/>
      <c r="F6" s="4"/>
      <c r="G6" s="4"/>
      <c r="H6" s="4"/>
      <c r="I6" s="4"/>
      <c r="J6" s="4"/>
      <c r="K6" s="4"/>
      <c r="L6" s="4"/>
      <c r="M6" s="4"/>
      <c r="N6" s="4"/>
      <c r="O6" s="4"/>
      <c r="P6" s="4"/>
      <c r="Q6" s="4"/>
      <c r="R6" s="4"/>
    </row>
    <row r="7" spans="2:20" s="1" customFormat="1" ht="14.1" customHeight="1">
      <c r="B7" s="594"/>
      <c r="C7" s="594"/>
      <c r="D7" s="594"/>
      <c r="E7" s="594"/>
      <c r="F7" s="594"/>
      <c r="G7" s="594"/>
      <c r="H7" s="594"/>
      <c r="I7" s="594"/>
      <c r="J7" s="594"/>
      <c r="K7" s="594"/>
      <c r="L7" s="594"/>
      <c r="M7" s="594"/>
      <c r="N7" s="594"/>
      <c r="O7" s="594"/>
      <c r="P7" s="594"/>
      <c r="Q7" s="594"/>
      <c r="R7" s="594"/>
    </row>
    <row r="8" spans="2:20" s="1" customFormat="1" ht="14.1" customHeight="1"/>
    <row r="9" spans="2:20" s="1" customFormat="1" ht="14.1" customHeight="1" thickBot="1">
      <c r="B9" s="6337"/>
      <c r="C9" s="6337"/>
      <c r="D9" s="6337"/>
      <c r="F9" s="6337"/>
      <c r="G9" s="6337"/>
      <c r="H9" s="6337"/>
      <c r="J9" s="6337"/>
      <c r="K9" s="6337"/>
      <c r="M9" s="6337"/>
      <c r="N9" s="6337"/>
      <c r="O9" s="6337"/>
      <c r="Q9" s="6337"/>
      <c r="R9" s="6337"/>
    </row>
    <row r="10" spans="2:20" s="53" customFormat="1" ht="24.6" customHeight="1" thickBot="1">
      <c r="B10" s="6338" t="s">
        <v>3272</v>
      </c>
      <c r="C10" s="6367"/>
      <c r="D10" s="6340"/>
      <c r="F10" s="6338" t="s">
        <v>699</v>
      </c>
      <c r="G10" s="6367"/>
      <c r="H10" s="6340"/>
      <c r="J10" s="6338" t="s">
        <v>3250</v>
      </c>
      <c r="K10" s="6340"/>
      <c r="M10" s="6338" t="s">
        <v>3251</v>
      </c>
      <c r="N10" s="6367"/>
      <c r="O10" s="6340"/>
      <c r="Q10" s="6338" t="s">
        <v>3252</v>
      </c>
      <c r="R10" s="6340"/>
    </row>
    <row r="11" spans="2:20" s="53" customFormat="1" ht="38.25">
      <c r="B11" s="6341" t="s">
        <v>3253</v>
      </c>
      <c r="C11" s="6342" t="s">
        <v>3254</v>
      </c>
      <c r="D11" s="6343" t="s">
        <v>756</v>
      </c>
      <c r="F11" s="6341" t="s">
        <v>1569</v>
      </c>
      <c r="G11" s="6342" t="s">
        <v>3255</v>
      </c>
      <c r="H11" s="6343" t="s">
        <v>756</v>
      </c>
      <c r="J11" s="6344" t="s">
        <v>3256</v>
      </c>
      <c r="K11" s="6345" t="s">
        <v>1614</v>
      </c>
      <c r="M11" s="6341" t="s">
        <v>3257</v>
      </c>
      <c r="N11" s="6342" t="s">
        <v>3258</v>
      </c>
      <c r="O11" s="6343" t="s">
        <v>756</v>
      </c>
      <c r="Q11" s="6344" t="s">
        <v>3259</v>
      </c>
      <c r="R11" s="6345" t="s">
        <v>1614</v>
      </c>
    </row>
    <row r="12" spans="2:20" s="257" customFormat="1" ht="13.5" thickBot="1">
      <c r="B12" s="6346" t="s">
        <v>2646</v>
      </c>
      <c r="C12" s="6347" t="s">
        <v>2648</v>
      </c>
      <c r="D12" s="6348" t="s">
        <v>3260</v>
      </c>
      <c r="F12" s="6346" t="s">
        <v>3261</v>
      </c>
      <c r="G12" s="6347" t="s">
        <v>3262</v>
      </c>
      <c r="H12" s="6348" t="s">
        <v>3263</v>
      </c>
      <c r="J12" s="6349" t="s">
        <v>3264</v>
      </c>
      <c r="K12" s="6350" t="s">
        <v>3265</v>
      </c>
      <c r="M12" s="6346" t="s">
        <v>3266</v>
      </c>
      <c r="N12" s="6347" t="s">
        <v>3267</v>
      </c>
      <c r="O12" s="6348" t="s">
        <v>3268</v>
      </c>
      <c r="Q12" s="6349" t="s">
        <v>3269</v>
      </c>
      <c r="R12" s="6350" t="s">
        <v>3270</v>
      </c>
    </row>
    <row r="13" spans="2:20">
      <c r="B13" s="664"/>
      <c r="C13" s="6351"/>
      <c r="D13" s="6352"/>
      <c r="E13" s="236"/>
      <c r="F13" s="664"/>
      <c r="G13" s="6351"/>
      <c r="H13" s="6352"/>
      <c r="I13" s="666"/>
      <c r="J13" s="665"/>
      <c r="K13" s="6353"/>
      <c r="L13" s="666"/>
      <c r="M13" s="664"/>
      <c r="N13" s="6351"/>
      <c r="O13" s="6352"/>
      <c r="P13" s="666"/>
      <c r="Q13" s="665"/>
      <c r="R13" s="6353"/>
    </row>
    <row r="14" spans="2:20">
      <c r="B14" s="6354"/>
      <c r="C14" s="6355"/>
      <c r="D14" s="6356"/>
      <c r="E14" s="236"/>
      <c r="F14" s="6354"/>
      <c r="G14" s="6355"/>
      <c r="H14" s="6356"/>
      <c r="I14" s="666"/>
      <c r="J14" s="6357"/>
      <c r="K14" s="6358"/>
      <c r="L14" s="666"/>
      <c r="M14" s="6354"/>
      <c r="N14" s="6355"/>
      <c r="O14" s="6356"/>
      <c r="P14" s="666"/>
      <c r="Q14" s="6357"/>
      <c r="R14" s="6358"/>
    </row>
    <row r="15" spans="2:20">
      <c r="B15" s="6354"/>
      <c r="C15" s="6355"/>
      <c r="D15" s="6356"/>
      <c r="E15" s="236"/>
      <c r="F15" s="6354"/>
      <c r="G15" s="6355"/>
      <c r="H15" s="6356"/>
      <c r="I15" s="666"/>
      <c r="J15" s="6368"/>
      <c r="K15" s="6358"/>
      <c r="L15" s="666"/>
      <c r="M15" s="6354"/>
      <c r="N15" s="6355"/>
      <c r="O15" s="6356"/>
      <c r="P15" s="666"/>
      <c r="Q15" s="6357"/>
      <c r="R15" s="6358"/>
    </row>
    <row r="16" spans="2:20">
      <c r="B16" s="6354"/>
      <c r="C16" s="6355"/>
      <c r="D16" s="6356"/>
      <c r="E16" s="236"/>
      <c r="F16" s="6354"/>
      <c r="G16" s="6355"/>
      <c r="H16" s="6356"/>
      <c r="I16" s="666"/>
      <c r="J16" s="6368"/>
      <c r="K16" s="6358"/>
      <c r="L16" s="666"/>
      <c r="M16" s="6354"/>
      <c r="N16" s="6355"/>
      <c r="O16" s="6356"/>
      <c r="P16" s="666"/>
      <c r="Q16" s="6357"/>
      <c r="R16" s="6358"/>
    </row>
    <row r="17" spans="2:18">
      <c r="B17" s="6354"/>
      <c r="C17" s="6355"/>
      <c r="D17" s="6356"/>
      <c r="E17" s="236"/>
      <c r="F17" s="6354"/>
      <c r="G17" s="6355"/>
      <c r="H17" s="6356"/>
      <c r="I17" s="666"/>
      <c r="J17" s="6368"/>
      <c r="K17" s="6358"/>
      <c r="L17" s="666"/>
      <c r="M17" s="6354"/>
      <c r="N17" s="6355"/>
      <c r="O17" s="6356"/>
      <c r="P17" s="666"/>
      <c r="Q17" s="6357"/>
      <c r="R17" s="6358"/>
    </row>
    <row r="18" spans="2:18">
      <c r="B18" s="6354"/>
      <c r="C18" s="6355"/>
      <c r="D18" s="6356"/>
      <c r="E18" s="236"/>
      <c r="F18" s="6354"/>
      <c r="G18" s="6355"/>
      <c r="H18" s="6356"/>
      <c r="I18" s="666"/>
      <c r="J18" s="6368"/>
      <c r="K18" s="6358"/>
      <c r="L18" s="666"/>
      <c r="M18" s="6354"/>
      <c r="N18" s="6355"/>
      <c r="O18" s="6356"/>
      <c r="P18" s="666"/>
      <c r="Q18" s="6357"/>
      <c r="R18" s="6358"/>
    </row>
    <row r="19" spans="2:18">
      <c r="B19" s="6354"/>
      <c r="C19" s="6355"/>
      <c r="D19" s="6356"/>
      <c r="E19" s="236"/>
      <c r="F19" s="6354"/>
      <c r="G19" s="6355"/>
      <c r="H19" s="6356"/>
      <c r="I19" s="666"/>
      <c r="J19" s="6368"/>
      <c r="K19" s="6358"/>
      <c r="L19" s="666"/>
      <c r="M19" s="6354"/>
      <c r="N19" s="6355"/>
      <c r="O19" s="6356"/>
      <c r="P19" s="666"/>
      <c r="Q19" s="6357"/>
      <c r="R19" s="6358"/>
    </row>
    <row r="20" spans="2:18">
      <c r="B20" s="6354"/>
      <c r="C20" s="6355"/>
      <c r="D20" s="6356"/>
      <c r="E20" s="236"/>
      <c r="F20" s="6354"/>
      <c r="G20" s="6355"/>
      <c r="H20" s="6356"/>
      <c r="I20" s="666"/>
      <c r="J20" s="6368"/>
      <c r="K20" s="6358"/>
      <c r="L20" s="666"/>
      <c r="M20" s="6354"/>
      <c r="N20" s="6355"/>
      <c r="O20" s="6356"/>
      <c r="P20" s="666"/>
      <c r="Q20" s="6357"/>
      <c r="R20" s="6369"/>
    </row>
    <row r="21" spans="2:18">
      <c r="B21" s="6354"/>
      <c r="C21" s="6355"/>
      <c r="D21" s="6356"/>
      <c r="E21" s="236"/>
      <c r="F21" s="6354"/>
      <c r="G21" s="6355"/>
      <c r="H21" s="6356"/>
      <c r="I21" s="666"/>
      <c r="J21" s="6368"/>
      <c r="K21" s="6358"/>
      <c r="L21" s="666"/>
      <c r="M21" s="6354"/>
      <c r="N21" s="6355"/>
      <c r="O21" s="6356"/>
      <c r="P21" s="666"/>
      <c r="Q21" s="6357"/>
      <c r="R21" s="6369"/>
    </row>
    <row r="22" spans="2:18">
      <c r="B22" s="6354"/>
      <c r="C22" s="6355"/>
      <c r="D22" s="6356"/>
      <c r="E22" s="236"/>
      <c r="F22" s="6354"/>
      <c r="G22" s="6355"/>
      <c r="H22" s="6370"/>
      <c r="I22" s="666"/>
      <c r="J22" s="6368"/>
      <c r="K22" s="6358"/>
      <c r="L22" s="666"/>
      <c r="M22" s="6354"/>
      <c r="N22" s="6355"/>
      <c r="O22" s="6356"/>
      <c r="P22" s="666"/>
      <c r="Q22" s="6357"/>
      <c r="R22" s="6369"/>
    </row>
    <row r="23" spans="2:18">
      <c r="B23" s="6354"/>
      <c r="C23" s="6355"/>
      <c r="D23" s="6356"/>
      <c r="E23" s="236"/>
      <c r="F23" s="6354"/>
      <c r="G23" s="6355"/>
      <c r="H23" s="6370"/>
      <c r="I23" s="666"/>
      <c r="J23" s="6368"/>
      <c r="K23" s="6358"/>
      <c r="L23" s="666"/>
      <c r="M23" s="6354"/>
      <c r="N23" s="6355"/>
      <c r="O23" s="6356"/>
      <c r="P23" s="666"/>
      <c r="Q23" s="6357"/>
      <c r="R23" s="6369"/>
    </row>
    <row r="24" spans="2:18">
      <c r="B24" s="6354"/>
      <c r="C24" s="6355"/>
      <c r="D24" s="6356"/>
      <c r="E24" s="236"/>
      <c r="F24" s="6354"/>
      <c r="G24" s="6355"/>
      <c r="H24" s="6370"/>
      <c r="I24" s="666"/>
      <c r="J24" s="6368"/>
      <c r="K24" s="6358"/>
      <c r="L24" s="666"/>
      <c r="M24" s="6354"/>
      <c r="N24" s="6355"/>
      <c r="O24" s="6356"/>
      <c r="P24" s="666"/>
      <c r="Q24" s="6357"/>
      <c r="R24" s="6369"/>
    </row>
    <row r="25" spans="2:18">
      <c r="B25" s="6354"/>
      <c r="C25" s="6355"/>
      <c r="D25" s="6356"/>
      <c r="E25" s="236"/>
      <c r="F25" s="6354"/>
      <c r="G25" s="6355"/>
      <c r="H25" s="6370"/>
      <c r="I25" s="666"/>
      <c r="J25" s="6368"/>
      <c r="K25" s="6358"/>
      <c r="L25" s="666"/>
      <c r="M25" s="6354"/>
      <c r="N25" s="6355"/>
      <c r="O25" s="6356"/>
      <c r="P25" s="666"/>
      <c r="Q25" s="6357"/>
      <c r="R25" s="6369"/>
    </row>
    <row r="26" spans="2:18">
      <c r="B26" s="6354"/>
      <c r="C26" s="6355"/>
      <c r="D26" s="6356"/>
      <c r="E26" s="236"/>
      <c r="F26" s="6354"/>
      <c r="G26" s="6355"/>
      <c r="H26" s="6370"/>
      <c r="I26" s="666"/>
      <c r="J26" s="6368"/>
      <c r="K26" s="6358"/>
      <c r="L26" s="666"/>
      <c r="M26" s="6354"/>
      <c r="N26" s="6355"/>
      <c r="O26" s="6356"/>
      <c r="P26" s="666"/>
      <c r="Q26" s="6357"/>
      <c r="R26" s="6369"/>
    </row>
    <row r="27" spans="2:18">
      <c r="B27" s="6354"/>
      <c r="C27" s="6355"/>
      <c r="D27" s="6356"/>
      <c r="E27" s="236"/>
      <c r="F27" s="6354"/>
      <c r="G27" s="6355"/>
      <c r="H27" s="6370"/>
      <c r="I27" s="666"/>
      <c r="J27" s="6368"/>
      <c r="K27" s="6359"/>
      <c r="L27" s="666"/>
      <c r="M27" s="6354"/>
      <c r="N27" s="6355"/>
      <c r="O27" s="6356"/>
      <c r="P27" s="666"/>
      <c r="Q27" s="6357"/>
      <c r="R27" s="6369"/>
    </row>
    <row r="28" spans="2:18">
      <c r="B28" s="6354"/>
      <c r="C28" s="6355"/>
      <c r="D28" s="6356"/>
      <c r="E28" s="236"/>
      <c r="F28" s="6354"/>
      <c r="G28" s="6355"/>
      <c r="H28" s="6370"/>
      <c r="I28" s="666"/>
      <c r="J28" s="6368"/>
      <c r="K28" s="6358"/>
      <c r="L28" s="666"/>
      <c r="M28" s="6354"/>
      <c r="N28" s="6355"/>
      <c r="O28" s="6356"/>
      <c r="P28" s="666"/>
      <c r="Q28" s="6357"/>
      <c r="R28" s="6369"/>
    </row>
    <row r="29" spans="2:18">
      <c r="B29" s="6354"/>
      <c r="C29" s="6355"/>
      <c r="D29" s="6356"/>
      <c r="E29" s="236"/>
      <c r="F29" s="6354"/>
      <c r="G29" s="6355"/>
      <c r="H29" s="6370"/>
      <c r="I29" s="666"/>
      <c r="J29" s="6368"/>
      <c r="K29" s="6358"/>
      <c r="L29" s="666"/>
      <c r="M29" s="6354"/>
      <c r="N29" s="6355"/>
      <c r="O29" s="6356"/>
      <c r="P29" s="666"/>
      <c r="Q29" s="6357"/>
      <c r="R29" s="6369"/>
    </row>
    <row r="30" spans="2:18">
      <c r="B30" s="6354"/>
      <c r="C30" s="6355"/>
      <c r="D30" s="6356"/>
      <c r="E30" s="236"/>
      <c r="F30" s="6354"/>
      <c r="G30" s="6355"/>
      <c r="H30" s="6370"/>
      <c r="I30" s="666"/>
      <c r="J30" s="6368"/>
      <c r="K30" s="6358"/>
      <c r="L30" s="666"/>
      <c r="M30" s="6354"/>
      <c r="N30" s="6355"/>
      <c r="O30" s="6356"/>
      <c r="P30" s="666"/>
      <c r="Q30" s="6357"/>
      <c r="R30" s="6369"/>
    </row>
    <row r="31" spans="2:18">
      <c r="B31" s="6354"/>
      <c r="C31" s="6355"/>
      <c r="D31" s="6356"/>
      <c r="E31" s="236"/>
      <c r="F31" s="6354"/>
      <c r="G31" s="6355"/>
      <c r="H31" s="6370"/>
      <c r="I31" s="666"/>
      <c r="J31" s="6368"/>
      <c r="K31" s="6358"/>
      <c r="L31" s="666"/>
      <c r="M31" s="6354"/>
      <c r="N31" s="6355"/>
      <c r="O31" s="6356"/>
      <c r="P31" s="666"/>
      <c r="Q31" s="6357"/>
      <c r="R31" s="6369"/>
    </row>
    <row r="32" spans="2:18">
      <c r="B32" s="6354"/>
      <c r="C32" s="6355"/>
      <c r="D32" s="6356"/>
      <c r="E32" s="236"/>
      <c r="F32" s="6354"/>
      <c r="G32" s="6355"/>
      <c r="H32" s="6370"/>
      <c r="I32" s="666"/>
      <c r="J32" s="6368"/>
      <c r="K32" s="6358"/>
      <c r="L32" s="666"/>
      <c r="M32" s="6354"/>
      <c r="N32" s="6355"/>
      <c r="O32" s="6356"/>
      <c r="P32" s="666"/>
      <c r="Q32" s="6357"/>
      <c r="R32" s="6358"/>
    </row>
    <row r="33" spans="2:18">
      <c r="B33" s="6354"/>
      <c r="C33" s="6355"/>
      <c r="D33" s="6356"/>
      <c r="E33" s="236"/>
      <c r="F33" s="6354"/>
      <c r="G33" s="6355"/>
      <c r="H33" s="6370"/>
      <c r="I33" s="666"/>
      <c r="J33" s="6368"/>
      <c r="K33" s="6358"/>
      <c r="L33" s="666"/>
      <c r="M33" s="6354"/>
      <c r="N33" s="6355"/>
      <c r="O33" s="6356"/>
      <c r="P33" s="666"/>
      <c r="Q33" s="6357"/>
      <c r="R33" s="6358"/>
    </row>
    <row r="34" spans="2:18">
      <c r="B34" s="6354"/>
      <c r="C34" s="6355"/>
      <c r="D34" s="6356"/>
      <c r="E34" s="236"/>
      <c r="F34" s="6354"/>
      <c r="G34" s="6355"/>
      <c r="H34" s="6356"/>
      <c r="I34" s="666"/>
      <c r="J34" s="6368"/>
      <c r="K34" s="6358"/>
      <c r="L34" s="666"/>
      <c r="M34" s="6354"/>
      <c r="N34" s="6355"/>
      <c r="O34" s="6356"/>
      <c r="P34" s="666"/>
      <c r="Q34" s="6357"/>
      <c r="R34" s="6358"/>
    </row>
    <row r="35" spans="2:18">
      <c r="B35" s="6354"/>
      <c r="C35" s="6355"/>
      <c r="D35" s="6356"/>
      <c r="E35" s="236"/>
      <c r="F35" s="6354"/>
      <c r="G35" s="6355"/>
      <c r="H35" s="6356"/>
      <c r="I35" s="666"/>
      <c r="J35" s="6368"/>
      <c r="K35" s="6358"/>
      <c r="L35" s="666"/>
      <c r="M35" s="6354"/>
      <c r="N35" s="6355"/>
      <c r="O35" s="6356"/>
      <c r="P35" s="666"/>
      <c r="Q35" s="6357"/>
      <c r="R35" s="6358"/>
    </row>
    <row r="36" spans="2:18">
      <c r="B36" s="6354"/>
      <c r="C36" s="6355"/>
      <c r="D36" s="6356"/>
      <c r="E36" s="236"/>
      <c r="F36" s="6354"/>
      <c r="G36" s="6355"/>
      <c r="H36" s="6356"/>
      <c r="I36" s="666"/>
      <c r="J36" s="6368"/>
      <c r="K36" s="6358"/>
      <c r="L36" s="666"/>
      <c r="M36" s="6354"/>
      <c r="N36" s="6355"/>
      <c r="O36" s="6356"/>
      <c r="P36" s="666"/>
      <c r="Q36" s="6357"/>
      <c r="R36" s="6358"/>
    </row>
    <row r="37" spans="2:18">
      <c r="B37" s="6354"/>
      <c r="C37" s="6355"/>
      <c r="D37" s="6356"/>
      <c r="E37" s="236"/>
      <c r="F37" s="6354"/>
      <c r="G37" s="6355"/>
      <c r="H37" s="6356"/>
      <c r="I37" s="666"/>
      <c r="J37" s="6368"/>
      <c r="K37" s="6358"/>
      <c r="L37" s="666"/>
      <c r="M37" s="6354"/>
      <c r="N37" s="6355"/>
      <c r="O37" s="6356"/>
      <c r="P37" s="666"/>
      <c r="Q37" s="6357"/>
      <c r="R37" s="6358"/>
    </row>
    <row r="38" spans="2:18">
      <c r="B38" s="6354"/>
      <c r="C38" s="6355"/>
      <c r="D38" s="6356"/>
      <c r="E38" s="236"/>
      <c r="F38" s="6354"/>
      <c r="G38" s="6355"/>
      <c r="H38" s="6356"/>
      <c r="I38" s="666"/>
      <c r="J38" s="6368"/>
      <c r="K38" s="6358"/>
      <c r="L38" s="666"/>
      <c r="M38" s="6354"/>
      <c r="N38" s="6355"/>
      <c r="O38" s="6356"/>
      <c r="P38" s="666"/>
      <c r="Q38" s="6357"/>
      <c r="R38" s="6358"/>
    </row>
    <row r="39" spans="2:18">
      <c r="B39" s="6354"/>
      <c r="C39" s="6355"/>
      <c r="D39" s="6356"/>
      <c r="E39" s="236"/>
      <c r="F39" s="6354"/>
      <c r="G39" s="6355"/>
      <c r="H39" s="6356"/>
      <c r="I39" s="666"/>
      <c r="J39" s="6368"/>
      <c r="K39" s="6358"/>
      <c r="L39" s="666"/>
      <c r="M39" s="6354"/>
      <c r="N39" s="6355"/>
      <c r="O39" s="6356"/>
      <c r="P39" s="666"/>
      <c r="Q39" s="6357"/>
      <c r="R39" s="6358"/>
    </row>
    <row r="40" spans="2:18">
      <c r="B40" s="6354"/>
      <c r="C40" s="6355"/>
      <c r="D40" s="6356"/>
      <c r="E40" s="236"/>
      <c r="F40" s="6354"/>
      <c r="G40" s="6355"/>
      <c r="H40" s="6356"/>
      <c r="I40" s="666"/>
      <c r="J40" s="6368"/>
      <c r="K40" s="6358"/>
      <c r="L40" s="666"/>
      <c r="M40" s="6354"/>
      <c r="N40" s="6355"/>
      <c r="O40" s="6356"/>
      <c r="P40" s="666"/>
      <c r="Q40" s="6357"/>
      <c r="R40" s="6358"/>
    </row>
    <row r="41" spans="2:18">
      <c r="B41" s="6354"/>
      <c r="C41" s="6355"/>
      <c r="D41" s="6356"/>
      <c r="E41" s="236"/>
      <c r="F41" s="6354"/>
      <c r="G41" s="6355"/>
      <c r="H41" s="6356"/>
      <c r="I41" s="666"/>
      <c r="J41" s="6368"/>
      <c r="K41" s="6358"/>
      <c r="L41" s="666"/>
      <c r="M41" s="6354"/>
      <c r="N41" s="6355"/>
      <c r="O41" s="6356"/>
      <c r="P41" s="666"/>
      <c r="Q41" s="6357"/>
      <c r="R41" s="6358"/>
    </row>
    <row r="42" spans="2:18">
      <c r="B42" s="6354"/>
      <c r="C42" s="6355"/>
      <c r="D42" s="6356"/>
      <c r="E42" s="236"/>
      <c r="F42" s="6354"/>
      <c r="G42" s="6355"/>
      <c r="H42" s="6356"/>
      <c r="I42" s="666"/>
      <c r="J42" s="6368"/>
      <c r="K42" s="6358"/>
      <c r="L42" s="666"/>
      <c r="M42" s="6354"/>
      <c r="N42" s="6355"/>
      <c r="O42" s="6356"/>
      <c r="P42" s="666"/>
      <c r="Q42" s="6357"/>
      <c r="R42" s="6358"/>
    </row>
    <row r="43" spans="2:18">
      <c r="B43" s="6354"/>
      <c r="C43" s="6355"/>
      <c r="D43" s="6356"/>
      <c r="E43" s="236"/>
      <c r="F43" s="6354"/>
      <c r="G43" s="6355"/>
      <c r="H43" s="6356"/>
      <c r="I43" s="666"/>
      <c r="J43" s="6368"/>
      <c r="K43" s="6358"/>
      <c r="L43" s="666"/>
      <c r="M43" s="6354"/>
      <c r="N43" s="6355"/>
      <c r="O43" s="6356"/>
      <c r="P43" s="666"/>
      <c r="Q43" s="6357"/>
      <c r="R43" s="6358"/>
    </row>
    <row r="44" spans="2:18">
      <c r="B44" s="6354"/>
      <c r="C44" s="6355"/>
      <c r="D44" s="6356"/>
      <c r="E44" s="236"/>
      <c r="F44" s="6354"/>
      <c r="G44" s="6355"/>
      <c r="H44" s="6356"/>
      <c r="I44" s="666"/>
      <c r="J44" s="6368"/>
      <c r="K44" s="6358"/>
      <c r="L44" s="666"/>
      <c r="M44" s="6354"/>
      <c r="N44" s="6355"/>
      <c r="O44" s="6356"/>
      <c r="P44" s="666"/>
      <c r="Q44" s="6357"/>
      <c r="R44" s="6358"/>
    </row>
    <row r="45" spans="2:18">
      <c r="B45" s="6354"/>
      <c r="C45" s="6355"/>
      <c r="D45" s="6356"/>
      <c r="E45" s="236"/>
      <c r="F45" s="6354"/>
      <c r="G45" s="6355"/>
      <c r="H45" s="6356"/>
      <c r="I45" s="666"/>
      <c r="J45" s="6368"/>
      <c r="K45" s="6358"/>
      <c r="L45" s="666"/>
      <c r="M45" s="6354"/>
      <c r="N45" s="6355"/>
      <c r="O45" s="6356"/>
      <c r="P45" s="666"/>
      <c r="Q45" s="6357"/>
      <c r="R45" s="6358"/>
    </row>
    <row r="46" spans="2:18">
      <c r="B46" s="6354"/>
      <c r="C46" s="6355"/>
      <c r="D46" s="6356"/>
      <c r="E46" s="236"/>
      <c r="F46" s="6354"/>
      <c r="G46" s="6355"/>
      <c r="H46" s="6356"/>
      <c r="I46" s="666"/>
      <c r="J46" s="6368"/>
      <c r="K46" s="6358"/>
      <c r="L46" s="666"/>
      <c r="M46" s="6354"/>
      <c r="N46" s="6355"/>
      <c r="O46" s="6356"/>
      <c r="P46" s="666"/>
      <c r="Q46" s="6357"/>
      <c r="R46" s="6358"/>
    </row>
    <row r="47" spans="2:18">
      <c r="B47" s="6354"/>
      <c r="C47" s="6355"/>
      <c r="D47" s="6356"/>
      <c r="E47" s="236"/>
      <c r="F47" s="6354"/>
      <c r="G47" s="6355"/>
      <c r="H47" s="6356"/>
      <c r="I47" s="666"/>
      <c r="J47" s="6368"/>
      <c r="K47" s="6358"/>
      <c r="L47" s="666"/>
      <c r="M47" s="6354"/>
      <c r="N47" s="6355"/>
      <c r="O47" s="6356"/>
      <c r="P47" s="666"/>
      <c r="Q47" s="6357"/>
      <c r="R47" s="6358"/>
    </row>
    <row r="48" spans="2:18">
      <c r="B48" s="6354"/>
      <c r="C48" s="6355"/>
      <c r="D48" s="6356"/>
      <c r="E48" s="236"/>
      <c r="F48" s="6354"/>
      <c r="G48" s="6355"/>
      <c r="H48" s="6356"/>
      <c r="I48" s="666"/>
      <c r="J48" s="6368"/>
      <c r="K48" s="6358"/>
      <c r="L48" s="666"/>
      <c r="M48" s="6354"/>
      <c r="N48" s="6355"/>
      <c r="O48" s="6356"/>
      <c r="P48" s="666"/>
      <c r="Q48" s="6357"/>
      <c r="R48" s="6358"/>
    </row>
    <row r="49" spans="2:18">
      <c r="B49" s="6354"/>
      <c r="C49" s="6355"/>
      <c r="D49" s="6356"/>
      <c r="E49" s="236"/>
      <c r="F49" s="6354"/>
      <c r="G49" s="6355"/>
      <c r="H49" s="6356"/>
      <c r="I49" s="666"/>
      <c r="J49" s="6368"/>
      <c r="K49" s="6358"/>
      <c r="L49" s="666"/>
      <c r="M49" s="6354"/>
      <c r="N49" s="6355"/>
      <c r="O49" s="6356"/>
      <c r="P49" s="666"/>
      <c r="Q49" s="6357"/>
      <c r="R49" s="6358"/>
    </row>
    <row r="50" spans="2:18">
      <c r="B50" s="6354"/>
      <c r="C50" s="6355"/>
      <c r="D50" s="6356"/>
      <c r="E50" s="236"/>
      <c r="F50" s="6354"/>
      <c r="G50" s="6355"/>
      <c r="H50" s="6356"/>
      <c r="I50" s="666"/>
      <c r="J50" s="6368"/>
      <c r="K50" s="6358"/>
      <c r="L50" s="666"/>
      <c r="M50" s="6354"/>
      <c r="N50" s="6355"/>
      <c r="O50" s="6356"/>
      <c r="P50" s="666"/>
      <c r="Q50" s="6357"/>
      <c r="R50" s="6358"/>
    </row>
    <row r="51" spans="2:18">
      <c r="B51" s="6354"/>
      <c r="C51" s="6355"/>
      <c r="D51" s="6356"/>
      <c r="E51" s="236"/>
      <c r="F51" s="6354"/>
      <c r="G51" s="6355"/>
      <c r="H51" s="6356"/>
      <c r="I51" s="666"/>
      <c r="J51" s="6368"/>
      <c r="K51" s="6358"/>
      <c r="L51" s="666"/>
      <c r="M51" s="6354"/>
      <c r="N51" s="6355"/>
      <c r="O51" s="6356"/>
      <c r="P51" s="666"/>
      <c r="Q51" s="6357"/>
      <c r="R51" s="6358"/>
    </row>
    <row r="52" spans="2:18">
      <c r="B52" s="6354"/>
      <c r="C52" s="6355"/>
      <c r="D52" s="6356"/>
      <c r="E52" s="236"/>
      <c r="F52" s="6354"/>
      <c r="G52" s="6355"/>
      <c r="H52" s="6356"/>
      <c r="I52" s="666"/>
      <c r="J52" s="6368"/>
      <c r="K52" s="6358"/>
      <c r="L52" s="666"/>
      <c r="M52" s="6354"/>
      <c r="N52" s="6355"/>
      <c r="O52" s="6356"/>
      <c r="P52" s="666"/>
      <c r="Q52" s="6357"/>
      <c r="R52" s="6358"/>
    </row>
    <row r="53" spans="2:18">
      <c r="B53" s="6354"/>
      <c r="C53" s="6355"/>
      <c r="D53" s="6356"/>
      <c r="E53" s="236"/>
      <c r="F53" s="6354"/>
      <c r="G53" s="6355"/>
      <c r="H53" s="6356"/>
      <c r="I53" s="666"/>
      <c r="J53" s="6368"/>
      <c r="K53" s="6358"/>
      <c r="L53" s="666"/>
      <c r="M53" s="6354"/>
      <c r="N53" s="6355"/>
      <c r="O53" s="6356"/>
      <c r="P53" s="666"/>
      <c r="Q53" s="6357"/>
      <c r="R53" s="6358"/>
    </row>
    <row r="54" spans="2:18">
      <c r="B54" s="6354"/>
      <c r="C54" s="6355"/>
      <c r="D54" s="6356"/>
      <c r="E54" s="236"/>
      <c r="F54" s="6354"/>
      <c r="G54" s="6355"/>
      <c r="H54" s="6356"/>
      <c r="I54" s="666"/>
      <c r="J54" s="6357"/>
      <c r="K54" s="6358"/>
      <c r="L54" s="666"/>
      <c r="M54" s="6354"/>
      <c r="N54" s="6355"/>
      <c r="O54" s="6356"/>
      <c r="P54" s="666"/>
      <c r="Q54" s="6357"/>
      <c r="R54" s="6358"/>
    </row>
    <row r="55" spans="2:18">
      <c r="B55" s="6354"/>
      <c r="C55" s="6355"/>
      <c r="D55" s="6356"/>
      <c r="E55" s="236"/>
      <c r="F55" s="6354"/>
      <c r="G55" s="6355"/>
      <c r="H55" s="6356"/>
      <c r="I55" s="666"/>
      <c r="J55" s="6357"/>
      <c r="K55" s="6358"/>
      <c r="L55" s="666"/>
      <c r="M55" s="6354"/>
      <c r="N55" s="6355"/>
      <c r="O55" s="6356"/>
      <c r="P55" s="666"/>
      <c r="Q55" s="6357"/>
      <c r="R55" s="6358"/>
    </row>
    <row r="56" spans="2:18">
      <c r="B56" s="6354"/>
      <c r="C56" s="6355"/>
      <c r="D56" s="6356"/>
      <c r="E56" s="236"/>
      <c r="F56" s="6354"/>
      <c r="G56" s="6355"/>
      <c r="H56" s="6356"/>
      <c r="I56" s="666"/>
      <c r="J56" s="6357"/>
      <c r="K56" s="6358"/>
      <c r="L56" s="666"/>
      <c r="M56" s="6354"/>
      <c r="N56" s="6355"/>
      <c r="O56" s="6356"/>
      <c r="P56" s="666"/>
      <c r="Q56" s="6357"/>
      <c r="R56" s="6358"/>
    </row>
    <row r="57" spans="2:18">
      <c r="B57" s="6354"/>
      <c r="C57" s="6355"/>
      <c r="D57" s="6356"/>
      <c r="E57" s="236"/>
      <c r="F57" s="6354"/>
      <c r="G57" s="6355"/>
      <c r="H57" s="6356"/>
      <c r="I57" s="666"/>
      <c r="J57" s="6357"/>
      <c r="K57" s="6358"/>
      <c r="L57" s="666"/>
      <c r="M57" s="6354"/>
      <c r="N57" s="6355"/>
      <c r="O57" s="6356"/>
      <c r="P57" s="666"/>
      <c r="Q57" s="6357"/>
      <c r="R57" s="6358"/>
    </row>
    <row r="58" spans="2:18">
      <c r="B58" s="6354"/>
      <c r="C58" s="6355"/>
      <c r="D58" s="6356"/>
      <c r="E58" s="236"/>
      <c r="F58" s="6354"/>
      <c r="G58" s="6355"/>
      <c r="H58" s="6356"/>
      <c r="I58" s="666"/>
      <c r="J58" s="6357"/>
      <c r="K58" s="6358"/>
      <c r="L58" s="666"/>
      <c r="M58" s="6354"/>
      <c r="N58" s="6355"/>
      <c r="O58" s="6356"/>
      <c r="P58" s="666"/>
      <c r="Q58" s="6357"/>
      <c r="R58" s="6358"/>
    </row>
    <row r="59" spans="2:18">
      <c r="B59" s="6354"/>
      <c r="C59" s="6355"/>
      <c r="D59" s="6356"/>
      <c r="E59" s="236"/>
      <c r="F59" s="6354"/>
      <c r="G59" s="6355"/>
      <c r="H59" s="6356"/>
      <c r="I59" s="666"/>
      <c r="J59" s="6357"/>
      <c r="K59" s="6358"/>
      <c r="L59" s="666"/>
      <c r="M59" s="6354"/>
      <c r="N59" s="6355"/>
      <c r="O59" s="6356"/>
      <c r="P59" s="666"/>
      <c r="Q59" s="6357"/>
      <c r="R59" s="6358"/>
    </row>
    <row r="60" spans="2:18">
      <c r="B60" s="6354"/>
      <c r="C60" s="6355"/>
      <c r="D60" s="6356"/>
      <c r="E60" s="236"/>
      <c r="F60" s="6354"/>
      <c r="G60" s="6355"/>
      <c r="H60" s="6356"/>
      <c r="I60" s="666"/>
      <c r="J60" s="6357"/>
      <c r="K60" s="6358"/>
      <c r="L60" s="666"/>
      <c r="M60" s="6354"/>
      <c r="N60" s="6355"/>
      <c r="O60" s="6356"/>
      <c r="P60" s="666"/>
      <c r="Q60" s="6357"/>
      <c r="R60" s="6358"/>
    </row>
    <row r="61" spans="2:18">
      <c r="B61" s="6354"/>
      <c r="C61" s="6355"/>
      <c r="D61" s="6356"/>
      <c r="E61" s="236"/>
      <c r="F61" s="6354"/>
      <c r="G61" s="6355"/>
      <c r="H61" s="6356"/>
      <c r="I61" s="666"/>
      <c r="J61" s="6357"/>
      <c r="K61" s="6358"/>
      <c r="L61" s="666"/>
      <c r="M61" s="6354"/>
      <c r="N61" s="6355"/>
      <c r="O61" s="6356"/>
      <c r="P61" s="666"/>
      <c r="Q61" s="6357"/>
      <c r="R61" s="6358"/>
    </row>
    <row r="62" spans="2:18">
      <c r="B62" s="6354"/>
      <c r="C62" s="6355"/>
      <c r="D62" s="6356"/>
      <c r="E62" s="236"/>
      <c r="F62" s="6354"/>
      <c r="G62" s="6355"/>
      <c r="H62" s="6356"/>
      <c r="I62" s="666"/>
      <c r="J62" s="6357"/>
      <c r="K62" s="6358"/>
      <c r="L62" s="666"/>
      <c r="M62" s="6354"/>
      <c r="N62" s="6355"/>
      <c r="O62" s="6356"/>
      <c r="P62" s="666"/>
      <c r="Q62" s="6357"/>
      <c r="R62" s="6358"/>
    </row>
    <row r="63" spans="2:18">
      <c r="B63" s="6354"/>
      <c r="C63" s="6355"/>
      <c r="D63" s="6356"/>
      <c r="E63" s="236"/>
      <c r="F63" s="6354"/>
      <c r="G63" s="6355"/>
      <c r="H63" s="6356"/>
      <c r="I63" s="666"/>
      <c r="J63" s="6357"/>
      <c r="K63" s="6358"/>
      <c r="L63" s="666"/>
      <c r="M63" s="6354"/>
      <c r="N63" s="6355"/>
      <c r="O63" s="6356"/>
      <c r="P63" s="666"/>
      <c r="Q63" s="6357"/>
      <c r="R63" s="6358"/>
    </row>
    <row r="64" spans="2:18">
      <c r="B64" s="6354"/>
      <c r="C64" s="6355"/>
      <c r="D64" s="6356"/>
      <c r="E64" s="236"/>
      <c r="F64" s="6354"/>
      <c r="G64" s="6355"/>
      <c r="H64" s="6356"/>
      <c r="I64" s="666"/>
      <c r="J64" s="6357"/>
      <c r="K64" s="6358"/>
      <c r="L64" s="666"/>
      <c r="M64" s="6354"/>
      <c r="N64" s="6355"/>
      <c r="O64" s="6356"/>
      <c r="P64" s="666"/>
      <c r="Q64" s="6357"/>
      <c r="R64" s="6358"/>
    </row>
    <row r="65" spans="2:18">
      <c r="B65" s="6354"/>
      <c r="C65" s="6355"/>
      <c r="D65" s="6356"/>
      <c r="E65" s="236"/>
      <c r="F65" s="6354"/>
      <c r="G65" s="6355"/>
      <c r="H65" s="6356"/>
      <c r="I65" s="666"/>
      <c r="J65" s="6357"/>
      <c r="K65" s="6358"/>
      <c r="L65" s="666"/>
      <c r="M65" s="6354"/>
      <c r="N65" s="6355"/>
      <c r="O65" s="6356"/>
      <c r="P65" s="666"/>
      <c r="Q65" s="6357"/>
      <c r="R65" s="6358"/>
    </row>
    <row r="66" spans="2:18">
      <c r="B66" s="6354"/>
      <c r="C66" s="6355"/>
      <c r="D66" s="6356"/>
      <c r="E66" s="236"/>
      <c r="F66" s="6354"/>
      <c r="G66" s="6355"/>
      <c r="H66" s="6356"/>
      <c r="I66" s="666"/>
      <c r="J66" s="6357"/>
      <c r="K66" s="6358"/>
      <c r="L66" s="666"/>
      <c r="M66" s="6354"/>
      <c r="N66" s="6355"/>
      <c r="O66" s="6356"/>
      <c r="P66" s="666"/>
      <c r="Q66" s="6357"/>
      <c r="R66" s="6358"/>
    </row>
    <row r="67" spans="2:18">
      <c r="B67" s="6354"/>
      <c r="C67" s="6355"/>
      <c r="D67" s="6356"/>
      <c r="E67" s="236"/>
      <c r="F67" s="6354"/>
      <c r="G67" s="6355"/>
      <c r="H67" s="6356"/>
      <c r="I67" s="666"/>
      <c r="J67" s="6357"/>
      <c r="K67" s="6358"/>
      <c r="L67" s="666"/>
      <c r="M67" s="6354"/>
      <c r="N67" s="6355"/>
      <c r="O67" s="6356"/>
      <c r="P67" s="666"/>
      <c r="Q67" s="6357"/>
      <c r="R67" s="6358"/>
    </row>
    <row r="68" spans="2:18">
      <c r="B68" s="6354"/>
      <c r="C68" s="6355"/>
      <c r="D68" s="6356"/>
      <c r="E68" s="236"/>
      <c r="F68" s="6354"/>
      <c r="G68" s="6355"/>
      <c r="H68" s="6356"/>
      <c r="I68" s="666"/>
      <c r="J68" s="6357"/>
      <c r="K68" s="6358"/>
      <c r="L68" s="666"/>
      <c r="M68" s="6354"/>
      <c r="N68" s="6355"/>
      <c r="O68" s="6356"/>
      <c r="P68" s="666"/>
      <c r="Q68" s="6357"/>
      <c r="R68" s="6358"/>
    </row>
    <row r="69" spans="2:18">
      <c r="B69" s="6354"/>
      <c r="C69" s="6355"/>
      <c r="D69" s="6356"/>
      <c r="E69" s="236"/>
      <c r="F69" s="6354"/>
      <c r="G69" s="6355"/>
      <c r="H69" s="6356"/>
      <c r="I69" s="666"/>
      <c r="J69" s="6357"/>
      <c r="K69" s="6358"/>
      <c r="L69" s="666"/>
      <c r="M69" s="6354"/>
      <c r="N69" s="6355"/>
      <c r="O69" s="6356"/>
      <c r="P69" s="666"/>
      <c r="Q69" s="6357"/>
      <c r="R69" s="6358"/>
    </row>
    <row r="70" spans="2:18" ht="13.5" thickBot="1">
      <c r="B70" s="6360"/>
      <c r="C70" s="6361"/>
      <c r="D70" s="6362"/>
      <c r="F70" s="6360"/>
      <c r="G70" s="6361"/>
      <c r="H70" s="6362"/>
      <c r="J70" s="6363"/>
      <c r="K70" s="6364"/>
      <c r="M70" s="6360"/>
      <c r="N70" s="6361"/>
      <c r="O70" s="6362"/>
      <c r="Q70" s="6363"/>
      <c r="R70" s="6364"/>
    </row>
  </sheetData>
  <hyperlinks>
    <hyperlink ref="T2" location="Content!A1" display="Content" xr:uid="{CF43CCB3-3EEE-405A-A7D4-281899454772}"/>
  </hyperlinks>
  <printOptions horizontalCentered="1"/>
  <pageMargins left="0.19685039370078741" right="0.19685039370078741" top="0.98425196850393704" bottom="0.55118110236220474" header="0.31496062992125984" footer="0.31496062992125984"/>
  <pageSetup paperSize="9" scale="48" fitToHeight="0"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CC99"/>
  </sheetPr>
  <dimension ref="B2:X53"/>
  <sheetViews>
    <sheetView showGridLines="0" topLeftCell="I1" zoomScale="85" zoomScaleNormal="85" workbookViewId="0">
      <selection activeCell="X2" sqref="X2"/>
    </sheetView>
  </sheetViews>
  <sheetFormatPr defaultColWidth="13.140625" defaultRowHeight="12.75" customHeight="1"/>
  <cols>
    <col min="1" max="1" width="1.85546875" style="1" customWidth="1"/>
    <col min="2" max="2" width="23.7109375" style="1" customWidth="1"/>
    <col min="3" max="3" width="18" style="1" customWidth="1"/>
    <col min="4" max="5" width="12.85546875" style="1" customWidth="1"/>
    <col min="6" max="8" width="11" style="1" customWidth="1"/>
    <col min="9" max="9" width="10.28515625" style="1" customWidth="1"/>
    <col min="10" max="12" width="12.42578125" style="1" customWidth="1"/>
    <col min="13" max="17" width="11.28515625" style="1" customWidth="1"/>
    <col min="18" max="18" width="10.28515625" style="1" customWidth="1"/>
    <col min="19" max="19" width="10.140625" style="1" customWidth="1"/>
    <col min="20" max="20" width="8.5703125" style="1" customWidth="1"/>
    <col min="21" max="21" width="9" style="1" customWidth="1"/>
    <col min="22" max="22" width="8.7109375" style="1" customWidth="1"/>
    <col min="23" max="23" width="7" style="1" customWidth="1"/>
    <col min="24" max="24" width="13.7109375" style="1" customWidth="1"/>
    <col min="25" max="16384" width="13.140625" style="1"/>
  </cols>
  <sheetData>
    <row r="2" spans="2:24" ht="14.1" customHeight="1" thickBot="1">
      <c r="B2" s="3" t="s">
        <v>3273</v>
      </c>
      <c r="R2" s="3"/>
      <c r="S2" s="3"/>
      <c r="T2" s="3"/>
      <c r="X2" s="6303" t="s">
        <v>1067</v>
      </c>
    </row>
    <row r="3" spans="2:24" ht="14.1" customHeight="1" thickBot="1">
      <c r="B3" s="426" t="s">
        <v>7</v>
      </c>
      <c r="C3" s="6304">
        <f>'Com Prof'!D2</f>
        <v>0</v>
      </c>
      <c r="D3" s="6305"/>
      <c r="E3" s="6305"/>
      <c r="F3" s="6305"/>
      <c r="R3" s="3"/>
      <c r="S3" s="3"/>
      <c r="T3" s="3"/>
    </row>
    <row r="4" spans="2:24" ht="14.1" customHeight="1" thickBot="1">
      <c r="B4" s="426" t="s">
        <v>757</v>
      </c>
      <c r="C4" s="6365">
        <f>'Com Prof'!D3</f>
        <v>45657</v>
      </c>
      <c r="D4" s="6366"/>
      <c r="E4" s="6366"/>
      <c r="F4" s="6366"/>
      <c r="G4" s="3"/>
      <c r="H4" s="3"/>
      <c r="I4" s="3"/>
      <c r="J4" s="3"/>
      <c r="K4" s="3"/>
      <c r="L4" s="3"/>
      <c r="M4" s="3"/>
      <c r="N4" s="3"/>
      <c r="O4" s="3"/>
      <c r="P4" s="3"/>
      <c r="Q4" s="3"/>
      <c r="R4" s="3"/>
      <c r="S4" s="3"/>
      <c r="T4" s="3"/>
      <c r="U4" s="3"/>
      <c r="V4" s="3"/>
    </row>
    <row r="5" spans="2:24" ht="14.1" customHeight="1">
      <c r="B5" s="4"/>
      <c r="C5" s="4"/>
      <c r="D5" s="4"/>
      <c r="E5" s="4"/>
      <c r="F5" s="4"/>
      <c r="G5" s="4"/>
      <c r="H5" s="4"/>
      <c r="I5" s="4"/>
      <c r="J5" s="4"/>
      <c r="K5" s="4"/>
      <c r="L5" s="4"/>
      <c r="M5" s="4"/>
      <c r="N5" s="4"/>
      <c r="O5" s="4"/>
      <c r="P5" s="4"/>
      <c r="Q5" s="4"/>
      <c r="R5" s="4"/>
      <c r="S5" s="4"/>
      <c r="T5" s="4"/>
      <c r="U5" s="4"/>
      <c r="V5" s="4"/>
    </row>
    <row r="6" spans="2:24" ht="14.1" customHeight="1">
      <c r="B6" s="594"/>
      <c r="C6" s="594"/>
      <c r="D6" s="594"/>
      <c r="E6" s="594"/>
      <c r="F6" s="594"/>
      <c r="G6" s="594"/>
      <c r="H6" s="594"/>
      <c r="I6" s="594"/>
      <c r="J6" s="594"/>
      <c r="K6" s="594"/>
      <c r="L6" s="594"/>
      <c r="M6" s="594"/>
      <c r="N6" s="594"/>
      <c r="O6" s="594"/>
      <c r="P6" s="594"/>
      <c r="Q6" s="594"/>
      <c r="R6" s="594"/>
      <c r="S6" s="594"/>
      <c r="T6" s="594"/>
      <c r="U6" s="594"/>
      <c r="V6" s="594"/>
    </row>
    <row r="7" spans="2:24" ht="14.1" customHeight="1"/>
    <row r="8" spans="2:24" ht="14.1" customHeight="1" thickBot="1"/>
    <row r="9" spans="2:24" ht="27.6" customHeight="1">
      <c r="B9" s="8881" t="s">
        <v>3274</v>
      </c>
      <c r="C9" s="6371" t="s">
        <v>3275</v>
      </c>
      <c r="D9" s="6371"/>
      <c r="E9" s="6371"/>
      <c r="F9" s="6372" t="s">
        <v>2883</v>
      </c>
      <c r="G9" s="6372"/>
      <c r="H9" s="6372"/>
      <c r="I9" s="6371" t="s">
        <v>2882</v>
      </c>
      <c r="J9" s="6371"/>
      <c r="K9" s="6371"/>
      <c r="L9" s="6371"/>
      <c r="M9" s="6371"/>
      <c r="N9" s="6371"/>
      <c r="O9" s="6371"/>
      <c r="P9" s="6371"/>
      <c r="Q9" s="6371"/>
      <c r="R9" s="6371" t="s">
        <v>3276</v>
      </c>
      <c r="S9" s="6371"/>
      <c r="T9" s="6371"/>
      <c r="U9" s="6371"/>
      <c r="V9" s="8883" t="s">
        <v>3277</v>
      </c>
    </row>
    <row r="10" spans="2:24" s="22" customFormat="1" ht="25.5" customHeight="1">
      <c r="B10" s="8882"/>
      <c r="C10" s="6373" t="s">
        <v>3278</v>
      </c>
      <c r="D10" s="6373" t="s">
        <v>2627</v>
      </c>
      <c r="E10" s="6373" t="s">
        <v>3008</v>
      </c>
      <c r="F10" s="6373" t="s">
        <v>3278</v>
      </c>
      <c r="G10" s="6373" t="s">
        <v>2627</v>
      </c>
      <c r="H10" s="6373" t="s">
        <v>3008</v>
      </c>
      <c r="I10" s="6373" t="s">
        <v>3278</v>
      </c>
      <c r="J10" s="6373" t="s">
        <v>3279</v>
      </c>
      <c r="K10" s="6373" t="s">
        <v>3280</v>
      </c>
      <c r="L10" s="6373" t="s">
        <v>3281</v>
      </c>
      <c r="M10" s="6373" t="s">
        <v>3282</v>
      </c>
      <c r="N10" s="6373" t="s">
        <v>3283</v>
      </c>
      <c r="O10" s="6373" t="s">
        <v>3284</v>
      </c>
      <c r="P10" s="6373" t="s">
        <v>3008</v>
      </c>
      <c r="Q10" s="6373" t="s">
        <v>3285</v>
      </c>
      <c r="R10" s="6373" t="s">
        <v>3278</v>
      </c>
      <c r="S10" s="6373" t="s">
        <v>1490</v>
      </c>
      <c r="T10" s="6373" t="s">
        <v>2627</v>
      </c>
      <c r="U10" s="6373" t="s">
        <v>3008</v>
      </c>
      <c r="V10" s="8884"/>
    </row>
    <row r="11" spans="2:24" s="22" customFormat="1" ht="12.75" customHeight="1">
      <c r="B11" s="4268"/>
      <c r="C11" s="6374"/>
      <c r="D11" s="290"/>
      <c r="E11" s="291"/>
      <c r="F11" s="6374"/>
      <c r="G11" s="290"/>
      <c r="H11" s="291"/>
      <c r="I11" s="6374"/>
      <c r="J11" s="290"/>
      <c r="K11" s="290"/>
      <c r="L11" s="290"/>
      <c r="M11" s="290"/>
      <c r="N11" s="290"/>
      <c r="O11" s="290"/>
      <c r="P11" s="291"/>
      <c r="Q11" s="301"/>
      <c r="R11" s="6374"/>
      <c r="S11" s="290"/>
      <c r="T11" s="290"/>
      <c r="U11" s="291"/>
      <c r="V11" s="292"/>
    </row>
    <row r="12" spans="2:24" s="3" customFormat="1" ht="25.35" customHeight="1">
      <c r="B12" s="4269" t="s">
        <v>3286</v>
      </c>
      <c r="C12" s="6375"/>
      <c r="D12" s="656"/>
      <c r="E12" s="657"/>
      <c r="F12" s="6375"/>
      <c r="G12" s="656"/>
      <c r="H12" s="657"/>
      <c r="I12" s="6375"/>
      <c r="J12" s="656"/>
      <c r="K12" s="656"/>
      <c r="L12" s="656"/>
      <c r="M12" s="656"/>
      <c r="N12" s="656"/>
      <c r="O12" s="656"/>
      <c r="P12" s="658"/>
      <c r="Q12" s="659"/>
      <c r="R12" s="6375"/>
      <c r="S12" s="656"/>
      <c r="T12" s="656"/>
      <c r="U12" s="657"/>
      <c r="V12" s="660"/>
    </row>
    <row r="13" spans="2:24" s="3" customFormat="1" ht="12.75" customHeight="1">
      <c r="B13" s="4270" t="s">
        <v>2889</v>
      </c>
      <c r="C13" s="6375"/>
      <c r="D13" s="656"/>
      <c r="E13" s="657"/>
      <c r="F13" s="6375"/>
      <c r="G13" s="656"/>
      <c r="H13" s="657"/>
      <c r="I13" s="6375"/>
      <c r="J13" s="656"/>
      <c r="K13" s="656"/>
      <c r="L13" s="656"/>
      <c r="M13" s="656"/>
      <c r="N13" s="656"/>
      <c r="O13" s="656"/>
      <c r="P13" s="658"/>
      <c r="Q13" s="659"/>
      <c r="R13" s="6375"/>
      <c r="S13" s="656"/>
      <c r="T13" s="656"/>
      <c r="U13" s="657"/>
      <c r="V13" s="660"/>
    </row>
    <row r="14" spans="2:24" s="3" customFormat="1" ht="12.75" customHeight="1">
      <c r="B14" s="4270" t="s">
        <v>2892</v>
      </c>
      <c r="C14" s="6375"/>
      <c r="D14" s="656"/>
      <c r="E14" s="657"/>
      <c r="F14" s="6375"/>
      <c r="G14" s="656"/>
      <c r="H14" s="657"/>
      <c r="I14" s="6375"/>
      <c r="J14" s="656"/>
      <c r="K14" s="656"/>
      <c r="L14" s="656"/>
      <c r="M14" s="656"/>
      <c r="N14" s="656"/>
      <c r="O14" s="656"/>
      <c r="P14" s="658"/>
      <c r="Q14" s="659"/>
      <c r="R14" s="6375"/>
      <c r="S14" s="656"/>
      <c r="T14" s="656"/>
      <c r="U14" s="657"/>
      <c r="V14" s="660"/>
    </row>
    <row r="15" spans="2:24" s="3" customFormat="1" ht="12.75" customHeight="1">
      <c r="B15" s="4270" t="s">
        <v>3287</v>
      </c>
      <c r="C15" s="6375"/>
      <c r="D15" s="656"/>
      <c r="E15" s="657"/>
      <c r="F15" s="6375"/>
      <c r="G15" s="656"/>
      <c r="H15" s="657"/>
      <c r="I15" s="6375"/>
      <c r="J15" s="656"/>
      <c r="K15" s="656"/>
      <c r="L15" s="656"/>
      <c r="M15" s="656"/>
      <c r="N15" s="656"/>
      <c r="O15" s="656"/>
      <c r="P15" s="658"/>
      <c r="Q15" s="659"/>
      <c r="R15" s="6375"/>
      <c r="S15" s="656"/>
      <c r="T15" s="656"/>
      <c r="U15" s="657"/>
      <c r="V15" s="660"/>
    </row>
    <row r="16" spans="2:24" s="3" customFormat="1" ht="12.75" customHeight="1">
      <c r="B16" s="4270" t="s">
        <v>2897</v>
      </c>
      <c r="C16" s="6375"/>
      <c r="D16" s="656"/>
      <c r="E16" s="657"/>
      <c r="F16" s="6375"/>
      <c r="G16" s="656"/>
      <c r="H16" s="657"/>
      <c r="I16" s="6375"/>
      <c r="J16" s="656"/>
      <c r="K16" s="656"/>
      <c r="L16" s="656"/>
      <c r="M16" s="656"/>
      <c r="N16" s="656"/>
      <c r="O16" s="656"/>
      <c r="P16" s="658"/>
      <c r="Q16" s="659"/>
      <c r="R16" s="6375"/>
      <c r="S16" s="656"/>
      <c r="T16" s="656"/>
      <c r="U16" s="657"/>
      <c r="V16" s="660"/>
    </row>
    <row r="17" spans="2:22" s="3" customFormat="1" ht="12.75" customHeight="1">
      <c r="B17" s="4270" t="s">
        <v>2898</v>
      </c>
      <c r="C17" s="6375"/>
      <c r="D17" s="656"/>
      <c r="E17" s="657"/>
      <c r="F17" s="6375"/>
      <c r="G17" s="656"/>
      <c r="H17" s="657"/>
      <c r="I17" s="6375"/>
      <c r="J17" s="656"/>
      <c r="K17" s="656"/>
      <c r="L17" s="656"/>
      <c r="M17" s="656"/>
      <c r="N17" s="656"/>
      <c r="O17" s="656"/>
      <c r="P17" s="658"/>
      <c r="Q17" s="659"/>
      <c r="R17" s="6375"/>
      <c r="S17" s="656"/>
      <c r="T17" s="656"/>
      <c r="U17" s="657"/>
      <c r="V17" s="660"/>
    </row>
    <row r="18" spans="2:22" s="3" customFormat="1" ht="12.75" customHeight="1">
      <c r="B18" s="4270" t="s">
        <v>3288</v>
      </c>
      <c r="C18" s="6375"/>
      <c r="D18" s="656"/>
      <c r="E18" s="657"/>
      <c r="F18" s="6375"/>
      <c r="G18" s="656"/>
      <c r="H18" s="657"/>
      <c r="I18" s="6375"/>
      <c r="J18" s="656"/>
      <c r="K18" s="656"/>
      <c r="L18" s="656"/>
      <c r="M18" s="656"/>
      <c r="N18" s="656"/>
      <c r="O18" s="656"/>
      <c r="P18" s="658"/>
      <c r="Q18" s="659"/>
      <c r="R18" s="6375"/>
      <c r="S18" s="656"/>
      <c r="T18" s="656"/>
      <c r="U18" s="657"/>
      <c r="V18" s="660"/>
    </row>
    <row r="19" spans="2:22" s="3" customFormat="1" ht="12.75" customHeight="1">
      <c r="B19" s="4270" t="s">
        <v>2904</v>
      </c>
      <c r="C19" s="6375"/>
      <c r="D19" s="656"/>
      <c r="E19" s="657"/>
      <c r="F19" s="6375"/>
      <c r="G19" s="656"/>
      <c r="H19" s="657"/>
      <c r="I19" s="6375"/>
      <c r="J19" s="656"/>
      <c r="K19" s="656"/>
      <c r="L19" s="656"/>
      <c r="M19" s="656"/>
      <c r="N19" s="656"/>
      <c r="O19" s="656"/>
      <c r="P19" s="658"/>
      <c r="Q19" s="659"/>
      <c r="R19" s="6375"/>
      <c r="S19" s="656"/>
      <c r="T19" s="656"/>
      <c r="U19" s="657"/>
      <c r="V19" s="660"/>
    </row>
    <row r="20" spans="2:22" s="3" customFormat="1" ht="12.75" customHeight="1">
      <c r="B20" s="4270" t="s">
        <v>2907</v>
      </c>
      <c r="C20" s="6375"/>
      <c r="D20" s="656"/>
      <c r="E20" s="657"/>
      <c r="F20" s="6375"/>
      <c r="G20" s="656"/>
      <c r="H20" s="657"/>
      <c r="I20" s="6375"/>
      <c r="J20" s="656"/>
      <c r="K20" s="656"/>
      <c r="L20" s="656"/>
      <c r="M20" s="656"/>
      <c r="N20" s="656"/>
      <c r="O20" s="656"/>
      <c r="P20" s="658"/>
      <c r="Q20" s="659"/>
      <c r="R20" s="6375"/>
      <c r="S20" s="656"/>
      <c r="T20" s="656"/>
      <c r="U20" s="657"/>
      <c r="V20" s="660"/>
    </row>
    <row r="21" spans="2:22" s="3" customFormat="1" ht="12.75" customHeight="1">
      <c r="B21" s="4270" t="s">
        <v>3289</v>
      </c>
      <c r="C21" s="6375"/>
      <c r="D21" s="656"/>
      <c r="E21" s="657"/>
      <c r="F21" s="6375"/>
      <c r="G21" s="656"/>
      <c r="H21" s="657"/>
      <c r="I21" s="6375"/>
      <c r="J21" s="656"/>
      <c r="K21" s="656"/>
      <c r="L21" s="656"/>
      <c r="M21" s="656"/>
      <c r="N21" s="656"/>
      <c r="O21" s="656"/>
      <c r="P21" s="658"/>
      <c r="Q21" s="659"/>
      <c r="R21" s="6375"/>
      <c r="S21" s="656"/>
      <c r="T21" s="656"/>
      <c r="U21" s="657"/>
      <c r="V21" s="660"/>
    </row>
    <row r="22" spans="2:22" s="3" customFormat="1" ht="12.75" customHeight="1">
      <c r="B22" s="4270" t="s">
        <v>2911</v>
      </c>
      <c r="C22" s="6375"/>
      <c r="D22" s="656"/>
      <c r="E22" s="657"/>
      <c r="F22" s="6375"/>
      <c r="G22" s="656"/>
      <c r="H22" s="657"/>
      <c r="I22" s="6375"/>
      <c r="J22" s="656"/>
      <c r="K22" s="656"/>
      <c r="L22" s="656"/>
      <c r="M22" s="656"/>
      <c r="N22" s="656"/>
      <c r="O22" s="656"/>
      <c r="P22" s="658"/>
      <c r="Q22" s="659"/>
      <c r="R22" s="6375"/>
      <c r="S22" s="656"/>
      <c r="T22" s="656"/>
      <c r="U22" s="657"/>
      <c r="V22" s="660"/>
    </row>
    <row r="23" spans="2:22" s="3" customFormat="1" ht="12.75" customHeight="1">
      <c r="B23" s="4270" t="s">
        <v>2912</v>
      </c>
      <c r="C23" s="6375"/>
      <c r="D23" s="656"/>
      <c r="E23" s="657"/>
      <c r="F23" s="6375"/>
      <c r="G23" s="656"/>
      <c r="H23" s="657"/>
      <c r="I23" s="6375"/>
      <c r="J23" s="656"/>
      <c r="K23" s="656"/>
      <c r="L23" s="656"/>
      <c r="M23" s="656"/>
      <c r="N23" s="656"/>
      <c r="O23" s="656"/>
      <c r="P23" s="658"/>
      <c r="Q23" s="659"/>
      <c r="R23" s="6375"/>
      <c r="S23" s="656"/>
      <c r="T23" s="656"/>
      <c r="U23" s="657"/>
      <c r="V23" s="660"/>
    </row>
    <row r="24" spans="2:22" s="3" customFormat="1" ht="12.6" customHeight="1">
      <c r="B24" s="4270" t="s">
        <v>3290</v>
      </c>
      <c r="C24" s="6375"/>
      <c r="D24" s="656"/>
      <c r="E24" s="657"/>
      <c r="F24" s="6375"/>
      <c r="G24" s="656"/>
      <c r="H24" s="657"/>
      <c r="I24" s="6375"/>
      <c r="J24" s="656"/>
      <c r="K24" s="656"/>
      <c r="L24" s="656"/>
      <c r="M24" s="656"/>
      <c r="N24" s="656"/>
      <c r="O24" s="656"/>
      <c r="P24" s="658"/>
      <c r="Q24" s="659"/>
      <c r="R24" s="6375"/>
      <c r="S24" s="656"/>
      <c r="T24" s="656"/>
      <c r="U24" s="657"/>
      <c r="V24" s="660"/>
    </row>
    <row r="25" spans="2:22" ht="12.75" customHeight="1">
      <c r="B25" s="4271"/>
      <c r="C25" s="6376"/>
      <c r="D25" s="287"/>
      <c r="E25" s="289"/>
      <c r="F25" s="6376"/>
      <c r="G25" s="287"/>
      <c r="H25" s="289"/>
      <c r="I25" s="6376"/>
      <c r="J25" s="287"/>
      <c r="K25" s="287"/>
      <c r="L25" s="287"/>
      <c r="M25" s="287"/>
      <c r="N25" s="287"/>
      <c r="O25" s="287"/>
      <c r="P25" s="289"/>
      <c r="Q25" s="47"/>
      <c r="R25" s="6376"/>
      <c r="S25" s="287"/>
      <c r="T25" s="287"/>
      <c r="U25" s="289"/>
      <c r="V25" s="294"/>
    </row>
    <row r="26" spans="2:22" s="3" customFormat="1" ht="12.75" customHeight="1">
      <c r="B26" s="4270" t="s">
        <v>3291</v>
      </c>
      <c r="C26" s="6377"/>
      <c r="D26" s="286"/>
      <c r="E26" s="288"/>
      <c r="F26" s="6377"/>
      <c r="G26" s="286"/>
      <c r="H26" s="661">
        <f>H53</f>
        <v>0</v>
      </c>
      <c r="I26" s="6377"/>
      <c r="J26" s="286"/>
      <c r="K26" s="286"/>
      <c r="L26" s="286"/>
      <c r="M26" s="286"/>
      <c r="N26" s="286"/>
      <c r="O26" s="286"/>
      <c r="P26" s="661">
        <f>L53</f>
        <v>0</v>
      </c>
      <c r="Q26" s="320"/>
      <c r="R26" s="6377"/>
      <c r="S26" s="286"/>
      <c r="T26" s="286"/>
      <c r="U26" s="288"/>
      <c r="V26" s="293"/>
    </row>
    <row r="27" spans="2:22" ht="12.75" customHeight="1">
      <c r="B27" s="1437"/>
      <c r="C27" s="6378"/>
      <c r="D27" s="1438"/>
      <c r="E27" s="1439"/>
      <c r="F27" s="6378"/>
      <c r="G27" s="1438"/>
      <c r="H27" s="1439"/>
      <c r="I27" s="6378"/>
      <c r="J27" s="1438"/>
      <c r="K27" s="1438"/>
      <c r="L27" s="1438"/>
      <c r="M27" s="1438"/>
      <c r="N27" s="1438"/>
      <c r="O27" s="1438"/>
      <c r="P27" s="1439"/>
      <c r="Q27" s="133"/>
      <c r="R27" s="6378"/>
      <c r="S27" s="1438"/>
      <c r="T27" s="1438"/>
      <c r="U27" s="1439"/>
      <c r="V27" s="1440"/>
    </row>
    <row r="28" spans="2:22" ht="12.75" customHeight="1">
      <c r="B28" s="1435" t="s">
        <v>3292</v>
      </c>
      <c r="C28" s="6379"/>
      <c r="D28" s="1441">
        <f>SUM(D13:D26)</f>
        <v>0</v>
      </c>
      <c r="E28" s="1442">
        <f>SUM(E12:E26)</f>
        <v>0</v>
      </c>
      <c r="F28" s="4272"/>
      <c r="G28" s="1443">
        <f>SUM(G13:G26)</f>
        <v>0</v>
      </c>
      <c r="H28" s="1444">
        <f>SUM(H12:H26)</f>
        <v>0</v>
      </c>
      <c r="I28" s="6380"/>
      <c r="J28" s="1443">
        <f t="shared" ref="J28:O28" si="0">SUM(J13:J26)</f>
        <v>0</v>
      </c>
      <c r="K28" s="1443">
        <f t="shared" si="0"/>
        <v>0</v>
      </c>
      <c r="L28" s="1443">
        <f t="shared" si="0"/>
        <v>0</v>
      </c>
      <c r="M28" s="1443">
        <f t="shared" si="0"/>
        <v>0</v>
      </c>
      <c r="N28" s="1443">
        <f t="shared" si="0"/>
        <v>0</v>
      </c>
      <c r="O28" s="1443">
        <f t="shared" si="0"/>
        <v>0</v>
      </c>
      <c r="P28" s="1444">
        <f>SUM(P12:P26)</f>
        <v>0</v>
      </c>
      <c r="Q28" s="1436"/>
      <c r="R28" s="6380"/>
      <c r="S28" s="4272"/>
      <c r="T28" s="1443">
        <f>SUM(T13:T26)</f>
        <v>0</v>
      </c>
      <c r="U28" s="1445">
        <f>SUM(U12:U26)</f>
        <v>0</v>
      </c>
      <c r="V28" s="6381">
        <f>SUM(V13:V24)</f>
        <v>0</v>
      </c>
    </row>
    <row r="29" spans="2:22" ht="12.75" customHeight="1">
      <c r="C29" s="6"/>
      <c r="D29" s="6"/>
      <c r="E29" s="6"/>
      <c r="F29" s="6"/>
      <c r="G29" s="6"/>
      <c r="H29" s="6"/>
      <c r="I29" s="6"/>
      <c r="J29" s="6"/>
      <c r="K29" s="6"/>
      <c r="L29" s="6"/>
      <c r="M29" s="6"/>
      <c r="N29" s="6"/>
      <c r="O29" s="6"/>
      <c r="P29" s="6"/>
      <c r="Q29" s="6"/>
    </row>
    <row r="30" spans="2:22" ht="12.75" customHeight="1">
      <c r="B30" s="3" t="s">
        <v>3293</v>
      </c>
      <c r="C30" s="6"/>
      <c r="D30" s="6"/>
      <c r="E30" s="6"/>
      <c r="F30" s="6"/>
      <c r="G30" s="6"/>
      <c r="H30" s="6"/>
      <c r="I30" s="6"/>
      <c r="J30" s="6"/>
      <c r="K30" s="6"/>
      <c r="L30" s="6"/>
      <c r="M30" s="6"/>
      <c r="N30" s="6"/>
      <c r="O30" s="6"/>
      <c r="P30" s="6"/>
      <c r="Q30" s="6"/>
    </row>
    <row r="31" spans="2:22" ht="12.75" customHeight="1">
      <c r="B31" s="1" t="s">
        <v>3294</v>
      </c>
      <c r="C31" s="6"/>
      <c r="D31" s="6"/>
      <c r="E31" s="6"/>
      <c r="F31" s="6"/>
      <c r="G31" s="6"/>
      <c r="H31" s="6"/>
      <c r="I31" s="6"/>
      <c r="J31" s="6"/>
      <c r="K31" s="6"/>
      <c r="L31" s="6"/>
      <c r="M31" s="6"/>
      <c r="N31" s="6"/>
      <c r="O31" s="6"/>
      <c r="P31" s="6"/>
      <c r="Q31" s="6"/>
    </row>
    <row r="32" spans="2:22" ht="12.75" customHeight="1">
      <c r="B32" s="8885" t="s">
        <v>3295</v>
      </c>
      <c r="C32" s="8885"/>
      <c r="D32" s="8885"/>
      <c r="E32" s="8885"/>
      <c r="F32" s="8885"/>
      <c r="G32" s="8885"/>
      <c r="H32" s="8885"/>
      <c r="I32" s="8885"/>
      <c r="J32" s="6"/>
      <c r="K32" s="6"/>
      <c r="L32" s="6"/>
      <c r="M32" s="6"/>
      <c r="N32" s="6"/>
      <c r="O32" s="6"/>
      <c r="P32" s="6"/>
      <c r="Q32" s="6"/>
    </row>
    <row r="36" spans="6:12" ht="12.75" customHeight="1">
      <c r="F36" s="8878" t="s">
        <v>3296</v>
      </c>
      <c r="G36" s="8879"/>
      <c r="H36" s="8880"/>
      <c r="I36" s="6"/>
      <c r="J36" s="8878" t="s">
        <v>3297</v>
      </c>
      <c r="K36" s="8879"/>
      <c r="L36" s="8880"/>
    </row>
    <row r="37" spans="6:12" ht="26.45" customHeight="1" thickBot="1">
      <c r="F37" s="6382" t="s">
        <v>3298</v>
      </c>
      <c r="G37" s="6383" t="s">
        <v>1616</v>
      </c>
      <c r="H37" s="6384" t="s">
        <v>756</v>
      </c>
      <c r="I37" s="6"/>
      <c r="J37" s="6385" t="s">
        <v>3298</v>
      </c>
      <c r="K37" s="6386" t="s">
        <v>1616</v>
      </c>
      <c r="L37" s="6387" t="s">
        <v>756</v>
      </c>
    </row>
    <row r="38" spans="6:12" ht="12.6" customHeight="1">
      <c r="F38" s="295"/>
      <c r="G38" s="239"/>
      <c r="H38" s="238"/>
      <c r="I38" s="6"/>
      <c r="J38" s="295"/>
      <c r="K38" s="296"/>
      <c r="L38" s="297"/>
    </row>
    <row r="39" spans="6:12" ht="12.6" customHeight="1">
      <c r="F39" s="4273" t="s">
        <v>3299</v>
      </c>
      <c r="G39" s="662"/>
      <c r="H39" s="423"/>
      <c r="I39" s="6"/>
      <c r="J39" s="4273" t="s">
        <v>3299</v>
      </c>
      <c r="K39" s="662"/>
      <c r="L39" s="423"/>
    </row>
    <row r="40" spans="6:12" ht="12.75" customHeight="1">
      <c r="F40" s="4273" t="s">
        <v>2889</v>
      </c>
      <c r="G40" s="662"/>
      <c r="H40" s="423"/>
      <c r="I40" s="6"/>
      <c r="J40" s="4273" t="s">
        <v>2889</v>
      </c>
      <c r="K40" s="662"/>
      <c r="L40" s="423"/>
    </row>
    <row r="41" spans="6:12" ht="12.75" customHeight="1">
      <c r="F41" s="4273" t="s">
        <v>2892</v>
      </c>
      <c r="G41" s="662"/>
      <c r="H41" s="423"/>
      <c r="I41" s="6"/>
      <c r="J41" s="4273" t="s">
        <v>2892</v>
      </c>
      <c r="K41" s="662"/>
      <c r="L41" s="423"/>
    </row>
    <row r="42" spans="6:12" ht="12.75" customHeight="1">
      <c r="F42" s="4273" t="s">
        <v>2895</v>
      </c>
      <c r="G42" s="663"/>
      <c r="H42" s="423"/>
      <c r="I42" s="6"/>
      <c r="J42" s="4273" t="s">
        <v>2895</v>
      </c>
      <c r="K42" s="663"/>
      <c r="L42" s="423"/>
    </row>
    <row r="43" spans="6:12" ht="12.75" customHeight="1">
      <c r="F43" s="4274" t="s">
        <v>2897</v>
      </c>
      <c r="G43" s="663"/>
      <c r="H43" s="423"/>
      <c r="I43" s="6"/>
      <c r="J43" s="4274" t="s">
        <v>2897</v>
      </c>
      <c r="K43" s="663"/>
      <c r="L43" s="423"/>
    </row>
    <row r="44" spans="6:12" ht="12.75" customHeight="1">
      <c r="F44" s="4274" t="s">
        <v>2898</v>
      </c>
      <c r="G44" s="663"/>
      <c r="H44" s="423"/>
      <c r="I44" s="6"/>
      <c r="J44" s="4274" t="s">
        <v>2898</v>
      </c>
      <c r="K44" s="663"/>
      <c r="L44" s="423"/>
    </row>
    <row r="45" spans="6:12" ht="12.75" customHeight="1">
      <c r="F45" s="4274" t="s">
        <v>2901</v>
      </c>
      <c r="G45" s="663"/>
      <c r="H45" s="423"/>
      <c r="I45" s="6"/>
      <c r="J45" s="4274" t="s">
        <v>2901</v>
      </c>
      <c r="K45" s="663"/>
      <c r="L45" s="423"/>
    </row>
    <row r="46" spans="6:12" ht="12.75" customHeight="1">
      <c r="F46" s="4274" t="s">
        <v>2904</v>
      </c>
      <c r="G46" s="663"/>
      <c r="H46" s="423"/>
      <c r="I46" s="6"/>
      <c r="J46" s="4274" t="s">
        <v>2904</v>
      </c>
      <c r="K46" s="663"/>
      <c r="L46" s="423"/>
    </row>
    <row r="47" spans="6:12" ht="12.75" customHeight="1">
      <c r="F47" s="4274" t="s">
        <v>2907</v>
      </c>
      <c r="G47" s="663"/>
      <c r="H47" s="423"/>
      <c r="I47" s="6"/>
      <c r="J47" s="4274" t="s">
        <v>2907</v>
      </c>
      <c r="K47" s="663"/>
      <c r="L47" s="423"/>
    </row>
    <row r="48" spans="6:12" ht="12.75" customHeight="1">
      <c r="F48" s="4274" t="s">
        <v>2909</v>
      </c>
      <c r="G48" s="663"/>
      <c r="H48" s="423"/>
      <c r="I48" s="6"/>
      <c r="J48" s="4274" t="s">
        <v>2909</v>
      </c>
      <c r="K48" s="663"/>
      <c r="L48" s="423"/>
    </row>
    <row r="49" spans="6:12" ht="12.75" customHeight="1">
      <c r="F49" s="4274" t="s">
        <v>2911</v>
      </c>
      <c r="G49" s="663"/>
      <c r="H49" s="423"/>
      <c r="I49" s="6"/>
      <c r="J49" s="4274" t="s">
        <v>2911</v>
      </c>
      <c r="K49" s="663"/>
      <c r="L49" s="423"/>
    </row>
    <row r="50" spans="6:12" ht="12.75" customHeight="1">
      <c r="F50" s="4274" t="s">
        <v>2912</v>
      </c>
      <c r="G50" s="663"/>
      <c r="H50" s="423"/>
      <c r="I50" s="6"/>
      <c r="J50" s="4274" t="s">
        <v>2912</v>
      </c>
      <c r="K50" s="663"/>
      <c r="L50" s="423"/>
    </row>
    <row r="51" spans="6:12" ht="12.75" customHeight="1">
      <c r="F51" s="4275"/>
      <c r="G51" s="239"/>
      <c r="H51" s="238"/>
      <c r="I51" s="6"/>
      <c r="J51" s="4275"/>
      <c r="K51" s="239"/>
      <c r="L51" s="238"/>
    </row>
    <row r="52" spans="6:12" ht="12.75" customHeight="1" thickBot="1">
      <c r="F52" s="4275"/>
      <c r="G52" s="239"/>
      <c r="H52" s="238"/>
      <c r="I52" s="6"/>
      <c r="J52" s="4275"/>
      <c r="K52" s="239"/>
      <c r="L52" s="238"/>
    </row>
    <row r="53" spans="6:12" ht="12.75" customHeight="1" thickBot="1">
      <c r="F53" s="6388" t="s">
        <v>164</v>
      </c>
      <c r="G53" s="6389"/>
      <c r="H53" s="6390">
        <f>SUM(H39:H52)</f>
        <v>0</v>
      </c>
      <c r="I53" s="6"/>
      <c r="J53" s="6388" t="s">
        <v>164</v>
      </c>
      <c r="K53" s="6389"/>
      <c r="L53" s="6390">
        <f>SUM(L39:L52)</f>
        <v>0</v>
      </c>
    </row>
  </sheetData>
  <mergeCells count="5">
    <mergeCell ref="F36:H36"/>
    <mergeCell ref="J36:L36"/>
    <mergeCell ref="B9:B10"/>
    <mergeCell ref="V9:V10"/>
    <mergeCell ref="B32:I32"/>
  </mergeCells>
  <hyperlinks>
    <hyperlink ref="X2" location="Content!A1" display="Content" xr:uid="{BD2181EE-F7D5-4F8B-9018-183CF5BC5546}"/>
  </hyperlinks>
  <printOptions horizontalCentered="1"/>
  <pageMargins left="0.19685039370078741" right="0.19685039370078741" top="0.98425196850393704" bottom="0.55118110236220474" header="0.31496062992125984" footer="0.31496062992125984"/>
  <pageSetup paperSize="9" scale="55"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CC99"/>
  </sheetPr>
  <dimension ref="B2:N64"/>
  <sheetViews>
    <sheetView showGridLines="0" topLeftCell="A12" zoomScale="85" zoomScaleNormal="85" workbookViewId="0">
      <selection activeCell="N2" sqref="N2"/>
    </sheetView>
  </sheetViews>
  <sheetFormatPr defaultColWidth="9.140625" defaultRowHeight="12.75" customHeight="1"/>
  <cols>
    <col min="1" max="1" width="1.85546875" style="1" customWidth="1"/>
    <col min="2" max="2" width="31.7109375" style="1" customWidth="1"/>
    <col min="3" max="3" width="20.7109375" style="1" customWidth="1"/>
    <col min="4" max="11" width="18.42578125" style="1" customWidth="1"/>
    <col min="12" max="12" width="5" style="1" customWidth="1"/>
    <col min="13" max="13" width="13.7109375" style="1" customWidth="1"/>
    <col min="14" max="16" width="9.140625" style="1"/>
    <col min="17" max="17" width="23.85546875" style="1" customWidth="1"/>
    <col min="18" max="18" width="9.140625" style="1"/>
    <col min="19" max="19" width="21.42578125" style="1" customWidth="1"/>
    <col min="20" max="16384" width="9.140625" style="1"/>
  </cols>
  <sheetData>
    <row r="2" spans="2:14" ht="14.1" customHeight="1" thickBot="1">
      <c r="B2" s="3" t="s">
        <v>3300</v>
      </c>
      <c r="K2" s="3"/>
      <c r="M2" s="6303" t="s">
        <v>1067</v>
      </c>
    </row>
    <row r="3" spans="2:14" ht="14.1" customHeight="1" thickBot="1">
      <c r="B3" s="426" t="s">
        <v>7</v>
      </c>
      <c r="C3" s="6304">
        <f>'Com Prof'!D2</f>
        <v>0</v>
      </c>
      <c r="D3" s="6305"/>
      <c r="E3" s="6305"/>
      <c r="K3" s="3"/>
      <c r="M3" s="338"/>
    </row>
    <row r="4" spans="2:14" ht="14.1" customHeight="1" thickBot="1">
      <c r="B4" s="426" t="s">
        <v>757</v>
      </c>
      <c r="C4" s="6365">
        <f>'Com Prof'!D3</f>
        <v>45657</v>
      </c>
      <c r="D4" s="6366"/>
      <c r="E4" s="6366"/>
      <c r="F4" s="450"/>
      <c r="G4" s="450"/>
      <c r="H4" s="450"/>
      <c r="I4" s="450"/>
      <c r="J4" s="450"/>
      <c r="K4" s="450"/>
      <c r="L4" s="10"/>
      <c r="M4" s="10"/>
      <c r="N4" s="10"/>
    </row>
    <row r="5" spans="2:14" ht="14.1" customHeight="1"/>
    <row r="6" spans="2:14" ht="14.1" customHeight="1">
      <c r="B6" s="7198"/>
      <c r="C6" s="7198"/>
      <c r="D6" s="7198"/>
      <c r="E6" s="7198"/>
      <c r="F6" s="7198"/>
      <c r="G6" s="7198"/>
      <c r="H6" s="7198"/>
      <c r="I6" s="7198"/>
      <c r="J6" s="7198"/>
      <c r="K6" s="7198"/>
    </row>
    <row r="7" spans="2:14" ht="14.1" customHeight="1">
      <c r="B7" s="451"/>
      <c r="C7" s="76"/>
      <c r="D7" s="76"/>
      <c r="E7" s="76"/>
      <c r="F7" s="76"/>
      <c r="G7" s="76"/>
      <c r="H7" s="76"/>
      <c r="I7" s="76"/>
      <c r="J7" s="76"/>
      <c r="K7" s="76"/>
    </row>
    <row r="8" spans="2:14" ht="14.1" customHeight="1" thickBot="1">
      <c r="B8" s="6391"/>
      <c r="C8" s="6392"/>
      <c r="D8" s="6392"/>
      <c r="E8" s="6392"/>
      <c r="F8" s="6392"/>
      <c r="G8" s="6392"/>
      <c r="H8" s="6392"/>
      <c r="I8" s="6392"/>
      <c r="J8" s="6392"/>
      <c r="K8" s="6392"/>
    </row>
    <row r="9" spans="2:14" s="29" customFormat="1" ht="14.1" customHeight="1">
      <c r="B9" s="8889" t="s">
        <v>2360</v>
      </c>
      <c r="C9" s="8887" t="s">
        <v>3301</v>
      </c>
      <c r="D9" s="8887"/>
      <c r="E9" s="8887"/>
      <c r="F9" s="8887"/>
      <c r="G9" s="8887"/>
      <c r="H9" s="8887"/>
      <c r="I9" s="8887"/>
      <c r="J9" s="8896" t="s">
        <v>2738</v>
      </c>
      <c r="K9" s="6393"/>
    </row>
    <row r="10" spans="2:14" s="29" customFormat="1" ht="12.75" customHeight="1">
      <c r="B10" s="8890"/>
      <c r="C10" s="8892" t="s">
        <v>3302</v>
      </c>
      <c r="D10" s="8892" t="s">
        <v>3303</v>
      </c>
      <c r="E10" s="8888" t="s">
        <v>3304</v>
      </c>
      <c r="F10" s="8888"/>
      <c r="G10" s="8888"/>
      <c r="H10" s="8892" t="s">
        <v>3305</v>
      </c>
      <c r="I10" s="8894" t="s">
        <v>3306</v>
      </c>
      <c r="J10" s="8897"/>
      <c r="K10" s="8899" t="s">
        <v>3307</v>
      </c>
    </row>
    <row r="11" spans="2:14" s="29" customFormat="1" ht="12.75" customHeight="1" thickBot="1">
      <c r="B11" s="8891"/>
      <c r="C11" s="8893"/>
      <c r="D11" s="8893"/>
      <c r="E11" s="6395" t="s">
        <v>3308</v>
      </c>
      <c r="F11" s="6395" t="s">
        <v>3291</v>
      </c>
      <c r="G11" s="6395" t="s">
        <v>243</v>
      </c>
      <c r="H11" s="8893"/>
      <c r="I11" s="8895"/>
      <c r="J11" s="8898"/>
      <c r="K11" s="8900"/>
    </row>
    <row r="12" spans="2:14" ht="12.75" customHeight="1">
      <c r="B12" s="6397"/>
      <c r="C12" s="6398"/>
      <c r="D12" s="6399"/>
      <c r="E12" s="6398"/>
      <c r="F12" s="6398"/>
      <c r="G12" s="6398"/>
      <c r="H12" s="6398"/>
      <c r="I12" s="6399"/>
      <c r="J12" s="6399"/>
      <c r="K12" s="6400"/>
    </row>
    <row r="13" spans="2:14" ht="12.75" customHeight="1">
      <c r="B13" s="88" t="s">
        <v>2917</v>
      </c>
      <c r="C13" s="89"/>
      <c r="D13" s="90"/>
      <c r="E13" s="89"/>
      <c r="F13" s="89"/>
      <c r="G13" s="89"/>
      <c r="H13" s="89"/>
      <c r="I13" s="90"/>
      <c r="J13" s="90"/>
      <c r="K13" s="91"/>
    </row>
    <row r="14" spans="2:14" ht="12.75" customHeight="1">
      <c r="B14" s="92"/>
      <c r="C14" s="93"/>
      <c r="D14" s="90"/>
      <c r="E14" s="93"/>
      <c r="F14" s="93"/>
      <c r="G14" s="93"/>
      <c r="H14" s="93"/>
      <c r="I14" s="90"/>
      <c r="J14" s="90"/>
      <c r="K14" s="94"/>
    </row>
    <row r="15" spans="2:14" ht="12.75" customHeight="1">
      <c r="B15" s="92" t="s">
        <v>3309</v>
      </c>
      <c r="C15" s="676"/>
      <c r="D15" s="676"/>
      <c r="E15" s="676"/>
      <c r="F15" s="676"/>
      <c r="G15" s="676"/>
      <c r="H15" s="676"/>
      <c r="I15" s="676"/>
      <c r="J15" s="676"/>
      <c r="K15" s="667">
        <f>SUM(C15:J15)</f>
        <v>0</v>
      </c>
    </row>
    <row r="16" spans="2:14" ht="12.75" customHeight="1">
      <c r="B16" s="92" t="s">
        <v>3310</v>
      </c>
      <c r="C16" s="668">
        <f>SUM(C17:C19)</f>
        <v>0</v>
      </c>
      <c r="D16" s="668">
        <f t="shared" ref="D16:J16" si="0">SUM(D17:D19)</f>
        <v>0</v>
      </c>
      <c r="E16" s="668">
        <f t="shared" si="0"/>
        <v>0</v>
      </c>
      <c r="F16" s="668">
        <f t="shared" si="0"/>
        <v>0</v>
      </c>
      <c r="G16" s="668">
        <f t="shared" si="0"/>
        <v>0</v>
      </c>
      <c r="H16" s="668">
        <f t="shared" si="0"/>
        <v>0</v>
      </c>
      <c r="I16" s="668">
        <f t="shared" si="0"/>
        <v>0</v>
      </c>
      <c r="J16" s="668">
        <f t="shared" si="0"/>
        <v>0</v>
      </c>
      <c r="K16" s="669">
        <f t="shared" ref="K16:K30" si="1">SUM(C16:J16)</f>
        <v>0</v>
      </c>
    </row>
    <row r="17" spans="2:11" ht="12.75" customHeight="1">
      <c r="B17" s="92" t="s">
        <v>3311</v>
      </c>
      <c r="C17" s="675"/>
      <c r="D17" s="675"/>
      <c r="E17" s="675"/>
      <c r="F17" s="675"/>
      <c r="G17" s="675"/>
      <c r="H17" s="675"/>
      <c r="I17" s="675"/>
      <c r="J17" s="675"/>
      <c r="K17" s="669">
        <f t="shared" si="1"/>
        <v>0</v>
      </c>
    </row>
    <row r="18" spans="2:11" ht="12.75" customHeight="1">
      <c r="B18" s="92" t="s">
        <v>3312</v>
      </c>
      <c r="C18" s="675"/>
      <c r="D18" s="675"/>
      <c r="E18" s="675"/>
      <c r="F18" s="675"/>
      <c r="G18" s="675"/>
      <c r="H18" s="675"/>
      <c r="I18" s="675"/>
      <c r="J18" s="675"/>
      <c r="K18" s="669">
        <f t="shared" si="1"/>
        <v>0</v>
      </c>
    </row>
    <row r="19" spans="2:11" ht="12.75" customHeight="1">
      <c r="B19" s="92" t="s">
        <v>3313</v>
      </c>
      <c r="C19" s="675"/>
      <c r="D19" s="675"/>
      <c r="E19" s="675"/>
      <c r="F19" s="675"/>
      <c r="G19" s="675"/>
      <c r="H19" s="675"/>
      <c r="I19" s="675"/>
      <c r="J19" s="675"/>
      <c r="K19" s="669">
        <f t="shared" si="1"/>
        <v>0</v>
      </c>
    </row>
    <row r="20" spans="2:11" ht="12.75" customHeight="1">
      <c r="B20" s="92" t="s">
        <v>3314</v>
      </c>
      <c r="C20" s="668">
        <f>C15+C16</f>
        <v>0</v>
      </c>
      <c r="D20" s="668">
        <f t="shared" ref="D20:J20" si="2">D15+D16</f>
        <v>0</v>
      </c>
      <c r="E20" s="668">
        <f t="shared" si="2"/>
        <v>0</v>
      </c>
      <c r="F20" s="668">
        <f t="shared" si="2"/>
        <v>0</v>
      </c>
      <c r="G20" s="668">
        <f t="shared" si="2"/>
        <v>0</v>
      </c>
      <c r="H20" s="668">
        <f t="shared" si="2"/>
        <v>0</v>
      </c>
      <c r="I20" s="668">
        <f t="shared" si="2"/>
        <v>0</v>
      </c>
      <c r="J20" s="668">
        <f t="shared" si="2"/>
        <v>0</v>
      </c>
      <c r="K20" s="669">
        <f t="shared" si="1"/>
        <v>0</v>
      </c>
    </row>
    <row r="21" spans="2:11" ht="12.75" customHeight="1">
      <c r="B21" s="92" t="s">
        <v>3315</v>
      </c>
      <c r="C21" s="100"/>
      <c r="D21" s="100"/>
      <c r="E21" s="100"/>
      <c r="F21" s="100"/>
      <c r="G21" s="100"/>
      <c r="H21" s="100"/>
      <c r="I21" s="100"/>
      <c r="J21" s="100"/>
      <c r="K21" s="669"/>
    </row>
    <row r="22" spans="2:11" ht="12.75" customHeight="1">
      <c r="B22" s="92" t="s">
        <v>3311</v>
      </c>
      <c r="C22" s="675"/>
      <c r="D22" s="675"/>
      <c r="E22" s="675"/>
      <c r="F22" s="675"/>
      <c r="G22" s="675"/>
      <c r="H22" s="675"/>
      <c r="I22" s="675"/>
      <c r="J22" s="675"/>
      <c r="K22" s="669">
        <f t="shared" si="1"/>
        <v>0</v>
      </c>
    </row>
    <row r="23" spans="2:11" ht="12.75" customHeight="1">
      <c r="B23" s="92" t="s">
        <v>3312</v>
      </c>
      <c r="C23" s="675"/>
      <c r="D23" s="675"/>
      <c r="E23" s="675"/>
      <c r="F23" s="675"/>
      <c r="G23" s="675"/>
      <c r="H23" s="675"/>
      <c r="I23" s="675"/>
      <c r="J23" s="675"/>
      <c r="K23" s="669">
        <f t="shared" si="1"/>
        <v>0</v>
      </c>
    </row>
    <row r="24" spans="2:11" ht="12.75" customHeight="1">
      <c r="B24" s="92" t="s">
        <v>3316</v>
      </c>
      <c r="C24" s="675"/>
      <c r="D24" s="675"/>
      <c r="E24" s="675"/>
      <c r="F24" s="675"/>
      <c r="G24" s="675"/>
      <c r="H24" s="675"/>
      <c r="I24" s="675"/>
      <c r="J24" s="675"/>
      <c r="K24" s="669">
        <f t="shared" si="1"/>
        <v>0</v>
      </c>
    </row>
    <row r="25" spans="2:11" ht="12.75" customHeight="1">
      <c r="B25" s="92" t="s">
        <v>3317</v>
      </c>
      <c r="C25" s="668">
        <f>SUM(C22:C24)</f>
        <v>0</v>
      </c>
      <c r="D25" s="668">
        <f t="shared" ref="D25:J25" si="3">SUM(D22:D24)</f>
        <v>0</v>
      </c>
      <c r="E25" s="668">
        <f t="shared" si="3"/>
        <v>0</v>
      </c>
      <c r="F25" s="668">
        <f t="shared" si="3"/>
        <v>0</v>
      </c>
      <c r="G25" s="668">
        <f t="shared" si="3"/>
        <v>0</v>
      </c>
      <c r="H25" s="668">
        <f t="shared" si="3"/>
        <v>0</v>
      </c>
      <c r="I25" s="668">
        <f t="shared" si="3"/>
        <v>0</v>
      </c>
      <c r="J25" s="668">
        <f t="shared" si="3"/>
        <v>0</v>
      </c>
      <c r="K25" s="669">
        <f t="shared" si="1"/>
        <v>0</v>
      </c>
    </row>
    <row r="26" spans="2:11" ht="12.75" customHeight="1">
      <c r="B26" s="92" t="s">
        <v>3318</v>
      </c>
      <c r="C26" s="668">
        <f>C20-C25</f>
        <v>0</v>
      </c>
      <c r="D26" s="668">
        <f t="shared" ref="D26:J26" si="4">D20-D25</f>
        <v>0</v>
      </c>
      <c r="E26" s="668">
        <f t="shared" si="4"/>
        <v>0</v>
      </c>
      <c r="F26" s="668">
        <f t="shared" si="4"/>
        <v>0</v>
      </c>
      <c r="G26" s="668">
        <f t="shared" si="4"/>
        <v>0</v>
      </c>
      <c r="H26" s="668">
        <f t="shared" si="4"/>
        <v>0</v>
      </c>
      <c r="I26" s="668">
        <f t="shared" si="4"/>
        <v>0</v>
      </c>
      <c r="J26" s="668">
        <f t="shared" si="4"/>
        <v>0</v>
      </c>
      <c r="K26" s="669">
        <f t="shared" si="1"/>
        <v>0</v>
      </c>
    </row>
    <row r="27" spans="2:11" ht="12.75" customHeight="1">
      <c r="B27" s="92" t="s">
        <v>3319</v>
      </c>
      <c r="C27" s="100"/>
      <c r="D27" s="100"/>
      <c r="E27" s="100"/>
      <c r="F27" s="100"/>
      <c r="G27" s="100"/>
      <c r="H27" s="100"/>
      <c r="I27" s="100"/>
      <c r="J27" s="100"/>
      <c r="K27" s="669"/>
    </row>
    <row r="28" spans="2:11" ht="12.75" customHeight="1">
      <c r="B28" s="92" t="s">
        <v>3320</v>
      </c>
      <c r="C28" s="675"/>
      <c r="D28" s="675"/>
      <c r="E28" s="675"/>
      <c r="F28" s="675"/>
      <c r="G28" s="675"/>
      <c r="H28" s="675"/>
      <c r="I28" s="675"/>
      <c r="J28" s="675"/>
      <c r="K28" s="669">
        <f t="shared" si="1"/>
        <v>0</v>
      </c>
    </row>
    <row r="29" spans="2:11" ht="12.75" customHeight="1" thickBot="1">
      <c r="B29" s="92" t="s">
        <v>3321</v>
      </c>
      <c r="C29" s="677"/>
      <c r="D29" s="677"/>
      <c r="E29" s="677"/>
      <c r="F29" s="677"/>
      <c r="G29" s="677"/>
      <c r="H29" s="677"/>
      <c r="I29" s="677"/>
      <c r="J29" s="677"/>
      <c r="K29" s="670">
        <f t="shared" si="1"/>
        <v>0</v>
      </c>
    </row>
    <row r="30" spans="2:11" s="3" customFormat="1" ht="12.75" customHeight="1">
      <c r="B30" s="88" t="s">
        <v>3322</v>
      </c>
      <c r="C30" s="671">
        <f>C26+C28-C29</f>
        <v>0</v>
      </c>
      <c r="D30" s="671">
        <f t="shared" ref="D30:J30" si="5">D26+D28-D29</f>
        <v>0</v>
      </c>
      <c r="E30" s="671">
        <f t="shared" si="5"/>
        <v>0</v>
      </c>
      <c r="F30" s="671">
        <f t="shared" si="5"/>
        <v>0</v>
      </c>
      <c r="G30" s="671">
        <f t="shared" si="5"/>
        <v>0</v>
      </c>
      <c r="H30" s="671">
        <f t="shared" si="5"/>
        <v>0</v>
      </c>
      <c r="I30" s="671">
        <f t="shared" si="5"/>
        <v>0</v>
      </c>
      <c r="J30" s="671">
        <f t="shared" si="5"/>
        <v>0</v>
      </c>
      <c r="K30" s="672">
        <f t="shared" si="1"/>
        <v>0</v>
      </c>
    </row>
    <row r="31" spans="2:11" ht="12.75" customHeight="1">
      <c r="B31" s="92"/>
      <c r="C31" s="98"/>
      <c r="D31" s="98"/>
      <c r="E31" s="98"/>
      <c r="F31" s="98"/>
      <c r="G31" s="98"/>
      <c r="H31" s="98"/>
      <c r="I31" s="98"/>
      <c r="J31" s="98"/>
      <c r="K31" s="99"/>
    </row>
    <row r="32" spans="2:11" ht="12.75" customHeight="1">
      <c r="B32" s="88" t="s">
        <v>3323</v>
      </c>
      <c r="C32" s="95"/>
      <c r="D32" s="95"/>
      <c r="E32" s="95"/>
      <c r="F32" s="95"/>
      <c r="G32" s="95"/>
      <c r="H32" s="95"/>
      <c r="I32" s="95"/>
      <c r="J32" s="95"/>
      <c r="K32" s="96"/>
    </row>
    <row r="33" spans="2:11" ht="12.75" customHeight="1">
      <c r="B33" s="92"/>
      <c r="C33" s="95"/>
      <c r="D33" s="95"/>
      <c r="E33" s="95"/>
      <c r="F33" s="95"/>
      <c r="G33" s="95"/>
      <c r="H33" s="95"/>
      <c r="I33" s="95"/>
      <c r="J33" s="95"/>
      <c r="K33" s="96"/>
    </row>
    <row r="34" spans="2:11" ht="12.75" customHeight="1">
      <c r="B34" s="92" t="s">
        <v>3309</v>
      </c>
      <c r="C34" s="676"/>
      <c r="D34" s="676"/>
      <c r="E34" s="676"/>
      <c r="F34" s="676"/>
      <c r="G34" s="676"/>
      <c r="H34" s="676"/>
      <c r="I34" s="676"/>
      <c r="J34" s="676"/>
      <c r="K34" s="667">
        <f t="shared" ref="K34:K52" si="6">SUM(C34:J34)</f>
        <v>0</v>
      </c>
    </row>
    <row r="35" spans="2:11" ht="12.75" customHeight="1">
      <c r="B35" s="92" t="s">
        <v>3310</v>
      </c>
      <c r="C35" s="668">
        <f>SUM(C36:C38)</f>
        <v>0</v>
      </c>
      <c r="D35" s="668">
        <f t="shared" ref="D35:J35" si="7">SUM(D36:D38)</f>
        <v>0</v>
      </c>
      <c r="E35" s="668">
        <f t="shared" si="7"/>
        <v>0</v>
      </c>
      <c r="F35" s="668">
        <f t="shared" si="7"/>
        <v>0</v>
      </c>
      <c r="G35" s="668">
        <f t="shared" si="7"/>
        <v>0</v>
      </c>
      <c r="H35" s="668">
        <f t="shared" si="7"/>
        <v>0</v>
      </c>
      <c r="I35" s="668">
        <f t="shared" si="7"/>
        <v>0</v>
      </c>
      <c r="J35" s="668">
        <f t="shared" si="7"/>
        <v>0</v>
      </c>
      <c r="K35" s="669">
        <f t="shared" si="6"/>
        <v>0</v>
      </c>
    </row>
    <row r="36" spans="2:11" ht="12.75" customHeight="1">
      <c r="B36" s="92" t="s">
        <v>3311</v>
      </c>
      <c r="C36" s="675"/>
      <c r="D36" s="675"/>
      <c r="E36" s="675"/>
      <c r="F36" s="675"/>
      <c r="G36" s="675"/>
      <c r="H36" s="675"/>
      <c r="I36" s="675"/>
      <c r="J36" s="675"/>
      <c r="K36" s="669">
        <f t="shared" si="6"/>
        <v>0</v>
      </c>
    </row>
    <row r="37" spans="2:11" ht="12.75" customHeight="1">
      <c r="B37" s="92" t="s">
        <v>3312</v>
      </c>
      <c r="C37" s="675"/>
      <c r="D37" s="675"/>
      <c r="E37" s="675"/>
      <c r="F37" s="675"/>
      <c r="G37" s="675"/>
      <c r="H37" s="675"/>
      <c r="I37" s="675"/>
      <c r="J37" s="675"/>
      <c r="K37" s="669">
        <f t="shared" si="6"/>
        <v>0</v>
      </c>
    </row>
    <row r="38" spans="2:11" ht="12.75" customHeight="1">
      <c r="B38" s="92" t="s">
        <v>3324</v>
      </c>
      <c r="C38" s="675"/>
      <c r="D38" s="675"/>
      <c r="E38" s="675"/>
      <c r="F38" s="675"/>
      <c r="G38" s="675"/>
      <c r="H38" s="675"/>
      <c r="I38" s="675"/>
      <c r="J38" s="675"/>
      <c r="K38" s="669">
        <f t="shared" si="6"/>
        <v>0</v>
      </c>
    </row>
    <row r="39" spans="2:11" ht="12.75" customHeight="1">
      <c r="B39" s="92" t="s">
        <v>3325</v>
      </c>
      <c r="C39" s="668">
        <f>C34+C35</f>
        <v>0</v>
      </c>
      <c r="D39" s="668">
        <f t="shared" ref="D39:J39" si="8">D34+D35</f>
        <v>0</v>
      </c>
      <c r="E39" s="668">
        <f t="shared" si="8"/>
        <v>0</v>
      </c>
      <c r="F39" s="668">
        <f t="shared" si="8"/>
        <v>0</v>
      </c>
      <c r="G39" s="668">
        <f t="shared" si="8"/>
        <v>0</v>
      </c>
      <c r="H39" s="668">
        <f t="shared" si="8"/>
        <v>0</v>
      </c>
      <c r="I39" s="668">
        <f t="shared" si="8"/>
        <v>0</v>
      </c>
      <c r="J39" s="668">
        <f t="shared" si="8"/>
        <v>0</v>
      </c>
      <c r="K39" s="669">
        <f t="shared" si="6"/>
        <v>0</v>
      </c>
    </row>
    <row r="40" spans="2:11" ht="12.75" customHeight="1">
      <c r="B40" s="92" t="s">
        <v>3326</v>
      </c>
      <c r="C40" s="100"/>
      <c r="D40" s="100"/>
      <c r="E40" s="100"/>
      <c r="F40" s="100"/>
      <c r="G40" s="100"/>
      <c r="H40" s="100"/>
      <c r="I40" s="100"/>
      <c r="J40" s="100"/>
      <c r="K40" s="669"/>
    </row>
    <row r="41" spans="2:11" ht="12.75" customHeight="1">
      <c r="B41" s="92" t="s">
        <v>3327</v>
      </c>
      <c r="C41" s="100"/>
      <c r="D41" s="100"/>
      <c r="E41" s="100"/>
      <c r="F41" s="100"/>
      <c r="G41" s="100"/>
      <c r="H41" s="100"/>
      <c r="I41" s="100"/>
      <c r="J41" s="100"/>
      <c r="K41" s="669"/>
    </row>
    <row r="42" spans="2:11" ht="12.75" customHeight="1">
      <c r="B42" s="92" t="s">
        <v>3311</v>
      </c>
      <c r="C42" s="675"/>
      <c r="D42" s="675"/>
      <c r="E42" s="675"/>
      <c r="F42" s="675"/>
      <c r="G42" s="675"/>
      <c r="H42" s="675"/>
      <c r="I42" s="675"/>
      <c r="J42" s="675"/>
      <c r="K42" s="669">
        <f t="shared" si="6"/>
        <v>0</v>
      </c>
    </row>
    <row r="43" spans="2:11" ht="12.75" customHeight="1">
      <c r="B43" s="92" t="s">
        <v>3312</v>
      </c>
      <c r="C43" s="675"/>
      <c r="D43" s="675"/>
      <c r="E43" s="675"/>
      <c r="F43" s="675"/>
      <c r="G43" s="675"/>
      <c r="H43" s="675"/>
      <c r="I43" s="675"/>
      <c r="J43" s="675"/>
      <c r="K43" s="669">
        <f t="shared" si="6"/>
        <v>0</v>
      </c>
    </row>
    <row r="44" spans="2:11" ht="12.75" customHeight="1">
      <c r="B44" s="92" t="s">
        <v>3324</v>
      </c>
      <c r="C44" s="675"/>
      <c r="D44" s="675"/>
      <c r="E44" s="675"/>
      <c r="F44" s="675"/>
      <c r="G44" s="675"/>
      <c r="H44" s="675"/>
      <c r="I44" s="675"/>
      <c r="J44" s="675"/>
      <c r="K44" s="669">
        <f t="shared" si="6"/>
        <v>0</v>
      </c>
    </row>
    <row r="45" spans="2:11" ht="12.75" customHeight="1">
      <c r="B45" s="92" t="s">
        <v>3317</v>
      </c>
      <c r="C45" s="668">
        <f>SUM(C42:C44)</f>
        <v>0</v>
      </c>
      <c r="D45" s="668">
        <f t="shared" ref="D45:J45" si="9">SUM(D42:D44)</f>
        <v>0</v>
      </c>
      <c r="E45" s="668">
        <f t="shared" si="9"/>
        <v>0</v>
      </c>
      <c r="F45" s="668">
        <f t="shared" si="9"/>
        <v>0</v>
      </c>
      <c r="G45" s="668">
        <f t="shared" si="9"/>
        <v>0</v>
      </c>
      <c r="H45" s="668">
        <f t="shared" si="9"/>
        <v>0</v>
      </c>
      <c r="I45" s="668">
        <f t="shared" si="9"/>
        <v>0</v>
      </c>
      <c r="J45" s="668">
        <f t="shared" si="9"/>
        <v>0</v>
      </c>
      <c r="K45" s="669">
        <f t="shared" si="6"/>
        <v>0</v>
      </c>
    </row>
    <row r="46" spans="2:11" ht="12.75" customHeight="1">
      <c r="B46" s="92" t="s">
        <v>3328</v>
      </c>
      <c r="C46" s="668">
        <f>C39-C45</f>
        <v>0</v>
      </c>
      <c r="D46" s="668">
        <f t="shared" ref="D46:J46" si="10">D39-D45</f>
        <v>0</v>
      </c>
      <c r="E46" s="668">
        <f t="shared" si="10"/>
        <v>0</v>
      </c>
      <c r="F46" s="668">
        <f t="shared" si="10"/>
        <v>0</v>
      </c>
      <c r="G46" s="668">
        <f t="shared" si="10"/>
        <v>0</v>
      </c>
      <c r="H46" s="668">
        <f t="shared" si="10"/>
        <v>0</v>
      </c>
      <c r="I46" s="668">
        <f t="shared" si="10"/>
        <v>0</v>
      </c>
      <c r="J46" s="668">
        <f t="shared" si="10"/>
        <v>0</v>
      </c>
      <c r="K46" s="669">
        <f t="shared" si="6"/>
        <v>0</v>
      </c>
    </row>
    <row r="47" spans="2:11" ht="12.75" customHeight="1">
      <c r="B47" s="92" t="s">
        <v>3329</v>
      </c>
      <c r="C47" s="100"/>
      <c r="D47" s="100"/>
      <c r="E47" s="100"/>
      <c r="F47" s="100"/>
      <c r="G47" s="100"/>
      <c r="H47" s="100"/>
      <c r="I47" s="100"/>
      <c r="J47" s="100"/>
      <c r="K47" s="669"/>
    </row>
    <row r="48" spans="2:11" ht="12.75" customHeight="1">
      <c r="B48" s="92" t="s">
        <v>3320</v>
      </c>
      <c r="C48" s="675"/>
      <c r="D48" s="675"/>
      <c r="E48" s="675"/>
      <c r="F48" s="675"/>
      <c r="G48" s="675"/>
      <c r="H48" s="675"/>
      <c r="I48" s="675"/>
      <c r="J48" s="675"/>
      <c r="K48" s="669">
        <f t="shared" si="6"/>
        <v>0</v>
      </c>
    </row>
    <row r="49" spans="2:11" ht="12.75" customHeight="1">
      <c r="B49" s="92" t="s">
        <v>3321</v>
      </c>
      <c r="C49" s="675"/>
      <c r="D49" s="675"/>
      <c r="E49" s="675"/>
      <c r="F49" s="675"/>
      <c r="G49" s="675"/>
      <c r="H49" s="675"/>
      <c r="I49" s="675"/>
      <c r="J49" s="675"/>
      <c r="K49" s="669">
        <f t="shared" si="6"/>
        <v>0</v>
      </c>
    </row>
    <row r="50" spans="2:11" ht="12.75" customHeight="1">
      <c r="B50" s="92" t="s">
        <v>3330</v>
      </c>
      <c r="C50" s="100"/>
      <c r="D50" s="100"/>
      <c r="E50" s="100"/>
      <c r="F50" s="100"/>
      <c r="G50" s="100"/>
      <c r="H50" s="100"/>
      <c r="I50" s="100"/>
      <c r="J50" s="100"/>
      <c r="K50" s="669"/>
    </row>
    <row r="51" spans="2:11" ht="12.75" customHeight="1">
      <c r="B51" s="92" t="s">
        <v>3320</v>
      </c>
      <c r="C51" s="675"/>
      <c r="D51" s="675"/>
      <c r="E51" s="675"/>
      <c r="F51" s="675"/>
      <c r="G51" s="675"/>
      <c r="H51" s="675"/>
      <c r="I51" s="675"/>
      <c r="J51" s="675"/>
      <c r="K51" s="669">
        <f t="shared" si="6"/>
        <v>0</v>
      </c>
    </row>
    <row r="52" spans="2:11" ht="12.75" customHeight="1" thickBot="1">
      <c r="B52" s="92" t="s">
        <v>3321</v>
      </c>
      <c r="C52" s="677"/>
      <c r="D52" s="677"/>
      <c r="E52" s="677"/>
      <c r="F52" s="677"/>
      <c r="G52" s="677"/>
      <c r="H52" s="677"/>
      <c r="I52" s="677"/>
      <c r="J52" s="677"/>
      <c r="K52" s="670">
        <f t="shared" si="6"/>
        <v>0</v>
      </c>
    </row>
    <row r="53" spans="2:11" s="3" customFormat="1" ht="12.75" customHeight="1">
      <c r="B53" s="88" t="s">
        <v>3331</v>
      </c>
      <c r="C53" s="673">
        <f t="shared" ref="C53:J53" si="11">C46-C48+C49-C51+C52</f>
        <v>0</v>
      </c>
      <c r="D53" s="673">
        <f t="shared" si="11"/>
        <v>0</v>
      </c>
      <c r="E53" s="673">
        <f t="shared" si="11"/>
        <v>0</v>
      </c>
      <c r="F53" s="673">
        <f t="shared" si="11"/>
        <v>0</v>
      </c>
      <c r="G53" s="673">
        <f t="shared" si="11"/>
        <v>0</v>
      </c>
      <c r="H53" s="673">
        <f t="shared" si="11"/>
        <v>0</v>
      </c>
      <c r="I53" s="673">
        <f t="shared" si="11"/>
        <v>0</v>
      </c>
      <c r="J53" s="673">
        <f t="shared" si="11"/>
        <v>0</v>
      </c>
      <c r="K53" s="674">
        <f>SUM(C53:J53)</f>
        <v>0</v>
      </c>
    </row>
    <row r="54" spans="2:11" ht="12.75" customHeight="1">
      <c r="B54" s="92" t="s">
        <v>3332</v>
      </c>
      <c r="C54" s="675"/>
      <c r="D54" s="675"/>
      <c r="E54" s="675"/>
      <c r="F54" s="675"/>
      <c r="G54" s="675"/>
      <c r="H54" s="675"/>
      <c r="I54" s="675"/>
      <c r="J54" s="675"/>
      <c r="K54" s="669">
        <f>SUM(C54:J54)</f>
        <v>0</v>
      </c>
    </row>
    <row r="55" spans="2:11" ht="12.75" customHeight="1" thickBot="1">
      <c r="B55" s="97"/>
      <c r="C55" s="6401"/>
      <c r="D55" s="6402"/>
      <c r="E55" s="6401"/>
      <c r="F55" s="6401"/>
      <c r="G55" s="6401"/>
      <c r="H55" s="6401"/>
      <c r="I55" s="6402"/>
      <c r="J55" s="6402"/>
      <c r="K55" s="6403"/>
    </row>
    <row r="56" spans="2:11" ht="12.75" hidden="1" customHeight="1">
      <c r="B56" s="6404"/>
      <c r="C56" s="6405"/>
      <c r="D56" s="6405"/>
      <c r="E56" s="6405"/>
      <c r="F56" s="6405"/>
      <c r="G56" s="6405"/>
      <c r="H56" s="6405"/>
      <c r="I56" s="6405"/>
      <c r="J56" s="6405"/>
      <c r="K56" s="6405"/>
    </row>
    <row r="57" spans="2:11" ht="12.75" customHeight="1">
      <c r="B57" s="1" t="s">
        <v>2664</v>
      </c>
    </row>
    <row r="58" spans="2:11" ht="12.75" customHeight="1">
      <c r="B58" s="1" t="s">
        <v>2665</v>
      </c>
    </row>
    <row r="59" spans="2:11" ht="12.75" customHeight="1">
      <c r="B59" s="1" t="s">
        <v>3333</v>
      </c>
      <c r="C59" s="101" t="s">
        <v>3334</v>
      </c>
      <c r="D59" s="76"/>
    </row>
    <row r="60" spans="2:11" ht="12.75" customHeight="1">
      <c r="B60" s="1" t="s">
        <v>1718</v>
      </c>
      <c r="C60" s="102" t="s">
        <v>2667</v>
      </c>
      <c r="D60" s="76"/>
    </row>
    <row r="61" spans="2:11" ht="12.75" customHeight="1">
      <c r="B61" s="1" t="s">
        <v>2668</v>
      </c>
      <c r="C61" s="102" t="s">
        <v>2669</v>
      </c>
      <c r="D61" s="103"/>
      <c r="E61" s="8"/>
      <c r="F61" s="8"/>
      <c r="G61" s="8"/>
      <c r="H61" s="8"/>
      <c r="I61" s="8"/>
      <c r="J61" s="8"/>
      <c r="K61" s="8"/>
    </row>
    <row r="62" spans="2:11" s="20" customFormat="1" ht="12.75" customHeight="1">
      <c r="B62" s="20" t="s">
        <v>243</v>
      </c>
      <c r="C62" s="8886" t="s">
        <v>3335</v>
      </c>
      <c r="D62" s="8886"/>
      <c r="E62" s="8886"/>
      <c r="F62" s="8886"/>
      <c r="G62" s="8886"/>
      <c r="H62" s="8886"/>
      <c r="I62" s="8886"/>
      <c r="J62" s="8886"/>
      <c r="K62" s="8886"/>
    </row>
    <row r="63" spans="2:11" ht="12.75" customHeight="1">
      <c r="C63" s="8"/>
      <c r="D63" s="103"/>
      <c r="E63" s="8"/>
      <c r="F63" s="8"/>
      <c r="G63" s="8"/>
      <c r="H63" s="8"/>
      <c r="I63" s="8"/>
      <c r="J63" s="8"/>
      <c r="K63" s="8"/>
    </row>
    <row r="64" spans="2:11" ht="12.75" customHeight="1">
      <c r="B64" s="8885" t="s">
        <v>3336</v>
      </c>
      <c r="C64" s="8885"/>
      <c r="D64" s="8885"/>
      <c r="E64" s="8885"/>
      <c r="F64" s="8885"/>
      <c r="G64" s="8885"/>
      <c r="H64" s="8885"/>
      <c r="I64" s="8885"/>
      <c r="J64" s="8885"/>
      <c r="K64" s="8885"/>
    </row>
  </sheetData>
  <mergeCells count="12">
    <mergeCell ref="B64:K64"/>
    <mergeCell ref="C62:K62"/>
    <mergeCell ref="C9:I9"/>
    <mergeCell ref="E10:G10"/>
    <mergeCell ref="B6:K6"/>
    <mergeCell ref="B9:B11"/>
    <mergeCell ref="C10:C11"/>
    <mergeCell ref="D10:D11"/>
    <mergeCell ref="H10:H11"/>
    <mergeCell ref="I10:I11"/>
    <mergeCell ref="J9:J11"/>
    <mergeCell ref="K10:K11"/>
  </mergeCells>
  <hyperlinks>
    <hyperlink ref="M2" location="Content!A1" display="Content" xr:uid="{70CE8BD9-CE5D-4471-AEFF-739FAF296773}"/>
  </hyperlinks>
  <printOptions horizontalCentered="1"/>
  <pageMargins left="0.19685039370078741" right="0.19685039370078741" top="0.98425196850393704" bottom="0.55118110236220474" header="0.31496062992125984" footer="0.31496062992125984"/>
  <pageSetup paperSize="9" scale="60" fitToHeight="0"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tabColor rgb="FFFFCC99"/>
  </sheetPr>
  <dimension ref="B2:U61"/>
  <sheetViews>
    <sheetView showGridLines="0" zoomScale="85" zoomScaleNormal="85" workbookViewId="0">
      <selection activeCell="A11" sqref="A11"/>
    </sheetView>
  </sheetViews>
  <sheetFormatPr defaultColWidth="9.140625" defaultRowHeight="12.75" customHeight="1"/>
  <cols>
    <col min="1" max="1" width="1.85546875" style="1" customWidth="1"/>
    <col min="2" max="2" width="5.140625" style="1" customWidth="1"/>
    <col min="3" max="3" width="3.42578125" style="1" customWidth="1"/>
    <col min="4" max="4" width="14.42578125" style="1" customWidth="1"/>
    <col min="5" max="5" width="19.140625" style="1" customWidth="1"/>
    <col min="6" max="6" width="11.140625" style="1" customWidth="1"/>
    <col min="7" max="19" width="14.28515625" style="1" customWidth="1"/>
    <col min="20" max="20" width="5.28515625" style="1" customWidth="1"/>
    <col min="21" max="21" width="13.7109375" style="1" customWidth="1"/>
    <col min="22" max="16384" width="9.140625" style="1"/>
  </cols>
  <sheetData>
    <row r="2" spans="2:21" ht="14.1" customHeight="1" thickBot="1">
      <c r="B2" s="3" t="s">
        <v>3337</v>
      </c>
      <c r="U2" s="6303" t="s">
        <v>1067</v>
      </c>
    </row>
    <row r="3" spans="2:21" ht="14.1" customHeight="1" thickBot="1">
      <c r="B3" s="426" t="s">
        <v>7</v>
      </c>
      <c r="E3" s="6304">
        <f>'Com Prof'!D2</f>
        <v>0</v>
      </c>
      <c r="F3" s="6305"/>
      <c r="G3" s="6305"/>
    </row>
    <row r="4" spans="2:21" ht="14.1" customHeight="1" thickBot="1">
      <c r="B4" s="426" t="s">
        <v>757</v>
      </c>
      <c r="E4" s="6365">
        <f>'Com Prof'!D3</f>
        <v>45657</v>
      </c>
      <c r="F4" s="6366"/>
      <c r="G4" s="6366"/>
      <c r="H4" s="3"/>
      <c r="I4" s="3"/>
      <c r="J4" s="3"/>
      <c r="K4" s="3"/>
      <c r="L4" s="3"/>
      <c r="M4" s="3"/>
      <c r="N4" s="3"/>
      <c r="O4" s="3"/>
      <c r="P4" s="3"/>
      <c r="Q4" s="3"/>
      <c r="R4" s="3"/>
      <c r="S4" s="3"/>
    </row>
    <row r="5" spans="2:21" ht="14.1" customHeight="1" thickBot="1">
      <c r="B5" s="6406"/>
      <c r="C5" s="6406"/>
      <c r="D5" s="6406"/>
      <c r="E5" s="6406"/>
      <c r="F5" s="6406"/>
      <c r="G5" s="6337"/>
      <c r="H5" s="6337"/>
      <c r="I5" s="6337"/>
      <c r="J5" s="6337"/>
      <c r="K5" s="6337"/>
      <c r="L5" s="6337"/>
      <c r="M5" s="6337"/>
      <c r="N5" s="6337"/>
      <c r="O5" s="6337"/>
      <c r="P5" s="6407"/>
      <c r="Q5" s="6407"/>
      <c r="R5" s="6408"/>
      <c r="S5" s="6337"/>
    </row>
    <row r="6" spans="2:21" s="3" customFormat="1" ht="15" customHeight="1">
      <c r="B6" s="8901" t="s">
        <v>3338</v>
      </c>
      <c r="C6" s="8902"/>
      <c r="D6" s="8902"/>
      <c r="E6" s="8903"/>
      <c r="F6" s="8914" t="s">
        <v>1749</v>
      </c>
      <c r="G6" s="8909" t="s">
        <v>3339</v>
      </c>
      <c r="H6" s="6409" t="s">
        <v>3340</v>
      </c>
      <c r="I6" s="6410"/>
      <c r="J6" s="6410"/>
      <c r="K6" s="6410"/>
      <c r="L6" s="6409" t="s">
        <v>3341</v>
      </c>
      <c r="M6" s="6410"/>
      <c r="N6" s="6410"/>
      <c r="O6" s="6410"/>
      <c r="P6" s="8912" t="s">
        <v>3342</v>
      </c>
      <c r="Q6" s="8912"/>
      <c r="R6" s="8912"/>
      <c r="S6" s="8913"/>
    </row>
    <row r="7" spans="2:21" s="3" customFormat="1" ht="12.75" customHeight="1">
      <c r="B7" s="8904"/>
      <c r="C7" s="8905"/>
      <c r="D7" s="8905"/>
      <c r="E7" s="8600"/>
      <c r="F7" s="8586"/>
      <c r="G7" s="8910"/>
      <c r="H7" s="6411" t="s">
        <v>1761</v>
      </c>
      <c r="I7" s="6412"/>
      <c r="J7" s="6411" t="s">
        <v>1762</v>
      </c>
      <c r="K7" s="6412"/>
      <c r="L7" s="6411" t="s">
        <v>1761</v>
      </c>
      <c r="M7" s="6412"/>
      <c r="N7" s="6411" t="s">
        <v>1762</v>
      </c>
      <c r="O7" s="6412"/>
      <c r="P7" s="6413" t="s">
        <v>1761</v>
      </c>
      <c r="Q7" s="6414"/>
      <c r="R7" s="6415" t="s">
        <v>1762</v>
      </c>
      <c r="S7" s="6416"/>
    </row>
    <row r="8" spans="2:21" s="3" customFormat="1" ht="32.450000000000003" customHeight="1" thickBot="1">
      <c r="B8" s="8906"/>
      <c r="C8" s="8907"/>
      <c r="D8" s="8907"/>
      <c r="E8" s="8908"/>
      <c r="F8" s="8915"/>
      <c r="G8" s="8911"/>
      <c r="H8" s="6396" t="s">
        <v>3343</v>
      </c>
      <c r="I8" s="6396" t="s">
        <v>728</v>
      </c>
      <c r="J8" s="6396" t="s">
        <v>3343</v>
      </c>
      <c r="K8" s="6396" t="s">
        <v>728</v>
      </c>
      <c r="L8" s="6396" t="s">
        <v>3343</v>
      </c>
      <c r="M8" s="6396" t="s">
        <v>728</v>
      </c>
      <c r="N8" s="6396" t="s">
        <v>3343</v>
      </c>
      <c r="O8" s="6396" t="s">
        <v>728</v>
      </c>
      <c r="P8" s="6394" t="s">
        <v>3343</v>
      </c>
      <c r="Q8" s="6394" t="s">
        <v>728</v>
      </c>
      <c r="R8" s="6417" t="s">
        <v>3343</v>
      </c>
      <c r="S8" s="6418" t="s">
        <v>728</v>
      </c>
    </row>
    <row r="9" spans="2:21" ht="12.75" customHeight="1">
      <c r="B9" s="106" t="s">
        <v>3344</v>
      </c>
      <c r="C9" s="107"/>
      <c r="D9" s="107"/>
      <c r="E9" s="128"/>
      <c r="F9" s="1261"/>
      <c r="G9" s="1262"/>
      <c r="H9" s="1262"/>
      <c r="I9" s="1262"/>
      <c r="J9" s="1262"/>
      <c r="K9" s="1262"/>
      <c r="L9" s="1262"/>
      <c r="M9" s="1262"/>
      <c r="N9" s="1262"/>
      <c r="O9" s="1262"/>
      <c r="P9" s="1306"/>
      <c r="Q9" s="1306"/>
      <c r="R9" s="1321"/>
      <c r="S9" s="136"/>
    </row>
    <row r="10" spans="2:21" ht="12.75" customHeight="1">
      <c r="B10" s="106" t="s">
        <v>2070</v>
      </c>
      <c r="C10" s="107" t="s">
        <v>2715</v>
      </c>
      <c r="D10" s="107"/>
      <c r="E10" s="128"/>
      <c r="F10" s="1261"/>
      <c r="G10" s="1262"/>
      <c r="H10" s="1262"/>
      <c r="I10" s="1262"/>
      <c r="J10" s="1262"/>
      <c r="K10" s="1262"/>
      <c r="L10" s="1262"/>
      <c r="M10" s="1262"/>
      <c r="N10" s="1262"/>
      <c r="O10" s="1262"/>
      <c r="P10" s="1306"/>
      <c r="Q10" s="1306"/>
      <c r="R10" s="1321"/>
      <c r="S10" s="136"/>
    </row>
    <row r="11" spans="2:21" ht="12.75" customHeight="1">
      <c r="B11" s="108"/>
      <c r="C11" s="109">
        <v>1</v>
      </c>
      <c r="D11" s="689"/>
      <c r="E11" s="690"/>
      <c r="F11" s="1322"/>
      <c r="G11" s="1322"/>
      <c r="H11" s="1323"/>
      <c r="I11" s="1323"/>
      <c r="J11" s="1323"/>
      <c r="K11" s="1323"/>
      <c r="L11" s="1323"/>
      <c r="M11" s="1323"/>
      <c r="N11" s="1323"/>
      <c r="O11" s="1323"/>
      <c r="P11" s="1323"/>
      <c r="Q11" s="1323"/>
      <c r="R11" s="1323"/>
      <c r="S11" s="691"/>
    </row>
    <row r="12" spans="2:21" ht="12.75" customHeight="1">
      <c r="B12" s="108"/>
      <c r="C12" s="109">
        <v>2</v>
      </c>
      <c r="D12" s="689"/>
      <c r="E12" s="690"/>
      <c r="F12" s="1322"/>
      <c r="G12" s="1322"/>
      <c r="H12" s="1323"/>
      <c r="I12" s="1323"/>
      <c r="J12" s="1323"/>
      <c r="K12" s="1323"/>
      <c r="L12" s="1323"/>
      <c r="M12" s="1323"/>
      <c r="N12" s="1323"/>
      <c r="O12" s="1323"/>
      <c r="P12" s="1323"/>
      <c r="Q12" s="1323"/>
      <c r="R12" s="1323"/>
      <c r="S12" s="691"/>
    </row>
    <row r="13" spans="2:21" ht="12.75" customHeight="1" thickBot="1">
      <c r="B13" s="108"/>
      <c r="C13" s="109"/>
      <c r="D13" s="109"/>
      <c r="E13" s="129"/>
      <c r="F13" s="707"/>
      <c r="G13" s="707"/>
      <c r="H13" s="712"/>
      <c r="I13" s="712"/>
      <c r="J13" s="712"/>
      <c r="K13" s="712"/>
      <c r="L13" s="712"/>
      <c r="M13" s="712"/>
      <c r="N13" s="712"/>
      <c r="O13" s="712"/>
      <c r="P13" s="712"/>
      <c r="Q13" s="712"/>
      <c r="R13" s="712"/>
      <c r="S13" s="420"/>
    </row>
    <row r="14" spans="2:21" s="3" customFormat="1" ht="12.75" customHeight="1">
      <c r="B14" s="694" t="s">
        <v>1594</v>
      </c>
      <c r="C14" s="695"/>
      <c r="D14" s="695"/>
      <c r="E14" s="696"/>
      <c r="F14" s="6419"/>
      <c r="G14" s="6420"/>
      <c r="H14" s="6421"/>
      <c r="I14" s="6421"/>
      <c r="J14" s="6421"/>
      <c r="K14" s="6421"/>
      <c r="L14" s="6421"/>
      <c r="M14" s="6421"/>
      <c r="N14" s="6421"/>
      <c r="O14" s="6421"/>
      <c r="P14" s="6421"/>
      <c r="Q14" s="6421"/>
      <c r="R14" s="6421"/>
      <c r="S14" s="6422"/>
    </row>
    <row r="15" spans="2:21" ht="12.75" customHeight="1">
      <c r="B15" s="110"/>
      <c r="C15" s="111"/>
      <c r="D15" s="111"/>
      <c r="E15" s="313"/>
      <c r="F15" s="4276"/>
      <c r="G15" s="4277"/>
      <c r="H15" s="4278"/>
      <c r="I15" s="4278"/>
      <c r="J15" s="4278"/>
      <c r="K15" s="4278"/>
      <c r="L15" s="4278"/>
      <c r="M15" s="4278"/>
      <c r="N15" s="4278"/>
      <c r="O15" s="4278"/>
      <c r="P15" s="4278"/>
      <c r="Q15" s="4278"/>
      <c r="R15" s="4278"/>
      <c r="S15" s="260"/>
    </row>
    <row r="16" spans="2:21" ht="12.75" customHeight="1">
      <c r="B16" s="172" t="s">
        <v>3345</v>
      </c>
      <c r="C16" s="137" t="s">
        <v>3346</v>
      </c>
      <c r="D16" s="137"/>
      <c r="E16" s="185"/>
      <c r="F16" s="1316"/>
      <c r="G16" s="1262"/>
      <c r="H16" s="1321"/>
      <c r="I16" s="1321"/>
      <c r="J16" s="1321"/>
      <c r="K16" s="1321"/>
      <c r="L16" s="1321"/>
      <c r="M16" s="1321"/>
      <c r="N16" s="1321"/>
      <c r="O16" s="1321"/>
      <c r="P16" s="1321"/>
      <c r="Q16" s="1321"/>
      <c r="R16" s="1321"/>
      <c r="S16" s="136"/>
    </row>
    <row r="17" spans="2:19" ht="12.75" customHeight="1">
      <c r="B17" s="173"/>
      <c r="C17" s="140">
        <v>1</v>
      </c>
      <c r="D17" s="692"/>
      <c r="E17" s="693"/>
      <c r="F17" s="1324"/>
      <c r="G17" s="1322"/>
      <c r="H17" s="1323"/>
      <c r="I17" s="1323"/>
      <c r="J17" s="1323"/>
      <c r="K17" s="1323"/>
      <c r="L17" s="1323"/>
      <c r="M17" s="1323"/>
      <c r="N17" s="1323"/>
      <c r="O17" s="1323"/>
      <c r="P17" s="1323"/>
      <c r="Q17" s="1323"/>
      <c r="R17" s="1323"/>
      <c r="S17" s="691"/>
    </row>
    <row r="18" spans="2:19" ht="12.75" customHeight="1" thickBot="1">
      <c r="B18" s="173"/>
      <c r="C18" s="140">
        <v>2</v>
      </c>
      <c r="D18" s="692"/>
      <c r="E18" s="693"/>
      <c r="F18" s="1324"/>
      <c r="G18" s="1322"/>
      <c r="H18" s="1323"/>
      <c r="I18" s="1323"/>
      <c r="J18" s="1323"/>
      <c r="K18" s="1323"/>
      <c r="L18" s="1323"/>
      <c r="M18" s="1323"/>
      <c r="N18" s="1323"/>
      <c r="O18" s="1323"/>
      <c r="P18" s="1323"/>
      <c r="Q18" s="1323"/>
      <c r="R18" s="1323"/>
      <c r="S18" s="691"/>
    </row>
    <row r="19" spans="2:19" s="3" customFormat="1" ht="12.75" customHeight="1">
      <c r="B19" s="172" t="s">
        <v>1594</v>
      </c>
      <c r="C19" s="137"/>
      <c r="D19" s="137"/>
      <c r="E19" s="185"/>
      <c r="F19" s="6423"/>
      <c r="G19" s="6424"/>
      <c r="H19" s="6425"/>
      <c r="I19" s="6425"/>
      <c r="J19" s="6425"/>
      <c r="K19" s="6425"/>
      <c r="L19" s="6425"/>
      <c r="M19" s="6425"/>
      <c r="N19" s="6425"/>
      <c r="O19" s="6425"/>
      <c r="P19" s="6425"/>
      <c r="Q19" s="6425"/>
      <c r="R19" s="6425"/>
      <c r="S19" s="6426"/>
    </row>
    <row r="20" spans="2:19" s="3" customFormat="1" ht="12.75" customHeight="1">
      <c r="B20" s="172"/>
      <c r="C20" s="137"/>
      <c r="D20" s="137"/>
      <c r="E20" s="185"/>
      <c r="F20" s="1316"/>
      <c r="G20" s="1262"/>
      <c r="H20" s="1325"/>
      <c r="I20" s="1325"/>
      <c r="J20" s="1325"/>
      <c r="K20" s="1325"/>
      <c r="L20" s="1325"/>
      <c r="M20" s="1325"/>
      <c r="N20" s="1325"/>
      <c r="O20" s="1325"/>
      <c r="P20" s="1325"/>
      <c r="Q20" s="1325"/>
      <c r="R20" s="1325"/>
      <c r="S20" s="135"/>
    </row>
    <row r="21" spans="2:19" ht="12.75" customHeight="1">
      <c r="B21" s="172" t="s">
        <v>3347</v>
      </c>
      <c r="C21" s="137" t="s">
        <v>2643</v>
      </c>
      <c r="D21" s="137"/>
      <c r="E21" s="185"/>
      <c r="F21" s="1316"/>
      <c r="G21" s="1262"/>
      <c r="H21" s="1321"/>
      <c r="I21" s="1321"/>
      <c r="J21" s="1321"/>
      <c r="K21" s="1321"/>
      <c r="L21" s="1321"/>
      <c r="M21" s="1321"/>
      <c r="N21" s="1321"/>
      <c r="O21" s="1321"/>
      <c r="P21" s="1321"/>
      <c r="Q21" s="1321"/>
      <c r="R21" s="1321"/>
      <c r="S21" s="136"/>
    </row>
    <row r="22" spans="2:19" ht="12.75" customHeight="1">
      <c r="B22" s="173"/>
      <c r="C22" s="140">
        <v>1</v>
      </c>
      <c r="D22" s="692"/>
      <c r="E22" s="693"/>
      <c r="F22" s="1324"/>
      <c r="G22" s="1322"/>
      <c r="H22" s="1323"/>
      <c r="I22" s="1323"/>
      <c r="J22" s="1323"/>
      <c r="K22" s="1323"/>
      <c r="L22" s="1323"/>
      <c r="M22" s="1323"/>
      <c r="N22" s="1323"/>
      <c r="O22" s="1323"/>
      <c r="P22" s="1323"/>
      <c r="Q22" s="1323"/>
      <c r="R22" s="1323"/>
      <c r="S22" s="691"/>
    </row>
    <row r="23" spans="2:19" ht="12.75" customHeight="1" thickBot="1">
      <c r="B23" s="173"/>
      <c r="C23" s="140">
        <v>2</v>
      </c>
      <c r="D23" s="692"/>
      <c r="E23" s="693"/>
      <c r="F23" s="1324"/>
      <c r="G23" s="1322"/>
      <c r="H23" s="1323"/>
      <c r="I23" s="1323"/>
      <c r="J23" s="1323"/>
      <c r="K23" s="1323"/>
      <c r="L23" s="1323"/>
      <c r="M23" s="1323"/>
      <c r="N23" s="1323"/>
      <c r="O23" s="1323"/>
      <c r="P23" s="1323"/>
      <c r="Q23" s="1323"/>
      <c r="R23" s="1323"/>
      <c r="S23" s="691"/>
    </row>
    <row r="24" spans="2:19" s="3" customFormat="1" ht="12.75" customHeight="1">
      <c r="B24" s="697" t="s">
        <v>1594</v>
      </c>
      <c r="C24" s="698"/>
      <c r="D24" s="698"/>
      <c r="E24" s="699"/>
      <c r="F24" s="6419"/>
      <c r="G24" s="6420"/>
      <c r="H24" s="6421"/>
      <c r="I24" s="6421"/>
      <c r="J24" s="6421"/>
      <c r="K24" s="6421"/>
      <c r="L24" s="6421"/>
      <c r="M24" s="6421"/>
      <c r="N24" s="6421"/>
      <c r="O24" s="6421"/>
      <c r="P24" s="6421"/>
      <c r="Q24" s="6421"/>
      <c r="R24" s="6421"/>
      <c r="S24" s="6422"/>
    </row>
    <row r="25" spans="2:19" ht="12.75" customHeight="1">
      <c r="B25" s="110"/>
      <c r="C25" s="111"/>
      <c r="D25" s="111"/>
      <c r="E25" s="313"/>
      <c r="F25" s="1319"/>
      <c r="G25" s="1262"/>
      <c r="H25" s="1321"/>
      <c r="I25" s="1321"/>
      <c r="J25" s="1321"/>
      <c r="K25" s="1321"/>
      <c r="L25" s="1321"/>
      <c r="M25" s="1321"/>
      <c r="N25" s="1321"/>
      <c r="O25" s="1321"/>
      <c r="P25" s="1321"/>
      <c r="Q25" s="1321"/>
      <c r="R25" s="1321"/>
      <c r="S25" s="136"/>
    </row>
    <row r="26" spans="2:19" ht="12.75" customHeight="1">
      <c r="B26" s="106" t="s">
        <v>29</v>
      </c>
      <c r="C26" s="107" t="s">
        <v>2716</v>
      </c>
      <c r="D26" s="107"/>
      <c r="E26" s="128"/>
      <c r="F26" s="1261"/>
      <c r="G26" s="1262"/>
      <c r="H26" s="1321"/>
      <c r="I26" s="1321"/>
      <c r="J26" s="1325"/>
      <c r="K26" s="1321"/>
      <c r="L26" s="1321"/>
      <c r="M26" s="1321"/>
      <c r="N26" s="1321"/>
      <c r="O26" s="1321"/>
      <c r="P26" s="1321"/>
      <c r="Q26" s="1321"/>
      <c r="R26" s="1321"/>
      <c r="S26" s="136"/>
    </row>
    <row r="27" spans="2:19" ht="12.75" customHeight="1">
      <c r="B27" s="108"/>
      <c r="C27" s="109">
        <v>1</v>
      </c>
      <c r="D27" s="689"/>
      <c r="E27" s="690"/>
      <c r="F27" s="1322"/>
      <c r="G27" s="1322"/>
      <c r="H27" s="1323"/>
      <c r="I27" s="1323"/>
      <c r="J27" s="1323"/>
      <c r="K27" s="1323"/>
      <c r="L27" s="1323"/>
      <c r="M27" s="1323"/>
      <c r="N27" s="1323"/>
      <c r="O27" s="1323"/>
      <c r="P27" s="1323"/>
      <c r="Q27" s="1323"/>
      <c r="R27" s="1323"/>
      <c r="S27" s="691"/>
    </row>
    <row r="28" spans="2:19" ht="12.75" customHeight="1" thickBot="1">
      <c r="B28" s="108"/>
      <c r="C28" s="109">
        <v>2</v>
      </c>
      <c r="D28" s="689"/>
      <c r="E28" s="690"/>
      <c r="F28" s="1322"/>
      <c r="G28" s="1322"/>
      <c r="H28" s="1323"/>
      <c r="I28" s="1323"/>
      <c r="J28" s="1323"/>
      <c r="K28" s="1323"/>
      <c r="L28" s="1323"/>
      <c r="M28" s="1323"/>
      <c r="N28" s="1323"/>
      <c r="O28" s="1323"/>
      <c r="P28" s="1323"/>
      <c r="Q28" s="1323"/>
      <c r="R28" s="1323"/>
      <c r="S28" s="691"/>
    </row>
    <row r="29" spans="2:19" s="3" customFormat="1" ht="12.75" customHeight="1">
      <c r="B29" s="694" t="s">
        <v>1594</v>
      </c>
      <c r="C29" s="695"/>
      <c r="D29" s="695"/>
      <c r="E29" s="696"/>
      <c r="F29" s="6419"/>
      <c r="G29" s="6420"/>
      <c r="H29" s="6421"/>
      <c r="I29" s="6421"/>
      <c r="J29" s="6421"/>
      <c r="K29" s="6421"/>
      <c r="L29" s="6421"/>
      <c r="M29" s="6421"/>
      <c r="N29" s="6421"/>
      <c r="O29" s="6421"/>
      <c r="P29" s="6421"/>
      <c r="Q29" s="6421"/>
      <c r="R29" s="6421"/>
      <c r="S29" s="6422"/>
    </row>
    <row r="30" spans="2:19" ht="12.75" customHeight="1">
      <c r="B30" s="110"/>
      <c r="C30" s="111"/>
      <c r="D30" s="111"/>
      <c r="E30" s="313"/>
      <c r="F30" s="1319"/>
      <c r="G30" s="1262"/>
      <c r="H30" s="1321"/>
      <c r="I30" s="1321"/>
      <c r="J30" s="1321"/>
      <c r="K30" s="1321"/>
      <c r="L30" s="1321"/>
      <c r="M30" s="1321"/>
      <c r="N30" s="1321"/>
      <c r="O30" s="1321"/>
      <c r="P30" s="1321"/>
      <c r="Q30" s="1321"/>
      <c r="R30" s="1321"/>
      <c r="S30" s="136"/>
    </row>
    <row r="31" spans="2:19" ht="12.75" customHeight="1">
      <c r="B31" s="172" t="s">
        <v>2505</v>
      </c>
      <c r="C31" s="137" t="s">
        <v>3346</v>
      </c>
      <c r="D31" s="137"/>
      <c r="E31" s="185"/>
      <c r="F31" s="1316"/>
      <c r="G31" s="1262"/>
      <c r="H31" s="1321"/>
      <c r="I31" s="1321"/>
      <c r="J31" s="1321"/>
      <c r="K31" s="1321"/>
      <c r="L31" s="1321"/>
      <c r="M31" s="1321"/>
      <c r="N31" s="1321"/>
      <c r="O31" s="1321"/>
      <c r="P31" s="1321"/>
      <c r="Q31" s="1321"/>
      <c r="R31" s="1321"/>
      <c r="S31" s="136"/>
    </row>
    <row r="32" spans="2:19" ht="12.75" customHeight="1">
      <c r="B32" s="173"/>
      <c r="C32" s="140">
        <v>1</v>
      </c>
      <c r="D32" s="692"/>
      <c r="E32" s="693"/>
      <c r="F32" s="1324"/>
      <c r="G32" s="1322"/>
      <c r="H32" s="1323"/>
      <c r="I32" s="1323"/>
      <c r="J32" s="1323"/>
      <c r="K32" s="1323"/>
      <c r="L32" s="1323"/>
      <c r="M32" s="1323"/>
      <c r="N32" s="1323"/>
      <c r="O32" s="1323"/>
      <c r="P32" s="1323"/>
      <c r="Q32" s="1323"/>
      <c r="R32" s="1323"/>
      <c r="S32" s="691"/>
    </row>
    <row r="33" spans="2:19" ht="12.75" customHeight="1" thickBot="1">
      <c r="B33" s="173"/>
      <c r="C33" s="140">
        <v>2</v>
      </c>
      <c r="D33" s="692"/>
      <c r="E33" s="693"/>
      <c r="F33" s="1324"/>
      <c r="G33" s="1322"/>
      <c r="H33" s="1323"/>
      <c r="I33" s="1323"/>
      <c r="J33" s="1323"/>
      <c r="K33" s="1323"/>
      <c r="L33" s="1323"/>
      <c r="M33" s="1323"/>
      <c r="N33" s="1323"/>
      <c r="O33" s="1323"/>
      <c r="P33" s="1323"/>
      <c r="Q33" s="1323"/>
      <c r="R33" s="1323"/>
      <c r="S33" s="691"/>
    </row>
    <row r="34" spans="2:19" s="3" customFormat="1" ht="12.75" customHeight="1">
      <c r="B34" s="694" t="s">
        <v>1594</v>
      </c>
      <c r="C34" s="695"/>
      <c r="D34" s="695"/>
      <c r="E34" s="696"/>
      <c r="F34" s="6419"/>
      <c r="G34" s="6420"/>
      <c r="H34" s="6421"/>
      <c r="I34" s="6421"/>
      <c r="J34" s="6421"/>
      <c r="K34" s="6421"/>
      <c r="L34" s="6421"/>
      <c r="M34" s="6421"/>
      <c r="N34" s="6421"/>
      <c r="O34" s="6421"/>
      <c r="P34" s="6421"/>
      <c r="Q34" s="6421"/>
      <c r="R34" s="6421"/>
      <c r="S34" s="6422"/>
    </row>
    <row r="35" spans="2:19" s="3" customFormat="1" ht="12.75" customHeight="1">
      <c r="B35" s="172"/>
      <c r="C35" s="137"/>
      <c r="D35" s="137"/>
      <c r="E35" s="185"/>
      <c r="F35" s="1316"/>
      <c r="G35" s="1262"/>
      <c r="H35" s="1325"/>
      <c r="I35" s="1325"/>
      <c r="J35" s="1325"/>
      <c r="K35" s="1325"/>
      <c r="L35" s="1325"/>
      <c r="M35" s="1325"/>
      <c r="N35" s="1325"/>
      <c r="O35" s="1325"/>
      <c r="P35" s="1325"/>
      <c r="Q35" s="1325"/>
      <c r="R35" s="1325"/>
      <c r="S35" s="135"/>
    </row>
    <row r="36" spans="2:19" ht="12.75" customHeight="1">
      <c r="B36" s="172" t="s">
        <v>2506</v>
      </c>
      <c r="C36" s="137" t="s">
        <v>2643</v>
      </c>
      <c r="D36" s="137"/>
      <c r="E36" s="185"/>
      <c r="F36" s="1316"/>
      <c r="G36" s="1262"/>
      <c r="H36" s="1321"/>
      <c r="I36" s="1321"/>
      <c r="J36" s="1321"/>
      <c r="K36" s="1321"/>
      <c r="L36" s="1321"/>
      <c r="M36" s="1321"/>
      <c r="N36" s="1321"/>
      <c r="O36" s="1321"/>
      <c r="P36" s="1321"/>
      <c r="Q36" s="1321"/>
      <c r="R36" s="1321"/>
      <c r="S36" s="136"/>
    </row>
    <row r="37" spans="2:19" ht="12.75" customHeight="1">
      <c r="B37" s="173"/>
      <c r="C37" s="140">
        <v>1</v>
      </c>
      <c r="D37" s="692"/>
      <c r="E37" s="693"/>
      <c r="F37" s="1324"/>
      <c r="G37" s="1322"/>
      <c r="H37" s="1323"/>
      <c r="I37" s="1323"/>
      <c r="J37" s="1323"/>
      <c r="K37" s="1323"/>
      <c r="L37" s="1323"/>
      <c r="M37" s="1323"/>
      <c r="N37" s="1323"/>
      <c r="O37" s="1323"/>
      <c r="P37" s="1323"/>
      <c r="Q37" s="1323"/>
      <c r="R37" s="1323"/>
      <c r="S37" s="691"/>
    </row>
    <row r="38" spans="2:19" ht="12.75" customHeight="1" thickBot="1">
      <c r="B38" s="173"/>
      <c r="C38" s="140">
        <v>2</v>
      </c>
      <c r="D38" s="692"/>
      <c r="E38" s="693"/>
      <c r="F38" s="1324"/>
      <c r="G38" s="1322"/>
      <c r="H38" s="1323"/>
      <c r="I38" s="1323"/>
      <c r="J38" s="1323"/>
      <c r="K38" s="1323"/>
      <c r="L38" s="1323"/>
      <c r="M38" s="1323"/>
      <c r="N38" s="1323"/>
      <c r="O38" s="1323"/>
      <c r="P38" s="1323"/>
      <c r="Q38" s="1323"/>
      <c r="R38" s="1323"/>
      <c r="S38" s="691"/>
    </row>
    <row r="39" spans="2:19" s="3" customFormat="1" ht="12.75" customHeight="1">
      <c r="B39" s="694" t="s">
        <v>1594</v>
      </c>
      <c r="C39" s="695"/>
      <c r="D39" s="695"/>
      <c r="E39" s="696"/>
      <c r="F39" s="6419"/>
      <c r="G39" s="6420"/>
      <c r="H39" s="6421"/>
      <c r="I39" s="6421"/>
      <c r="J39" s="6421"/>
      <c r="K39" s="6421"/>
      <c r="L39" s="6421"/>
      <c r="M39" s="6421"/>
      <c r="N39" s="6421"/>
      <c r="O39" s="6421"/>
      <c r="P39" s="6421"/>
      <c r="Q39" s="6421"/>
      <c r="R39" s="6421"/>
      <c r="S39" s="6422"/>
    </row>
    <row r="40" spans="2:19" s="3" customFormat="1" ht="12.75" customHeight="1">
      <c r="B40" s="172"/>
      <c r="C40" s="137"/>
      <c r="D40" s="137"/>
      <c r="E40" s="185"/>
      <c r="F40" s="1316"/>
      <c r="G40" s="1262"/>
      <c r="H40" s="1325"/>
      <c r="I40" s="1325"/>
      <c r="J40" s="1325"/>
      <c r="K40" s="1325"/>
      <c r="L40" s="1325"/>
      <c r="M40" s="1325"/>
      <c r="N40" s="1325"/>
      <c r="O40" s="1325"/>
      <c r="P40" s="1325"/>
      <c r="Q40" s="1325"/>
      <c r="R40" s="1325"/>
      <c r="S40" s="135"/>
    </row>
    <row r="41" spans="2:19" ht="12.75" customHeight="1" thickBot="1">
      <c r="B41" s="108"/>
      <c r="C41" s="109"/>
      <c r="D41" s="109"/>
      <c r="E41" s="129"/>
      <c r="F41" s="707"/>
      <c r="G41" s="707"/>
      <c r="H41" s="712"/>
      <c r="I41" s="712"/>
      <c r="J41" s="712"/>
      <c r="K41" s="712"/>
      <c r="L41" s="712"/>
      <c r="M41" s="712"/>
      <c r="N41" s="712"/>
      <c r="O41" s="712"/>
      <c r="P41" s="712"/>
      <c r="Q41" s="712"/>
      <c r="R41" s="712"/>
      <c r="S41" s="420"/>
    </row>
    <row r="42" spans="2:19" s="3" customFormat="1" ht="12.75" customHeight="1" thickBot="1">
      <c r="B42" s="700" t="s">
        <v>3348</v>
      </c>
      <c r="C42" s="701"/>
      <c r="D42" s="701"/>
      <c r="E42" s="702"/>
      <c r="F42" s="6427"/>
      <c r="G42" s="6428"/>
      <c r="H42" s="6429"/>
      <c r="I42" s="6429"/>
      <c r="J42" s="6429"/>
      <c r="K42" s="6429"/>
      <c r="L42" s="6429"/>
      <c r="M42" s="6429"/>
      <c r="N42" s="6429"/>
      <c r="O42" s="6429"/>
      <c r="P42" s="6429"/>
      <c r="Q42" s="6429"/>
      <c r="R42" s="6429"/>
      <c r="S42" s="6430"/>
    </row>
    <row r="43" spans="2:19" ht="12.75" customHeight="1">
      <c r="B43" s="108"/>
      <c r="C43" s="109"/>
      <c r="D43" s="109"/>
      <c r="E43" s="129"/>
      <c r="F43" s="1262"/>
      <c r="G43" s="1262"/>
      <c r="H43" s="1321"/>
      <c r="I43" s="1321"/>
      <c r="J43" s="1321"/>
      <c r="K43" s="1321"/>
      <c r="L43" s="1321"/>
      <c r="M43" s="1321"/>
      <c r="N43" s="1321"/>
      <c r="O43" s="1321"/>
      <c r="P43" s="1321"/>
      <c r="Q43" s="1321"/>
      <c r="R43" s="1321"/>
      <c r="S43" s="136"/>
    </row>
    <row r="44" spans="2:19" ht="12.75" customHeight="1">
      <c r="B44" s="106" t="s">
        <v>3349</v>
      </c>
      <c r="C44" s="107"/>
      <c r="D44" s="107"/>
      <c r="E44" s="128"/>
      <c r="F44" s="1261"/>
      <c r="G44" s="1321"/>
      <c r="H44" s="1321"/>
      <c r="I44" s="1321"/>
      <c r="J44" s="1321"/>
      <c r="K44" s="1321"/>
      <c r="L44" s="1321"/>
      <c r="M44" s="1321"/>
      <c r="N44" s="1321"/>
      <c r="O44" s="1321"/>
      <c r="P44" s="1321"/>
      <c r="Q44" s="1321"/>
      <c r="R44" s="1321"/>
      <c r="S44" s="136"/>
    </row>
    <row r="45" spans="2:19" ht="12.75" customHeight="1">
      <c r="B45" s="108" t="s">
        <v>3350</v>
      </c>
      <c r="C45" s="109"/>
      <c r="D45" s="109"/>
      <c r="E45" s="129"/>
      <c r="F45" s="1262"/>
      <c r="G45" s="1321"/>
      <c r="H45" s="1321"/>
      <c r="I45" s="1321"/>
      <c r="J45" s="1321"/>
      <c r="K45" s="1321"/>
      <c r="L45" s="1321"/>
      <c r="M45" s="1321"/>
      <c r="N45" s="1321"/>
      <c r="O45" s="1321"/>
      <c r="P45" s="1321"/>
      <c r="Q45" s="1321"/>
      <c r="R45" s="1321"/>
      <c r="S45" s="136"/>
    </row>
    <row r="46" spans="2:19" ht="12.75" customHeight="1">
      <c r="B46" s="108"/>
      <c r="C46" s="109">
        <v>1</v>
      </c>
      <c r="D46" s="689"/>
      <c r="E46" s="690"/>
      <c r="F46" s="1322"/>
      <c r="G46" s="1323"/>
      <c r="H46" s="1323"/>
      <c r="I46" s="1323"/>
      <c r="J46" s="1323"/>
      <c r="K46" s="1323"/>
      <c r="L46" s="1323"/>
      <c r="M46" s="1323"/>
      <c r="N46" s="1323"/>
      <c r="O46" s="1323"/>
      <c r="P46" s="1323"/>
      <c r="Q46" s="1323"/>
      <c r="R46" s="1323"/>
      <c r="S46" s="691"/>
    </row>
    <row r="47" spans="2:19" ht="12.75" customHeight="1" thickBot="1">
      <c r="B47" s="108"/>
      <c r="C47" s="109">
        <v>2</v>
      </c>
      <c r="D47" s="689"/>
      <c r="E47" s="690"/>
      <c r="F47" s="1322"/>
      <c r="G47" s="1323"/>
      <c r="H47" s="1323"/>
      <c r="I47" s="1323"/>
      <c r="J47" s="1323"/>
      <c r="K47" s="1323"/>
      <c r="L47" s="1323"/>
      <c r="M47" s="1323"/>
      <c r="N47" s="1323"/>
      <c r="O47" s="1323"/>
      <c r="P47" s="1323"/>
      <c r="Q47" s="1323"/>
      <c r="R47" s="1323"/>
      <c r="S47" s="691"/>
    </row>
    <row r="48" spans="2:19" s="3" customFormat="1" ht="12.75" customHeight="1">
      <c r="B48" s="694" t="s">
        <v>1594</v>
      </c>
      <c r="C48" s="695"/>
      <c r="D48" s="695"/>
      <c r="E48" s="696"/>
      <c r="F48" s="6419"/>
      <c r="G48" s="6420"/>
      <c r="H48" s="6421"/>
      <c r="I48" s="6421"/>
      <c r="J48" s="6421"/>
      <c r="K48" s="6421"/>
      <c r="L48" s="6421"/>
      <c r="M48" s="6421"/>
      <c r="N48" s="6421"/>
      <c r="O48" s="6421"/>
      <c r="P48" s="6421"/>
      <c r="Q48" s="6421"/>
      <c r="R48" s="6421"/>
      <c r="S48" s="6422"/>
    </row>
    <row r="49" spans="2:19" ht="12.75" customHeight="1">
      <c r="B49" s="108"/>
      <c r="C49" s="109"/>
      <c r="D49" s="109"/>
      <c r="E49" s="129"/>
      <c r="F49" s="1262"/>
      <c r="G49" s="1321"/>
      <c r="H49" s="1321"/>
      <c r="I49" s="1321"/>
      <c r="J49" s="1321"/>
      <c r="K49" s="1321"/>
      <c r="L49" s="1321"/>
      <c r="M49" s="1321"/>
      <c r="N49" s="1321"/>
      <c r="O49" s="1321"/>
      <c r="P49" s="1321"/>
      <c r="Q49" s="1321"/>
      <c r="R49" s="1321"/>
      <c r="S49" s="136"/>
    </row>
    <row r="50" spans="2:19" ht="12.75" customHeight="1">
      <c r="B50" s="108" t="s">
        <v>3351</v>
      </c>
      <c r="C50" s="109"/>
      <c r="D50" s="109"/>
      <c r="E50" s="129"/>
      <c r="F50" s="1262"/>
      <c r="G50" s="1321"/>
      <c r="H50" s="1321"/>
      <c r="I50" s="1321"/>
      <c r="J50" s="1321"/>
      <c r="K50" s="1321"/>
      <c r="L50" s="1321"/>
      <c r="M50" s="1321"/>
      <c r="N50" s="1321"/>
      <c r="O50" s="1321"/>
      <c r="P50" s="1321"/>
      <c r="Q50" s="1321"/>
      <c r="R50" s="1321"/>
      <c r="S50" s="136"/>
    </row>
    <row r="51" spans="2:19" ht="12.75" customHeight="1">
      <c r="B51" s="108"/>
      <c r="C51" s="109">
        <v>1</v>
      </c>
      <c r="D51" s="689"/>
      <c r="E51" s="690"/>
      <c r="F51" s="1322"/>
      <c r="G51" s="1323"/>
      <c r="H51" s="1323"/>
      <c r="I51" s="1323"/>
      <c r="J51" s="1323"/>
      <c r="K51" s="1323"/>
      <c r="L51" s="1323"/>
      <c r="M51" s="1323"/>
      <c r="N51" s="1323"/>
      <c r="O51" s="1323"/>
      <c r="P51" s="1323"/>
      <c r="Q51" s="1323"/>
      <c r="R51" s="1323"/>
      <c r="S51" s="691"/>
    </row>
    <row r="52" spans="2:19" ht="13.5" customHeight="1" thickBot="1">
      <c r="B52" s="108"/>
      <c r="C52" s="109">
        <v>2</v>
      </c>
      <c r="D52" s="689"/>
      <c r="E52" s="690"/>
      <c r="F52" s="1322"/>
      <c r="G52" s="1323"/>
      <c r="H52" s="1323"/>
      <c r="I52" s="1323"/>
      <c r="J52" s="1323"/>
      <c r="K52" s="1323"/>
      <c r="L52" s="1323"/>
      <c r="M52" s="1323"/>
      <c r="N52" s="1323"/>
      <c r="O52" s="1323"/>
      <c r="P52" s="1323"/>
      <c r="Q52" s="1323"/>
      <c r="R52" s="1323"/>
      <c r="S52" s="691"/>
    </row>
    <row r="53" spans="2:19" s="3" customFormat="1" ht="12.75" customHeight="1">
      <c r="B53" s="694" t="s">
        <v>1594</v>
      </c>
      <c r="C53" s="695"/>
      <c r="D53" s="695"/>
      <c r="E53" s="696"/>
      <c r="F53" s="6419"/>
      <c r="G53" s="6420"/>
      <c r="H53" s="6421"/>
      <c r="I53" s="6421"/>
      <c r="J53" s="6421"/>
      <c r="K53" s="6421"/>
      <c r="L53" s="6421"/>
      <c r="M53" s="6421"/>
      <c r="N53" s="6421"/>
      <c r="O53" s="6421"/>
      <c r="P53" s="6421"/>
      <c r="Q53" s="6421"/>
      <c r="R53" s="6421"/>
      <c r="S53" s="6422"/>
    </row>
    <row r="54" spans="2:19" ht="12.75" customHeight="1">
      <c r="B54" s="108"/>
      <c r="C54" s="109"/>
      <c r="D54" s="109"/>
      <c r="E54" s="129"/>
      <c r="F54" s="1262"/>
      <c r="G54" s="1321"/>
      <c r="H54" s="1321"/>
      <c r="I54" s="1321"/>
      <c r="J54" s="1321"/>
      <c r="K54" s="1321"/>
      <c r="L54" s="1321"/>
      <c r="M54" s="1321"/>
      <c r="N54" s="1321"/>
      <c r="O54" s="1321"/>
      <c r="P54" s="1321"/>
      <c r="Q54" s="1321"/>
      <c r="R54" s="1321"/>
      <c r="S54" s="136"/>
    </row>
    <row r="55" spans="2:19" ht="12.75" customHeight="1" thickBot="1">
      <c r="B55" s="108"/>
      <c r="C55" s="109"/>
      <c r="D55" s="109"/>
      <c r="E55" s="129"/>
      <c r="F55" s="1262"/>
      <c r="G55" s="1262"/>
      <c r="H55" s="1321"/>
      <c r="I55" s="1321"/>
      <c r="J55" s="1321"/>
      <c r="K55" s="1321"/>
      <c r="L55" s="1321"/>
      <c r="M55" s="1321"/>
      <c r="N55" s="1321"/>
      <c r="O55" s="1321"/>
      <c r="P55" s="1321"/>
      <c r="Q55" s="1321"/>
      <c r="R55" s="1321"/>
      <c r="S55" s="136"/>
    </row>
    <row r="56" spans="2:19" ht="12.75" customHeight="1" thickBot="1">
      <c r="B56" s="700" t="s">
        <v>3348</v>
      </c>
      <c r="C56" s="701"/>
      <c r="D56" s="701"/>
      <c r="E56" s="702"/>
      <c r="F56" s="6427"/>
      <c r="G56" s="6428"/>
      <c r="H56" s="6429"/>
      <c r="I56" s="6429"/>
      <c r="J56" s="6429"/>
      <c r="K56" s="6429"/>
      <c r="L56" s="6429"/>
      <c r="M56" s="6429"/>
      <c r="N56" s="6429"/>
      <c r="O56" s="6429"/>
      <c r="P56" s="6429"/>
      <c r="Q56" s="6429"/>
      <c r="R56" s="6429"/>
      <c r="S56" s="6430"/>
    </row>
    <row r="57" spans="2:19" ht="12.75" customHeight="1" thickBot="1">
      <c r="B57" s="112"/>
      <c r="C57" s="113"/>
      <c r="D57" s="113"/>
      <c r="E57" s="114"/>
      <c r="F57" s="104"/>
      <c r="G57" s="105"/>
      <c r="H57" s="105"/>
      <c r="I57" s="105"/>
      <c r="J57" s="105"/>
      <c r="K57" s="105"/>
      <c r="L57" s="105"/>
      <c r="M57" s="105"/>
      <c r="N57" s="105"/>
      <c r="O57" s="105"/>
      <c r="P57" s="105"/>
      <c r="Q57" s="105"/>
      <c r="R57" s="105"/>
      <c r="S57" s="261"/>
    </row>
    <row r="58" spans="2:19" ht="12.75" customHeight="1" thickBot="1">
      <c r="B58" s="6431" t="s">
        <v>3292</v>
      </c>
      <c r="C58" s="6432"/>
      <c r="D58" s="6432"/>
      <c r="E58" s="6432"/>
      <c r="F58" s="6432"/>
      <c r="G58" s="6433"/>
      <c r="H58" s="6433">
        <f t="shared" ref="H58:S58" si="0">H42+H56</f>
        <v>0</v>
      </c>
      <c r="I58" s="6433">
        <f t="shared" si="0"/>
        <v>0</v>
      </c>
      <c r="J58" s="6433">
        <f t="shared" si="0"/>
        <v>0</v>
      </c>
      <c r="K58" s="6433">
        <f t="shared" si="0"/>
        <v>0</v>
      </c>
      <c r="L58" s="6433">
        <f t="shared" si="0"/>
        <v>0</v>
      </c>
      <c r="M58" s="6433">
        <f t="shared" si="0"/>
        <v>0</v>
      </c>
      <c r="N58" s="6433">
        <f t="shared" si="0"/>
        <v>0</v>
      </c>
      <c r="O58" s="6433">
        <f t="shared" si="0"/>
        <v>0</v>
      </c>
      <c r="P58" s="6433">
        <f t="shared" si="0"/>
        <v>0</v>
      </c>
      <c r="Q58" s="6433">
        <f t="shared" si="0"/>
        <v>0</v>
      </c>
      <c r="R58" s="6433">
        <f t="shared" si="0"/>
        <v>0</v>
      </c>
      <c r="S58" s="6434">
        <f t="shared" si="0"/>
        <v>0</v>
      </c>
    </row>
    <row r="59" spans="2:19" ht="12.75" customHeight="1">
      <c r="B59" s="71" t="s">
        <v>3293</v>
      </c>
      <c r="L59" s="7"/>
      <c r="N59" s="6"/>
      <c r="O59" s="6"/>
    </row>
    <row r="60" spans="2:19" s="58" customFormat="1">
      <c r="B60" s="54" t="s">
        <v>848</v>
      </c>
      <c r="C60" s="54"/>
      <c r="D60" s="54"/>
      <c r="E60" s="54"/>
      <c r="F60" s="54"/>
      <c r="G60" s="54"/>
      <c r="H60" s="54"/>
      <c r="I60" s="54"/>
      <c r="J60" s="54"/>
      <c r="K60" s="54"/>
      <c r="L60" s="54"/>
      <c r="M60" s="54"/>
      <c r="N60" s="54"/>
      <c r="O60" s="54"/>
      <c r="P60" s="54"/>
      <c r="Q60" s="54"/>
      <c r="R60" s="54"/>
      <c r="S60" s="54"/>
    </row>
    <row r="61" spans="2:19" ht="12.75" customHeight="1">
      <c r="B61" s="1" t="s">
        <v>3352</v>
      </c>
      <c r="N61" s="6"/>
      <c r="O61" s="6"/>
    </row>
  </sheetData>
  <mergeCells count="4">
    <mergeCell ref="B6:E8"/>
    <mergeCell ref="G6:G8"/>
    <mergeCell ref="P6:S6"/>
    <mergeCell ref="F6:F8"/>
  </mergeCells>
  <hyperlinks>
    <hyperlink ref="U2" location="Content!A1" display="Content" xr:uid="{949F6BA8-823C-4497-8685-8C361D7A6220}"/>
  </hyperlinks>
  <printOptions horizontalCentered="1"/>
  <pageMargins left="0.19685039370078741" right="0.19685039370078741" top="0.98425196850393704" bottom="0.55118110236220474" header="0.31496062992125984" footer="0.31496062992125984"/>
  <pageSetup paperSize="9" scale="60" fitToHeight="0"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FFCC99"/>
  </sheetPr>
  <dimension ref="B2:M67"/>
  <sheetViews>
    <sheetView showGridLines="0" zoomScale="85" zoomScaleNormal="85" workbookViewId="0">
      <selection activeCell="M2" sqref="M2"/>
    </sheetView>
  </sheetViews>
  <sheetFormatPr defaultColWidth="8.85546875" defaultRowHeight="12.75" customHeight="1"/>
  <cols>
    <col min="1" max="1" width="1.85546875" style="9" customWidth="1"/>
    <col min="2" max="2" width="5.140625" style="118" customWidth="1"/>
    <col min="3" max="3" width="2.85546875" style="9" customWidth="1"/>
    <col min="4" max="4" width="13" style="9" customWidth="1"/>
    <col min="5" max="5" width="18.85546875" style="9" customWidth="1"/>
    <col min="6" max="6" width="9.42578125" style="9" customWidth="1"/>
    <col min="7" max="7" width="11.85546875" style="9" customWidth="1"/>
    <col min="8" max="9" width="9.42578125" style="9" customWidth="1"/>
    <col min="10" max="10" width="9.7109375" style="9" customWidth="1"/>
    <col min="11" max="11" width="29.42578125" style="9" customWidth="1"/>
    <col min="12" max="12" width="5.7109375" style="9" customWidth="1"/>
    <col min="13" max="13" width="13.7109375" style="9" customWidth="1"/>
    <col min="14" max="16384" width="8.85546875" style="9"/>
  </cols>
  <sheetData>
    <row r="2" spans="2:13" ht="14.1" customHeight="1" thickBot="1">
      <c r="B2" s="426" t="s">
        <v>3353</v>
      </c>
      <c r="I2" s="449"/>
      <c r="J2" s="449"/>
      <c r="K2" s="449"/>
      <c r="L2" s="27"/>
      <c r="M2" s="6303" t="s">
        <v>1067</v>
      </c>
    </row>
    <row r="3" spans="2:13" ht="14.1" customHeight="1" thickBot="1">
      <c r="B3" s="426" t="s">
        <v>7</v>
      </c>
      <c r="C3" s="1"/>
      <c r="D3" s="1"/>
      <c r="E3" s="6304">
        <f>'Com Prof'!D2</f>
        <v>0</v>
      </c>
      <c r="F3" s="6305"/>
      <c r="G3" s="6305"/>
      <c r="H3" s="6305"/>
      <c r="I3" s="449"/>
      <c r="J3" s="449"/>
      <c r="K3" s="449"/>
      <c r="L3" s="27"/>
      <c r="M3" s="338"/>
    </row>
    <row r="4" spans="2:13" ht="14.1" customHeight="1" thickBot="1">
      <c r="B4" s="426" t="s">
        <v>757</v>
      </c>
      <c r="C4" s="1"/>
      <c r="D4" s="1"/>
      <c r="E4" s="6435">
        <f>'Com Prof'!D3</f>
        <v>45657</v>
      </c>
      <c r="F4" s="6436"/>
      <c r="G4" s="6436"/>
      <c r="H4" s="6436"/>
      <c r="I4" s="27"/>
      <c r="J4" s="27"/>
      <c r="K4" s="27"/>
    </row>
    <row r="5" spans="2:13" ht="14.1" customHeight="1">
      <c r="C5" s="449"/>
      <c r="D5" s="449"/>
      <c r="E5" s="449"/>
      <c r="F5" s="449"/>
      <c r="G5" s="449"/>
      <c r="H5" s="449"/>
      <c r="I5" s="449"/>
      <c r="J5" s="449"/>
      <c r="K5" s="449"/>
    </row>
    <row r="6" spans="2:13" ht="14.1" customHeight="1">
      <c r="C6" s="8920"/>
      <c r="D6" s="8920"/>
      <c r="E6" s="8920"/>
      <c r="F6" s="8920"/>
      <c r="G6" s="8920"/>
      <c r="H6" s="8920"/>
      <c r="I6" s="8920"/>
      <c r="J6" s="8920"/>
      <c r="K6" s="8920"/>
    </row>
    <row r="7" spans="2:13" ht="14.1" customHeight="1">
      <c r="C7" s="8921"/>
      <c r="D7" s="8921"/>
      <c r="E7" s="8921"/>
      <c r="F7" s="8921"/>
      <c r="G7" s="8921"/>
      <c r="H7" s="8921"/>
      <c r="I7" s="8921"/>
      <c r="J7" s="8921"/>
      <c r="K7" s="8921"/>
    </row>
    <row r="8" spans="2:13" ht="14.1" customHeight="1">
      <c r="C8" s="8921"/>
      <c r="D8" s="8921"/>
      <c r="E8" s="8921"/>
      <c r="F8" s="8921"/>
      <c r="G8" s="8921"/>
      <c r="H8" s="8921"/>
      <c r="I8" s="8921"/>
      <c r="J8" s="8921"/>
      <c r="K8" s="8921"/>
    </row>
    <row r="9" spans="2:13" ht="24.75" customHeight="1">
      <c r="B9" s="118">
        <v>1</v>
      </c>
      <c r="C9" s="8916" t="s">
        <v>3354</v>
      </c>
      <c r="D9" s="8916"/>
      <c r="E9" s="8916"/>
      <c r="F9" s="8916"/>
      <c r="G9" s="8916"/>
      <c r="H9" s="8916"/>
      <c r="I9" s="8916"/>
      <c r="J9" s="8916"/>
      <c r="K9" s="8916"/>
    </row>
    <row r="10" spans="2:13" ht="12.75" customHeight="1">
      <c r="B10" s="21"/>
      <c r="C10" s="8917" t="s">
        <v>3355</v>
      </c>
      <c r="D10" s="8917"/>
      <c r="E10" s="8917"/>
      <c r="F10" s="8917"/>
      <c r="G10" s="8917"/>
      <c r="H10" s="8917"/>
      <c r="I10" s="8917"/>
      <c r="J10" s="8917"/>
      <c r="K10" s="8917"/>
    </row>
    <row r="11" spans="2:13" ht="26.25" customHeight="1">
      <c r="B11" s="118">
        <v>2</v>
      </c>
      <c r="C11" s="8916" t="s">
        <v>3356</v>
      </c>
      <c r="D11" s="8916"/>
      <c r="E11" s="8916"/>
      <c r="F11" s="8916"/>
      <c r="G11" s="8916"/>
      <c r="H11" s="8916"/>
      <c r="I11" s="8916"/>
      <c r="J11" s="8916"/>
      <c r="K11" s="8916"/>
    </row>
    <row r="12" spans="2:13" ht="12.75" customHeight="1">
      <c r="B12" s="21"/>
      <c r="C12" s="8917" t="s">
        <v>3355</v>
      </c>
      <c r="D12" s="8917"/>
      <c r="E12" s="8917"/>
      <c r="F12" s="8917"/>
      <c r="G12" s="8917"/>
      <c r="H12" s="8917"/>
      <c r="I12" s="8917"/>
      <c r="J12" s="8917"/>
      <c r="K12" s="8917"/>
    </row>
    <row r="13" spans="2:13" ht="27" customHeight="1">
      <c r="B13" s="118">
        <v>3</v>
      </c>
      <c r="C13" s="8916" t="s">
        <v>3357</v>
      </c>
      <c r="D13" s="8916"/>
      <c r="E13" s="8916"/>
      <c r="F13" s="8916"/>
      <c r="G13" s="8916"/>
      <c r="H13" s="8916"/>
      <c r="I13" s="8916"/>
      <c r="J13" s="8916"/>
      <c r="K13" s="8916"/>
    </row>
    <row r="14" spans="2:13" ht="12.75" customHeight="1">
      <c r="B14" s="21"/>
      <c r="C14" s="8917" t="s">
        <v>3355</v>
      </c>
      <c r="D14" s="8917"/>
      <c r="E14" s="8917"/>
      <c r="F14" s="8917"/>
      <c r="G14" s="8917"/>
      <c r="H14" s="8917"/>
      <c r="I14" s="8917"/>
      <c r="J14" s="8917"/>
      <c r="K14" s="8917"/>
    </row>
    <row r="15" spans="2:13" ht="27" customHeight="1">
      <c r="B15" s="118">
        <v>4</v>
      </c>
      <c r="C15" s="8922" t="s">
        <v>3358</v>
      </c>
      <c r="D15" s="8922"/>
      <c r="E15" s="8922"/>
      <c r="F15" s="8922"/>
      <c r="G15" s="8922"/>
      <c r="H15" s="8922"/>
      <c r="I15" s="8922"/>
      <c r="J15" s="8922"/>
      <c r="K15" s="8922"/>
    </row>
    <row r="16" spans="2:13" ht="12.75" customHeight="1">
      <c r="B16" s="21"/>
      <c r="C16" s="8917" t="s">
        <v>3355</v>
      </c>
      <c r="D16" s="8917"/>
      <c r="E16" s="8917"/>
      <c r="F16" s="8917"/>
      <c r="G16" s="8917"/>
      <c r="H16" s="8917"/>
      <c r="I16" s="8917"/>
      <c r="J16" s="8917"/>
      <c r="K16" s="8917"/>
    </row>
    <row r="17" spans="2:11" ht="27.75" customHeight="1">
      <c r="B17" s="118">
        <v>5</v>
      </c>
      <c r="C17" s="8916" t="s">
        <v>3359</v>
      </c>
      <c r="D17" s="8916"/>
      <c r="E17" s="8916"/>
      <c r="F17" s="8916"/>
      <c r="G17" s="8916"/>
      <c r="H17" s="8916"/>
      <c r="I17" s="8916"/>
      <c r="J17" s="8916"/>
      <c r="K17" s="8916"/>
    </row>
    <row r="18" spans="2:11" ht="12.75" customHeight="1">
      <c r="B18" s="21"/>
      <c r="C18" s="8917" t="s">
        <v>3355</v>
      </c>
      <c r="D18" s="8917"/>
      <c r="E18" s="8917"/>
      <c r="F18" s="8917"/>
      <c r="G18" s="8917"/>
      <c r="H18" s="8917"/>
      <c r="I18" s="8917"/>
      <c r="J18" s="8917"/>
      <c r="K18" s="8917"/>
    </row>
    <row r="19" spans="2:11" ht="12.75" customHeight="1">
      <c r="B19" s="118">
        <v>6</v>
      </c>
      <c r="C19" s="8916" t="s">
        <v>3360</v>
      </c>
      <c r="D19" s="8916"/>
      <c r="E19" s="8916"/>
      <c r="F19" s="8916"/>
      <c r="G19" s="8916"/>
      <c r="H19" s="8916"/>
      <c r="I19" s="8916"/>
      <c r="J19" s="8916"/>
      <c r="K19" s="8916"/>
    </row>
    <row r="20" spans="2:11" ht="12.75" customHeight="1">
      <c r="B20" s="21"/>
      <c r="C20" s="8917" t="s">
        <v>3355</v>
      </c>
      <c r="D20" s="8917"/>
      <c r="E20" s="8917"/>
      <c r="F20" s="8917"/>
      <c r="G20" s="8917"/>
      <c r="H20" s="8917"/>
      <c r="I20" s="8917"/>
      <c r="J20" s="8917"/>
      <c r="K20" s="8917"/>
    </row>
    <row r="21" spans="2:11" ht="12.75" customHeight="1">
      <c r="B21" s="118">
        <v>7</v>
      </c>
      <c r="C21" s="8916" t="s">
        <v>3361</v>
      </c>
      <c r="D21" s="8916"/>
      <c r="E21" s="8916"/>
      <c r="F21" s="8916"/>
      <c r="G21" s="8916"/>
      <c r="H21" s="8916"/>
      <c r="I21" s="8916"/>
      <c r="J21" s="8916"/>
      <c r="K21" s="8916"/>
    </row>
    <row r="22" spans="2:11" ht="12.75" customHeight="1">
      <c r="B22" s="21"/>
      <c r="C22" s="8917" t="s">
        <v>3355</v>
      </c>
      <c r="D22" s="8917"/>
      <c r="E22" s="8917"/>
      <c r="F22" s="8917"/>
      <c r="G22" s="8917"/>
      <c r="H22" s="8917"/>
      <c r="I22" s="8917"/>
      <c r="J22" s="8917"/>
      <c r="K22" s="8917"/>
    </row>
    <row r="23" spans="2:11" ht="39.75" customHeight="1">
      <c r="B23" s="118">
        <v>8</v>
      </c>
      <c r="C23" s="8916" t="s">
        <v>3362</v>
      </c>
      <c r="D23" s="8916"/>
      <c r="E23" s="8916"/>
      <c r="F23" s="8916"/>
      <c r="G23" s="8916"/>
      <c r="H23" s="8916"/>
      <c r="I23" s="8916"/>
      <c r="J23" s="8916"/>
      <c r="K23" s="8916"/>
    </row>
    <row r="24" spans="2:11" ht="25.5" customHeight="1">
      <c r="B24" s="118">
        <v>9</v>
      </c>
      <c r="C24" s="8916" t="s">
        <v>3363</v>
      </c>
      <c r="D24" s="8916"/>
      <c r="E24" s="8916"/>
      <c r="F24" s="8916"/>
      <c r="G24" s="8916"/>
      <c r="H24" s="8916"/>
      <c r="I24" s="8916"/>
      <c r="J24" s="8916"/>
      <c r="K24" s="8916"/>
    </row>
    <row r="25" spans="2:11" ht="12.75" customHeight="1">
      <c r="B25" s="21"/>
      <c r="C25" s="8917" t="s">
        <v>3355</v>
      </c>
      <c r="D25" s="8917"/>
      <c r="E25" s="8917"/>
      <c r="F25" s="8917"/>
      <c r="G25" s="8917"/>
      <c r="H25" s="8917"/>
      <c r="I25" s="8917"/>
      <c r="J25" s="8917"/>
      <c r="K25" s="8917"/>
    </row>
    <row r="26" spans="2:11" ht="12.75" customHeight="1">
      <c r="B26" s="118">
        <v>10</v>
      </c>
      <c r="C26" s="8916" t="s">
        <v>3364</v>
      </c>
      <c r="D26" s="8916"/>
      <c r="E26" s="8916"/>
      <c r="F26" s="8916"/>
      <c r="G26" s="8916"/>
      <c r="H26" s="8916"/>
      <c r="I26" s="8916"/>
      <c r="J26" s="8916"/>
      <c r="K26" s="8916"/>
    </row>
    <row r="27" spans="2:11" ht="12.75" customHeight="1">
      <c r="B27" s="21"/>
      <c r="C27" s="8917" t="s">
        <v>3355</v>
      </c>
      <c r="D27" s="8917"/>
      <c r="E27" s="8917"/>
      <c r="F27" s="8917"/>
      <c r="G27" s="8917"/>
      <c r="H27" s="8917"/>
      <c r="I27" s="8917"/>
      <c r="J27" s="8917"/>
      <c r="K27" s="8917"/>
    </row>
    <row r="28" spans="2:11" ht="27" customHeight="1">
      <c r="B28" s="118">
        <v>11</v>
      </c>
      <c r="C28" s="8916" t="s">
        <v>3365</v>
      </c>
      <c r="D28" s="8916"/>
      <c r="E28" s="8916"/>
      <c r="F28" s="8916"/>
      <c r="G28" s="8916"/>
      <c r="H28" s="8916"/>
      <c r="I28" s="8916"/>
      <c r="J28" s="8916"/>
      <c r="K28" s="8916"/>
    </row>
    <row r="29" spans="2:11">
      <c r="C29" s="8917" t="s">
        <v>3366</v>
      </c>
      <c r="D29" s="8916"/>
      <c r="E29" s="8916"/>
      <c r="F29" s="8916"/>
      <c r="G29" s="8916"/>
      <c r="H29" s="8916"/>
      <c r="I29" s="8916"/>
      <c r="J29" s="8916"/>
      <c r="K29" s="8916"/>
    </row>
    <row r="30" spans="2:11" ht="26.25" customHeight="1">
      <c r="B30" s="118">
        <v>12</v>
      </c>
      <c r="C30" s="8916" t="s">
        <v>3367</v>
      </c>
      <c r="D30" s="8916"/>
      <c r="E30" s="8916"/>
      <c r="F30" s="8916"/>
      <c r="G30" s="8916"/>
      <c r="H30" s="8916"/>
      <c r="I30" s="8916"/>
      <c r="J30" s="8916"/>
      <c r="K30" s="8916"/>
    </row>
    <row r="31" spans="2:11" ht="12.75" customHeight="1">
      <c r="B31" s="21"/>
      <c r="C31" s="8917" t="s">
        <v>3355</v>
      </c>
      <c r="D31" s="8917"/>
      <c r="E31" s="8917"/>
      <c r="F31" s="8917"/>
      <c r="G31" s="8917"/>
      <c r="H31" s="8917"/>
      <c r="I31" s="8917"/>
      <c r="J31" s="8917"/>
      <c r="K31" s="8917"/>
    </row>
    <row r="32" spans="2:11" ht="12.75" customHeight="1">
      <c r="B32" s="118">
        <v>13</v>
      </c>
      <c r="C32" s="8916" t="s">
        <v>3368</v>
      </c>
      <c r="D32" s="8916"/>
      <c r="E32" s="8916"/>
      <c r="F32" s="8916"/>
      <c r="G32" s="8916"/>
      <c r="H32" s="8916"/>
      <c r="I32" s="8916"/>
      <c r="J32" s="8916"/>
      <c r="K32" s="8916"/>
    </row>
    <row r="33" spans="2:11" ht="27" customHeight="1">
      <c r="C33" s="8917" t="s">
        <v>3369</v>
      </c>
      <c r="D33" s="8917"/>
      <c r="E33" s="8917"/>
      <c r="F33" s="8917"/>
      <c r="G33" s="8917"/>
      <c r="H33" s="8917"/>
      <c r="I33" s="8917"/>
      <c r="J33" s="8917"/>
      <c r="K33" s="8917"/>
    </row>
    <row r="34" spans="2:11" ht="12.75" customHeight="1">
      <c r="B34" s="118">
        <v>14</v>
      </c>
      <c r="C34" s="8916" t="s">
        <v>3370</v>
      </c>
      <c r="D34" s="8916"/>
      <c r="E34" s="8916"/>
      <c r="F34" s="8916"/>
      <c r="G34" s="8916"/>
      <c r="H34" s="8916"/>
      <c r="I34" s="8916"/>
      <c r="J34" s="8916"/>
      <c r="K34" s="8916"/>
    </row>
    <row r="35" spans="2:11" ht="12.75" customHeight="1">
      <c r="C35" s="8917" t="s">
        <v>3371</v>
      </c>
      <c r="D35" s="8917"/>
      <c r="E35" s="8917"/>
      <c r="F35" s="8917"/>
      <c r="G35" s="8917"/>
      <c r="H35" s="8917"/>
      <c r="I35" s="8917"/>
      <c r="J35" s="8917"/>
      <c r="K35" s="8917"/>
    </row>
    <row r="36" spans="2:11" ht="12.75" customHeight="1">
      <c r="B36" s="118">
        <v>15</v>
      </c>
      <c r="C36" s="8916" t="s">
        <v>3372</v>
      </c>
      <c r="D36" s="8916"/>
      <c r="E36" s="8916"/>
      <c r="F36" s="8916"/>
      <c r="G36" s="8916"/>
      <c r="H36" s="8916"/>
      <c r="I36" s="8916"/>
      <c r="J36" s="8916"/>
      <c r="K36" s="8916"/>
    </row>
    <row r="37" spans="2:11" ht="12.75" customHeight="1">
      <c r="C37" s="8917" t="s">
        <v>3373</v>
      </c>
      <c r="D37" s="8917"/>
      <c r="E37" s="8917"/>
      <c r="F37" s="8917"/>
      <c r="G37" s="8917"/>
      <c r="H37" s="8917"/>
      <c r="I37" s="8917"/>
      <c r="J37" s="8917"/>
      <c r="K37" s="8917"/>
    </row>
    <row r="38" spans="2:11" ht="27.75" customHeight="1">
      <c r="B38" s="118">
        <v>16</v>
      </c>
      <c r="C38" s="8916" t="s">
        <v>3374</v>
      </c>
      <c r="D38" s="8916"/>
      <c r="E38" s="8916"/>
      <c r="F38" s="8916"/>
      <c r="G38" s="8916"/>
      <c r="H38" s="8916"/>
      <c r="I38" s="8916"/>
      <c r="J38" s="8916"/>
      <c r="K38" s="8916"/>
    </row>
    <row r="39" spans="2:11" ht="12.75" customHeight="1">
      <c r="C39" s="8917" t="s">
        <v>3375</v>
      </c>
      <c r="D39" s="8917"/>
      <c r="E39" s="8917"/>
      <c r="F39" s="8917"/>
      <c r="G39" s="8917"/>
      <c r="H39" s="8917"/>
      <c r="I39" s="8917"/>
      <c r="J39" s="8917"/>
      <c r="K39" s="8917"/>
    </row>
    <row r="40" spans="2:11" ht="12.75" customHeight="1">
      <c r="B40" s="118">
        <v>17</v>
      </c>
      <c r="C40" s="8916" t="s">
        <v>3376</v>
      </c>
      <c r="D40" s="8916"/>
      <c r="E40" s="8916"/>
      <c r="F40" s="8916"/>
      <c r="G40" s="8916"/>
      <c r="H40" s="8916"/>
      <c r="I40" s="8916"/>
      <c r="J40" s="8916"/>
      <c r="K40" s="8916"/>
    </row>
    <row r="41" spans="2:11" ht="12.75" customHeight="1">
      <c r="C41" s="8917" t="s">
        <v>3377</v>
      </c>
      <c r="D41" s="8917"/>
      <c r="E41" s="8917"/>
      <c r="F41" s="8917"/>
      <c r="G41" s="8917"/>
      <c r="H41" s="8917"/>
      <c r="I41" s="8917"/>
      <c r="J41" s="8917"/>
      <c r="K41" s="8917"/>
    </row>
    <row r="42" spans="2:11" ht="27.75" customHeight="1">
      <c r="B42" s="118">
        <v>18</v>
      </c>
      <c r="C42" s="8916" t="s">
        <v>3378</v>
      </c>
      <c r="D42" s="8916"/>
      <c r="E42" s="8916"/>
      <c r="F42" s="8916"/>
      <c r="G42" s="8916"/>
      <c r="H42" s="8916"/>
      <c r="I42" s="8916"/>
      <c r="J42" s="8916"/>
      <c r="K42" s="8916"/>
    </row>
    <row r="43" spans="2:11" ht="12.75" customHeight="1">
      <c r="C43" s="8917" t="s">
        <v>3355</v>
      </c>
      <c r="D43" s="8917"/>
      <c r="E43" s="8917"/>
      <c r="F43" s="8917"/>
      <c r="G43" s="8917"/>
      <c r="H43" s="8917"/>
      <c r="I43" s="8917"/>
      <c r="J43" s="8917"/>
      <c r="K43" s="8917"/>
    </row>
    <row r="44" spans="2:11" ht="24.75" customHeight="1">
      <c r="B44" s="118">
        <v>19</v>
      </c>
      <c r="C44" s="8916" t="s">
        <v>3379</v>
      </c>
      <c r="D44" s="8916"/>
      <c r="E44" s="8916"/>
      <c r="F44" s="8916"/>
      <c r="G44" s="8916"/>
      <c r="H44" s="8916"/>
      <c r="I44" s="8916"/>
      <c r="J44" s="8916"/>
      <c r="K44" s="8916"/>
    </row>
    <row r="45" spans="2:11" ht="12.75" customHeight="1">
      <c r="C45" s="8917" t="s">
        <v>3380</v>
      </c>
      <c r="D45" s="8917"/>
      <c r="E45" s="8917"/>
      <c r="F45" s="8917"/>
      <c r="G45" s="8917"/>
      <c r="H45" s="8917"/>
      <c r="I45" s="8917"/>
      <c r="J45" s="8917"/>
      <c r="K45" s="8917"/>
    </row>
    <row r="46" spans="2:11" ht="12.75" customHeight="1">
      <c r="B46" s="118">
        <v>20</v>
      </c>
      <c r="C46" s="8916" t="s">
        <v>3381</v>
      </c>
      <c r="D46" s="8916"/>
      <c r="E46" s="8916"/>
      <c r="F46" s="8916"/>
      <c r="G46" s="8916"/>
      <c r="H46" s="8916"/>
      <c r="I46" s="8916"/>
      <c r="J46" s="8916"/>
      <c r="K46" s="8916"/>
    </row>
    <row r="47" spans="2:11" ht="12.75" customHeight="1">
      <c r="C47" s="8917" t="s">
        <v>3355</v>
      </c>
      <c r="D47" s="8917"/>
      <c r="E47" s="8917"/>
      <c r="F47" s="8917"/>
      <c r="G47" s="8917"/>
      <c r="H47" s="8917"/>
      <c r="I47" s="8917"/>
      <c r="J47" s="8917"/>
      <c r="K47" s="8917"/>
    </row>
    <row r="48" spans="2:11" ht="12.75" customHeight="1">
      <c r="B48" s="118">
        <v>21</v>
      </c>
      <c r="C48" s="8916" t="s">
        <v>3382</v>
      </c>
      <c r="D48" s="8916"/>
      <c r="E48" s="8916"/>
      <c r="F48" s="8916"/>
      <c r="G48" s="8916"/>
      <c r="H48" s="8916"/>
      <c r="I48" s="8916"/>
      <c r="J48" s="8916"/>
      <c r="K48" s="8916"/>
    </row>
    <row r="49" spans="2:11" ht="12.75" customHeight="1">
      <c r="C49" s="8917" t="s">
        <v>3355</v>
      </c>
      <c r="D49" s="8917"/>
      <c r="E49" s="8917"/>
      <c r="F49" s="8917"/>
      <c r="G49" s="8917"/>
      <c r="H49" s="8917"/>
      <c r="I49" s="8917"/>
      <c r="J49" s="8917"/>
      <c r="K49" s="8917"/>
    </row>
    <row r="50" spans="2:11" ht="27.75" customHeight="1">
      <c r="B50" s="118">
        <v>22</v>
      </c>
      <c r="C50" s="8916" t="s">
        <v>3383</v>
      </c>
      <c r="D50" s="8916"/>
      <c r="E50" s="8916"/>
      <c r="F50" s="8916"/>
      <c r="G50" s="8916"/>
      <c r="H50" s="8916"/>
      <c r="I50" s="8916"/>
      <c r="J50" s="8916"/>
      <c r="K50" s="8916"/>
    </row>
    <row r="51" spans="2:11" ht="12.75" customHeight="1">
      <c r="C51" s="8917" t="s">
        <v>3355</v>
      </c>
      <c r="D51" s="8917"/>
      <c r="E51" s="8917"/>
      <c r="F51" s="8917"/>
      <c r="G51" s="8917"/>
      <c r="H51" s="8917"/>
      <c r="I51" s="8917"/>
      <c r="J51" s="8917"/>
      <c r="K51" s="8917"/>
    </row>
    <row r="52" spans="2:11" ht="27.75" customHeight="1">
      <c r="B52" s="118">
        <v>23</v>
      </c>
      <c r="C52" s="8916" t="s">
        <v>3384</v>
      </c>
      <c r="D52" s="8916"/>
      <c r="E52" s="8916"/>
      <c r="F52" s="8916"/>
      <c r="G52" s="8916"/>
      <c r="H52" s="8916"/>
      <c r="I52" s="8916"/>
      <c r="J52" s="8916"/>
      <c r="K52" s="8916"/>
    </row>
    <row r="53" spans="2:11" ht="12.75" customHeight="1">
      <c r="C53" s="8917" t="s">
        <v>3355</v>
      </c>
      <c r="D53" s="8917"/>
      <c r="E53" s="8917"/>
      <c r="F53" s="8917"/>
      <c r="G53" s="8917"/>
      <c r="H53" s="8917"/>
      <c r="I53" s="8917"/>
      <c r="J53" s="8917"/>
      <c r="K53" s="8917"/>
    </row>
    <row r="54" spans="2:11" ht="12.75" customHeight="1">
      <c r="B54" s="118">
        <v>24</v>
      </c>
      <c r="C54" s="8916" t="s">
        <v>3385</v>
      </c>
      <c r="D54" s="8916"/>
      <c r="E54" s="8916"/>
      <c r="F54" s="8916"/>
      <c r="G54" s="8916"/>
      <c r="H54" s="8916"/>
      <c r="I54" s="8916"/>
      <c r="J54" s="8916"/>
      <c r="K54" s="8916"/>
    </row>
    <row r="55" spans="2:11" ht="12.75" customHeight="1">
      <c r="C55" s="8917" t="s">
        <v>3355</v>
      </c>
      <c r="D55" s="8917"/>
      <c r="E55" s="8917"/>
      <c r="F55" s="8917"/>
      <c r="G55" s="8917"/>
      <c r="H55" s="8917"/>
      <c r="I55" s="8917"/>
      <c r="J55" s="8917"/>
      <c r="K55" s="8917"/>
    </row>
    <row r="56" spans="2:11" ht="12.75" customHeight="1">
      <c r="C56" s="8919" t="s">
        <v>3386</v>
      </c>
      <c r="D56" s="8919"/>
      <c r="E56" s="8919"/>
      <c r="F56" s="8919"/>
      <c r="G56" s="8919"/>
      <c r="H56" s="8919"/>
      <c r="I56" s="8919"/>
      <c r="J56" s="8919"/>
      <c r="K56" s="8919"/>
    </row>
    <row r="57" spans="2:11" s="21" customFormat="1" ht="12.75" customHeight="1">
      <c r="B57" s="21">
        <v>25</v>
      </c>
      <c r="C57" s="8916" t="s">
        <v>3387</v>
      </c>
      <c r="D57" s="8916"/>
      <c r="E57" s="8916"/>
      <c r="F57" s="8916"/>
      <c r="G57" s="8916"/>
      <c r="H57" s="8916"/>
      <c r="I57" s="8916"/>
      <c r="J57" s="8916"/>
      <c r="K57" s="8916"/>
    </row>
    <row r="58" spans="2:11" ht="12.75" customHeight="1">
      <c r="C58" s="8917" t="s">
        <v>3355</v>
      </c>
      <c r="D58" s="8917"/>
      <c r="E58" s="8917"/>
      <c r="F58" s="8917"/>
      <c r="G58" s="8917"/>
      <c r="H58" s="8917"/>
      <c r="I58" s="8917"/>
      <c r="J58" s="8917"/>
      <c r="K58" s="8917"/>
    </row>
    <row r="59" spans="2:11" ht="12.75" customHeight="1">
      <c r="B59" s="118">
        <v>26</v>
      </c>
      <c r="C59" s="8916" t="s">
        <v>3388</v>
      </c>
      <c r="D59" s="8916"/>
      <c r="E59" s="8916"/>
      <c r="F59" s="8916"/>
      <c r="G59" s="8916"/>
      <c r="H59" s="8916"/>
      <c r="I59" s="8916"/>
      <c r="J59" s="8916"/>
      <c r="K59" s="8916"/>
    </row>
    <row r="60" spans="2:11" ht="12.75" customHeight="1">
      <c r="C60" s="8917" t="s">
        <v>3355</v>
      </c>
      <c r="D60" s="8917"/>
      <c r="E60" s="8917"/>
      <c r="F60" s="8917"/>
      <c r="G60" s="8917"/>
      <c r="H60" s="8917"/>
      <c r="I60" s="8917"/>
      <c r="J60" s="8917"/>
      <c r="K60" s="8917"/>
    </row>
    <row r="61" spans="2:11" s="21" customFormat="1" ht="12.75" customHeight="1">
      <c r="B61" s="21">
        <v>27</v>
      </c>
      <c r="C61" s="8916" t="s">
        <v>3389</v>
      </c>
      <c r="D61" s="8916"/>
      <c r="E61" s="8916"/>
      <c r="F61" s="8916"/>
      <c r="G61" s="8916"/>
      <c r="H61" s="8916"/>
      <c r="I61" s="8916"/>
      <c r="J61" s="8916"/>
      <c r="K61" s="8916"/>
    </row>
    <row r="62" spans="2:11" ht="12.75" customHeight="1">
      <c r="C62" s="8917" t="s">
        <v>3355</v>
      </c>
      <c r="D62" s="8917"/>
      <c r="E62" s="8917"/>
      <c r="F62" s="8917"/>
      <c r="G62" s="8917"/>
      <c r="H62" s="8917"/>
      <c r="I62" s="8917"/>
      <c r="J62" s="8917"/>
      <c r="K62" s="8917"/>
    </row>
    <row r="63" spans="2:11" s="119" customFormat="1" ht="12.75" customHeight="1">
      <c r="B63" s="21">
        <v>28</v>
      </c>
      <c r="C63" s="8918" t="s">
        <v>3390</v>
      </c>
      <c r="D63" s="8918"/>
      <c r="E63" s="8918"/>
      <c r="F63" s="8918"/>
      <c r="G63" s="8918"/>
      <c r="H63" s="8918"/>
      <c r="I63" s="8918"/>
      <c r="J63" s="8918"/>
      <c r="K63" s="8918"/>
    </row>
    <row r="64" spans="2:11" ht="12.75" customHeight="1">
      <c r="C64" s="8917" t="s">
        <v>3355</v>
      </c>
      <c r="D64" s="8917"/>
      <c r="E64" s="8917"/>
      <c r="F64" s="8917"/>
      <c r="G64" s="8917"/>
      <c r="H64" s="8917"/>
      <c r="I64" s="8917"/>
      <c r="J64" s="8917"/>
      <c r="K64" s="8917"/>
    </row>
    <row r="65" spans="2:11" s="119" customFormat="1" ht="12.75" customHeight="1">
      <c r="B65" s="21">
        <v>29</v>
      </c>
      <c r="C65" s="8918" t="s">
        <v>3391</v>
      </c>
      <c r="D65" s="8918"/>
      <c r="E65" s="8918"/>
      <c r="F65" s="8918"/>
      <c r="G65" s="8918"/>
      <c r="H65" s="8918"/>
      <c r="I65" s="8918"/>
      <c r="J65" s="8918"/>
      <c r="K65" s="8918"/>
    </row>
    <row r="66" spans="2:11" s="119" customFormat="1" ht="12.75" customHeight="1">
      <c r="B66" s="21"/>
      <c r="C66" s="8918" t="s">
        <v>3392</v>
      </c>
      <c r="D66" s="8918"/>
      <c r="E66" s="8918"/>
      <c r="F66" s="8918"/>
      <c r="G66" s="8918"/>
      <c r="H66" s="8918"/>
      <c r="I66" s="8918"/>
      <c r="J66" s="8918"/>
      <c r="K66" s="8918"/>
    </row>
    <row r="67" spans="2:11" ht="12.75" customHeight="1">
      <c r="C67" s="8917" t="s">
        <v>3355</v>
      </c>
      <c r="D67" s="8917"/>
      <c r="E67" s="8917"/>
      <c r="F67" s="8917"/>
      <c r="G67" s="8917"/>
      <c r="H67" s="8917"/>
      <c r="I67" s="8917"/>
      <c r="J67" s="8917"/>
      <c r="K67" s="8917"/>
    </row>
  </sheetData>
  <mergeCells count="62">
    <mergeCell ref="C22:K22"/>
    <mergeCell ref="C25:K25"/>
    <mergeCell ref="C19:K19"/>
    <mergeCell ref="C21:K21"/>
    <mergeCell ref="C60:K60"/>
    <mergeCell ref="C24:K24"/>
    <mergeCell ref="C26:K26"/>
    <mergeCell ref="C34:K34"/>
    <mergeCell ref="C29:K29"/>
    <mergeCell ref="C41:K41"/>
    <mergeCell ref="C40:K40"/>
    <mergeCell ref="C28:K28"/>
    <mergeCell ref="C39:K39"/>
    <mergeCell ref="C30:K30"/>
    <mergeCell ref="C32:K32"/>
    <mergeCell ref="C33:K33"/>
    <mergeCell ref="C13:K13"/>
    <mergeCell ref="C7:K7"/>
    <mergeCell ref="C18:K18"/>
    <mergeCell ref="C20:K20"/>
    <mergeCell ref="C15:K15"/>
    <mergeCell ref="C14:K14"/>
    <mergeCell ref="C16:K16"/>
    <mergeCell ref="C17:K17"/>
    <mergeCell ref="C6:K6"/>
    <mergeCell ref="C9:K9"/>
    <mergeCell ref="C10:K10"/>
    <mergeCell ref="C12:K12"/>
    <mergeCell ref="C8:K8"/>
    <mergeCell ref="C11:K11"/>
    <mergeCell ref="C67:K67"/>
    <mergeCell ref="C51:K51"/>
    <mergeCell ref="C53:K53"/>
    <mergeCell ref="C55:K55"/>
    <mergeCell ref="C54:K54"/>
    <mergeCell ref="C57:K57"/>
    <mergeCell ref="C66:K66"/>
    <mergeCell ref="C56:K56"/>
    <mergeCell ref="C61:K61"/>
    <mergeCell ref="C52:K52"/>
    <mergeCell ref="C62:K62"/>
    <mergeCell ref="C64:K64"/>
    <mergeCell ref="C63:K63"/>
    <mergeCell ref="C23:K23"/>
    <mergeCell ref="C37:K37"/>
    <mergeCell ref="C38:K38"/>
    <mergeCell ref="C31:K31"/>
    <mergeCell ref="C35:K35"/>
    <mergeCell ref="C36:K36"/>
    <mergeCell ref="C42:K42"/>
    <mergeCell ref="C43:K43"/>
    <mergeCell ref="C27:K27"/>
    <mergeCell ref="C65:K65"/>
    <mergeCell ref="C59:K59"/>
    <mergeCell ref="C58:K58"/>
    <mergeCell ref="C44:K44"/>
    <mergeCell ref="C50:K50"/>
    <mergeCell ref="C49:K49"/>
    <mergeCell ref="C46:K46"/>
    <mergeCell ref="C48:K48"/>
    <mergeCell ref="C45:K45"/>
    <mergeCell ref="C47:K47"/>
  </mergeCells>
  <hyperlinks>
    <hyperlink ref="M2" location="Content!A1" display="Content" xr:uid="{1B4EE0B1-BC04-4422-9FAB-65E7FC3014D1}"/>
  </hyperlinks>
  <printOptions horizontalCentered="1"/>
  <pageMargins left="0.19685039370078741" right="0.19685039370078741" top="0.47244094488188981" bottom="0.35433070866141736" header="0.31496062992125984" footer="0.31496062992125984"/>
  <pageSetup paperSize="9" scale="7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BF1D2-7BCE-4119-9371-6C6927757229}">
  <sheetPr codeName="Sheet7">
    <tabColor rgb="FFB80000"/>
    <pageSetUpPr fitToPage="1"/>
  </sheetPr>
  <dimension ref="B2:O178"/>
  <sheetViews>
    <sheetView showGridLines="0" zoomScale="85" zoomScaleNormal="85" zoomScaleSheetLayoutView="75" zoomScalePageLayoutView="75" workbookViewId="0">
      <pane xSplit="7" ySplit="12" topLeftCell="H13" activePane="bottomRight" state="frozen"/>
      <selection pane="topRight" activeCell="D14" sqref="D14"/>
      <selection pane="bottomLeft" activeCell="D14" sqref="D14"/>
      <selection pane="bottomRight" activeCell="D3" sqref="D3:E3"/>
    </sheetView>
  </sheetViews>
  <sheetFormatPr defaultColWidth="9.140625" defaultRowHeight="12.75"/>
  <cols>
    <col min="1" max="1" width="1.85546875" style="52" customWidth="1"/>
    <col min="2" max="2" width="9.140625" style="52"/>
    <col min="3" max="3" width="12.140625" style="52" customWidth="1"/>
    <col min="4" max="4" width="15.7109375" style="52" customWidth="1"/>
    <col min="5" max="5" width="14" style="52" bestFit="1" customWidth="1"/>
    <col min="6" max="6" width="10.28515625" style="52" bestFit="1" customWidth="1"/>
    <col min="7" max="7" width="23.85546875" style="52" customWidth="1"/>
    <col min="8" max="15" width="18.140625" style="52" customWidth="1"/>
    <col min="16" max="16384" width="9.140625" style="52"/>
  </cols>
  <sheetData>
    <row r="2" spans="2:15">
      <c r="B2" s="7183" t="s">
        <v>7</v>
      </c>
      <c r="C2" s="7183"/>
      <c r="D2" s="4595">
        <f>'Com Prof'!D2</f>
        <v>0</v>
      </c>
      <c r="E2" s="4596"/>
      <c r="F2" s="4596"/>
      <c r="G2" s="4597"/>
    </row>
    <row r="3" spans="2:15">
      <c r="B3" s="426" t="s">
        <v>757</v>
      </c>
      <c r="C3" s="54"/>
      <c r="D3" s="7257">
        <f>'Com Prof'!D3</f>
        <v>45657</v>
      </c>
      <c r="E3" s="7257"/>
      <c r="F3" s="4596"/>
      <c r="G3" s="4597"/>
    </row>
    <row r="5" spans="2:15">
      <c r="C5" s="440" t="s">
        <v>851</v>
      </c>
      <c r="D5" s="456"/>
      <c r="E5" s="456"/>
      <c r="F5" s="456"/>
      <c r="G5" s="456"/>
      <c r="H5" s="456"/>
      <c r="I5" s="456"/>
      <c r="J5" s="456"/>
      <c r="K5" s="456"/>
    </row>
    <row r="6" spans="2:15">
      <c r="C6" s="457"/>
      <c r="D6" s="458"/>
      <c r="E6" s="458"/>
      <c r="F6" s="458"/>
      <c r="G6" s="458"/>
      <c r="H6" s="458"/>
      <c r="I6" s="458"/>
      <c r="J6" s="458"/>
      <c r="K6" s="458"/>
    </row>
    <row r="7" spans="2:15">
      <c r="C7" s="459" t="s">
        <v>852</v>
      </c>
      <c r="D7" s="460"/>
      <c r="E7" s="460"/>
      <c r="F7" s="460"/>
      <c r="G7" s="460"/>
      <c r="H7" s="460"/>
      <c r="I7" s="460"/>
      <c r="J7" s="460"/>
      <c r="K7" s="460"/>
    </row>
    <row r="10" spans="2:15" ht="14.45" customHeight="1">
      <c r="C10" s="7252" t="s">
        <v>853</v>
      </c>
      <c r="D10" s="7252"/>
      <c r="E10" s="7252"/>
      <c r="F10" s="7254" t="s">
        <v>854</v>
      </c>
      <c r="G10" s="7254" t="s">
        <v>855</v>
      </c>
      <c r="H10" s="7256" t="s">
        <v>856</v>
      </c>
      <c r="I10" s="7256"/>
      <c r="J10" s="7256"/>
      <c r="K10" s="7256"/>
      <c r="L10" s="7256"/>
      <c r="M10" s="7256"/>
      <c r="N10" s="7256"/>
      <c r="O10" s="7256"/>
    </row>
    <row r="11" spans="2:15" ht="25.5">
      <c r="C11" s="4598" t="s">
        <v>854</v>
      </c>
      <c r="D11" s="4598" t="s">
        <v>824</v>
      </c>
      <c r="E11" s="4598" t="s">
        <v>857</v>
      </c>
      <c r="F11" s="7255"/>
      <c r="G11" s="7255"/>
      <c r="H11" s="4598" t="s">
        <v>858</v>
      </c>
      <c r="I11" s="4598" t="s">
        <v>859</v>
      </c>
      <c r="J11" s="4600" t="s">
        <v>860</v>
      </c>
      <c r="K11" s="4600" t="s">
        <v>861</v>
      </c>
      <c r="L11" s="4598" t="s">
        <v>862</v>
      </c>
      <c r="M11" s="4598" t="s">
        <v>863</v>
      </c>
      <c r="N11" s="4600" t="s">
        <v>864</v>
      </c>
      <c r="O11" s="4600" t="s">
        <v>865</v>
      </c>
    </row>
    <row r="12" spans="2:15">
      <c r="C12" s="4601" t="s">
        <v>866</v>
      </c>
      <c r="D12" s="4602"/>
      <c r="E12" s="4602"/>
      <c r="F12" s="4602"/>
      <c r="G12" s="4602"/>
      <c r="H12" s="4599"/>
      <c r="I12" s="4599"/>
      <c r="J12" s="4599"/>
      <c r="K12" s="4599"/>
      <c r="L12" s="4599"/>
      <c r="M12" s="4599"/>
      <c r="N12" s="4599"/>
      <c r="O12" s="4599"/>
    </row>
    <row r="13" spans="2:15">
      <c r="C13" s="4603" t="s">
        <v>867</v>
      </c>
      <c r="D13" s="4603"/>
      <c r="E13" s="4603"/>
      <c r="F13" s="4603" t="s">
        <v>868</v>
      </c>
      <c r="G13" s="4603"/>
      <c r="H13" s="4604">
        <f>SUMIF($C$34:$C$156,$C13,H$34:H$156)</f>
        <v>0</v>
      </c>
      <c r="I13" s="4604">
        <f t="shared" ref="I13:O28" si="0">SUMIF($C$34:$C$156,$C13,I$34:I$156)</f>
        <v>0</v>
      </c>
      <c r="J13" s="4604">
        <f t="shared" si="0"/>
        <v>0</v>
      </c>
      <c r="K13" s="4604">
        <f t="shared" si="0"/>
        <v>0</v>
      </c>
      <c r="L13" s="4604">
        <f t="shared" si="0"/>
        <v>0</v>
      </c>
      <c r="M13" s="4604">
        <f t="shared" si="0"/>
        <v>0</v>
      </c>
      <c r="N13" s="4604">
        <f t="shared" si="0"/>
        <v>0</v>
      </c>
      <c r="O13" s="4604">
        <f t="shared" si="0"/>
        <v>0</v>
      </c>
    </row>
    <row r="14" spans="2:15">
      <c r="C14" s="4603" t="s">
        <v>869</v>
      </c>
      <c r="D14" s="4603"/>
      <c r="E14" s="4603"/>
      <c r="F14" s="4603" t="s">
        <v>870</v>
      </c>
      <c r="G14" s="4603"/>
      <c r="H14" s="4604">
        <f t="shared" ref="H14:O29" si="1">SUMIF($C$34:$C$156,$C14,H$34:H$156)</f>
        <v>0</v>
      </c>
      <c r="I14" s="4604">
        <f t="shared" si="0"/>
        <v>0</v>
      </c>
      <c r="J14" s="4604">
        <f t="shared" si="0"/>
        <v>0</v>
      </c>
      <c r="K14" s="4604">
        <f t="shared" si="0"/>
        <v>0</v>
      </c>
      <c r="L14" s="4604">
        <f t="shared" si="0"/>
        <v>0</v>
      </c>
      <c r="M14" s="4604">
        <f t="shared" si="0"/>
        <v>0</v>
      </c>
      <c r="N14" s="4604">
        <f t="shared" si="0"/>
        <v>0</v>
      </c>
      <c r="O14" s="4604">
        <f t="shared" si="0"/>
        <v>0</v>
      </c>
    </row>
    <row r="15" spans="2:15">
      <c r="C15" s="4603" t="s">
        <v>871</v>
      </c>
      <c r="D15" s="4603"/>
      <c r="E15" s="4603"/>
      <c r="F15" s="4603" t="s">
        <v>872</v>
      </c>
      <c r="G15" s="4603"/>
      <c r="H15" s="4604">
        <f t="shared" si="1"/>
        <v>0</v>
      </c>
      <c r="I15" s="4604">
        <f t="shared" si="0"/>
        <v>0</v>
      </c>
      <c r="J15" s="4604">
        <f t="shared" si="0"/>
        <v>0</v>
      </c>
      <c r="K15" s="4604">
        <f t="shared" si="0"/>
        <v>0</v>
      </c>
      <c r="L15" s="4604">
        <f t="shared" si="0"/>
        <v>0</v>
      </c>
      <c r="M15" s="4604">
        <f t="shared" si="0"/>
        <v>0</v>
      </c>
      <c r="N15" s="4604">
        <f t="shared" si="0"/>
        <v>0</v>
      </c>
      <c r="O15" s="4604">
        <f t="shared" si="0"/>
        <v>0</v>
      </c>
    </row>
    <row r="16" spans="2:15">
      <c r="C16" s="4603" t="s">
        <v>873</v>
      </c>
      <c r="D16" s="4603"/>
      <c r="E16" s="4603"/>
      <c r="F16" s="4603" t="s">
        <v>874</v>
      </c>
      <c r="G16" s="4603"/>
      <c r="H16" s="4604">
        <f t="shared" si="1"/>
        <v>0</v>
      </c>
      <c r="I16" s="4604">
        <f t="shared" si="0"/>
        <v>0</v>
      </c>
      <c r="J16" s="4604">
        <f t="shared" si="0"/>
        <v>0</v>
      </c>
      <c r="K16" s="4604">
        <f t="shared" si="0"/>
        <v>0</v>
      </c>
      <c r="L16" s="4604">
        <f t="shared" si="0"/>
        <v>0</v>
      </c>
      <c r="M16" s="4604">
        <f t="shared" si="0"/>
        <v>0</v>
      </c>
      <c r="N16" s="4604">
        <f t="shared" si="0"/>
        <v>0</v>
      </c>
      <c r="O16" s="4604">
        <f t="shared" si="0"/>
        <v>0</v>
      </c>
    </row>
    <row r="17" spans="3:15">
      <c r="C17" s="4603" t="s">
        <v>875</v>
      </c>
      <c r="D17" s="4603"/>
      <c r="E17" s="4603"/>
      <c r="F17" s="4603" t="s">
        <v>876</v>
      </c>
      <c r="G17" s="4603"/>
      <c r="H17" s="4604">
        <f t="shared" si="1"/>
        <v>0</v>
      </c>
      <c r="I17" s="4604">
        <f t="shared" si="0"/>
        <v>0</v>
      </c>
      <c r="J17" s="4604">
        <f t="shared" si="0"/>
        <v>0</v>
      </c>
      <c r="K17" s="4604">
        <f t="shared" si="0"/>
        <v>0</v>
      </c>
      <c r="L17" s="4604">
        <f t="shared" si="0"/>
        <v>0</v>
      </c>
      <c r="M17" s="4604">
        <f t="shared" si="0"/>
        <v>0</v>
      </c>
      <c r="N17" s="4604">
        <f t="shared" si="0"/>
        <v>0</v>
      </c>
      <c r="O17" s="4604">
        <f t="shared" si="0"/>
        <v>0</v>
      </c>
    </row>
    <row r="18" spans="3:15">
      <c r="C18" s="4603" t="s">
        <v>877</v>
      </c>
      <c r="D18" s="4603"/>
      <c r="E18" s="4603"/>
      <c r="F18" s="4603" t="s">
        <v>878</v>
      </c>
      <c r="G18" s="4603"/>
      <c r="H18" s="4604">
        <f t="shared" si="1"/>
        <v>0</v>
      </c>
      <c r="I18" s="4604">
        <f t="shared" si="0"/>
        <v>0</v>
      </c>
      <c r="J18" s="4604">
        <f t="shared" si="0"/>
        <v>0</v>
      </c>
      <c r="K18" s="4604">
        <f t="shared" si="0"/>
        <v>0</v>
      </c>
      <c r="L18" s="4604">
        <f t="shared" si="0"/>
        <v>0</v>
      </c>
      <c r="M18" s="4604">
        <f t="shared" si="0"/>
        <v>0</v>
      </c>
      <c r="N18" s="4604">
        <f t="shared" si="0"/>
        <v>0</v>
      </c>
      <c r="O18" s="4604">
        <f t="shared" si="0"/>
        <v>0</v>
      </c>
    </row>
    <row r="19" spans="3:15">
      <c r="C19" s="4603" t="s">
        <v>879</v>
      </c>
      <c r="D19" s="4603"/>
      <c r="E19" s="4603"/>
      <c r="F19" s="4603" t="s">
        <v>880</v>
      </c>
      <c r="G19" s="4603"/>
      <c r="H19" s="4604">
        <f t="shared" si="1"/>
        <v>0</v>
      </c>
      <c r="I19" s="4604">
        <f t="shared" si="0"/>
        <v>0</v>
      </c>
      <c r="J19" s="4604">
        <f t="shared" si="0"/>
        <v>0</v>
      </c>
      <c r="K19" s="4604">
        <f t="shared" si="0"/>
        <v>0</v>
      </c>
      <c r="L19" s="4604">
        <f t="shared" si="0"/>
        <v>0</v>
      </c>
      <c r="M19" s="4604">
        <f t="shared" si="0"/>
        <v>0</v>
      </c>
      <c r="N19" s="4604">
        <f t="shared" si="0"/>
        <v>0</v>
      </c>
      <c r="O19" s="4604">
        <f t="shared" si="0"/>
        <v>0</v>
      </c>
    </row>
    <row r="20" spans="3:15">
      <c r="C20" s="4603" t="s">
        <v>881</v>
      </c>
      <c r="D20" s="4603"/>
      <c r="E20" s="4603"/>
      <c r="F20" s="4603" t="s">
        <v>882</v>
      </c>
      <c r="G20" s="4603"/>
      <c r="H20" s="4604">
        <f t="shared" si="1"/>
        <v>0</v>
      </c>
      <c r="I20" s="4604">
        <f t="shared" si="0"/>
        <v>0</v>
      </c>
      <c r="J20" s="4604">
        <f t="shared" si="0"/>
        <v>0</v>
      </c>
      <c r="K20" s="4604">
        <f t="shared" si="0"/>
        <v>0</v>
      </c>
      <c r="L20" s="4604">
        <f t="shared" si="0"/>
        <v>0</v>
      </c>
      <c r="M20" s="4604">
        <f t="shared" si="0"/>
        <v>0</v>
      </c>
      <c r="N20" s="4604">
        <f t="shared" si="0"/>
        <v>0</v>
      </c>
      <c r="O20" s="4604">
        <f t="shared" si="0"/>
        <v>0</v>
      </c>
    </row>
    <row r="21" spans="3:15">
      <c r="C21" s="4603" t="s">
        <v>883</v>
      </c>
      <c r="D21" s="4603"/>
      <c r="E21" s="4603"/>
      <c r="F21" s="4603" t="s">
        <v>884</v>
      </c>
      <c r="G21" s="4603"/>
      <c r="H21" s="4604">
        <f t="shared" si="1"/>
        <v>0</v>
      </c>
      <c r="I21" s="4604">
        <f t="shared" si="0"/>
        <v>0</v>
      </c>
      <c r="J21" s="4604">
        <f t="shared" si="0"/>
        <v>0</v>
      </c>
      <c r="K21" s="4604">
        <f t="shared" si="0"/>
        <v>0</v>
      </c>
      <c r="L21" s="4604">
        <f t="shared" si="0"/>
        <v>0</v>
      </c>
      <c r="M21" s="4604">
        <f t="shared" si="0"/>
        <v>0</v>
      </c>
      <c r="N21" s="4604">
        <f t="shared" si="0"/>
        <v>0</v>
      </c>
      <c r="O21" s="4604">
        <f t="shared" si="0"/>
        <v>0</v>
      </c>
    </row>
    <row r="22" spans="3:15">
      <c r="C22" s="4603" t="s">
        <v>885</v>
      </c>
      <c r="D22" s="4603"/>
      <c r="E22" s="4603"/>
      <c r="F22" s="4603" t="s">
        <v>886</v>
      </c>
      <c r="G22" s="4603"/>
      <c r="H22" s="4604">
        <f t="shared" si="1"/>
        <v>0</v>
      </c>
      <c r="I22" s="4604">
        <f t="shared" si="0"/>
        <v>0</v>
      </c>
      <c r="J22" s="4604">
        <f t="shared" si="0"/>
        <v>0</v>
      </c>
      <c r="K22" s="4604">
        <f t="shared" si="0"/>
        <v>0</v>
      </c>
      <c r="L22" s="4604">
        <f t="shared" si="0"/>
        <v>0</v>
      </c>
      <c r="M22" s="4604">
        <f t="shared" si="0"/>
        <v>0</v>
      </c>
      <c r="N22" s="4604">
        <f t="shared" si="0"/>
        <v>0</v>
      </c>
      <c r="O22" s="4604">
        <f t="shared" si="0"/>
        <v>0</v>
      </c>
    </row>
    <row r="23" spans="3:15">
      <c r="C23" s="4603" t="s">
        <v>887</v>
      </c>
      <c r="D23" s="4603"/>
      <c r="E23" s="4603"/>
      <c r="F23" s="4603" t="s">
        <v>888</v>
      </c>
      <c r="G23" s="4603"/>
      <c r="H23" s="4604">
        <f t="shared" si="1"/>
        <v>0</v>
      </c>
      <c r="I23" s="4604">
        <f t="shared" si="0"/>
        <v>0</v>
      </c>
      <c r="J23" s="4604">
        <f t="shared" si="0"/>
        <v>0</v>
      </c>
      <c r="K23" s="4604">
        <f t="shared" si="0"/>
        <v>0</v>
      </c>
      <c r="L23" s="4604">
        <f t="shared" si="0"/>
        <v>0</v>
      </c>
      <c r="M23" s="4604">
        <f t="shared" si="0"/>
        <v>0</v>
      </c>
      <c r="N23" s="4604">
        <f t="shared" si="0"/>
        <v>0</v>
      </c>
      <c r="O23" s="4604">
        <f t="shared" si="0"/>
        <v>0</v>
      </c>
    </row>
    <row r="24" spans="3:15">
      <c r="C24" s="4603" t="s">
        <v>889</v>
      </c>
      <c r="D24" s="4603"/>
      <c r="E24" s="4603"/>
      <c r="F24" s="4603" t="s">
        <v>890</v>
      </c>
      <c r="G24" s="4603"/>
      <c r="H24" s="4604">
        <f t="shared" si="1"/>
        <v>0</v>
      </c>
      <c r="I24" s="4604">
        <f t="shared" si="0"/>
        <v>0</v>
      </c>
      <c r="J24" s="4604">
        <f t="shared" si="0"/>
        <v>0</v>
      </c>
      <c r="K24" s="4604">
        <f t="shared" si="0"/>
        <v>0</v>
      </c>
      <c r="L24" s="4604">
        <f t="shared" si="0"/>
        <v>0</v>
      </c>
      <c r="M24" s="4604">
        <f t="shared" si="0"/>
        <v>0</v>
      </c>
      <c r="N24" s="4604">
        <f t="shared" si="0"/>
        <v>0</v>
      </c>
      <c r="O24" s="4604">
        <f t="shared" si="0"/>
        <v>0</v>
      </c>
    </row>
    <row r="25" spans="3:15">
      <c r="C25" s="4603" t="s">
        <v>891</v>
      </c>
      <c r="D25" s="4603"/>
      <c r="E25" s="4603"/>
      <c r="F25" s="4603" t="s">
        <v>892</v>
      </c>
      <c r="G25" s="4603"/>
      <c r="H25" s="4604">
        <f t="shared" si="1"/>
        <v>0</v>
      </c>
      <c r="I25" s="4604">
        <f t="shared" si="0"/>
        <v>0</v>
      </c>
      <c r="J25" s="4604">
        <f t="shared" si="0"/>
        <v>0</v>
      </c>
      <c r="K25" s="4604">
        <f t="shared" si="0"/>
        <v>0</v>
      </c>
      <c r="L25" s="4604">
        <f t="shared" si="0"/>
        <v>0</v>
      </c>
      <c r="M25" s="4604">
        <f t="shared" si="0"/>
        <v>0</v>
      </c>
      <c r="N25" s="4604">
        <f t="shared" si="0"/>
        <v>0</v>
      </c>
      <c r="O25" s="4604">
        <f t="shared" si="0"/>
        <v>0</v>
      </c>
    </row>
    <row r="26" spans="3:15">
      <c r="C26" s="4603" t="s">
        <v>893</v>
      </c>
      <c r="D26" s="4603"/>
      <c r="E26" s="4603"/>
      <c r="F26" s="4603" t="s">
        <v>894</v>
      </c>
      <c r="G26" s="4603"/>
      <c r="H26" s="4604">
        <f t="shared" si="1"/>
        <v>0</v>
      </c>
      <c r="I26" s="4604">
        <f t="shared" si="0"/>
        <v>0</v>
      </c>
      <c r="J26" s="4604">
        <f t="shared" si="0"/>
        <v>0</v>
      </c>
      <c r="K26" s="4604">
        <f t="shared" si="0"/>
        <v>0</v>
      </c>
      <c r="L26" s="4604">
        <f t="shared" si="0"/>
        <v>0</v>
      </c>
      <c r="M26" s="4604">
        <f t="shared" si="0"/>
        <v>0</v>
      </c>
      <c r="N26" s="4604">
        <f t="shared" si="0"/>
        <v>0</v>
      </c>
      <c r="O26" s="4604">
        <f t="shared" si="0"/>
        <v>0</v>
      </c>
    </row>
    <row r="27" spans="3:15">
      <c r="C27" s="4603" t="s">
        <v>895</v>
      </c>
      <c r="D27" s="4603"/>
      <c r="E27" s="4603"/>
      <c r="F27" s="4603" t="s">
        <v>896</v>
      </c>
      <c r="G27" s="4603"/>
      <c r="H27" s="4604">
        <f t="shared" si="1"/>
        <v>0</v>
      </c>
      <c r="I27" s="4604">
        <f t="shared" si="0"/>
        <v>0</v>
      </c>
      <c r="J27" s="4604">
        <f t="shared" si="0"/>
        <v>0</v>
      </c>
      <c r="K27" s="4604">
        <f t="shared" si="0"/>
        <v>0</v>
      </c>
      <c r="L27" s="4604">
        <f t="shared" si="0"/>
        <v>0</v>
      </c>
      <c r="M27" s="4604">
        <f t="shared" si="0"/>
        <v>0</v>
      </c>
      <c r="N27" s="4604">
        <f t="shared" si="0"/>
        <v>0</v>
      </c>
      <c r="O27" s="4604">
        <f t="shared" si="0"/>
        <v>0</v>
      </c>
    </row>
    <row r="28" spans="3:15">
      <c r="C28" s="4603" t="s">
        <v>897</v>
      </c>
      <c r="D28" s="4603"/>
      <c r="E28" s="4603"/>
      <c r="F28" s="4603" t="s">
        <v>898</v>
      </c>
      <c r="G28" s="4603"/>
      <c r="H28" s="4604">
        <f t="shared" si="1"/>
        <v>0</v>
      </c>
      <c r="I28" s="4604">
        <f t="shared" si="0"/>
        <v>0</v>
      </c>
      <c r="J28" s="4604">
        <f t="shared" si="0"/>
        <v>0</v>
      </c>
      <c r="K28" s="4604">
        <f t="shared" si="0"/>
        <v>0</v>
      </c>
      <c r="L28" s="4604">
        <f t="shared" si="0"/>
        <v>0</v>
      </c>
      <c r="M28" s="4604">
        <f t="shared" si="0"/>
        <v>0</v>
      </c>
      <c r="N28" s="4604">
        <f t="shared" si="0"/>
        <v>0</v>
      </c>
      <c r="O28" s="4604">
        <f t="shared" si="0"/>
        <v>0</v>
      </c>
    </row>
    <row r="29" spans="3:15">
      <c r="C29" s="4603" t="s">
        <v>899</v>
      </c>
      <c r="D29" s="4603"/>
      <c r="E29" s="4603"/>
      <c r="F29" s="4603" t="s">
        <v>900</v>
      </c>
      <c r="G29" s="4603"/>
      <c r="H29" s="4604">
        <f t="shared" si="1"/>
        <v>0</v>
      </c>
      <c r="I29" s="4604">
        <f t="shared" si="1"/>
        <v>0</v>
      </c>
      <c r="J29" s="4604">
        <f t="shared" si="1"/>
        <v>0</v>
      </c>
      <c r="K29" s="4604">
        <f t="shared" si="1"/>
        <v>0</v>
      </c>
      <c r="L29" s="4604">
        <f t="shared" si="1"/>
        <v>0</v>
      </c>
      <c r="M29" s="4604">
        <f t="shared" si="1"/>
        <v>0</v>
      </c>
      <c r="N29" s="4604">
        <f t="shared" si="1"/>
        <v>0</v>
      </c>
      <c r="O29" s="4604">
        <f t="shared" si="1"/>
        <v>0</v>
      </c>
    </row>
    <row r="30" spans="3:15">
      <c r="C30" s="4603"/>
      <c r="D30" s="4603"/>
      <c r="E30" s="4603"/>
      <c r="F30" s="4603" t="s">
        <v>901</v>
      </c>
      <c r="G30" s="4603" t="s">
        <v>902</v>
      </c>
      <c r="H30" s="4604">
        <f t="shared" ref="H30:O30" si="2">SUMIF($C$34:$C$156,$C30,H$34:H$156)</f>
        <v>0</v>
      </c>
      <c r="I30" s="4604">
        <f t="shared" si="2"/>
        <v>0</v>
      </c>
      <c r="J30" s="4604">
        <f t="shared" si="2"/>
        <v>0</v>
      </c>
      <c r="K30" s="4604">
        <f t="shared" si="2"/>
        <v>0</v>
      </c>
      <c r="L30" s="4604">
        <f t="shared" si="2"/>
        <v>0</v>
      </c>
      <c r="M30" s="4604">
        <f t="shared" si="2"/>
        <v>0</v>
      </c>
      <c r="N30" s="4604">
        <f t="shared" si="2"/>
        <v>0</v>
      </c>
      <c r="O30" s="4604">
        <f t="shared" si="2"/>
        <v>0</v>
      </c>
    </row>
    <row r="31" spans="3:15">
      <c r="C31" s="4605" t="s">
        <v>59</v>
      </c>
      <c r="D31" s="4606"/>
      <c r="E31" s="4606"/>
      <c r="F31" s="4605"/>
      <c r="G31" s="4605"/>
      <c r="H31" s="4607">
        <f>SUM(H13:H30)</f>
        <v>0</v>
      </c>
      <c r="I31" s="4607">
        <f t="shared" ref="I31:O31" si="3">SUM(I13:I30)</f>
        <v>0</v>
      </c>
      <c r="J31" s="4607">
        <f t="shared" si="3"/>
        <v>0</v>
      </c>
      <c r="K31" s="4607">
        <f t="shared" si="3"/>
        <v>0</v>
      </c>
      <c r="L31" s="4607">
        <f t="shared" si="3"/>
        <v>0</v>
      </c>
      <c r="M31" s="4607">
        <f t="shared" si="3"/>
        <v>0</v>
      </c>
      <c r="N31" s="4607">
        <f t="shared" si="3"/>
        <v>0</v>
      </c>
      <c r="O31" s="4607">
        <f t="shared" si="3"/>
        <v>0</v>
      </c>
    </row>
    <row r="33" spans="3:15">
      <c r="C33" s="4608" t="s">
        <v>903</v>
      </c>
      <c r="D33" s="4608"/>
      <c r="E33" s="4608"/>
      <c r="F33" s="4608"/>
      <c r="G33" s="4608"/>
      <c r="H33" s="4609"/>
      <c r="I33" s="4609"/>
      <c r="J33" s="4609"/>
      <c r="K33" s="4609"/>
      <c r="L33" s="4609"/>
      <c r="M33" s="4609"/>
      <c r="N33" s="4609"/>
      <c r="O33" s="4609"/>
    </row>
    <row r="34" spans="3:15">
      <c r="C34" s="4603" t="s">
        <v>867</v>
      </c>
      <c r="D34" s="4603" t="s">
        <v>904</v>
      </c>
      <c r="E34" s="4603" t="s">
        <v>905</v>
      </c>
      <c r="F34" s="4603" t="s">
        <v>868</v>
      </c>
      <c r="G34" s="4603" t="s">
        <v>906</v>
      </c>
      <c r="H34" s="4610"/>
      <c r="I34" s="4610"/>
      <c r="J34" s="4610"/>
      <c r="K34" s="4610"/>
      <c r="L34" s="4610"/>
      <c r="M34" s="4610"/>
      <c r="N34" s="4610"/>
      <c r="O34" s="4610"/>
    </row>
    <row r="35" spans="3:15">
      <c r="C35" s="4603" t="s">
        <v>867</v>
      </c>
      <c r="D35" s="4603" t="s">
        <v>904</v>
      </c>
      <c r="E35" s="4603" t="s">
        <v>907</v>
      </c>
      <c r="F35" s="4603" t="s">
        <v>868</v>
      </c>
      <c r="G35" s="4603" t="s">
        <v>908</v>
      </c>
      <c r="H35" s="4610"/>
      <c r="I35" s="4610"/>
      <c r="J35" s="4610"/>
      <c r="K35" s="4610"/>
      <c r="L35" s="4610"/>
      <c r="M35" s="4610"/>
      <c r="N35" s="4610"/>
      <c r="O35" s="4610"/>
    </row>
    <row r="36" spans="3:15">
      <c r="C36" s="4603" t="s">
        <v>867</v>
      </c>
      <c r="D36" s="4603" t="s">
        <v>904</v>
      </c>
      <c r="E36" s="4603" t="s">
        <v>909</v>
      </c>
      <c r="F36" s="4603" t="s">
        <v>868</v>
      </c>
      <c r="G36" s="4603" t="s">
        <v>910</v>
      </c>
      <c r="H36" s="4610"/>
      <c r="I36" s="4610"/>
      <c r="J36" s="4610"/>
      <c r="K36" s="4610"/>
      <c r="L36" s="4610"/>
      <c r="M36" s="4610"/>
      <c r="N36" s="4610"/>
      <c r="O36" s="4610"/>
    </row>
    <row r="37" spans="3:15">
      <c r="C37" s="4603" t="s">
        <v>867</v>
      </c>
      <c r="D37" s="4603" t="s">
        <v>911</v>
      </c>
      <c r="E37" s="4603" t="s">
        <v>912</v>
      </c>
      <c r="F37" s="4603" t="s">
        <v>868</v>
      </c>
      <c r="G37" s="4603" t="s">
        <v>913</v>
      </c>
      <c r="H37" s="4610"/>
      <c r="I37" s="4610"/>
      <c r="J37" s="4610"/>
      <c r="K37" s="4610"/>
      <c r="L37" s="4610"/>
      <c r="M37" s="4610"/>
      <c r="N37" s="4610"/>
      <c r="O37" s="4610"/>
    </row>
    <row r="38" spans="3:15">
      <c r="C38" s="4603" t="s">
        <v>867</v>
      </c>
      <c r="D38" s="4603" t="s">
        <v>911</v>
      </c>
      <c r="E38" s="4603" t="s">
        <v>914</v>
      </c>
      <c r="F38" s="4603" t="s">
        <v>868</v>
      </c>
      <c r="G38" s="4603" t="s">
        <v>915</v>
      </c>
      <c r="H38" s="4610"/>
      <c r="I38" s="4610"/>
      <c r="J38" s="4610"/>
      <c r="K38" s="4610"/>
      <c r="L38" s="4610"/>
      <c r="M38" s="4610"/>
      <c r="N38" s="4610"/>
      <c r="O38" s="4610"/>
    </row>
    <row r="39" spans="3:15">
      <c r="C39" s="4603" t="s">
        <v>867</v>
      </c>
      <c r="D39" s="4603" t="s">
        <v>911</v>
      </c>
      <c r="E39" s="4603" t="s">
        <v>916</v>
      </c>
      <c r="F39" s="4603" t="s">
        <v>868</v>
      </c>
      <c r="G39" s="4603" t="s">
        <v>917</v>
      </c>
      <c r="H39" s="4610"/>
      <c r="I39" s="4610"/>
      <c r="J39" s="4610"/>
      <c r="K39" s="4610"/>
      <c r="L39" s="4610"/>
      <c r="M39" s="4610"/>
      <c r="N39" s="4610"/>
      <c r="O39" s="4610"/>
    </row>
    <row r="40" spans="3:15">
      <c r="C40" s="4603" t="s">
        <v>867</v>
      </c>
      <c r="D40" s="4603" t="s">
        <v>904</v>
      </c>
      <c r="E40" s="4603" t="s">
        <v>891</v>
      </c>
      <c r="F40" s="4603" t="s">
        <v>868</v>
      </c>
      <c r="G40" s="4603" t="s">
        <v>918</v>
      </c>
      <c r="H40" s="4610"/>
      <c r="I40" s="4610"/>
      <c r="J40" s="4610"/>
      <c r="K40" s="4610"/>
      <c r="L40" s="4610"/>
      <c r="M40" s="4610"/>
      <c r="N40" s="4610"/>
      <c r="O40" s="4610"/>
    </row>
    <row r="41" spans="3:15">
      <c r="C41" s="4603" t="s">
        <v>867</v>
      </c>
      <c r="D41" s="4603" t="s">
        <v>904</v>
      </c>
      <c r="E41" s="4603" t="s">
        <v>916</v>
      </c>
      <c r="F41" s="4603" t="s">
        <v>868</v>
      </c>
      <c r="G41" s="4603" t="s">
        <v>919</v>
      </c>
      <c r="H41" s="4611"/>
      <c r="I41" s="4610"/>
      <c r="J41" s="4610"/>
      <c r="K41" s="4610"/>
      <c r="L41" s="4610"/>
      <c r="M41" s="4610"/>
      <c r="N41" s="4610"/>
      <c r="O41" s="4610"/>
    </row>
    <row r="42" spans="3:15">
      <c r="C42" s="4603" t="s">
        <v>867</v>
      </c>
      <c r="D42" s="4603" t="s">
        <v>904</v>
      </c>
      <c r="E42" s="4603" t="s">
        <v>920</v>
      </c>
      <c r="F42" s="4603" t="s">
        <v>868</v>
      </c>
      <c r="G42" s="4603" t="s">
        <v>921</v>
      </c>
      <c r="H42" s="4612"/>
      <c r="I42" s="4613"/>
      <c r="J42" s="4613"/>
      <c r="K42" s="4613"/>
      <c r="L42" s="4613"/>
      <c r="M42" s="4613"/>
      <c r="N42" s="4613"/>
      <c r="O42" s="4613"/>
    </row>
    <row r="43" spans="3:15">
      <c r="C43" s="4603" t="s">
        <v>867</v>
      </c>
      <c r="D43" s="4603" t="s">
        <v>911</v>
      </c>
      <c r="E43" s="4603" t="s">
        <v>905</v>
      </c>
      <c r="F43" s="4603" t="s">
        <v>868</v>
      </c>
      <c r="G43" s="4603" t="s">
        <v>922</v>
      </c>
      <c r="H43" s="4611"/>
      <c r="I43" s="4610"/>
      <c r="J43" s="4610"/>
      <c r="K43" s="4610"/>
      <c r="L43" s="4610"/>
      <c r="M43" s="4610"/>
      <c r="N43" s="4610"/>
      <c r="O43" s="4610"/>
    </row>
    <row r="44" spans="3:15">
      <c r="C44" s="4603" t="s">
        <v>867</v>
      </c>
      <c r="D44" s="4603" t="s">
        <v>904</v>
      </c>
      <c r="E44" s="4603" t="s">
        <v>912</v>
      </c>
      <c r="F44" s="4603" t="s">
        <v>868</v>
      </c>
      <c r="G44" s="4603" t="s">
        <v>923</v>
      </c>
      <c r="H44" s="4611"/>
      <c r="I44" s="4610"/>
      <c r="J44" s="4610"/>
      <c r="K44" s="4610"/>
      <c r="L44" s="4610"/>
      <c r="M44" s="4610"/>
      <c r="N44" s="4610"/>
      <c r="O44" s="4610"/>
    </row>
    <row r="45" spans="3:15">
      <c r="C45" s="4603" t="s">
        <v>867</v>
      </c>
      <c r="D45" s="4603" t="s">
        <v>904</v>
      </c>
      <c r="E45" s="4603" t="s">
        <v>914</v>
      </c>
      <c r="F45" s="4603" t="s">
        <v>868</v>
      </c>
      <c r="G45" s="4603" t="s">
        <v>924</v>
      </c>
      <c r="H45" s="4611"/>
      <c r="I45" s="4610"/>
      <c r="J45" s="4610"/>
      <c r="K45" s="4610"/>
      <c r="L45" s="4610"/>
      <c r="M45" s="4610"/>
      <c r="N45" s="4610"/>
      <c r="O45" s="4610"/>
    </row>
    <row r="46" spans="3:15">
      <c r="C46" s="4603" t="s">
        <v>867</v>
      </c>
      <c r="D46" s="4603" t="s">
        <v>904</v>
      </c>
      <c r="E46" s="4603" t="s">
        <v>904</v>
      </c>
      <c r="F46" s="4603" t="s">
        <v>868</v>
      </c>
      <c r="G46" s="4603" t="s">
        <v>925</v>
      </c>
      <c r="H46" s="4610"/>
      <c r="I46" s="4610"/>
      <c r="J46" s="4610"/>
      <c r="K46" s="4610"/>
      <c r="L46" s="4610"/>
      <c r="M46" s="4610"/>
      <c r="N46" s="4610"/>
      <c r="O46" s="4610"/>
    </row>
    <row r="47" spans="3:15">
      <c r="C47" s="4603" t="s">
        <v>867</v>
      </c>
      <c r="D47" s="4603" t="s">
        <v>911</v>
      </c>
      <c r="E47" s="4603" t="s">
        <v>926</v>
      </c>
      <c r="F47" s="4603" t="s">
        <v>868</v>
      </c>
      <c r="G47" s="4603" t="s">
        <v>927</v>
      </c>
      <c r="H47" s="4610"/>
      <c r="I47" s="4610"/>
      <c r="J47" s="4610"/>
      <c r="K47" s="4610"/>
      <c r="L47" s="4610"/>
      <c r="M47" s="4610"/>
      <c r="N47" s="4610"/>
      <c r="O47" s="4610"/>
    </row>
    <row r="48" spans="3:15">
      <c r="C48" s="4603" t="s">
        <v>867</v>
      </c>
      <c r="D48" s="4603" t="s">
        <v>911</v>
      </c>
      <c r="E48" s="4603" t="s">
        <v>891</v>
      </c>
      <c r="F48" s="4603" t="s">
        <v>868</v>
      </c>
      <c r="G48" s="4603" t="s">
        <v>928</v>
      </c>
      <c r="H48" s="4613"/>
      <c r="I48" s="4613"/>
      <c r="J48" s="4613"/>
      <c r="K48" s="4613"/>
      <c r="L48" s="4613"/>
      <c r="M48" s="4613"/>
      <c r="N48" s="4613"/>
      <c r="O48" s="4613"/>
    </row>
    <row r="49" spans="3:15">
      <c r="C49" s="4603" t="s">
        <v>867</v>
      </c>
      <c r="D49" s="4603" t="s">
        <v>911</v>
      </c>
      <c r="E49" s="4603" t="s">
        <v>907</v>
      </c>
      <c r="F49" s="4603" t="s">
        <v>868</v>
      </c>
      <c r="G49" s="4603" t="s">
        <v>929</v>
      </c>
      <c r="H49" s="4610"/>
      <c r="I49" s="4610"/>
      <c r="J49" s="4610"/>
      <c r="K49" s="4610"/>
      <c r="L49" s="4610"/>
      <c r="M49" s="4610"/>
      <c r="N49" s="4610"/>
      <c r="O49" s="4610"/>
    </row>
    <row r="50" spans="3:15">
      <c r="C50" s="4603" t="s">
        <v>867</v>
      </c>
      <c r="D50" s="4603" t="s">
        <v>911</v>
      </c>
      <c r="E50" s="4603" t="s">
        <v>909</v>
      </c>
      <c r="F50" s="4603" t="s">
        <v>868</v>
      </c>
      <c r="G50" s="4603" t="s">
        <v>930</v>
      </c>
      <c r="H50" s="4610"/>
      <c r="I50" s="4610"/>
      <c r="J50" s="4610"/>
      <c r="K50" s="4610"/>
      <c r="L50" s="4610"/>
      <c r="M50" s="4610"/>
      <c r="N50" s="4610"/>
      <c r="O50" s="4610"/>
    </row>
    <row r="51" spans="3:15">
      <c r="C51" s="4603" t="s">
        <v>869</v>
      </c>
      <c r="D51" s="4603" t="s">
        <v>926</v>
      </c>
      <c r="E51" s="4603" t="s">
        <v>891</v>
      </c>
      <c r="F51" s="4603" t="s">
        <v>870</v>
      </c>
      <c r="G51" s="4603" t="s">
        <v>931</v>
      </c>
      <c r="H51" s="4610"/>
      <c r="I51" s="4610"/>
      <c r="J51" s="4610"/>
      <c r="K51" s="4610"/>
      <c r="L51" s="4610"/>
      <c r="M51" s="4610"/>
      <c r="N51" s="4610"/>
      <c r="O51" s="4610"/>
    </row>
    <row r="52" spans="3:15">
      <c r="C52" s="4603" t="s">
        <v>869</v>
      </c>
      <c r="D52" s="4603" t="s">
        <v>887</v>
      </c>
      <c r="E52" s="4603" t="s">
        <v>891</v>
      </c>
      <c r="F52" s="4603" t="s">
        <v>870</v>
      </c>
      <c r="G52" s="4603" t="s">
        <v>932</v>
      </c>
      <c r="H52" s="4610"/>
      <c r="I52" s="4610"/>
      <c r="J52" s="4610"/>
      <c r="K52" s="4610"/>
      <c r="L52" s="4610"/>
      <c r="M52" s="4610"/>
      <c r="N52" s="4610"/>
      <c r="O52" s="4610"/>
    </row>
    <row r="53" spans="3:15">
      <c r="C53" s="4603" t="s">
        <v>869</v>
      </c>
      <c r="D53" s="4603" t="s">
        <v>871</v>
      </c>
      <c r="E53" s="4603" t="s">
        <v>891</v>
      </c>
      <c r="F53" s="4603" t="s">
        <v>870</v>
      </c>
      <c r="G53" s="4603" t="s">
        <v>933</v>
      </c>
      <c r="H53" s="4610"/>
      <c r="I53" s="4610"/>
      <c r="J53" s="4610"/>
      <c r="K53" s="4610"/>
      <c r="L53" s="4610"/>
      <c r="M53" s="4610"/>
      <c r="N53" s="4610"/>
      <c r="O53" s="4610"/>
    </row>
    <row r="54" spans="3:15">
      <c r="C54" s="4603" t="s">
        <v>869</v>
      </c>
      <c r="D54" s="4603" t="s">
        <v>873</v>
      </c>
      <c r="E54" s="4603" t="s">
        <v>909</v>
      </c>
      <c r="F54" s="4603" t="s">
        <v>870</v>
      </c>
      <c r="G54" s="4603" t="s">
        <v>934</v>
      </c>
      <c r="H54" s="4610"/>
      <c r="I54" s="4610"/>
      <c r="J54" s="4610"/>
      <c r="K54" s="4610"/>
      <c r="L54" s="4610"/>
      <c r="M54" s="4610"/>
      <c r="N54" s="4610"/>
      <c r="O54" s="4610"/>
    </row>
    <row r="55" spans="3:15">
      <c r="C55" s="4603" t="s">
        <v>869</v>
      </c>
      <c r="D55" s="4603" t="s">
        <v>875</v>
      </c>
      <c r="E55" s="4603" t="s">
        <v>912</v>
      </c>
      <c r="F55" s="4603" t="s">
        <v>870</v>
      </c>
      <c r="G55" s="4603" t="s">
        <v>935</v>
      </c>
      <c r="H55" s="4613"/>
      <c r="I55" s="4613"/>
      <c r="J55" s="4613"/>
      <c r="K55" s="4613"/>
      <c r="L55" s="4613"/>
      <c r="M55" s="4613"/>
      <c r="N55" s="4613"/>
      <c r="O55" s="4613"/>
    </row>
    <row r="56" spans="3:15">
      <c r="C56" s="4603" t="s">
        <v>869</v>
      </c>
      <c r="D56" s="4603" t="s">
        <v>877</v>
      </c>
      <c r="E56" s="4603" t="s">
        <v>916</v>
      </c>
      <c r="F56" s="4603" t="s">
        <v>870</v>
      </c>
      <c r="G56" s="4603" t="s">
        <v>936</v>
      </c>
      <c r="H56" s="4610"/>
      <c r="I56" s="4610"/>
      <c r="J56" s="4610"/>
      <c r="K56" s="4610"/>
      <c r="L56" s="4610"/>
      <c r="M56" s="4610"/>
      <c r="N56" s="4610"/>
      <c r="O56" s="4610"/>
    </row>
    <row r="57" spans="3:15">
      <c r="C57" s="4603" t="s">
        <v>869</v>
      </c>
      <c r="D57" s="4603" t="s">
        <v>914</v>
      </c>
      <c r="E57" s="4603" t="s">
        <v>914</v>
      </c>
      <c r="F57" s="4603" t="s">
        <v>870</v>
      </c>
      <c r="G57" s="4603" t="s">
        <v>937</v>
      </c>
      <c r="H57" s="4610"/>
      <c r="I57" s="4610"/>
      <c r="J57" s="4610"/>
      <c r="K57" s="4610"/>
      <c r="L57" s="4610"/>
      <c r="M57" s="4610"/>
      <c r="N57" s="4610"/>
      <c r="O57" s="4610"/>
    </row>
    <row r="58" spans="3:15">
      <c r="C58" s="4603" t="s">
        <v>871</v>
      </c>
      <c r="D58" s="4603" t="s">
        <v>873</v>
      </c>
      <c r="E58" s="4603" t="s">
        <v>904</v>
      </c>
      <c r="F58" s="4603" t="s">
        <v>872</v>
      </c>
      <c r="G58" s="4603" t="s">
        <v>938</v>
      </c>
      <c r="H58" s="4610"/>
      <c r="I58" s="4610"/>
      <c r="J58" s="4610"/>
      <c r="K58" s="4610"/>
      <c r="L58" s="4610"/>
      <c r="M58" s="4610"/>
      <c r="N58" s="4610"/>
      <c r="O58" s="4610"/>
    </row>
    <row r="59" spans="3:15">
      <c r="C59" s="4603" t="s">
        <v>871</v>
      </c>
      <c r="D59" s="4603" t="s">
        <v>873</v>
      </c>
      <c r="E59" s="4603" t="s">
        <v>920</v>
      </c>
      <c r="F59" s="4603" t="s">
        <v>872</v>
      </c>
      <c r="G59" s="4603" t="s">
        <v>939</v>
      </c>
      <c r="H59" s="4610"/>
      <c r="I59" s="4610"/>
      <c r="J59" s="4610"/>
      <c r="K59" s="4610"/>
      <c r="L59" s="4610"/>
      <c r="M59" s="4610"/>
      <c r="N59" s="4610"/>
      <c r="O59" s="4610"/>
    </row>
    <row r="60" spans="3:15">
      <c r="C60" s="4603" t="s">
        <v>871</v>
      </c>
      <c r="D60" s="4603" t="s">
        <v>875</v>
      </c>
      <c r="E60" s="4603" t="s">
        <v>914</v>
      </c>
      <c r="F60" s="4603" t="s">
        <v>872</v>
      </c>
      <c r="G60" s="4603" t="s">
        <v>940</v>
      </c>
      <c r="H60" s="4610"/>
      <c r="I60" s="4610"/>
      <c r="J60" s="4610"/>
      <c r="K60" s="4610"/>
      <c r="L60" s="4610"/>
      <c r="M60" s="4610"/>
      <c r="N60" s="4610"/>
      <c r="O60" s="4610"/>
    </row>
    <row r="61" spans="3:15">
      <c r="C61" s="4603" t="s">
        <v>871</v>
      </c>
      <c r="D61" s="4603" t="s">
        <v>881</v>
      </c>
      <c r="E61" s="4603" t="s">
        <v>907</v>
      </c>
      <c r="F61" s="4603" t="s">
        <v>872</v>
      </c>
      <c r="G61" s="4603" t="s">
        <v>941</v>
      </c>
      <c r="H61" s="4610"/>
      <c r="I61" s="4610"/>
      <c r="J61" s="4610"/>
      <c r="K61" s="4610"/>
      <c r="L61" s="4610"/>
      <c r="M61" s="4610"/>
      <c r="N61" s="4610"/>
      <c r="O61" s="4610"/>
    </row>
    <row r="62" spans="3:15">
      <c r="C62" s="4603" t="s">
        <v>871</v>
      </c>
      <c r="D62" s="4603" t="s">
        <v>881</v>
      </c>
      <c r="E62" s="4603" t="s">
        <v>942</v>
      </c>
      <c r="F62" s="4603" t="s">
        <v>872</v>
      </c>
      <c r="G62" s="4603" t="s">
        <v>943</v>
      </c>
      <c r="H62" s="4610"/>
      <c r="I62" s="4610"/>
      <c r="J62" s="4610"/>
      <c r="K62" s="4610"/>
      <c r="L62" s="4610"/>
      <c r="M62" s="4610"/>
      <c r="N62" s="4610"/>
      <c r="O62" s="4610"/>
    </row>
    <row r="63" spans="3:15">
      <c r="C63" s="4603" t="s">
        <v>873</v>
      </c>
      <c r="D63" s="4603" t="s">
        <v>926</v>
      </c>
      <c r="E63" s="4603" t="s">
        <v>920</v>
      </c>
      <c r="F63" s="4603" t="s">
        <v>874</v>
      </c>
      <c r="G63" s="4603" t="s">
        <v>944</v>
      </c>
      <c r="H63" s="4610"/>
      <c r="I63" s="4610"/>
      <c r="J63" s="4610"/>
      <c r="K63" s="4610"/>
      <c r="L63" s="4610"/>
      <c r="M63" s="4610"/>
      <c r="N63" s="4610"/>
      <c r="O63" s="4610"/>
    </row>
    <row r="64" spans="3:15">
      <c r="C64" s="4603" t="s">
        <v>873</v>
      </c>
      <c r="D64" s="4603" t="s">
        <v>871</v>
      </c>
      <c r="E64" s="4603" t="s">
        <v>907</v>
      </c>
      <c r="F64" s="4603" t="s">
        <v>874</v>
      </c>
      <c r="G64" s="4603" t="s">
        <v>945</v>
      </c>
      <c r="H64" s="4610"/>
      <c r="I64" s="4610"/>
      <c r="J64" s="4610"/>
      <c r="K64" s="4610"/>
      <c r="L64" s="4610"/>
      <c r="M64" s="4610"/>
      <c r="N64" s="4610"/>
      <c r="O64" s="4610"/>
    </row>
    <row r="65" spans="3:15">
      <c r="C65" s="4603" t="s">
        <v>873</v>
      </c>
      <c r="D65" s="4603" t="s">
        <v>875</v>
      </c>
      <c r="E65" s="4603" t="s">
        <v>891</v>
      </c>
      <c r="F65" s="4603" t="s">
        <v>874</v>
      </c>
      <c r="G65" s="4603" t="s">
        <v>946</v>
      </c>
      <c r="H65" s="4610"/>
      <c r="I65" s="4610"/>
      <c r="J65" s="4610"/>
      <c r="K65" s="4610"/>
      <c r="L65" s="4610"/>
      <c r="M65" s="4610"/>
      <c r="N65" s="4610"/>
      <c r="O65" s="4610"/>
    </row>
    <row r="66" spans="3:15">
      <c r="C66" s="4603" t="s">
        <v>873</v>
      </c>
      <c r="D66" s="4603" t="s">
        <v>881</v>
      </c>
      <c r="E66" s="4603" t="s">
        <v>926</v>
      </c>
      <c r="F66" s="4603" t="s">
        <v>874</v>
      </c>
      <c r="G66" s="4603" t="s">
        <v>947</v>
      </c>
      <c r="H66" s="4613"/>
      <c r="I66" s="4613"/>
      <c r="J66" s="4613"/>
      <c r="K66" s="4613"/>
      <c r="L66" s="4613"/>
      <c r="M66" s="4613"/>
      <c r="N66" s="4613"/>
      <c r="O66" s="4613"/>
    </row>
    <row r="67" spans="3:15">
      <c r="C67" s="4603" t="s">
        <v>873</v>
      </c>
      <c r="D67" s="4603" t="s">
        <v>881</v>
      </c>
      <c r="E67" s="4603" t="s">
        <v>909</v>
      </c>
      <c r="F67" s="4603" t="s">
        <v>874</v>
      </c>
      <c r="G67" s="4603" t="s">
        <v>948</v>
      </c>
      <c r="H67" s="4610"/>
      <c r="I67" s="4610"/>
      <c r="J67" s="4610"/>
      <c r="K67" s="4610"/>
      <c r="L67" s="4610"/>
      <c r="M67" s="4610"/>
      <c r="N67" s="4610"/>
      <c r="O67" s="4610"/>
    </row>
    <row r="68" spans="3:15">
      <c r="C68" s="4603" t="s">
        <v>873</v>
      </c>
      <c r="D68" s="4603" t="s">
        <v>875</v>
      </c>
      <c r="E68" s="4603" t="s">
        <v>867</v>
      </c>
      <c r="F68" s="4603" t="s">
        <v>874</v>
      </c>
      <c r="G68" s="4603" t="s">
        <v>949</v>
      </c>
      <c r="H68" s="4610"/>
      <c r="I68" s="4610"/>
      <c r="J68" s="4610"/>
      <c r="K68" s="4610"/>
      <c r="L68" s="4610"/>
      <c r="M68" s="4610"/>
      <c r="N68" s="4610"/>
      <c r="O68" s="4610"/>
    </row>
    <row r="69" spans="3:15">
      <c r="C69" s="4603" t="s">
        <v>875</v>
      </c>
      <c r="D69" s="4603" t="s">
        <v>885</v>
      </c>
      <c r="E69" s="4603" t="s">
        <v>909</v>
      </c>
      <c r="F69" s="4603" t="s">
        <v>876</v>
      </c>
      <c r="G69" s="4603" t="s">
        <v>950</v>
      </c>
      <c r="H69" s="4610"/>
      <c r="I69" s="4610"/>
      <c r="J69" s="4610"/>
      <c r="K69" s="4610"/>
      <c r="L69" s="4610"/>
      <c r="M69" s="4610"/>
      <c r="N69" s="4610"/>
      <c r="O69" s="4610"/>
    </row>
    <row r="70" spans="3:15">
      <c r="C70" s="4603" t="s">
        <v>875</v>
      </c>
      <c r="D70" s="4603" t="s">
        <v>926</v>
      </c>
      <c r="E70" s="4603" t="s">
        <v>904</v>
      </c>
      <c r="F70" s="4603" t="s">
        <v>876</v>
      </c>
      <c r="G70" s="4603" t="s">
        <v>951</v>
      </c>
      <c r="H70" s="4610"/>
      <c r="I70" s="4610"/>
      <c r="J70" s="4610"/>
      <c r="K70" s="4610"/>
      <c r="L70" s="4610"/>
      <c r="M70" s="4610"/>
      <c r="N70" s="4610"/>
      <c r="O70" s="4610"/>
    </row>
    <row r="71" spans="3:15">
      <c r="C71" s="4603" t="s">
        <v>875</v>
      </c>
      <c r="D71" s="4603" t="s">
        <v>871</v>
      </c>
      <c r="E71" s="4603" t="s">
        <v>916</v>
      </c>
      <c r="F71" s="4603" t="s">
        <v>876</v>
      </c>
      <c r="G71" s="4603" t="s">
        <v>952</v>
      </c>
      <c r="H71" s="4610"/>
      <c r="I71" s="4610"/>
      <c r="J71" s="4610"/>
      <c r="K71" s="4610"/>
      <c r="L71" s="4610"/>
      <c r="M71" s="4610"/>
      <c r="N71" s="4610"/>
      <c r="O71" s="4610"/>
    </row>
    <row r="72" spans="3:15">
      <c r="C72" s="4603" t="s">
        <v>875</v>
      </c>
      <c r="D72" s="4603" t="s">
        <v>877</v>
      </c>
      <c r="E72" s="4603" t="s">
        <v>920</v>
      </c>
      <c r="F72" s="4603" t="s">
        <v>876</v>
      </c>
      <c r="G72" s="4603" t="s">
        <v>953</v>
      </c>
      <c r="H72" s="4610"/>
      <c r="I72" s="4610"/>
      <c r="J72" s="4610"/>
      <c r="K72" s="4610"/>
      <c r="L72" s="4610"/>
      <c r="M72" s="4610"/>
      <c r="N72" s="4610"/>
      <c r="O72" s="4610"/>
    </row>
    <row r="73" spans="3:15">
      <c r="C73" s="4603" t="s">
        <v>875</v>
      </c>
      <c r="D73" s="4603" t="s">
        <v>881</v>
      </c>
      <c r="E73" s="4603" t="s">
        <v>916</v>
      </c>
      <c r="F73" s="4603" t="s">
        <v>876</v>
      </c>
      <c r="G73" s="4603" t="s">
        <v>954</v>
      </c>
      <c r="H73" s="4610"/>
      <c r="I73" s="4610"/>
      <c r="J73" s="4610"/>
      <c r="K73" s="4610"/>
      <c r="L73" s="4610"/>
      <c r="M73" s="4610"/>
      <c r="N73" s="4610"/>
      <c r="O73" s="4610"/>
    </row>
    <row r="74" spans="3:15">
      <c r="C74" s="4603" t="s">
        <v>875</v>
      </c>
      <c r="D74" s="4603" t="s">
        <v>883</v>
      </c>
      <c r="E74" s="4603" t="s">
        <v>920</v>
      </c>
      <c r="F74" s="4603" t="s">
        <v>876</v>
      </c>
      <c r="G74" s="4603" t="s">
        <v>955</v>
      </c>
      <c r="H74" s="4613"/>
      <c r="I74" s="4613"/>
      <c r="J74" s="4613"/>
      <c r="K74" s="4613"/>
      <c r="L74" s="4613"/>
      <c r="M74" s="4613"/>
      <c r="N74" s="4613"/>
      <c r="O74" s="4613"/>
    </row>
    <row r="75" spans="3:15">
      <c r="C75" s="4603" t="s">
        <v>875</v>
      </c>
      <c r="D75" s="4603" t="s">
        <v>885</v>
      </c>
      <c r="E75" s="4603" t="s">
        <v>891</v>
      </c>
      <c r="F75" s="4603" t="s">
        <v>876</v>
      </c>
      <c r="G75" s="4603" t="s">
        <v>956</v>
      </c>
      <c r="H75" s="4610"/>
      <c r="I75" s="4610"/>
      <c r="J75" s="4610"/>
      <c r="K75" s="4610"/>
      <c r="L75" s="4610"/>
      <c r="M75" s="4610"/>
      <c r="N75" s="4610"/>
      <c r="O75" s="4610"/>
    </row>
    <row r="76" spans="3:15">
      <c r="C76" s="4603" t="s">
        <v>875</v>
      </c>
      <c r="D76" s="4603" t="s">
        <v>914</v>
      </c>
      <c r="E76" s="4603" t="s">
        <v>891</v>
      </c>
      <c r="F76" s="4603" t="s">
        <v>876</v>
      </c>
      <c r="G76" s="4603" t="s">
        <v>957</v>
      </c>
      <c r="H76" s="4610"/>
      <c r="I76" s="4610"/>
      <c r="J76" s="4610"/>
      <c r="K76" s="4610"/>
      <c r="L76" s="4610"/>
      <c r="M76" s="4610"/>
      <c r="N76" s="4610"/>
      <c r="O76" s="4610"/>
    </row>
    <row r="77" spans="3:15">
      <c r="C77" s="4603" t="s">
        <v>875</v>
      </c>
      <c r="D77" s="4603" t="s">
        <v>958</v>
      </c>
      <c r="E77" s="4603" t="s">
        <v>916</v>
      </c>
      <c r="F77" s="4603" t="s">
        <v>876</v>
      </c>
      <c r="G77" s="4603" t="s">
        <v>959</v>
      </c>
      <c r="H77" s="4610"/>
      <c r="I77" s="4610"/>
      <c r="J77" s="4610"/>
      <c r="K77" s="4610"/>
      <c r="L77" s="4610"/>
      <c r="M77" s="4610"/>
      <c r="N77" s="4610"/>
      <c r="O77" s="4610"/>
    </row>
    <row r="78" spans="3:15">
      <c r="C78" s="4603" t="s">
        <v>877</v>
      </c>
      <c r="D78" s="4603" t="s">
        <v>871</v>
      </c>
      <c r="E78" s="4603" t="s">
        <v>926</v>
      </c>
      <c r="F78" s="4603" t="s">
        <v>878</v>
      </c>
      <c r="G78" s="4603" t="s">
        <v>960</v>
      </c>
      <c r="H78" s="4610"/>
      <c r="I78" s="4610"/>
      <c r="J78" s="4610"/>
      <c r="K78" s="4610"/>
      <c r="L78" s="4610"/>
      <c r="M78" s="4610"/>
      <c r="N78" s="4610"/>
      <c r="O78" s="4610"/>
    </row>
    <row r="79" spans="3:15">
      <c r="C79" s="4603" t="s">
        <v>877</v>
      </c>
      <c r="D79" s="4603" t="s">
        <v>873</v>
      </c>
      <c r="E79" s="4603" t="s">
        <v>891</v>
      </c>
      <c r="F79" s="4603" t="s">
        <v>878</v>
      </c>
      <c r="G79" s="4603" t="s">
        <v>961</v>
      </c>
      <c r="H79" s="4610"/>
      <c r="I79" s="4610"/>
      <c r="J79" s="4610"/>
      <c r="K79" s="4610"/>
      <c r="L79" s="4610"/>
      <c r="M79" s="4610"/>
      <c r="N79" s="4610"/>
      <c r="O79" s="4610"/>
    </row>
    <row r="80" spans="3:15">
      <c r="C80" s="4603" t="s">
        <v>877</v>
      </c>
      <c r="D80" s="4603" t="s">
        <v>875</v>
      </c>
      <c r="E80" s="4603" t="s">
        <v>916</v>
      </c>
      <c r="F80" s="4603" t="s">
        <v>878</v>
      </c>
      <c r="G80" s="4603" t="s">
        <v>962</v>
      </c>
      <c r="H80" s="4610"/>
      <c r="I80" s="4610"/>
      <c r="J80" s="4610"/>
      <c r="K80" s="4610"/>
      <c r="L80" s="4610"/>
      <c r="M80" s="4610"/>
      <c r="N80" s="4610"/>
      <c r="O80" s="4610"/>
    </row>
    <row r="81" spans="3:15">
      <c r="C81" s="4603" t="s">
        <v>877</v>
      </c>
      <c r="D81" s="4603" t="s">
        <v>881</v>
      </c>
      <c r="E81" s="4603" t="s">
        <v>905</v>
      </c>
      <c r="F81" s="4603" t="s">
        <v>878</v>
      </c>
      <c r="G81" s="4603" t="s">
        <v>963</v>
      </c>
      <c r="H81" s="4610"/>
      <c r="I81" s="4610"/>
      <c r="J81" s="4610"/>
      <c r="K81" s="4610"/>
      <c r="L81" s="4610"/>
      <c r="M81" s="4610"/>
      <c r="N81" s="4610"/>
      <c r="O81" s="4610"/>
    </row>
    <row r="82" spans="3:15">
      <c r="C82" s="4603" t="s">
        <v>877</v>
      </c>
      <c r="D82" s="4603" t="s">
        <v>881</v>
      </c>
      <c r="E82" s="4603" t="s">
        <v>904</v>
      </c>
      <c r="F82" s="4603" t="s">
        <v>878</v>
      </c>
      <c r="G82" s="4603" t="s">
        <v>964</v>
      </c>
      <c r="H82" s="4613"/>
      <c r="I82" s="4613"/>
      <c r="J82" s="4613"/>
      <c r="K82" s="4613"/>
      <c r="L82" s="4613"/>
      <c r="M82" s="4613"/>
      <c r="N82" s="4613"/>
      <c r="O82" s="4613"/>
    </row>
    <row r="83" spans="3:15">
      <c r="C83" s="4603" t="s">
        <v>877</v>
      </c>
      <c r="D83" s="4603" t="s">
        <v>958</v>
      </c>
      <c r="E83" s="4603" t="s">
        <v>912</v>
      </c>
      <c r="F83" s="4603" t="s">
        <v>878</v>
      </c>
      <c r="G83" s="4603" t="s">
        <v>965</v>
      </c>
      <c r="H83" s="4610"/>
      <c r="I83" s="4610"/>
      <c r="J83" s="4610"/>
      <c r="K83" s="4610"/>
      <c r="L83" s="4610"/>
      <c r="M83" s="4610"/>
      <c r="N83" s="4610"/>
      <c r="O83" s="4610"/>
    </row>
    <row r="84" spans="3:15">
      <c r="C84" s="4603" t="s">
        <v>879</v>
      </c>
      <c r="D84" s="4603" t="s">
        <v>877</v>
      </c>
      <c r="E84" s="4603" t="s">
        <v>926</v>
      </c>
      <c r="F84" s="4603" t="s">
        <v>880</v>
      </c>
      <c r="G84" s="4603" t="s">
        <v>966</v>
      </c>
      <c r="H84" s="4610"/>
      <c r="I84" s="4610"/>
      <c r="J84" s="4610"/>
      <c r="K84" s="4610"/>
      <c r="L84" s="4610"/>
      <c r="M84" s="4610"/>
      <c r="N84" s="4610"/>
      <c r="O84" s="4610"/>
    </row>
    <row r="85" spans="3:15">
      <c r="C85" s="4603" t="s">
        <v>879</v>
      </c>
      <c r="D85" s="4603" t="s">
        <v>881</v>
      </c>
      <c r="E85" s="4603" t="s">
        <v>891</v>
      </c>
      <c r="F85" s="4603" t="s">
        <v>880</v>
      </c>
      <c r="G85" s="4603" t="s">
        <v>967</v>
      </c>
      <c r="H85" s="4610"/>
      <c r="I85" s="4610"/>
      <c r="J85" s="4610"/>
      <c r="K85" s="4610"/>
      <c r="L85" s="4610"/>
      <c r="M85" s="4610"/>
      <c r="N85" s="4610"/>
      <c r="O85" s="4610"/>
    </row>
    <row r="86" spans="3:15">
      <c r="C86" s="4603" t="s">
        <v>879</v>
      </c>
      <c r="D86" s="4603" t="s">
        <v>881</v>
      </c>
      <c r="E86" s="4603" t="s">
        <v>912</v>
      </c>
      <c r="F86" s="4603" t="s">
        <v>880</v>
      </c>
      <c r="G86" s="4603" t="s">
        <v>968</v>
      </c>
      <c r="H86" s="4610"/>
      <c r="I86" s="4610"/>
      <c r="J86" s="4610"/>
      <c r="K86" s="4610"/>
      <c r="L86" s="4610"/>
      <c r="M86" s="4610"/>
      <c r="N86" s="4610"/>
      <c r="O86" s="4610"/>
    </row>
    <row r="87" spans="3:15">
      <c r="C87" s="4603" t="s">
        <v>879</v>
      </c>
      <c r="D87" s="4603" t="s">
        <v>881</v>
      </c>
      <c r="E87" s="4603" t="s">
        <v>914</v>
      </c>
      <c r="F87" s="4603" t="s">
        <v>880</v>
      </c>
      <c r="G87" s="4603" t="s">
        <v>969</v>
      </c>
      <c r="H87" s="4610"/>
      <c r="I87" s="4610"/>
      <c r="J87" s="4610"/>
      <c r="K87" s="4610"/>
      <c r="L87" s="4610"/>
      <c r="M87" s="4610"/>
      <c r="N87" s="4610"/>
      <c r="O87" s="4610"/>
    </row>
    <row r="88" spans="3:15">
      <c r="C88" s="4603" t="s">
        <v>879</v>
      </c>
      <c r="D88" s="4603" t="s">
        <v>881</v>
      </c>
      <c r="E88" s="4603" t="s">
        <v>920</v>
      </c>
      <c r="F88" s="4603" t="s">
        <v>880</v>
      </c>
      <c r="G88" s="4603" t="s">
        <v>970</v>
      </c>
      <c r="H88" s="4610"/>
      <c r="I88" s="4610"/>
      <c r="J88" s="4610"/>
      <c r="K88" s="4610"/>
      <c r="L88" s="4610"/>
      <c r="M88" s="4610"/>
      <c r="N88" s="4610"/>
      <c r="O88" s="4610"/>
    </row>
    <row r="89" spans="3:15">
      <c r="C89" s="4603" t="s">
        <v>879</v>
      </c>
      <c r="D89" s="4603" t="s">
        <v>958</v>
      </c>
      <c r="E89" s="4603" t="s">
        <v>907</v>
      </c>
      <c r="F89" s="4603" t="s">
        <v>880</v>
      </c>
      <c r="G89" s="4603" t="s">
        <v>971</v>
      </c>
      <c r="H89" s="4610"/>
      <c r="I89" s="4610"/>
      <c r="J89" s="4610"/>
      <c r="K89" s="4610"/>
      <c r="L89" s="4610"/>
      <c r="M89" s="4610"/>
      <c r="N89" s="4610"/>
      <c r="O89" s="4610"/>
    </row>
    <row r="90" spans="3:15">
      <c r="C90" s="4603" t="s">
        <v>881</v>
      </c>
      <c r="D90" s="4603" t="s">
        <v>926</v>
      </c>
      <c r="E90" s="4603" t="s">
        <v>907</v>
      </c>
      <c r="F90" s="4603" t="s">
        <v>882</v>
      </c>
      <c r="G90" s="4603" t="s">
        <v>972</v>
      </c>
      <c r="H90" s="4613"/>
      <c r="I90" s="4613"/>
      <c r="J90" s="4613"/>
      <c r="K90" s="4613"/>
      <c r="L90" s="4613"/>
      <c r="M90" s="4613"/>
      <c r="N90" s="4613"/>
      <c r="O90" s="4613"/>
    </row>
    <row r="91" spans="3:15">
      <c r="C91" s="4603" t="s">
        <v>881</v>
      </c>
      <c r="D91" s="4603" t="s">
        <v>871</v>
      </c>
      <c r="E91" s="4603" t="s">
        <v>905</v>
      </c>
      <c r="F91" s="4603" t="s">
        <v>882</v>
      </c>
      <c r="G91" s="4603" t="s">
        <v>973</v>
      </c>
      <c r="H91" s="4610"/>
      <c r="I91" s="4610"/>
      <c r="J91" s="4610"/>
      <c r="K91" s="4610"/>
      <c r="L91" s="4610"/>
      <c r="M91" s="4610"/>
      <c r="N91" s="4610"/>
      <c r="O91" s="4610"/>
    </row>
    <row r="92" spans="3:15">
      <c r="C92" s="4603" t="s">
        <v>881</v>
      </c>
      <c r="D92" s="4603" t="s">
        <v>871</v>
      </c>
      <c r="E92" s="4603" t="s">
        <v>909</v>
      </c>
      <c r="F92" s="4603" t="s">
        <v>882</v>
      </c>
      <c r="G92" s="4603" t="s">
        <v>974</v>
      </c>
      <c r="H92" s="4610"/>
      <c r="I92" s="4610"/>
      <c r="J92" s="4610"/>
      <c r="K92" s="4610"/>
      <c r="L92" s="4610"/>
      <c r="M92" s="4610"/>
      <c r="N92" s="4610"/>
      <c r="O92" s="4610"/>
    </row>
    <row r="93" spans="3:15">
      <c r="C93" s="4603" t="s">
        <v>881</v>
      </c>
      <c r="D93" s="4603" t="s">
        <v>873</v>
      </c>
      <c r="E93" s="4603" t="s">
        <v>926</v>
      </c>
      <c r="F93" s="4603" t="s">
        <v>882</v>
      </c>
      <c r="G93" s="4603" t="s">
        <v>975</v>
      </c>
      <c r="H93" s="4610"/>
      <c r="I93" s="4610"/>
      <c r="J93" s="4610"/>
      <c r="K93" s="4610"/>
      <c r="L93" s="4610"/>
      <c r="M93" s="4610"/>
      <c r="N93" s="4610"/>
      <c r="O93" s="4610"/>
    </row>
    <row r="94" spans="3:15">
      <c r="C94" s="4603" t="s">
        <v>881</v>
      </c>
      <c r="D94" s="4603" t="s">
        <v>877</v>
      </c>
      <c r="E94" s="4603" t="s">
        <v>891</v>
      </c>
      <c r="F94" s="4603" t="s">
        <v>882</v>
      </c>
      <c r="G94" s="4603" t="s">
        <v>976</v>
      </c>
      <c r="H94" s="4610"/>
      <c r="I94" s="4610"/>
      <c r="J94" s="4610"/>
      <c r="K94" s="4610"/>
      <c r="L94" s="4610"/>
      <c r="M94" s="4610"/>
      <c r="N94" s="4610"/>
      <c r="O94" s="4610"/>
    </row>
    <row r="95" spans="3:15">
      <c r="C95" s="4603" t="s">
        <v>881</v>
      </c>
      <c r="D95" s="4603" t="s">
        <v>883</v>
      </c>
      <c r="E95" s="4603" t="s">
        <v>912</v>
      </c>
      <c r="F95" s="4603" t="s">
        <v>882</v>
      </c>
      <c r="G95" s="4603" t="s">
        <v>977</v>
      </c>
      <c r="H95" s="4610"/>
      <c r="I95" s="4610"/>
      <c r="J95" s="4610"/>
      <c r="K95" s="4610"/>
      <c r="L95" s="4610"/>
      <c r="M95" s="4610"/>
      <c r="N95" s="4610"/>
      <c r="O95" s="4610"/>
    </row>
    <row r="96" spans="3:15">
      <c r="C96" s="4603" t="s">
        <v>881</v>
      </c>
      <c r="D96" s="4603" t="s">
        <v>871</v>
      </c>
      <c r="E96" s="4603" t="s">
        <v>978</v>
      </c>
      <c r="F96" s="4603" t="s">
        <v>882</v>
      </c>
      <c r="G96" s="4603" t="s">
        <v>979</v>
      </c>
      <c r="H96" s="4613"/>
      <c r="I96" s="4613"/>
      <c r="J96" s="4613"/>
      <c r="K96" s="4613"/>
      <c r="L96" s="4613"/>
      <c r="M96" s="4613"/>
      <c r="N96" s="4613"/>
      <c r="O96" s="4613"/>
    </row>
    <row r="97" spans="3:15">
      <c r="C97" s="4603" t="s">
        <v>883</v>
      </c>
      <c r="D97" s="4603" t="s">
        <v>926</v>
      </c>
      <c r="E97" s="4603" t="s">
        <v>916</v>
      </c>
      <c r="F97" s="4603" t="s">
        <v>884</v>
      </c>
      <c r="G97" s="4603" t="s">
        <v>980</v>
      </c>
      <c r="H97" s="4610"/>
      <c r="I97" s="4610"/>
      <c r="J97" s="4610"/>
      <c r="K97" s="4610"/>
      <c r="L97" s="4610"/>
      <c r="M97" s="4610"/>
      <c r="N97" s="4610"/>
      <c r="O97" s="4610"/>
    </row>
    <row r="98" spans="3:15">
      <c r="C98" s="4603" t="s">
        <v>883</v>
      </c>
      <c r="D98" s="4603" t="s">
        <v>926</v>
      </c>
      <c r="E98" s="4603" t="s">
        <v>905</v>
      </c>
      <c r="F98" s="4603" t="s">
        <v>884</v>
      </c>
      <c r="G98" s="4603" t="s">
        <v>981</v>
      </c>
      <c r="H98" s="4610"/>
      <c r="I98" s="4610"/>
      <c r="J98" s="4610"/>
      <c r="K98" s="4610"/>
      <c r="L98" s="4610"/>
      <c r="M98" s="4610"/>
      <c r="N98" s="4610"/>
      <c r="O98" s="4610"/>
    </row>
    <row r="99" spans="3:15">
      <c r="C99" s="4603" t="s">
        <v>883</v>
      </c>
      <c r="D99" s="4603" t="s">
        <v>871</v>
      </c>
      <c r="E99" s="4603" t="s">
        <v>920</v>
      </c>
      <c r="F99" s="4603" t="s">
        <v>884</v>
      </c>
      <c r="G99" s="4603" t="s">
        <v>982</v>
      </c>
      <c r="H99" s="4610"/>
      <c r="I99" s="4610"/>
      <c r="J99" s="4610"/>
      <c r="K99" s="4610"/>
      <c r="L99" s="4610"/>
      <c r="M99" s="4610"/>
      <c r="N99" s="4610"/>
      <c r="O99" s="4610"/>
    </row>
    <row r="100" spans="3:15">
      <c r="C100" s="4603" t="s">
        <v>883</v>
      </c>
      <c r="D100" s="4603" t="s">
        <v>885</v>
      </c>
      <c r="E100" s="4603" t="s">
        <v>920</v>
      </c>
      <c r="F100" s="4603" t="s">
        <v>884</v>
      </c>
      <c r="G100" s="4603" t="s">
        <v>983</v>
      </c>
      <c r="H100" s="4610"/>
      <c r="I100" s="4610"/>
      <c r="J100" s="4610"/>
      <c r="K100" s="4610"/>
      <c r="L100" s="4610"/>
      <c r="M100" s="4610"/>
      <c r="N100" s="4610"/>
      <c r="O100" s="4610"/>
    </row>
    <row r="101" spans="3:15">
      <c r="C101" s="4603" t="s">
        <v>883</v>
      </c>
      <c r="D101" s="4603" t="s">
        <v>875</v>
      </c>
      <c r="E101" s="4603" t="s">
        <v>926</v>
      </c>
      <c r="F101" s="4603" t="s">
        <v>884</v>
      </c>
      <c r="G101" s="4603" t="s">
        <v>984</v>
      </c>
      <c r="H101" s="4610"/>
      <c r="I101" s="4610"/>
      <c r="J101" s="4610"/>
      <c r="K101" s="4610"/>
      <c r="L101" s="4610"/>
      <c r="M101" s="4610"/>
      <c r="N101" s="4610"/>
      <c r="O101" s="4610"/>
    </row>
    <row r="102" spans="3:15">
      <c r="C102" s="4603" t="s">
        <v>883</v>
      </c>
      <c r="D102" s="4603" t="s">
        <v>877</v>
      </c>
      <c r="E102" s="4603" t="s">
        <v>907</v>
      </c>
      <c r="F102" s="4603" t="s">
        <v>884</v>
      </c>
      <c r="G102" s="4603" t="s">
        <v>985</v>
      </c>
      <c r="H102" s="4610"/>
      <c r="I102" s="4610"/>
      <c r="J102" s="4610"/>
      <c r="K102" s="4610"/>
      <c r="L102" s="4610"/>
      <c r="M102" s="4610"/>
      <c r="N102" s="4610"/>
      <c r="O102" s="4610"/>
    </row>
    <row r="103" spans="3:15">
      <c r="C103" s="4603" t="s">
        <v>883</v>
      </c>
      <c r="D103" s="4603" t="s">
        <v>914</v>
      </c>
      <c r="E103" s="4603" t="s">
        <v>912</v>
      </c>
      <c r="F103" s="4603" t="s">
        <v>884</v>
      </c>
      <c r="G103" s="4603" t="s">
        <v>986</v>
      </c>
      <c r="H103" s="4610"/>
      <c r="I103" s="4610"/>
      <c r="J103" s="4610"/>
      <c r="K103" s="4610"/>
      <c r="L103" s="4610"/>
      <c r="M103" s="4610"/>
      <c r="N103" s="4610"/>
      <c r="O103" s="4610"/>
    </row>
    <row r="104" spans="3:15">
      <c r="C104" s="4603" t="s">
        <v>883</v>
      </c>
      <c r="D104" s="4603" t="s">
        <v>958</v>
      </c>
      <c r="E104" s="4603">
        <v>0</v>
      </c>
      <c r="F104" s="4603" t="s">
        <v>884</v>
      </c>
      <c r="G104" s="4603" t="s">
        <v>987</v>
      </c>
      <c r="H104" s="4613"/>
      <c r="I104" s="4613"/>
      <c r="J104" s="4613"/>
      <c r="K104" s="4613"/>
      <c r="L104" s="4613"/>
      <c r="M104" s="4613"/>
      <c r="N104" s="4613"/>
      <c r="O104" s="4613"/>
    </row>
    <row r="105" spans="3:15">
      <c r="C105" s="4603" t="s">
        <v>885</v>
      </c>
      <c r="D105" s="4603" t="s">
        <v>871</v>
      </c>
      <c r="E105" s="4603" t="s">
        <v>912</v>
      </c>
      <c r="F105" s="4603" t="s">
        <v>886</v>
      </c>
      <c r="G105" s="4603" t="s">
        <v>988</v>
      </c>
      <c r="H105" s="4610"/>
      <c r="I105" s="4610"/>
      <c r="J105" s="4610"/>
      <c r="K105" s="4610"/>
      <c r="L105" s="4610"/>
      <c r="M105" s="4610"/>
      <c r="N105" s="4610"/>
      <c r="O105" s="4610"/>
    </row>
    <row r="106" spans="3:15">
      <c r="C106" s="4603" t="s">
        <v>885</v>
      </c>
      <c r="D106" s="4603" t="s">
        <v>873</v>
      </c>
      <c r="E106" s="4603" t="s">
        <v>912</v>
      </c>
      <c r="F106" s="4603" t="s">
        <v>886</v>
      </c>
      <c r="G106" s="4603" t="s">
        <v>989</v>
      </c>
      <c r="H106" s="4610"/>
      <c r="I106" s="4610"/>
      <c r="J106" s="4610"/>
      <c r="K106" s="4610"/>
      <c r="L106" s="4610"/>
      <c r="M106" s="4610"/>
      <c r="N106" s="4610"/>
      <c r="O106" s="4610"/>
    </row>
    <row r="107" spans="3:15">
      <c r="C107" s="4603" t="s">
        <v>885</v>
      </c>
      <c r="D107" s="4603" t="s">
        <v>877</v>
      </c>
      <c r="E107" s="4603" t="s">
        <v>905</v>
      </c>
      <c r="F107" s="4603" t="s">
        <v>886</v>
      </c>
      <c r="G107" s="4603" t="s">
        <v>990</v>
      </c>
      <c r="H107" s="4610"/>
      <c r="I107" s="4610"/>
      <c r="J107" s="4610"/>
      <c r="K107" s="4610"/>
      <c r="L107" s="4610"/>
      <c r="M107" s="4610"/>
      <c r="N107" s="4610"/>
      <c r="O107" s="4610"/>
    </row>
    <row r="108" spans="3:15">
      <c r="C108" s="4603" t="s">
        <v>885</v>
      </c>
      <c r="D108" s="4603" t="s">
        <v>883</v>
      </c>
      <c r="E108" s="4603" t="s">
        <v>891</v>
      </c>
      <c r="F108" s="4603" t="s">
        <v>886</v>
      </c>
      <c r="G108" s="4603" t="s">
        <v>991</v>
      </c>
      <c r="H108" s="4610"/>
      <c r="I108" s="4610"/>
      <c r="J108" s="4610"/>
      <c r="K108" s="4610"/>
      <c r="L108" s="4610"/>
      <c r="M108" s="4610"/>
      <c r="N108" s="4610"/>
      <c r="O108" s="4610"/>
    </row>
    <row r="109" spans="3:15">
      <c r="C109" s="4603" t="s">
        <v>885</v>
      </c>
      <c r="D109" s="4603" t="s">
        <v>914</v>
      </c>
      <c r="E109" s="4603" t="s">
        <v>905</v>
      </c>
      <c r="F109" s="4603" t="s">
        <v>886</v>
      </c>
      <c r="G109" s="4603" t="s">
        <v>992</v>
      </c>
      <c r="H109" s="4610"/>
      <c r="I109" s="4610"/>
      <c r="J109" s="4610"/>
      <c r="K109" s="4610"/>
      <c r="L109" s="4610"/>
      <c r="M109" s="4610"/>
      <c r="N109" s="4610"/>
      <c r="O109" s="4610"/>
    </row>
    <row r="110" spans="3:15">
      <c r="C110" s="4603" t="s">
        <v>885</v>
      </c>
      <c r="D110" s="4603" t="s">
        <v>958</v>
      </c>
      <c r="E110" s="4603" t="s">
        <v>891</v>
      </c>
      <c r="F110" s="4603" t="s">
        <v>886</v>
      </c>
      <c r="G110" s="4603" t="s">
        <v>993</v>
      </c>
      <c r="H110" s="4613"/>
      <c r="I110" s="4613"/>
      <c r="J110" s="4613"/>
      <c r="K110" s="4613"/>
      <c r="L110" s="4613"/>
      <c r="M110" s="4613"/>
      <c r="N110" s="4613"/>
      <c r="O110" s="4613"/>
    </row>
    <row r="111" spans="3:15">
      <c r="C111" s="4603" t="s">
        <v>885</v>
      </c>
      <c r="D111" s="4603" t="s">
        <v>958</v>
      </c>
      <c r="E111" s="4603" t="s">
        <v>914</v>
      </c>
      <c r="F111" s="4603" t="s">
        <v>886</v>
      </c>
      <c r="G111" s="4603" t="s">
        <v>994</v>
      </c>
      <c r="H111" s="4610"/>
      <c r="I111" s="4610"/>
      <c r="J111" s="4610"/>
      <c r="K111" s="4610"/>
      <c r="L111" s="4610"/>
      <c r="M111" s="4610"/>
      <c r="N111" s="4610"/>
      <c r="O111" s="4610"/>
    </row>
    <row r="112" spans="3:15">
      <c r="C112" s="4603" t="s">
        <v>887</v>
      </c>
      <c r="D112" s="4603" t="s">
        <v>885</v>
      </c>
      <c r="E112" s="4603" t="s">
        <v>904</v>
      </c>
      <c r="F112" s="4603" t="s">
        <v>888</v>
      </c>
      <c r="G112" s="4603" t="s">
        <v>995</v>
      </c>
      <c r="H112" s="4610"/>
      <c r="I112" s="4610"/>
      <c r="J112" s="4610"/>
      <c r="K112" s="4610"/>
      <c r="L112" s="4610"/>
      <c r="M112" s="4610"/>
      <c r="N112" s="4610"/>
      <c r="O112" s="4610"/>
    </row>
    <row r="113" spans="3:15">
      <c r="C113" s="4603" t="s">
        <v>887</v>
      </c>
      <c r="D113" s="4603" t="s">
        <v>873</v>
      </c>
      <c r="E113" s="4603" t="s">
        <v>905</v>
      </c>
      <c r="F113" s="4603" t="s">
        <v>888</v>
      </c>
      <c r="G113" s="4603" t="s">
        <v>996</v>
      </c>
      <c r="H113" s="4610"/>
      <c r="I113" s="4610"/>
      <c r="J113" s="4610"/>
      <c r="K113" s="4610"/>
      <c r="L113" s="4610"/>
      <c r="M113" s="4610"/>
      <c r="N113" s="4610"/>
      <c r="O113" s="4610"/>
    </row>
    <row r="114" spans="3:15">
      <c r="C114" s="4603" t="s">
        <v>887</v>
      </c>
      <c r="D114" s="4603" t="s">
        <v>875</v>
      </c>
      <c r="E114" s="4603" t="s">
        <v>909</v>
      </c>
      <c r="F114" s="4603" t="s">
        <v>888</v>
      </c>
      <c r="G114" s="4603" t="s">
        <v>997</v>
      </c>
      <c r="H114" s="4610"/>
      <c r="I114" s="4610"/>
      <c r="J114" s="4610"/>
      <c r="K114" s="4610"/>
      <c r="L114" s="4610"/>
      <c r="M114" s="4610"/>
      <c r="N114" s="4610"/>
      <c r="O114" s="4610"/>
    </row>
    <row r="115" spans="3:15">
      <c r="C115" s="4603" t="s">
        <v>887</v>
      </c>
      <c r="D115" s="4603" t="s">
        <v>877</v>
      </c>
      <c r="E115" s="4603" t="s">
        <v>904</v>
      </c>
      <c r="F115" s="4603" t="s">
        <v>888</v>
      </c>
      <c r="G115" s="4603" t="s">
        <v>998</v>
      </c>
      <c r="H115" s="4610"/>
      <c r="I115" s="4610"/>
      <c r="J115" s="4610"/>
      <c r="K115" s="4610"/>
      <c r="L115" s="4610"/>
      <c r="M115" s="4610"/>
      <c r="N115" s="4610"/>
      <c r="O115" s="4610"/>
    </row>
    <row r="116" spans="3:15">
      <c r="C116" s="4603" t="s">
        <v>887</v>
      </c>
      <c r="D116" s="4603" t="s">
        <v>883</v>
      </c>
      <c r="E116" s="4603" t="s">
        <v>926</v>
      </c>
      <c r="F116" s="4603" t="s">
        <v>888</v>
      </c>
      <c r="G116" s="4603" t="s">
        <v>999</v>
      </c>
      <c r="H116" s="4610"/>
      <c r="I116" s="4610"/>
      <c r="J116" s="4610"/>
      <c r="K116" s="4610"/>
      <c r="L116" s="4610"/>
      <c r="M116" s="4610"/>
      <c r="N116" s="4610"/>
      <c r="O116" s="4610"/>
    </row>
    <row r="117" spans="3:15">
      <c r="C117" s="4603" t="s">
        <v>887</v>
      </c>
      <c r="D117" s="4603" t="s">
        <v>883</v>
      </c>
      <c r="E117" s="4603" t="s">
        <v>916</v>
      </c>
      <c r="F117" s="4603" t="s">
        <v>888</v>
      </c>
      <c r="G117" s="4603" t="s">
        <v>1000</v>
      </c>
      <c r="H117" s="4610"/>
      <c r="I117" s="4610"/>
      <c r="J117" s="4610"/>
      <c r="K117" s="4610"/>
      <c r="L117" s="4610"/>
      <c r="M117" s="4610"/>
      <c r="N117" s="4610"/>
      <c r="O117" s="4610"/>
    </row>
    <row r="118" spans="3:15">
      <c r="C118" s="4603" t="s">
        <v>887</v>
      </c>
      <c r="D118" s="4603" t="s">
        <v>958</v>
      </c>
      <c r="E118" s="4603" t="s">
        <v>905</v>
      </c>
      <c r="F118" s="4603" t="s">
        <v>888</v>
      </c>
      <c r="G118" s="4603" t="s">
        <v>1001</v>
      </c>
      <c r="H118" s="4613"/>
      <c r="I118" s="4613"/>
      <c r="J118" s="4613"/>
      <c r="K118" s="4613"/>
      <c r="L118" s="4613"/>
      <c r="M118" s="4613"/>
      <c r="N118" s="4613"/>
      <c r="O118" s="4613"/>
    </row>
    <row r="119" spans="3:15">
      <c r="C119" s="4603" t="s">
        <v>887</v>
      </c>
      <c r="D119" s="4603" t="s">
        <v>875</v>
      </c>
      <c r="E119" s="4603" t="s">
        <v>1002</v>
      </c>
      <c r="F119" s="4603" t="s">
        <v>888</v>
      </c>
      <c r="G119" s="4603" t="s">
        <v>1003</v>
      </c>
      <c r="H119" s="4610"/>
      <c r="I119" s="4610"/>
      <c r="J119" s="4610"/>
      <c r="K119" s="4610"/>
      <c r="L119" s="4610"/>
      <c r="M119" s="4610"/>
      <c r="N119" s="4610"/>
      <c r="O119" s="4610"/>
    </row>
    <row r="120" spans="3:15">
      <c r="C120" s="4603" t="s">
        <v>889</v>
      </c>
      <c r="D120" s="4603" t="s">
        <v>885</v>
      </c>
      <c r="E120" s="4603" t="s">
        <v>912</v>
      </c>
      <c r="F120" s="4603" t="s">
        <v>890</v>
      </c>
      <c r="G120" s="4603" t="s">
        <v>1004</v>
      </c>
      <c r="H120" s="4610"/>
      <c r="I120" s="4610"/>
      <c r="J120" s="4610"/>
      <c r="K120" s="4610"/>
      <c r="L120" s="4610"/>
      <c r="M120" s="4610"/>
      <c r="N120" s="4610"/>
      <c r="O120" s="4610"/>
    </row>
    <row r="121" spans="3:15">
      <c r="C121" s="4603" t="s">
        <v>889</v>
      </c>
      <c r="D121" s="4603" t="s">
        <v>885</v>
      </c>
      <c r="E121" s="4603" t="s">
        <v>914</v>
      </c>
      <c r="F121" s="4603" t="s">
        <v>890</v>
      </c>
      <c r="G121" s="4603" t="s">
        <v>1005</v>
      </c>
      <c r="H121" s="4610"/>
      <c r="I121" s="4610"/>
      <c r="J121" s="4610"/>
      <c r="K121" s="4610"/>
      <c r="L121" s="4610"/>
      <c r="M121" s="4610"/>
      <c r="N121" s="4610"/>
      <c r="O121" s="4610"/>
    </row>
    <row r="122" spans="3:15">
      <c r="C122" s="4603" t="s">
        <v>889</v>
      </c>
      <c r="D122" s="4603" t="s">
        <v>887</v>
      </c>
      <c r="E122" s="4603" t="s">
        <v>914</v>
      </c>
      <c r="F122" s="4603" t="s">
        <v>890</v>
      </c>
      <c r="G122" s="4603" t="s">
        <v>1006</v>
      </c>
      <c r="H122" s="4610"/>
      <c r="I122" s="4610"/>
      <c r="J122" s="4610"/>
      <c r="K122" s="4610"/>
      <c r="L122" s="4610"/>
      <c r="M122" s="4610"/>
      <c r="N122" s="4610"/>
      <c r="O122" s="4610"/>
    </row>
    <row r="123" spans="3:15">
      <c r="C123" s="4603" t="s">
        <v>889</v>
      </c>
      <c r="D123" s="4603" t="s">
        <v>920</v>
      </c>
      <c r="E123" s="4603" t="s">
        <v>891</v>
      </c>
      <c r="F123" s="4603" t="s">
        <v>890</v>
      </c>
      <c r="G123" s="4603" t="s">
        <v>1007</v>
      </c>
      <c r="H123" s="4610"/>
      <c r="I123" s="4610"/>
      <c r="J123" s="4610"/>
      <c r="K123" s="4610"/>
      <c r="L123" s="4610"/>
      <c r="M123" s="4610"/>
      <c r="N123" s="4610"/>
      <c r="O123" s="4610"/>
    </row>
    <row r="124" spans="3:15">
      <c r="C124" s="4603" t="s">
        <v>889</v>
      </c>
      <c r="D124" s="4603" t="s">
        <v>958</v>
      </c>
      <c r="E124" s="4603" t="s">
        <v>909</v>
      </c>
      <c r="F124" s="4603" t="s">
        <v>890</v>
      </c>
      <c r="G124" s="4603" t="s">
        <v>1008</v>
      </c>
      <c r="H124" s="4613"/>
      <c r="I124" s="4613"/>
      <c r="J124" s="4613"/>
      <c r="K124" s="4613"/>
      <c r="L124" s="4613"/>
      <c r="M124" s="4613"/>
      <c r="N124" s="4613"/>
      <c r="O124" s="4613"/>
    </row>
    <row r="125" spans="3:15">
      <c r="C125" s="4603" t="s">
        <v>891</v>
      </c>
      <c r="D125" s="4603" t="s">
        <v>871</v>
      </c>
      <c r="E125" s="4603" t="s">
        <v>914</v>
      </c>
      <c r="F125" s="4603" t="s">
        <v>892</v>
      </c>
      <c r="G125" s="4603" t="s">
        <v>1009</v>
      </c>
      <c r="H125" s="4610"/>
      <c r="I125" s="4610"/>
      <c r="J125" s="4610"/>
      <c r="K125" s="4610"/>
      <c r="L125" s="4610"/>
      <c r="M125" s="4610"/>
      <c r="N125" s="4610"/>
      <c r="O125" s="4610"/>
    </row>
    <row r="126" spans="3:15">
      <c r="C126" s="4603" t="s">
        <v>891</v>
      </c>
      <c r="D126" s="4603" t="s">
        <v>871</v>
      </c>
      <c r="E126" s="4603" t="s">
        <v>904</v>
      </c>
      <c r="F126" s="4603" t="s">
        <v>892</v>
      </c>
      <c r="G126" s="4603" t="s">
        <v>1010</v>
      </c>
      <c r="H126" s="4610"/>
      <c r="I126" s="4610"/>
      <c r="J126" s="4610"/>
      <c r="K126" s="4610"/>
      <c r="L126" s="4610"/>
      <c r="M126" s="4610"/>
      <c r="N126" s="4610"/>
      <c r="O126" s="4610"/>
    </row>
    <row r="127" spans="3:15">
      <c r="C127" s="4603" t="s">
        <v>891</v>
      </c>
      <c r="D127" s="4603" t="s">
        <v>875</v>
      </c>
      <c r="E127" s="4603" t="s">
        <v>907</v>
      </c>
      <c r="F127" s="4603" t="s">
        <v>892</v>
      </c>
      <c r="G127" s="4603" t="s">
        <v>1011</v>
      </c>
      <c r="H127" s="4610"/>
      <c r="I127" s="4610"/>
      <c r="J127" s="4610"/>
      <c r="K127" s="4610"/>
      <c r="L127" s="4610"/>
      <c r="M127" s="4610"/>
      <c r="N127" s="4610"/>
      <c r="O127" s="4610"/>
    </row>
    <row r="128" spans="3:15">
      <c r="C128" s="4603" t="s">
        <v>891</v>
      </c>
      <c r="D128" s="4603" t="s">
        <v>877</v>
      </c>
      <c r="E128" s="4603" t="s">
        <v>912</v>
      </c>
      <c r="F128" s="4603" t="s">
        <v>892</v>
      </c>
      <c r="G128" s="4603" t="s">
        <v>1012</v>
      </c>
      <c r="H128" s="4610"/>
      <c r="I128" s="4610"/>
      <c r="J128" s="4610"/>
      <c r="K128" s="4610"/>
      <c r="L128" s="4610"/>
      <c r="M128" s="4610"/>
      <c r="N128" s="4610"/>
      <c r="O128" s="4610"/>
    </row>
    <row r="129" spans="3:15">
      <c r="C129" s="4603" t="s">
        <v>891</v>
      </c>
      <c r="D129" s="4603" t="s">
        <v>877</v>
      </c>
      <c r="E129" s="4603" t="s">
        <v>914</v>
      </c>
      <c r="F129" s="4603" t="s">
        <v>892</v>
      </c>
      <c r="G129" s="4603" t="s">
        <v>1013</v>
      </c>
      <c r="H129" s="4610"/>
      <c r="I129" s="4610"/>
      <c r="J129" s="4610"/>
      <c r="K129" s="4610"/>
      <c r="L129" s="4610"/>
      <c r="M129" s="4610"/>
      <c r="N129" s="4610"/>
      <c r="O129" s="4610"/>
    </row>
    <row r="130" spans="3:15">
      <c r="C130" s="4603" t="s">
        <v>891</v>
      </c>
      <c r="D130" s="4603" t="s">
        <v>914</v>
      </c>
      <c r="E130" s="4603" t="s">
        <v>907</v>
      </c>
      <c r="F130" s="4603" t="s">
        <v>892</v>
      </c>
      <c r="G130" s="4603" t="s">
        <v>1014</v>
      </c>
      <c r="H130" s="4610"/>
      <c r="I130" s="4610"/>
      <c r="J130" s="4610"/>
      <c r="K130" s="4610"/>
      <c r="L130" s="4610"/>
      <c r="M130" s="4610"/>
      <c r="N130" s="4610"/>
      <c r="O130" s="4610"/>
    </row>
    <row r="131" spans="3:15">
      <c r="C131" s="4603" t="s">
        <v>891</v>
      </c>
      <c r="D131" s="4603" t="s">
        <v>914</v>
      </c>
      <c r="E131" s="4603" t="s">
        <v>920</v>
      </c>
      <c r="F131" s="4603" t="s">
        <v>892</v>
      </c>
      <c r="G131" s="4603" t="s">
        <v>1015</v>
      </c>
      <c r="H131" s="4610"/>
      <c r="I131" s="4610"/>
      <c r="J131" s="4610"/>
      <c r="K131" s="4610"/>
      <c r="L131" s="4610"/>
      <c r="M131" s="4610"/>
      <c r="N131" s="4610"/>
      <c r="O131" s="4610"/>
    </row>
    <row r="132" spans="3:15">
      <c r="C132" s="4603" t="s">
        <v>893</v>
      </c>
      <c r="D132" s="4603" t="s">
        <v>887</v>
      </c>
      <c r="E132" s="4603" t="s">
        <v>912</v>
      </c>
      <c r="F132" s="4603" t="s">
        <v>894</v>
      </c>
      <c r="G132" s="4603" t="s">
        <v>1016</v>
      </c>
      <c r="H132" s="4613"/>
      <c r="I132" s="4613"/>
      <c r="J132" s="4613"/>
      <c r="K132" s="4613"/>
      <c r="L132" s="4613"/>
      <c r="M132" s="4613"/>
      <c r="N132" s="4613"/>
      <c r="O132" s="4613"/>
    </row>
    <row r="133" spans="3:15">
      <c r="C133" s="4603" t="s">
        <v>893</v>
      </c>
      <c r="D133" s="4603" t="s">
        <v>873</v>
      </c>
      <c r="E133" s="4603" t="s">
        <v>914</v>
      </c>
      <c r="F133" s="4603" t="s">
        <v>894</v>
      </c>
      <c r="G133" s="4603" t="s">
        <v>1017</v>
      </c>
      <c r="H133" s="4610"/>
      <c r="I133" s="4610"/>
      <c r="J133" s="4610"/>
      <c r="K133" s="4610"/>
      <c r="L133" s="4610"/>
      <c r="M133" s="4610"/>
      <c r="N133" s="4610"/>
      <c r="O133" s="4610"/>
    </row>
    <row r="134" spans="3:15">
      <c r="C134" s="4603" t="s">
        <v>893</v>
      </c>
      <c r="D134" s="4603" t="s">
        <v>873</v>
      </c>
      <c r="E134" s="4603" t="s">
        <v>916</v>
      </c>
      <c r="F134" s="4603" t="s">
        <v>894</v>
      </c>
      <c r="G134" s="4603" t="s">
        <v>1018</v>
      </c>
      <c r="H134" s="4610"/>
      <c r="I134" s="4610"/>
      <c r="J134" s="4610"/>
      <c r="K134" s="4610"/>
      <c r="L134" s="4610"/>
      <c r="M134" s="4610"/>
      <c r="N134" s="4610"/>
      <c r="O134" s="4610"/>
    </row>
    <row r="135" spans="3:15">
      <c r="C135" s="4603" t="s">
        <v>893</v>
      </c>
      <c r="D135" s="4603" t="s">
        <v>887</v>
      </c>
      <c r="E135" s="4603" t="s">
        <v>905</v>
      </c>
      <c r="F135" s="4603" t="s">
        <v>894</v>
      </c>
      <c r="G135" s="4603" t="s">
        <v>1019</v>
      </c>
      <c r="H135" s="4610"/>
      <c r="I135" s="4610"/>
      <c r="J135" s="4610"/>
      <c r="K135" s="4610"/>
      <c r="L135" s="4610"/>
      <c r="M135" s="4610"/>
      <c r="N135" s="4610"/>
      <c r="O135" s="4610"/>
    </row>
    <row r="136" spans="3:15">
      <c r="C136" s="4603" t="s">
        <v>893</v>
      </c>
      <c r="D136" s="4603" t="s">
        <v>873</v>
      </c>
      <c r="E136" s="4603" t="s">
        <v>907</v>
      </c>
      <c r="F136" s="4603" t="s">
        <v>894</v>
      </c>
      <c r="G136" s="4603" t="s">
        <v>1020</v>
      </c>
      <c r="H136" s="4610"/>
      <c r="I136" s="4610"/>
      <c r="J136" s="4610"/>
      <c r="K136" s="4610"/>
      <c r="L136" s="4610"/>
      <c r="M136" s="4610"/>
      <c r="N136" s="4610"/>
      <c r="O136" s="4610"/>
    </row>
    <row r="137" spans="3:15">
      <c r="C137" s="4603" t="s">
        <v>893</v>
      </c>
      <c r="D137" s="4603" t="s">
        <v>914</v>
      </c>
      <c r="E137" s="4603" t="s">
        <v>909</v>
      </c>
      <c r="F137" s="4603" t="s">
        <v>894</v>
      </c>
      <c r="G137" s="4603" t="s">
        <v>1021</v>
      </c>
      <c r="H137" s="4610"/>
      <c r="I137" s="4610"/>
      <c r="J137" s="4610"/>
      <c r="K137" s="4610"/>
      <c r="L137" s="4610"/>
      <c r="M137" s="4610"/>
      <c r="N137" s="4610"/>
      <c r="O137" s="4610"/>
    </row>
    <row r="138" spans="3:15">
      <c r="C138" s="4603" t="s">
        <v>895</v>
      </c>
      <c r="D138" s="4603" t="s">
        <v>877</v>
      </c>
      <c r="E138" s="4603" t="s">
        <v>909</v>
      </c>
      <c r="F138" s="4603" t="s">
        <v>896</v>
      </c>
      <c r="G138" s="4603" t="s">
        <v>1022</v>
      </c>
      <c r="H138" s="4613"/>
      <c r="I138" s="4613"/>
      <c r="J138" s="4613"/>
      <c r="K138" s="4613"/>
      <c r="L138" s="4613"/>
      <c r="M138" s="4613"/>
      <c r="N138" s="4613"/>
      <c r="O138" s="4613"/>
    </row>
    <row r="139" spans="3:15">
      <c r="C139" s="4603" t="s">
        <v>895</v>
      </c>
      <c r="D139" s="4603" t="s">
        <v>887</v>
      </c>
      <c r="E139" s="4603" t="s">
        <v>926</v>
      </c>
      <c r="F139" s="4603" t="s">
        <v>896</v>
      </c>
      <c r="G139" s="4603" t="s">
        <v>1023</v>
      </c>
      <c r="H139" s="4610"/>
      <c r="I139" s="4610"/>
      <c r="J139" s="4610"/>
      <c r="K139" s="4610"/>
      <c r="L139" s="4610"/>
      <c r="M139" s="4610"/>
      <c r="N139" s="4610"/>
      <c r="O139" s="4610"/>
    </row>
    <row r="140" spans="3:15">
      <c r="C140" s="4603" t="s">
        <v>895</v>
      </c>
      <c r="D140" s="4603" t="s">
        <v>883</v>
      </c>
      <c r="E140" s="4603" t="s">
        <v>914</v>
      </c>
      <c r="F140" s="4603" t="s">
        <v>896</v>
      </c>
      <c r="G140" s="4603" t="s">
        <v>1024</v>
      </c>
      <c r="H140" s="4610"/>
      <c r="I140" s="4610"/>
      <c r="J140" s="4610"/>
      <c r="K140" s="4610"/>
      <c r="L140" s="4610"/>
      <c r="M140" s="4610"/>
      <c r="N140" s="4610"/>
      <c r="O140" s="4610"/>
    </row>
    <row r="141" spans="3:15">
      <c r="C141" s="4603" t="s">
        <v>895</v>
      </c>
      <c r="D141" s="4603" t="s">
        <v>883</v>
      </c>
      <c r="E141" s="4603" t="s">
        <v>907</v>
      </c>
      <c r="F141" s="4603" t="s">
        <v>896</v>
      </c>
      <c r="G141" s="4603" t="s">
        <v>1025</v>
      </c>
      <c r="H141" s="4610"/>
      <c r="I141" s="4610"/>
      <c r="J141" s="4610"/>
      <c r="K141" s="4610"/>
      <c r="L141" s="4610"/>
      <c r="M141" s="4610"/>
      <c r="N141" s="4610"/>
      <c r="O141" s="4610"/>
    </row>
    <row r="142" spans="3:15">
      <c r="C142" s="4603" t="s">
        <v>895</v>
      </c>
      <c r="D142" s="4603" t="s">
        <v>914</v>
      </c>
      <c r="E142" s="4603" t="s">
        <v>904</v>
      </c>
      <c r="F142" s="4603" t="s">
        <v>896</v>
      </c>
      <c r="G142" s="4603" t="s">
        <v>1026</v>
      </c>
      <c r="H142" s="4610"/>
      <c r="I142" s="4610"/>
      <c r="J142" s="4610"/>
      <c r="K142" s="4610"/>
      <c r="L142" s="4610"/>
      <c r="M142" s="4610"/>
      <c r="N142" s="4610"/>
      <c r="O142" s="4610"/>
    </row>
    <row r="143" spans="3:15">
      <c r="C143" s="4603" t="s">
        <v>897</v>
      </c>
      <c r="D143" s="4603" t="s">
        <v>926</v>
      </c>
      <c r="E143" s="4603" t="s">
        <v>912</v>
      </c>
      <c r="F143" s="4603" t="s">
        <v>898</v>
      </c>
      <c r="G143" s="4603" t="s">
        <v>1027</v>
      </c>
      <c r="H143" s="4610"/>
      <c r="I143" s="4610"/>
      <c r="J143" s="4610"/>
      <c r="K143" s="4610"/>
      <c r="L143" s="4610"/>
      <c r="M143" s="4610"/>
      <c r="N143" s="4610"/>
      <c r="O143" s="4610"/>
    </row>
    <row r="144" spans="3:15">
      <c r="C144" s="4603" t="s">
        <v>897</v>
      </c>
      <c r="D144" s="4603" t="s">
        <v>926</v>
      </c>
      <c r="E144" s="4603" t="s">
        <v>914</v>
      </c>
      <c r="F144" s="4603" t="s">
        <v>898</v>
      </c>
      <c r="G144" s="4603" t="s">
        <v>1028</v>
      </c>
      <c r="H144" s="4610"/>
      <c r="I144" s="4610"/>
      <c r="J144" s="4610"/>
      <c r="K144" s="4610"/>
      <c r="L144" s="4610"/>
      <c r="M144" s="4610"/>
      <c r="N144" s="4610"/>
      <c r="O144" s="4610"/>
    </row>
    <row r="145" spans="3:15">
      <c r="C145" s="4603" t="s">
        <v>897</v>
      </c>
      <c r="D145" s="4603" t="s">
        <v>887</v>
      </c>
      <c r="E145" s="4603">
        <v>50</v>
      </c>
      <c r="F145" s="4603" t="s">
        <v>898</v>
      </c>
      <c r="G145" s="4603" t="s">
        <v>1029</v>
      </c>
      <c r="H145" s="4613"/>
      <c r="I145" s="4613"/>
      <c r="J145" s="4613"/>
      <c r="K145" s="4613"/>
      <c r="L145" s="4613"/>
      <c r="M145" s="4613"/>
      <c r="N145" s="4613"/>
      <c r="O145" s="4613"/>
    </row>
    <row r="146" spans="3:15">
      <c r="C146" s="4603" t="s">
        <v>897</v>
      </c>
      <c r="D146" s="4603" t="s">
        <v>883</v>
      </c>
      <c r="E146" s="4603" t="s">
        <v>909</v>
      </c>
      <c r="F146" s="4603" t="s">
        <v>898</v>
      </c>
      <c r="G146" s="4603" t="s">
        <v>1030</v>
      </c>
      <c r="H146" s="4610"/>
      <c r="I146" s="4610"/>
      <c r="J146" s="4610"/>
      <c r="K146" s="4610"/>
      <c r="L146" s="4610"/>
      <c r="M146" s="4610"/>
      <c r="N146" s="4610"/>
      <c r="O146" s="4610"/>
    </row>
    <row r="147" spans="3:15">
      <c r="C147" s="4603" t="s">
        <v>897</v>
      </c>
      <c r="D147" s="4603" t="s">
        <v>883</v>
      </c>
      <c r="E147" s="4603" t="s">
        <v>904</v>
      </c>
      <c r="F147" s="4603" t="s">
        <v>898</v>
      </c>
      <c r="G147" s="4603" t="s">
        <v>1031</v>
      </c>
      <c r="H147" s="4610"/>
      <c r="I147" s="4610"/>
      <c r="J147" s="4610"/>
      <c r="K147" s="4610"/>
      <c r="L147" s="4610"/>
      <c r="M147" s="4610"/>
      <c r="N147" s="4610"/>
      <c r="O147" s="4610"/>
    </row>
    <row r="148" spans="3:15">
      <c r="C148" s="4603" t="s">
        <v>897</v>
      </c>
      <c r="D148" s="4603" t="s">
        <v>914</v>
      </c>
      <c r="E148" s="4603" t="s">
        <v>916</v>
      </c>
      <c r="F148" s="4603" t="s">
        <v>898</v>
      </c>
      <c r="G148" s="4603" t="s">
        <v>1032</v>
      </c>
      <c r="H148" s="4610"/>
      <c r="I148" s="4610"/>
      <c r="J148" s="4610"/>
      <c r="K148" s="4610"/>
      <c r="L148" s="4610"/>
      <c r="M148" s="4610"/>
      <c r="N148" s="4610"/>
      <c r="O148" s="4610"/>
    </row>
    <row r="149" spans="3:15">
      <c r="C149" s="4603" t="s">
        <v>899</v>
      </c>
      <c r="D149" s="4603" t="s">
        <v>926</v>
      </c>
      <c r="E149" s="4603" t="s">
        <v>909</v>
      </c>
      <c r="F149" s="4603" t="s">
        <v>900</v>
      </c>
      <c r="G149" s="4603" t="s">
        <v>1033</v>
      </c>
      <c r="H149" s="4610"/>
      <c r="I149" s="4610"/>
      <c r="J149" s="4610"/>
      <c r="K149" s="4610"/>
      <c r="L149" s="4610"/>
      <c r="M149" s="4610"/>
      <c r="N149" s="4610"/>
      <c r="O149" s="4610"/>
    </row>
    <row r="150" spans="3:15">
      <c r="C150" s="4603" t="s">
        <v>899</v>
      </c>
      <c r="D150" s="4603" t="s">
        <v>875</v>
      </c>
      <c r="E150" s="4603" t="s">
        <v>905</v>
      </c>
      <c r="F150" s="4603" t="s">
        <v>900</v>
      </c>
      <c r="G150" s="4603" t="s">
        <v>1034</v>
      </c>
      <c r="H150" s="4610"/>
      <c r="I150" s="4610"/>
      <c r="J150" s="4610"/>
      <c r="K150" s="4610"/>
      <c r="L150" s="4610"/>
      <c r="M150" s="4610"/>
      <c r="N150" s="4610"/>
      <c r="O150" s="4610"/>
    </row>
    <row r="151" spans="3:15">
      <c r="C151" s="4603" t="s">
        <v>899</v>
      </c>
      <c r="D151" s="4603" t="s">
        <v>887</v>
      </c>
      <c r="E151" s="4603" t="s">
        <v>909</v>
      </c>
      <c r="F151" s="4603" t="s">
        <v>900</v>
      </c>
      <c r="G151" s="4603" t="s">
        <v>1035</v>
      </c>
      <c r="H151" s="4613"/>
      <c r="I151" s="4613"/>
      <c r="J151" s="4613"/>
      <c r="K151" s="4613"/>
      <c r="L151" s="4613"/>
      <c r="M151" s="4613"/>
      <c r="N151" s="4613"/>
      <c r="O151" s="4613"/>
    </row>
    <row r="152" spans="3:15">
      <c r="C152" s="4603" t="s">
        <v>899</v>
      </c>
      <c r="D152" s="4603" t="s">
        <v>887</v>
      </c>
      <c r="E152" s="4603" t="s">
        <v>904</v>
      </c>
      <c r="F152" s="4603" t="s">
        <v>900</v>
      </c>
      <c r="G152" s="4603" t="s">
        <v>1036</v>
      </c>
      <c r="H152" s="4610"/>
      <c r="I152" s="4610"/>
      <c r="J152" s="4610"/>
      <c r="K152" s="4610"/>
      <c r="L152" s="4610"/>
      <c r="M152" s="4610"/>
      <c r="N152" s="4610"/>
      <c r="O152" s="4610"/>
    </row>
    <row r="153" spans="3:15">
      <c r="C153" s="4603" t="s">
        <v>899</v>
      </c>
      <c r="D153" s="4603" t="s">
        <v>883</v>
      </c>
      <c r="E153" s="4603" t="s">
        <v>905</v>
      </c>
      <c r="F153" s="4603" t="s">
        <v>900</v>
      </c>
      <c r="G153" s="4603" t="s">
        <v>1037</v>
      </c>
      <c r="H153" s="4610"/>
      <c r="I153" s="4610"/>
      <c r="J153" s="4610"/>
      <c r="K153" s="4610"/>
      <c r="L153" s="4610"/>
      <c r="M153" s="4610"/>
      <c r="N153" s="4610"/>
      <c r="O153" s="4610"/>
    </row>
    <row r="154" spans="3:15">
      <c r="C154" s="4603" t="s">
        <v>899</v>
      </c>
      <c r="D154" s="4603" t="s">
        <v>885</v>
      </c>
      <c r="E154" s="4603" t="s">
        <v>926</v>
      </c>
      <c r="F154" s="4603" t="s">
        <v>900</v>
      </c>
      <c r="G154" s="4603" t="s">
        <v>1038</v>
      </c>
      <c r="H154" s="4610"/>
      <c r="I154" s="4610"/>
      <c r="J154" s="4610"/>
      <c r="K154" s="4610"/>
      <c r="L154" s="4610"/>
      <c r="M154" s="4610"/>
      <c r="N154" s="4610"/>
      <c r="O154" s="4610"/>
    </row>
    <row r="155" spans="3:15">
      <c r="C155" s="4603" t="s">
        <v>899</v>
      </c>
      <c r="D155" s="4603" t="s">
        <v>887</v>
      </c>
      <c r="E155" s="4603" t="s">
        <v>909</v>
      </c>
      <c r="F155" s="4603" t="s">
        <v>900</v>
      </c>
      <c r="G155" s="4603" t="s">
        <v>1039</v>
      </c>
      <c r="H155" s="4610"/>
      <c r="I155" s="4610"/>
      <c r="J155" s="4610"/>
      <c r="K155" s="4610"/>
      <c r="L155" s="4610"/>
      <c r="M155" s="4610"/>
      <c r="N155" s="4610"/>
      <c r="O155" s="4610"/>
    </row>
    <row r="156" spans="3:15">
      <c r="C156" s="4603"/>
      <c r="D156" s="4603"/>
      <c r="E156" s="4603"/>
      <c r="F156" s="4603" t="s">
        <v>901</v>
      </c>
      <c r="G156" s="4603" t="s">
        <v>902</v>
      </c>
      <c r="H156" s="4614">
        <f>SUM(H162:H164)</f>
        <v>0</v>
      </c>
      <c r="I156" s="4614">
        <f>SUM(I162:I164)</f>
        <v>0</v>
      </c>
      <c r="J156" s="4614">
        <f t="shared" ref="J156:O156" si="4">SUM(J162:J164)</f>
        <v>0</v>
      </c>
      <c r="K156" s="4614">
        <f t="shared" si="4"/>
        <v>0</v>
      </c>
      <c r="L156" s="4614">
        <f t="shared" si="4"/>
        <v>0</v>
      </c>
      <c r="M156" s="4614">
        <f t="shared" si="4"/>
        <v>0</v>
      </c>
      <c r="N156" s="4614">
        <f t="shared" si="4"/>
        <v>0</v>
      </c>
      <c r="O156" s="4614">
        <f t="shared" si="4"/>
        <v>0</v>
      </c>
    </row>
    <row r="157" spans="3:15">
      <c r="C157" s="4605" t="s">
        <v>59</v>
      </c>
      <c r="D157" s="4606"/>
      <c r="E157" s="4606"/>
      <c r="F157" s="4605"/>
      <c r="G157" s="4605"/>
      <c r="H157" s="4615">
        <f>SUM(H34:H156)</f>
        <v>0</v>
      </c>
      <c r="I157" s="4615">
        <f t="shared" ref="I157:O157" si="5">SUM(I34:I156)</f>
        <v>0</v>
      </c>
      <c r="J157" s="4615">
        <f t="shared" si="5"/>
        <v>0</v>
      </c>
      <c r="K157" s="4615">
        <f t="shared" si="5"/>
        <v>0</v>
      </c>
      <c r="L157" s="4615">
        <f t="shared" si="5"/>
        <v>0</v>
      </c>
      <c r="M157" s="4615">
        <f t="shared" si="5"/>
        <v>0</v>
      </c>
      <c r="N157" s="4615">
        <f t="shared" si="5"/>
        <v>0</v>
      </c>
      <c r="O157" s="4615">
        <f t="shared" si="5"/>
        <v>0</v>
      </c>
    </row>
    <row r="159" spans="3:15">
      <c r="C159" s="329" t="s">
        <v>1040</v>
      </c>
    </row>
    <row r="160" spans="3:15" ht="14.45" customHeight="1">
      <c r="C160" s="7252" t="s">
        <v>1041</v>
      </c>
      <c r="D160" s="7252"/>
      <c r="E160" s="7252"/>
      <c r="F160" s="7252"/>
      <c r="G160" s="7252"/>
      <c r="H160" s="7253" t="s">
        <v>1042</v>
      </c>
      <c r="I160" s="7253"/>
      <c r="J160" s="7253"/>
      <c r="K160" s="7253"/>
      <c r="L160" s="7253"/>
      <c r="M160" s="7253"/>
      <c r="N160" s="7253"/>
      <c r="O160" s="7253"/>
    </row>
    <row r="161" spans="3:15" ht="25.5">
      <c r="C161" s="7252"/>
      <c r="D161" s="7252"/>
      <c r="E161" s="7252"/>
      <c r="F161" s="7252"/>
      <c r="G161" s="7252"/>
      <c r="H161" s="4616" t="s">
        <v>858</v>
      </c>
      <c r="I161" s="4616" t="s">
        <v>859</v>
      </c>
      <c r="J161" s="4616" t="s">
        <v>860</v>
      </c>
      <c r="K161" s="4616" t="s">
        <v>861</v>
      </c>
      <c r="L161" s="4616" t="s">
        <v>862</v>
      </c>
      <c r="M161" s="4616" t="s">
        <v>863</v>
      </c>
      <c r="N161" s="4616" t="s">
        <v>864</v>
      </c>
      <c r="O161" s="4616" t="s">
        <v>865</v>
      </c>
    </row>
    <row r="162" spans="3:15">
      <c r="C162" s="7248"/>
      <c r="D162" s="7249"/>
      <c r="E162" s="7249"/>
      <c r="F162" s="7249"/>
      <c r="G162" s="7250"/>
      <c r="H162" s="4617"/>
      <c r="I162" s="4617"/>
      <c r="J162" s="4617"/>
      <c r="K162" s="4617"/>
      <c r="L162" s="4617"/>
      <c r="M162" s="4617"/>
      <c r="N162" s="4617"/>
      <c r="O162" s="4617"/>
    </row>
    <row r="163" spans="3:15">
      <c r="C163" s="7248"/>
      <c r="D163" s="7249"/>
      <c r="E163" s="7249"/>
      <c r="F163" s="7249"/>
      <c r="G163" s="7250"/>
      <c r="H163" s="4617"/>
      <c r="I163" s="4617"/>
      <c r="J163" s="4617"/>
      <c r="K163" s="4617"/>
      <c r="L163" s="4617"/>
      <c r="M163" s="4617"/>
      <c r="N163" s="4617"/>
      <c r="O163" s="4617"/>
    </row>
    <row r="164" spans="3:15">
      <c r="C164" s="7248"/>
      <c r="D164" s="7249"/>
      <c r="E164" s="7249"/>
      <c r="F164" s="7249"/>
      <c r="G164" s="7250"/>
      <c r="H164" s="4618"/>
      <c r="I164" s="4618"/>
      <c r="J164" s="4618"/>
      <c r="K164" s="4618"/>
      <c r="L164" s="4618"/>
      <c r="M164" s="4618"/>
      <c r="N164" s="4618"/>
      <c r="O164" s="4618"/>
    </row>
    <row r="165" spans="3:15">
      <c r="C165" s="193" t="s">
        <v>1043</v>
      </c>
    </row>
    <row r="167" spans="3:15">
      <c r="C167" s="51" t="s">
        <v>1044</v>
      </c>
    </row>
    <row r="168" spans="3:15">
      <c r="C168" s="7251" t="s">
        <v>1045</v>
      </c>
      <c r="D168" s="7251"/>
      <c r="E168" s="7251"/>
      <c r="F168" s="7251"/>
      <c r="G168" s="7251"/>
      <c r="H168" s="7251"/>
      <c r="I168" s="7251"/>
      <c r="J168" s="7251"/>
      <c r="K168" s="7251"/>
    </row>
    <row r="169" spans="3:15">
      <c r="C169" s="7251" t="s">
        <v>1046</v>
      </c>
      <c r="D169" s="7251"/>
      <c r="E169" s="7251"/>
      <c r="F169" s="7251"/>
      <c r="G169" s="7251"/>
      <c r="H169" s="7251"/>
      <c r="I169" s="7251"/>
      <c r="J169" s="7251"/>
      <c r="K169" s="7251"/>
    </row>
    <row r="170" spans="3:15">
      <c r="C170" s="52" t="s">
        <v>1047</v>
      </c>
    </row>
    <row r="171" spans="3:15">
      <c r="C171" s="52" t="s">
        <v>1048</v>
      </c>
    </row>
    <row r="172" spans="3:15">
      <c r="C172" s="52" t="s">
        <v>1049</v>
      </c>
    </row>
    <row r="173" spans="3:15">
      <c r="C173" s="52" t="s">
        <v>1050</v>
      </c>
    </row>
    <row r="175" spans="3:15">
      <c r="C175" s="52" t="s">
        <v>1051</v>
      </c>
    </row>
    <row r="176" spans="3:15">
      <c r="C176" s="52" t="s">
        <v>1052</v>
      </c>
    </row>
    <row r="177" spans="3:3">
      <c r="C177" s="52" t="s">
        <v>1053</v>
      </c>
    </row>
    <row r="178" spans="3:3">
      <c r="C178" s="52" t="s">
        <v>1054</v>
      </c>
    </row>
  </sheetData>
  <mergeCells count="13">
    <mergeCell ref="B2:C2"/>
    <mergeCell ref="C160:G161"/>
    <mergeCell ref="H160:O160"/>
    <mergeCell ref="C10:E10"/>
    <mergeCell ref="F10:F11"/>
    <mergeCell ref="G10:G11"/>
    <mergeCell ref="H10:O10"/>
    <mergeCell ref="D3:E3"/>
    <mergeCell ref="C162:G162"/>
    <mergeCell ref="C163:G163"/>
    <mergeCell ref="C164:G164"/>
    <mergeCell ref="C168:K168"/>
    <mergeCell ref="C169:K169"/>
  </mergeCells>
  <printOptions horizontalCentered="1"/>
  <pageMargins left="0.2" right="0.2" top="1.25" bottom="0.75" header="0.3" footer="0.3"/>
  <pageSetup paperSize="5" scale="38"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FFCC99"/>
  </sheetPr>
  <dimension ref="B2:N69"/>
  <sheetViews>
    <sheetView showGridLines="0" zoomScale="85" zoomScaleNormal="85" workbookViewId="0">
      <selection activeCell="E3" sqref="E3:G4"/>
    </sheetView>
  </sheetViews>
  <sheetFormatPr defaultColWidth="12.42578125" defaultRowHeight="12.75" customHeight="1"/>
  <cols>
    <col min="1" max="1" width="1.85546875" style="11" customWidth="1"/>
    <col min="2" max="2" width="3.28515625" style="11" customWidth="1"/>
    <col min="3" max="3" width="6" style="11" customWidth="1"/>
    <col min="4" max="4" width="11" style="11" customWidth="1"/>
    <col min="5" max="5" width="19.42578125" style="11" customWidth="1"/>
    <col min="6" max="6" width="21.42578125" style="11" customWidth="1"/>
    <col min="7" max="7" width="23" style="11" customWidth="1"/>
    <col min="8" max="8" width="8.28515625" style="11" customWidth="1"/>
    <col min="9" max="9" width="7.28515625" style="11" customWidth="1"/>
    <col min="10" max="10" width="5.140625" style="11" customWidth="1"/>
    <col min="11" max="11" width="5.7109375" style="11" customWidth="1"/>
    <col min="12" max="12" width="15.85546875" style="11" customWidth="1"/>
    <col min="13" max="13" width="4.42578125" style="11" customWidth="1"/>
    <col min="14" max="14" width="13.7109375" style="11" customWidth="1"/>
    <col min="15" max="16384" width="12.42578125" style="11"/>
  </cols>
  <sheetData>
    <row r="2" spans="2:14" ht="14.1" customHeight="1" thickBot="1">
      <c r="B2" s="13" t="s">
        <v>3393</v>
      </c>
      <c r="H2" s="446"/>
      <c r="M2" s="3"/>
      <c r="N2" s="6303" t="s">
        <v>1067</v>
      </c>
    </row>
    <row r="3" spans="2:14" ht="14.1" customHeight="1" thickBot="1">
      <c r="B3" s="426" t="s">
        <v>7</v>
      </c>
      <c r="C3" s="1"/>
      <c r="D3" s="1"/>
      <c r="E3" s="6304">
        <f>'Com Prof'!D2</f>
        <v>0</v>
      </c>
      <c r="F3" s="6305"/>
      <c r="G3" s="6305"/>
      <c r="H3" s="446"/>
      <c r="I3" s="13"/>
      <c r="J3" s="13"/>
      <c r="K3" s="13"/>
      <c r="L3" s="13"/>
    </row>
    <row r="4" spans="2:14" ht="14.1" customHeight="1" thickBot="1">
      <c r="B4" s="426" t="s">
        <v>757</v>
      </c>
      <c r="C4" s="1"/>
      <c r="D4" s="1"/>
      <c r="E4" s="6435">
        <f>'Com Prof'!D3</f>
        <v>45657</v>
      </c>
      <c r="F4" s="6436"/>
      <c r="G4" s="6436"/>
      <c r="L4" s="39"/>
    </row>
    <row r="5" spans="2:14" ht="14.1" customHeight="1">
      <c r="C5" s="38"/>
      <c r="L5" s="39"/>
    </row>
    <row r="6" spans="2:14" ht="14.1" customHeight="1">
      <c r="C6" s="38"/>
      <c r="L6" s="39" t="s">
        <v>3394</v>
      </c>
    </row>
    <row r="8" spans="2:14" ht="12.75" customHeight="1">
      <c r="B8" s="11">
        <v>1</v>
      </c>
      <c r="C8" s="11" t="s">
        <v>3395</v>
      </c>
      <c r="K8" s="8927"/>
      <c r="L8" s="8927"/>
    </row>
    <row r="10" spans="2:14" ht="12.75" customHeight="1">
      <c r="B10" s="11">
        <v>2</v>
      </c>
      <c r="C10" s="120" t="s">
        <v>3396</v>
      </c>
      <c r="D10" s="120"/>
      <c r="E10" s="120"/>
      <c r="F10" s="120"/>
      <c r="G10" s="120"/>
      <c r="H10" s="120"/>
      <c r="I10" s="120"/>
      <c r="J10" s="120"/>
      <c r="K10" s="8930"/>
      <c r="L10" s="8927"/>
    </row>
    <row r="11" spans="2:14" ht="12.75" customHeight="1">
      <c r="C11" s="11" t="s">
        <v>3397</v>
      </c>
      <c r="J11" s="12"/>
      <c r="K11" s="6437"/>
      <c r="L11" s="6437"/>
    </row>
    <row r="13" spans="2:14" ht="12.75" customHeight="1">
      <c r="B13" s="11">
        <v>3</v>
      </c>
      <c r="C13" s="11" t="s">
        <v>3398</v>
      </c>
      <c r="K13" s="8927"/>
      <c r="L13" s="8927"/>
    </row>
    <row r="14" spans="2:14" ht="36.75" customHeight="1">
      <c r="C14" s="8932" t="s">
        <v>3399</v>
      </c>
      <c r="D14" s="8932"/>
      <c r="E14" s="8932"/>
      <c r="F14" s="8932"/>
      <c r="G14" s="8932"/>
      <c r="H14" s="8932"/>
      <c r="I14" s="8932"/>
      <c r="J14" s="8932"/>
    </row>
    <row r="16" spans="2:14" ht="25.5" customHeight="1">
      <c r="B16" s="11">
        <v>4</v>
      </c>
      <c r="C16" s="8933" t="s">
        <v>3400</v>
      </c>
      <c r="D16" s="8933"/>
      <c r="E16" s="8933"/>
      <c r="F16" s="8933"/>
      <c r="G16" s="8933"/>
      <c r="H16" s="8933"/>
      <c r="I16" s="8933"/>
      <c r="J16" s="8933"/>
      <c r="K16" s="6438"/>
      <c r="L16" s="6438"/>
    </row>
    <row r="17" spans="2:12" ht="12.75" customHeight="1">
      <c r="C17" s="14" t="s">
        <v>3401</v>
      </c>
    </row>
    <row r="19" spans="2:12" ht="15.6" customHeight="1">
      <c r="B19" s="11">
        <v>5</v>
      </c>
      <c r="C19" s="11" t="s">
        <v>3402</v>
      </c>
    </row>
    <row r="20" spans="2:12" ht="12.75" customHeight="1">
      <c r="C20" s="11" t="s">
        <v>3403</v>
      </c>
      <c r="K20" s="8927"/>
      <c r="L20" s="8927"/>
    </row>
    <row r="21" spans="2:12" ht="12.75" customHeight="1">
      <c r="C21" s="11" t="s">
        <v>3404</v>
      </c>
    </row>
    <row r="22" spans="2:12" ht="12.75" customHeight="1">
      <c r="C22" s="11" t="s">
        <v>3405</v>
      </c>
      <c r="K22" s="8927"/>
      <c r="L22" s="8927"/>
    </row>
    <row r="23" spans="2:12" ht="12.75" customHeight="1">
      <c r="C23" s="14" t="s">
        <v>3406</v>
      </c>
    </row>
    <row r="25" spans="2:12" s="30" customFormat="1" ht="39" customHeight="1">
      <c r="B25" s="30">
        <v>6</v>
      </c>
      <c r="C25" s="8934" t="s">
        <v>3407</v>
      </c>
      <c r="D25" s="8934"/>
      <c r="E25" s="8934"/>
      <c r="F25" s="8934"/>
      <c r="G25" s="8934"/>
      <c r="H25" s="8934"/>
      <c r="I25" s="8934"/>
      <c r="J25" s="8934"/>
    </row>
    <row r="27" spans="2:12" ht="12.75" customHeight="1">
      <c r="F27" s="13" t="s">
        <v>3408</v>
      </c>
    </row>
    <row r="28" spans="2:12" ht="12.75" customHeight="1">
      <c r="C28" s="6437"/>
      <c r="D28" s="6437"/>
      <c r="E28" s="6437"/>
      <c r="F28" s="13" t="s">
        <v>3408</v>
      </c>
    </row>
    <row r="31" spans="2:12" ht="12.75" customHeight="1">
      <c r="C31" s="8924" t="s">
        <v>3409</v>
      </c>
      <c r="D31" s="8924"/>
      <c r="E31" s="8924"/>
      <c r="F31" s="8924"/>
      <c r="G31" s="8924"/>
      <c r="H31" s="8924"/>
      <c r="I31" s="8924"/>
      <c r="J31" s="8924"/>
      <c r="K31" s="8924"/>
      <c r="L31" s="8924"/>
    </row>
    <row r="32" spans="2:12" ht="12.75" customHeight="1">
      <c r="C32" s="8924" t="s">
        <v>3410</v>
      </c>
      <c r="D32" s="8924"/>
      <c r="E32" s="8924"/>
      <c r="F32" s="8924"/>
      <c r="G32" s="8924"/>
      <c r="H32" s="8924"/>
      <c r="I32" s="8924"/>
      <c r="J32" s="8924"/>
      <c r="K32" s="8924"/>
      <c r="L32" s="8924"/>
    </row>
    <row r="33" spans="3:12" ht="12.75" customHeight="1">
      <c r="C33" s="8924" t="s">
        <v>3411</v>
      </c>
      <c r="D33" s="8924"/>
      <c r="E33" s="8924"/>
      <c r="F33" s="8924"/>
      <c r="G33" s="8924"/>
      <c r="H33" s="8924"/>
      <c r="I33" s="8924"/>
      <c r="J33" s="8924"/>
      <c r="K33" s="8924"/>
      <c r="L33" s="8924"/>
    </row>
    <row r="34" spans="3:12" ht="12.75" customHeight="1">
      <c r="C34" s="8924"/>
      <c r="D34" s="8924"/>
      <c r="E34" s="8924"/>
      <c r="F34" s="8924"/>
      <c r="G34" s="8924"/>
      <c r="H34" s="8924"/>
      <c r="I34" s="8924"/>
      <c r="J34" s="8924"/>
      <c r="K34" s="8924"/>
      <c r="L34" s="8924"/>
    </row>
    <row r="35" spans="3:12" ht="27" customHeight="1">
      <c r="C35" s="8928" t="s">
        <v>3412</v>
      </c>
      <c r="D35" s="8928"/>
      <c r="E35" s="8928"/>
      <c r="F35" s="8928"/>
      <c r="G35" s="8928"/>
      <c r="H35" s="8928"/>
      <c r="I35" s="8928"/>
      <c r="J35" s="8928"/>
      <c r="K35" s="8928"/>
      <c r="L35" s="8928"/>
    </row>
    <row r="36" spans="3:12" ht="15" customHeight="1">
      <c r="C36" s="8929" t="s">
        <v>3413</v>
      </c>
      <c r="D36" s="8929"/>
      <c r="E36" s="8929"/>
      <c r="F36" s="8929"/>
      <c r="G36" s="8929"/>
      <c r="H36" s="8929"/>
      <c r="I36" s="8929"/>
      <c r="J36" s="8929"/>
      <c r="K36" s="8929"/>
      <c r="L36" s="8929"/>
    </row>
    <row r="37" spans="3:12" ht="29.25" customHeight="1">
      <c r="C37" s="8929" t="s">
        <v>3414</v>
      </c>
      <c r="D37" s="8929"/>
      <c r="E37" s="8929"/>
      <c r="F37" s="8929"/>
      <c r="G37" s="8929"/>
      <c r="H37" s="8929"/>
      <c r="I37" s="8929"/>
      <c r="J37" s="8929"/>
      <c r="K37" s="8929"/>
      <c r="L37" s="8929"/>
    </row>
    <row r="38" spans="3:12" ht="39" customHeight="1">
      <c r="C38" s="8929" t="s">
        <v>3415</v>
      </c>
      <c r="D38" s="8929"/>
      <c r="E38" s="8929"/>
      <c r="F38" s="8929"/>
      <c r="G38" s="8929"/>
      <c r="H38" s="8929"/>
      <c r="I38" s="8929"/>
      <c r="J38" s="8929"/>
      <c r="K38" s="8929"/>
      <c r="L38" s="8929"/>
    </row>
    <row r="39" spans="3:12" ht="12.75" customHeight="1">
      <c r="H39" s="14"/>
      <c r="I39" s="14"/>
      <c r="J39" s="14"/>
      <c r="K39" s="14"/>
    </row>
    <row r="40" spans="3:12" ht="12.75" customHeight="1">
      <c r="C40" s="8926" t="s">
        <v>3416</v>
      </c>
      <c r="D40" s="8926"/>
      <c r="E40" s="8926"/>
      <c r="F40" s="8926"/>
      <c r="G40" s="8926"/>
      <c r="H40" s="8926"/>
      <c r="I40" s="8926"/>
      <c r="J40" s="8926"/>
      <c r="K40" s="8926"/>
      <c r="L40" s="8926"/>
    </row>
    <row r="41" spans="3:12" ht="12.75" customHeight="1">
      <c r="C41" s="8926"/>
      <c r="D41" s="8926"/>
      <c r="E41" s="8926"/>
      <c r="F41" s="8926"/>
      <c r="G41" s="8926"/>
      <c r="H41" s="8926"/>
      <c r="I41" s="8926"/>
      <c r="J41" s="8926"/>
      <c r="K41" s="8926"/>
      <c r="L41" s="8926"/>
    </row>
    <row r="42" spans="3:12" ht="12.75" customHeight="1">
      <c r="C42" s="8926"/>
      <c r="D42" s="8926"/>
      <c r="E42" s="8926"/>
      <c r="F42" s="8926"/>
      <c r="G42" s="8926"/>
      <c r="H42" s="8926"/>
      <c r="I42" s="8926"/>
      <c r="J42" s="8926"/>
      <c r="K42" s="8926"/>
      <c r="L42" s="8926"/>
    </row>
    <row r="43" spans="3:12" ht="16.350000000000001" customHeight="1">
      <c r="C43" s="8926"/>
      <c r="D43" s="8926"/>
      <c r="E43" s="8926"/>
      <c r="F43" s="8926"/>
      <c r="G43" s="8926"/>
      <c r="H43" s="8926"/>
      <c r="I43" s="8926"/>
      <c r="J43" s="8926"/>
      <c r="K43" s="8926"/>
      <c r="L43" s="8926"/>
    </row>
    <row r="44" spans="3:12" ht="12.75" customHeight="1">
      <c r="G44" s="14"/>
      <c r="H44" s="14"/>
      <c r="I44" s="14"/>
      <c r="J44" s="14"/>
      <c r="K44" s="14"/>
    </row>
    <row r="45" spans="3:12">
      <c r="G45" s="14"/>
      <c r="H45" s="6439"/>
      <c r="I45" s="6439"/>
      <c r="J45" s="6439"/>
      <c r="K45" s="15" t="s">
        <v>3417</v>
      </c>
    </row>
    <row r="46" spans="3:12" ht="12.75" customHeight="1">
      <c r="G46" s="14"/>
      <c r="H46" s="6439"/>
      <c r="I46" s="6439"/>
      <c r="J46" s="6439"/>
      <c r="K46" s="15" t="s">
        <v>3418</v>
      </c>
    </row>
    <row r="47" spans="3:12" ht="12.75" customHeight="1">
      <c r="G47" s="14"/>
      <c r="H47" s="14"/>
      <c r="I47" s="14"/>
      <c r="J47" s="14"/>
      <c r="K47" s="15"/>
    </row>
    <row r="48" spans="3:12" ht="12.75" customHeight="1">
      <c r="G48" s="14"/>
      <c r="H48" s="14"/>
      <c r="I48" s="14"/>
      <c r="J48" s="14"/>
      <c r="K48" s="15"/>
    </row>
    <row r="49" spans="3:11" ht="12.75" customHeight="1">
      <c r="G49" s="14"/>
      <c r="H49" s="6439"/>
      <c r="I49" s="6439"/>
      <c r="J49" s="6439"/>
      <c r="K49" s="15" t="s">
        <v>3419</v>
      </c>
    </row>
    <row r="50" spans="3:11" ht="12.75" customHeight="1">
      <c r="G50" s="14"/>
      <c r="H50" s="14"/>
      <c r="I50" s="14"/>
      <c r="J50" s="14"/>
      <c r="K50" s="15"/>
    </row>
    <row r="51" spans="3:11" ht="12.75" customHeight="1">
      <c r="G51" s="14"/>
      <c r="H51" s="6439"/>
      <c r="I51" s="6439"/>
      <c r="J51" s="6439"/>
      <c r="K51" s="15" t="s">
        <v>3420</v>
      </c>
    </row>
    <row r="52" spans="3:11" ht="12.75" customHeight="1">
      <c r="G52" s="14"/>
      <c r="H52" s="14"/>
      <c r="I52" s="14"/>
      <c r="J52" s="14"/>
      <c r="K52" s="15"/>
    </row>
    <row r="53" spans="3:11" ht="12.75" customHeight="1">
      <c r="G53" s="14"/>
      <c r="H53" s="6439"/>
      <c r="I53" s="6439"/>
      <c r="J53" s="6439"/>
      <c r="K53" s="15" t="s">
        <v>3421</v>
      </c>
    </row>
    <row r="54" spans="3:11" ht="12.75" customHeight="1">
      <c r="G54" s="14"/>
      <c r="H54" s="14"/>
      <c r="I54" s="14"/>
      <c r="J54" s="14"/>
      <c r="K54" s="15"/>
    </row>
    <row r="55" spans="3:11" ht="12.75" customHeight="1">
      <c r="G55" s="14"/>
      <c r="H55" s="14"/>
      <c r="I55" s="14"/>
      <c r="J55" s="14"/>
      <c r="K55" s="15"/>
    </row>
    <row r="56" spans="3:11" ht="12.75" customHeight="1">
      <c r="D56" s="11" t="s">
        <v>3422</v>
      </c>
      <c r="G56" s="6440"/>
      <c r="H56" s="31" t="s">
        <v>3423</v>
      </c>
      <c r="I56" s="8925"/>
      <c r="J56" s="8925"/>
      <c r="K56" s="11" t="s">
        <v>3424</v>
      </c>
    </row>
    <row r="57" spans="3:11" ht="12.75" customHeight="1">
      <c r="C57" s="11" t="s">
        <v>3425</v>
      </c>
      <c r="E57" s="8925"/>
      <c r="F57" s="8925"/>
      <c r="G57" s="11" t="s">
        <v>3426</v>
      </c>
    </row>
    <row r="58" spans="3:11" ht="12.75" customHeight="1">
      <c r="C58" s="11" t="s">
        <v>778</v>
      </c>
      <c r="E58" s="8923"/>
      <c r="F58" s="8923"/>
      <c r="G58" s="11" t="s">
        <v>3427</v>
      </c>
      <c r="K58" s="16"/>
    </row>
    <row r="59" spans="3:11" ht="12.75" customHeight="1">
      <c r="C59" s="11" t="s">
        <v>3425</v>
      </c>
      <c r="E59" s="8931"/>
      <c r="F59" s="8931"/>
      <c r="G59" s="11" t="s">
        <v>3426</v>
      </c>
    </row>
    <row r="60" spans="3:11" ht="12.75" customHeight="1">
      <c r="C60" s="11" t="s">
        <v>778</v>
      </c>
      <c r="E60" s="8923"/>
      <c r="F60" s="8923"/>
      <c r="G60" s="11" t="s">
        <v>3427</v>
      </c>
      <c r="I60" s="16"/>
      <c r="K60" s="16"/>
    </row>
    <row r="61" spans="3:11" ht="12.75" customHeight="1">
      <c r="C61" s="11" t="s">
        <v>3425</v>
      </c>
      <c r="E61" s="8931"/>
      <c r="F61" s="8931"/>
      <c r="G61" s="11" t="s">
        <v>3426</v>
      </c>
    </row>
    <row r="62" spans="3:11" ht="12.75" customHeight="1">
      <c r="C62" s="11" t="s">
        <v>778</v>
      </c>
      <c r="E62" s="8923"/>
      <c r="F62" s="8923"/>
      <c r="G62" s="11" t="s">
        <v>3427</v>
      </c>
      <c r="K62" s="16"/>
    </row>
    <row r="63" spans="3:11" ht="12.75" customHeight="1">
      <c r="C63" s="11" t="s">
        <v>3425</v>
      </c>
      <c r="E63" s="8931"/>
      <c r="F63" s="8931"/>
      <c r="G63" s="11" t="s">
        <v>3426</v>
      </c>
    </row>
    <row r="64" spans="3:11" ht="12.75" customHeight="1">
      <c r="C64" s="11" t="s">
        <v>778</v>
      </c>
      <c r="E64" s="8923"/>
      <c r="F64" s="8923"/>
      <c r="G64" s="11" t="s">
        <v>3428</v>
      </c>
    </row>
    <row r="66" spans="3:3" ht="12.75" customHeight="1">
      <c r="C66" s="11" t="s">
        <v>3429</v>
      </c>
    </row>
    <row r="67" spans="3:3" ht="12.75" customHeight="1">
      <c r="C67" s="11" t="s">
        <v>3430</v>
      </c>
    </row>
    <row r="68" spans="3:3" ht="12.75" customHeight="1">
      <c r="C68" s="11" t="s">
        <v>3431</v>
      </c>
    </row>
    <row r="69" spans="3:3" ht="12.75" customHeight="1">
      <c r="C69" s="11" t="s">
        <v>3432</v>
      </c>
    </row>
  </sheetData>
  <mergeCells count="26">
    <mergeCell ref="K8:L8"/>
    <mergeCell ref="K10:L10"/>
    <mergeCell ref="K13:L13"/>
    <mergeCell ref="E63:F63"/>
    <mergeCell ref="E64:F64"/>
    <mergeCell ref="E60:F60"/>
    <mergeCell ref="E61:F61"/>
    <mergeCell ref="E62:F62"/>
    <mergeCell ref="E57:F57"/>
    <mergeCell ref="C32:L32"/>
    <mergeCell ref="C33:L33"/>
    <mergeCell ref="C14:J14"/>
    <mergeCell ref="C16:J16"/>
    <mergeCell ref="C25:J25"/>
    <mergeCell ref="E59:F59"/>
    <mergeCell ref="K22:L22"/>
    <mergeCell ref="K20:L20"/>
    <mergeCell ref="C35:L35"/>
    <mergeCell ref="C36:L36"/>
    <mergeCell ref="C37:L37"/>
    <mergeCell ref="C38:L38"/>
    <mergeCell ref="E58:F58"/>
    <mergeCell ref="C31:L31"/>
    <mergeCell ref="I56:J56"/>
    <mergeCell ref="C40:L43"/>
    <mergeCell ref="C34:L34"/>
  </mergeCells>
  <hyperlinks>
    <hyperlink ref="N2" location="Content!A1" display="Content" xr:uid="{89478378-55C2-4D67-9699-6B23D17C8EAB}"/>
  </hyperlinks>
  <printOptions horizontalCentered="1"/>
  <pageMargins left="0.19685039370078741" right="0.19685039370078741" top="0.6692913385826772" bottom="0.35433070866141736" header="0.31496062992125984" footer="0.31496062992125984"/>
  <pageSetup paperSize="9" scale="75"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324D5-C424-4403-A328-233411E68775}">
  <sheetPr>
    <tabColor theme="1"/>
    <pageSetUpPr fitToPage="1"/>
  </sheetPr>
  <dimension ref="A1"/>
  <sheetViews>
    <sheetView view="pageBreakPreview" zoomScale="85" zoomScaleNormal="100" zoomScaleSheetLayoutView="85" workbookViewId="0">
      <selection activeCell="D14" sqref="D14"/>
    </sheetView>
  </sheetViews>
  <sheetFormatPr defaultColWidth="8.85546875" defaultRowHeight="12.75"/>
  <cols>
    <col min="1" max="1" width="1.85546875" style="52" customWidth="1"/>
    <col min="2" max="16384" width="8.85546875" style="52"/>
  </cols>
  <sheetData/>
  <printOptions horizontalCentered="1"/>
  <pageMargins left="0.2" right="0.2" top="1.25" bottom="0.75" header="0.3" footer="0.3"/>
  <pageSetup paperSize="5"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8DD7-191F-4CF4-B94D-C201A9E4F19A}">
  <sheetPr codeName="Sheet43">
    <tabColor rgb="FFFF99CC"/>
  </sheetPr>
  <dimension ref="B2:AA174"/>
  <sheetViews>
    <sheetView showGridLines="0" topLeftCell="O3" zoomScale="85" zoomScaleNormal="85" workbookViewId="0">
      <selection activeCell="G142" sqref="G142:J153"/>
    </sheetView>
  </sheetViews>
  <sheetFormatPr defaultColWidth="11" defaultRowHeight="12.75"/>
  <cols>
    <col min="1" max="1" width="1.85546875" style="1" customWidth="1"/>
    <col min="2" max="2" width="3.7109375" style="4" customWidth="1"/>
    <col min="3" max="3" width="2.85546875" style="1" customWidth="1"/>
    <col min="4" max="4" width="17.85546875" style="1" customWidth="1"/>
    <col min="5" max="5" width="25.7109375" style="1" customWidth="1"/>
    <col min="6" max="6" width="13.7109375" style="1" customWidth="1"/>
    <col min="7" max="9" width="13.28515625" style="1" customWidth="1"/>
    <col min="10" max="10" width="11.7109375" style="1" customWidth="1"/>
    <col min="11" max="25" width="13.85546875" style="1" customWidth="1"/>
    <col min="26" max="26" width="6.28515625" style="1" customWidth="1"/>
    <col min="27" max="258" width="11" style="1"/>
    <col min="259" max="259" width="3.7109375" style="1" customWidth="1"/>
    <col min="260" max="260" width="2.85546875" style="1" customWidth="1"/>
    <col min="261" max="261" width="4" style="1" customWidth="1"/>
    <col min="262" max="262" width="25.7109375" style="1" customWidth="1"/>
    <col min="263" max="263" width="13.7109375" style="1" customWidth="1"/>
    <col min="264" max="264" width="13.28515625" style="1" customWidth="1"/>
    <col min="265" max="265" width="11.7109375" style="1" customWidth="1"/>
    <col min="266" max="266" width="21" style="1" customWidth="1"/>
    <col min="267" max="267" width="23.42578125" style="1" customWidth="1"/>
    <col min="268" max="268" width="21" style="1" customWidth="1"/>
    <col min="269" max="269" width="15.42578125" style="1" customWidth="1"/>
    <col min="270" max="270" width="24.85546875" style="1" customWidth="1"/>
    <col min="271" max="271" width="19.85546875" style="1" customWidth="1"/>
    <col min="272" max="272" width="19.42578125" style="1" customWidth="1"/>
    <col min="273" max="273" width="15.42578125" style="1" customWidth="1"/>
    <col min="274" max="274" width="22" style="1" customWidth="1"/>
    <col min="275" max="275" width="20.140625" style="1" customWidth="1"/>
    <col min="276" max="276" width="15.42578125" style="1" customWidth="1"/>
    <col min="277" max="277" width="21.42578125" style="1" customWidth="1"/>
    <col min="278" max="278" width="18.28515625" style="1" customWidth="1"/>
    <col min="279" max="280" width="19.7109375" style="1" customWidth="1"/>
    <col min="281" max="281" width="6.28515625" style="1" customWidth="1"/>
    <col min="282" max="282" width="12" style="1" bestFit="1" customWidth="1"/>
    <col min="283" max="514" width="11" style="1"/>
    <col min="515" max="515" width="3.7109375" style="1" customWidth="1"/>
    <col min="516" max="516" width="2.85546875" style="1" customWidth="1"/>
    <col min="517" max="517" width="4" style="1" customWidth="1"/>
    <col min="518" max="518" width="25.7109375" style="1" customWidth="1"/>
    <col min="519" max="519" width="13.7109375" style="1" customWidth="1"/>
    <col min="520" max="520" width="13.28515625" style="1" customWidth="1"/>
    <col min="521" max="521" width="11.7109375" style="1" customWidth="1"/>
    <col min="522" max="522" width="21" style="1" customWidth="1"/>
    <col min="523" max="523" width="23.42578125" style="1" customWidth="1"/>
    <col min="524" max="524" width="21" style="1" customWidth="1"/>
    <col min="525" max="525" width="15.42578125" style="1" customWidth="1"/>
    <col min="526" max="526" width="24.85546875" style="1" customWidth="1"/>
    <col min="527" max="527" width="19.85546875" style="1" customWidth="1"/>
    <col min="528" max="528" width="19.42578125" style="1" customWidth="1"/>
    <col min="529" max="529" width="15.42578125" style="1" customWidth="1"/>
    <col min="530" max="530" width="22" style="1" customWidth="1"/>
    <col min="531" max="531" width="20.140625" style="1" customWidth="1"/>
    <col min="532" max="532" width="15.42578125" style="1" customWidth="1"/>
    <col min="533" max="533" width="21.42578125" style="1" customWidth="1"/>
    <col min="534" max="534" width="18.28515625" style="1" customWidth="1"/>
    <col min="535" max="536" width="19.7109375" style="1" customWidth="1"/>
    <col min="537" max="537" width="6.28515625" style="1" customWidth="1"/>
    <col min="538" max="538" width="12" style="1" bestFit="1" customWidth="1"/>
    <col min="539" max="770" width="11" style="1"/>
    <col min="771" max="771" width="3.7109375" style="1" customWidth="1"/>
    <col min="772" max="772" width="2.85546875" style="1" customWidth="1"/>
    <col min="773" max="773" width="4" style="1" customWidth="1"/>
    <col min="774" max="774" width="25.7109375" style="1" customWidth="1"/>
    <col min="775" max="775" width="13.7109375" style="1" customWidth="1"/>
    <col min="776" max="776" width="13.28515625" style="1" customWidth="1"/>
    <col min="777" max="777" width="11.7109375" style="1" customWidth="1"/>
    <col min="778" max="778" width="21" style="1" customWidth="1"/>
    <col min="779" max="779" width="23.42578125" style="1" customWidth="1"/>
    <col min="780" max="780" width="21" style="1" customWidth="1"/>
    <col min="781" max="781" width="15.42578125" style="1" customWidth="1"/>
    <col min="782" max="782" width="24.85546875" style="1" customWidth="1"/>
    <col min="783" max="783" width="19.85546875" style="1" customWidth="1"/>
    <col min="784" max="784" width="19.42578125" style="1" customWidth="1"/>
    <col min="785" max="785" width="15.42578125" style="1" customWidth="1"/>
    <col min="786" max="786" width="22" style="1" customWidth="1"/>
    <col min="787" max="787" width="20.140625" style="1" customWidth="1"/>
    <col min="788" max="788" width="15.42578125" style="1" customWidth="1"/>
    <col min="789" max="789" width="21.42578125" style="1" customWidth="1"/>
    <col min="790" max="790" width="18.28515625" style="1" customWidth="1"/>
    <col min="791" max="792" width="19.7109375" style="1" customWidth="1"/>
    <col min="793" max="793" width="6.28515625" style="1" customWidth="1"/>
    <col min="794" max="794" width="12" style="1" bestFit="1" customWidth="1"/>
    <col min="795" max="1026" width="11" style="1"/>
    <col min="1027" max="1027" width="3.7109375" style="1" customWidth="1"/>
    <col min="1028" max="1028" width="2.85546875" style="1" customWidth="1"/>
    <col min="1029" max="1029" width="4" style="1" customWidth="1"/>
    <col min="1030" max="1030" width="25.7109375" style="1" customWidth="1"/>
    <col min="1031" max="1031" width="13.7109375" style="1" customWidth="1"/>
    <col min="1032" max="1032" width="13.28515625" style="1" customWidth="1"/>
    <col min="1033" max="1033" width="11.7109375" style="1" customWidth="1"/>
    <col min="1034" max="1034" width="21" style="1" customWidth="1"/>
    <col min="1035" max="1035" width="23.42578125" style="1" customWidth="1"/>
    <col min="1036" max="1036" width="21" style="1" customWidth="1"/>
    <col min="1037" max="1037" width="15.42578125" style="1" customWidth="1"/>
    <col min="1038" max="1038" width="24.85546875" style="1" customWidth="1"/>
    <col min="1039" max="1039" width="19.85546875" style="1" customWidth="1"/>
    <col min="1040" max="1040" width="19.42578125" style="1" customWidth="1"/>
    <col min="1041" max="1041" width="15.42578125" style="1" customWidth="1"/>
    <col min="1042" max="1042" width="22" style="1" customWidth="1"/>
    <col min="1043" max="1043" width="20.140625" style="1" customWidth="1"/>
    <col min="1044" max="1044" width="15.42578125" style="1" customWidth="1"/>
    <col min="1045" max="1045" width="21.42578125" style="1" customWidth="1"/>
    <col min="1046" max="1046" width="18.28515625" style="1" customWidth="1"/>
    <col min="1047" max="1048" width="19.7109375" style="1" customWidth="1"/>
    <col min="1049" max="1049" width="6.28515625" style="1" customWidth="1"/>
    <col min="1050" max="1050" width="12" style="1" bestFit="1" customWidth="1"/>
    <col min="1051" max="1282" width="11" style="1"/>
    <col min="1283" max="1283" width="3.7109375" style="1" customWidth="1"/>
    <col min="1284" max="1284" width="2.85546875" style="1" customWidth="1"/>
    <col min="1285" max="1285" width="4" style="1" customWidth="1"/>
    <col min="1286" max="1286" width="25.7109375" style="1" customWidth="1"/>
    <col min="1287" max="1287" width="13.7109375" style="1" customWidth="1"/>
    <col min="1288" max="1288" width="13.28515625" style="1" customWidth="1"/>
    <col min="1289" max="1289" width="11.7109375" style="1" customWidth="1"/>
    <col min="1290" max="1290" width="21" style="1" customWidth="1"/>
    <col min="1291" max="1291" width="23.42578125" style="1" customWidth="1"/>
    <col min="1292" max="1292" width="21" style="1" customWidth="1"/>
    <col min="1293" max="1293" width="15.42578125" style="1" customWidth="1"/>
    <col min="1294" max="1294" width="24.85546875" style="1" customWidth="1"/>
    <col min="1295" max="1295" width="19.85546875" style="1" customWidth="1"/>
    <col min="1296" max="1296" width="19.42578125" style="1" customWidth="1"/>
    <col min="1297" max="1297" width="15.42578125" style="1" customWidth="1"/>
    <col min="1298" max="1298" width="22" style="1" customWidth="1"/>
    <col min="1299" max="1299" width="20.140625" style="1" customWidth="1"/>
    <col min="1300" max="1300" width="15.42578125" style="1" customWidth="1"/>
    <col min="1301" max="1301" width="21.42578125" style="1" customWidth="1"/>
    <col min="1302" max="1302" width="18.28515625" style="1" customWidth="1"/>
    <col min="1303" max="1304" width="19.7109375" style="1" customWidth="1"/>
    <col min="1305" max="1305" width="6.28515625" style="1" customWidth="1"/>
    <col min="1306" max="1306" width="12" style="1" bestFit="1" customWidth="1"/>
    <col min="1307" max="1538" width="11" style="1"/>
    <col min="1539" max="1539" width="3.7109375" style="1" customWidth="1"/>
    <col min="1540" max="1540" width="2.85546875" style="1" customWidth="1"/>
    <col min="1541" max="1541" width="4" style="1" customWidth="1"/>
    <col min="1542" max="1542" width="25.7109375" style="1" customWidth="1"/>
    <col min="1543" max="1543" width="13.7109375" style="1" customWidth="1"/>
    <col min="1544" max="1544" width="13.28515625" style="1" customWidth="1"/>
    <col min="1545" max="1545" width="11.7109375" style="1" customWidth="1"/>
    <col min="1546" max="1546" width="21" style="1" customWidth="1"/>
    <col min="1547" max="1547" width="23.42578125" style="1" customWidth="1"/>
    <col min="1548" max="1548" width="21" style="1" customWidth="1"/>
    <col min="1549" max="1549" width="15.42578125" style="1" customWidth="1"/>
    <col min="1550" max="1550" width="24.85546875" style="1" customWidth="1"/>
    <col min="1551" max="1551" width="19.85546875" style="1" customWidth="1"/>
    <col min="1552" max="1552" width="19.42578125" style="1" customWidth="1"/>
    <col min="1553" max="1553" width="15.42578125" style="1" customWidth="1"/>
    <col min="1554" max="1554" width="22" style="1" customWidth="1"/>
    <col min="1555" max="1555" width="20.140625" style="1" customWidth="1"/>
    <col min="1556" max="1556" width="15.42578125" style="1" customWidth="1"/>
    <col min="1557" max="1557" width="21.42578125" style="1" customWidth="1"/>
    <col min="1558" max="1558" width="18.28515625" style="1" customWidth="1"/>
    <col min="1559" max="1560" width="19.7109375" style="1" customWidth="1"/>
    <col min="1561" max="1561" width="6.28515625" style="1" customWidth="1"/>
    <col min="1562" max="1562" width="12" style="1" bestFit="1" customWidth="1"/>
    <col min="1563" max="1794" width="11" style="1"/>
    <col min="1795" max="1795" width="3.7109375" style="1" customWidth="1"/>
    <col min="1796" max="1796" width="2.85546875" style="1" customWidth="1"/>
    <col min="1797" max="1797" width="4" style="1" customWidth="1"/>
    <col min="1798" max="1798" width="25.7109375" style="1" customWidth="1"/>
    <col min="1799" max="1799" width="13.7109375" style="1" customWidth="1"/>
    <col min="1800" max="1800" width="13.28515625" style="1" customWidth="1"/>
    <col min="1801" max="1801" width="11.7109375" style="1" customWidth="1"/>
    <col min="1802" max="1802" width="21" style="1" customWidth="1"/>
    <col min="1803" max="1803" width="23.42578125" style="1" customWidth="1"/>
    <col min="1804" max="1804" width="21" style="1" customWidth="1"/>
    <col min="1805" max="1805" width="15.42578125" style="1" customWidth="1"/>
    <col min="1806" max="1806" width="24.85546875" style="1" customWidth="1"/>
    <col min="1807" max="1807" width="19.85546875" style="1" customWidth="1"/>
    <col min="1808" max="1808" width="19.42578125" style="1" customWidth="1"/>
    <col min="1809" max="1809" width="15.42578125" style="1" customWidth="1"/>
    <col min="1810" max="1810" width="22" style="1" customWidth="1"/>
    <col min="1811" max="1811" width="20.140625" style="1" customWidth="1"/>
    <col min="1812" max="1812" width="15.42578125" style="1" customWidth="1"/>
    <col min="1813" max="1813" width="21.42578125" style="1" customWidth="1"/>
    <col min="1814" max="1814" width="18.28515625" style="1" customWidth="1"/>
    <col min="1815" max="1816" width="19.7109375" style="1" customWidth="1"/>
    <col min="1817" max="1817" width="6.28515625" style="1" customWidth="1"/>
    <col min="1818" max="1818" width="12" style="1" bestFit="1" customWidth="1"/>
    <col min="1819" max="2050" width="11" style="1"/>
    <col min="2051" max="2051" width="3.7109375" style="1" customWidth="1"/>
    <col min="2052" max="2052" width="2.85546875" style="1" customWidth="1"/>
    <col min="2053" max="2053" width="4" style="1" customWidth="1"/>
    <col min="2054" max="2054" width="25.7109375" style="1" customWidth="1"/>
    <col min="2055" max="2055" width="13.7109375" style="1" customWidth="1"/>
    <col min="2056" max="2056" width="13.28515625" style="1" customWidth="1"/>
    <col min="2057" max="2057" width="11.7109375" style="1" customWidth="1"/>
    <col min="2058" max="2058" width="21" style="1" customWidth="1"/>
    <col min="2059" max="2059" width="23.42578125" style="1" customWidth="1"/>
    <col min="2060" max="2060" width="21" style="1" customWidth="1"/>
    <col min="2061" max="2061" width="15.42578125" style="1" customWidth="1"/>
    <col min="2062" max="2062" width="24.85546875" style="1" customWidth="1"/>
    <col min="2063" max="2063" width="19.85546875" style="1" customWidth="1"/>
    <col min="2064" max="2064" width="19.42578125" style="1" customWidth="1"/>
    <col min="2065" max="2065" width="15.42578125" style="1" customWidth="1"/>
    <col min="2066" max="2066" width="22" style="1" customWidth="1"/>
    <col min="2067" max="2067" width="20.140625" style="1" customWidth="1"/>
    <col min="2068" max="2068" width="15.42578125" style="1" customWidth="1"/>
    <col min="2069" max="2069" width="21.42578125" style="1" customWidth="1"/>
    <col min="2070" max="2070" width="18.28515625" style="1" customWidth="1"/>
    <col min="2071" max="2072" width="19.7109375" style="1" customWidth="1"/>
    <col min="2073" max="2073" width="6.28515625" style="1" customWidth="1"/>
    <col min="2074" max="2074" width="12" style="1" bestFit="1" customWidth="1"/>
    <col min="2075" max="2306" width="11" style="1"/>
    <col min="2307" max="2307" width="3.7109375" style="1" customWidth="1"/>
    <col min="2308" max="2308" width="2.85546875" style="1" customWidth="1"/>
    <col min="2309" max="2309" width="4" style="1" customWidth="1"/>
    <col min="2310" max="2310" width="25.7109375" style="1" customWidth="1"/>
    <col min="2311" max="2311" width="13.7109375" style="1" customWidth="1"/>
    <col min="2312" max="2312" width="13.28515625" style="1" customWidth="1"/>
    <col min="2313" max="2313" width="11.7109375" style="1" customWidth="1"/>
    <col min="2314" max="2314" width="21" style="1" customWidth="1"/>
    <col min="2315" max="2315" width="23.42578125" style="1" customWidth="1"/>
    <col min="2316" max="2316" width="21" style="1" customWidth="1"/>
    <col min="2317" max="2317" width="15.42578125" style="1" customWidth="1"/>
    <col min="2318" max="2318" width="24.85546875" style="1" customWidth="1"/>
    <col min="2319" max="2319" width="19.85546875" style="1" customWidth="1"/>
    <col min="2320" max="2320" width="19.42578125" style="1" customWidth="1"/>
    <col min="2321" max="2321" width="15.42578125" style="1" customWidth="1"/>
    <col min="2322" max="2322" width="22" style="1" customWidth="1"/>
    <col min="2323" max="2323" width="20.140625" style="1" customWidth="1"/>
    <col min="2324" max="2324" width="15.42578125" style="1" customWidth="1"/>
    <col min="2325" max="2325" width="21.42578125" style="1" customWidth="1"/>
    <col min="2326" max="2326" width="18.28515625" style="1" customWidth="1"/>
    <col min="2327" max="2328" width="19.7109375" style="1" customWidth="1"/>
    <col min="2329" max="2329" width="6.28515625" style="1" customWidth="1"/>
    <col min="2330" max="2330" width="12" style="1" bestFit="1" customWidth="1"/>
    <col min="2331" max="2562" width="11" style="1"/>
    <col min="2563" max="2563" width="3.7109375" style="1" customWidth="1"/>
    <col min="2564" max="2564" width="2.85546875" style="1" customWidth="1"/>
    <col min="2565" max="2565" width="4" style="1" customWidth="1"/>
    <col min="2566" max="2566" width="25.7109375" style="1" customWidth="1"/>
    <col min="2567" max="2567" width="13.7109375" style="1" customWidth="1"/>
    <col min="2568" max="2568" width="13.28515625" style="1" customWidth="1"/>
    <col min="2569" max="2569" width="11.7109375" style="1" customWidth="1"/>
    <col min="2570" max="2570" width="21" style="1" customWidth="1"/>
    <col min="2571" max="2571" width="23.42578125" style="1" customWidth="1"/>
    <col min="2572" max="2572" width="21" style="1" customWidth="1"/>
    <col min="2573" max="2573" width="15.42578125" style="1" customWidth="1"/>
    <col min="2574" max="2574" width="24.85546875" style="1" customWidth="1"/>
    <col min="2575" max="2575" width="19.85546875" style="1" customWidth="1"/>
    <col min="2576" max="2576" width="19.42578125" style="1" customWidth="1"/>
    <col min="2577" max="2577" width="15.42578125" style="1" customWidth="1"/>
    <col min="2578" max="2578" width="22" style="1" customWidth="1"/>
    <col min="2579" max="2579" width="20.140625" style="1" customWidth="1"/>
    <col min="2580" max="2580" width="15.42578125" style="1" customWidth="1"/>
    <col min="2581" max="2581" width="21.42578125" style="1" customWidth="1"/>
    <col min="2582" max="2582" width="18.28515625" style="1" customWidth="1"/>
    <col min="2583" max="2584" width="19.7109375" style="1" customWidth="1"/>
    <col min="2585" max="2585" width="6.28515625" style="1" customWidth="1"/>
    <col min="2586" max="2586" width="12" style="1" bestFit="1" customWidth="1"/>
    <col min="2587" max="2818" width="11" style="1"/>
    <col min="2819" max="2819" width="3.7109375" style="1" customWidth="1"/>
    <col min="2820" max="2820" width="2.85546875" style="1" customWidth="1"/>
    <col min="2821" max="2821" width="4" style="1" customWidth="1"/>
    <col min="2822" max="2822" width="25.7109375" style="1" customWidth="1"/>
    <col min="2823" max="2823" width="13.7109375" style="1" customWidth="1"/>
    <col min="2824" max="2824" width="13.28515625" style="1" customWidth="1"/>
    <col min="2825" max="2825" width="11.7109375" style="1" customWidth="1"/>
    <col min="2826" max="2826" width="21" style="1" customWidth="1"/>
    <col min="2827" max="2827" width="23.42578125" style="1" customWidth="1"/>
    <col min="2828" max="2828" width="21" style="1" customWidth="1"/>
    <col min="2829" max="2829" width="15.42578125" style="1" customWidth="1"/>
    <col min="2830" max="2830" width="24.85546875" style="1" customWidth="1"/>
    <col min="2831" max="2831" width="19.85546875" style="1" customWidth="1"/>
    <col min="2832" max="2832" width="19.42578125" style="1" customWidth="1"/>
    <col min="2833" max="2833" width="15.42578125" style="1" customWidth="1"/>
    <col min="2834" max="2834" width="22" style="1" customWidth="1"/>
    <col min="2835" max="2835" width="20.140625" style="1" customWidth="1"/>
    <col min="2836" max="2836" width="15.42578125" style="1" customWidth="1"/>
    <col min="2837" max="2837" width="21.42578125" style="1" customWidth="1"/>
    <col min="2838" max="2838" width="18.28515625" style="1" customWidth="1"/>
    <col min="2839" max="2840" width="19.7109375" style="1" customWidth="1"/>
    <col min="2841" max="2841" width="6.28515625" style="1" customWidth="1"/>
    <col min="2842" max="2842" width="12" style="1" bestFit="1" customWidth="1"/>
    <col min="2843" max="3074" width="11" style="1"/>
    <col min="3075" max="3075" width="3.7109375" style="1" customWidth="1"/>
    <col min="3076" max="3076" width="2.85546875" style="1" customWidth="1"/>
    <col min="3077" max="3077" width="4" style="1" customWidth="1"/>
    <col min="3078" max="3078" width="25.7109375" style="1" customWidth="1"/>
    <col min="3079" max="3079" width="13.7109375" style="1" customWidth="1"/>
    <col min="3080" max="3080" width="13.28515625" style="1" customWidth="1"/>
    <col min="3081" max="3081" width="11.7109375" style="1" customWidth="1"/>
    <col min="3082" max="3082" width="21" style="1" customWidth="1"/>
    <col min="3083" max="3083" width="23.42578125" style="1" customWidth="1"/>
    <col min="3084" max="3084" width="21" style="1" customWidth="1"/>
    <col min="3085" max="3085" width="15.42578125" style="1" customWidth="1"/>
    <col min="3086" max="3086" width="24.85546875" style="1" customWidth="1"/>
    <col min="3087" max="3087" width="19.85546875" style="1" customWidth="1"/>
    <col min="3088" max="3088" width="19.42578125" style="1" customWidth="1"/>
    <col min="3089" max="3089" width="15.42578125" style="1" customWidth="1"/>
    <col min="3090" max="3090" width="22" style="1" customWidth="1"/>
    <col min="3091" max="3091" width="20.140625" style="1" customWidth="1"/>
    <col min="3092" max="3092" width="15.42578125" style="1" customWidth="1"/>
    <col min="3093" max="3093" width="21.42578125" style="1" customWidth="1"/>
    <col min="3094" max="3094" width="18.28515625" style="1" customWidth="1"/>
    <col min="3095" max="3096" width="19.7109375" style="1" customWidth="1"/>
    <col min="3097" max="3097" width="6.28515625" style="1" customWidth="1"/>
    <col min="3098" max="3098" width="12" style="1" bestFit="1" customWidth="1"/>
    <col min="3099" max="3330" width="11" style="1"/>
    <col min="3331" max="3331" width="3.7109375" style="1" customWidth="1"/>
    <col min="3332" max="3332" width="2.85546875" style="1" customWidth="1"/>
    <col min="3333" max="3333" width="4" style="1" customWidth="1"/>
    <col min="3334" max="3334" width="25.7109375" style="1" customWidth="1"/>
    <col min="3335" max="3335" width="13.7109375" style="1" customWidth="1"/>
    <col min="3336" max="3336" width="13.28515625" style="1" customWidth="1"/>
    <col min="3337" max="3337" width="11.7109375" style="1" customWidth="1"/>
    <col min="3338" max="3338" width="21" style="1" customWidth="1"/>
    <col min="3339" max="3339" width="23.42578125" style="1" customWidth="1"/>
    <col min="3340" max="3340" width="21" style="1" customWidth="1"/>
    <col min="3341" max="3341" width="15.42578125" style="1" customWidth="1"/>
    <col min="3342" max="3342" width="24.85546875" style="1" customWidth="1"/>
    <col min="3343" max="3343" width="19.85546875" style="1" customWidth="1"/>
    <col min="3344" max="3344" width="19.42578125" style="1" customWidth="1"/>
    <col min="3345" max="3345" width="15.42578125" style="1" customWidth="1"/>
    <col min="3346" max="3346" width="22" style="1" customWidth="1"/>
    <col min="3347" max="3347" width="20.140625" style="1" customWidth="1"/>
    <col min="3348" max="3348" width="15.42578125" style="1" customWidth="1"/>
    <col min="3349" max="3349" width="21.42578125" style="1" customWidth="1"/>
    <col min="3350" max="3350" width="18.28515625" style="1" customWidth="1"/>
    <col min="3351" max="3352" width="19.7109375" style="1" customWidth="1"/>
    <col min="3353" max="3353" width="6.28515625" style="1" customWidth="1"/>
    <col min="3354" max="3354" width="12" style="1" bestFit="1" customWidth="1"/>
    <col min="3355" max="3586" width="11" style="1"/>
    <col min="3587" max="3587" width="3.7109375" style="1" customWidth="1"/>
    <col min="3588" max="3588" width="2.85546875" style="1" customWidth="1"/>
    <col min="3589" max="3589" width="4" style="1" customWidth="1"/>
    <col min="3590" max="3590" width="25.7109375" style="1" customWidth="1"/>
    <col min="3591" max="3591" width="13.7109375" style="1" customWidth="1"/>
    <col min="3592" max="3592" width="13.28515625" style="1" customWidth="1"/>
    <col min="3593" max="3593" width="11.7109375" style="1" customWidth="1"/>
    <col min="3594" max="3594" width="21" style="1" customWidth="1"/>
    <col min="3595" max="3595" width="23.42578125" style="1" customWidth="1"/>
    <col min="3596" max="3596" width="21" style="1" customWidth="1"/>
    <col min="3597" max="3597" width="15.42578125" style="1" customWidth="1"/>
    <col min="3598" max="3598" width="24.85546875" style="1" customWidth="1"/>
    <col min="3599" max="3599" width="19.85546875" style="1" customWidth="1"/>
    <col min="3600" max="3600" width="19.42578125" style="1" customWidth="1"/>
    <col min="3601" max="3601" width="15.42578125" style="1" customWidth="1"/>
    <col min="3602" max="3602" width="22" style="1" customWidth="1"/>
    <col min="3603" max="3603" width="20.140625" style="1" customWidth="1"/>
    <col min="3604" max="3604" width="15.42578125" style="1" customWidth="1"/>
    <col min="3605" max="3605" width="21.42578125" style="1" customWidth="1"/>
    <col min="3606" max="3606" width="18.28515625" style="1" customWidth="1"/>
    <col min="3607" max="3608" width="19.7109375" style="1" customWidth="1"/>
    <col min="3609" max="3609" width="6.28515625" style="1" customWidth="1"/>
    <col min="3610" max="3610" width="12" style="1" bestFit="1" customWidth="1"/>
    <col min="3611" max="3842" width="11" style="1"/>
    <col min="3843" max="3843" width="3.7109375" style="1" customWidth="1"/>
    <col min="3844" max="3844" width="2.85546875" style="1" customWidth="1"/>
    <col min="3845" max="3845" width="4" style="1" customWidth="1"/>
    <col min="3846" max="3846" width="25.7109375" style="1" customWidth="1"/>
    <col min="3847" max="3847" width="13.7109375" style="1" customWidth="1"/>
    <col min="3848" max="3848" width="13.28515625" style="1" customWidth="1"/>
    <col min="3849" max="3849" width="11.7109375" style="1" customWidth="1"/>
    <col min="3850" max="3850" width="21" style="1" customWidth="1"/>
    <col min="3851" max="3851" width="23.42578125" style="1" customWidth="1"/>
    <col min="3852" max="3852" width="21" style="1" customWidth="1"/>
    <col min="3853" max="3853" width="15.42578125" style="1" customWidth="1"/>
    <col min="3854" max="3854" width="24.85546875" style="1" customWidth="1"/>
    <col min="3855" max="3855" width="19.85546875" style="1" customWidth="1"/>
    <col min="3856" max="3856" width="19.42578125" style="1" customWidth="1"/>
    <col min="3857" max="3857" width="15.42578125" style="1" customWidth="1"/>
    <col min="3858" max="3858" width="22" style="1" customWidth="1"/>
    <col min="3859" max="3859" width="20.140625" style="1" customWidth="1"/>
    <col min="3860" max="3860" width="15.42578125" style="1" customWidth="1"/>
    <col min="3861" max="3861" width="21.42578125" style="1" customWidth="1"/>
    <col min="3862" max="3862" width="18.28515625" style="1" customWidth="1"/>
    <col min="3863" max="3864" width="19.7109375" style="1" customWidth="1"/>
    <col min="3865" max="3865" width="6.28515625" style="1" customWidth="1"/>
    <col min="3866" max="3866" width="12" style="1" bestFit="1" customWidth="1"/>
    <col min="3867" max="4098" width="11" style="1"/>
    <col min="4099" max="4099" width="3.7109375" style="1" customWidth="1"/>
    <col min="4100" max="4100" width="2.85546875" style="1" customWidth="1"/>
    <col min="4101" max="4101" width="4" style="1" customWidth="1"/>
    <col min="4102" max="4102" width="25.7109375" style="1" customWidth="1"/>
    <col min="4103" max="4103" width="13.7109375" style="1" customWidth="1"/>
    <col min="4104" max="4104" width="13.28515625" style="1" customWidth="1"/>
    <col min="4105" max="4105" width="11.7109375" style="1" customWidth="1"/>
    <col min="4106" max="4106" width="21" style="1" customWidth="1"/>
    <col min="4107" max="4107" width="23.42578125" style="1" customWidth="1"/>
    <col min="4108" max="4108" width="21" style="1" customWidth="1"/>
    <col min="4109" max="4109" width="15.42578125" style="1" customWidth="1"/>
    <col min="4110" max="4110" width="24.85546875" style="1" customWidth="1"/>
    <col min="4111" max="4111" width="19.85546875" style="1" customWidth="1"/>
    <col min="4112" max="4112" width="19.42578125" style="1" customWidth="1"/>
    <col min="4113" max="4113" width="15.42578125" style="1" customWidth="1"/>
    <col min="4114" max="4114" width="22" style="1" customWidth="1"/>
    <col min="4115" max="4115" width="20.140625" style="1" customWidth="1"/>
    <col min="4116" max="4116" width="15.42578125" style="1" customWidth="1"/>
    <col min="4117" max="4117" width="21.42578125" style="1" customWidth="1"/>
    <col min="4118" max="4118" width="18.28515625" style="1" customWidth="1"/>
    <col min="4119" max="4120" width="19.7109375" style="1" customWidth="1"/>
    <col min="4121" max="4121" width="6.28515625" style="1" customWidth="1"/>
    <col min="4122" max="4122" width="12" style="1" bestFit="1" customWidth="1"/>
    <col min="4123" max="4354" width="11" style="1"/>
    <col min="4355" max="4355" width="3.7109375" style="1" customWidth="1"/>
    <col min="4356" max="4356" width="2.85546875" style="1" customWidth="1"/>
    <col min="4357" max="4357" width="4" style="1" customWidth="1"/>
    <col min="4358" max="4358" width="25.7109375" style="1" customWidth="1"/>
    <col min="4359" max="4359" width="13.7109375" style="1" customWidth="1"/>
    <col min="4360" max="4360" width="13.28515625" style="1" customWidth="1"/>
    <col min="4361" max="4361" width="11.7109375" style="1" customWidth="1"/>
    <col min="4362" max="4362" width="21" style="1" customWidth="1"/>
    <col min="4363" max="4363" width="23.42578125" style="1" customWidth="1"/>
    <col min="4364" max="4364" width="21" style="1" customWidth="1"/>
    <col min="4365" max="4365" width="15.42578125" style="1" customWidth="1"/>
    <col min="4366" max="4366" width="24.85546875" style="1" customWidth="1"/>
    <col min="4367" max="4367" width="19.85546875" style="1" customWidth="1"/>
    <col min="4368" max="4368" width="19.42578125" style="1" customWidth="1"/>
    <col min="4369" max="4369" width="15.42578125" style="1" customWidth="1"/>
    <col min="4370" max="4370" width="22" style="1" customWidth="1"/>
    <col min="4371" max="4371" width="20.140625" style="1" customWidth="1"/>
    <col min="4372" max="4372" width="15.42578125" style="1" customWidth="1"/>
    <col min="4373" max="4373" width="21.42578125" style="1" customWidth="1"/>
    <col min="4374" max="4374" width="18.28515625" style="1" customWidth="1"/>
    <col min="4375" max="4376" width="19.7109375" style="1" customWidth="1"/>
    <col min="4377" max="4377" width="6.28515625" style="1" customWidth="1"/>
    <col min="4378" max="4378" width="12" style="1" bestFit="1" customWidth="1"/>
    <col min="4379" max="4610" width="11" style="1"/>
    <col min="4611" max="4611" width="3.7109375" style="1" customWidth="1"/>
    <col min="4612" max="4612" width="2.85546875" style="1" customWidth="1"/>
    <col min="4613" max="4613" width="4" style="1" customWidth="1"/>
    <col min="4614" max="4614" width="25.7109375" style="1" customWidth="1"/>
    <col min="4615" max="4615" width="13.7109375" style="1" customWidth="1"/>
    <col min="4616" max="4616" width="13.28515625" style="1" customWidth="1"/>
    <col min="4617" max="4617" width="11.7109375" style="1" customWidth="1"/>
    <col min="4618" max="4618" width="21" style="1" customWidth="1"/>
    <col min="4619" max="4619" width="23.42578125" style="1" customWidth="1"/>
    <col min="4620" max="4620" width="21" style="1" customWidth="1"/>
    <col min="4621" max="4621" width="15.42578125" style="1" customWidth="1"/>
    <col min="4622" max="4622" width="24.85546875" style="1" customWidth="1"/>
    <col min="4623" max="4623" width="19.85546875" style="1" customWidth="1"/>
    <col min="4624" max="4624" width="19.42578125" style="1" customWidth="1"/>
    <col min="4625" max="4625" width="15.42578125" style="1" customWidth="1"/>
    <col min="4626" max="4626" width="22" style="1" customWidth="1"/>
    <col min="4627" max="4627" width="20.140625" style="1" customWidth="1"/>
    <col min="4628" max="4628" width="15.42578125" style="1" customWidth="1"/>
    <col min="4629" max="4629" width="21.42578125" style="1" customWidth="1"/>
    <col min="4630" max="4630" width="18.28515625" style="1" customWidth="1"/>
    <col min="4631" max="4632" width="19.7109375" style="1" customWidth="1"/>
    <col min="4633" max="4633" width="6.28515625" style="1" customWidth="1"/>
    <col min="4634" max="4634" width="12" style="1" bestFit="1" customWidth="1"/>
    <col min="4635" max="4866" width="11" style="1"/>
    <col min="4867" max="4867" width="3.7109375" style="1" customWidth="1"/>
    <col min="4868" max="4868" width="2.85546875" style="1" customWidth="1"/>
    <col min="4869" max="4869" width="4" style="1" customWidth="1"/>
    <col min="4870" max="4870" width="25.7109375" style="1" customWidth="1"/>
    <col min="4871" max="4871" width="13.7109375" style="1" customWidth="1"/>
    <col min="4872" max="4872" width="13.28515625" style="1" customWidth="1"/>
    <col min="4873" max="4873" width="11.7109375" style="1" customWidth="1"/>
    <col min="4874" max="4874" width="21" style="1" customWidth="1"/>
    <col min="4875" max="4875" width="23.42578125" style="1" customWidth="1"/>
    <col min="4876" max="4876" width="21" style="1" customWidth="1"/>
    <col min="4877" max="4877" width="15.42578125" style="1" customWidth="1"/>
    <col min="4878" max="4878" width="24.85546875" style="1" customWidth="1"/>
    <col min="4879" max="4879" width="19.85546875" style="1" customWidth="1"/>
    <col min="4880" max="4880" width="19.42578125" style="1" customWidth="1"/>
    <col min="4881" max="4881" width="15.42578125" style="1" customWidth="1"/>
    <col min="4882" max="4882" width="22" style="1" customWidth="1"/>
    <col min="4883" max="4883" width="20.140625" style="1" customWidth="1"/>
    <col min="4884" max="4884" width="15.42578125" style="1" customWidth="1"/>
    <col min="4885" max="4885" width="21.42578125" style="1" customWidth="1"/>
    <col min="4886" max="4886" width="18.28515625" style="1" customWidth="1"/>
    <col min="4887" max="4888" width="19.7109375" style="1" customWidth="1"/>
    <col min="4889" max="4889" width="6.28515625" style="1" customWidth="1"/>
    <col min="4890" max="4890" width="12" style="1" bestFit="1" customWidth="1"/>
    <col min="4891" max="5122" width="11" style="1"/>
    <col min="5123" max="5123" width="3.7109375" style="1" customWidth="1"/>
    <col min="5124" max="5124" width="2.85546875" style="1" customWidth="1"/>
    <col min="5125" max="5125" width="4" style="1" customWidth="1"/>
    <col min="5126" max="5126" width="25.7109375" style="1" customWidth="1"/>
    <col min="5127" max="5127" width="13.7109375" style="1" customWidth="1"/>
    <col min="5128" max="5128" width="13.28515625" style="1" customWidth="1"/>
    <col min="5129" max="5129" width="11.7109375" style="1" customWidth="1"/>
    <col min="5130" max="5130" width="21" style="1" customWidth="1"/>
    <col min="5131" max="5131" width="23.42578125" style="1" customWidth="1"/>
    <col min="5132" max="5132" width="21" style="1" customWidth="1"/>
    <col min="5133" max="5133" width="15.42578125" style="1" customWidth="1"/>
    <col min="5134" max="5134" width="24.85546875" style="1" customWidth="1"/>
    <col min="5135" max="5135" width="19.85546875" style="1" customWidth="1"/>
    <col min="5136" max="5136" width="19.42578125" style="1" customWidth="1"/>
    <col min="5137" max="5137" width="15.42578125" style="1" customWidth="1"/>
    <col min="5138" max="5138" width="22" style="1" customWidth="1"/>
    <col min="5139" max="5139" width="20.140625" style="1" customWidth="1"/>
    <col min="5140" max="5140" width="15.42578125" style="1" customWidth="1"/>
    <col min="5141" max="5141" width="21.42578125" style="1" customWidth="1"/>
    <col min="5142" max="5142" width="18.28515625" style="1" customWidth="1"/>
    <col min="5143" max="5144" width="19.7109375" style="1" customWidth="1"/>
    <col min="5145" max="5145" width="6.28515625" style="1" customWidth="1"/>
    <col min="5146" max="5146" width="12" style="1" bestFit="1" customWidth="1"/>
    <col min="5147" max="5378" width="11" style="1"/>
    <col min="5379" max="5379" width="3.7109375" style="1" customWidth="1"/>
    <col min="5380" max="5380" width="2.85546875" style="1" customWidth="1"/>
    <col min="5381" max="5381" width="4" style="1" customWidth="1"/>
    <col min="5382" max="5382" width="25.7109375" style="1" customWidth="1"/>
    <col min="5383" max="5383" width="13.7109375" style="1" customWidth="1"/>
    <col min="5384" max="5384" width="13.28515625" style="1" customWidth="1"/>
    <col min="5385" max="5385" width="11.7109375" style="1" customWidth="1"/>
    <col min="5386" max="5386" width="21" style="1" customWidth="1"/>
    <col min="5387" max="5387" width="23.42578125" style="1" customWidth="1"/>
    <col min="5388" max="5388" width="21" style="1" customWidth="1"/>
    <col min="5389" max="5389" width="15.42578125" style="1" customWidth="1"/>
    <col min="5390" max="5390" width="24.85546875" style="1" customWidth="1"/>
    <col min="5391" max="5391" width="19.85546875" style="1" customWidth="1"/>
    <col min="5392" max="5392" width="19.42578125" style="1" customWidth="1"/>
    <col min="5393" max="5393" width="15.42578125" style="1" customWidth="1"/>
    <col min="5394" max="5394" width="22" style="1" customWidth="1"/>
    <col min="5395" max="5395" width="20.140625" style="1" customWidth="1"/>
    <col min="5396" max="5396" width="15.42578125" style="1" customWidth="1"/>
    <col min="5397" max="5397" width="21.42578125" style="1" customWidth="1"/>
    <col min="5398" max="5398" width="18.28515625" style="1" customWidth="1"/>
    <col min="5399" max="5400" width="19.7109375" style="1" customWidth="1"/>
    <col min="5401" max="5401" width="6.28515625" style="1" customWidth="1"/>
    <col min="5402" max="5402" width="12" style="1" bestFit="1" customWidth="1"/>
    <col min="5403" max="5634" width="11" style="1"/>
    <col min="5635" max="5635" width="3.7109375" style="1" customWidth="1"/>
    <col min="5636" max="5636" width="2.85546875" style="1" customWidth="1"/>
    <col min="5637" max="5637" width="4" style="1" customWidth="1"/>
    <col min="5638" max="5638" width="25.7109375" style="1" customWidth="1"/>
    <col min="5639" max="5639" width="13.7109375" style="1" customWidth="1"/>
    <col min="5640" max="5640" width="13.28515625" style="1" customWidth="1"/>
    <col min="5641" max="5641" width="11.7109375" style="1" customWidth="1"/>
    <col min="5642" max="5642" width="21" style="1" customWidth="1"/>
    <col min="5643" max="5643" width="23.42578125" style="1" customWidth="1"/>
    <col min="5644" max="5644" width="21" style="1" customWidth="1"/>
    <col min="5645" max="5645" width="15.42578125" style="1" customWidth="1"/>
    <col min="5646" max="5646" width="24.85546875" style="1" customWidth="1"/>
    <col min="5647" max="5647" width="19.85546875" style="1" customWidth="1"/>
    <col min="5648" max="5648" width="19.42578125" style="1" customWidth="1"/>
    <col min="5649" max="5649" width="15.42578125" style="1" customWidth="1"/>
    <col min="5650" max="5650" width="22" style="1" customWidth="1"/>
    <col min="5651" max="5651" width="20.140625" style="1" customWidth="1"/>
    <col min="5652" max="5652" width="15.42578125" style="1" customWidth="1"/>
    <col min="5653" max="5653" width="21.42578125" style="1" customWidth="1"/>
    <col min="5654" max="5654" width="18.28515625" style="1" customWidth="1"/>
    <col min="5655" max="5656" width="19.7109375" style="1" customWidth="1"/>
    <col min="5657" max="5657" width="6.28515625" style="1" customWidth="1"/>
    <col min="5658" max="5658" width="12" style="1" bestFit="1" customWidth="1"/>
    <col min="5659" max="5890" width="11" style="1"/>
    <col min="5891" max="5891" width="3.7109375" style="1" customWidth="1"/>
    <col min="5892" max="5892" width="2.85546875" style="1" customWidth="1"/>
    <col min="5893" max="5893" width="4" style="1" customWidth="1"/>
    <col min="5894" max="5894" width="25.7109375" style="1" customWidth="1"/>
    <col min="5895" max="5895" width="13.7109375" style="1" customWidth="1"/>
    <col min="5896" max="5896" width="13.28515625" style="1" customWidth="1"/>
    <col min="5897" max="5897" width="11.7109375" style="1" customWidth="1"/>
    <col min="5898" max="5898" width="21" style="1" customWidth="1"/>
    <col min="5899" max="5899" width="23.42578125" style="1" customWidth="1"/>
    <col min="5900" max="5900" width="21" style="1" customWidth="1"/>
    <col min="5901" max="5901" width="15.42578125" style="1" customWidth="1"/>
    <col min="5902" max="5902" width="24.85546875" style="1" customWidth="1"/>
    <col min="5903" max="5903" width="19.85546875" style="1" customWidth="1"/>
    <col min="5904" max="5904" width="19.42578125" style="1" customWidth="1"/>
    <col min="5905" max="5905" width="15.42578125" style="1" customWidth="1"/>
    <col min="5906" max="5906" width="22" style="1" customWidth="1"/>
    <col min="5907" max="5907" width="20.140625" style="1" customWidth="1"/>
    <col min="5908" max="5908" width="15.42578125" style="1" customWidth="1"/>
    <col min="5909" max="5909" width="21.42578125" style="1" customWidth="1"/>
    <col min="5910" max="5910" width="18.28515625" style="1" customWidth="1"/>
    <col min="5911" max="5912" width="19.7109375" style="1" customWidth="1"/>
    <col min="5913" max="5913" width="6.28515625" style="1" customWidth="1"/>
    <col min="5914" max="5914" width="12" style="1" bestFit="1" customWidth="1"/>
    <col min="5915" max="6146" width="11" style="1"/>
    <col min="6147" max="6147" width="3.7109375" style="1" customWidth="1"/>
    <col min="6148" max="6148" width="2.85546875" style="1" customWidth="1"/>
    <col min="6149" max="6149" width="4" style="1" customWidth="1"/>
    <col min="6150" max="6150" width="25.7109375" style="1" customWidth="1"/>
    <col min="6151" max="6151" width="13.7109375" style="1" customWidth="1"/>
    <col min="6152" max="6152" width="13.28515625" style="1" customWidth="1"/>
    <col min="6153" max="6153" width="11.7109375" style="1" customWidth="1"/>
    <col min="6154" max="6154" width="21" style="1" customWidth="1"/>
    <col min="6155" max="6155" width="23.42578125" style="1" customWidth="1"/>
    <col min="6156" max="6156" width="21" style="1" customWidth="1"/>
    <col min="6157" max="6157" width="15.42578125" style="1" customWidth="1"/>
    <col min="6158" max="6158" width="24.85546875" style="1" customWidth="1"/>
    <col min="6159" max="6159" width="19.85546875" style="1" customWidth="1"/>
    <col min="6160" max="6160" width="19.42578125" style="1" customWidth="1"/>
    <col min="6161" max="6161" width="15.42578125" style="1" customWidth="1"/>
    <col min="6162" max="6162" width="22" style="1" customWidth="1"/>
    <col min="6163" max="6163" width="20.140625" style="1" customWidth="1"/>
    <col min="6164" max="6164" width="15.42578125" style="1" customWidth="1"/>
    <col min="6165" max="6165" width="21.42578125" style="1" customWidth="1"/>
    <col min="6166" max="6166" width="18.28515625" style="1" customWidth="1"/>
    <col min="6167" max="6168" width="19.7109375" style="1" customWidth="1"/>
    <col min="6169" max="6169" width="6.28515625" style="1" customWidth="1"/>
    <col min="6170" max="6170" width="12" style="1" bestFit="1" customWidth="1"/>
    <col min="6171" max="6402" width="11" style="1"/>
    <col min="6403" max="6403" width="3.7109375" style="1" customWidth="1"/>
    <col min="6404" max="6404" width="2.85546875" style="1" customWidth="1"/>
    <col min="6405" max="6405" width="4" style="1" customWidth="1"/>
    <col min="6406" max="6406" width="25.7109375" style="1" customWidth="1"/>
    <col min="6407" max="6407" width="13.7109375" style="1" customWidth="1"/>
    <col min="6408" max="6408" width="13.28515625" style="1" customWidth="1"/>
    <col min="6409" max="6409" width="11.7109375" style="1" customWidth="1"/>
    <col min="6410" max="6410" width="21" style="1" customWidth="1"/>
    <col min="6411" max="6411" width="23.42578125" style="1" customWidth="1"/>
    <col min="6412" max="6412" width="21" style="1" customWidth="1"/>
    <col min="6413" max="6413" width="15.42578125" style="1" customWidth="1"/>
    <col min="6414" max="6414" width="24.85546875" style="1" customWidth="1"/>
    <col min="6415" max="6415" width="19.85546875" style="1" customWidth="1"/>
    <col min="6416" max="6416" width="19.42578125" style="1" customWidth="1"/>
    <col min="6417" max="6417" width="15.42578125" style="1" customWidth="1"/>
    <col min="6418" max="6418" width="22" style="1" customWidth="1"/>
    <col min="6419" max="6419" width="20.140625" style="1" customWidth="1"/>
    <col min="6420" max="6420" width="15.42578125" style="1" customWidth="1"/>
    <col min="6421" max="6421" width="21.42578125" style="1" customWidth="1"/>
    <col min="6422" max="6422" width="18.28515625" style="1" customWidth="1"/>
    <col min="6423" max="6424" width="19.7109375" style="1" customWidth="1"/>
    <col min="6425" max="6425" width="6.28515625" style="1" customWidth="1"/>
    <col min="6426" max="6426" width="12" style="1" bestFit="1" customWidth="1"/>
    <col min="6427" max="6658" width="11" style="1"/>
    <col min="6659" max="6659" width="3.7109375" style="1" customWidth="1"/>
    <col min="6660" max="6660" width="2.85546875" style="1" customWidth="1"/>
    <col min="6661" max="6661" width="4" style="1" customWidth="1"/>
    <col min="6662" max="6662" width="25.7109375" style="1" customWidth="1"/>
    <col min="6663" max="6663" width="13.7109375" style="1" customWidth="1"/>
    <col min="6664" max="6664" width="13.28515625" style="1" customWidth="1"/>
    <col min="6665" max="6665" width="11.7109375" style="1" customWidth="1"/>
    <col min="6666" max="6666" width="21" style="1" customWidth="1"/>
    <col min="6667" max="6667" width="23.42578125" style="1" customWidth="1"/>
    <col min="6668" max="6668" width="21" style="1" customWidth="1"/>
    <col min="6669" max="6669" width="15.42578125" style="1" customWidth="1"/>
    <col min="6670" max="6670" width="24.85546875" style="1" customWidth="1"/>
    <col min="6671" max="6671" width="19.85546875" style="1" customWidth="1"/>
    <col min="6672" max="6672" width="19.42578125" style="1" customWidth="1"/>
    <col min="6673" max="6673" width="15.42578125" style="1" customWidth="1"/>
    <col min="6674" max="6674" width="22" style="1" customWidth="1"/>
    <col min="6675" max="6675" width="20.140625" style="1" customWidth="1"/>
    <col min="6676" max="6676" width="15.42578125" style="1" customWidth="1"/>
    <col min="6677" max="6677" width="21.42578125" style="1" customWidth="1"/>
    <col min="6678" max="6678" width="18.28515625" style="1" customWidth="1"/>
    <col min="6679" max="6680" width="19.7109375" style="1" customWidth="1"/>
    <col min="6681" max="6681" width="6.28515625" style="1" customWidth="1"/>
    <col min="6682" max="6682" width="12" style="1" bestFit="1" customWidth="1"/>
    <col min="6683" max="6914" width="11" style="1"/>
    <col min="6915" max="6915" width="3.7109375" style="1" customWidth="1"/>
    <col min="6916" max="6916" width="2.85546875" style="1" customWidth="1"/>
    <col min="6917" max="6917" width="4" style="1" customWidth="1"/>
    <col min="6918" max="6918" width="25.7109375" style="1" customWidth="1"/>
    <col min="6919" max="6919" width="13.7109375" style="1" customWidth="1"/>
    <col min="6920" max="6920" width="13.28515625" style="1" customWidth="1"/>
    <col min="6921" max="6921" width="11.7109375" style="1" customWidth="1"/>
    <col min="6922" max="6922" width="21" style="1" customWidth="1"/>
    <col min="6923" max="6923" width="23.42578125" style="1" customWidth="1"/>
    <col min="6924" max="6924" width="21" style="1" customWidth="1"/>
    <col min="6925" max="6925" width="15.42578125" style="1" customWidth="1"/>
    <col min="6926" max="6926" width="24.85546875" style="1" customWidth="1"/>
    <col min="6927" max="6927" width="19.85546875" style="1" customWidth="1"/>
    <col min="6928" max="6928" width="19.42578125" style="1" customWidth="1"/>
    <col min="6929" max="6929" width="15.42578125" style="1" customWidth="1"/>
    <col min="6930" max="6930" width="22" style="1" customWidth="1"/>
    <col min="6931" max="6931" width="20.140625" style="1" customWidth="1"/>
    <col min="6932" max="6932" width="15.42578125" style="1" customWidth="1"/>
    <col min="6933" max="6933" width="21.42578125" style="1" customWidth="1"/>
    <col min="6934" max="6934" width="18.28515625" style="1" customWidth="1"/>
    <col min="6935" max="6936" width="19.7109375" style="1" customWidth="1"/>
    <col min="6937" max="6937" width="6.28515625" style="1" customWidth="1"/>
    <col min="6938" max="6938" width="12" style="1" bestFit="1" customWidth="1"/>
    <col min="6939" max="7170" width="11" style="1"/>
    <col min="7171" max="7171" width="3.7109375" style="1" customWidth="1"/>
    <col min="7172" max="7172" width="2.85546875" style="1" customWidth="1"/>
    <col min="7173" max="7173" width="4" style="1" customWidth="1"/>
    <col min="7174" max="7174" width="25.7109375" style="1" customWidth="1"/>
    <col min="7175" max="7175" width="13.7109375" style="1" customWidth="1"/>
    <col min="7176" max="7176" width="13.28515625" style="1" customWidth="1"/>
    <col min="7177" max="7177" width="11.7109375" style="1" customWidth="1"/>
    <col min="7178" max="7178" width="21" style="1" customWidth="1"/>
    <col min="7179" max="7179" width="23.42578125" style="1" customWidth="1"/>
    <col min="7180" max="7180" width="21" style="1" customWidth="1"/>
    <col min="7181" max="7181" width="15.42578125" style="1" customWidth="1"/>
    <col min="7182" max="7182" width="24.85546875" style="1" customWidth="1"/>
    <col min="7183" max="7183" width="19.85546875" style="1" customWidth="1"/>
    <col min="7184" max="7184" width="19.42578125" style="1" customWidth="1"/>
    <col min="7185" max="7185" width="15.42578125" style="1" customWidth="1"/>
    <col min="7186" max="7186" width="22" style="1" customWidth="1"/>
    <col min="7187" max="7187" width="20.140625" style="1" customWidth="1"/>
    <col min="7188" max="7188" width="15.42578125" style="1" customWidth="1"/>
    <col min="7189" max="7189" width="21.42578125" style="1" customWidth="1"/>
    <col min="7190" max="7190" width="18.28515625" style="1" customWidth="1"/>
    <col min="7191" max="7192" width="19.7109375" style="1" customWidth="1"/>
    <col min="7193" max="7193" width="6.28515625" style="1" customWidth="1"/>
    <col min="7194" max="7194" width="12" style="1" bestFit="1" customWidth="1"/>
    <col min="7195" max="7426" width="11" style="1"/>
    <col min="7427" max="7427" width="3.7109375" style="1" customWidth="1"/>
    <col min="7428" max="7428" width="2.85546875" style="1" customWidth="1"/>
    <col min="7429" max="7429" width="4" style="1" customWidth="1"/>
    <col min="7430" max="7430" width="25.7109375" style="1" customWidth="1"/>
    <col min="7431" max="7431" width="13.7109375" style="1" customWidth="1"/>
    <col min="7432" max="7432" width="13.28515625" style="1" customWidth="1"/>
    <col min="7433" max="7433" width="11.7109375" style="1" customWidth="1"/>
    <col min="7434" max="7434" width="21" style="1" customWidth="1"/>
    <col min="7435" max="7435" width="23.42578125" style="1" customWidth="1"/>
    <col min="7436" max="7436" width="21" style="1" customWidth="1"/>
    <col min="7437" max="7437" width="15.42578125" style="1" customWidth="1"/>
    <col min="7438" max="7438" width="24.85546875" style="1" customWidth="1"/>
    <col min="7439" max="7439" width="19.85546875" style="1" customWidth="1"/>
    <col min="7440" max="7440" width="19.42578125" style="1" customWidth="1"/>
    <col min="7441" max="7441" width="15.42578125" style="1" customWidth="1"/>
    <col min="7442" max="7442" width="22" style="1" customWidth="1"/>
    <col min="7443" max="7443" width="20.140625" style="1" customWidth="1"/>
    <col min="7444" max="7444" width="15.42578125" style="1" customWidth="1"/>
    <col min="7445" max="7445" width="21.42578125" style="1" customWidth="1"/>
    <col min="7446" max="7446" width="18.28515625" style="1" customWidth="1"/>
    <col min="7447" max="7448" width="19.7109375" style="1" customWidth="1"/>
    <col min="7449" max="7449" width="6.28515625" style="1" customWidth="1"/>
    <col min="7450" max="7450" width="12" style="1" bestFit="1" customWidth="1"/>
    <col min="7451" max="7682" width="11" style="1"/>
    <col min="7683" max="7683" width="3.7109375" style="1" customWidth="1"/>
    <col min="7684" max="7684" width="2.85546875" style="1" customWidth="1"/>
    <col min="7685" max="7685" width="4" style="1" customWidth="1"/>
    <col min="7686" max="7686" width="25.7109375" style="1" customWidth="1"/>
    <col min="7687" max="7687" width="13.7109375" style="1" customWidth="1"/>
    <col min="7688" max="7688" width="13.28515625" style="1" customWidth="1"/>
    <col min="7689" max="7689" width="11.7109375" style="1" customWidth="1"/>
    <col min="7690" max="7690" width="21" style="1" customWidth="1"/>
    <col min="7691" max="7691" width="23.42578125" style="1" customWidth="1"/>
    <col min="7692" max="7692" width="21" style="1" customWidth="1"/>
    <col min="7693" max="7693" width="15.42578125" style="1" customWidth="1"/>
    <col min="7694" max="7694" width="24.85546875" style="1" customWidth="1"/>
    <col min="7695" max="7695" width="19.85546875" style="1" customWidth="1"/>
    <col min="7696" max="7696" width="19.42578125" style="1" customWidth="1"/>
    <col min="7697" max="7697" width="15.42578125" style="1" customWidth="1"/>
    <col min="7698" max="7698" width="22" style="1" customWidth="1"/>
    <col min="7699" max="7699" width="20.140625" style="1" customWidth="1"/>
    <col min="7700" max="7700" width="15.42578125" style="1" customWidth="1"/>
    <col min="7701" max="7701" width="21.42578125" style="1" customWidth="1"/>
    <col min="7702" max="7702" width="18.28515625" style="1" customWidth="1"/>
    <col min="7703" max="7704" width="19.7109375" style="1" customWidth="1"/>
    <col min="7705" max="7705" width="6.28515625" style="1" customWidth="1"/>
    <col min="7706" max="7706" width="12" style="1" bestFit="1" customWidth="1"/>
    <col min="7707" max="7938" width="11" style="1"/>
    <col min="7939" max="7939" width="3.7109375" style="1" customWidth="1"/>
    <col min="7940" max="7940" width="2.85546875" style="1" customWidth="1"/>
    <col min="7941" max="7941" width="4" style="1" customWidth="1"/>
    <col min="7942" max="7942" width="25.7109375" style="1" customWidth="1"/>
    <col min="7943" max="7943" width="13.7109375" style="1" customWidth="1"/>
    <col min="7944" max="7944" width="13.28515625" style="1" customWidth="1"/>
    <col min="7945" max="7945" width="11.7109375" style="1" customWidth="1"/>
    <col min="7946" max="7946" width="21" style="1" customWidth="1"/>
    <col min="7947" max="7947" width="23.42578125" style="1" customWidth="1"/>
    <col min="7948" max="7948" width="21" style="1" customWidth="1"/>
    <col min="7949" max="7949" width="15.42578125" style="1" customWidth="1"/>
    <col min="7950" max="7950" width="24.85546875" style="1" customWidth="1"/>
    <col min="7951" max="7951" width="19.85546875" style="1" customWidth="1"/>
    <col min="7952" max="7952" width="19.42578125" style="1" customWidth="1"/>
    <col min="7953" max="7953" width="15.42578125" style="1" customWidth="1"/>
    <col min="7954" max="7954" width="22" style="1" customWidth="1"/>
    <col min="7955" max="7955" width="20.140625" style="1" customWidth="1"/>
    <col min="7956" max="7956" width="15.42578125" style="1" customWidth="1"/>
    <col min="7957" max="7957" width="21.42578125" style="1" customWidth="1"/>
    <col min="7958" max="7958" width="18.28515625" style="1" customWidth="1"/>
    <col min="7959" max="7960" width="19.7109375" style="1" customWidth="1"/>
    <col min="7961" max="7961" width="6.28515625" style="1" customWidth="1"/>
    <col min="7962" max="7962" width="12" style="1" bestFit="1" customWidth="1"/>
    <col min="7963" max="8194" width="11" style="1"/>
    <col min="8195" max="8195" width="3.7109375" style="1" customWidth="1"/>
    <col min="8196" max="8196" width="2.85546875" style="1" customWidth="1"/>
    <col min="8197" max="8197" width="4" style="1" customWidth="1"/>
    <col min="8198" max="8198" width="25.7109375" style="1" customWidth="1"/>
    <col min="8199" max="8199" width="13.7109375" style="1" customWidth="1"/>
    <col min="8200" max="8200" width="13.28515625" style="1" customWidth="1"/>
    <col min="8201" max="8201" width="11.7109375" style="1" customWidth="1"/>
    <col min="8202" max="8202" width="21" style="1" customWidth="1"/>
    <col min="8203" max="8203" width="23.42578125" style="1" customWidth="1"/>
    <col min="8204" max="8204" width="21" style="1" customWidth="1"/>
    <col min="8205" max="8205" width="15.42578125" style="1" customWidth="1"/>
    <col min="8206" max="8206" width="24.85546875" style="1" customWidth="1"/>
    <col min="8207" max="8207" width="19.85546875" style="1" customWidth="1"/>
    <col min="8208" max="8208" width="19.42578125" style="1" customWidth="1"/>
    <col min="8209" max="8209" width="15.42578125" style="1" customWidth="1"/>
    <col min="8210" max="8210" width="22" style="1" customWidth="1"/>
    <col min="8211" max="8211" width="20.140625" style="1" customWidth="1"/>
    <col min="8212" max="8212" width="15.42578125" style="1" customWidth="1"/>
    <col min="8213" max="8213" width="21.42578125" style="1" customWidth="1"/>
    <col min="8214" max="8214" width="18.28515625" style="1" customWidth="1"/>
    <col min="8215" max="8216" width="19.7109375" style="1" customWidth="1"/>
    <col min="8217" max="8217" width="6.28515625" style="1" customWidth="1"/>
    <col min="8218" max="8218" width="12" style="1" bestFit="1" customWidth="1"/>
    <col min="8219" max="8450" width="11" style="1"/>
    <col min="8451" max="8451" width="3.7109375" style="1" customWidth="1"/>
    <col min="8452" max="8452" width="2.85546875" style="1" customWidth="1"/>
    <col min="8453" max="8453" width="4" style="1" customWidth="1"/>
    <col min="8454" max="8454" width="25.7109375" style="1" customWidth="1"/>
    <col min="8455" max="8455" width="13.7109375" style="1" customWidth="1"/>
    <col min="8456" max="8456" width="13.28515625" style="1" customWidth="1"/>
    <col min="8457" max="8457" width="11.7109375" style="1" customWidth="1"/>
    <col min="8458" max="8458" width="21" style="1" customWidth="1"/>
    <col min="8459" max="8459" width="23.42578125" style="1" customWidth="1"/>
    <col min="8460" max="8460" width="21" style="1" customWidth="1"/>
    <col min="8461" max="8461" width="15.42578125" style="1" customWidth="1"/>
    <col min="8462" max="8462" width="24.85546875" style="1" customWidth="1"/>
    <col min="8463" max="8463" width="19.85546875" style="1" customWidth="1"/>
    <col min="8464" max="8464" width="19.42578125" style="1" customWidth="1"/>
    <col min="8465" max="8465" width="15.42578125" style="1" customWidth="1"/>
    <col min="8466" max="8466" width="22" style="1" customWidth="1"/>
    <col min="8467" max="8467" width="20.140625" style="1" customWidth="1"/>
    <col min="8468" max="8468" width="15.42578125" style="1" customWidth="1"/>
    <col min="8469" max="8469" width="21.42578125" style="1" customWidth="1"/>
    <col min="8470" max="8470" width="18.28515625" style="1" customWidth="1"/>
    <col min="8471" max="8472" width="19.7109375" style="1" customWidth="1"/>
    <col min="8473" max="8473" width="6.28515625" style="1" customWidth="1"/>
    <col min="8474" max="8474" width="12" style="1" bestFit="1" customWidth="1"/>
    <col min="8475" max="8706" width="11" style="1"/>
    <col min="8707" max="8707" width="3.7109375" style="1" customWidth="1"/>
    <col min="8708" max="8708" width="2.85546875" style="1" customWidth="1"/>
    <col min="8709" max="8709" width="4" style="1" customWidth="1"/>
    <col min="8710" max="8710" width="25.7109375" style="1" customWidth="1"/>
    <col min="8711" max="8711" width="13.7109375" style="1" customWidth="1"/>
    <col min="8712" max="8712" width="13.28515625" style="1" customWidth="1"/>
    <col min="8713" max="8713" width="11.7109375" style="1" customWidth="1"/>
    <col min="8714" max="8714" width="21" style="1" customWidth="1"/>
    <col min="8715" max="8715" width="23.42578125" style="1" customWidth="1"/>
    <col min="8716" max="8716" width="21" style="1" customWidth="1"/>
    <col min="8717" max="8717" width="15.42578125" style="1" customWidth="1"/>
    <col min="8718" max="8718" width="24.85546875" style="1" customWidth="1"/>
    <col min="8719" max="8719" width="19.85546875" style="1" customWidth="1"/>
    <col min="8720" max="8720" width="19.42578125" style="1" customWidth="1"/>
    <col min="8721" max="8721" width="15.42578125" style="1" customWidth="1"/>
    <col min="8722" max="8722" width="22" style="1" customWidth="1"/>
    <col min="8723" max="8723" width="20.140625" style="1" customWidth="1"/>
    <col min="8724" max="8724" width="15.42578125" style="1" customWidth="1"/>
    <col min="8725" max="8725" width="21.42578125" style="1" customWidth="1"/>
    <col min="8726" max="8726" width="18.28515625" style="1" customWidth="1"/>
    <col min="8727" max="8728" width="19.7109375" style="1" customWidth="1"/>
    <col min="8729" max="8729" width="6.28515625" style="1" customWidth="1"/>
    <col min="8730" max="8730" width="12" style="1" bestFit="1" customWidth="1"/>
    <col min="8731" max="8962" width="11" style="1"/>
    <col min="8963" max="8963" width="3.7109375" style="1" customWidth="1"/>
    <col min="8964" max="8964" width="2.85546875" style="1" customWidth="1"/>
    <col min="8965" max="8965" width="4" style="1" customWidth="1"/>
    <col min="8966" max="8966" width="25.7109375" style="1" customWidth="1"/>
    <col min="8967" max="8967" width="13.7109375" style="1" customWidth="1"/>
    <col min="8968" max="8968" width="13.28515625" style="1" customWidth="1"/>
    <col min="8969" max="8969" width="11.7109375" style="1" customWidth="1"/>
    <col min="8970" max="8970" width="21" style="1" customWidth="1"/>
    <col min="8971" max="8971" width="23.42578125" style="1" customWidth="1"/>
    <col min="8972" max="8972" width="21" style="1" customWidth="1"/>
    <col min="8973" max="8973" width="15.42578125" style="1" customWidth="1"/>
    <col min="8974" max="8974" width="24.85546875" style="1" customWidth="1"/>
    <col min="8975" max="8975" width="19.85546875" style="1" customWidth="1"/>
    <col min="8976" max="8976" width="19.42578125" style="1" customWidth="1"/>
    <col min="8977" max="8977" width="15.42578125" style="1" customWidth="1"/>
    <col min="8978" max="8978" width="22" style="1" customWidth="1"/>
    <col min="8979" max="8979" width="20.140625" style="1" customWidth="1"/>
    <col min="8980" max="8980" width="15.42578125" style="1" customWidth="1"/>
    <col min="8981" max="8981" width="21.42578125" style="1" customWidth="1"/>
    <col min="8982" max="8982" width="18.28515625" style="1" customWidth="1"/>
    <col min="8983" max="8984" width="19.7109375" style="1" customWidth="1"/>
    <col min="8985" max="8985" width="6.28515625" style="1" customWidth="1"/>
    <col min="8986" max="8986" width="12" style="1" bestFit="1" customWidth="1"/>
    <col min="8987" max="9218" width="11" style="1"/>
    <col min="9219" max="9219" width="3.7109375" style="1" customWidth="1"/>
    <col min="9220" max="9220" width="2.85546875" style="1" customWidth="1"/>
    <col min="9221" max="9221" width="4" style="1" customWidth="1"/>
    <col min="9222" max="9222" width="25.7109375" style="1" customWidth="1"/>
    <col min="9223" max="9223" width="13.7109375" style="1" customWidth="1"/>
    <col min="9224" max="9224" width="13.28515625" style="1" customWidth="1"/>
    <col min="9225" max="9225" width="11.7109375" style="1" customWidth="1"/>
    <col min="9226" max="9226" width="21" style="1" customWidth="1"/>
    <col min="9227" max="9227" width="23.42578125" style="1" customWidth="1"/>
    <col min="9228" max="9228" width="21" style="1" customWidth="1"/>
    <col min="9229" max="9229" width="15.42578125" style="1" customWidth="1"/>
    <col min="9230" max="9230" width="24.85546875" style="1" customWidth="1"/>
    <col min="9231" max="9231" width="19.85546875" style="1" customWidth="1"/>
    <col min="9232" max="9232" width="19.42578125" style="1" customWidth="1"/>
    <col min="9233" max="9233" width="15.42578125" style="1" customWidth="1"/>
    <col min="9234" max="9234" width="22" style="1" customWidth="1"/>
    <col min="9235" max="9235" width="20.140625" style="1" customWidth="1"/>
    <col min="9236" max="9236" width="15.42578125" style="1" customWidth="1"/>
    <col min="9237" max="9237" width="21.42578125" style="1" customWidth="1"/>
    <col min="9238" max="9238" width="18.28515625" style="1" customWidth="1"/>
    <col min="9239" max="9240" width="19.7109375" style="1" customWidth="1"/>
    <col min="9241" max="9241" width="6.28515625" style="1" customWidth="1"/>
    <col min="9242" max="9242" width="12" style="1" bestFit="1" customWidth="1"/>
    <col min="9243" max="9474" width="11" style="1"/>
    <col min="9475" max="9475" width="3.7109375" style="1" customWidth="1"/>
    <col min="9476" max="9476" width="2.85546875" style="1" customWidth="1"/>
    <col min="9477" max="9477" width="4" style="1" customWidth="1"/>
    <col min="9478" max="9478" width="25.7109375" style="1" customWidth="1"/>
    <col min="9479" max="9479" width="13.7109375" style="1" customWidth="1"/>
    <col min="9480" max="9480" width="13.28515625" style="1" customWidth="1"/>
    <col min="9481" max="9481" width="11.7109375" style="1" customWidth="1"/>
    <col min="9482" max="9482" width="21" style="1" customWidth="1"/>
    <col min="9483" max="9483" width="23.42578125" style="1" customWidth="1"/>
    <col min="9484" max="9484" width="21" style="1" customWidth="1"/>
    <col min="9485" max="9485" width="15.42578125" style="1" customWidth="1"/>
    <col min="9486" max="9486" width="24.85546875" style="1" customWidth="1"/>
    <col min="9487" max="9487" width="19.85546875" style="1" customWidth="1"/>
    <col min="9488" max="9488" width="19.42578125" style="1" customWidth="1"/>
    <col min="9489" max="9489" width="15.42578125" style="1" customWidth="1"/>
    <col min="9490" max="9490" width="22" style="1" customWidth="1"/>
    <col min="9491" max="9491" width="20.140625" style="1" customWidth="1"/>
    <col min="9492" max="9492" width="15.42578125" style="1" customWidth="1"/>
    <col min="9493" max="9493" width="21.42578125" style="1" customWidth="1"/>
    <col min="9494" max="9494" width="18.28515625" style="1" customWidth="1"/>
    <col min="9495" max="9496" width="19.7109375" style="1" customWidth="1"/>
    <col min="9497" max="9497" width="6.28515625" style="1" customWidth="1"/>
    <col min="9498" max="9498" width="12" style="1" bestFit="1" customWidth="1"/>
    <col min="9499" max="9730" width="11" style="1"/>
    <col min="9731" max="9731" width="3.7109375" style="1" customWidth="1"/>
    <col min="9732" max="9732" width="2.85546875" style="1" customWidth="1"/>
    <col min="9733" max="9733" width="4" style="1" customWidth="1"/>
    <col min="9734" max="9734" width="25.7109375" style="1" customWidth="1"/>
    <col min="9735" max="9735" width="13.7109375" style="1" customWidth="1"/>
    <col min="9736" max="9736" width="13.28515625" style="1" customWidth="1"/>
    <col min="9737" max="9737" width="11.7109375" style="1" customWidth="1"/>
    <col min="9738" max="9738" width="21" style="1" customWidth="1"/>
    <col min="9739" max="9739" width="23.42578125" style="1" customWidth="1"/>
    <col min="9740" max="9740" width="21" style="1" customWidth="1"/>
    <col min="9741" max="9741" width="15.42578125" style="1" customWidth="1"/>
    <col min="9742" max="9742" width="24.85546875" style="1" customWidth="1"/>
    <col min="9743" max="9743" width="19.85546875" style="1" customWidth="1"/>
    <col min="9744" max="9744" width="19.42578125" style="1" customWidth="1"/>
    <col min="9745" max="9745" width="15.42578125" style="1" customWidth="1"/>
    <col min="9746" max="9746" width="22" style="1" customWidth="1"/>
    <col min="9747" max="9747" width="20.140625" style="1" customWidth="1"/>
    <col min="9748" max="9748" width="15.42578125" style="1" customWidth="1"/>
    <col min="9749" max="9749" width="21.42578125" style="1" customWidth="1"/>
    <col min="9750" max="9750" width="18.28515625" style="1" customWidth="1"/>
    <col min="9751" max="9752" width="19.7109375" style="1" customWidth="1"/>
    <col min="9753" max="9753" width="6.28515625" style="1" customWidth="1"/>
    <col min="9754" max="9754" width="12" style="1" bestFit="1" customWidth="1"/>
    <col min="9755" max="9986" width="11" style="1"/>
    <col min="9987" max="9987" width="3.7109375" style="1" customWidth="1"/>
    <col min="9988" max="9988" width="2.85546875" style="1" customWidth="1"/>
    <col min="9989" max="9989" width="4" style="1" customWidth="1"/>
    <col min="9990" max="9990" width="25.7109375" style="1" customWidth="1"/>
    <col min="9991" max="9991" width="13.7109375" style="1" customWidth="1"/>
    <col min="9992" max="9992" width="13.28515625" style="1" customWidth="1"/>
    <col min="9993" max="9993" width="11.7109375" style="1" customWidth="1"/>
    <col min="9994" max="9994" width="21" style="1" customWidth="1"/>
    <col min="9995" max="9995" width="23.42578125" style="1" customWidth="1"/>
    <col min="9996" max="9996" width="21" style="1" customWidth="1"/>
    <col min="9997" max="9997" width="15.42578125" style="1" customWidth="1"/>
    <col min="9998" max="9998" width="24.85546875" style="1" customWidth="1"/>
    <col min="9999" max="9999" width="19.85546875" style="1" customWidth="1"/>
    <col min="10000" max="10000" width="19.42578125" style="1" customWidth="1"/>
    <col min="10001" max="10001" width="15.42578125" style="1" customWidth="1"/>
    <col min="10002" max="10002" width="22" style="1" customWidth="1"/>
    <col min="10003" max="10003" width="20.140625" style="1" customWidth="1"/>
    <col min="10004" max="10004" width="15.42578125" style="1" customWidth="1"/>
    <col min="10005" max="10005" width="21.42578125" style="1" customWidth="1"/>
    <col min="10006" max="10006" width="18.28515625" style="1" customWidth="1"/>
    <col min="10007" max="10008" width="19.7109375" style="1" customWidth="1"/>
    <col min="10009" max="10009" width="6.28515625" style="1" customWidth="1"/>
    <col min="10010" max="10010" width="12" style="1" bestFit="1" customWidth="1"/>
    <col min="10011" max="10242" width="11" style="1"/>
    <col min="10243" max="10243" width="3.7109375" style="1" customWidth="1"/>
    <col min="10244" max="10244" width="2.85546875" style="1" customWidth="1"/>
    <col min="10245" max="10245" width="4" style="1" customWidth="1"/>
    <col min="10246" max="10246" width="25.7109375" style="1" customWidth="1"/>
    <col min="10247" max="10247" width="13.7109375" style="1" customWidth="1"/>
    <col min="10248" max="10248" width="13.28515625" style="1" customWidth="1"/>
    <col min="10249" max="10249" width="11.7109375" style="1" customWidth="1"/>
    <col min="10250" max="10250" width="21" style="1" customWidth="1"/>
    <col min="10251" max="10251" width="23.42578125" style="1" customWidth="1"/>
    <col min="10252" max="10252" width="21" style="1" customWidth="1"/>
    <col min="10253" max="10253" width="15.42578125" style="1" customWidth="1"/>
    <col min="10254" max="10254" width="24.85546875" style="1" customWidth="1"/>
    <col min="10255" max="10255" width="19.85546875" style="1" customWidth="1"/>
    <col min="10256" max="10256" width="19.42578125" style="1" customWidth="1"/>
    <col min="10257" max="10257" width="15.42578125" style="1" customWidth="1"/>
    <col min="10258" max="10258" width="22" style="1" customWidth="1"/>
    <col min="10259" max="10259" width="20.140625" style="1" customWidth="1"/>
    <col min="10260" max="10260" width="15.42578125" style="1" customWidth="1"/>
    <col min="10261" max="10261" width="21.42578125" style="1" customWidth="1"/>
    <col min="10262" max="10262" width="18.28515625" style="1" customWidth="1"/>
    <col min="10263" max="10264" width="19.7109375" style="1" customWidth="1"/>
    <col min="10265" max="10265" width="6.28515625" style="1" customWidth="1"/>
    <col min="10266" max="10266" width="12" style="1" bestFit="1" customWidth="1"/>
    <col min="10267" max="10498" width="11" style="1"/>
    <col min="10499" max="10499" width="3.7109375" style="1" customWidth="1"/>
    <col min="10500" max="10500" width="2.85546875" style="1" customWidth="1"/>
    <col min="10501" max="10501" width="4" style="1" customWidth="1"/>
    <col min="10502" max="10502" width="25.7109375" style="1" customWidth="1"/>
    <col min="10503" max="10503" width="13.7109375" style="1" customWidth="1"/>
    <col min="10504" max="10504" width="13.28515625" style="1" customWidth="1"/>
    <col min="10505" max="10505" width="11.7109375" style="1" customWidth="1"/>
    <col min="10506" max="10506" width="21" style="1" customWidth="1"/>
    <col min="10507" max="10507" width="23.42578125" style="1" customWidth="1"/>
    <col min="10508" max="10508" width="21" style="1" customWidth="1"/>
    <col min="10509" max="10509" width="15.42578125" style="1" customWidth="1"/>
    <col min="10510" max="10510" width="24.85546875" style="1" customWidth="1"/>
    <col min="10511" max="10511" width="19.85546875" style="1" customWidth="1"/>
    <col min="10512" max="10512" width="19.42578125" style="1" customWidth="1"/>
    <col min="10513" max="10513" width="15.42578125" style="1" customWidth="1"/>
    <col min="10514" max="10514" width="22" style="1" customWidth="1"/>
    <col min="10515" max="10515" width="20.140625" style="1" customWidth="1"/>
    <col min="10516" max="10516" width="15.42578125" style="1" customWidth="1"/>
    <col min="10517" max="10517" width="21.42578125" style="1" customWidth="1"/>
    <col min="10518" max="10518" width="18.28515625" style="1" customWidth="1"/>
    <col min="10519" max="10520" width="19.7109375" style="1" customWidth="1"/>
    <col min="10521" max="10521" width="6.28515625" style="1" customWidth="1"/>
    <col min="10522" max="10522" width="12" style="1" bestFit="1" customWidth="1"/>
    <col min="10523" max="10754" width="11" style="1"/>
    <col min="10755" max="10755" width="3.7109375" style="1" customWidth="1"/>
    <col min="10756" max="10756" width="2.85546875" style="1" customWidth="1"/>
    <col min="10757" max="10757" width="4" style="1" customWidth="1"/>
    <col min="10758" max="10758" width="25.7109375" style="1" customWidth="1"/>
    <col min="10759" max="10759" width="13.7109375" style="1" customWidth="1"/>
    <col min="10760" max="10760" width="13.28515625" style="1" customWidth="1"/>
    <col min="10761" max="10761" width="11.7109375" style="1" customWidth="1"/>
    <col min="10762" max="10762" width="21" style="1" customWidth="1"/>
    <col min="10763" max="10763" width="23.42578125" style="1" customWidth="1"/>
    <col min="10764" max="10764" width="21" style="1" customWidth="1"/>
    <col min="10765" max="10765" width="15.42578125" style="1" customWidth="1"/>
    <col min="10766" max="10766" width="24.85546875" style="1" customWidth="1"/>
    <col min="10767" max="10767" width="19.85546875" style="1" customWidth="1"/>
    <col min="10768" max="10768" width="19.42578125" style="1" customWidth="1"/>
    <col min="10769" max="10769" width="15.42578125" style="1" customWidth="1"/>
    <col min="10770" max="10770" width="22" style="1" customWidth="1"/>
    <col min="10771" max="10771" width="20.140625" style="1" customWidth="1"/>
    <col min="10772" max="10772" width="15.42578125" style="1" customWidth="1"/>
    <col min="10773" max="10773" width="21.42578125" style="1" customWidth="1"/>
    <col min="10774" max="10774" width="18.28515625" style="1" customWidth="1"/>
    <col min="10775" max="10776" width="19.7109375" style="1" customWidth="1"/>
    <col min="10777" max="10777" width="6.28515625" style="1" customWidth="1"/>
    <col min="10778" max="10778" width="12" style="1" bestFit="1" customWidth="1"/>
    <col min="10779" max="11010" width="11" style="1"/>
    <col min="11011" max="11011" width="3.7109375" style="1" customWidth="1"/>
    <col min="11012" max="11012" width="2.85546875" style="1" customWidth="1"/>
    <col min="11013" max="11013" width="4" style="1" customWidth="1"/>
    <col min="11014" max="11014" width="25.7109375" style="1" customWidth="1"/>
    <col min="11015" max="11015" width="13.7109375" style="1" customWidth="1"/>
    <col min="11016" max="11016" width="13.28515625" style="1" customWidth="1"/>
    <col min="11017" max="11017" width="11.7109375" style="1" customWidth="1"/>
    <col min="11018" max="11018" width="21" style="1" customWidth="1"/>
    <col min="11019" max="11019" width="23.42578125" style="1" customWidth="1"/>
    <col min="11020" max="11020" width="21" style="1" customWidth="1"/>
    <col min="11021" max="11021" width="15.42578125" style="1" customWidth="1"/>
    <col min="11022" max="11022" width="24.85546875" style="1" customWidth="1"/>
    <col min="11023" max="11023" width="19.85546875" style="1" customWidth="1"/>
    <col min="11024" max="11024" width="19.42578125" style="1" customWidth="1"/>
    <col min="11025" max="11025" width="15.42578125" style="1" customWidth="1"/>
    <col min="11026" max="11026" width="22" style="1" customWidth="1"/>
    <col min="11027" max="11027" width="20.140625" style="1" customWidth="1"/>
    <col min="11028" max="11028" width="15.42578125" style="1" customWidth="1"/>
    <col min="11029" max="11029" width="21.42578125" style="1" customWidth="1"/>
    <col min="11030" max="11030" width="18.28515625" style="1" customWidth="1"/>
    <col min="11031" max="11032" width="19.7109375" style="1" customWidth="1"/>
    <col min="11033" max="11033" width="6.28515625" style="1" customWidth="1"/>
    <col min="11034" max="11034" width="12" style="1" bestFit="1" customWidth="1"/>
    <col min="11035" max="11266" width="11" style="1"/>
    <col min="11267" max="11267" width="3.7109375" style="1" customWidth="1"/>
    <col min="11268" max="11268" width="2.85546875" style="1" customWidth="1"/>
    <col min="11269" max="11269" width="4" style="1" customWidth="1"/>
    <col min="11270" max="11270" width="25.7109375" style="1" customWidth="1"/>
    <col min="11271" max="11271" width="13.7109375" style="1" customWidth="1"/>
    <col min="11272" max="11272" width="13.28515625" style="1" customWidth="1"/>
    <col min="11273" max="11273" width="11.7109375" style="1" customWidth="1"/>
    <col min="11274" max="11274" width="21" style="1" customWidth="1"/>
    <col min="11275" max="11275" width="23.42578125" style="1" customWidth="1"/>
    <col min="11276" max="11276" width="21" style="1" customWidth="1"/>
    <col min="11277" max="11277" width="15.42578125" style="1" customWidth="1"/>
    <col min="11278" max="11278" width="24.85546875" style="1" customWidth="1"/>
    <col min="11279" max="11279" width="19.85546875" style="1" customWidth="1"/>
    <col min="11280" max="11280" width="19.42578125" style="1" customWidth="1"/>
    <col min="11281" max="11281" width="15.42578125" style="1" customWidth="1"/>
    <col min="11282" max="11282" width="22" style="1" customWidth="1"/>
    <col min="11283" max="11283" width="20.140625" style="1" customWidth="1"/>
    <col min="11284" max="11284" width="15.42578125" style="1" customWidth="1"/>
    <col min="11285" max="11285" width="21.42578125" style="1" customWidth="1"/>
    <col min="11286" max="11286" width="18.28515625" style="1" customWidth="1"/>
    <col min="11287" max="11288" width="19.7109375" style="1" customWidth="1"/>
    <col min="11289" max="11289" width="6.28515625" style="1" customWidth="1"/>
    <col min="11290" max="11290" width="12" style="1" bestFit="1" customWidth="1"/>
    <col min="11291" max="11522" width="11" style="1"/>
    <col min="11523" max="11523" width="3.7109375" style="1" customWidth="1"/>
    <col min="11524" max="11524" width="2.85546875" style="1" customWidth="1"/>
    <col min="11525" max="11525" width="4" style="1" customWidth="1"/>
    <col min="11526" max="11526" width="25.7109375" style="1" customWidth="1"/>
    <col min="11527" max="11527" width="13.7109375" style="1" customWidth="1"/>
    <col min="11528" max="11528" width="13.28515625" style="1" customWidth="1"/>
    <col min="11529" max="11529" width="11.7109375" style="1" customWidth="1"/>
    <col min="11530" max="11530" width="21" style="1" customWidth="1"/>
    <col min="11531" max="11531" width="23.42578125" style="1" customWidth="1"/>
    <col min="11532" max="11532" width="21" style="1" customWidth="1"/>
    <col min="11533" max="11533" width="15.42578125" style="1" customWidth="1"/>
    <col min="11534" max="11534" width="24.85546875" style="1" customWidth="1"/>
    <col min="11535" max="11535" width="19.85546875" style="1" customWidth="1"/>
    <col min="11536" max="11536" width="19.42578125" style="1" customWidth="1"/>
    <col min="11537" max="11537" width="15.42578125" style="1" customWidth="1"/>
    <col min="11538" max="11538" width="22" style="1" customWidth="1"/>
    <col min="11539" max="11539" width="20.140625" style="1" customWidth="1"/>
    <col min="11540" max="11540" width="15.42578125" style="1" customWidth="1"/>
    <col min="11541" max="11541" width="21.42578125" style="1" customWidth="1"/>
    <col min="11542" max="11542" width="18.28515625" style="1" customWidth="1"/>
    <col min="11543" max="11544" width="19.7109375" style="1" customWidth="1"/>
    <col min="11545" max="11545" width="6.28515625" style="1" customWidth="1"/>
    <col min="11546" max="11546" width="12" style="1" bestFit="1" customWidth="1"/>
    <col min="11547" max="11778" width="11" style="1"/>
    <col min="11779" max="11779" width="3.7109375" style="1" customWidth="1"/>
    <col min="11780" max="11780" width="2.85546875" style="1" customWidth="1"/>
    <col min="11781" max="11781" width="4" style="1" customWidth="1"/>
    <col min="11782" max="11782" width="25.7109375" style="1" customWidth="1"/>
    <col min="11783" max="11783" width="13.7109375" style="1" customWidth="1"/>
    <col min="11784" max="11784" width="13.28515625" style="1" customWidth="1"/>
    <col min="11785" max="11785" width="11.7109375" style="1" customWidth="1"/>
    <col min="11786" max="11786" width="21" style="1" customWidth="1"/>
    <col min="11787" max="11787" width="23.42578125" style="1" customWidth="1"/>
    <col min="11788" max="11788" width="21" style="1" customWidth="1"/>
    <col min="11789" max="11789" width="15.42578125" style="1" customWidth="1"/>
    <col min="11790" max="11790" width="24.85546875" style="1" customWidth="1"/>
    <col min="11791" max="11791" width="19.85546875" style="1" customWidth="1"/>
    <col min="11792" max="11792" width="19.42578125" style="1" customWidth="1"/>
    <col min="11793" max="11793" width="15.42578125" style="1" customWidth="1"/>
    <col min="11794" max="11794" width="22" style="1" customWidth="1"/>
    <col min="11795" max="11795" width="20.140625" style="1" customWidth="1"/>
    <col min="11796" max="11796" width="15.42578125" style="1" customWidth="1"/>
    <col min="11797" max="11797" width="21.42578125" style="1" customWidth="1"/>
    <col min="11798" max="11798" width="18.28515625" style="1" customWidth="1"/>
    <col min="11799" max="11800" width="19.7109375" style="1" customWidth="1"/>
    <col min="11801" max="11801" width="6.28515625" style="1" customWidth="1"/>
    <col min="11802" max="11802" width="12" style="1" bestFit="1" customWidth="1"/>
    <col min="11803" max="12034" width="11" style="1"/>
    <col min="12035" max="12035" width="3.7109375" style="1" customWidth="1"/>
    <col min="12036" max="12036" width="2.85546875" style="1" customWidth="1"/>
    <col min="12037" max="12037" width="4" style="1" customWidth="1"/>
    <col min="12038" max="12038" width="25.7109375" style="1" customWidth="1"/>
    <col min="12039" max="12039" width="13.7109375" style="1" customWidth="1"/>
    <col min="12040" max="12040" width="13.28515625" style="1" customWidth="1"/>
    <col min="12041" max="12041" width="11.7109375" style="1" customWidth="1"/>
    <col min="12042" max="12042" width="21" style="1" customWidth="1"/>
    <col min="12043" max="12043" width="23.42578125" style="1" customWidth="1"/>
    <col min="12044" max="12044" width="21" style="1" customWidth="1"/>
    <col min="12045" max="12045" width="15.42578125" style="1" customWidth="1"/>
    <col min="12046" max="12046" width="24.85546875" style="1" customWidth="1"/>
    <col min="12047" max="12047" width="19.85546875" style="1" customWidth="1"/>
    <col min="12048" max="12048" width="19.42578125" style="1" customWidth="1"/>
    <col min="12049" max="12049" width="15.42578125" style="1" customWidth="1"/>
    <col min="12050" max="12050" width="22" style="1" customWidth="1"/>
    <col min="12051" max="12051" width="20.140625" style="1" customWidth="1"/>
    <col min="12052" max="12052" width="15.42578125" style="1" customWidth="1"/>
    <col min="12053" max="12053" width="21.42578125" style="1" customWidth="1"/>
    <col min="12054" max="12054" width="18.28515625" style="1" customWidth="1"/>
    <col min="12055" max="12056" width="19.7109375" style="1" customWidth="1"/>
    <col min="12057" max="12057" width="6.28515625" style="1" customWidth="1"/>
    <col min="12058" max="12058" width="12" style="1" bestFit="1" customWidth="1"/>
    <col min="12059" max="12290" width="11" style="1"/>
    <col min="12291" max="12291" width="3.7109375" style="1" customWidth="1"/>
    <col min="12292" max="12292" width="2.85546875" style="1" customWidth="1"/>
    <col min="12293" max="12293" width="4" style="1" customWidth="1"/>
    <col min="12294" max="12294" width="25.7109375" style="1" customWidth="1"/>
    <col min="12295" max="12295" width="13.7109375" style="1" customWidth="1"/>
    <col min="12296" max="12296" width="13.28515625" style="1" customWidth="1"/>
    <col min="12297" max="12297" width="11.7109375" style="1" customWidth="1"/>
    <col min="12298" max="12298" width="21" style="1" customWidth="1"/>
    <col min="12299" max="12299" width="23.42578125" style="1" customWidth="1"/>
    <col min="12300" max="12300" width="21" style="1" customWidth="1"/>
    <col min="12301" max="12301" width="15.42578125" style="1" customWidth="1"/>
    <col min="12302" max="12302" width="24.85546875" style="1" customWidth="1"/>
    <col min="12303" max="12303" width="19.85546875" style="1" customWidth="1"/>
    <col min="12304" max="12304" width="19.42578125" style="1" customWidth="1"/>
    <col min="12305" max="12305" width="15.42578125" style="1" customWidth="1"/>
    <col min="12306" max="12306" width="22" style="1" customWidth="1"/>
    <col min="12307" max="12307" width="20.140625" style="1" customWidth="1"/>
    <col min="12308" max="12308" width="15.42578125" style="1" customWidth="1"/>
    <col min="12309" max="12309" width="21.42578125" style="1" customWidth="1"/>
    <col min="12310" max="12310" width="18.28515625" style="1" customWidth="1"/>
    <col min="12311" max="12312" width="19.7109375" style="1" customWidth="1"/>
    <col min="12313" max="12313" width="6.28515625" style="1" customWidth="1"/>
    <col min="12314" max="12314" width="12" style="1" bestFit="1" customWidth="1"/>
    <col min="12315" max="12546" width="11" style="1"/>
    <col min="12547" max="12547" width="3.7109375" style="1" customWidth="1"/>
    <col min="12548" max="12548" width="2.85546875" style="1" customWidth="1"/>
    <col min="12549" max="12549" width="4" style="1" customWidth="1"/>
    <col min="12550" max="12550" width="25.7109375" style="1" customWidth="1"/>
    <col min="12551" max="12551" width="13.7109375" style="1" customWidth="1"/>
    <col min="12552" max="12552" width="13.28515625" style="1" customWidth="1"/>
    <col min="12553" max="12553" width="11.7109375" style="1" customWidth="1"/>
    <col min="12554" max="12554" width="21" style="1" customWidth="1"/>
    <col min="12555" max="12555" width="23.42578125" style="1" customWidth="1"/>
    <col min="12556" max="12556" width="21" style="1" customWidth="1"/>
    <col min="12557" max="12557" width="15.42578125" style="1" customWidth="1"/>
    <col min="12558" max="12558" width="24.85546875" style="1" customWidth="1"/>
    <col min="12559" max="12559" width="19.85546875" style="1" customWidth="1"/>
    <col min="12560" max="12560" width="19.42578125" style="1" customWidth="1"/>
    <col min="12561" max="12561" width="15.42578125" style="1" customWidth="1"/>
    <col min="12562" max="12562" width="22" style="1" customWidth="1"/>
    <col min="12563" max="12563" width="20.140625" style="1" customWidth="1"/>
    <col min="12564" max="12564" width="15.42578125" style="1" customWidth="1"/>
    <col min="12565" max="12565" width="21.42578125" style="1" customWidth="1"/>
    <col min="12566" max="12566" width="18.28515625" style="1" customWidth="1"/>
    <col min="12567" max="12568" width="19.7109375" style="1" customWidth="1"/>
    <col min="12569" max="12569" width="6.28515625" style="1" customWidth="1"/>
    <col min="12570" max="12570" width="12" style="1" bestFit="1" customWidth="1"/>
    <col min="12571" max="12802" width="11" style="1"/>
    <col min="12803" max="12803" width="3.7109375" style="1" customWidth="1"/>
    <col min="12804" max="12804" width="2.85546875" style="1" customWidth="1"/>
    <col min="12805" max="12805" width="4" style="1" customWidth="1"/>
    <col min="12806" max="12806" width="25.7109375" style="1" customWidth="1"/>
    <col min="12807" max="12807" width="13.7109375" style="1" customWidth="1"/>
    <col min="12808" max="12808" width="13.28515625" style="1" customWidth="1"/>
    <col min="12809" max="12809" width="11.7109375" style="1" customWidth="1"/>
    <col min="12810" max="12810" width="21" style="1" customWidth="1"/>
    <col min="12811" max="12811" width="23.42578125" style="1" customWidth="1"/>
    <col min="12812" max="12812" width="21" style="1" customWidth="1"/>
    <col min="12813" max="12813" width="15.42578125" style="1" customWidth="1"/>
    <col min="12814" max="12814" width="24.85546875" style="1" customWidth="1"/>
    <col min="12815" max="12815" width="19.85546875" style="1" customWidth="1"/>
    <col min="12816" max="12816" width="19.42578125" style="1" customWidth="1"/>
    <col min="12817" max="12817" width="15.42578125" style="1" customWidth="1"/>
    <col min="12818" max="12818" width="22" style="1" customWidth="1"/>
    <col min="12819" max="12819" width="20.140625" style="1" customWidth="1"/>
    <col min="12820" max="12820" width="15.42578125" style="1" customWidth="1"/>
    <col min="12821" max="12821" width="21.42578125" style="1" customWidth="1"/>
    <col min="12822" max="12822" width="18.28515625" style="1" customWidth="1"/>
    <col min="12823" max="12824" width="19.7109375" style="1" customWidth="1"/>
    <col min="12825" max="12825" width="6.28515625" style="1" customWidth="1"/>
    <col min="12826" max="12826" width="12" style="1" bestFit="1" customWidth="1"/>
    <col min="12827" max="13058" width="11" style="1"/>
    <col min="13059" max="13059" width="3.7109375" style="1" customWidth="1"/>
    <col min="13060" max="13060" width="2.85546875" style="1" customWidth="1"/>
    <col min="13061" max="13061" width="4" style="1" customWidth="1"/>
    <col min="13062" max="13062" width="25.7109375" style="1" customWidth="1"/>
    <col min="13063" max="13063" width="13.7109375" style="1" customWidth="1"/>
    <col min="13064" max="13064" width="13.28515625" style="1" customWidth="1"/>
    <col min="13065" max="13065" width="11.7109375" style="1" customWidth="1"/>
    <col min="13066" max="13066" width="21" style="1" customWidth="1"/>
    <col min="13067" max="13067" width="23.42578125" style="1" customWidth="1"/>
    <col min="13068" max="13068" width="21" style="1" customWidth="1"/>
    <col min="13069" max="13069" width="15.42578125" style="1" customWidth="1"/>
    <col min="13070" max="13070" width="24.85546875" style="1" customWidth="1"/>
    <col min="13071" max="13071" width="19.85546875" style="1" customWidth="1"/>
    <col min="13072" max="13072" width="19.42578125" style="1" customWidth="1"/>
    <col min="13073" max="13073" width="15.42578125" style="1" customWidth="1"/>
    <col min="13074" max="13074" width="22" style="1" customWidth="1"/>
    <col min="13075" max="13075" width="20.140625" style="1" customWidth="1"/>
    <col min="13076" max="13076" width="15.42578125" style="1" customWidth="1"/>
    <col min="13077" max="13077" width="21.42578125" style="1" customWidth="1"/>
    <col min="13078" max="13078" width="18.28515625" style="1" customWidth="1"/>
    <col min="13079" max="13080" width="19.7109375" style="1" customWidth="1"/>
    <col min="13081" max="13081" width="6.28515625" style="1" customWidth="1"/>
    <col min="13082" max="13082" width="12" style="1" bestFit="1" customWidth="1"/>
    <col min="13083" max="13314" width="11" style="1"/>
    <col min="13315" max="13315" width="3.7109375" style="1" customWidth="1"/>
    <col min="13316" max="13316" width="2.85546875" style="1" customWidth="1"/>
    <col min="13317" max="13317" width="4" style="1" customWidth="1"/>
    <col min="13318" max="13318" width="25.7109375" style="1" customWidth="1"/>
    <col min="13319" max="13319" width="13.7109375" style="1" customWidth="1"/>
    <col min="13320" max="13320" width="13.28515625" style="1" customWidth="1"/>
    <col min="13321" max="13321" width="11.7109375" style="1" customWidth="1"/>
    <col min="13322" max="13322" width="21" style="1" customWidth="1"/>
    <col min="13323" max="13323" width="23.42578125" style="1" customWidth="1"/>
    <col min="13324" max="13324" width="21" style="1" customWidth="1"/>
    <col min="13325" max="13325" width="15.42578125" style="1" customWidth="1"/>
    <col min="13326" max="13326" width="24.85546875" style="1" customWidth="1"/>
    <col min="13327" max="13327" width="19.85546875" style="1" customWidth="1"/>
    <col min="13328" max="13328" width="19.42578125" style="1" customWidth="1"/>
    <col min="13329" max="13329" width="15.42578125" style="1" customWidth="1"/>
    <col min="13330" max="13330" width="22" style="1" customWidth="1"/>
    <col min="13331" max="13331" width="20.140625" style="1" customWidth="1"/>
    <col min="13332" max="13332" width="15.42578125" style="1" customWidth="1"/>
    <col min="13333" max="13333" width="21.42578125" style="1" customWidth="1"/>
    <col min="13334" max="13334" width="18.28515625" style="1" customWidth="1"/>
    <col min="13335" max="13336" width="19.7109375" style="1" customWidth="1"/>
    <col min="13337" max="13337" width="6.28515625" style="1" customWidth="1"/>
    <col min="13338" max="13338" width="12" style="1" bestFit="1" customWidth="1"/>
    <col min="13339" max="13570" width="11" style="1"/>
    <col min="13571" max="13571" width="3.7109375" style="1" customWidth="1"/>
    <col min="13572" max="13572" width="2.85546875" style="1" customWidth="1"/>
    <col min="13573" max="13573" width="4" style="1" customWidth="1"/>
    <col min="13574" max="13574" width="25.7109375" style="1" customWidth="1"/>
    <col min="13575" max="13575" width="13.7109375" style="1" customWidth="1"/>
    <col min="13576" max="13576" width="13.28515625" style="1" customWidth="1"/>
    <col min="13577" max="13577" width="11.7109375" style="1" customWidth="1"/>
    <col min="13578" max="13578" width="21" style="1" customWidth="1"/>
    <col min="13579" max="13579" width="23.42578125" style="1" customWidth="1"/>
    <col min="13580" max="13580" width="21" style="1" customWidth="1"/>
    <col min="13581" max="13581" width="15.42578125" style="1" customWidth="1"/>
    <col min="13582" max="13582" width="24.85546875" style="1" customWidth="1"/>
    <col min="13583" max="13583" width="19.85546875" style="1" customWidth="1"/>
    <col min="13584" max="13584" width="19.42578125" style="1" customWidth="1"/>
    <col min="13585" max="13585" width="15.42578125" style="1" customWidth="1"/>
    <col min="13586" max="13586" width="22" style="1" customWidth="1"/>
    <col min="13587" max="13587" width="20.140625" style="1" customWidth="1"/>
    <col min="13588" max="13588" width="15.42578125" style="1" customWidth="1"/>
    <col min="13589" max="13589" width="21.42578125" style="1" customWidth="1"/>
    <col min="13590" max="13590" width="18.28515625" style="1" customWidth="1"/>
    <col min="13591" max="13592" width="19.7109375" style="1" customWidth="1"/>
    <col min="13593" max="13593" width="6.28515625" style="1" customWidth="1"/>
    <col min="13594" max="13594" width="12" style="1" bestFit="1" customWidth="1"/>
    <col min="13595" max="13826" width="11" style="1"/>
    <col min="13827" max="13827" width="3.7109375" style="1" customWidth="1"/>
    <col min="13828" max="13828" width="2.85546875" style="1" customWidth="1"/>
    <col min="13829" max="13829" width="4" style="1" customWidth="1"/>
    <col min="13830" max="13830" width="25.7109375" style="1" customWidth="1"/>
    <col min="13831" max="13831" width="13.7109375" style="1" customWidth="1"/>
    <col min="13832" max="13832" width="13.28515625" style="1" customWidth="1"/>
    <col min="13833" max="13833" width="11.7109375" style="1" customWidth="1"/>
    <col min="13834" max="13834" width="21" style="1" customWidth="1"/>
    <col min="13835" max="13835" width="23.42578125" style="1" customWidth="1"/>
    <col min="13836" max="13836" width="21" style="1" customWidth="1"/>
    <col min="13837" max="13837" width="15.42578125" style="1" customWidth="1"/>
    <col min="13838" max="13838" width="24.85546875" style="1" customWidth="1"/>
    <col min="13839" max="13839" width="19.85546875" style="1" customWidth="1"/>
    <col min="13840" max="13840" width="19.42578125" style="1" customWidth="1"/>
    <col min="13841" max="13841" width="15.42578125" style="1" customWidth="1"/>
    <col min="13842" max="13842" width="22" style="1" customWidth="1"/>
    <col min="13843" max="13843" width="20.140625" style="1" customWidth="1"/>
    <col min="13844" max="13844" width="15.42578125" style="1" customWidth="1"/>
    <col min="13845" max="13845" width="21.42578125" style="1" customWidth="1"/>
    <col min="13846" max="13846" width="18.28515625" style="1" customWidth="1"/>
    <col min="13847" max="13848" width="19.7109375" style="1" customWidth="1"/>
    <col min="13849" max="13849" width="6.28515625" style="1" customWidth="1"/>
    <col min="13850" max="13850" width="12" style="1" bestFit="1" customWidth="1"/>
    <col min="13851" max="14082" width="11" style="1"/>
    <col min="14083" max="14083" width="3.7109375" style="1" customWidth="1"/>
    <col min="14084" max="14084" width="2.85546875" style="1" customWidth="1"/>
    <col min="14085" max="14085" width="4" style="1" customWidth="1"/>
    <col min="14086" max="14086" width="25.7109375" style="1" customWidth="1"/>
    <col min="14087" max="14087" width="13.7109375" style="1" customWidth="1"/>
    <col min="14088" max="14088" width="13.28515625" style="1" customWidth="1"/>
    <col min="14089" max="14089" width="11.7109375" style="1" customWidth="1"/>
    <col min="14090" max="14090" width="21" style="1" customWidth="1"/>
    <col min="14091" max="14091" width="23.42578125" style="1" customWidth="1"/>
    <col min="14092" max="14092" width="21" style="1" customWidth="1"/>
    <col min="14093" max="14093" width="15.42578125" style="1" customWidth="1"/>
    <col min="14094" max="14094" width="24.85546875" style="1" customWidth="1"/>
    <col min="14095" max="14095" width="19.85546875" style="1" customWidth="1"/>
    <col min="14096" max="14096" width="19.42578125" style="1" customWidth="1"/>
    <col min="14097" max="14097" width="15.42578125" style="1" customWidth="1"/>
    <col min="14098" max="14098" width="22" style="1" customWidth="1"/>
    <col min="14099" max="14099" width="20.140625" style="1" customWidth="1"/>
    <col min="14100" max="14100" width="15.42578125" style="1" customWidth="1"/>
    <col min="14101" max="14101" width="21.42578125" style="1" customWidth="1"/>
    <col min="14102" max="14102" width="18.28515625" style="1" customWidth="1"/>
    <col min="14103" max="14104" width="19.7109375" style="1" customWidth="1"/>
    <col min="14105" max="14105" width="6.28515625" style="1" customWidth="1"/>
    <col min="14106" max="14106" width="12" style="1" bestFit="1" customWidth="1"/>
    <col min="14107" max="14338" width="11" style="1"/>
    <col min="14339" max="14339" width="3.7109375" style="1" customWidth="1"/>
    <col min="14340" max="14340" width="2.85546875" style="1" customWidth="1"/>
    <col min="14341" max="14341" width="4" style="1" customWidth="1"/>
    <col min="14342" max="14342" width="25.7109375" style="1" customWidth="1"/>
    <col min="14343" max="14343" width="13.7109375" style="1" customWidth="1"/>
    <col min="14344" max="14344" width="13.28515625" style="1" customWidth="1"/>
    <col min="14345" max="14345" width="11.7109375" style="1" customWidth="1"/>
    <col min="14346" max="14346" width="21" style="1" customWidth="1"/>
    <col min="14347" max="14347" width="23.42578125" style="1" customWidth="1"/>
    <col min="14348" max="14348" width="21" style="1" customWidth="1"/>
    <col min="14349" max="14349" width="15.42578125" style="1" customWidth="1"/>
    <col min="14350" max="14350" width="24.85546875" style="1" customWidth="1"/>
    <col min="14351" max="14351" width="19.85546875" style="1" customWidth="1"/>
    <col min="14352" max="14352" width="19.42578125" style="1" customWidth="1"/>
    <col min="14353" max="14353" width="15.42578125" style="1" customWidth="1"/>
    <col min="14354" max="14354" width="22" style="1" customWidth="1"/>
    <col min="14355" max="14355" width="20.140625" style="1" customWidth="1"/>
    <col min="14356" max="14356" width="15.42578125" style="1" customWidth="1"/>
    <col min="14357" max="14357" width="21.42578125" style="1" customWidth="1"/>
    <col min="14358" max="14358" width="18.28515625" style="1" customWidth="1"/>
    <col min="14359" max="14360" width="19.7109375" style="1" customWidth="1"/>
    <col min="14361" max="14361" width="6.28515625" style="1" customWidth="1"/>
    <col min="14362" max="14362" width="12" style="1" bestFit="1" customWidth="1"/>
    <col min="14363" max="14594" width="11" style="1"/>
    <col min="14595" max="14595" width="3.7109375" style="1" customWidth="1"/>
    <col min="14596" max="14596" width="2.85546875" style="1" customWidth="1"/>
    <col min="14597" max="14597" width="4" style="1" customWidth="1"/>
    <col min="14598" max="14598" width="25.7109375" style="1" customWidth="1"/>
    <col min="14599" max="14599" width="13.7109375" style="1" customWidth="1"/>
    <col min="14600" max="14600" width="13.28515625" style="1" customWidth="1"/>
    <col min="14601" max="14601" width="11.7109375" style="1" customWidth="1"/>
    <col min="14602" max="14602" width="21" style="1" customWidth="1"/>
    <col min="14603" max="14603" width="23.42578125" style="1" customWidth="1"/>
    <col min="14604" max="14604" width="21" style="1" customWidth="1"/>
    <col min="14605" max="14605" width="15.42578125" style="1" customWidth="1"/>
    <col min="14606" max="14606" width="24.85546875" style="1" customWidth="1"/>
    <col min="14607" max="14607" width="19.85546875" style="1" customWidth="1"/>
    <col min="14608" max="14608" width="19.42578125" style="1" customWidth="1"/>
    <col min="14609" max="14609" width="15.42578125" style="1" customWidth="1"/>
    <col min="14610" max="14610" width="22" style="1" customWidth="1"/>
    <col min="14611" max="14611" width="20.140625" style="1" customWidth="1"/>
    <col min="14612" max="14612" width="15.42578125" style="1" customWidth="1"/>
    <col min="14613" max="14613" width="21.42578125" style="1" customWidth="1"/>
    <col min="14614" max="14614" width="18.28515625" style="1" customWidth="1"/>
    <col min="14615" max="14616" width="19.7109375" style="1" customWidth="1"/>
    <col min="14617" max="14617" width="6.28515625" style="1" customWidth="1"/>
    <col min="14618" max="14618" width="12" style="1" bestFit="1" customWidth="1"/>
    <col min="14619" max="14850" width="11" style="1"/>
    <col min="14851" max="14851" width="3.7109375" style="1" customWidth="1"/>
    <col min="14852" max="14852" width="2.85546875" style="1" customWidth="1"/>
    <col min="14853" max="14853" width="4" style="1" customWidth="1"/>
    <col min="14854" max="14854" width="25.7109375" style="1" customWidth="1"/>
    <col min="14855" max="14855" width="13.7109375" style="1" customWidth="1"/>
    <col min="14856" max="14856" width="13.28515625" style="1" customWidth="1"/>
    <col min="14857" max="14857" width="11.7109375" style="1" customWidth="1"/>
    <col min="14858" max="14858" width="21" style="1" customWidth="1"/>
    <col min="14859" max="14859" width="23.42578125" style="1" customWidth="1"/>
    <col min="14860" max="14860" width="21" style="1" customWidth="1"/>
    <col min="14861" max="14861" width="15.42578125" style="1" customWidth="1"/>
    <col min="14862" max="14862" width="24.85546875" style="1" customWidth="1"/>
    <col min="14863" max="14863" width="19.85546875" style="1" customWidth="1"/>
    <col min="14864" max="14864" width="19.42578125" style="1" customWidth="1"/>
    <col min="14865" max="14865" width="15.42578125" style="1" customWidth="1"/>
    <col min="14866" max="14866" width="22" style="1" customWidth="1"/>
    <col min="14867" max="14867" width="20.140625" style="1" customWidth="1"/>
    <col min="14868" max="14868" width="15.42578125" style="1" customWidth="1"/>
    <col min="14869" max="14869" width="21.42578125" style="1" customWidth="1"/>
    <col min="14870" max="14870" width="18.28515625" style="1" customWidth="1"/>
    <col min="14871" max="14872" width="19.7109375" style="1" customWidth="1"/>
    <col min="14873" max="14873" width="6.28515625" style="1" customWidth="1"/>
    <col min="14874" max="14874" width="12" style="1" bestFit="1" customWidth="1"/>
    <col min="14875" max="15106" width="11" style="1"/>
    <col min="15107" max="15107" width="3.7109375" style="1" customWidth="1"/>
    <col min="15108" max="15108" width="2.85546875" style="1" customWidth="1"/>
    <col min="15109" max="15109" width="4" style="1" customWidth="1"/>
    <col min="15110" max="15110" width="25.7109375" style="1" customWidth="1"/>
    <col min="15111" max="15111" width="13.7109375" style="1" customWidth="1"/>
    <col min="15112" max="15112" width="13.28515625" style="1" customWidth="1"/>
    <col min="15113" max="15113" width="11.7109375" style="1" customWidth="1"/>
    <col min="15114" max="15114" width="21" style="1" customWidth="1"/>
    <col min="15115" max="15115" width="23.42578125" style="1" customWidth="1"/>
    <col min="15116" max="15116" width="21" style="1" customWidth="1"/>
    <col min="15117" max="15117" width="15.42578125" style="1" customWidth="1"/>
    <col min="15118" max="15118" width="24.85546875" style="1" customWidth="1"/>
    <col min="15119" max="15119" width="19.85546875" style="1" customWidth="1"/>
    <col min="15120" max="15120" width="19.42578125" style="1" customWidth="1"/>
    <col min="15121" max="15121" width="15.42578125" style="1" customWidth="1"/>
    <col min="15122" max="15122" width="22" style="1" customWidth="1"/>
    <col min="15123" max="15123" width="20.140625" style="1" customWidth="1"/>
    <col min="15124" max="15124" width="15.42578125" style="1" customWidth="1"/>
    <col min="15125" max="15125" width="21.42578125" style="1" customWidth="1"/>
    <col min="15126" max="15126" width="18.28515625" style="1" customWidth="1"/>
    <col min="15127" max="15128" width="19.7109375" style="1" customWidth="1"/>
    <col min="15129" max="15129" width="6.28515625" style="1" customWidth="1"/>
    <col min="15130" max="15130" width="12" style="1" bestFit="1" customWidth="1"/>
    <col min="15131" max="15362" width="11" style="1"/>
    <col min="15363" max="15363" width="3.7109375" style="1" customWidth="1"/>
    <col min="15364" max="15364" width="2.85546875" style="1" customWidth="1"/>
    <col min="15365" max="15365" width="4" style="1" customWidth="1"/>
    <col min="15366" max="15366" width="25.7109375" style="1" customWidth="1"/>
    <col min="15367" max="15367" width="13.7109375" style="1" customWidth="1"/>
    <col min="15368" max="15368" width="13.28515625" style="1" customWidth="1"/>
    <col min="15369" max="15369" width="11.7109375" style="1" customWidth="1"/>
    <col min="15370" max="15370" width="21" style="1" customWidth="1"/>
    <col min="15371" max="15371" width="23.42578125" style="1" customWidth="1"/>
    <col min="15372" max="15372" width="21" style="1" customWidth="1"/>
    <col min="15373" max="15373" width="15.42578125" style="1" customWidth="1"/>
    <col min="15374" max="15374" width="24.85546875" style="1" customWidth="1"/>
    <col min="15375" max="15375" width="19.85546875" style="1" customWidth="1"/>
    <col min="15376" max="15376" width="19.42578125" style="1" customWidth="1"/>
    <col min="15377" max="15377" width="15.42578125" style="1" customWidth="1"/>
    <col min="15378" max="15378" width="22" style="1" customWidth="1"/>
    <col min="15379" max="15379" width="20.140625" style="1" customWidth="1"/>
    <col min="15380" max="15380" width="15.42578125" style="1" customWidth="1"/>
    <col min="15381" max="15381" width="21.42578125" style="1" customWidth="1"/>
    <col min="15382" max="15382" width="18.28515625" style="1" customWidth="1"/>
    <col min="15383" max="15384" width="19.7109375" style="1" customWidth="1"/>
    <col min="15385" max="15385" width="6.28515625" style="1" customWidth="1"/>
    <col min="15386" max="15386" width="12" style="1" bestFit="1" customWidth="1"/>
    <col min="15387" max="15618" width="11" style="1"/>
    <col min="15619" max="15619" width="3.7109375" style="1" customWidth="1"/>
    <col min="15620" max="15620" width="2.85546875" style="1" customWidth="1"/>
    <col min="15621" max="15621" width="4" style="1" customWidth="1"/>
    <col min="15622" max="15622" width="25.7109375" style="1" customWidth="1"/>
    <col min="15623" max="15623" width="13.7109375" style="1" customWidth="1"/>
    <col min="15624" max="15624" width="13.28515625" style="1" customWidth="1"/>
    <col min="15625" max="15625" width="11.7109375" style="1" customWidth="1"/>
    <col min="15626" max="15626" width="21" style="1" customWidth="1"/>
    <col min="15627" max="15627" width="23.42578125" style="1" customWidth="1"/>
    <col min="15628" max="15628" width="21" style="1" customWidth="1"/>
    <col min="15629" max="15629" width="15.42578125" style="1" customWidth="1"/>
    <col min="15630" max="15630" width="24.85546875" style="1" customWidth="1"/>
    <col min="15631" max="15631" width="19.85546875" style="1" customWidth="1"/>
    <col min="15632" max="15632" width="19.42578125" style="1" customWidth="1"/>
    <col min="15633" max="15633" width="15.42578125" style="1" customWidth="1"/>
    <col min="15634" max="15634" width="22" style="1" customWidth="1"/>
    <col min="15635" max="15635" width="20.140625" style="1" customWidth="1"/>
    <col min="15636" max="15636" width="15.42578125" style="1" customWidth="1"/>
    <col min="15637" max="15637" width="21.42578125" style="1" customWidth="1"/>
    <col min="15638" max="15638" width="18.28515625" style="1" customWidth="1"/>
    <col min="15639" max="15640" width="19.7109375" style="1" customWidth="1"/>
    <col min="15641" max="15641" width="6.28515625" style="1" customWidth="1"/>
    <col min="15642" max="15642" width="12" style="1" bestFit="1" customWidth="1"/>
    <col min="15643" max="15874" width="11" style="1"/>
    <col min="15875" max="15875" width="3.7109375" style="1" customWidth="1"/>
    <col min="15876" max="15876" width="2.85546875" style="1" customWidth="1"/>
    <col min="15877" max="15877" width="4" style="1" customWidth="1"/>
    <col min="15878" max="15878" width="25.7109375" style="1" customWidth="1"/>
    <col min="15879" max="15879" width="13.7109375" style="1" customWidth="1"/>
    <col min="15880" max="15880" width="13.28515625" style="1" customWidth="1"/>
    <col min="15881" max="15881" width="11.7109375" style="1" customWidth="1"/>
    <col min="15882" max="15882" width="21" style="1" customWidth="1"/>
    <col min="15883" max="15883" width="23.42578125" style="1" customWidth="1"/>
    <col min="15884" max="15884" width="21" style="1" customWidth="1"/>
    <col min="15885" max="15885" width="15.42578125" style="1" customWidth="1"/>
    <col min="15886" max="15886" width="24.85546875" style="1" customWidth="1"/>
    <col min="15887" max="15887" width="19.85546875" style="1" customWidth="1"/>
    <col min="15888" max="15888" width="19.42578125" style="1" customWidth="1"/>
    <col min="15889" max="15889" width="15.42578125" style="1" customWidth="1"/>
    <col min="15890" max="15890" width="22" style="1" customWidth="1"/>
    <col min="15891" max="15891" width="20.140625" style="1" customWidth="1"/>
    <col min="15892" max="15892" width="15.42578125" style="1" customWidth="1"/>
    <col min="15893" max="15893" width="21.42578125" style="1" customWidth="1"/>
    <col min="15894" max="15894" width="18.28515625" style="1" customWidth="1"/>
    <col min="15895" max="15896" width="19.7109375" style="1" customWidth="1"/>
    <col min="15897" max="15897" width="6.28515625" style="1" customWidth="1"/>
    <col min="15898" max="15898" width="12" style="1" bestFit="1" customWidth="1"/>
    <col min="15899" max="16130" width="11" style="1"/>
    <col min="16131" max="16131" width="3.7109375" style="1" customWidth="1"/>
    <col min="16132" max="16132" width="2.85546875" style="1" customWidth="1"/>
    <col min="16133" max="16133" width="4" style="1" customWidth="1"/>
    <col min="16134" max="16134" width="25.7109375" style="1" customWidth="1"/>
    <col min="16135" max="16135" width="13.7109375" style="1" customWidth="1"/>
    <col min="16136" max="16136" width="13.28515625" style="1" customWidth="1"/>
    <col min="16137" max="16137" width="11.7109375" style="1" customWidth="1"/>
    <col min="16138" max="16138" width="21" style="1" customWidth="1"/>
    <col min="16139" max="16139" width="23.42578125" style="1" customWidth="1"/>
    <col min="16140" max="16140" width="21" style="1" customWidth="1"/>
    <col min="16141" max="16141" width="15.42578125" style="1" customWidth="1"/>
    <col min="16142" max="16142" width="24.85546875" style="1" customWidth="1"/>
    <col min="16143" max="16143" width="19.85546875" style="1" customWidth="1"/>
    <col min="16144" max="16144" width="19.42578125" style="1" customWidth="1"/>
    <col min="16145" max="16145" width="15.42578125" style="1" customWidth="1"/>
    <col min="16146" max="16146" width="22" style="1" customWidth="1"/>
    <col min="16147" max="16147" width="20.140625" style="1" customWidth="1"/>
    <col min="16148" max="16148" width="15.42578125" style="1" customWidth="1"/>
    <col min="16149" max="16149" width="21.42578125" style="1" customWidth="1"/>
    <col min="16150" max="16150" width="18.28515625" style="1" customWidth="1"/>
    <col min="16151" max="16152" width="19.7109375" style="1" customWidth="1"/>
    <col min="16153" max="16153" width="6.28515625" style="1" customWidth="1"/>
    <col min="16154" max="16154" width="12" style="1" bestFit="1" customWidth="1"/>
    <col min="16155" max="16384" width="11" style="1"/>
  </cols>
  <sheetData>
    <row r="2" spans="2:27" ht="13.5" thickBot="1">
      <c r="B2" s="426" t="s">
        <v>3433</v>
      </c>
      <c r="AA2" s="6303" t="s">
        <v>1067</v>
      </c>
    </row>
    <row r="3" spans="2:27" ht="13.5" thickBot="1">
      <c r="B3" s="426" t="s">
        <v>7</v>
      </c>
      <c r="E3" s="6304">
        <f>'Com Prof'!D2</f>
        <v>0</v>
      </c>
      <c r="F3" s="6305"/>
      <c r="G3" s="6305"/>
    </row>
    <row r="4" spans="2:27" ht="13.5" thickBot="1">
      <c r="B4" s="426" t="s">
        <v>757</v>
      </c>
      <c r="E4" s="6435">
        <f>'Com Prof'!D3</f>
        <v>45657</v>
      </c>
      <c r="F4" s="6436"/>
      <c r="G4" s="6436"/>
    </row>
    <row r="5" spans="2:27">
      <c r="B5" s="426"/>
    </row>
    <row r="7" spans="2:27">
      <c r="C7" s="440" t="s">
        <v>851</v>
      </c>
    </row>
    <row r="8" spans="2:27">
      <c r="B8" s="10"/>
      <c r="C8" s="10"/>
      <c r="D8" s="10"/>
      <c r="E8" s="10"/>
      <c r="F8" s="10"/>
      <c r="G8" s="10"/>
      <c r="H8" s="10"/>
      <c r="I8" s="10"/>
      <c r="J8" s="10"/>
      <c r="K8" s="10"/>
      <c r="L8" s="10"/>
      <c r="M8" s="10"/>
      <c r="N8" s="10"/>
      <c r="O8" s="10"/>
      <c r="P8" s="10"/>
      <c r="Q8" s="10"/>
      <c r="R8" s="10"/>
      <c r="S8" s="10"/>
      <c r="T8" s="10"/>
      <c r="U8" s="10"/>
      <c r="V8" s="10"/>
      <c r="W8" s="10"/>
      <c r="X8" s="10"/>
      <c r="Y8" s="10"/>
    </row>
    <row r="9" spans="2:27">
      <c r="B9" s="7198"/>
      <c r="C9" s="7198"/>
      <c r="D9" s="7198"/>
      <c r="E9" s="7198"/>
      <c r="F9" s="7198"/>
      <c r="G9" s="7198"/>
      <c r="H9" s="7198"/>
      <c r="I9" s="7198"/>
      <c r="J9" s="7198"/>
      <c r="K9" s="7198"/>
      <c r="L9" s="7198"/>
      <c r="M9" s="7198"/>
      <c r="N9" s="7198"/>
      <c r="O9" s="7198"/>
      <c r="P9" s="7198"/>
      <c r="Q9" s="7198"/>
      <c r="R9" s="7198"/>
      <c r="S9" s="7198"/>
      <c r="T9" s="7198"/>
      <c r="U9" s="7198"/>
      <c r="V9" s="7198"/>
      <c r="W9" s="7198"/>
      <c r="X9" s="7198"/>
      <c r="Y9" s="7198"/>
    </row>
    <row r="10" spans="2:27">
      <c r="E10" s="447"/>
      <c r="M10" s="448"/>
      <c r="O10" s="4"/>
      <c r="P10" s="4"/>
      <c r="Q10" s="4"/>
    </row>
    <row r="11" spans="2:27" ht="13.5" thickBot="1">
      <c r="B11" s="6441"/>
      <c r="C11" s="6337"/>
      <c r="D11" s="6337"/>
      <c r="E11" s="6442"/>
      <c r="F11" s="6337"/>
      <c r="G11" s="6337"/>
      <c r="H11" s="6337"/>
      <c r="I11" s="6337"/>
      <c r="J11" s="6337"/>
      <c r="K11" s="6337"/>
      <c r="L11" s="6337"/>
      <c r="M11" s="6443"/>
      <c r="N11" s="6337"/>
      <c r="O11" s="6441"/>
      <c r="P11" s="6441"/>
      <c r="Q11" s="6441"/>
      <c r="R11" s="6337"/>
      <c r="S11" s="6337"/>
      <c r="T11" s="6337"/>
      <c r="U11" s="6337"/>
      <c r="V11" s="6337"/>
      <c r="W11" s="6337"/>
      <c r="X11" s="6337"/>
      <c r="Y11" s="6337"/>
    </row>
    <row r="12" spans="2:27" s="35" customFormat="1" ht="12.75" customHeight="1">
      <c r="B12" s="8947" t="s">
        <v>2736</v>
      </c>
      <c r="C12" s="8948"/>
      <c r="D12" s="8948"/>
      <c r="E12" s="8949"/>
      <c r="F12" s="8956" t="s">
        <v>3434</v>
      </c>
      <c r="G12" s="8959" t="s">
        <v>3435</v>
      </c>
      <c r="H12" s="8960"/>
      <c r="I12" s="8961"/>
      <c r="J12" s="8965" t="s">
        <v>3436</v>
      </c>
      <c r="K12" s="8914" t="s">
        <v>3437</v>
      </c>
      <c r="L12" s="8968" t="s">
        <v>3438</v>
      </c>
      <c r="M12" s="7088"/>
      <c r="N12" s="8969"/>
      <c r="O12" s="8914" t="s">
        <v>3439</v>
      </c>
      <c r="P12" s="8970" t="s">
        <v>3440</v>
      </c>
      <c r="Q12" s="8970"/>
      <c r="R12" s="8970"/>
      <c r="S12" s="8970" t="s">
        <v>3441</v>
      </c>
      <c r="T12" s="8970"/>
      <c r="U12" s="8970"/>
      <c r="V12" s="8971" t="s">
        <v>3442</v>
      </c>
      <c r="W12" s="8974" t="s">
        <v>3443</v>
      </c>
      <c r="X12" s="8974" t="s">
        <v>3443</v>
      </c>
      <c r="Y12" s="8976" t="s">
        <v>3444</v>
      </c>
    </row>
    <row r="13" spans="2:27" s="35" customFormat="1">
      <c r="B13" s="8950"/>
      <c r="C13" s="8951"/>
      <c r="D13" s="8951"/>
      <c r="E13" s="8952"/>
      <c r="F13" s="8957"/>
      <c r="G13" s="8962"/>
      <c r="H13" s="8963"/>
      <c r="I13" s="8964"/>
      <c r="J13" s="8966"/>
      <c r="K13" s="8586"/>
      <c r="L13" s="6444" t="s">
        <v>832</v>
      </c>
      <c r="M13" s="8935" t="s">
        <v>3445</v>
      </c>
      <c r="N13" s="8935"/>
      <c r="O13" s="8586"/>
      <c r="P13" s="6444" t="s">
        <v>832</v>
      </c>
      <c r="Q13" s="8935" t="s">
        <v>3446</v>
      </c>
      <c r="R13" s="8935"/>
      <c r="S13" s="6444" t="s">
        <v>832</v>
      </c>
      <c r="T13" s="8935" t="s">
        <v>3445</v>
      </c>
      <c r="U13" s="8935"/>
      <c r="V13" s="8972"/>
      <c r="W13" s="8975"/>
      <c r="X13" s="8975"/>
      <c r="Y13" s="8977"/>
    </row>
    <row r="14" spans="2:27" s="35" customFormat="1">
      <c r="B14" s="8953"/>
      <c r="C14" s="8954"/>
      <c r="D14" s="8954"/>
      <c r="E14" s="8955"/>
      <c r="F14" s="8958"/>
      <c r="G14" s="6446" t="s">
        <v>3447</v>
      </c>
      <c r="H14" s="6447" t="s">
        <v>3448</v>
      </c>
      <c r="I14" s="6446" t="s">
        <v>164</v>
      </c>
      <c r="J14" s="8967"/>
      <c r="K14" s="8613"/>
      <c r="L14" s="6448" t="s">
        <v>3449</v>
      </c>
      <c r="M14" s="6445" t="s">
        <v>1804</v>
      </c>
      <c r="N14" s="6445" t="s">
        <v>243</v>
      </c>
      <c r="O14" s="8613"/>
      <c r="P14" s="6448" t="s">
        <v>3449</v>
      </c>
      <c r="Q14" s="6445" t="s">
        <v>1804</v>
      </c>
      <c r="R14" s="6445" t="s">
        <v>243</v>
      </c>
      <c r="S14" s="6448" t="s">
        <v>3449</v>
      </c>
      <c r="T14" s="6445" t="s">
        <v>1804</v>
      </c>
      <c r="U14" s="6445" t="s">
        <v>243</v>
      </c>
      <c r="V14" s="8973"/>
      <c r="W14" s="6449" t="s">
        <v>3450</v>
      </c>
      <c r="X14" s="6448" t="s">
        <v>3015</v>
      </c>
      <c r="Y14" s="8978"/>
    </row>
    <row r="15" spans="2:27" ht="15" customHeight="1" thickBot="1">
      <c r="B15" s="8939" t="s">
        <v>2675</v>
      </c>
      <c r="C15" s="8940"/>
      <c r="D15" s="8940"/>
      <c r="E15" s="8940"/>
      <c r="F15" s="6451" t="s">
        <v>2677</v>
      </c>
      <c r="G15" s="6452" t="s">
        <v>3451</v>
      </c>
      <c r="H15" s="6453" t="s">
        <v>3452</v>
      </c>
      <c r="I15" s="6453" t="s">
        <v>3453</v>
      </c>
      <c r="J15" s="6450" t="s">
        <v>2682</v>
      </c>
      <c r="K15" s="6450" t="s">
        <v>2691</v>
      </c>
      <c r="L15" s="6451" t="s">
        <v>3454</v>
      </c>
      <c r="M15" s="6451" t="s">
        <v>3455</v>
      </c>
      <c r="N15" s="6451" t="s">
        <v>3456</v>
      </c>
      <c r="O15" s="6451" t="s">
        <v>3457</v>
      </c>
      <c r="P15" s="6451" t="s">
        <v>3458</v>
      </c>
      <c r="Q15" s="6451" t="s">
        <v>3459</v>
      </c>
      <c r="R15" s="6451" t="s">
        <v>3460</v>
      </c>
      <c r="S15" s="6451" t="s">
        <v>3461</v>
      </c>
      <c r="T15" s="6451" t="s">
        <v>3462</v>
      </c>
      <c r="U15" s="6451" t="s">
        <v>3463</v>
      </c>
      <c r="V15" s="6451" t="s">
        <v>3464</v>
      </c>
      <c r="W15" s="6451" t="s">
        <v>3465</v>
      </c>
      <c r="X15" s="6454" t="s">
        <v>3466</v>
      </c>
      <c r="Y15" s="6451" t="s">
        <v>3467</v>
      </c>
    </row>
    <row r="16" spans="2:27">
      <c r="B16" s="6455"/>
      <c r="C16" s="6456"/>
      <c r="D16" s="6456"/>
      <c r="E16" s="6456"/>
      <c r="F16" s="6457" t="s">
        <v>193</v>
      </c>
      <c r="G16" s="6457"/>
      <c r="H16" s="6457"/>
      <c r="I16" s="6457"/>
      <c r="J16" s="6457"/>
      <c r="K16" s="6457"/>
      <c r="L16" s="6457" t="s">
        <v>193</v>
      </c>
      <c r="M16" s="6457" t="s">
        <v>193</v>
      </c>
      <c r="N16" s="6457"/>
      <c r="O16" s="6457" t="s">
        <v>193</v>
      </c>
      <c r="P16" s="6457" t="s">
        <v>193</v>
      </c>
      <c r="Q16" s="6457"/>
      <c r="R16" s="6457"/>
      <c r="S16" s="6457" t="s">
        <v>193</v>
      </c>
      <c r="T16" s="6457"/>
      <c r="U16" s="6457"/>
      <c r="V16" s="6457" t="s">
        <v>193</v>
      </c>
      <c r="W16" s="6458"/>
      <c r="X16" s="6458"/>
      <c r="Y16" s="6459"/>
    </row>
    <row r="17" spans="2:25">
      <c r="B17" s="6460">
        <v>1</v>
      </c>
      <c r="C17" s="6461" t="s">
        <v>1718</v>
      </c>
      <c r="D17" s="6461"/>
      <c r="E17" s="6461"/>
      <c r="F17" s="6462"/>
      <c r="G17" s="765" t="s">
        <v>3468</v>
      </c>
      <c r="H17" s="765" t="s">
        <v>3468</v>
      </c>
      <c r="I17" s="765" t="s">
        <v>3468</v>
      </c>
      <c r="J17" s="765" t="s">
        <v>3468</v>
      </c>
      <c r="K17" s="6463">
        <f>SUM(K18:K21)</f>
        <v>0</v>
      </c>
      <c r="L17" s="6463">
        <f>SUM(L18:L21)</f>
        <v>0</v>
      </c>
      <c r="M17" s="6463">
        <f>SUM(M18:M21)</f>
        <v>0</v>
      </c>
      <c r="N17" s="6463">
        <f>SUM(N18:N21)</f>
        <v>0</v>
      </c>
      <c r="O17" s="6463">
        <f>K17-L17-M17-N17</f>
        <v>0</v>
      </c>
      <c r="P17" s="6463">
        <f t="shared" ref="P17:X17" si="0">SUM(P18:P21)</f>
        <v>0</v>
      </c>
      <c r="Q17" s="6463">
        <f t="shared" si="0"/>
        <v>0</v>
      </c>
      <c r="R17" s="6463">
        <f t="shared" si="0"/>
        <v>0</v>
      </c>
      <c r="S17" s="6463">
        <f t="shared" si="0"/>
        <v>0</v>
      </c>
      <c r="T17" s="6463">
        <f t="shared" si="0"/>
        <v>0</v>
      </c>
      <c r="U17" s="6463">
        <f t="shared" si="0"/>
        <v>0</v>
      </c>
      <c r="V17" s="6463">
        <f>O17+P17+Q17+R17-S17-T17-U17</f>
        <v>0</v>
      </c>
      <c r="W17" s="6463">
        <f t="shared" si="0"/>
        <v>0</v>
      </c>
      <c r="X17" s="6463">
        <f t="shared" si="0"/>
        <v>0</v>
      </c>
      <c r="Y17" s="6464">
        <f>V17+W17-X17</f>
        <v>0</v>
      </c>
    </row>
    <row r="18" spans="2:25">
      <c r="B18" s="6460"/>
      <c r="C18" s="6465" t="s">
        <v>1657</v>
      </c>
      <c r="D18" s="6461" t="s">
        <v>2763</v>
      </c>
      <c r="E18" s="6461"/>
      <c r="F18" s="6466"/>
      <c r="G18" s="765" t="s">
        <v>3468</v>
      </c>
      <c r="H18" s="765" t="s">
        <v>3468</v>
      </c>
      <c r="I18" s="765" t="s">
        <v>3468</v>
      </c>
      <c r="J18" s="765" t="s">
        <v>3468</v>
      </c>
      <c r="K18" s="6467"/>
      <c r="L18" s="6467"/>
      <c r="M18" s="6467"/>
      <c r="N18" s="6467"/>
      <c r="O18" s="6463">
        <f t="shared" ref="O18:O25" si="1">K18-L18-M18-N18</f>
        <v>0</v>
      </c>
      <c r="P18" s="6467"/>
      <c r="Q18" s="6467"/>
      <c r="R18" s="6467"/>
      <c r="S18" s="6467"/>
      <c r="T18" s="6467"/>
      <c r="U18" s="6467"/>
      <c r="V18" s="6463">
        <f t="shared" ref="V18:V25" si="2">O18+P18+Q18+R18-S18-T18-U18</f>
        <v>0</v>
      </c>
      <c r="W18" s="6467"/>
      <c r="X18" s="6467"/>
      <c r="Y18" s="6464">
        <f t="shared" ref="Y18:Y25" si="3">V18+W18-X18</f>
        <v>0</v>
      </c>
    </row>
    <row r="19" spans="2:25">
      <c r="B19" s="6460"/>
      <c r="C19" s="6465" t="s">
        <v>1660</v>
      </c>
      <c r="D19" s="6461" t="s">
        <v>2764</v>
      </c>
      <c r="E19" s="6461"/>
      <c r="F19" s="6468"/>
      <c r="G19" s="765" t="s">
        <v>3468</v>
      </c>
      <c r="H19" s="765" t="s">
        <v>3468</v>
      </c>
      <c r="I19" s="765" t="s">
        <v>3468</v>
      </c>
      <c r="J19" s="765" t="s">
        <v>3468</v>
      </c>
      <c r="K19" s="6467"/>
      <c r="L19" s="6467"/>
      <c r="M19" s="6467"/>
      <c r="N19" s="6467"/>
      <c r="O19" s="6463">
        <f t="shared" si="1"/>
        <v>0</v>
      </c>
      <c r="P19" s="6467"/>
      <c r="Q19" s="6467"/>
      <c r="R19" s="6467"/>
      <c r="S19" s="6467"/>
      <c r="T19" s="6467"/>
      <c r="U19" s="6467"/>
      <c r="V19" s="6463">
        <f t="shared" si="2"/>
        <v>0</v>
      </c>
      <c r="W19" s="6467"/>
      <c r="X19" s="6467"/>
      <c r="Y19" s="6464">
        <f t="shared" si="3"/>
        <v>0</v>
      </c>
    </row>
    <row r="20" spans="2:25">
      <c r="B20" s="6460"/>
      <c r="C20" s="6465" t="s">
        <v>1663</v>
      </c>
      <c r="D20" s="6461" t="s">
        <v>2765</v>
      </c>
      <c r="E20" s="6461"/>
      <c r="F20" s="6468"/>
      <c r="G20" s="765" t="s">
        <v>3468</v>
      </c>
      <c r="H20" s="765" t="s">
        <v>3468</v>
      </c>
      <c r="I20" s="765" t="s">
        <v>3468</v>
      </c>
      <c r="J20" s="765" t="s">
        <v>3468</v>
      </c>
      <c r="K20" s="6467"/>
      <c r="L20" s="6467"/>
      <c r="M20" s="6467"/>
      <c r="N20" s="6467"/>
      <c r="O20" s="6463">
        <f t="shared" si="1"/>
        <v>0</v>
      </c>
      <c r="P20" s="6467"/>
      <c r="Q20" s="6467"/>
      <c r="R20" s="6467"/>
      <c r="S20" s="6467"/>
      <c r="T20" s="6467"/>
      <c r="U20" s="6467"/>
      <c r="V20" s="6463">
        <f t="shared" si="2"/>
        <v>0</v>
      </c>
      <c r="W20" s="6467"/>
      <c r="X20" s="6467"/>
      <c r="Y20" s="6464">
        <f t="shared" si="3"/>
        <v>0</v>
      </c>
    </row>
    <row r="21" spans="2:25">
      <c r="B21" s="6460"/>
      <c r="C21" s="6465" t="s">
        <v>1666</v>
      </c>
      <c r="D21" s="6461" t="s">
        <v>2766</v>
      </c>
      <c r="E21" s="6461"/>
      <c r="F21" s="6468"/>
      <c r="G21" s="765" t="s">
        <v>3468</v>
      </c>
      <c r="H21" s="765" t="s">
        <v>3468</v>
      </c>
      <c r="I21" s="765" t="s">
        <v>3468</v>
      </c>
      <c r="J21" s="765" t="s">
        <v>3468</v>
      </c>
      <c r="K21" s="6467"/>
      <c r="L21" s="6467"/>
      <c r="M21" s="6467"/>
      <c r="N21" s="6467"/>
      <c r="O21" s="6463">
        <f t="shared" si="1"/>
        <v>0</v>
      </c>
      <c r="P21" s="6467"/>
      <c r="Q21" s="6467"/>
      <c r="R21" s="6467"/>
      <c r="S21" s="6467"/>
      <c r="T21" s="6467"/>
      <c r="U21" s="6467"/>
      <c r="V21" s="6463">
        <f t="shared" si="2"/>
        <v>0</v>
      </c>
      <c r="W21" s="6467"/>
      <c r="X21" s="6467"/>
      <c r="Y21" s="6464">
        <f t="shared" si="3"/>
        <v>0</v>
      </c>
    </row>
    <row r="22" spans="2:25">
      <c r="B22" s="6460">
        <v>2</v>
      </c>
      <c r="C22" s="6469" t="s">
        <v>3469</v>
      </c>
      <c r="D22" s="6461"/>
      <c r="E22" s="6461"/>
      <c r="F22" s="6468"/>
      <c r="G22" s="765" t="s">
        <v>3468</v>
      </c>
      <c r="H22" s="765" t="s">
        <v>3468</v>
      </c>
      <c r="I22" s="765" t="s">
        <v>3468</v>
      </c>
      <c r="J22" s="765" t="s">
        <v>3468</v>
      </c>
      <c r="K22" s="6467"/>
      <c r="L22" s="6467"/>
      <c r="M22" s="6467"/>
      <c r="N22" s="6467"/>
      <c r="O22" s="6463">
        <f t="shared" si="1"/>
        <v>0</v>
      </c>
      <c r="P22" s="6467"/>
      <c r="Q22" s="6467"/>
      <c r="R22" s="6467"/>
      <c r="S22" s="6467"/>
      <c r="T22" s="6467"/>
      <c r="U22" s="6467"/>
      <c r="V22" s="6463">
        <f t="shared" si="2"/>
        <v>0</v>
      </c>
      <c r="W22" s="6467"/>
      <c r="X22" s="6467"/>
      <c r="Y22" s="6464">
        <f t="shared" si="3"/>
        <v>0</v>
      </c>
    </row>
    <row r="23" spans="2:25">
      <c r="B23" s="6460">
        <v>3</v>
      </c>
      <c r="C23" s="6469" t="s">
        <v>3470</v>
      </c>
      <c r="D23" s="6461"/>
      <c r="E23" s="6461"/>
      <c r="F23" s="6468"/>
      <c r="G23" s="765" t="s">
        <v>3468</v>
      </c>
      <c r="H23" s="765" t="s">
        <v>3468</v>
      </c>
      <c r="I23" s="765" t="s">
        <v>3468</v>
      </c>
      <c r="J23" s="765" t="s">
        <v>3468</v>
      </c>
      <c r="K23" s="6467"/>
      <c r="L23" s="6467"/>
      <c r="M23" s="6467"/>
      <c r="N23" s="6467"/>
      <c r="O23" s="6463">
        <f t="shared" si="1"/>
        <v>0</v>
      </c>
      <c r="P23" s="6467"/>
      <c r="Q23" s="6467"/>
      <c r="R23" s="6467"/>
      <c r="S23" s="6467"/>
      <c r="T23" s="6467"/>
      <c r="U23" s="6467"/>
      <c r="V23" s="6463">
        <f t="shared" si="2"/>
        <v>0</v>
      </c>
      <c r="W23" s="6467"/>
      <c r="X23" s="6467"/>
      <c r="Y23" s="6464">
        <f t="shared" si="3"/>
        <v>0</v>
      </c>
    </row>
    <row r="24" spans="2:25">
      <c r="B24" s="6460">
        <v>4</v>
      </c>
      <c r="C24" s="6461" t="s">
        <v>3471</v>
      </c>
      <c r="D24" s="6461"/>
      <c r="E24" s="6461"/>
      <c r="F24" s="6468"/>
      <c r="G24" s="765" t="s">
        <v>3468</v>
      </c>
      <c r="H24" s="765" t="s">
        <v>3468</v>
      </c>
      <c r="I24" s="765" t="s">
        <v>3468</v>
      </c>
      <c r="J24" s="765" t="s">
        <v>3468</v>
      </c>
      <c r="K24" s="6467"/>
      <c r="L24" s="6467"/>
      <c r="M24" s="6467"/>
      <c r="N24" s="6467"/>
      <c r="O24" s="6463">
        <f t="shared" si="1"/>
        <v>0</v>
      </c>
      <c r="P24" s="6467"/>
      <c r="Q24" s="6467"/>
      <c r="R24" s="6467"/>
      <c r="S24" s="6467"/>
      <c r="T24" s="6467"/>
      <c r="U24" s="6467"/>
      <c r="V24" s="6463">
        <f t="shared" si="2"/>
        <v>0</v>
      </c>
      <c r="W24" s="6467"/>
      <c r="X24" s="6467"/>
      <c r="Y24" s="6464">
        <f t="shared" si="3"/>
        <v>0</v>
      </c>
    </row>
    <row r="25" spans="2:25">
      <c r="B25" s="6470">
        <v>5</v>
      </c>
      <c r="C25" s="6471" t="s">
        <v>3472</v>
      </c>
      <c r="D25" s="6471"/>
      <c r="E25" s="6471"/>
      <c r="F25" s="6468"/>
      <c r="G25" s="765" t="s">
        <v>3468</v>
      </c>
      <c r="H25" s="765" t="s">
        <v>3468</v>
      </c>
      <c r="I25" s="765" t="s">
        <v>3468</v>
      </c>
      <c r="J25" s="765" t="s">
        <v>3468</v>
      </c>
      <c r="K25" s="6467"/>
      <c r="L25" s="6467"/>
      <c r="M25" s="6467"/>
      <c r="N25" s="6467"/>
      <c r="O25" s="6463">
        <f t="shared" si="1"/>
        <v>0</v>
      </c>
      <c r="P25" s="6467"/>
      <c r="Q25" s="6467"/>
      <c r="R25" s="6467"/>
      <c r="S25" s="6467"/>
      <c r="T25" s="6467"/>
      <c r="U25" s="6467"/>
      <c r="V25" s="6463">
        <f t="shared" si="2"/>
        <v>0</v>
      </c>
      <c r="W25" s="6467"/>
      <c r="X25" s="6467"/>
      <c r="Y25" s="6464">
        <f t="shared" si="3"/>
        <v>0</v>
      </c>
    </row>
    <row r="26" spans="2:25" ht="13.5" thickBot="1">
      <c r="B26" s="4279"/>
      <c r="C26" s="43"/>
      <c r="D26" s="43"/>
      <c r="E26" s="43"/>
      <c r="F26" s="6472"/>
      <c r="G26" s="43"/>
      <c r="H26" s="43"/>
      <c r="I26" s="43"/>
      <c r="J26" s="43"/>
      <c r="K26" s="6473"/>
      <c r="L26" s="6473"/>
      <c r="M26" s="6473"/>
      <c r="N26" s="6473"/>
      <c r="O26" s="6474"/>
      <c r="P26" s="6473"/>
      <c r="Q26" s="6473"/>
      <c r="R26" s="6473"/>
      <c r="S26" s="6473"/>
      <c r="T26" s="6473"/>
      <c r="U26" s="6473"/>
      <c r="V26" s="6474"/>
      <c r="W26" s="6473"/>
      <c r="X26" s="6473"/>
      <c r="Y26" s="6475"/>
    </row>
    <row r="27" spans="2:25" ht="13.5" thickBot="1">
      <c r="B27" s="6476"/>
      <c r="C27" s="6477" t="s">
        <v>2718</v>
      </c>
      <c r="D27" s="6476"/>
      <c r="E27" s="6476"/>
      <c r="F27" s="6476">
        <f>F17+F22+F23+F24+F25</f>
        <v>0</v>
      </c>
      <c r="G27" s="6478" t="s">
        <v>3468</v>
      </c>
      <c r="H27" s="6478" t="s">
        <v>3468</v>
      </c>
      <c r="I27" s="6478" t="s">
        <v>3468</v>
      </c>
      <c r="J27" s="6478" t="s">
        <v>3468</v>
      </c>
      <c r="K27" s="6479">
        <f t="shared" ref="K27:Y27" si="4">K17+K22+K23+K24+K25</f>
        <v>0</v>
      </c>
      <c r="L27" s="6479">
        <f t="shared" si="4"/>
        <v>0</v>
      </c>
      <c r="M27" s="6479">
        <f t="shared" si="4"/>
        <v>0</v>
      </c>
      <c r="N27" s="6479">
        <f t="shared" si="4"/>
        <v>0</v>
      </c>
      <c r="O27" s="6479">
        <f t="shared" si="4"/>
        <v>0</v>
      </c>
      <c r="P27" s="6479">
        <f t="shared" si="4"/>
        <v>0</v>
      </c>
      <c r="Q27" s="6479">
        <f t="shared" si="4"/>
        <v>0</v>
      </c>
      <c r="R27" s="6479">
        <f t="shared" si="4"/>
        <v>0</v>
      </c>
      <c r="S27" s="6479">
        <f t="shared" si="4"/>
        <v>0</v>
      </c>
      <c r="T27" s="6479">
        <f t="shared" si="4"/>
        <v>0</v>
      </c>
      <c r="U27" s="6479">
        <f t="shared" si="4"/>
        <v>0</v>
      </c>
      <c r="V27" s="6479">
        <f t="shared" si="4"/>
        <v>0</v>
      </c>
      <c r="W27" s="6479">
        <f t="shared" si="4"/>
        <v>0</v>
      </c>
      <c r="X27" s="6479">
        <f t="shared" si="4"/>
        <v>0</v>
      </c>
      <c r="Y27" s="6480">
        <f t="shared" si="4"/>
        <v>0</v>
      </c>
    </row>
    <row r="28" spans="2:25">
      <c r="B28" s="4279"/>
      <c r="C28" s="43"/>
      <c r="D28" s="43"/>
      <c r="E28" s="43"/>
      <c r="F28" s="6472"/>
      <c r="G28" s="43"/>
      <c r="H28" s="43"/>
      <c r="I28" s="43"/>
      <c r="J28" s="43"/>
      <c r="K28" s="6473"/>
      <c r="L28" s="6473"/>
      <c r="M28" s="6473"/>
      <c r="N28" s="6473"/>
      <c r="O28" s="6474"/>
      <c r="P28" s="6473"/>
      <c r="Q28" s="6473"/>
      <c r="R28" s="6473"/>
      <c r="S28" s="6473"/>
      <c r="T28" s="6473"/>
      <c r="U28" s="6473"/>
      <c r="V28" s="6474"/>
      <c r="W28" s="6473"/>
      <c r="X28" s="6473"/>
      <c r="Y28" s="370"/>
    </row>
    <row r="29" spans="2:25">
      <c r="B29" s="6460">
        <v>6</v>
      </c>
      <c r="C29" s="6469" t="s">
        <v>1719</v>
      </c>
      <c r="D29" s="6461"/>
      <c r="E29" s="6461"/>
      <c r="F29" s="6466"/>
      <c r="G29" s="6481" t="s">
        <v>3468</v>
      </c>
      <c r="H29" s="6481" t="s">
        <v>3468</v>
      </c>
      <c r="I29" s="6481" t="s">
        <v>3468</v>
      </c>
      <c r="J29" s="6481" t="s">
        <v>3468</v>
      </c>
      <c r="K29" s="6482"/>
      <c r="L29" s="6482"/>
      <c r="M29" s="6482"/>
      <c r="N29" s="6482"/>
      <c r="O29" s="6463">
        <f>K29-L29-M29-N29</f>
        <v>0</v>
      </c>
      <c r="P29" s="6482"/>
      <c r="Q29" s="6482"/>
      <c r="R29" s="6482"/>
      <c r="S29" s="6482"/>
      <c r="T29" s="6482"/>
      <c r="U29" s="6482"/>
      <c r="V29" s="6463">
        <f>O29+P29+Q29+R29-S29-T29-U29</f>
        <v>0</v>
      </c>
      <c r="W29" s="6482"/>
      <c r="X29" s="6482"/>
      <c r="Y29" s="6464">
        <f>V29+W29-X29</f>
        <v>0</v>
      </c>
    </row>
    <row r="30" spans="2:25">
      <c r="B30" s="6460">
        <v>7</v>
      </c>
      <c r="C30" s="6469" t="s">
        <v>1720</v>
      </c>
      <c r="D30" s="6461"/>
      <c r="E30" s="6461"/>
      <c r="F30" s="6468"/>
      <c r="G30" s="6483" t="s">
        <v>3468</v>
      </c>
      <c r="H30" s="6483" t="s">
        <v>3468</v>
      </c>
      <c r="I30" s="6483" t="s">
        <v>3468</v>
      </c>
      <c r="J30" s="6483" t="s">
        <v>3468</v>
      </c>
      <c r="K30" s="6467"/>
      <c r="L30" s="6467"/>
      <c r="M30" s="6467"/>
      <c r="N30" s="6467"/>
      <c r="O30" s="6463">
        <f>K30-L30-M30-N30</f>
        <v>0</v>
      </c>
      <c r="P30" s="6467"/>
      <c r="Q30" s="6467"/>
      <c r="R30" s="6467"/>
      <c r="S30" s="6467"/>
      <c r="T30" s="6467"/>
      <c r="U30" s="6467"/>
      <c r="V30" s="6463">
        <f>O30+P30+Q30+R30-S30-T30-U30</f>
        <v>0</v>
      </c>
      <c r="W30" s="6467"/>
      <c r="X30" s="6467"/>
      <c r="Y30" s="6464">
        <f>V30+W30-X30</f>
        <v>0</v>
      </c>
    </row>
    <row r="31" spans="2:25">
      <c r="B31" s="6470">
        <v>8</v>
      </c>
      <c r="C31" s="6484" t="s">
        <v>3473</v>
      </c>
      <c r="D31" s="6471"/>
      <c r="E31" s="6471"/>
      <c r="F31" s="6468"/>
      <c r="G31" s="6483" t="s">
        <v>3468</v>
      </c>
      <c r="H31" s="6483" t="s">
        <v>3468</v>
      </c>
      <c r="I31" s="6483" t="s">
        <v>3468</v>
      </c>
      <c r="J31" s="6483" t="s">
        <v>3468</v>
      </c>
      <c r="K31" s="6467"/>
      <c r="L31" s="6467"/>
      <c r="M31" s="6467"/>
      <c r="N31" s="6467"/>
      <c r="O31" s="6463">
        <f>K31-L31-M31-N31</f>
        <v>0</v>
      </c>
      <c r="P31" s="6467"/>
      <c r="Q31" s="6467"/>
      <c r="R31" s="6467"/>
      <c r="S31" s="6467"/>
      <c r="T31" s="6467"/>
      <c r="U31" s="6467"/>
      <c r="V31" s="6463">
        <f>O31+P31+Q31+R31-S31-T31-U31</f>
        <v>0</v>
      </c>
      <c r="W31" s="6467"/>
      <c r="X31" s="6467"/>
      <c r="Y31" s="6464">
        <f>V31+W31-X31</f>
        <v>0</v>
      </c>
    </row>
    <row r="32" spans="2:25" ht="13.5" thickBot="1">
      <c r="B32" s="6455"/>
      <c r="C32" s="6456"/>
      <c r="D32" s="6456"/>
      <c r="E32" s="6456"/>
      <c r="F32" s="713"/>
      <c r="G32" s="713"/>
      <c r="H32" s="713"/>
      <c r="I32" s="713"/>
      <c r="J32" s="713"/>
      <c r="K32" s="714"/>
      <c r="L32" s="714"/>
      <c r="M32" s="714"/>
      <c r="N32" s="714"/>
      <c r="O32" s="714"/>
      <c r="P32" s="714"/>
      <c r="Q32" s="714"/>
      <c r="R32" s="714"/>
      <c r="S32" s="714"/>
      <c r="T32" s="714"/>
      <c r="U32" s="714"/>
      <c r="V32" s="714"/>
      <c r="W32" s="714"/>
      <c r="X32" s="714"/>
      <c r="Y32" s="6475"/>
    </row>
    <row r="33" spans="2:25" s="3" customFormat="1" ht="13.5" thickBot="1">
      <c r="B33" s="6476"/>
      <c r="C33" s="6477" t="s">
        <v>2719</v>
      </c>
      <c r="D33" s="6476"/>
      <c r="E33" s="6476"/>
      <c r="F33" s="6476">
        <f>F29+F30+F31</f>
        <v>0</v>
      </c>
      <c r="G33" s="6478" t="s">
        <v>3468</v>
      </c>
      <c r="H33" s="6478" t="s">
        <v>3468</v>
      </c>
      <c r="I33" s="6478" t="s">
        <v>3468</v>
      </c>
      <c r="J33" s="6478" t="s">
        <v>3468</v>
      </c>
      <c r="K33" s="6479">
        <f>K29+K30+K31</f>
        <v>0</v>
      </c>
      <c r="L33" s="6479">
        <f t="shared" ref="L33:Y33" si="5">L29+L30+L31</f>
        <v>0</v>
      </c>
      <c r="M33" s="6479">
        <f t="shared" si="5"/>
        <v>0</v>
      </c>
      <c r="N33" s="6479">
        <f t="shared" si="5"/>
        <v>0</v>
      </c>
      <c r="O33" s="6479">
        <f t="shared" si="5"/>
        <v>0</v>
      </c>
      <c r="P33" s="6479">
        <f t="shared" si="5"/>
        <v>0</v>
      </c>
      <c r="Q33" s="6479">
        <f t="shared" si="5"/>
        <v>0</v>
      </c>
      <c r="R33" s="6479">
        <f t="shared" si="5"/>
        <v>0</v>
      </c>
      <c r="S33" s="6479">
        <f t="shared" si="5"/>
        <v>0</v>
      </c>
      <c r="T33" s="6479">
        <f t="shared" si="5"/>
        <v>0</v>
      </c>
      <c r="U33" s="6479">
        <f t="shared" si="5"/>
        <v>0</v>
      </c>
      <c r="V33" s="6479">
        <f t="shared" si="5"/>
        <v>0</v>
      </c>
      <c r="W33" s="6479">
        <f t="shared" si="5"/>
        <v>0</v>
      </c>
      <c r="X33" s="6479">
        <f t="shared" si="5"/>
        <v>0</v>
      </c>
      <c r="Y33" s="6480">
        <f t="shared" si="5"/>
        <v>0</v>
      </c>
    </row>
    <row r="34" spans="2:25">
      <c r="B34" s="6485"/>
      <c r="C34" s="6486"/>
      <c r="D34" s="6487"/>
      <c r="E34" s="6487"/>
      <c r="F34" s="6488"/>
      <c r="G34" s="6489"/>
      <c r="H34" s="6489"/>
      <c r="I34" s="6489"/>
      <c r="J34" s="6489"/>
      <c r="K34" s="6490"/>
      <c r="L34" s="6490"/>
      <c r="M34" s="6490"/>
      <c r="N34" s="6490"/>
      <c r="O34" s="6490"/>
      <c r="P34" s="6490"/>
      <c r="Q34" s="6490"/>
      <c r="R34" s="6490"/>
      <c r="S34" s="6490"/>
      <c r="T34" s="6490"/>
      <c r="U34" s="6490"/>
      <c r="V34" s="6490"/>
      <c r="W34" s="6490"/>
      <c r="X34" s="6490"/>
      <c r="Y34" s="6491"/>
    </row>
    <row r="35" spans="2:25">
      <c r="B35" s="6455">
        <v>9</v>
      </c>
      <c r="C35" s="6492" t="s">
        <v>3474</v>
      </c>
      <c r="D35" s="6456"/>
      <c r="E35" s="6456"/>
      <c r="F35" s="6493">
        <f>SUM(F36:F40)</f>
        <v>0</v>
      </c>
      <c r="G35" s="6483" t="s">
        <v>3468</v>
      </c>
      <c r="H35" s="6483" t="s">
        <v>3468</v>
      </c>
      <c r="I35" s="6483" t="s">
        <v>3468</v>
      </c>
      <c r="J35" s="6494">
        <f>SUM(J36:J40)</f>
        <v>0</v>
      </c>
      <c r="K35" s="6495">
        <f t="shared" ref="K35:N35" si="6">SUM(K36:K40)</f>
        <v>0</v>
      </c>
      <c r="L35" s="6495">
        <f t="shared" si="6"/>
        <v>0</v>
      </c>
      <c r="M35" s="6495">
        <f t="shared" si="6"/>
        <v>0</v>
      </c>
      <c r="N35" s="6495">
        <f t="shared" si="6"/>
        <v>0</v>
      </c>
      <c r="O35" s="6463">
        <f t="shared" ref="O35:O98" si="7">K35-L35-M35-N35</f>
        <v>0</v>
      </c>
      <c r="P35" s="6495">
        <f t="shared" ref="P35:U35" si="8">SUM(P36:P40)</f>
        <v>0</v>
      </c>
      <c r="Q35" s="6495">
        <f t="shared" si="8"/>
        <v>0</v>
      </c>
      <c r="R35" s="6495">
        <f t="shared" si="8"/>
        <v>0</v>
      </c>
      <c r="S35" s="6495">
        <f t="shared" si="8"/>
        <v>0</v>
      </c>
      <c r="T35" s="6495">
        <f t="shared" si="8"/>
        <v>0</v>
      </c>
      <c r="U35" s="6495">
        <f t="shared" si="8"/>
        <v>0</v>
      </c>
      <c r="V35" s="6463">
        <f t="shared" ref="V35:V98" si="9">O35+P35+Q35+R35-S35-T35-U35</f>
        <v>0</v>
      </c>
      <c r="W35" s="6495">
        <f>SUM(W36:W40)</f>
        <v>0</v>
      </c>
      <c r="X35" s="6495">
        <f>SUM(X36:X40)</f>
        <v>0</v>
      </c>
      <c r="Y35" s="6464">
        <f t="shared" ref="Y35:Y42" si="10">V35+W35-X35</f>
        <v>0</v>
      </c>
    </row>
    <row r="36" spans="2:25">
      <c r="B36" s="6460"/>
      <c r="C36" s="6469" t="s">
        <v>1657</v>
      </c>
      <c r="D36" s="6461" t="s">
        <v>3475</v>
      </c>
      <c r="E36" s="6461"/>
      <c r="F36" s="6468"/>
      <c r="G36" s="6483" t="s">
        <v>3468</v>
      </c>
      <c r="H36" s="6483" t="s">
        <v>3468</v>
      </c>
      <c r="I36" s="6483" t="s">
        <v>3468</v>
      </c>
      <c r="J36" s="6496"/>
      <c r="K36" s="6467"/>
      <c r="L36" s="6467"/>
      <c r="M36" s="6467"/>
      <c r="N36" s="6467"/>
      <c r="O36" s="6463">
        <f t="shared" si="7"/>
        <v>0</v>
      </c>
      <c r="P36" s="6467"/>
      <c r="Q36" s="6467"/>
      <c r="R36" s="6467"/>
      <c r="S36" s="6467"/>
      <c r="T36" s="6467"/>
      <c r="U36" s="6467"/>
      <c r="V36" s="6463">
        <f t="shared" si="9"/>
        <v>0</v>
      </c>
      <c r="W36" s="6467"/>
      <c r="X36" s="6467"/>
      <c r="Y36" s="6464">
        <f t="shared" si="10"/>
        <v>0</v>
      </c>
    </row>
    <row r="37" spans="2:25">
      <c r="B37" s="6460"/>
      <c r="C37" s="6469" t="s">
        <v>1660</v>
      </c>
      <c r="D37" s="6461" t="s">
        <v>3476</v>
      </c>
      <c r="E37" s="6461"/>
      <c r="F37" s="6468"/>
      <c r="G37" s="6483" t="s">
        <v>3468</v>
      </c>
      <c r="H37" s="6483" t="s">
        <v>3468</v>
      </c>
      <c r="I37" s="6483" t="s">
        <v>3468</v>
      </c>
      <c r="J37" s="6496"/>
      <c r="K37" s="6467"/>
      <c r="L37" s="6467"/>
      <c r="M37" s="6467"/>
      <c r="N37" s="6467"/>
      <c r="O37" s="6463">
        <f t="shared" si="7"/>
        <v>0</v>
      </c>
      <c r="P37" s="6467"/>
      <c r="Q37" s="6467"/>
      <c r="R37" s="6467"/>
      <c r="S37" s="6467"/>
      <c r="T37" s="6467"/>
      <c r="U37" s="6467"/>
      <c r="V37" s="6463">
        <f t="shared" si="9"/>
        <v>0</v>
      </c>
      <c r="W37" s="6467"/>
      <c r="X37" s="6467"/>
      <c r="Y37" s="6464">
        <f t="shared" si="10"/>
        <v>0</v>
      </c>
    </row>
    <row r="38" spans="2:25">
      <c r="B38" s="6460"/>
      <c r="C38" s="6469" t="s">
        <v>1663</v>
      </c>
      <c r="D38" s="6461" t="s">
        <v>3477</v>
      </c>
      <c r="E38" s="6461"/>
      <c r="F38" s="6468"/>
      <c r="G38" s="6483" t="s">
        <v>3468</v>
      </c>
      <c r="H38" s="6483" t="s">
        <v>3468</v>
      </c>
      <c r="I38" s="6483" t="s">
        <v>3468</v>
      </c>
      <c r="J38" s="6496"/>
      <c r="K38" s="6467"/>
      <c r="L38" s="6467"/>
      <c r="M38" s="6467"/>
      <c r="N38" s="6467"/>
      <c r="O38" s="6463">
        <f t="shared" si="7"/>
        <v>0</v>
      </c>
      <c r="P38" s="6467"/>
      <c r="Q38" s="6467"/>
      <c r="R38" s="6467"/>
      <c r="S38" s="6467"/>
      <c r="T38" s="6467"/>
      <c r="U38" s="6467"/>
      <c r="V38" s="6463">
        <f t="shared" si="9"/>
        <v>0</v>
      </c>
      <c r="W38" s="6467"/>
      <c r="X38" s="6467"/>
      <c r="Y38" s="6464">
        <f t="shared" si="10"/>
        <v>0</v>
      </c>
    </row>
    <row r="39" spans="2:25">
      <c r="B39" s="6460"/>
      <c r="C39" s="6469" t="s">
        <v>1666</v>
      </c>
      <c r="D39" s="6461" t="s">
        <v>3478</v>
      </c>
      <c r="E39" s="6461"/>
      <c r="F39" s="6468"/>
      <c r="G39" s="6483" t="s">
        <v>3468</v>
      </c>
      <c r="H39" s="6483" t="s">
        <v>3468</v>
      </c>
      <c r="I39" s="6483" t="s">
        <v>3468</v>
      </c>
      <c r="J39" s="6496"/>
      <c r="K39" s="6467"/>
      <c r="L39" s="6467"/>
      <c r="M39" s="6467"/>
      <c r="N39" s="6467"/>
      <c r="O39" s="6463">
        <f t="shared" si="7"/>
        <v>0</v>
      </c>
      <c r="P39" s="6467"/>
      <c r="Q39" s="6467"/>
      <c r="R39" s="6467"/>
      <c r="S39" s="6467"/>
      <c r="T39" s="6467"/>
      <c r="U39" s="6467"/>
      <c r="V39" s="6463">
        <f t="shared" si="9"/>
        <v>0</v>
      </c>
      <c r="W39" s="6467"/>
      <c r="X39" s="6467"/>
      <c r="Y39" s="6464">
        <f t="shared" si="10"/>
        <v>0</v>
      </c>
    </row>
    <row r="40" spans="2:25">
      <c r="B40" s="6460"/>
      <c r="C40" s="6469" t="s">
        <v>1668</v>
      </c>
      <c r="D40" s="6461" t="s">
        <v>3479</v>
      </c>
      <c r="E40" s="6461"/>
      <c r="F40" s="6493">
        <f>F41+F42</f>
        <v>0</v>
      </c>
      <c r="G40" s="6483" t="s">
        <v>3468</v>
      </c>
      <c r="H40" s="6483" t="s">
        <v>3468</v>
      </c>
      <c r="I40" s="6483" t="s">
        <v>3468</v>
      </c>
      <c r="J40" s="6494">
        <f t="shared" ref="J40:N40" si="11">J41+J42</f>
        <v>0</v>
      </c>
      <c r="K40" s="6495">
        <f t="shared" si="11"/>
        <v>0</v>
      </c>
      <c r="L40" s="6495">
        <f t="shared" si="11"/>
        <v>0</v>
      </c>
      <c r="M40" s="6495">
        <f t="shared" si="11"/>
        <v>0</v>
      </c>
      <c r="N40" s="6495">
        <f t="shared" si="11"/>
        <v>0</v>
      </c>
      <c r="O40" s="6463">
        <f t="shared" si="7"/>
        <v>0</v>
      </c>
      <c r="P40" s="6495">
        <f t="shared" ref="P40:U40" si="12">P41+P42</f>
        <v>0</v>
      </c>
      <c r="Q40" s="6495">
        <f t="shared" si="12"/>
        <v>0</v>
      </c>
      <c r="R40" s="6495">
        <f t="shared" si="12"/>
        <v>0</v>
      </c>
      <c r="S40" s="6495">
        <f t="shared" si="12"/>
        <v>0</v>
      </c>
      <c r="T40" s="6495">
        <f t="shared" si="12"/>
        <v>0</v>
      </c>
      <c r="U40" s="6495">
        <f t="shared" si="12"/>
        <v>0</v>
      </c>
      <c r="V40" s="6463">
        <f t="shared" si="9"/>
        <v>0</v>
      </c>
      <c r="W40" s="6495">
        <f>W41+W42</f>
        <v>0</v>
      </c>
      <c r="X40" s="6495">
        <f>X41+X42</f>
        <v>0</v>
      </c>
      <c r="Y40" s="6464">
        <f t="shared" si="10"/>
        <v>0</v>
      </c>
    </row>
    <row r="41" spans="2:25">
      <c r="B41" s="6460"/>
      <c r="C41" s="6469"/>
      <c r="D41" s="6461" t="s">
        <v>3480</v>
      </c>
      <c r="E41" s="6461" t="s">
        <v>3481</v>
      </c>
      <c r="F41" s="6468"/>
      <c r="G41" s="6483" t="s">
        <v>3468</v>
      </c>
      <c r="H41" s="6483" t="s">
        <v>3468</v>
      </c>
      <c r="I41" s="6483" t="s">
        <v>3468</v>
      </c>
      <c r="J41" s="6496"/>
      <c r="K41" s="6467"/>
      <c r="L41" s="6467"/>
      <c r="M41" s="6467"/>
      <c r="N41" s="6467"/>
      <c r="O41" s="6463">
        <f t="shared" si="7"/>
        <v>0</v>
      </c>
      <c r="P41" s="6467"/>
      <c r="Q41" s="6467"/>
      <c r="R41" s="6467"/>
      <c r="S41" s="6467"/>
      <c r="T41" s="6467"/>
      <c r="U41" s="6467"/>
      <c r="V41" s="6463">
        <f t="shared" si="9"/>
        <v>0</v>
      </c>
      <c r="W41" s="6467"/>
      <c r="X41" s="6467"/>
      <c r="Y41" s="6464">
        <f t="shared" si="10"/>
        <v>0</v>
      </c>
    </row>
    <row r="42" spans="2:25">
      <c r="B42" s="6460"/>
      <c r="C42" s="6469"/>
      <c r="D42" s="6461" t="s">
        <v>3482</v>
      </c>
      <c r="E42" s="6461" t="s">
        <v>3483</v>
      </c>
      <c r="F42" s="6468"/>
      <c r="G42" s="6483" t="s">
        <v>3468</v>
      </c>
      <c r="H42" s="6483" t="s">
        <v>3468</v>
      </c>
      <c r="I42" s="6483" t="s">
        <v>3468</v>
      </c>
      <c r="J42" s="6496"/>
      <c r="K42" s="6467"/>
      <c r="L42" s="6467"/>
      <c r="M42" s="6467"/>
      <c r="N42" s="6467"/>
      <c r="O42" s="6463">
        <f t="shared" si="7"/>
        <v>0</v>
      </c>
      <c r="P42" s="6467"/>
      <c r="Q42" s="6467"/>
      <c r="R42" s="6467"/>
      <c r="S42" s="6467"/>
      <c r="T42" s="6467"/>
      <c r="U42" s="6467"/>
      <c r="V42" s="6463">
        <f t="shared" si="9"/>
        <v>0</v>
      </c>
      <c r="W42" s="6467"/>
      <c r="X42" s="6467"/>
      <c r="Y42" s="6464">
        <f t="shared" si="10"/>
        <v>0</v>
      </c>
    </row>
    <row r="43" spans="2:25">
      <c r="B43" s="6460">
        <v>10</v>
      </c>
      <c r="C43" s="6461" t="s">
        <v>3484</v>
      </c>
      <c r="D43" s="6461"/>
      <c r="E43" s="6461"/>
      <c r="F43" s="6493">
        <f>SUM(F44:F47)</f>
        <v>0</v>
      </c>
      <c r="G43" s="6483" t="s">
        <v>3468</v>
      </c>
      <c r="H43" s="6483" t="s">
        <v>3468</v>
      </c>
      <c r="I43" s="6483" t="s">
        <v>3468</v>
      </c>
      <c r="J43" s="6493">
        <f>SUM(J44:J47)</f>
        <v>0</v>
      </c>
      <c r="K43" s="6495">
        <f>SUM(K44:K47)</f>
        <v>0</v>
      </c>
      <c r="L43" s="6495">
        <f>SUM(L44:L47)</f>
        <v>0</v>
      </c>
      <c r="M43" s="6495">
        <f>SUM(M44:M47)</f>
        <v>0</v>
      </c>
      <c r="N43" s="6495">
        <f>SUM(N44:N47)</f>
        <v>0</v>
      </c>
      <c r="O43" s="6495">
        <f t="shared" si="7"/>
        <v>0</v>
      </c>
      <c r="P43" s="6495">
        <f t="shared" ref="P43:U43" si="13">SUM(P44:P47)</f>
        <v>0</v>
      </c>
      <c r="Q43" s="6495">
        <f t="shared" si="13"/>
        <v>0</v>
      </c>
      <c r="R43" s="6495">
        <f t="shared" si="13"/>
        <v>0</v>
      </c>
      <c r="S43" s="6495">
        <f t="shared" si="13"/>
        <v>0</v>
      </c>
      <c r="T43" s="6495">
        <f t="shared" si="13"/>
        <v>0</v>
      </c>
      <c r="U43" s="6495">
        <f t="shared" si="13"/>
        <v>0</v>
      </c>
      <c r="V43" s="6495">
        <f t="shared" si="9"/>
        <v>0</v>
      </c>
      <c r="W43" s="6495">
        <f>SUM(W44:W47)</f>
        <v>0</v>
      </c>
      <c r="X43" s="6495">
        <f>SUM(X44:X47)</f>
        <v>0</v>
      </c>
      <c r="Y43" s="6497">
        <f>SUM(Y44:Y47)</f>
        <v>0</v>
      </c>
    </row>
    <row r="44" spans="2:25">
      <c r="B44" s="6498"/>
      <c r="C44" s="6465" t="s">
        <v>1657</v>
      </c>
      <c r="D44" s="6461" t="s">
        <v>2786</v>
      </c>
      <c r="E44" s="6461"/>
      <c r="F44" s="6468"/>
      <c r="G44" s="6483" t="s">
        <v>3468</v>
      </c>
      <c r="H44" s="6483" t="s">
        <v>3468</v>
      </c>
      <c r="I44" s="6483" t="s">
        <v>3468</v>
      </c>
      <c r="J44" s="6468"/>
      <c r="K44" s="6467"/>
      <c r="L44" s="6467"/>
      <c r="M44" s="6467"/>
      <c r="N44" s="6467"/>
      <c r="O44" s="6495">
        <f t="shared" si="7"/>
        <v>0</v>
      </c>
      <c r="P44" s="6467"/>
      <c r="Q44" s="6467"/>
      <c r="R44" s="6467"/>
      <c r="S44" s="6467"/>
      <c r="T44" s="6467"/>
      <c r="U44" s="6467"/>
      <c r="V44" s="6495">
        <f t="shared" si="9"/>
        <v>0</v>
      </c>
      <c r="W44" s="6467"/>
      <c r="X44" s="6467"/>
      <c r="Y44" s="6497">
        <f>V44+W44-X44</f>
        <v>0</v>
      </c>
    </row>
    <row r="45" spans="2:25">
      <c r="B45" s="6498"/>
      <c r="C45" s="6465" t="s">
        <v>1660</v>
      </c>
      <c r="D45" s="6461" t="s">
        <v>3485</v>
      </c>
      <c r="E45" s="6461"/>
      <c r="F45" s="6468"/>
      <c r="G45" s="6483" t="s">
        <v>3468</v>
      </c>
      <c r="H45" s="6483" t="s">
        <v>3468</v>
      </c>
      <c r="I45" s="6483" t="s">
        <v>3468</v>
      </c>
      <c r="J45" s="6468"/>
      <c r="K45" s="6467"/>
      <c r="L45" s="6467"/>
      <c r="M45" s="6467"/>
      <c r="N45" s="6467"/>
      <c r="O45" s="6495">
        <f t="shared" si="7"/>
        <v>0</v>
      </c>
      <c r="P45" s="6467"/>
      <c r="Q45" s="6467"/>
      <c r="R45" s="6467"/>
      <c r="S45" s="6467"/>
      <c r="T45" s="6467"/>
      <c r="U45" s="6467"/>
      <c r="V45" s="6495">
        <f t="shared" si="9"/>
        <v>0</v>
      </c>
      <c r="W45" s="6467"/>
      <c r="X45" s="6467"/>
      <c r="Y45" s="6497">
        <f>V45+W45-X45</f>
        <v>0</v>
      </c>
    </row>
    <row r="46" spans="2:25">
      <c r="B46" s="6498"/>
      <c r="C46" s="6465" t="s">
        <v>1663</v>
      </c>
      <c r="D46" s="6461" t="s">
        <v>3477</v>
      </c>
      <c r="E46" s="6461"/>
      <c r="F46" s="6468"/>
      <c r="G46" s="6483" t="s">
        <v>3468</v>
      </c>
      <c r="H46" s="6483" t="s">
        <v>3468</v>
      </c>
      <c r="I46" s="6483" t="s">
        <v>3468</v>
      </c>
      <c r="J46" s="6468"/>
      <c r="K46" s="6467"/>
      <c r="L46" s="6467"/>
      <c r="M46" s="6467"/>
      <c r="N46" s="6467"/>
      <c r="O46" s="6495">
        <f t="shared" si="7"/>
        <v>0</v>
      </c>
      <c r="P46" s="6467"/>
      <c r="Q46" s="6467"/>
      <c r="R46" s="6467"/>
      <c r="S46" s="6467"/>
      <c r="T46" s="6467"/>
      <c r="U46" s="6467"/>
      <c r="V46" s="6495">
        <f t="shared" si="9"/>
        <v>0</v>
      </c>
      <c r="W46" s="6467"/>
      <c r="X46" s="6467"/>
      <c r="Y46" s="6497">
        <f>V46+W46-X46</f>
        <v>0</v>
      </c>
    </row>
    <row r="47" spans="2:25">
      <c r="B47" s="6498"/>
      <c r="C47" s="6465" t="s">
        <v>1666</v>
      </c>
      <c r="D47" s="6461" t="s">
        <v>2789</v>
      </c>
      <c r="E47" s="6461"/>
      <c r="F47" s="6468"/>
      <c r="G47" s="6483" t="s">
        <v>3468</v>
      </c>
      <c r="H47" s="6483" t="s">
        <v>3468</v>
      </c>
      <c r="I47" s="6483" t="s">
        <v>3468</v>
      </c>
      <c r="J47" s="6468"/>
      <c r="K47" s="6467"/>
      <c r="L47" s="6467"/>
      <c r="M47" s="6467"/>
      <c r="N47" s="6467"/>
      <c r="O47" s="6495">
        <f t="shared" si="7"/>
        <v>0</v>
      </c>
      <c r="P47" s="6467"/>
      <c r="Q47" s="6467"/>
      <c r="R47" s="6467"/>
      <c r="S47" s="6467"/>
      <c r="T47" s="6467"/>
      <c r="U47" s="6467"/>
      <c r="V47" s="6495">
        <f t="shared" si="9"/>
        <v>0</v>
      </c>
      <c r="W47" s="6467"/>
      <c r="X47" s="6467"/>
      <c r="Y47" s="6497">
        <f t="shared" ref="Y47:Y102" si="14">V47+W47-X47</f>
        <v>0</v>
      </c>
    </row>
    <row r="48" spans="2:25">
      <c r="B48" s="6460">
        <v>11</v>
      </c>
      <c r="C48" s="6461" t="s">
        <v>3486</v>
      </c>
      <c r="D48" s="6461"/>
      <c r="E48" s="6461"/>
      <c r="F48" s="6493">
        <f>SUM(F49:F51)</f>
        <v>0</v>
      </c>
      <c r="G48" s="6483" t="s">
        <v>3468</v>
      </c>
      <c r="H48" s="6483" t="s">
        <v>3468</v>
      </c>
      <c r="I48" s="6483" t="s">
        <v>3468</v>
      </c>
      <c r="J48" s="6493">
        <f>SUM(J49:J51)</f>
        <v>0</v>
      </c>
      <c r="K48" s="6493">
        <f>SUM(K49:K51)</f>
        <v>0</v>
      </c>
      <c r="L48" s="6493">
        <f>SUM(L49:L51)</f>
        <v>0</v>
      </c>
      <c r="M48" s="6493">
        <f>SUM(M49:M51)</f>
        <v>0</v>
      </c>
      <c r="N48" s="6493">
        <f>SUM(N49:N51)</f>
        <v>0</v>
      </c>
      <c r="O48" s="6495">
        <f>K48-L48-M48-N48</f>
        <v>0</v>
      </c>
      <c r="P48" s="6493">
        <f t="shared" ref="P48:U48" si="15">SUM(P49:P51)</f>
        <v>0</v>
      </c>
      <c r="Q48" s="6493">
        <f t="shared" si="15"/>
        <v>0</v>
      </c>
      <c r="R48" s="6493">
        <f t="shared" si="15"/>
        <v>0</v>
      </c>
      <c r="S48" s="6493">
        <f t="shared" si="15"/>
        <v>0</v>
      </c>
      <c r="T48" s="6493">
        <f t="shared" si="15"/>
        <v>0</v>
      </c>
      <c r="U48" s="6493">
        <f t="shared" si="15"/>
        <v>0</v>
      </c>
      <c r="V48" s="6463">
        <f t="shared" si="9"/>
        <v>0</v>
      </c>
      <c r="W48" s="6493">
        <f>SUM(W49:W51)</f>
        <v>0</v>
      </c>
      <c r="X48" s="6493">
        <f>SUM(X49:X51)</f>
        <v>0</v>
      </c>
      <c r="Y48" s="6497">
        <f t="shared" si="14"/>
        <v>0</v>
      </c>
    </row>
    <row r="49" spans="2:25">
      <c r="B49" s="6498"/>
      <c r="C49" s="6461" t="s">
        <v>1657</v>
      </c>
      <c r="D49" s="6461" t="s">
        <v>2071</v>
      </c>
      <c r="E49" s="6461"/>
      <c r="F49" s="6468"/>
      <c r="G49" s="6483" t="s">
        <v>3468</v>
      </c>
      <c r="H49" s="6483" t="s">
        <v>3468</v>
      </c>
      <c r="I49" s="6483" t="s">
        <v>3468</v>
      </c>
      <c r="J49" s="6468"/>
      <c r="K49" s="6467"/>
      <c r="L49" s="6467"/>
      <c r="M49" s="6467"/>
      <c r="N49" s="6467"/>
      <c r="O49" s="6495">
        <f t="shared" si="7"/>
        <v>0</v>
      </c>
      <c r="P49" s="6467"/>
      <c r="Q49" s="6467"/>
      <c r="R49" s="6467"/>
      <c r="S49" s="6467"/>
      <c r="T49" s="6467"/>
      <c r="U49" s="6467"/>
      <c r="V49" s="6463">
        <f t="shared" si="9"/>
        <v>0</v>
      </c>
      <c r="W49" s="6467"/>
      <c r="X49" s="6467"/>
      <c r="Y49" s="6497">
        <f t="shared" si="14"/>
        <v>0</v>
      </c>
    </row>
    <row r="50" spans="2:25">
      <c r="B50" s="6498"/>
      <c r="C50" s="6461" t="s">
        <v>1660</v>
      </c>
      <c r="D50" s="6461" t="s">
        <v>3487</v>
      </c>
      <c r="E50" s="6461"/>
      <c r="F50" s="6468"/>
      <c r="G50" s="6483" t="s">
        <v>3468</v>
      </c>
      <c r="H50" s="6483" t="s">
        <v>3468</v>
      </c>
      <c r="I50" s="6483" t="s">
        <v>3468</v>
      </c>
      <c r="J50" s="6468"/>
      <c r="K50" s="6467"/>
      <c r="L50" s="6467"/>
      <c r="M50" s="6467"/>
      <c r="N50" s="6467"/>
      <c r="O50" s="6495">
        <f t="shared" si="7"/>
        <v>0</v>
      </c>
      <c r="P50" s="6467"/>
      <c r="Q50" s="6467"/>
      <c r="R50" s="6467"/>
      <c r="S50" s="6467"/>
      <c r="T50" s="6467"/>
      <c r="U50" s="6467"/>
      <c r="V50" s="6463">
        <f t="shared" si="9"/>
        <v>0</v>
      </c>
      <c r="W50" s="6467"/>
      <c r="X50" s="6467"/>
      <c r="Y50" s="6497">
        <f t="shared" si="14"/>
        <v>0</v>
      </c>
    </row>
    <row r="51" spans="2:25">
      <c r="B51" s="6498"/>
      <c r="C51" s="6461" t="s">
        <v>1663</v>
      </c>
      <c r="D51" s="6461" t="s">
        <v>3488</v>
      </c>
      <c r="E51" s="6461"/>
      <c r="F51" s="6468"/>
      <c r="G51" s="6483" t="s">
        <v>3468</v>
      </c>
      <c r="H51" s="6483" t="s">
        <v>3468</v>
      </c>
      <c r="I51" s="6483" t="s">
        <v>3468</v>
      </c>
      <c r="J51" s="6468"/>
      <c r="K51" s="6467"/>
      <c r="L51" s="6467"/>
      <c r="M51" s="6467"/>
      <c r="N51" s="6467"/>
      <c r="O51" s="6495">
        <f t="shared" si="7"/>
        <v>0</v>
      </c>
      <c r="P51" s="6467"/>
      <c r="Q51" s="6467"/>
      <c r="R51" s="6467"/>
      <c r="S51" s="6467"/>
      <c r="T51" s="6467"/>
      <c r="U51" s="6467"/>
      <c r="V51" s="6463">
        <f t="shared" si="9"/>
        <v>0</v>
      </c>
      <c r="W51" s="6467"/>
      <c r="X51" s="6467"/>
      <c r="Y51" s="6497">
        <f t="shared" si="14"/>
        <v>0</v>
      </c>
    </row>
    <row r="52" spans="2:25">
      <c r="B52" s="6460">
        <v>12</v>
      </c>
      <c r="C52" s="6461" t="s">
        <v>3489</v>
      </c>
      <c r="D52" s="6461"/>
      <c r="E52" s="6461"/>
      <c r="F52" s="6493">
        <f>F53+F60+F67+F74</f>
        <v>0</v>
      </c>
      <c r="G52" s="6483" t="s">
        <v>3468</v>
      </c>
      <c r="H52" s="6483" t="s">
        <v>3468</v>
      </c>
      <c r="I52" s="6483" t="s">
        <v>3468</v>
      </c>
      <c r="J52" s="6483" t="s">
        <v>3468</v>
      </c>
      <c r="K52" s="6495">
        <f>K53+K60+K67+K74</f>
        <v>0</v>
      </c>
      <c r="L52" s="6495">
        <f>L53+L60+L67+L74</f>
        <v>0</v>
      </c>
      <c r="M52" s="6495">
        <f>M53+M60+M67+M74</f>
        <v>0</v>
      </c>
      <c r="N52" s="6495">
        <f>N53+N60+N67+N74</f>
        <v>0</v>
      </c>
      <c r="O52" s="6495">
        <f t="shared" si="7"/>
        <v>0</v>
      </c>
      <c r="P52" s="6495">
        <f t="shared" ref="P52:U52" si="16">P53+P60+P67+P74</f>
        <v>0</v>
      </c>
      <c r="Q52" s="6495">
        <f t="shared" si="16"/>
        <v>0</v>
      </c>
      <c r="R52" s="6495">
        <f t="shared" si="16"/>
        <v>0</v>
      </c>
      <c r="S52" s="6495">
        <f t="shared" si="16"/>
        <v>0</v>
      </c>
      <c r="T52" s="6495">
        <f t="shared" si="16"/>
        <v>0</v>
      </c>
      <c r="U52" s="6495">
        <f t="shared" si="16"/>
        <v>0</v>
      </c>
      <c r="V52" s="6463">
        <f t="shared" si="9"/>
        <v>0</v>
      </c>
      <c r="W52" s="6495">
        <f>W53+W60+W67+W74</f>
        <v>0</v>
      </c>
      <c r="X52" s="6495">
        <f>X53+X60+X67+X74</f>
        <v>0</v>
      </c>
      <c r="Y52" s="6497">
        <f t="shared" si="14"/>
        <v>0</v>
      </c>
    </row>
    <row r="53" spans="2:25" s="3" customFormat="1">
      <c r="B53" s="6498"/>
      <c r="C53" s="6461" t="s">
        <v>1657</v>
      </c>
      <c r="D53" s="6461" t="s">
        <v>3490</v>
      </c>
      <c r="E53" s="6499"/>
      <c r="F53" s="6493">
        <f>MAX(F54:F59)</f>
        <v>0</v>
      </c>
      <c r="G53" s="6483" t="s">
        <v>3468</v>
      </c>
      <c r="H53" s="6483" t="s">
        <v>3468</v>
      </c>
      <c r="I53" s="6483" t="s">
        <v>3468</v>
      </c>
      <c r="J53" s="6483" t="s">
        <v>3468</v>
      </c>
      <c r="K53" s="6495">
        <f>SUM(K54:K59)</f>
        <v>0</v>
      </c>
      <c r="L53" s="6495">
        <f>SUM(L54:L59)</f>
        <v>0</v>
      </c>
      <c r="M53" s="6495">
        <f>SUM(M54:M59)</f>
        <v>0</v>
      </c>
      <c r="N53" s="6495">
        <f>SUM(N54:N59)</f>
        <v>0</v>
      </c>
      <c r="O53" s="6495">
        <f t="shared" si="7"/>
        <v>0</v>
      </c>
      <c r="P53" s="6495">
        <f t="shared" ref="P53:U53" si="17">SUM(P54:P59)</f>
        <v>0</v>
      </c>
      <c r="Q53" s="6495">
        <f t="shared" si="17"/>
        <v>0</v>
      </c>
      <c r="R53" s="6495">
        <f t="shared" si="17"/>
        <v>0</v>
      </c>
      <c r="S53" s="6495">
        <f t="shared" si="17"/>
        <v>0</v>
      </c>
      <c r="T53" s="6495">
        <f t="shared" si="17"/>
        <v>0</v>
      </c>
      <c r="U53" s="6495">
        <f t="shared" si="17"/>
        <v>0</v>
      </c>
      <c r="V53" s="6463">
        <f t="shared" si="9"/>
        <v>0</v>
      </c>
      <c r="W53" s="6495">
        <f>SUM(W54:W59)</f>
        <v>0</v>
      </c>
      <c r="X53" s="6495">
        <f>SUM(X54:X59)</f>
        <v>0</v>
      </c>
      <c r="Y53" s="6497">
        <f t="shared" si="14"/>
        <v>0</v>
      </c>
    </row>
    <row r="54" spans="2:25" s="3" customFormat="1">
      <c r="B54" s="6498"/>
      <c r="C54" s="6461"/>
      <c r="D54" s="6461" t="s">
        <v>2742</v>
      </c>
      <c r="E54" s="6500" t="s">
        <v>2799</v>
      </c>
      <c r="F54" s="6468"/>
      <c r="G54" s="6483" t="s">
        <v>3468</v>
      </c>
      <c r="H54" s="6483" t="s">
        <v>3468</v>
      </c>
      <c r="I54" s="6483" t="s">
        <v>3468</v>
      </c>
      <c r="J54" s="6483" t="s">
        <v>3468</v>
      </c>
      <c r="K54" s="6467"/>
      <c r="L54" s="6467"/>
      <c r="M54" s="6467"/>
      <c r="N54" s="6467"/>
      <c r="O54" s="6495">
        <f t="shared" si="7"/>
        <v>0</v>
      </c>
      <c r="P54" s="6467"/>
      <c r="Q54" s="6467"/>
      <c r="R54" s="6467"/>
      <c r="S54" s="6467"/>
      <c r="T54" s="6467"/>
      <c r="U54" s="6467"/>
      <c r="V54" s="6463">
        <f t="shared" si="9"/>
        <v>0</v>
      </c>
      <c r="W54" s="6467"/>
      <c r="X54" s="6467"/>
      <c r="Y54" s="6497">
        <f t="shared" si="14"/>
        <v>0</v>
      </c>
    </row>
    <row r="55" spans="2:25" s="3" customFormat="1">
      <c r="B55" s="6498"/>
      <c r="C55" s="6461"/>
      <c r="D55" s="6461" t="s">
        <v>2743</v>
      </c>
      <c r="E55" s="6461" t="s">
        <v>3491</v>
      </c>
      <c r="F55" s="6468"/>
      <c r="G55" s="6483" t="s">
        <v>3468</v>
      </c>
      <c r="H55" s="6483" t="s">
        <v>3468</v>
      </c>
      <c r="I55" s="6483" t="s">
        <v>3468</v>
      </c>
      <c r="J55" s="6483" t="s">
        <v>3468</v>
      </c>
      <c r="K55" s="6467"/>
      <c r="L55" s="6467"/>
      <c r="M55" s="6467"/>
      <c r="N55" s="6467"/>
      <c r="O55" s="6495">
        <f t="shared" si="7"/>
        <v>0</v>
      </c>
      <c r="P55" s="6467"/>
      <c r="Q55" s="6467"/>
      <c r="R55" s="6467"/>
      <c r="S55" s="6467"/>
      <c r="T55" s="6467"/>
      <c r="U55" s="6467"/>
      <c r="V55" s="6463">
        <f t="shared" si="9"/>
        <v>0</v>
      </c>
      <c r="W55" s="6467"/>
      <c r="X55" s="6467"/>
      <c r="Y55" s="6497">
        <f t="shared" si="14"/>
        <v>0</v>
      </c>
    </row>
    <row r="56" spans="2:25" s="3" customFormat="1">
      <c r="B56" s="6498"/>
      <c r="C56" s="6461"/>
      <c r="D56" s="6461" t="s">
        <v>3492</v>
      </c>
      <c r="E56" s="6461" t="s">
        <v>2801</v>
      </c>
      <c r="F56" s="6468"/>
      <c r="G56" s="6483" t="s">
        <v>3468</v>
      </c>
      <c r="H56" s="6483" t="s">
        <v>3468</v>
      </c>
      <c r="I56" s="6483" t="s">
        <v>3468</v>
      </c>
      <c r="J56" s="6483" t="s">
        <v>3468</v>
      </c>
      <c r="K56" s="6467"/>
      <c r="L56" s="6467"/>
      <c r="M56" s="6467"/>
      <c r="N56" s="6467"/>
      <c r="O56" s="6495">
        <f t="shared" si="7"/>
        <v>0</v>
      </c>
      <c r="P56" s="6467"/>
      <c r="Q56" s="6467"/>
      <c r="R56" s="6467"/>
      <c r="S56" s="6467"/>
      <c r="T56" s="6467"/>
      <c r="U56" s="6467"/>
      <c r="V56" s="6463">
        <f t="shared" si="9"/>
        <v>0</v>
      </c>
      <c r="W56" s="6467"/>
      <c r="X56" s="6467"/>
      <c r="Y56" s="6497">
        <f t="shared" si="14"/>
        <v>0</v>
      </c>
    </row>
    <row r="57" spans="2:25" s="3" customFormat="1">
      <c r="B57" s="6498"/>
      <c r="C57" s="6461"/>
      <c r="D57" s="6461" t="s">
        <v>3493</v>
      </c>
      <c r="E57" s="6461" t="s">
        <v>3494</v>
      </c>
      <c r="F57" s="6468"/>
      <c r="G57" s="6483" t="s">
        <v>3468</v>
      </c>
      <c r="H57" s="6483" t="s">
        <v>3468</v>
      </c>
      <c r="I57" s="6483" t="s">
        <v>3468</v>
      </c>
      <c r="J57" s="6483" t="s">
        <v>3468</v>
      </c>
      <c r="K57" s="6467"/>
      <c r="L57" s="6467"/>
      <c r="M57" s="6467"/>
      <c r="N57" s="6467"/>
      <c r="O57" s="6495">
        <f t="shared" si="7"/>
        <v>0</v>
      </c>
      <c r="P57" s="6467"/>
      <c r="Q57" s="6467"/>
      <c r="R57" s="6467"/>
      <c r="S57" s="6467"/>
      <c r="T57" s="6467"/>
      <c r="U57" s="6467"/>
      <c r="V57" s="6463">
        <f t="shared" si="9"/>
        <v>0</v>
      </c>
      <c r="W57" s="6467"/>
      <c r="X57" s="6467"/>
      <c r="Y57" s="6497">
        <f t="shared" si="14"/>
        <v>0</v>
      </c>
    </row>
    <row r="58" spans="2:25" s="3" customFormat="1">
      <c r="B58" s="6498"/>
      <c r="C58" s="6461"/>
      <c r="D58" s="6461" t="s">
        <v>3495</v>
      </c>
      <c r="E58" s="6461" t="s">
        <v>2802</v>
      </c>
      <c r="F58" s="6468"/>
      <c r="G58" s="6483" t="s">
        <v>3468</v>
      </c>
      <c r="H58" s="6483" t="s">
        <v>3468</v>
      </c>
      <c r="I58" s="6483" t="s">
        <v>3468</v>
      </c>
      <c r="J58" s="6483" t="s">
        <v>3468</v>
      </c>
      <c r="K58" s="6467"/>
      <c r="L58" s="6467"/>
      <c r="M58" s="6467"/>
      <c r="N58" s="6467"/>
      <c r="O58" s="6495">
        <f t="shared" si="7"/>
        <v>0</v>
      </c>
      <c r="P58" s="6467"/>
      <c r="Q58" s="6467"/>
      <c r="R58" s="6467"/>
      <c r="S58" s="6467"/>
      <c r="T58" s="6467"/>
      <c r="U58" s="6467"/>
      <c r="V58" s="6463">
        <f t="shared" si="9"/>
        <v>0</v>
      </c>
      <c r="W58" s="6467"/>
      <c r="X58" s="6467"/>
      <c r="Y58" s="6497">
        <f t="shared" si="14"/>
        <v>0</v>
      </c>
    </row>
    <row r="59" spans="2:25" s="3" customFormat="1">
      <c r="B59" s="6498"/>
      <c r="C59" s="6461"/>
      <c r="D59" s="6461" t="s">
        <v>3496</v>
      </c>
      <c r="E59" s="6461" t="s">
        <v>243</v>
      </c>
      <c r="F59" s="6468"/>
      <c r="G59" s="6483" t="s">
        <v>3468</v>
      </c>
      <c r="H59" s="6483" t="s">
        <v>3468</v>
      </c>
      <c r="I59" s="6483" t="s">
        <v>3468</v>
      </c>
      <c r="J59" s="6483" t="s">
        <v>3468</v>
      </c>
      <c r="K59" s="6467"/>
      <c r="L59" s="6467"/>
      <c r="M59" s="6467"/>
      <c r="N59" s="6467"/>
      <c r="O59" s="6495">
        <f t="shared" si="7"/>
        <v>0</v>
      </c>
      <c r="P59" s="6467"/>
      <c r="Q59" s="6467"/>
      <c r="R59" s="6467"/>
      <c r="S59" s="6467"/>
      <c r="T59" s="6467"/>
      <c r="U59" s="6467"/>
      <c r="V59" s="6463">
        <f t="shared" si="9"/>
        <v>0</v>
      </c>
      <c r="W59" s="6467"/>
      <c r="X59" s="6467"/>
      <c r="Y59" s="6497">
        <f t="shared" si="14"/>
        <v>0</v>
      </c>
    </row>
    <row r="60" spans="2:25" s="3" customFormat="1">
      <c r="B60" s="6498"/>
      <c r="C60" s="6461" t="s">
        <v>1660</v>
      </c>
      <c r="D60" s="6461" t="s">
        <v>2787</v>
      </c>
      <c r="E60" s="6461"/>
      <c r="F60" s="6493">
        <f>MAX(F61:F66)</f>
        <v>0</v>
      </c>
      <c r="G60" s="6483" t="s">
        <v>3468</v>
      </c>
      <c r="H60" s="6483" t="s">
        <v>3468</v>
      </c>
      <c r="I60" s="6483" t="s">
        <v>3468</v>
      </c>
      <c r="J60" s="6483" t="s">
        <v>3468</v>
      </c>
      <c r="K60" s="6495">
        <f>SUM(K61:K66)</f>
        <v>0</v>
      </c>
      <c r="L60" s="6495">
        <f>SUM(L61:L66)</f>
        <v>0</v>
      </c>
      <c r="M60" s="6495">
        <f>SUM(M61:M66)</f>
        <v>0</v>
      </c>
      <c r="N60" s="6495">
        <f>SUM(N61:N66)</f>
        <v>0</v>
      </c>
      <c r="O60" s="6495">
        <f t="shared" si="7"/>
        <v>0</v>
      </c>
      <c r="P60" s="6495">
        <f t="shared" ref="P60:U60" si="18">SUM(P61:P66)</f>
        <v>0</v>
      </c>
      <c r="Q60" s="6495">
        <f t="shared" si="18"/>
        <v>0</v>
      </c>
      <c r="R60" s="6495">
        <f t="shared" si="18"/>
        <v>0</v>
      </c>
      <c r="S60" s="6495">
        <f t="shared" si="18"/>
        <v>0</v>
      </c>
      <c r="T60" s="6495">
        <f t="shared" si="18"/>
        <v>0</v>
      </c>
      <c r="U60" s="6495">
        <f t="shared" si="18"/>
        <v>0</v>
      </c>
      <c r="V60" s="6463">
        <f t="shared" si="9"/>
        <v>0</v>
      </c>
      <c r="W60" s="6495">
        <f>SUM(W61:W66)</f>
        <v>0</v>
      </c>
      <c r="X60" s="6495">
        <f>SUM(X61:X66)</f>
        <v>0</v>
      </c>
      <c r="Y60" s="6497">
        <f t="shared" si="14"/>
        <v>0</v>
      </c>
    </row>
    <row r="61" spans="2:25" s="3" customFormat="1">
      <c r="B61" s="6498"/>
      <c r="C61" s="6461"/>
      <c r="D61" s="6461" t="s">
        <v>2744</v>
      </c>
      <c r="E61" s="6500" t="s">
        <v>2799</v>
      </c>
      <c r="F61" s="6468"/>
      <c r="G61" s="6483" t="s">
        <v>3468</v>
      </c>
      <c r="H61" s="6483" t="s">
        <v>3468</v>
      </c>
      <c r="I61" s="6483" t="s">
        <v>3468</v>
      </c>
      <c r="J61" s="6483" t="s">
        <v>3468</v>
      </c>
      <c r="K61" s="6467"/>
      <c r="L61" s="6467"/>
      <c r="M61" s="6467"/>
      <c r="N61" s="6467"/>
      <c r="O61" s="6495">
        <f t="shared" si="7"/>
        <v>0</v>
      </c>
      <c r="P61" s="6467"/>
      <c r="Q61" s="6467"/>
      <c r="R61" s="6467"/>
      <c r="S61" s="6467"/>
      <c r="T61" s="6467"/>
      <c r="U61" s="6467"/>
      <c r="V61" s="6463">
        <f t="shared" si="9"/>
        <v>0</v>
      </c>
      <c r="W61" s="6467"/>
      <c r="X61" s="6467"/>
      <c r="Y61" s="6497">
        <f t="shared" si="14"/>
        <v>0</v>
      </c>
    </row>
    <row r="62" spans="2:25" s="3" customFormat="1">
      <c r="B62" s="6498"/>
      <c r="C62" s="6461"/>
      <c r="D62" s="6461" t="s">
        <v>2745</v>
      </c>
      <c r="E62" s="6461" t="s">
        <v>3491</v>
      </c>
      <c r="F62" s="6468"/>
      <c r="G62" s="6483" t="s">
        <v>3468</v>
      </c>
      <c r="H62" s="6483" t="s">
        <v>3468</v>
      </c>
      <c r="I62" s="6483" t="s">
        <v>3468</v>
      </c>
      <c r="J62" s="6483" t="s">
        <v>3468</v>
      </c>
      <c r="K62" s="6467"/>
      <c r="L62" s="6467"/>
      <c r="M62" s="6467"/>
      <c r="N62" s="6467"/>
      <c r="O62" s="6495">
        <f t="shared" si="7"/>
        <v>0</v>
      </c>
      <c r="P62" s="6467"/>
      <c r="Q62" s="6467"/>
      <c r="R62" s="6467"/>
      <c r="S62" s="6467"/>
      <c r="T62" s="6467"/>
      <c r="U62" s="6467"/>
      <c r="V62" s="6463">
        <f t="shared" si="9"/>
        <v>0</v>
      </c>
      <c r="W62" s="6467"/>
      <c r="X62" s="6467"/>
      <c r="Y62" s="6497">
        <f t="shared" si="14"/>
        <v>0</v>
      </c>
    </row>
    <row r="63" spans="2:25" s="3" customFormat="1">
      <c r="B63" s="6498"/>
      <c r="C63" s="6461"/>
      <c r="D63" s="6461" t="s">
        <v>3497</v>
      </c>
      <c r="E63" s="6461" t="s">
        <v>2801</v>
      </c>
      <c r="F63" s="6468"/>
      <c r="G63" s="6483" t="s">
        <v>3468</v>
      </c>
      <c r="H63" s="6483" t="s">
        <v>3468</v>
      </c>
      <c r="I63" s="6483" t="s">
        <v>3468</v>
      </c>
      <c r="J63" s="6483" t="s">
        <v>3468</v>
      </c>
      <c r="K63" s="6467"/>
      <c r="L63" s="6467"/>
      <c r="M63" s="6467"/>
      <c r="N63" s="6467"/>
      <c r="O63" s="6495">
        <f t="shared" si="7"/>
        <v>0</v>
      </c>
      <c r="P63" s="6467"/>
      <c r="Q63" s="6467"/>
      <c r="R63" s="6467"/>
      <c r="S63" s="6467"/>
      <c r="T63" s="6467"/>
      <c r="U63" s="6467"/>
      <c r="V63" s="6463">
        <f t="shared" si="9"/>
        <v>0</v>
      </c>
      <c r="W63" s="6467"/>
      <c r="X63" s="6467"/>
      <c r="Y63" s="6497">
        <f t="shared" si="14"/>
        <v>0</v>
      </c>
    </row>
    <row r="64" spans="2:25" s="3" customFormat="1">
      <c r="B64" s="6498"/>
      <c r="C64" s="6461"/>
      <c r="D64" s="6461" t="s">
        <v>3498</v>
      </c>
      <c r="E64" s="6461" t="s">
        <v>3494</v>
      </c>
      <c r="F64" s="6468"/>
      <c r="G64" s="6483" t="s">
        <v>3468</v>
      </c>
      <c r="H64" s="6483" t="s">
        <v>3468</v>
      </c>
      <c r="I64" s="6483" t="s">
        <v>3468</v>
      </c>
      <c r="J64" s="6483" t="s">
        <v>3468</v>
      </c>
      <c r="K64" s="6467"/>
      <c r="L64" s="6467"/>
      <c r="M64" s="6467"/>
      <c r="N64" s="6467"/>
      <c r="O64" s="6495">
        <f t="shared" si="7"/>
        <v>0</v>
      </c>
      <c r="P64" s="6467"/>
      <c r="Q64" s="6467"/>
      <c r="R64" s="6467"/>
      <c r="S64" s="6467"/>
      <c r="T64" s="6467"/>
      <c r="U64" s="6467"/>
      <c r="V64" s="6463">
        <f t="shared" si="9"/>
        <v>0</v>
      </c>
      <c r="W64" s="6467"/>
      <c r="X64" s="6467"/>
      <c r="Y64" s="6497">
        <f t="shared" si="14"/>
        <v>0</v>
      </c>
    </row>
    <row r="65" spans="2:25" s="3" customFormat="1">
      <c r="B65" s="6498"/>
      <c r="C65" s="6461"/>
      <c r="D65" s="6461" t="s">
        <v>3499</v>
      </c>
      <c r="E65" s="6461" t="s">
        <v>2802</v>
      </c>
      <c r="F65" s="6468"/>
      <c r="G65" s="6483" t="s">
        <v>3468</v>
      </c>
      <c r="H65" s="6483" t="s">
        <v>3468</v>
      </c>
      <c r="I65" s="6483" t="s">
        <v>3468</v>
      </c>
      <c r="J65" s="6483" t="s">
        <v>3468</v>
      </c>
      <c r="K65" s="6467"/>
      <c r="L65" s="6467"/>
      <c r="M65" s="6467"/>
      <c r="N65" s="6467"/>
      <c r="O65" s="6495">
        <f t="shared" si="7"/>
        <v>0</v>
      </c>
      <c r="P65" s="6467"/>
      <c r="Q65" s="6467"/>
      <c r="R65" s="6467"/>
      <c r="S65" s="6467"/>
      <c r="T65" s="6467"/>
      <c r="U65" s="6467"/>
      <c r="V65" s="6463">
        <f t="shared" si="9"/>
        <v>0</v>
      </c>
      <c r="W65" s="6467"/>
      <c r="X65" s="6467"/>
      <c r="Y65" s="6497">
        <f t="shared" si="14"/>
        <v>0</v>
      </c>
    </row>
    <row r="66" spans="2:25" s="3" customFormat="1">
      <c r="B66" s="6498"/>
      <c r="C66" s="6461"/>
      <c r="D66" s="6461" t="s">
        <v>3500</v>
      </c>
      <c r="E66" s="6461" t="s">
        <v>243</v>
      </c>
      <c r="F66" s="6468"/>
      <c r="G66" s="6483" t="s">
        <v>3468</v>
      </c>
      <c r="H66" s="6483" t="s">
        <v>3468</v>
      </c>
      <c r="I66" s="6483" t="s">
        <v>3468</v>
      </c>
      <c r="J66" s="6483" t="s">
        <v>3468</v>
      </c>
      <c r="K66" s="6467"/>
      <c r="L66" s="6467"/>
      <c r="M66" s="6467"/>
      <c r="N66" s="6467"/>
      <c r="O66" s="6495">
        <f t="shared" si="7"/>
        <v>0</v>
      </c>
      <c r="P66" s="6467"/>
      <c r="Q66" s="6467"/>
      <c r="R66" s="6467"/>
      <c r="S66" s="6467"/>
      <c r="T66" s="6467"/>
      <c r="U66" s="6467"/>
      <c r="V66" s="6463">
        <f t="shared" si="9"/>
        <v>0</v>
      </c>
      <c r="W66" s="6467"/>
      <c r="X66" s="6467"/>
      <c r="Y66" s="6497">
        <f t="shared" si="14"/>
        <v>0</v>
      </c>
    </row>
    <row r="67" spans="2:25" s="3" customFormat="1">
      <c r="B67" s="6498"/>
      <c r="C67" s="6461" t="s">
        <v>1663</v>
      </c>
      <c r="D67" s="6461" t="s">
        <v>2788</v>
      </c>
      <c r="E67" s="6461"/>
      <c r="F67" s="6493">
        <f>MAX(F68:F73)</f>
        <v>0</v>
      </c>
      <c r="G67" s="6483" t="s">
        <v>3468</v>
      </c>
      <c r="H67" s="6483" t="s">
        <v>3468</v>
      </c>
      <c r="I67" s="6483" t="s">
        <v>3468</v>
      </c>
      <c r="J67" s="6483" t="s">
        <v>3468</v>
      </c>
      <c r="K67" s="6495">
        <f>SUM(K68:K73)</f>
        <v>0</v>
      </c>
      <c r="L67" s="6495">
        <f>SUM(L68:L73)</f>
        <v>0</v>
      </c>
      <c r="M67" s="6495">
        <f>SUM(M68:M73)</f>
        <v>0</v>
      </c>
      <c r="N67" s="6495">
        <f>SUM(N68:N73)</f>
        <v>0</v>
      </c>
      <c r="O67" s="6495">
        <f t="shared" si="7"/>
        <v>0</v>
      </c>
      <c r="P67" s="6495">
        <f t="shared" ref="P67:U67" si="19">SUM(P68:P73)</f>
        <v>0</v>
      </c>
      <c r="Q67" s="6495">
        <f t="shared" si="19"/>
        <v>0</v>
      </c>
      <c r="R67" s="6495">
        <f t="shared" si="19"/>
        <v>0</v>
      </c>
      <c r="S67" s="6495">
        <f t="shared" si="19"/>
        <v>0</v>
      </c>
      <c r="T67" s="6495">
        <f t="shared" si="19"/>
        <v>0</v>
      </c>
      <c r="U67" s="6495">
        <f t="shared" si="19"/>
        <v>0</v>
      </c>
      <c r="V67" s="6463">
        <f t="shared" si="9"/>
        <v>0</v>
      </c>
      <c r="W67" s="6495">
        <f>SUM(W68:W73)</f>
        <v>0</v>
      </c>
      <c r="X67" s="6495">
        <f>SUM(X68:X73)</f>
        <v>0</v>
      </c>
      <c r="Y67" s="6497">
        <f t="shared" si="14"/>
        <v>0</v>
      </c>
    </row>
    <row r="68" spans="2:25" s="3" customFormat="1">
      <c r="B68" s="6498"/>
      <c r="C68" s="6461"/>
      <c r="D68" s="6461" t="s">
        <v>3501</v>
      </c>
      <c r="E68" s="6500" t="s">
        <v>2799</v>
      </c>
      <c r="F68" s="6468"/>
      <c r="G68" s="6483" t="s">
        <v>3468</v>
      </c>
      <c r="H68" s="6483" t="s">
        <v>3468</v>
      </c>
      <c r="I68" s="6483" t="s">
        <v>3468</v>
      </c>
      <c r="J68" s="6483" t="s">
        <v>3468</v>
      </c>
      <c r="K68" s="6467"/>
      <c r="L68" s="6467"/>
      <c r="M68" s="6467"/>
      <c r="N68" s="6467"/>
      <c r="O68" s="6495">
        <f t="shared" si="7"/>
        <v>0</v>
      </c>
      <c r="P68" s="6467"/>
      <c r="Q68" s="6467"/>
      <c r="R68" s="6467"/>
      <c r="S68" s="6467"/>
      <c r="T68" s="6467"/>
      <c r="U68" s="6467"/>
      <c r="V68" s="6463">
        <f t="shared" si="9"/>
        <v>0</v>
      </c>
      <c r="W68" s="6467"/>
      <c r="X68" s="6467"/>
      <c r="Y68" s="6497">
        <f t="shared" si="14"/>
        <v>0</v>
      </c>
    </row>
    <row r="69" spans="2:25" s="3" customFormat="1">
      <c r="B69" s="6498"/>
      <c r="C69" s="6461"/>
      <c r="D69" s="6461" t="s">
        <v>3502</v>
      </c>
      <c r="E69" s="6461" t="s">
        <v>3491</v>
      </c>
      <c r="F69" s="6468"/>
      <c r="G69" s="6483" t="s">
        <v>3468</v>
      </c>
      <c r="H69" s="6483" t="s">
        <v>3468</v>
      </c>
      <c r="I69" s="6483" t="s">
        <v>3468</v>
      </c>
      <c r="J69" s="6483" t="s">
        <v>3468</v>
      </c>
      <c r="K69" s="6467"/>
      <c r="L69" s="6467"/>
      <c r="M69" s="6467"/>
      <c r="N69" s="6467"/>
      <c r="O69" s="6495">
        <f t="shared" si="7"/>
        <v>0</v>
      </c>
      <c r="P69" s="6467"/>
      <c r="Q69" s="6467"/>
      <c r="R69" s="6467"/>
      <c r="S69" s="6467"/>
      <c r="T69" s="6467"/>
      <c r="U69" s="6467"/>
      <c r="V69" s="6463">
        <f t="shared" si="9"/>
        <v>0</v>
      </c>
      <c r="W69" s="6467"/>
      <c r="X69" s="6467"/>
      <c r="Y69" s="6497">
        <f t="shared" si="14"/>
        <v>0</v>
      </c>
    </row>
    <row r="70" spans="2:25" s="3" customFormat="1">
      <c r="B70" s="6498"/>
      <c r="C70" s="6461"/>
      <c r="D70" s="6461" t="s">
        <v>3503</v>
      </c>
      <c r="E70" s="6461" t="s">
        <v>2801</v>
      </c>
      <c r="F70" s="6468"/>
      <c r="G70" s="6483" t="s">
        <v>3468</v>
      </c>
      <c r="H70" s="6483" t="s">
        <v>3468</v>
      </c>
      <c r="I70" s="6483" t="s">
        <v>3468</v>
      </c>
      <c r="J70" s="6483" t="s">
        <v>3468</v>
      </c>
      <c r="K70" s="6467"/>
      <c r="L70" s="6467"/>
      <c r="M70" s="6467"/>
      <c r="N70" s="6467"/>
      <c r="O70" s="6495">
        <f t="shared" si="7"/>
        <v>0</v>
      </c>
      <c r="P70" s="6467"/>
      <c r="Q70" s="6467"/>
      <c r="R70" s="6467"/>
      <c r="S70" s="6467"/>
      <c r="T70" s="6467"/>
      <c r="U70" s="6467"/>
      <c r="V70" s="6463">
        <f t="shared" si="9"/>
        <v>0</v>
      </c>
      <c r="W70" s="6467"/>
      <c r="X70" s="6467"/>
      <c r="Y70" s="6497">
        <f t="shared" si="14"/>
        <v>0</v>
      </c>
    </row>
    <row r="71" spans="2:25" s="3" customFormat="1">
      <c r="B71" s="6498"/>
      <c r="C71" s="6461"/>
      <c r="D71" s="6461" t="s">
        <v>3504</v>
      </c>
      <c r="E71" s="6461" t="s">
        <v>3494</v>
      </c>
      <c r="F71" s="6468"/>
      <c r="G71" s="6483" t="s">
        <v>3468</v>
      </c>
      <c r="H71" s="6483" t="s">
        <v>3468</v>
      </c>
      <c r="I71" s="6483" t="s">
        <v>3468</v>
      </c>
      <c r="J71" s="6483" t="s">
        <v>3468</v>
      </c>
      <c r="K71" s="6467"/>
      <c r="L71" s="6467"/>
      <c r="M71" s="6467"/>
      <c r="N71" s="6467"/>
      <c r="O71" s="6495">
        <f t="shared" si="7"/>
        <v>0</v>
      </c>
      <c r="P71" s="6467"/>
      <c r="Q71" s="6467"/>
      <c r="R71" s="6467"/>
      <c r="S71" s="6467"/>
      <c r="T71" s="6467"/>
      <c r="U71" s="6467"/>
      <c r="V71" s="6463">
        <f t="shared" si="9"/>
        <v>0</v>
      </c>
      <c r="W71" s="6467"/>
      <c r="X71" s="6467"/>
      <c r="Y71" s="6497">
        <f t="shared" si="14"/>
        <v>0</v>
      </c>
    </row>
    <row r="72" spans="2:25" s="3" customFormat="1">
      <c r="B72" s="6498"/>
      <c r="C72" s="6461"/>
      <c r="D72" s="6461" t="s">
        <v>3505</v>
      </c>
      <c r="E72" s="6461" t="s">
        <v>2802</v>
      </c>
      <c r="F72" s="6468"/>
      <c r="G72" s="6483" t="s">
        <v>3468</v>
      </c>
      <c r="H72" s="6483" t="s">
        <v>3468</v>
      </c>
      <c r="I72" s="6483" t="s">
        <v>3468</v>
      </c>
      <c r="J72" s="6483" t="s">
        <v>3468</v>
      </c>
      <c r="K72" s="6467"/>
      <c r="L72" s="6467"/>
      <c r="M72" s="6467"/>
      <c r="N72" s="6467"/>
      <c r="O72" s="6495">
        <f t="shared" si="7"/>
        <v>0</v>
      </c>
      <c r="P72" s="6467"/>
      <c r="Q72" s="6467"/>
      <c r="R72" s="6467"/>
      <c r="S72" s="6467"/>
      <c r="T72" s="6467"/>
      <c r="U72" s="6467"/>
      <c r="V72" s="6463">
        <f t="shared" si="9"/>
        <v>0</v>
      </c>
      <c r="W72" s="6467"/>
      <c r="X72" s="6467"/>
      <c r="Y72" s="6497">
        <f t="shared" si="14"/>
        <v>0</v>
      </c>
    </row>
    <row r="73" spans="2:25" s="3" customFormat="1">
      <c r="B73" s="6498"/>
      <c r="C73" s="6461"/>
      <c r="D73" s="6461" t="s">
        <v>3506</v>
      </c>
      <c r="E73" s="6461" t="s">
        <v>243</v>
      </c>
      <c r="F73" s="6468"/>
      <c r="G73" s="6483" t="s">
        <v>3468</v>
      </c>
      <c r="H73" s="6483" t="s">
        <v>3468</v>
      </c>
      <c r="I73" s="6483" t="s">
        <v>3468</v>
      </c>
      <c r="J73" s="6483" t="s">
        <v>3468</v>
      </c>
      <c r="K73" s="6467"/>
      <c r="L73" s="6467"/>
      <c r="M73" s="6467"/>
      <c r="N73" s="6467"/>
      <c r="O73" s="6495">
        <f t="shared" si="7"/>
        <v>0</v>
      </c>
      <c r="P73" s="6467"/>
      <c r="Q73" s="6467"/>
      <c r="R73" s="6467"/>
      <c r="S73" s="6467"/>
      <c r="T73" s="6467"/>
      <c r="U73" s="6467"/>
      <c r="V73" s="6463">
        <f t="shared" si="9"/>
        <v>0</v>
      </c>
      <c r="W73" s="6467"/>
      <c r="X73" s="6467"/>
      <c r="Y73" s="6497">
        <f t="shared" si="14"/>
        <v>0</v>
      </c>
    </row>
    <row r="74" spans="2:25" s="3" customFormat="1">
      <c r="B74" s="6498"/>
      <c r="C74" s="6461" t="s">
        <v>1666</v>
      </c>
      <c r="D74" s="6461" t="s">
        <v>2789</v>
      </c>
      <c r="E74" s="6461"/>
      <c r="F74" s="6493">
        <f>MAX(F75:F80)</f>
        <v>0</v>
      </c>
      <c r="G74" s="6483" t="s">
        <v>3468</v>
      </c>
      <c r="H74" s="6483" t="s">
        <v>3468</v>
      </c>
      <c r="I74" s="6483" t="s">
        <v>3468</v>
      </c>
      <c r="J74" s="6483" t="s">
        <v>3468</v>
      </c>
      <c r="K74" s="6495">
        <f>SUM(K75:K80)</f>
        <v>0</v>
      </c>
      <c r="L74" s="6495">
        <f>SUM(L75:L80)</f>
        <v>0</v>
      </c>
      <c r="M74" s="6495">
        <f>SUM(M75:M80)</f>
        <v>0</v>
      </c>
      <c r="N74" s="6495">
        <f>SUM(N75:N80)</f>
        <v>0</v>
      </c>
      <c r="O74" s="6495">
        <f t="shared" si="7"/>
        <v>0</v>
      </c>
      <c r="P74" s="6495">
        <f t="shared" ref="P74:U74" si="20">SUM(P75:P80)</f>
        <v>0</v>
      </c>
      <c r="Q74" s="6495">
        <f t="shared" si="20"/>
        <v>0</v>
      </c>
      <c r="R74" s="6495">
        <f t="shared" si="20"/>
        <v>0</v>
      </c>
      <c r="S74" s="6495">
        <f t="shared" si="20"/>
        <v>0</v>
      </c>
      <c r="T74" s="6495">
        <f t="shared" si="20"/>
        <v>0</v>
      </c>
      <c r="U74" s="6495">
        <f t="shared" si="20"/>
        <v>0</v>
      </c>
      <c r="V74" s="6463">
        <f t="shared" si="9"/>
        <v>0</v>
      </c>
      <c r="W74" s="6495">
        <f>SUM(W75:W80)</f>
        <v>0</v>
      </c>
      <c r="X74" s="6495">
        <f>SUM(X75:X80)</f>
        <v>0</v>
      </c>
      <c r="Y74" s="6497">
        <f t="shared" si="14"/>
        <v>0</v>
      </c>
    </row>
    <row r="75" spans="2:25" s="3" customFormat="1">
      <c r="B75" s="6498"/>
      <c r="C75" s="6461"/>
      <c r="D75" s="6461" t="s">
        <v>3507</v>
      </c>
      <c r="E75" s="6500" t="s">
        <v>2799</v>
      </c>
      <c r="F75" s="6468"/>
      <c r="G75" s="6483" t="s">
        <v>3468</v>
      </c>
      <c r="H75" s="6483" t="s">
        <v>3468</v>
      </c>
      <c r="I75" s="6483" t="s">
        <v>3468</v>
      </c>
      <c r="J75" s="6483" t="s">
        <v>3468</v>
      </c>
      <c r="K75" s="6467"/>
      <c r="L75" s="6467"/>
      <c r="M75" s="6467"/>
      <c r="N75" s="6467"/>
      <c r="O75" s="6495">
        <f t="shared" si="7"/>
        <v>0</v>
      </c>
      <c r="P75" s="6467"/>
      <c r="Q75" s="6467"/>
      <c r="R75" s="6467"/>
      <c r="S75" s="6467"/>
      <c r="T75" s="6467"/>
      <c r="U75" s="6467"/>
      <c r="V75" s="6463">
        <f t="shared" si="9"/>
        <v>0</v>
      </c>
      <c r="W75" s="6467"/>
      <c r="X75" s="6467"/>
      <c r="Y75" s="6497">
        <f t="shared" si="14"/>
        <v>0</v>
      </c>
    </row>
    <row r="76" spans="2:25">
      <c r="B76" s="6498"/>
      <c r="C76" s="6461"/>
      <c r="D76" s="6461" t="s">
        <v>3508</v>
      </c>
      <c r="E76" s="6461" t="s">
        <v>3491</v>
      </c>
      <c r="F76" s="6468"/>
      <c r="G76" s="6483" t="s">
        <v>3468</v>
      </c>
      <c r="H76" s="6483" t="s">
        <v>3468</v>
      </c>
      <c r="I76" s="6483" t="s">
        <v>3468</v>
      </c>
      <c r="J76" s="6483" t="s">
        <v>3468</v>
      </c>
      <c r="K76" s="6467"/>
      <c r="L76" s="6467"/>
      <c r="M76" s="6467"/>
      <c r="N76" s="6467"/>
      <c r="O76" s="6495">
        <f t="shared" si="7"/>
        <v>0</v>
      </c>
      <c r="P76" s="6467"/>
      <c r="Q76" s="6467"/>
      <c r="R76" s="6467"/>
      <c r="S76" s="6467"/>
      <c r="T76" s="6467"/>
      <c r="U76" s="6467"/>
      <c r="V76" s="6463">
        <f t="shared" si="9"/>
        <v>0</v>
      </c>
      <c r="W76" s="6467"/>
      <c r="X76" s="6467"/>
      <c r="Y76" s="6497">
        <f t="shared" si="14"/>
        <v>0</v>
      </c>
    </row>
    <row r="77" spans="2:25" s="3" customFormat="1">
      <c r="B77" s="6498"/>
      <c r="C77" s="6461"/>
      <c r="D77" s="6461" t="s">
        <v>3509</v>
      </c>
      <c r="E77" s="6461" t="s">
        <v>2801</v>
      </c>
      <c r="F77" s="6468"/>
      <c r="G77" s="6483" t="s">
        <v>3468</v>
      </c>
      <c r="H77" s="6483" t="s">
        <v>3468</v>
      </c>
      <c r="I77" s="6483" t="s">
        <v>3468</v>
      </c>
      <c r="J77" s="6483" t="s">
        <v>3468</v>
      </c>
      <c r="K77" s="6467"/>
      <c r="L77" s="6467"/>
      <c r="M77" s="6467"/>
      <c r="N77" s="6467"/>
      <c r="O77" s="6495">
        <f t="shared" si="7"/>
        <v>0</v>
      </c>
      <c r="P77" s="6467"/>
      <c r="Q77" s="6467"/>
      <c r="R77" s="6467"/>
      <c r="S77" s="6467"/>
      <c r="T77" s="6467"/>
      <c r="U77" s="6467"/>
      <c r="V77" s="6463">
        <f t="shared" si="9"/>
        <v>0</v>
      </c>
      <c r="W77" s="6467"/>
      <c r="X77" s="6467"/>
      <c r="Y77" s="6497">
        <f t="shared" si="14"/>
        <v>0</v>
      </c>
    </row>
    <row r="78" spans="2:25">
      <c r="B78" s="6498"/>
      <c r="C78" s="6461"/>
      <c r="D78" s="6461" t="s">
        <v>3510</v>
      </c>
      <c r="E78" s="6461" t="s">
        <v>3494</v>
      </c>
      <c r="F78" s="6468"/>
      <c r="G78" s="6483" t="s">
        <v>3468</v>
      </c>
      <c r="H78" s="6483" t="s">
        <v>3468</v>
      </c>
      <c r="I78" s="6483" t="s">
        <v>3468</v>
      </c>
      <c r="J78" s="6483" t="s">
        <v>3468</v>
      </c>
      <c r="K78" s="6467"/>
      <c r="L78" s="6467"/>
      <c r="M78" s="6467"/>
      <c r="N78" s="6467"/>
      <c r="O78" s="6495">
        <f t="shared" si="7"/>
        <v>0</v>
      </c>
      <c r="P78" s="6467"/>
      <c r="Q78" s="6467"/>
      <c r="R78" s="6467"/>
      <c r="S78" s="6467"/>
      <c r="T78" s="6467"/>
      <c r="U78" s="6467"/>
      <c r="V78" s="6463">
        <f t="shared" si="9"/>
        <v>0</v>
      </c>
      <c r="W78" s="6467"/>
      <c r="X78" s="6467"/>
      <c r="Y78" s="6497">
        <f t="shared" si="14"/>
        <v>0</v>
      </c>
    </row>
    <row r="79" spans="2:25">
      <c r="B79" s="6498"/>
      <c r="C79" s="6461"/>
      <c r="D79" s="6461" t="s">
        <v>3511</v>
      </c>
      <c r="E79" s="6461" t="s">
        <v>2802</v>
      </c>
      <c r="F79" s="6468"/>
      <c r="G79" s="6483" t="s">
        <v>3468</v>
      </c>
      <c r="H79" s="6483" t="s">
        <v>3468</v>
      </c>
      <c r="I79" s="6483" t="s">
        <v>3468</v>
      </c>
      <c r="J79" s="6483" t="s">
        <v>3468</v>
      </c>
      <c r="K79" s="6467"/>
      <c r="L79" s="6467"/>
      <c r="M79" s="6467"/>
      <c r="N79" s="6467"/>
      <c r="O79" s="6495">
        <f t="shared" si="7"/>
        <v>0</v>
      </c>
      <c r="P79" s="6467"/>
      <c r="Q79" s="6467"/>
      <c r="R79" s="6467"/>
      <c r="S79" s="6467"/>
      <c r="T79" s="6467"/>
      <c r="U79" s="6467"/>
      <c r="V79" s="6463">
        <f t="shared" si="9"/>
        <v>0</v>
      </c>
      <c r="W79" s="6467"/>
      <c r="X79" s="6467"/>
      <c r="Y79" s="6497">
        <f t="shared" si="14"/>
        <v>0</v>
      </c>
    </row>
    <row r="80" spans="2:25">
      <c r="B80" s="6498"/>
      <c r="C80" s="6461"/>
      <c r="D80" s="6461" t="s">
        <v>3512</v>
      </c>
      <c r="E80" s="6461" t="s">
        <v>243</v>
      </c>
      <c r="F80" s="6468"/>
      <c r="G80" s="6483" t="s">
        <v>3468</v>
      </c>
      <c r="H80" s="6483" t="s">
        <v>3468</v>
      </c>
      <c r="I80" s="6483" t="s">
        <v>3468</v>
      </c>
      <c r="J80" s="6483" t="s">
        <v>3468</v>
      </c>
      <c r="K80" s="6467"/>
      <c r="L80" s="6467"/>
      <c r="M80" s="6467"/>
      <c r="N80" s="6467"/>
      <c r="O80" s="6495">
        <f t="shared" si="7"/>
        <v>0</v>
      </c>
      <c r="P80" s="6467"/>
      <c r="Q80" s="6467"/>
      <c r="R80" s="6467"/>
      <c r="S80" s="6467"/>
      <c r="T80" s="6467"/>
      <c r="U80" s="6467"/>
      <c r="V80" s="6463">
        <f t="shared" si="9"/>
        <v>0</v>
      </c>
      <c r="W80" s="6467"/>
      <c r="X80" s="6467"/>
      <c r="Y80" s="6497">
        <f t="shared" si="14"/>
        <v>0</v>
      </c>
    </row>
    <row r="81" spans="2:25">
      <c r="B81" s="6460">
        <v>13</v>
      </c>
      <c r="C81" s="6461" t="s">
        <v>3513</v>
      </c>
      <c r="D81" s="6461"/>
      <c r="E81" s="6461"/>
      <c r="F81" s="6493">
        <f>F82+F89+F96</f>
        <v>0</v>
      </c>
      <c r="G81" s="6483" t="s">
        <v>3468</v>
      </c>
      <c r="H81" s="6483" t="s">
        <v>3468</v>
      </c>
      <c r="I81" s="6483" t="s">
        <v>3468</v>
      </c>
      <c r="J81" s="6483" t="s">
        <v>3468</v>
      </c>
      <c r="K81" s="6495">
        <f>K82+K89+K96</f>
        <v>0</v>
      </c>
      <c r="L81" s="6495">
        <f>L82+L89+L96</f>
        <v>0</v>
      </c>
      <c r="M81" s="6495">
        <f>M82+M89+M96</f>
        <v>0</v>
      </c>
      <c r="N81" s="6495">
        <f>N82+N89+N96</f>
        <v>0</v>
      </c>
      <c r="O81" s="6495">
        <f t="shared" si="7"/>
        <v>0</v>
      </c>
      <c r="P81" s="6495">
        <f t="shared" ref="P81:U81" si="21">P82+P89+P96</f>
        <v>0</v>
      </c>
      <c r="Q81" s="6495">
        <f t="shared" si="21"/>
        <v>0</v>
      </c>
      <c r="R81" s="6495">
        <f t="shared" si="21"/>
        <v>0</v>
      </c>
      <c r="S81" s="6495">
        <f t="shared" si="21"/>
        <v>0</v>
      </c>
      <c r="T81" s="6495">
        <f t="shared" si="21"/>
        <v>0</v>
      </c>
      <c r="U81" s="6495">
        <f t="shared" si="21"/>
        <v>0</v>
      </c>
      <c r="V81" s="6463">
        <f t="shared" si="9"/>
        <v>0</v>
      </c>
      <c r="W81" s="6495">
        <f>W82+W89+W96</f>
        <v>0</v>
      </c>
      <c r="X81" s="6495">
        <f>X82+X89+X96</f>
        <v>0</v>
      </c>
      <c r="Y81" s="6497">
        <f t="shared" si="14"/>
        <v>0</v>
      </c>
    </row>
    <row r="82" spans="2:25">
      <c r="B82" s="6498"/>
      <c r="C82" s="6461" t="s">
        <v>1657</v>
      </c>
      <c r="D82" s="6461" t="s">
        <v>2071</v>
      </c>
      <c r="E82" s="6499"/>
      <c r="F82" s="6493">
        <f>MAX(F83:F88)</f>
        <v>0</v>
      </c>
      <c r="G82" s="6483" t="s">
        <v>3468</v>
      </c>
      <c r="H82" s="6483" t="s">
        <v>3468</v>
      </c>
      <c r="I82" s="6483" t="s">
        <v>3468</v>
      </c>
      <c r="J82" s="6483" t="s">
        <v>3468</v>
      </c>
      <c r="K82" s="6495">
        <f>SUM(K83:K88)</f>
        <v>0</v>
      </c>
      <c r="L82" s="6495">
        <f>SUM(L83:L88)</f>
        <v>0</v>
      </c>
      <c r="M82" s="6495">
        <f>SUM(M83:M88)</f>
        <v>0</v>
      </c>
      <c r="N82" s="6495">
        <f>SUM(N83:N88)</f>
        <v>0</v>
      </c>
      <c r="O82" s="6495">
        <f t="shared" si="7"/>
        <v>0</v>
      </c>
      <c r="P82" s="6495">
        <f t="shared" ref="P82:U82" si="22">SUM(P83:P88)</f>
        <v>0</v>
      </c>
      <c r="Q82" s="6495">
        <f t="shared" si="22"/>
        <v>0</v>
      </c>
      <c r="R82" s="6495">
        <f t="shared" si="22"/>
        <v>0</v>
      </c>
      <c r="S82" s="6495">
        <f t="shared" si="22"/>
        <v>0</v>
      </c>
      <c r="T82" s="6495">
        <f t="shared" si="22"/>
        <v>0</v>
      </c>
      <c r="U82" s="6495">
        <f t="shared" si="22"/>
        <v>0</v>
      </c>
      <c r="V82" s="6463">
        <f t="shared" si="9"/>
        <v>0</v>
      </c>
      <c r="W82" s="6495">
        <f>SUM(W83:W88)</f>
        <v>0</v>
      </c>
      <c r="X82" s="6495">
        <f>SUM(X83:X88)</f>
        <v>0</v>
      </c>
      <c r="Y82" s="6497">
        <f t="shared" si="14"/>
        <v>0</v>
      </c>
    </row>
    <row r="83" spans="2:25">
      <c r="B83" s="6498"/>
      <c r="C83" s="6461"/>
      <c r="D83" s="6461" t="s">
        <v>2742</v>
      </c>
      <c r="E83" s="6500" t="s">
        <v>2799</v>
      </c>
      <c r="F83" s="6468"/>
      <c r="G83" s="6483" t="s">
        <v>3468</v>
      </c>
      <c r="H83" s="6483" t="s">
        <v>3468</v>
      </c>
      <c r="I83" s="6483" t="s">
        <v>3468</v>
      </c>
      <c r="J83" s="6483" t="s">
        <v>3468</v>
      </c>
      <c r="K83" s="6467"/>
      <c r="L83" s="6467"/>
      <c r="M83" s="6467"/>
      <c r="N83" s="6467"/>
      <c r="O83" s="6495">
        <f t="shared" si="7"/>
        <v>0</v>
      </c>
      <c r="P83" s="6467"/>
      <c r="Q83" s="6467"/>
      <c r="R83" s="6467"/>
      <c r="S83" s="6467"/>
      <c r="T83" s="6467"/>
      <c r="U83" s="6467"/>
      <c r="V83" s="6463">
        <f t="shared" si="9"/>
        <v>0</v>
      </c>
      <c r="W83" s="6467"/>
      <c r="X83" s="6467"/>
      <c r="Y83" s="6497">
        <f t="shared" si="14"/>
        <v>0</v>
      </c>
    </row>
    <row r="84" spans="2:25">
      <c r="B84" s="6498"/>
      <c r="C84" s="6461"/>
      <c r="D84" s="6461" t="s">
        <v>2743</v>
      </c>
      <c r="E84" s="6461" t="s">
        <v>3491</v>
      </c>
      <c r="F84" s="6468"/>
      <c r="G84" s="6483" t="s">
        <v>3468</v>
      </c>
      <c r="H84" s="6483" t="s">
        <v>3468</v>
      </c>
      <c r="I84" s="6483" t="s">
        <v>3468</v>
      </c>
      <c r="J84" s="6483" t="s">
        <v>3468</v>
      </c>
      <c r="K84" s="6467"/>
      <c r="L84" s="6467"/>
      <c r="M84" s="6467"/>
      <c r="N84" s="6467"/>
      <c r="O84" s="6495">
        <f t="shared" si="7"/>
        <v>0</v>
      </c>
      <c r="P84" s="6467"/>
      <c r="Q84" s="6467"/>
      <c r="R84" s="6467"/>
      <c r="S84" s="6467"/>
      <c r="T84" s="6467"/>
      <c r="U84" s="6467"/>
      <c r="V84" s="6463">
        <f t="shared" si="9"/>
        <v>0</v>
      </c>
      <c r="W84" s="6467"/>
      <c r="X84" s="6467"/>
      <c r="Y84" s="6497">
        <f t="shared" si="14"/>
        <v>0</v>
      </c>
    </row>
    <row r="85" spans="2:25">
      <c r="B85" s="6498"/>
      <c r="C85" s="6461"/>
      <c r="D85" s="6461" t="s">
        <v>3492</v>
      </c>
      <c r="E85" s="6461" t="s">
        <v>2801</v>
      </c>
      <c r="F85" s="6468"/>
      <c r="G85" s="6483" t="s">
        <v>3468</v>
      </c>
      <c r="H85" s="6483" t="s">
        <v>3468</v>
      </c>
      <c r="I85" s="6483" t="s">
        <v>3468</v>
      </c>
      <c r="J85" s="6483" t="s">
        <v>3468</v>
      </c>
      <c r="K85" s="6467"/>
      <c r="L85" s="6467"/>
      <c r="M85" s="6467"/>
      <c r="N85" s="6467"/>
      <c r="O85" s="6495">
        <f t="shared" si="7"/>
        <v>0</v>
      </c>
      <c r="P85" s="6467"/>
      <c r="Q85" s="6467"/>
      <c r="R85" s="6467"/>
      <c r="S85" s="6467"/>
      <c r="T85" s="6467"/>
      <c r="U85" s="6467"/>
      <c r="V85" s="6463">
        <f t="shared" si="9"/>
        <v>0</v>
      </c>
      <c r="W85" s="6467"/>
      <c r="X85" s="6467"/>
      <c r="Y85" s="6497">
        <f t="shared" si="14"/>
        <v>0</v>
      </c>
    </row>
    <row r="86" spans="2:25">
      <c r="B86" s="6498"/>
      <c r="C86" s="6461"/>
      <c r="D86" s="6461" t="s">
        <v>3493</v>
      </c>
      <c r="E86" s="6461" t="s">
        <v>3494</v>
      </c>
      <c r="F86" s="6468"/>
      <c r="G86" s="6483" t="s">
        <v>3468</v>
      </c>
      <c r="H86" s="6483" t="s">
        <v>3468</v>
      </c>
      <c r="I86" s="6483" t="s">
        <v>3468</v>
      </c>
      <c r="J86" s="6483" t="s">
        <v>3468</v>
      </c>
      <c r="K86" s="6467"/>
      <c r="L86" s="6467"/>
      <c r="M86" s="6467"/>
      <c r="N86" s="6467"/>
      <c r="O86" s="6495">
        <f t="shared" si="7"/>
        <v>0</v>
      </c>
      <c r="P86" s="6467"/>
      <c r="Q86" s="6467"/>
      <c r="R86" s="6467"/>
      <c r="S86" s="6467"/>
      <c r="T86" s="6467"/>
      <c r="U86" s="6467"/>
      <c r="V86" s="6463">
        <f t="shared" si="9"/>
        <v>0</v>
      </c>
      <c r="W86" s="6467"/>
      <c r="X86" s="6467"/>
      <c r="Y86" s="6497">
        <f t="shared" si="14"/>
        <v>0</v>
      </c>
    </row>
    <row r="87" spans="2:25">
      <c r="B87" s="6498"/>
      <c r="C87" s="6461"/>
      <c r="D87" s="6461" t="s">
        <v>3495</v>
      </c>
      <c r="E87" s="6461" t="s">
        <v>2802</v>
      </c>
      <c r="F87" s="6468"/>
      <c r="G87" s="6483" t="s">
        <v>3468</v>
      </c>
      <c r="H87" s="6483" t="s">
        <v>3468</v>
      </c>
      <c r="I87" s="6483" t="s">
        <v>3468</v>
      </c>
      <c r="J87" s="6483" t="s">
        <v>3468</v>
      </c>
      <c r="K87" s="6467"/>
      <c r="L87" s="6467"/>
      <c r="M87" s="6467"/>
      <c r="N87" s="6467"/>
      <c r="O87" s="6495">
        <f t="shared" si="7"/>
        <v>0</v>
      </c>
      <c r="P87" s="6467"/>
      <c r="Q87" s="6467"/>
      <c r="R87" s="6467"/>
      <c r="S87" s="6467"/>
      <c r="T87" s="6467"/>
      <c r="U87" s="6467"/>
      <c r="V87" s="6463">
        <f t="shared" si="9"/>
        <v>0</v>
      </c>
      <c r="W87" s="6467"/>
      <c r="X87" s="6467"/>
      <c r="Y87" s="6497">
        <f t="shared" si="14"/>
        <v>0</v>
      </c>
    </row>
    <row r="88" spans="2:25">
      <c r="B88" s="6498"/>
      <c r="C88" s="6461"/>
      <c r="D88" s="6461" t="s">
        <v>3496</v>
      </c>
      <c r="E88" s="6461" t="s">
        <v>243</v>
      </c>
      <c r="F88" s="6468"/>
      <c r="G88" s="6483" t="s">
        <v>3468</v>
      </c>
      <c r="H88" s="6483" t="s">
        <v>3468</v>
      </c>
      <c r="I88" s="6483" t="s">
        <v>3468</v>
      </c>
      <c r="J88" s="6483" t="s">
        <v>3468</v>
      </c>
      <c r="K88" s="6467"/>
      <c r="L88" s="6467"/>
      <c r="M88" s="6467"/>
      <c r="N88" s="6467"/>
      <c r="O88" s="6495">
        <f t="shared" si="7"/>
        <v>0</v>
      </c>
      <c r="P88" s="6467"/>
      <c r="Q88" s="6467"/>
      <c r="R88" s="6467"/>
      <c r="S88" s="6467"/>
      <c r="T88" s="6467"/>
      <c r="U88" s="6467"/>
      <c r="V88" s="6463">
        <f t="shared" si="9"/>
        <v>0</v>
      </c>
      <c r="W88" s="6467"/>
      <c r="X88" s="6467"/>
      <c r="Y88" s="6497">
        <f t="shared" si="14"/>
        <v>0</v>
      </c>
    </row>
    <row r="89" spans="2:25">
      <c r="B89" s="6498"/>
      <c r="C89" s="6461" t="s">
        <v>1660</v>
      </c>
      <c r="D89" s="6461" t="s">
        <v>3487</v>
      </c>
      <c r="E89" s="6499"/>
      <c r="F89" s="6493">
        <f>MAX(F90:F95)</f>
        <v>0</v>
      </c>
      <c r="G89" s="6483" t="s">
        <v>3468</v>
      </c>
      <c r="H89" s="6483" t="s">
        <v>3468</v>
      </c>
      <c r="I89" s="6483" t="s">
        <v>3468</v>
      </c>
      <c r="J89" s="6483" t="s">
        <v>3468</v>
      </c>
      <c r="K89" s="6495">
        <f>SUM(K90:K95)</f>
        <v>0</v>
      </c>
      <c r="L89" s="6495">
        <f>SUM(L90:L95)</f>
        <v>0</v>
      </c>
      <c r="M89" s="6495">
        <f>SUM(M90:M95)</f>
        <v>0</v>
      </c>
      <c r="N89" s="6495">
        <f>SUM(N90:N95)</f>
        <v>0</v>
      </c>
      <c r="O89" s="6495">
        <f t="shared" si="7"/>
        <v>0</v>
      </c>
      <c r="P89" s="6495">
        <f t="shared" ref="P89:U89" si="23">SUM(P90:P95)</f>
        <v>0</v>
      </c>
      <c r="Q89" s="6495">
        <f t="shared" si="23"/>
        <v>0</v>
      </c>
      <c r="R89" s="6495">
        <f t="shared" si="23"/>
        <v>0</v>
      </c>
      <c r="S89" s="6495">
        <f t="shared" si="23"/>
        <v>0</v>
      </c>
      <c r="T89" s="6495">
        <f t="shared" si="23"/>
        <v>0</v>
      </c>
      <c r="U89" s="6495">
        <f t="shared" si="23"/>
        <v>0</v>
      </c>
      <c r="V89" s="6463">
        <f t="shared" si="9"/>
        <v>0</v>
      </c>
      <c r="W89" s="6495">
        <f>SUM(W90:W95)</f>
        <v>0</v>
      </c>
      <c r="X89" s="6495">
        <f>SUM(X90:X95)</f>
        <v>0</v>
      </c>
      <c r="Y89" s="6497">
        <f t="shared" si="14"/>
        <v>0</v>
      </c>
    </row>
    <row r="90" spans="2:25">
      <c r="B90" s="6498"/>
      <c r="C90" s="6461"/>
      <c r="D90" s="6461" t="s">
        <v>2744</v>
      </c>
      <c r="E90" s="6500" t="s">
        <v>2799</v>
      </c>
      <c r="F90" s="6468"/>
      <c r="G90" s="6483" t="s">
        <v>3468</v>
      </c>
      <c r="H90" s="6483" t="s">
        <v>3468</v>
      </c>
      <c r="I90" s="6483" t="s">
        <v>3468</v>
      </c>
      <c r="J90" s="6483" t="s">
        <v>3468</v>
      </c>
      <c r="K90" s="6467"/>
      <c r="L90" s="6467"/>
      <c r="M90" s="6467"/>
      <c r="N90" s="6467"/>
      <c r="O90" s="6495">
        <f t="shared" si="7"/>
        <v>0</v>
      </c>
      <c r="P90" s="6467"/>
      <c r="Q90" s="6467"/>
      <c r="R90" s="6467"/>
      <c r="S90" s="6467"/>
      <c r="T90" s="6467"/>
      <c r="U90" s="6467"/>
      <c r="V90" s="6463">
        <f t="shared" si="9"/>
        <v>0</v>
      </c>
      <c r="W90" s="6467"/>
      <c r="X90" s="6467"/>
      <c r="Y90" s="6497">
        <f t="shared" si="14"/>
        <v>0</v>
      </c>
    </row>
    <row r="91" spans="2:25">
      <c r="B91" s="6498"/>
      <c r="C91" s="6461"/>
      <c r="D91" s="6461" t="s">
        <v>2745</v>
      </c>
      <c r="E91" s="6461" t="s">
        <v>3491</v>
      </c>
      <c r="F91" s="6468"/>
      <c r="G91" s="6483" t="s">
        <v>3468</v>
      </c>
      <c r="H91" s="6483" t="s">
        <v>3468</v>
      </c>
      <c r="I91" s="6483" t="s">
        <v>3468</v>
      </c>
      <c r="J91" s="6483" t="s">
        <v>3468</v>
      </c>
      <c r="K91" s="6467"/>
      <c r="L91" s="6467"/>
      <c r="M91" s="6467"/>
      <c r="N91" s="6467"/>
      <c r="O91" s="6495">
        <f t="shared" si="7"/>
        <v>0</v>
      </c>
      <c r="P91" s="6467"/>
      <c r="Q91" s="6467"/>
      <c r="R91" s="6467"/>
      <c r="S91" s="6467"/>
      <c r="T91" s="6467"/>
      <c r="U91" s="6467"/>
      <c r="V91" s="6463">
        <f t="shared" si="9"/>
        <v>0</v>
      </c>
      <c r="W91" s="6467"/>
      <c r="X91" s="6467"/>
      <c r="Y91" s="6497">
        <f t="shared" si="14"/>
        <v>0</v>
      </c>
    </row>
    <row r="92" spans="2:25">
      <c r="B92" s="6498"/>
      <c r="C92" s="6461"/>
      <c r="D92" s="6461" t="s">
        <v>3497</v>
      </c>
      <c r="E92" s="6461" t="s">
        <v>2801</v>
      </c>
      <c r="F92" s="6468"/>
      <c r="G92" s="6483" t="s">
        <v>3468</v>
      </c>
      <c r="H92" s="6483" t="s">
        <v>3468</v>
      </c>
      <c r="I92" s="6483" t="s">
        <v>3468</v>
      </c>
      <c r="J92" s="6483" t="s">
        <v>3468</v>
      </c>
      <c r="K92" s="6467"/>
      <c r="L92" s="6467"/>
      <c r="M92" s="6467"/>
      <c r="N92" s="6467"/>
      <c r="O92" s="6495">
        <f t="shared" si="7"/>
        <v>0</v>
      </c>
      <c r="P92" s="6467"/>
      <c r="Q92" s="6467"/>
      <c r="R92" s="6467"/>
      <c r="S92" s="6467"/>
      <c r="T92" s="6467"/>
      <c r="U92" s="6467"/>
      <c r="V92" s="6463">
        <f t="shared" si="9"/>
        <v>0</v>
      </c>
      <c r="W92" s="6467"/>
      <c r="X92" s="6467"/>
      <c r="Y92" s="6497">
        <f t="shared" si="14"/>
        <v>0</v>
      </c>
    </row>
    <row r="93" spans="2:25">
      <c r="B93" s="6498"/>
      <c r="C93" s="6461"/>
      <c r="D93" s="6461" t="s">
        <v>3498</v>
      </c>
      <c r="E93" s="6461" t="s">
        <v>3494</v>
      </c>
      <c r="F93" s="6468"/>
      <c r="G93" s="6483" t="s">
        <v>3468</v>
      </c>
      <c r="H93" s="6483" t="s">
        <v>3468</v>
      </c>
      <c r="I93" s="6483" t="s">
        <v>3468</v>
      </c>
      <c r="J93" s="6483" t="s">
        <v>3468</v>
      </c>
      <c r="K93" s="6467"/>
      <c r="L93" s="6467"/>
      <c r="M93" s="6467"/>
      <c r="N93" s="6467"/>
      <c r="O93" s="6495">
        <f t="shared" si="7"/>
        <v>0</v>
      </c>
      <c r="P93" s="6467"/>
      <c r="Q93" s="6467"/>
      <c r="R93" s="6467"/>
      <c r="S93" s="6467"/>
      <c r="T93" s="6467"/>
      <c r="U93" s="6467"/>
      <c r="V93" s="6463">
        <f t="shared" si="9"/>
        <v>0</v>
      </c>
      <c r="W93" s="6467"/>
      <c r="X93" s="6467"/>
      <c r="Y93" s="6497">
        <f t="shared" si="14"/>
        <v>0</v>
      </c>
    </row>
    <row r="94" spans="2:25">
      <c r="B94" s="6498"/>
      <c r="C94" s="6461"/>
      <c r="D94" s="6461" t="s">
        <v>3499</v>
      </c>
      <c r="E94" s="6461" t="s">
        <v>2802</v>
      </c>
      <c r="F94" s="6468"/>
      <c r="G94" s="6483" t="s">
        <v>3468</v>
      </c>
      <c r="H94" s="6483" t="s">
        <v>3468</v>
      </c>
      <c r="I94" s="6483" t="s">
        <v>3468</v>
      </c>
      <c r="J94" s="6483" t="s">
        <v>3468</v>
      </c>
      <c r="K94" s="6467"/>
      <c r="L94" s="6467"/>
      <c r="M94" s="6467"/>
      <c r="N94" s="6467"/>
      <c r="O94" s="6495">
        <f t="shared" si="7"/>
        <v>0</v>
      </c>
      <c r="P94" s="6467"/>
      <c r="Q94" s="6467"/>
      <c r="R94" s="6467"/>
      <c r="S94" s="6467"/>
      <c r="T94" s="6467"/>
      <c r="U94" s="6467"/>
      <c r="V94" s="6463">
        <f t="shared" si="9"/>
        <v>0</v>
      </c>
      <c r="W94" s="6467"/>
      <c r="X94" s="6467"/>
      <c r="Y94" s="6497">
        <f t="shared" si="14"/>
        <v>0</v>
      </c>
    </row>
    <row r="95" spans="2:25">
      <c r="B95" s="6498"/>
      <c r="C95" s="6461"/>
      <c r="D95" s="6461" t="s">
        <v>3500</v>
      </c>
      <c r="E95" s="6461" t="s">
        <v>243</v>
      </c>
      <c r="F95" s="6468"/>
      <c r="G95" s="6483" t="s">
        <v>3468</v>
      </c>
      <c r="H95" s="6483" t="s">
        <v>3468</v>
      </c>
      <c r="I95" s="6483" t="s">
        <v>3468</v>
      </c>
      <c r="J95" s="6483" t="s">
        <v>3468</v>
      </c>
      <c r="K95" s="6467"/>
      <c r="L95" s="6467"/>
      <c r="M95" s="6467"/>
      <c r="N95" s="6467"/>
      <c r="O95" s="6495">
        <f t="shared" si="7"/>
        <v>0</v>
      </c>
      <c r="P95" s="6467"/>
      <c r="Q95" s="6467"/>
      <c r="R95" s="6467"/>
      <c r="S95" s="6467"/>
      <c r="T95" s="6467"/>
      <c r="U95" s="6467"/>
      <c r="V95" s="6463">
        <f t="shared" si="9"/>
        <v>0</v>
      </c>
      <c r="W95" s="6467"/>
      <c r="X95" s="6467"/>
      <c r="Y95" s="6497">
        <f t="shared" si="14"/>
        <v>0</v>
      </c>
    </row>
    <row r="96" spans="2:25">
      <c r="B96" s="6498"/>
      <c r="C96" s="6461" t="s">
        <v>1663</v>
      </c>
      <c r="D96" s="6461" t="s">
        <v>3514</v>
      </c>
      <c r="E96" s="6499"/>
      <c r="F96" s="6493">
        <f>MAX(F97:F102)</f>
        <v>0</v>
      </c>
      <c r="G96" s="6483" t="s">
        <v>3468</v>
      </c>
      <c r="H96" s="6483" t="s">
        <v>3468</v>
      </c>
      <c r="I96" s="6483" t="s">
        <v>3468</v>
      </c>
      <c r="J96" s="6483" t="s">
        <v>3468</v>
      </c>
      <c r="K96" s="6495">
        <f>SUM(K97:K102)</f>
        <v>0</v>
      </c>
      <c r="L96" s="6495">
        <f>SUM(L97:L102)</f>
        <v>0</v>
      </c>
      <c r="M96" s="6495">
        <f>SUM(M97:M102)</f>
        <v>0</v>
      </c>
      <c r="N96" s="6495">
        <f>SUM(N97:N102)</f>
        <v>0</v>
      </c>
      <c r="O96" s="6495">
        <f t="shared" si="7"/>
        <v>0</v>
      </c>
      <c r="P96" s="6495">
        <f t="shared" ref="P96:U96" si="24">SUM(P97:P102)</f>
        <v>0</v>
      </c>
      <c r="Q96" s="6495">
        <f t="shared" si="24"/>
        <v>0</v>
      </c>
      <c r="R96" s="6495">
        <f t="shared" si="24"/>
        <v>0</v>
      </c>
      <c r="S96" s="6495">
        <f t="shared" si="24"/>
        <v>0</v>
      </c>
      <c r="T96" s="6495">
        <f t="shared" si="24"/>
        <v>0</v>
      </c>
      <c r="U96" s="6495">
        <f t="shared" si="24"/>
        <v>0</v>
      </c>
      <c r="V96" s="6463">
        <f t="shared" si="9"/>
        <v>0</v>
      </c>
      <c r="W96" s="6495">
        <f>SUM(W97:W102)</f>
        <v>0</v>
      </c>
      <c r="X96" s="6495">
        <f>SUM(X97:X102)</f>
        <v>0</v>
      </c>
      <c r="Y96" s="6497">
        <f t="shared" si="14"/>
        <v>0</v>
      </c>
    </row>
    <row r="97" spans="2:25">
      <c r="B97" s="6498"/>
      <c r="C97" s="6461"/>
      <c r="D97" s="6461" t="s">
        <v>3501</v>
      </c>
      <c r="E97" s="6500" t="s">
        <v>2799</v>
      </c>
      <c r="F97" s="6468"/>
      <c r="G97" s="6483" t="s">
        <v>3468</v>
      </c>
      <c r="H97" s="6483" t="s">
        <v>3468</v>
      </c>
      <c r="I97" s="6483" t="s">
        <v>3468</v>
      </c>
      <c r="J97" s="6483" t="s">
        <v>3468</v>
      </c>
      <c r="K97" s="6467"/>
      <c r="L97" s="6467"/>
      <c r="M97" s="6467"/>
      <c r="N97" s="6467"/>
      <c r="O97" s="6495">
        <f t="shared" si="7"/>
        <v>0</v>
      </c>
      <c r="P97" s="6467"/>
      <c r="Q97" s="6467"/>
      <c r="R97" s="6467"/>
      <c r="S97" s="6467"/>
      <c r="T97" s="6467"/>
      <c r="U97" s="6467"/>
      <c r="V97" s="6463">
        <f t="shared" si="9"/>
        <v>0</v>
      </c>
      <c r="W97" s="6467"/>
      <c r="X97" s="6467"/>
      <c r="Y97" s="6497">
        <f t="shared" si="14"/>
        <v>0</v>
      </c>
    </row>
    <row r="98" spans="2:25">
      <c r="B98" s="6498"/>
      <c r="C98" s="6461"/>
      <c r="D98" s="6461" t="s">
        <v>3502</v>
      </c>
      <c r="E98" s="6461" t="s">
        <v>3491</v>
      </c>
      <c r="F98" s="6468"/>
      <c r="G98" s="6483" t="s">
        <v>3468</v>
      </c>
      <c r="H98" s="6483" t="s">
        <v>3468</v>
      </c>
      <c r="I98" s="6483" t="s">
        <v>3468</v>
      </c>
      <c r="J98" s="6483" t="s">
        <v>3468</v>
      </c>
      <c r="K98" s="6467"/>
      <c r="L98" s="6467"/>
      <c r="M98" s="6467"/>
      <c r="N98" s="6467"/>
      <c r="O98" s="6495">
        <f t="shared" si="7"/>
        <v>0</v>
      </c>
      <c r="P98" s="6467"/>
      <c r="Q98" s="6467"/>
      <c r="R98" s="6467"/>
      <c r="S98" s="6467"/>
      <c r="T98" s="6467"/>
      <c r="U98" s="6467"/>
      <c r="V98" s="6463">
        <f t="shared" si="9"/>
        <v>0</v>
      </c>
      <c r="W98" s="6467"/>
      <c r="X98" s="6467"/>
      <c r="Y98" s="6497">
        <f t="shared" si="14"/>
        <v>0</v>
      </c>
    </row>
    <row r="99" spans="2:25">
      <c r="B99" s="6498"/>
      <c r="C99" s="6461"/>
      <c r="D99" s="6461" t="s">
        <v>3503</v>
      </c>
      <c r="E99" s="6461" t="s">
        <v>2801</v>
      </c>
      <c r="F99" s="6468"/>
      <c r="G99" s="6483" t="s">
        <v>3468</v>
      </c>
      <c r="H99" s="6483" t="s">
        <v>3468</v>
      </c>
      <c r="I99" s="6483" t="s">
        <v>3468</v>
      </c>
      <c r="J99" s="6483" t="s">
        <v>3468</v>
      </c>
      <c r="K99" s="6467"/>
      <c r="L99" s="6467"/>
      <c r="M99" s="6467"/>
      <c r="N99" s="6467"/>
      <c r="O99" s="6495">
        <f>K99-L99-M99-N99</f>
        <v>0</v>
      </c>
      <c r="P99" s="6467"/>
      <c r="Q99" s="6467"/>
      <c r="R99" s="6467"/>
      <c r="S99" s="6467"/>
      <c r="T99" s="6467"/>
      <c r="U99" s="6467"/>
      <c r="V99" s="6463">
        <f>O99+P99+Q99+R99-S99-T99-U99</f>
        <v>0</v>
      </c>
      <c r="W99" s="6467"/>
      <c r="X99" s="6467"/>
      <c r="Y99" s="6497">
        <f t="shared" si="14"/>
        <v>0</v>
      </c>
    </row>
    <row r="100" spans="2:25">
      <c r="B100" s="6498"/>
      <c r="C100" s="6461"/>
      <c r="D100" s="6461" t="s">
        <v>3504</v>
      </c>
      <c r="E100" s="6461" t="s">
        <v>3494</v>
      </c>
      <c r="F100" s="6468"/>
      <c r="G100" s="6483" t="s">
        <v>3468</v>
      </c>
      <c r="H100" s="6483" t="s">
        <v>3468</v>
      </c>
      <c r="I100" s="6483" t="s">
        <v>3468</v>
      </c>
      <c r="J100" s="6483" t="s">
        <v>3468</v>
      </c>
      <c r="K100" s="6467"/>
      <c r="L100" s="6467"/>
      <c r="M100" s="6467"/>
      <c r="N100" s="6467"/>
      <c r="O100" s="6495">
        <f>K100-L100-M100-N100</f>
        <v>0</v>
      </c>
      <c r="P100" s="6467"/>
      <c r="Q100" s="6467"/>
      <c r="R100" s="6467"/>
      <c r="S100" s="6467"/>
      <c r="T100" s="6467"/>
      <c r="U100" s="6467"/>
      <c r="V100" s="6463">
        <f>O100+P100+Q100+R100-S100-T100-U100</f>
        <v>0</v>
      </c>
      <c r="W100" s="6467"/>
      <c r="X100" s="6467"/>
      <c r="Y100" s="6497">
        <f t="shared" si="14"/>
        <v>0</v>
      </c>
    </row>
    <row r="101" spans="2:25">
      <c r="B101" s="6498"/>
      <c r="C101" s="6461"/>
      <c r="D101" s="6461" t="s">
        <v>3505</v>
      </c>
      <c r="E101" s="6461" t="s">
        <v>2802</v>
      </c>
      <c r="F101" s="6468"/>
      <c r="G101" s="6483" t="s">
        <v>3468</v>
      </c>
      <c r="H101" s="6483" t="s">
        <v>3468</v>
      </c>
      <c r="I101" s="6483" t="s">
        <v>3468</v>
      </c>
      <c r="J101" s="6483" t="s">
        <v>3468</v>
      </c>
      <c r="K101" s="6467"/>
      <c r="L101" s="6467"/>
      <c r="M101" s="6467"/>
      <c r="N101" s="6467"/>
      <c r="O101" s="6495">
        <f>K101-L101-M101-N101</f>
        <v>0</v>
      </c>
      <c r="P101" s="6467"/>
      <c r="Q101" s="6467"/>
      <c r="R101" s="6467"/>
      <c r="S101" s="6467"/>
      <c r="T101" s="6467"/>
      <c r="U101" s="6467"/>
      <c r="V101" s="6463">
        <f>O101+P101+Q101+R101-S101-T101-U101</f>
        <v>0</v>
      </c>
      <c r="W101" s="6467"/>
      <c r="X101" s="6467"/>
      <c r="Y101" s="6497">
        <f t="shared" si="14"/>
        <v>0</v>
      </c>
    </row>
    <row r="102" spans="2:25">
      <c r="B102" s="6501"/>
      <c r="C102" s="6471"/>
      <c r="D102" s="6471" t="s">
        <v>3506</v>
      </c>
      <c r="E102" s="6471" t="s">
        <v>243</v>
      </c>
      <c r="F102" s="6468"/>
      <c r="G102" s="6483" t="s">
        <v>3468</v>
      </c>
      <c r="H102" s="6483" t="s">
        <v>3468</v>
      </c>
      <c r="I102" s="6483" t="s">
        <v>3468</v>
      </c>
      <c r="J102" s="6483" t="s">
        <v>3468</v>
      </c>
      <c r="K102" s="6467"/>
      <c r="L102" s="6467"/>
      <c r="M102" s="6467"/>
      <c r="N102" s="6467"/>
      <c r="O102" s="6495">
        <f>K102-L102-M102-N102</f>
        <v>0</v>
      </c>
      <c r="P102" s="6467"/>
      <c r="Q102" s="6467"/>
      <c r="R102" s="6467"/>
      <c r="S102" s="6467"/>
      <c r="T102" s="6467"/>
      <c r="U102" s="6467"/>
      <c r="V102" s="6463">
        <f>O102+P102+Q102+R102-S102-T102-U102</f>
        <v>0</v>
      </c>
      <c r="W102" s="6467"/>
      <c r="X102" s="6467"/>
      <c r="Y102" s="6497">
        <f t="shared" si="14"/>
        <v>0</v>
      </c>
    </row>
    <row r="103" spans="2:25" ht="13.5" thickBot="1">
      <c r="B103" s="6502"/>
      <c r="C103" s="6503"/>
      <c r="D103" s="6503"/>
      <c r="E103" s="6503"/>
      <c r="F103" s="713"/>
      <c r="G103" s="43"/>
      <c r="H103" s="43"/>
      <c r="I103" s="43"/>
      <c r="J103" s="713"/>
      <c r="K103" s="714"/>
      <c r="L103" s="714"/>
      <c r="M103" s="714"/>
      <c r="N103" s="714"/>
      <c r="O103" s="714"/>
      <c r="P103" s="714"/>
      <c r="Q103" s="714"/>
      <c r="R103" s="714"/>
      <c r="S103" s="714"/>
      <c r="T103" s="714"/>
      <c r="U103" s="714"/>
      <c r="V103" s="714"/>
      <c r="W103" s="714"/>
      <c r="X103" s="714"/>
      <c r="Y103" s="370"/>
    </row>
    <row r="104" spans="2:25" s="3" customFormat="1" ht="13.5" thickBot="1">
      <c r="B104" s="6477"/>
      <c r="C104" s="6477" t="s">
        <v>3515</v>
      </c>
      <c r="D104" s="6477"/>
      <c r="E104" s="6477"/>
      <c r="F104" s="6476">
        <f>F81+F52+F48+F43+F35</f>
        <v>0</v>
      </c>
      <c r="G104" s="6478" t="s">
        <v>3468</v>
      </c>
      <c r="H104" s="6478" t="s">
        <v>3468</v>
      </c>
      <c r="I104" s="6478" t="s">
        <v>3468</v>
      </c>
      <c r="J104" s="6504">
        <f>J35+J43+J48</f>
        <v>0</v>
      </c>
      <c r="K104" s="6479">
        <f>K81+K52+K48+K43+K35</f>
        <v>0</v>
      </c>
      <c r="L104" s="6479">
        <f t="shared" ref="L104:Y104" si="25">L81+L52+L48+L43+L35</f>
        <v>0</v>
      </c>
      <c r="M104" s="6479">
        <f t="shared" si="25"/>
        <v>0</v>
      </c>
      <c r="N104" s="6479">
        <f>N81+N52+N48+N43+N35</f>
        <v>0</v>
      </c>
      <c r="O104" s="6479">
        <f>O81+O52+O48+O43+O35</f>
        <v>0</v>
      </c>
      <c r="P104" s="6479">
        <f t="shared" si="25"/>
        <v>0</v>
      </c>
      <c r="Q104" s="6479">
        <f t="shared" si="25"/>
        <v>0</v>
      </c>
      <c r="R104" s="6479">
        <f t="shared" si="25"/>
        <v>0</v>
      </c>
      <c r="S104" s="6479">
        <f t="shared" si="25"/>
        <v>0</v>
      </c>
      <c r="T104" s="6479">
        <f t="shared" si="25"/>
        <v>0</v>
      </c>
      <c r="U104" s="6479">
        <f t="shared" si="25"/>
        <v>0</v>
      </c>
      <c r="V104" s="6479">
        <f t="shared" si="25"/>
        <v>0</v>
      </c>
      <c r="W104" s="6479">
        <f t="shared" si="25"/>
        <v>0</v>
      </c>
      <c r="X104" s="6479">
        <f t="shared" si="25"/>
        <v>0</v>
      </c>
      <c r="Y104" s="6505">
        <f t="shared" si="25"/>
        <v>0</v>
      </c>
    </row>
    <row r="105" spans="2:25">
      <c r="B105" s="6498"/>
      <c r="C105" s="6506"/>
      <c r="D105" s="6506"/>
      <c r="E105" s="6461"/>
      <c r="F105" s="6507"/>
      <c r="G105" s="43"/>
      <c r="H105" s="43"/>
      <c r="I105" s="43"/>
      <c r="J105" s="6507"/>
      <c r="K105" s="6474"/>
      <c r="L105" s="6474"/>
      <c r="M105" s="6474"/>
      <c r="N105" s="6474"/>
      <c r="O105" s="6474"/>
      <c r="P105" s="6474"/>
      <c r="Q105" s="6474"/>
      <c r="R105" s="6474"/>
      <c r="S105" s="6474"/>
      <c r="T105" s="6474"/>
      <c r="U105" s="6474"/>
      <c r="V105" s="6474"/>
      <c r="W105" s="6474"/>
      <c r="X105" s="6474"/>
      <c r="Y105" s="370"/>
    </row>
    <row r="106" spans="2:25">
      <c r="B106" s="6460">
        <v>14</v>
      </c>
      <c r="C106" s="6461" t="s">
        <v>3516</v>
      </c>
      <c r="D106" s="6461"/>
      <c r="E106" s="6500"/>
      <c r="F106" s="6466"/>
      <c r="G106" s="6508"/>
      <c r="H106" s="6508"/>
      <c r="I106" s="6509">
        <f>SUM(G106:H106)</f>
        <v>0</v>
      </c>
      <c r="J106" s="6481" t="s">
        <v>3468</v>
      </c>
      <c r="K106" s="6482">
        <v>0</v>
      </c>
      <c r="L106" s="6482"/>
      <c r="M106" s="6482"/>
      <c r="N106" s="6482"/>
      <c r="O106" s="6463">
        <f>K106-L106-M106-N106</f>
        <v>0</v>
      </c>
      <c r="P106" s="6482"/>
      <c r="Q106" s="6482"/>
      <c r="R106" s="6482"/>
      <c r="S106" s="6482"/>
      <c r="T106" s="6482"/>
      <c r="U106" s="6482"/>
      <c r="V106" s="6463">
        <f t="shared" ref="V106:V131" si="26">O106+P106+Q106+R106-S106-T106-U106</f>
        <v>0</v>
      </c>
      <c r="W106" s="6482"/>
      <c r="X106" s="6482"/>
      <c r="Y106" s="6497">
        <f t="shared" ref="Y106:Y131" si="27">V106+W106-X106</f>
        <v>0</v>
      </c>
    </row>
    <row r="107" spans="2:25">
      <c r="B107" s="6460">
        <v>15</v>
      </c>
      <c r="C107" s="6461" t="s">
        <v>3517</v>
      </c>
      <c r="D107" s="6461"/>
      <c r="E107" s="6461"/>
      <c r="F107" s="6468"/>
      <c r="G107" s="6496"/>
      <c r="H107" s="6496"/>
      <c r="I107" s="6509">
        <f>SUM(G107:H107)</f>
        <v>0</v>
      </c>
      <c r="J107" s="6483" t="s">
        <v>3468</v>
      </c>
      <c r="K107" s="6467"/>
      <c r="L107" s="6467"/>
      <c r="M107" s="6467"/>
      <c r="N107" s="6467"/>
      <c r="O107" s="6463">
        <f t="shared" ref="O107:O131" si="28">K107-L107-M107-N107</f>
        <v>0</v>
      </c>
      <c r="P107" s="6482"/>
      <c r="Q107" s="6482"/>
      <c r="R107" s="6482"/>
      <c r="S107" s="6482"/>
      <c r="T107" s="6482"/>
      <c r="U107" s="6482"/>
      <c r="V107" s="6463">
        <f t="shared" si="26"/>
        <v>0</v>
      </c>
      <c r="W107" s="6467"/>
      <c r="X107" s="6467"/>
      <c r="Y107" s="6497">
        <f t="shared" si="27"/>
        <v>0</v>
      </c>
    </row>
    <row r="108" spans="2:25">
      <c r="B108" s="6460">
        <v>16</v>
      </c>
      <c r="C108" s="6461" t="s">
        <v>3518</v>
      </c>
      <c r="D108" s="6461"/>
      <c r="E108" s="6461"/>
      <c r="F108" s="6468"/>
      <c r="G108" s="6483" t="s">
        <v>3468</v>
      </c>
      <c r="H108" s="6483" t="s">
        <v>3468</v>
      </c>
      <c r="I108" s="6483" t="s">
        <v>3468</v>
      </c>
      <c r="J108" s="6483" t="s">
        <v>3468</v>
      </c>
      <c r="K108" s="6467"/>
      <c r="L108" s="6467"/>
      <c r="M108" s="6467"/>
      <c r="N108" s="6467"/>
      <c r="O108" s="6463">
        <f t="shared" si="28"/>
        <v>0</v>
      </c>
      <c r="P108" s="6467"/>
      <c r="Q108" s="6467"/>
      <c r="R108" s="6467"/>
      <c r="S108" s="6467"/>
      <c r="T108" s="6467"/>
      <c r="U108" s="6467"/>
      <c r="V108" s="6463">
        <f t="shared" si="26"/>
        <v>0</v>
      </c>
      <c r="W108" s="6467"/>
      <c r="X108" s="6467"/>
      <c r="Y108" s="6497">
        <f t="shared" si="27"/>
        <v>0</v>
      </c>
    </row>
    <row r="109" spans="2:25">
      <c r="B109" s="6460">
        <v>17</v>
      </c>
      <c r="C109" s="6461" t="s">
        <v>3519</v>
      </c>
      <c r="D109" s="6461"/>
      <c r="E109" s="6461"/>
      <c r="F109" s="6493">
        <f t="shared" ref="F109:N109" si="29">SUM(F110:F111)</f>
        <v>0</v>
      </c>
      <c r="G109" s="6493">
        <f t="shared" si="29"/>
        <v>0</v>
      </c>
      <c r="H109" s="6493">
        <f t="shared" si="29"/>
        <v>0</v>
      </c>
      <c r="I109" s="6493">
        <f t="shared" si="29"/>
        <v>0</v>
      </c>
      <c r="J109" s="6493">
        <f t="shared" si="29"/>
        <v>0</v>
      </c>
      <c r="K109" s="6495">
        <f t="shared" si="29"/>
        <v>0</v>
      </c>
      <c r="L109" s="6495">
        <f t="shared" si="29"/>
        <v>0</v>
      </c>
      <c r="M109" s="6495">
        <f t="shared" si="29"/>
        <v>0</v>
      </c>
      <c r="N109" s="6495">
        <f t="shared" si="29"/>
        <v>0</v>
      </c>
      <c r="O109" s="6463">
        <f t="shared" si="28"/>
        <v>0</v>
      </c>
      <c r="P109" s="6495">
        <f t="shared" ref="P109:U109" si="30">SUM(P110:P111)</f>
        <v>0</v>
      </c>
      <c r="Q109" s="6495">
        <f t="shared" si="30"/>
        <v>0</v>
      </c>
      <c r="R109" s="6495">
        <f t="shared" si="30"/>
        <v>0</v>
      </c>
      <c r="S109" s="6495">
        <f t="shared" si="30"/>
        <v>0</v>
      </c>
      <c r="T109" s="6495">
        <f t="shared" si="30"/>
        <v>0</v>
      </c>
      <c r="U109" s="6495">
        <f t="shared" si="30"/>
        <v>0</v>
      </c>
      <c r="V109" s="6463">
        <f t="shared" si="26"/>
        <v>0</v>
      </c>
      <c r="W109" s="6495">
        <f t="shared" ref="W109:X109" si="31">SUM(W110:W111)</f>
        <v>0</v>
      </c>
      <c r="X109" s="6495">
        <f t="shared" si="31"/>
        <v>0</v>
      </c>
      <c r="Y109" s="6497">
        <f t="shared" si="27"/>
        <v>0</v>
      </c>
    </row>
    <row r="110" spans="2:25">
      <c r="B110" s="6460"/>
      <c r="C110" s="6461" t="s">
        <v>1657</v>
      </c>
      <c r="D110" s="6461" t="s">
        <v>3520</v>
      </c>
      <c r="E110" s="6461"/>
      <c r="F110" s="6468"/>
      <c r="G110" s="6496"/>
      <c r="H110" s="6496"/>
      <c r="I110" s="6509">
        <f t="shared" ref="I110:I114" si="32">SUM(G110:H110)</f>
        <v>0</v>
      </c>
      <c r="J110" s="6496">
        <v>0</v>
      </c>
      <c r="K110" s="6467"/>
      <c r="L110" s="6467"/>
      <c r="M110" s="6467"/>
      <c r="N110" s="6467"/>
      <c r="O110" s="6463">
        <f t="shared" si="28"/>
        <v>0</v>
      </c>
      <c r="P110" s="6467"/>
      <c r="Q110" s="6467"/>
      <c r="R110" s="6467"/>
      <c r="S110" s="6467"/>
      <c r="T110" s="6467"/>
      <c r="U110" s="6467"/>
      <c r="V110" s="6463">
        <f t="shared" si="26"/>
        <v>0</v>
      </c>
      <c r="W110" s="6467"/>
      <c r="X110" s="6467"/>
      <c r="Y110" s="6497">
        <f t="shared" si="27"/>
        <v>0</v>
      </c>
    </row>
    <row r="111" spans="2:25">
      <c r="B111" s="6460"/>
      <c r="C111" s="6461" t="s">
        <v>1660</v>
      </c>
      <c r="D111" s="6461" t="s">
        <v>3521</v>
      </c>
      <c r="E111" s="6461"/>
      <c r="F111" s="6468"/>
      <c r="G111" s="6496"/>
      <c r="H111" s="6496"/>
      <c r="I111" s="6509">
        <f t="shared" si="32"/>
        <v>0</v>
      </c>
      <c r="J111" s="6496">
        <v>0</v>
      </c>
      <c r="K111" s="6467"/>
      <c r="L111" s="6467"/>
      <c r="M111" s="6467"/>
      <c r="N111" s="6467"/>
      <c r="O111" s="6463">
        <f t="shared" si="28"/>
        <v>0</v>
      </c>
      <c r="P111" s="6467"/>
      <c r="Q111" s="6467"/>
      <c r="R111" s="6467"/>
      <c r="S111" s="6467"/>
      <c r="T111" s="6467"/>
      <c r="U111" s="6467"/>
      <c r="V111" s="6463">
        <f t="shared" si="26"/>
        <v>0</v>
      </c>
      <c r="W111" s="6467"/>
      <c r="X111" s="6467"/>
      <c r="Y111" s="6497">
        <f t="shared" si="27"/>
        <v>0</v>
      </c>
    </row>
    <row r="112" spans="2:25">
      <c r="B112" s="6460">
        <v>18</v>
      </c>
      <c r="C112" s="6510" t="s">
        <v>3522</v>
      </c>
      <c r="D112" s="6461"/>
      <c r="E112" s="6461"/>
      <c r="F112" s="6493">
        <f>SUM(F113:F118)</f>
        <v>0</v>
      </c>
      <c r="G112" s="6494">
        <f>SUM(G113:G114)</f>
        <v>0</v>
      </c>
      <c r="H112" s="6494">
        <f>SUM(H113:H114)</f>
        <v>0</v>
      </c>
      <c r="I112" s="6494">
        <f>SUM(I113:I114)</f>
        <v>0</v>
      </c>
      <c r="J112" s="6483" t="s">
        <v>3468</v>
      </c>
      <c r="K112" s="6495">
        <f>SUM(K113:K118)</f>
        <v>0</v>
      </c>
      <c r="L112" s="6495">
        <f>SUM(L113:L118)</f>
        <v>0</v>
      </c>
      <c r="M112" s="6495">
        <f>SUM(M113:M118)</f>
        <v>0</v>
      </c>
      <c r="N112" s="6495">
        <f>SUM(N113:N118)</f>
        <v>0</v>
      </c>
      <c r="O112" s="6463">
        <f t="shared" si="28"/>
        <v>0</v>
      </c>
      <c r="P112" s="6495">
        <f t="shared" ref="P112:U112" si="33">SUM(P113:P118)</f>
        <v>0</v>
      </c>
      <c r="Q112" s="6495">
        <f t="shared" si="33"/>
        <v>0</v>
      </c>
      <c r="R112" s="6495">
        <f t="shared" si="33"/>
        <v>0</v>
      </c>
      <c r="S112" s="6495">
        <f t="shared" si="33"/>
        <v>0</v>
      </c>
      <c r="T112" s="6495">
        <f t="shared" si="33"/>
        <v>0</v>
      </c>
      <c r="U112" s="6495">
        <f t="shared" si="33"/>
        <v>0</v>
      </c>
      <c r="V112" s="6463">
        <f t="shared" si="26"/>
        <v>0</v>
      </c>
      <c r="W112" s="6495">
        <f t="shared" ref="W112:X112" si="34">SUM(W113:W118)</f>
        <v>0</v>
      </c>
      <c r="X112" s="6495">
        <f t="shared" si="34"/>
        <v>0</v>
      </c>
      <c r="Y112" s="6497">
        <f t="shared" si="27"/>
        <v>0</v>
      </c>
    </row>
    <row r="113" spans="2:25">
      <c r="B113" s="6460"/>
      <c r="C113" s="6461" t="s">
        <v>1657</v>
      </c>
      <c r="D113" s="6461" t="s">
        <v>3523</v>
      </c>
      <c r="E113" s="6461"/>
      <c r="F113" s="6468"/>
      <c r="G113" s="6496"/>
      <c r="H113" s="6496"/>
      <c r="I113" s="6494">
        <f>SUM(G113:H113)</f>
        <v>0</v>
      </c>
      <c r="J113" s="6483" t="s">
        <v>3468</v>
      </c>
      <c r="K113" s="6467"/>
      <c r="L113" s="6467"/>
      <c r="M113" s="6467"/>
      <c r="N113" s="6467"/>
      <c r="O113" s="6463">
        <f t="shared" si="28"/>
        <v>0</v>
      </c>
      <c r="P113" s="6467"/>
      <c r="Q113" s="6467"/>
      <c r="R113" s="6467"/>
      <c r="S113" s="6467"/>
      <c r="T113" s="6467"/>
      <c r="U113" s="6467"/>
      <c r="V113" s="6463">
        <f t="shared" si="26"/>
        <v>0</v>
      </c>
      <c r="W113" s="6467"/>
      <c r="X113" s="6467"/>
      <c r="Y113" s="6497">
        <f t="shared" si="27"/>
        <v>0</v>
      </c>
    </row>
    <row r="114" spans="2:25">
      <c r="B114" s="6460"/>
      <c r="C114" s="6461" t="s">
        <v>1660</v>
      </c>
      <c r="D114" s="6511" t="s">
        <v>3517</v>
      </c>
      <c r="E114" s="6461"/>
      <c r="F114" s="6468"/>
      <c r="G114" s="6496"/>
      <c r="H114" s="6496"/>
      <c r="I114" s="6494">
        <f t="shared" si="32"/>
        <v>0</v>
      </c>
      <c r="J114" s="6483" t="s">
        <v>3468</v>
      </c>
      <c r="K114" s="6467"/>
      <c r="L114" s="6467"/>
      <c r="M114" s="6467"/>
      <c r="N114" s="6467"/>
      <c r="O114" s="6463"/>
      <c r="P114" s="6467"/>
      <c r="Q114" s="6467"/>
      <c r="R114" s="6467"/>
      <c r="S114" s="6467"/>
      <c r="T114" s="6467"/>
      <c r="U114" s="6467"/>
      <c r="V114" s="6463"/>
      <c r="W114" s="6467"/>
      <c r="X114" s="6467"/>
      <c r="Y114" s="6497"/>
    </row>
    <row r="115" spans="2:25">
      <c r="B115" s="6460"/>
      <c r="C115" s="6461" t="s">
        <v>1663</v>
      </c>
      <c r="D115" s="6461" t="s">
        <v>3524</v>
      </c>
      <c r="E115" s="6461"/>
      <c r="F115" s="6468"/>
      <c r="G115" s="6483" t="s">
        <v>3468</v>
      </c>
      <c r="H115" s="6483" t="s">
        <v>3468</v>
      </c>
      <c r="I115" s="6483" t="s">
        <v>3468</v>
      </c>
      <c r="J115" s="6483" t="s">
        <v>3468</v>
      </c>
      <c r="K115" s="6467"/>
      <c r="L115" s="6467"/>
      <c r="M115" s="6467"/>
      <c r="N115" s="6467"/>
      <c r="O115" s="6463">
        <f t="shared" si="28"/>
        <v>0</v>
      </c>
      <c r="P115" s="6467"/>
      <c r="Q115" s="6467"/>
      <c r="R115" s="6467"/>
      <c r="S115" s="6467"/>
      <c r="T115" s="6467"/>
      <c r="U115" s="6467"/>
      <c r="V115" s="6463">
        <f t="shared" si="26"/>
        <v>0</v>
      </c>
      <c r="W115" s="6467"/>
      <c r="X115" s="6467"/>
      <c r="Y115" s="6497">
        <f t="shared" si="27"/>
        <v>0</v>
      </c>
    </row>
    <row r="116" spans="2:25">
      <c r="B116" s="6460"/>
      <c r="C116" s="6461" t="s">
        <v>1666</v>
      </c>
      <c r="D116" s="6461" t="s">
        <v>3525</v>
      </c>
      <c r="E116" s="6461"/>
      <c r="F116" s="6468"/>
      <c r="G116" s="6483" t="s">
        <v>3468</v>
      </c>
      <c r="H116" s="6483" t="s">
        <v>3468</v>
      </c>
      <c r="I116" s="6483" t="s">
        <v>3468</v>
      </c>
      <c r="J116" s="6483" t="s">
        <v>3468</v>
      </c>
      <c r="K116" s="6467"/>
      <c r="L116" s="6467"/>
      <c r="M116" s="6467"/>
      <c r="N116" s="6467"/>
      <c r="O116" s="6463">
        <f t="shared" si="28"/>
        <v>0</v>
      </c>
      <c r="P116" s="6467"/>
      <c r="Q116" s="6467"/>
      <c r="R116" s="6467"/>
      <c r="S116" s="6467"/>
      <c r="T116" s="6467"/>
      <c r="U116" s="6467"/>
      <c r="V116" s="6463">
        <f t="shared" si="26"/>
        <v>0</v>
      </c>
      <c r="W116" s="6467"/>
      <c r="X116" s="6467"/>
      <c r="Y116" s="6497">
        <f t="shared" si="27"/>
        <v>0</v>
      </c>
    </row>
    <row r="117" spans="2:25">
      <c r="B117" s="6460"/>
      <c r="C117" s="6461" t="s">
        <v>1668</v>
      </c>
      <c r="D117" s="6461" t="s">
        <v>3526</v>
      </c>
      <c r="E117" s="6461"/>
      <c r="F117" s="6468"/>
      <c r="G117" s="6483" t="s">
        <v>3468</v>
      </c>
      <c r="H117" s="6483" t="s">
        <v>3468</v>
      </c>
      <c r="I117" s="6483" t="s">
        <v>3468</v>
      </c>
      <c r="J117" s="6483" t="s">
        <v>3468</v>
      </c>
      <c r="K117" s="6467"/>
      <c r="L117" s="6467"/>
      <c r="M117" s="6467"/>
      <c r="N117" s="6467"/>
      <c r="O117" s="6463">
        <f t="shared" si="28"/>
        <v>0</v>
      </c>
      <c r="P117" s="6467"/>
      <c r="Q117" s="6467"/>
      <c r="R117" s="6467"/>
      <c r="S117" s="6467"/>
      <c r="T117" s="6467"/>
      <c r="U117" s="6467"/>
      <c r="V117" s="6463">
        <f t="shared" si="26"/>
        <v>0</v>
      </c>
      <c r="W117" s="6467"/>
      <c r="X117" s="6467"/>
      <c r="Y117" s="6497">
        <f t="shared" si="27"/>
        <v>0</v>
      </c>
    </row>
    <row r="118" spans="2:25">
      <c r="B118" s="6460"/>
      <c r="C118" s="6461" t="s">
        <v>3163</v>
      </c>
      <c r="D118" s="6461" t="s">
        <v>3527</v>
      </c>
      <c r="E118" s="6461"/>
      <c r="F118" s="6468"/>
      <c r="G118" s="6483" t="s">
        <v>3468</v>
      </c>
      <c r="H118" s="6483" t="s">
        <v>3468</v>
      </c>
      <c r="I118" s="6483" t="s">
        <v>3468</v>
      </c>
      <c r="J118" s="6483" t="s">
        <v>3468</v>
      </c>
      <c r="K118" s="6467"/>
      <c r="L118" s="6467"/>
      <c r="M118" s="6467"/>
      <c r="N118" s="6467"/>
      <c r="O118" s="6463">
        <f t="shared" si="28"/>
        <v>0</v>
      </c>
      <c r="P118" s="6467"/>
      <c r="Q118" s="6467"/>
      <c r="R118" s="6467"/>
      <c r="S118" s="6467"/>
      <c r="T118" s="6467"/>
      <c r="U118" s="6467"/>
      <c r="V118" s="6463">
        <f t="shared" si="26"/>
        <v>0</v>
      </c>
      <c r="W118" s="6467"/>
      <c r="X118" s="6467"/>
      <c r="Y118" s="6497">
        <f t="shared" si="27"/>
        <v>0</v>
      </c>
    </row>
    <row r="119" spans="2:25">
      <c r="B119" s="6460">
        <v>19</v>
      </c>
      <c r="C119" s="6461" t="s">
        <v>3528</v>
      </c>
      <c r="D119" s="6461"/>
      <c r="E119" s="6461"/>
      <c r="F119" s="6493">
        <f>SUM(F120:F124)</f>
        <v>0</v>
      </c>
      <c r="G119" s="6483" t="s">
        <v>3468</v>
      </c>
      <c r="H119" s="6483" t="s">
        <v>3468</v>
      </c>
      <c r="I119" s="6483" t="s">
        <v>3468</v>
      </c>
      <c r="J119" s="6483" t="s">
        <v>3468</v>
      </c>
      <c r="K119" s="6495">
        <f>SUM(K120:K124)</f>
        <v>0</v>
      </c>
      <c r="L119" s="6495">
        <f>SUM(L120:L124)</f>
        <v>0</v>
      </c>
      <c r="M119" s="6495">
        <f>SUM(M120:M124)</f>
        <v>0</v>
      </c>
      <c r="N119" s="6495">
        <f>SUM(N120:N124)</f>
        <v>0</v>
      </c>
      <c r="O119" s="6463">
        <f t="shared" si="28"/>
        <v>0</v>
      </c>
      <c r="P119" s="6495">
        <f t="shared" ref="P119:U119" si="35">SUM(P120:P124)</f>
        <v>0</v>
      </c>
      <c r="Q119" s="6495">
        <f t="shared" si="35"/>
        <v>0</v>
      </c>
      <c r="R119" s="6495">
        <f t="shared" si="35"/>
        <v>0</v>
      </c>
      <c r="S119" s="6495">
        <f t="shared" si="35"/>
        <v>0</v>
      </c>
      <c r="T119" s="6495">
        <f t="shared" si="35"/>
        <v>0</v>
      </c>
      <c r="U119" s="6495">
        <f t="shared" si="35"/>
        <v>0</v>
      </c>
      <c r="V119" s="6463">
        <f t="shared" si="26"/>
        <v>0</v>
      </c>
      <c r="W119" s="6495">
        <f t="shared" ref="W119:X119" si="36">SUM(W120:W124)</f>
        <v>0</v>
      </c>
      <c r="X119" s="6495">
        <f t="shared" si="36"/>
        <v>0</v>
      </c>
      <c r="Y119" s="6497">
        <f t="shared" si="27"/>
        <v>0</v>
      </c>
    </row>
    <row r="120" spans="2:25">
      <c r="B120" s="6460"/>
      <c r="C120" s="6461" t="s">
        <v>1657</v>
      </c>
      <c r="D120" s="6461" t="s">
        <v>3529</v>
      </c>
      <c r="E120" s="6461"/>
      <c r="F120" s="6468"/>
      <c r="G120" s="6483" t="s">
        <v>3468</v>
      </c>
      <c r="H120" s="6483" t="s">
        <v>3468</v>
      </c>
      <c r="I120" s="6483" t="s">
        <v>3468</v>
      </c>
      <c r="J120" s="6483" t="s">
        <v>3468</v>
      </c>
      <c r="K120" s="6467"/>
      <c r="L120" s="6467"/>
      <c r="M120" s="6467"/>
      <c r="N120" s="6467"/>
      <c r="O120" s="6463">
        <f t="shared" si="28"/>
        <v>0</v>
      </c>
      <c r="P120" s="6467"/>
      <c r="Q120" s="6467"/>
      <c r="R120" s="6467"/>
      <c r="S120" s="6467"/>
      <c r="T120" s="6467"/>
      <c r="U120" s="6467"/>
      <c r="V120" s="6463">
        <f t="shared" si="26"/>
        <v>0</v>
      </c>
      <c r="W120" s="6467"/>
      <c r="X120" s="6467"/>
      <c r="Y120" s="6497">
        <f t="shared" si="27"/>
        <v>0</v>
      </c>
    </row>
    <row r="121" spans="2:25">
      <c r="B121" s="6460"/>
      <c r="C121" s="6461" t="s">
        <v>1660</v>
      </c>
      <c r="D121" s="6461" t="s">
        <v>3530</v>
      </c>
      <c r="E121" s="6461"/>
      <c r="F121" s="6468"/>
      <c r="G121" s="6483" t="s">
        <v>3468</v>
      </c>
      <c r="H121" s="6483" t="s">
        <v>3468</v>
      </c>
      <c r="I121" s="6483" t="s">
        <v>3468</v>
      </c>
      <c r="J121" s="6483" t="s">
        <v>3468</v>
      </c>
      <c r="K121" s="6467"/>
      <c r="L121" s="6467"/>
      <c r="M121" s="6467"/>
      <c r="N121" s="6467"/>
      <c r="O121" s="6463">
        <f t="shared" si="28"/>
        <v>0</v>
      </c>
      <c r="P121" s="6467"/>
      <c r="Q121" s="6467"/>
      <c r="R121" s="6467"/>
      <c r="S121" s="6467"/>
      <c r="T121" s="6467"/>
      <c r="U121" s="6467"/>
      <c r="V121" s="6463">
        <f t="shared" si="26"/>
        <v>0</v>
      </c>
      <c r="W121" s="6467"/>
      <c r="X121" s="6467"/>
      <c r="Y121" s="6497">
        <f t="shared" si="27"/>
        <v>0</v>
      </c>
    </row>
    <row r="122" spans="2:25">
      <c r="B122" s="6460"/>
      <c r="C122" s="6461" t="s">
        <v>1663</v>
      </c>
      <c r="D122" s="6461" t="s">
        <v>3531</v>
      </c>
      <c r="E122" s="6461"/>
      <c r="F122" s="6468"/>
      <c r="G122" s="6483" t="s">
        <v>3468</v>
      </c>
      <c r="H122" s="6483" t="s">
        <v>3468</v>
      </c>
      <c r="I122" s="6483" t="s">
        <v>3468</v>
      </c>
      <c r="J122" s="6483" t="s">
        <v>3468</v>
      </c>
      <c r="K122" s="6467"/>
      <c r="L122" s="6467"/>
      <c r="M122" s="6467"/>
      <c r="N122" s="6467"/>
      <c r="O122" s="6463">
        <f t="shared" si="28"/>
        <v>0</v>
      </c>
      <c r="P122" s="6467"/>
      <c r="Q122" s="6467"/>
      <c r="R122" s="6467"/>
      <c r="S122" s="6467"/>
      <c r="T122" s="6467"/>
      <c r="U122" s="6467"/>
      <c r="V122" s="6463">
        <f t="shared" si="26"/>
        <v>0</v>
      </c>
      <c r="W122" s="6467"/>
      <c r="X122" s="6467"/>
      <c r="Y122" s="6497">
        <f t="shared" si="27"/>
        <v>0</v>
      </c>
    </row>
    <row r="123" spans="2:25">
      <c r="B123" s="6460"/>
      <c r="C123" s="6461" t="s">
        <v>1666</v>
      </c>
      <c r="D123" s="6461" t="s">
        <v>3532</v>
      </c>
      <c r="E123" s="6461"/>
      <c r="F123" s="6468"/>
      <c r="G123" s="6483" t="s">
        <v>3468</v>
      </c>
      <c r="H123" s="6483" t="s">
        <v>3468</v>
      </c>
      <c r="I123" s="6483" t="s">
        <v>3468</v>
      </c>
      <c r="J123" s="6483" t="s">
        <v>3468</v>
      </c>
      <c r="K123" s="6467"/>
      <c r="L123" s="6467"/>
      <c r="M123" s="6467"/>
      <c r="N123" s="6467"/>
      <c r="O123" s="6463">
        <f t="shared" si="28"/>
        <v>0</v>
      </c>
      <c r="P123" s="6467"/>
      <c r="Q123" s="6467"/>
      <c r="R123" s="6467"/>
      <c r="S123" s="6467"/>
      <c r="T123" s="6467"/>
      <c r="U123" s="6467"/>
      <c r="V123" s="6463">
        <f t="shared" si="26"/>
        <v>0</v>
      </c>
      <c r="W123" s="6467"/>
      <c r="X123" s="6467"/>
      <c r="Y123" s="6497">
        <f t="shared" si="27"/>
        <v>0</v>
      </c>
    </row>
    <row r="124" spans="2:25">
      <c r="B124" s="6460"/>
      <c r="C124" s="6461" t="s">
        <v>1668</v>
      </c>
      <c r="D124" s="6461" t="s">
        <v>3533</v>
      </c>
      <c r="E124" s="6461"/>
      <c r="F124" s="6468"/>
      <c r="G124" s="6483" t="s">
        <v>3468</v>
      </c>
      <c r="H124" s="6483" t="s">
        <v>3468</v>
      </c>
      <c r="I124" s="6483" t="s">
        <v>3468</v>
      </c>
      <c r="J124" s="6483" t="s">
        <v>3468</v>
      </c>
      <c r="K124" s="6467"/>
      <c r="L124" s="6467"/>
      <c r="M124" s="6467"/>
      <c r="N124" s="6467"/>
      <c r="O124" s="6463">
        <f t="shared" si="28"/>
        <v>0</v>
      </c>
      <c r="P124" s="6467"/>
      <c r="Q124" s="6467"/>
      <c r="R124" s="6467"/>
      <c r="S124" s="6467"/>
      <c r="T124" s="6467"/>
      <c r="U124" s="6467"/>
      <c r="V124" s="6463">
        <f t="shared" si="26"/>
        <v>0</v>
      </c>
      <c r="W124" s="6467"/>
      <c r="X124" s="6467"/>
      <c r="Y124" s="6497">
        <f t="shared" si="27"/>
        <v>0</v>
      </c>
    </row>
    <row r="125" spans="2:25">
      <c r="B125" s="6460">
        <v>20</v>
      </c>
      <c r="C125" s="6461" t="s">
        <v>3534</v>
      </c>
      <c r="D125" s="6461"/>
      <c r="E125" s="6461"/>
      <c r="F125" s="6468"/>
      <c r="G125" s="6483" t="s">
        <v>3468</v>
      </c>
      <c r="H125" s="6483" t="s">
        <v>3468</v>
      </c>
      <c r="I125" s="6483" t="s">
        <v>3468</v>
      </c>
      <c r="J125" s="6483" t="s">
        <v>3468</v>
      </c>
      <c r="K125" s="6467"/>
      <c r="L125" s="6467"/>
      <c r="M125" s="6467"/>
      <c r="N125" s="6467"/>
      <c r="O125" s="6463">
        <f t="shared" si="28"/>
        <v>0</v>
      </c>
      <c r="P125" s="6467"/>
      <c r="Q125" s="6467"/>
      <c r="R125" s="6467"/>
      <c r="S125" s="6467"/>
      <c r="T125" s="6467"/>
      <c r="U125" s="6467"/>
      <c r="V125" s="6463">
        <f t="shared" si="26"/>
        <v>0</v>
      </c>
      <c r="W125" s="6467"/>
      <c r="X125" s="6467"/>
      <c r="Y125" s="6497">
        <f t="shared" si="27"/>
        <v>0</v>
      </c>
    </row>
    <row r="126" spans="2:25">
      <c r="B126" s="6460">
        <v>21</v>
      </c>
      <c r="C126" s="6461" t="s">
        <v>3535</v>
      </c>
      <c r="D126" s="6461"/>
      <c r="E126" s="6461"/>
      <c r="F126" s="6468"/>
      <c r="G126" s="6483" t="s">
        <v>3468</v>
      </c>
      <c r="H126" s="6483" t="s">
        <v>3468</v>
      </c>
      <c r="I126" s="6483" t="s">
        <v>3468</v>
      </c>
      <c r="J126" s="6483" t="s">
        <v>3468</v>
      </c>
      <c r="K126" s="6467"/>
      <c r="L126" s="6467"/>
      <c r="M126" s="6467"/>
      <c r="N126" s="6467"/>
      <c r="O126" s="6463">
        <f t="shared" si="28"/>
        <v>0</v>
      </c>
      <c r="P126" s="6467"/>
      <c r="Q126" s="6467"/>
      <c r="R126" s="6467"/>
      <c r="S126" s="6467"/>
      <c r="T126" s="6467"/>
      <c r="U126" s="6467"/>
      <c r="V126" s="6463">
        <f t="shared" si="26"/>
        <v>0</v>
      </c>
      <c r="W126" s="6467"/>
      <c r="X126" s="6467"/>
      <c r="Y126" s="6497">
        <f t="shared" si="27"/>
        <v>0</v>
      </c>
    </row>
    <row r="127" spans="2:25">
      <c r="B127" s="6460">
        <v>22</v>
      </c>
      <c r="C127" s="6461" t="s">
        <v>3536</v>
      </c>
      <c r="D127" s="6461"/>
      <c r="E127" s="6461"/>
      <c r="F127" s="6468"/>
      <c r="G127" s="6483" t="s">
        <v>3468</v>
      </c>
      <c r="H127" s="6483" t="s">
        <v>3468</v>
      </c>
      <c r="I127" s="6483" t="s">
        <v>3468</v>
      </c>
      <c r="J127" s="6483" t="s">
        <v>3468</v>
      </c>
      <c r="K127" s="6467"/>
      <c r="L127" s="6467"/>
      <c r="M127" s="6467"/>
      <c r="N127" s="6467"/>
      <c r="O127" s="6463">
        <f t="shared" si="28"/>
        <v>0</v>
      </c>
      <c r="P127" s="6467"/>
      <c r="Q127" s="6467"/>
      <c r="R127" s="6467"/>
      <c r="S127" s="6467"/>
      <c r="T127" s="6467"/>
      <c r="U127" s="6467"/>
      <c r="V127" s="6463">
        <f t="shared" si="26"/>
        <v>0</v>
      </c>
      <c r="W127" s="6467"/>
      <c r="X127" s="6467"/>
      <c r="Y127" s="6497">
        <f t="shared" si="27"/>
        <v>0</v>
      </c>
    </row>
    <row r="128" spans="2:25">
      <c r="B128" s="6460">
        <v>23</v>
      </c>
      <c r="C128" s="6461" t="s">
        <v>3537</v>
      </c>
      <c r="D128" s="6461"/>
      <c r="E128" s="6461"/>
      <c r="F128" s="6468"/>
      <c r="G128" s="6483" t="s">
        <v>3468</v>
      </c>
      <c r="H128" s="6483" t="s">
        <v>3468</v>
      </c>
      <c r="I128" s="6483" t="s">
        <v>3468</v>
      </c>
      <c r="J128" s="6483" t="s">
        <v>3468</v>
      </c>
      <c r="K128" s="6467"/>
      <c r="L128" s="6467"/>
      <c r="M128" s="6467"/>
      <c r="N128" s="6467"/>
      <c r="O128" s="6463">
        <f t="shared" si="28"/>
        <v>0</v>
      </c>
      <c r="P128" s="6467"/>
      <c r="Q128" s="6467"/>
      <c r="R128" s="6467"/>
      <c r="S128" s="6467"/>
      <c r="T128" s="6467"/>
      <c r="U128" s="6467"/>
      <c r="V128" s="6463">
        <f t="shared" si="26"/>
        <v>0</v>
      </c>
      <c r="W128" s="6467"/>
      <c r="X128" s="6467"/>
      <c r="Y128" s="6497">
        <f t="shared" si="27"/>
        <v>0</v>
      </c>
    </row>
    <row r="129" spans="2:25">
      <c r="B129" s="6460">
        <v>24</v>
      </c>
      <c r="C129" s="6461" t="s">
        <v>3538</v>
      </c>
      <c r="D129" s="6461"/>
      <c r="E129" s="6461"/>
      <c r="F129" s="6468"/>
      <c r="G129" s="6483" t="s">
        <v>3468</v>
      </c>
      <c r="H129" s="6483" t="s">
        <v>3468</v>
      </c>
      <c r="I129" s="6483" t="s">
        <v>3468</v>
      </c>
      <c r="J129" s="6483" t="s">
        <v>3468</v>
      </c>
      <c r="K129" s="6467"/>
      <c r="L129" s="6467"/>
      <c r="M129" s="6467"/>
      <c r="N129" s="6467"/>
      <c r="O129" s="6463">
        <f t="shared" si="28"/>
        <v>0</v>
      </c>
      <c r="P129" s="6467"/>
      <c r="Q129" s="6467"/>
      <c r="R129" s="6467"/>
      <c r="S129" s="6467"/>
      <c r="T129" s="6467"/>
      <c r="U129" s="6467"/>
      <c r="V129" s="6463">
        <f t="shared" si="26"/>
        <v>0</v>
      </c>
      <c r="W129" s="6467"/>
      <c r="X129" s="6467"/>
      <c r="Y129" s="6497">
        <f t="shared" si="27"/>
        <v>0</v>
      </c>
    </row>
    <row r="130" spans="2:25">
      <c r="B130" s="6460">
        <v>25</v>
      </c>
      <c r="C130" s="6461" t="s">
        <v>3539</v>
      </c>
      <c r="D130" s="6461"/>
      <c r="E130" s="6461"/>
      <c r="F130" s="6468"/>
      <c r="G130" s="6483" t="s">
        <v>3468</v>
      </c>
      <c r="H130" s="6483" t="s">
        <v>3468</v>
      </c>
      <c r="I130" s="6483" t="s">
        <v>3468</v>
      </c>
      <c r="J130" s="6483" t="s">
        <v>3468</v>
      </c>
      <c r="K130" s="6467"/>
      <c r="L130" s="6467"/>
      <c r="M130" s="6467"/>
      <c r="N130" s="6467"/>
      <c r="O130" s="6463">
        <f t="shared" si="28"/>
        <v>0</v>
      </c>
      <c r="P130" s="6467"/>
      <c r="Q130" s="6467"/>
      <c r="R130" s="6467"/>
      <c r="S130" s="6467"/>
      <c r="T130" s="6467"/>
      <c r="U130" s="6467"/>
      <c r="V130" s="6463">
        <f t="shared" si="26"/>
        <v>0</v>
      </c>
      <c r="W130" s="6467"/>
      <c r="X130" s="6467"/>
      <c r="Y130" s="6497">
        <f t="shared" si="27"/>
        <v>0</v>
      </c>
    </row>
    <row r="131" spans="2:25">
      <c r="B131" s="6470">
        <v>26</v>
      </c>
      <c r="C131" s="6471" t="s">
        <v>3540</v>
      </c>
      <c r="D131" s="6471"/>
      <c r="E131" s="6471"/>
      <c r="F131" s="6468"/>
      <c r="G131" s="6483" t="s">
        <v>3468</v>
      </c>
      <c r="H131" s="6483" t="s">
        <v>3468</v>
      </c>
      <c r="I131" s="6483" t="s">
        <v>3468</v>
      </c>
      <c r="J131" s="6483" t="s">
        <v>3468</v>
      </c>
      <c r="K131" s="6467"/>
      <c r="L131" s="6467"/>
      <c r="M131" s="6467"/>
      <c r="N131" s="6467"/>
      <c r="O131" s="6463">
        <f t="shared" si="28"/>
        <v>0</v>
      </c>
      <c r="P131" s="6467"/>
      <c r="Q131" s="6467"/>
      <c r="R131" s="6467"/>
      <c r="S131" s="6467"/>
      <c r="T131" s="6467"/>
      <c r="U131" s="6467"/>
      <c r="V131" s="6463">
        <f t="shared" si="26"/>
        <v>0</v>
      </c>
      <c r="W131" s="6467"/>
      <c r="X131" s="6467"/>
      <c r="Y131" s="6497">
        <f t="shared" si="27"/>
        <v>0</v>
      </c>
    </row>
    <row r="132" spans="2:25" s="3" customFormat="1" ht="13.5" thickBot="1">
      <c r="B132" s="4280"/>
      <c r="C132" s="715"/>
      <c r="D132" s="716"/>
      <c r="E132" s="715"/>
      <c r="F132" s="713"/>
      <c r="G132" s="43"/>
      <c r="H132" s="43"/>
      <c r="I132" s="43"/>
      <c r="J132" s="43"/>
      <c r="K132" s="714"/>
      <c r="L132" s="714"/>
      <c r="M132" s="714"/>
      <c r="N132" s="714"/>
      <c r="O132" s="714"/>
      <c r="P132" s="6512"/>
      <c r="Q132" s="6512"/>
      <c r="R132" s="6512"/>
      <c r="S132" s="6512"/>
      <c r="T132" s="6512"/>
      <c r="U132" s="6512"/>
      <c r="V132" s="714"/>
      <c r="W132" s="714"/>
      <c r="X132" s="714"/>
      <c r="Y132" s="6513"/>
    </row>
    <row r="133" spans="2:25" s="3" customFormat="1" ht="13.5" thickBot="1">
      <c r="B133" s="6514"/>
      <c r="C133" s="6515" t="s">
        <v>2602</v>
      </c>
      <c r="D133" s="6515"/>
      <c r="E133" s="6515"/>
      <c r="F133" s="6516">
        <f>F106+F107+F108+F119+F131+F112+F109+F125+F126+F127+F128+F129+F130</f>
        <v>0</v>
      </c>
      <c r="G133" s="6517">
        <f>G106+G107+G109+G112</f>
        <v>0</v>
      </c>
      <c r="H133" s="6517">
        <f>H106+H107+H109+H112</f>
        <v>0</v>
      </c>
      <c r="I133" s="6517">
        <f>I106+I107+I109+I112</f>
        <v>0</v>
      </c>
      <c r="J133" s="6517">
        <f>J109</f>
        <v>0</v>
      </c>
      <c r="K133" s="6516">
        <f t="shared" ref="K133:Y133" si="37">K106+K107+K108+K119+K131+K112+K109+K125+K126+K127+K128+K129+K130</f>
        <v>0</v>
      </c>
      <c r="L133" s="6516">
        <f t="shared" si="37"/>
        <v>0</v>
      </c>
      <c r="M133" s="6516">
        <f t="shared" si="37"/>
        <v>0</v>
      </c>
      <c r="N133" s="6516">
        <f t="shared" si="37"/>
        <v>0</v>
      </c>
      <c r="O133" s="6516">
        <f t="shared" si="37"/>
        <v>0</v>
      </c>
      <c r="P133" s="6516">
        <f t="shared" si="37"/>
        <v>0</v>
      </c>
      <c r="Q133" s="6516">
        <f t="shared" si="37"/>
        <v>0</v>
      </c>
      <c r="R133" s="6516">
        <f t="shared" si="37"/>
        <v>0</v>
      </c>
      <c r="S133" s="6516">
        <f t="shared" si="37"/>
        <v>0</v>
      </c>
      <c r="T133" s="6516">
        <f t="shared" si="37"/>
        <v>0</v>
      </c>
      <c r="U133" s="6516">
        <f t="shared" si="37"/>
        <v>0</v>
      </c>
      <c r="V133" s="6516">
        <f t="shared" si="37"/>
        <v>0</v>
      </c>
      <c r="W133" s="6516">
        <f t="shared" si="37"/>
        <v>0</v>
      </c>
      <c r="X133" s="6516">
        <f t="shared" si="37"/>
        <v>0</v>
      </c>
      <c r="Y133" s="6518">
        <f t="shared" si="37"/>
        <v>0</v>
      </c>
    </row>
    <row r="134" spans="2:25" s="3" customFormat="1">
      <c r="B134" s="6485"/>
      <c r="C134" s="6487"/>
      <c r="D134" s="6487"/>
      <c r="E134" s="6519"/>
      <c r="F134" s="6520"/>
      <c r="G134" s="6520"/>
      <c r="H134" s="6520"/>
      <c r="I134" s="6520"/>
      <c r="J134" s="6520"/>
      <c r="K134" s="6521"/>
      <c r="L134" s="6521"/>
      <c r="M134" s="6521"/>
      <c r="N134" s="6521"/>
      <c r="O134" s="6521"/>
      <c r="P134" s="6521"/>
      <c r="Q134" s="6521"/>
      <c r="R134" s="6521"/>
      <c r="S134" s="6521"/>
      <c r="T134" s="6521"/>
      <c r="U134" s="6521"/>
      <c r="V134" s="6521"/>
      <c r="W134" s="6521"/>
      <c r="X134" s="6521"/>
      <c r="Y134" s="6522"/>
    </row>
    <row r="135" spans="2:25" s="3" customFormat="1" ht="13.5" thickBot="1">
      <c r="B135" s="4280"/>
      <c r="C135" s="716"/>
      <c r="D135" s="716"/>
      <c r="E135" s="715"/>
      <c r="F135" s="713"/>
      <c r="G135" s="713"/>
      <c r="H135" s="713"/>
      <c r="I135" s="713"/>
      <c r="J135" s="713"/>
      <c r="K135" s="714"/>
      <c r="L135" s="714"/>
      <c r="M135" s="714"/>
      <c r="N135" s="714"/>
      <c r="O135" s="714"/>
      <c r="P135" s="714"/>
      <c r="Q135" s="714"/>
      <c r="R135" s="714"/>
      <c r="S135" s="714"/>
      <c r="T135" s="714"/>
      <c r="U135" s="714"/>
      <c r="V135" s="714"/>
      <c r="W135" s="714"/>
      <c r="X135" s="714"/>
      <c r="Y135" s="717"/>
    </row>
    <row r="136" spans="2:25" s="3" customFormat="1" ht="13.5" thickBot="1">
      <c r="B136" s="6523" t="s">
        <v>3292</v>
      </c>
      <c r="C136" s="6524"/>
      <c r="D136" s="6524"/>
      <c r="E136" s="6524"/>
      <c r="F136" s="6525">
        <f>F131+F119+F108+F107+F106+F81+F52+F48+F43+F31+F30+F29+F25+F24+F23+F22+F17+F112+F109+F125+F126+F127+F128+F35+F129+F130</f>
        <v>0</v>
      </c>
      <c r="G136" s="6525">
        <f>G133</f>
        <v>0</v>
      </c>
      <c r="H136" s="6525">
        <f>H133</f>
        <v>0</v>
      </c>
      <c r="I136" s="6525">
        <f>I133</f>
        <v>0</v>
      </c>
      <c r="J136" s="6525">
        <f>J35+J43+J48+J109</f>
        <v>0</v>
      </c>
      <c r="K136" s="6525">
        <f t="shared" ref="K136:Y136" si="38">K131+K119+K108+K107+K106+K81+K52+K48+K43+K31+K30+K29+K25+K24+K23+K22+K17+K112+K109+K125+K126+K127+K128+K35+K129+K130</f>
        <v>0</v>
      </c>
      <c r="L136" s="6525">
        <f t="shared" si="38"/>
        <v>0</v>
      </c>
      <c r="M136" s="6525">
        <f t="shared" si="38"/>
        <v>0</v>
      </c>
      <c r="N136" s="6525">
        <f t="shared" si="38"/>
        <v>0</v>
      </c>
      <c r="O136" s="6525">
        <f t="shared" si="38"/>
        <v>0</v>
      </c>
      <c r="P136" s="6525">
        <f t="shared" si="38"/>
        <v>0</v>
      </c>
      <c r="Q136" s="6525">
        <f t="shared" si="38"/>
        <v>0</v>
      </c>
      <c r="R136" s="6525">
        <f t="shared" si="38"/>
        <v>0</v>
      </c>
      <c r="S136" s="6525">
        <f t="shared" si="38"/>
        <v>0</v>
      </c>
      <c r="T136" s="6525">
        <f t="shared" si="38"/>
        <v>0</v>
      </c>
      <c r="U136" s="6525">
        <f t="shared" si="38"/>
        <v>0</v>
      </c>
      <c r="V136" s="6525">
        <f t="shared" si="38"/>
        <v>0</v>
      </c>
      <c r="W136" s="6525">
        <f t="shared" si="38"/>
        <v>0</v>
      </c>
      <c r="X136" s="6525">
        <f t="shared" si="38"/>
        <v>0</v>
      </c>
      <c r="Y136" s="6525">
        <f t="shared" si="38"/>
        <v>0</v>
      </c>
    </row>
    <row r="137" spans="2:25" s="40" customFormat="1" ht="13.5" thickTop="1">
      <c r="B137" s="41"/>
      <c r="C137" s="147"/>
      <c r="F137" s="42"/>
      <c r="G137" s="42"/>
      <c r="H137" s="42"/>
      <c r="I137" s="42"/>
      <c r="J137" s="42"/>
    </row>
    <row r="138" spans="2:25">
      <c r="L138" s="5"/>
      <c r="M138" s="5"/>
      <c r="P138" s="5"/>
      <c r="Q138" s="5"/>
    </row>
    <row r="139" spans="2:25">
      <c r="L139" s="5"/>
      <c r="M139" s="5"/>
      <c r="P139" s="5"/>
      <c r="Q139" s="5"/>
    </row>
    <row r="140" spans="2:25">
      <c r="B140" s="48" t="s">
        <v>3541</v>
      </c>
      <c r="P140" s="5"/>
      <c r="Q140" s="5"/>
    </row>
    <row r="141" spans="2:25" ht="13.5" thickBot="1">
      <c r="K141" s="40"/>
    </row>
    <row r="142" spans="2:25">
      <c r="B142" s="6526">
        <v>1</v>
      </c>
      <c r="C142" s="8941"/>
      <c r="D142" s="8942"/>
      <c r="E142" s="8943"/>
      <c r="F142" s="6527"/>
      <c r="G142" s="6528" t="s">
        <v>3468</v>
      </c>
      <c r="H142" s="6528" t="s">
        <v>3468</v>
      </c>
      <c r="I142" s="6528" t="s">
        <v>3468</v>
      </c>
      <c r="J142" s="6528" t="s">
        <v>3468</v>
      </c>
      <c r="K142" s="6529"/>
      <c r="L142" s="6529"/>
      <c r="M142" s="6529"/>
      <c r="N142" s="6529"/>
      <c r="O142" s="6530">
        <f>K142-L142-M142-N142</f>
        <v>0</v>
      </c>
      <c r="P142" s="6531"/>
      <c r="Q142" s="6531"/>
      <c r="R142" s="6531"/>
      <c r="S142" s="6531"/>
      <c r="T142" s="6531"/>
      <c r="U142" s="6531"/>
      <c r="V142" s="6530">
        <f>O142+P142+Q142+R142-S142-T142-U142</f>
        <v>0</v>
      </c>
      <c r="W142" s="6531"/>
      <c r="X142" s="6531"/>
      <c r="Y142" s="6532">
        <f>V142+W142-X142</f>
        <v>0</v>
      </c>
    </row>
    <row r="143" spans="2:25">
      <c r="B143" s="6533">
        <v>2</v>
      </c>
      <c r="C143" s="8944"/>
      <c r="D143" s="8945"/>
      <c r="E143" s="8946"/>
      <c r="F143" s="6534"/>
      <c r="G143" s="6483" t="s">
        <v>3468</v>
      </c>
      <c r="H143" s="6483" t="s">
        <v>3468</v>
      </c>
      <c r="I143" s="6483" t="s">
        <v>3468</v>
      </c>
      <c r="J143" s="6483" t="s">
        <v>3468</v>
      </c>
      <c r="K143" s="6535"/>
      <c r="L143" s="6535"/>
      <c r="M143" s="6535"/>
      <c r="N143" s="6535"/>
      <c r="O143" s="6463">
        <f t="shared" ref="O143:O152" si="39">K143-L143-M143-N143</f>
        <v>0</v>
      </c>
      <c r="P143" s="6467"/>
      <c r="Q143" s="6467"/>
      <c r="R143" s="6467"/>
      <c r="S143" s="6467"/>
      <c r="T143" s="6467"/>
      <c r="U143" s="6467"/>
      <c r="V143" s="6463">
        <f t="shared" ref="V143:V152" si="40">O143+P143+Q143+R143-S143-T143-U143</f>
        <v>0</v>
      </c>
      <c r="W143" s="6467"/>
      <c r="X143" s="6467"/>
      <c r="Y143" s="6497">
        <f t="shared" ref="Y143:Y152" si="41">V143+W143-X143</f>
        <v>0</v>
      </c>
    </row>
    <row r="144" spans="2:25">
      <c r="B144" s="6533">
        <v>3</v>
      </c>
      <c r="C144" s="8944"/>
      <c r="D144" s="8945"/>
      <c r="E144" s="8946"/>
      <c r="F144" s="6534"/>
      <c r="G144" s="6483" t="s">
        <v>3468</v>
      </c>
      <c r="H144" s="6483" t="s">
        <v>3468</v>
      </c>
      <c r="I144" s="6483" t="s">
        <v>3468</v>
      </c>
      <c r="J144" s="6483" t="s">
        <v>3468</v>
      </c>
      <c r="K144" s="6535"/>
      <c r="L144" s="6535"/>
      <c r="M144" s="6535"/>
      <c r="N144" s="6535"/>
      <c r="O144" s="6463">
        <f t="shared" si="39"/>
        <v>0</v>
      </c>
      <c r="P144" s="6467"/>
      <c r="Q144" s="6467"/>
      <c r="R144" s="6467"/>
      <c r="S144" s="6467"/>
      <c r="T144" s="6467"/>
      <c r="U144" s="6467"/>
      <c r="V144" s="6463">
        <f t="shared" si="40"/>
        <v>0</v>
      </c>
      <c r="W144" s="6467"/>
      <c r="X144" s="6467"/>
      <c r="Y144" s="6497">
        <f t="shared" si="41"/>
        <v>0</v>
      </c>
    </row>
    <row r="145" spans="2:25">
      <c r="B145" s="6533">
        <v>4</v>
      </c>
      <c r="C145" s="8944"/>
      <c r="D145" s="8945"/>
      <c r="E145" s="8946"/>
      <c r="F145" s="6534"/>
      <c r="G145" s="6483" t="s">
        <v>3468</v>
      </c>
      <c r="H145" s="6483" t="s">
        <v>3468</v>
      </c>
      <c r="I145" s="6483" t="s">
        <v>3468</v>
      </c>
      <c r="J145" s="6483" t="s">
        <v>3468</v>
      </c>
      <c r="K145" s="6535"/>
      <c r="L145" s="6535"/>
      <c r="M145" s="6535"/>
      <c r="N145" s="6535"/>
      <c r="O145" s="6463">
        <f t="shared" si="39"/>
        <v>0</v>
      </c>
      <c r="P145" s="6467"/>
      <c r="Q145" s="6467"/>
      <c r="R145" s="6467"/>
      <c r="S145" s="6467"/>
      <c r="T145" s="6467"/>
      <c r="U145" s="6467"/>
      <c r="V145" s="6463">
        <f t="shared" si="40"/>
        <v>0</v>
      </c>
      <c r="W145" s="6467"/>
      <c r="X145" s="6467"/>
      <c r="Y145" s="6497">
        <f t="shared" si="41"/>
        <v>0</v>
      </c>
    </row>
    <row r="146" spans="2:25">
      <c r="B146" s="6533">
        <v>5</v>
      </c>
      <c r="C146" s="8944"/>
      <c r="D146" s="8945"/>
      <c r="E146" s="8946"/>
      <c r="F146" s="6534"/>
      <c r="G146" s="6483" t="s">
        <v>3468</v>
      </c>
      <c r="H146" s="6483" t="s">
        <v>3468</v>
      </c>
      <c r="I146" s="6483" t="s">
        <v>3468</v>
      </c>
      <c r="J146" s="6483" t="s">
        <v>3468</v>
      </c>
      <c r="K146" s="6535"/>
      <c r="L146" s="6535"/>
      <c r="M146" s="6535"/>
      <c r="N146" s="6535"/>
      <c r="O146" s="6463">
        <f t="shared" si="39"/>
        <v>0</v>
      </c>
      <c r="P146" s="6467"/>
      <c r="Q146" s="6467"/>
      <c r="R146" s="6467"/>
      <c r="S146" s="6467"/>
      <c r="T146" s="6467"/>
      <c r="U146" s="6467"/>
      <c r="V146" s="6463">
        <f t="shared" si="40"/>
        <v>0</v>
      </c>
      <c r="W146" s="6467"/>
      <c r="X146" s="6467"/>
      <c r="Y146" s="6497">
        <f t="shared" si="41"/>
        <v>0</v>
      </c>
    </row>
    <row r="147" spans="2:25">
      <c r="B147" s="6533">
        <v>6</v>
      </c>
      <c r="C147" s="8944"/>
      <c r="D147" s="8945"/>
      <c r="E147" s="8946"/>
      <c r="F147" s="6534"/>
      <c r="G147" s="6483" t="s">
        <v>3468</v>
      </c>
      <c r="H147" s="6483" t="s">
        <v>3468</v>
      </c>
      <c r="I147" s="6483" t="s">
        <v>3468</v>
      </c>
      <c r="J147" s="6483" t="s">
        <v>3468</v>
      </c>
      <c r="K147" s="6535"/>
      <c r="L147" s="6535"/>
      <c r="M147" s="6535"/>
      <c r="N147" s="6535"/>
      <c r="O147" s="6463">
        <f t="shared" si="39"/>
        <v>0</v>
      </c>
      <c r="P147" s="6467"/>
      <c r="Q147" s="6467"/>
      <c r="R147" s="6467"/>
      <c r="S147" s="6467"/>
      <c r="T147" s="6467"/>
      <c r="U147" s="6467"/>
      <c r="V147" s="6463">
        <f t="shared" si="40"/>
        <v>0</v>
      </c>
      <c r="W147" s="6467"/>
      <c r="X147" s="6467"/>
      <c r="Y147" s="6497">
        <f t="shared" si="41"/>
        <v>0</v>
      </c>
    </row>
    <row r="148" spans="2:25">
      <c r="B148" s="6533">
        <v>7</v>
      </c>
      <c r="C148" s="8944"/>
      <c r="D148" s="8945"/>
      <c r="E148" s="8946"/>
      <c r="F148" s="6534"/>
      <c r="G148" s="6483" t="s">
        <v>3468</v>
      </c>
      <c r="H148" s="6483" t="s">
        <v>3468</v>
      </c>
      <c r="I148" s="6483" t="s">
        <v>3468</v>
      </c>
      <c r="J148" s="6483" t="s">
        <v>3468</v>
      </c>
      <c r="K148" s="6535"/>
      <c r="L148" s="6535"/>
      <c r="M148" s="6535"/>
      <c r="N148" s="6535"/>
      <c r="O148" s="6463">
        <f t="shared" si="39"/>
        <v>0</v>
      </c>
      <c r="P148" s="6467"/>
      <c r="Q148" s="6467"/>
      <c r="R148" s="6467"/>
      <c r="S148" s="6467"/>
      <c r="T148" s="6467"/>
      <c r="U148" s="6467"/>
      <c r="V148" s="6463">
        <f t="shared" si="40"/>
        <v>0</v>
      </c>
      <c r="W148" s="6467"/>
      <c r="X148" s="6467"/>
      <c r="Y148" s="6497">
        <f t="shared" si="41"/>
        <v>0</v>
      </c>
    </row>
    <row r="149" spans="2:25">
      <c r="B149" s="6533">
        <v>8</v>
      </c>
      <c r="C149" s="8944"/>
      <c r="D149" s="8945"/>
      <c r="E149" s="8946"/>
      <c r="F149" s="6534"/>
      <c r="G149" s="6483" t="s">
        <v>3468</v>
      </c>
      <c r="H149" s="6483" t="s">
        <v>3468</v>
      </c>
      <c r="I149" s="6483" t="s">
        <v>3468</v>
      </c>
      <c r="J149" s="6483" t="s">
        <v>3468</v>
      </c>
      <c r="K149" s="6535"/>
      <c r="L149" s="6535"/>
      <c r="M149" s="6535"/>
      <c r="N149" s="6535"/>
      <c r="O149" s="6463">
        <f t="shared" si="39"/>
        <v>0</v>
      </c>
      <c r="P149" s="6467"/>
      <c r="Q149" s="6467"/>
      <c r="R149" s="6467"/>
      <c r="S149" s="6467"/>
      <c r="T149" s="6467"/>
      <c r="U149" s="6467"/>
      <c r="V149" s="6463">
        <f t="shared" si="40"/>
        <v>0</v>
      </c>
      <c r="W149" s="6467"/>
      <c r="X149" s="6467"/>
      <c r="Y149" s="6497">
        <f t="shared" si="41"/>
        <v>0</v>
      </c>
    </row>
    <row r="150" spans="2:25">
      <c r="B150" s="6533">
        <v>9</v>
      </c>
      <c r="C150" s="8944"/>
      <c r="D150" s="8945"/>
      <c r="E150" s="8946"/>
      <c r="F150" s="6534"/>
      <c r="G150" s="6483" t="s">
        <v>3468</v>
      </c>
      <c r="H150" s="6483" t="s">
        <v>3468</v>
      </c>
      <c r="I150" s="6483" t="s">
        <v>3468</v>
      </c>
      <c r="J150" s="6483" t="s">
        <v>3468</v>
      </c>
      <c r="K150" s="6535"/>
      <c r="L150" s="6535"/>
      <c r="M150" s="6535"/>
      <c r="N150" s="6535"/>
      <c r="O150" s="6463">
        <f t="shared" si="39"/>
        <v>0</v>
      </c>
      <c r="P150" s="6467"/>
      <c r="Q150" s="6467"/>
      <c r="R150" s="6467"/>
      <c r="S150" s="6467"/>
      <c r="T150" s="6467"/>
      <c r="U150" s="6467"/>
      <c r="V150" s="6463">
        <f t="shared" si="40"/>
        <v>0</v>
      </c>
      <c r="W150" s="6467"/>
      <c r="X150" s="6467"/>
      <c r="Y150" s="6497">
        <f t="shared" si="41"/>
        <v>0</v>
      </c>
    </row>
    <row r="151" spans="2:25">
      <c r="B151" s="6533">
        <v>10</v>
      </c>
      <c r="C151" s="8944"/>
      <c r="D151" s="8945"/>
      <c r="E151" s="8946"/>
      <c r="F151" s="6534"/>
      <c r="G151" s="6483" t="s">
        <v>3468</v>
      </c>
      <c r="H151" s="6483" t="s">
        <v>3468</v>
      </c>
      <c r="I151" s="6483" t="s">
        <v>3468</v>
      </c>
      <c r="J151" s="6483" t="s">
        <v>3468</v>
      </c>
      <c r="K151" s="6535"/>
      <c r="L151" s="6535"/>
      <c r="M151" s="6535"/>
      <c r="N151" s="6535"/>
      <c r="O151" s="6463">
        <f t="shared" si="39"/>
        <v>0</v>
      </c>
      <c r="P151" s="6467"/>
      <c r="Q151" s="6467"/>
      <c r="R151" s="6467"/>
      <c r="S151" s="6467"/>
      <c r="T151" s="6467"/>
      <c r="U151" s="6467"/>
      <c r="V151" s="6463">
        <f t="shared" si="40"/>
        <v>0</v>
      </c>
      <c r="W151" s="6467"/>
      <c r="X151" s="6467"/>
      <c r="Y151" s="6497">
        <f t="shared" si="41"/>
        <v>0</v>
      </c>
    </row>
    <row r="152" spans="2:25" ht="13.5" thickBot="1">
      <c r="B152" s="6536">
        <v>11</v>
      </c>
      <c r="C152" s="8936"/>
      <c r="D152" s="8937"/>
      <c r="E152" s="8938"/>
      <c r="F152" s="6537"/>
      <c r="G152" s="6538" t="s">
        <v>3468</v>
      </c>
      <c r="H152" s="6538" t="s">
        <v>3468</v>
      </c>
      <c r="I152" s="6538" t="s">
        <v>3468</v>
      </c>
      <c r="J152" s="6538" t="s">
        <v>3468</v>
      </c>
      <c r="K152" s="6539"/>
      <c r="L152" s="6539"/>
      <c r="M152" s="6539"/>
      <c r="N152" s="6539"/>
      <c r="O152" s="6540">
        <f t="shared" si="39"/>
        <v>0</v>
      </c>
      <c r="P152" s="6541"/>
      <c r="Q152" s="6541"/>
      <c r="R152" s="6541"/>
      <c r="S152" s="6541"/>
      <c r="T152" s="6541"/>
      <c r="U152" s="6541"/>
      <c r="V152" s="6540">
        <f t="shared" si="40"/>
        <v>0</v>
      </c>
      <c r="W152" s="6541"/>
      <c r="X152" s="6541"/>
      <c r="Y152" s="6542">
        <f t="shared" si="41"/>
        <v>0</v>
      </c>
    </row>
    <row r="153" spans="2:25" ht="13.5" thickBot="1">
      <c r="B153" s="6543"/>
      <c r="C153" s="6544" t="s">
        <v>3542</v>
      </c>
      <c r="D153" s="6544"/>
      <c r="E153" s="6544"/>
      <c r="F153" s="6545">
        <f>SUM(F142:F152)</f>
        <v>0</v>
      </c>
      <c r="G153" s="6546" t="s">
        <v>3468</v>
      </c>
      <c r="H153" s="6546" t="s">
        <v>3468</v>
      </c>
      <c r="I153" s="6546" t="s">
        <v>3468</v>
      </c>
      <c r="J153" s="6546" t="s">
        <v>3468</v>
      </c>
      <c r="K153" s="6547">
        <f t="shared" ref="K153:Y153" si="42">SUM(K142:K152)</f>
        <v>0</v>
      </c>
      <c r="L153" s="6547">
        <f t="shared" si="42"/>
        <v>0</v>
      </c>
      <c r="M153" s="6547">
        <f t="shared" si="42"/>
        <v>0</v>
      </c>
      <c r="N153" s="6547">
        <f t="shared" si="42"/>
        <v>0</v>
      </c>
      <c r="O153" s="6547">
        <f t="shared" si="42"/>
        <v>0</v>
      </c>
      <c r="P153" s="6547">
        <f t="shared" si="42"/>
        <v>0</v>
      </c>
      <c r="Q153" s="6547">
        <f t="shared" si="42"/>
        <v>0</v>
      </c>
      <c r="R153" s="6547">
        <f t="shared" si="42"/>
        <v>0</v>
      </c>
      <c r="S153" s="6547">
        <f t="shared" si="42"/>
        <v>0</v>
      </c>
      <c r="T153" s="6547">
        <f t="shared" si="42"/>
        <v>0</v>
      </c>
      <c r="U153" s="6547">
        <f t="shared" si="42"/>
        <v>0</v>
      </c>
      <c r="V153" s="6547">
        <f t="shared" si="42"/>
        <v>0</v>
      </c>
      <c r="W153" s="6547">
        <f t="shared" si="42"/>
        <v>0</v>
      </c>
      <c r="X153" s="6547">
        <f t="shared" si="42"/>
        <v>0</v>
      </c>
      <c r="Y153" s="6548">
        <f t="shared" si="42"/>
        <v>0</v>
      </c>
    </row>
    <row r="154" spans="2:25">
      <c r="C154" s="49" t="s">
        <v>3543</v>
      </c>
    </row>
    <row r="168" spans="2:3">
      <c r="B168" s="121" t="s">
        <v>1044</v>
      </c>
    </row>
    <row r="169" spans="2:3">
      <c r="B169" s="4">
        <v>1</v>
      </c>
      <c r="C169" s="1" t="s">
        <v>3544</v>
      </c>
    </row>
    <row r="170" spans="2:3">
      <c r="B170" s="4">
        <v>2</v>
      </c>
      <c r="C170" s="1" t="s">
        <v>3545</v>
      </c>
    </row>
    <row r="171" spans="2:3">
      <c r="B171" s="331">
        <v>3</v>
      </c>
      <c r="C171" s="50" t="s">
        <v>3546</v>
      </c>
    </row>
    <row r="172" spans="2:3" s="50" customFormat="1">
      <c r="B172" s="331">
        <v>4</v>
      </c>
      <c r="C172" s="50" t="s">
        <v>3547</v>
      </c>
    </row>
    <row r="173" spans="2:3">
      <c r="B173" s="4">
        <v>5</v>
      </c>
      <c r="C173" s="1" t="s">
        <v>3548</v>
      </c>
    </row>
    <row r="174" spans="2:3">
      <c r="B174" s="4">
        <v>6</v>
      </c>
      <c r="C174" s="1" t="s">
        <v>3549</v>
      </c>
    </row>
  </sheetData>
  <protectedRanges>
    <protectedRange sqref="M9:M11" name="Range31_1_1_1_1"/>
    <protectedRange password="CE2C" sqref="F119 K119:N119 P120:U120" name="Range6_1_1_1_1_1_1"/>
    <protectedRange password="CE2C" sqref="F43 P43:U43 J43:N43 W43:Y43" name="Range3_1_1_1_1_1_1"/>
    <protectedRange password="CE2C" sqref="J104 J106:J108 G34:I34 O18:O26 V18:V25 Y18:Y25 O28:O32 V29:V31 Y29:Y31 V35:V42 Y35:Y42 V48:V102 O34:O103 J52:J102 F17:G17 V142:V152 O142:O152 J17:Y17 G18:G24 H17:H24 G108:I108 G25:H25 J18:J25 I17:I25 G33:J33 G26:J31 G36:I39 G41:I104 G107:H107 G110:H111 J110:J111 G142:J152 O105:O132 G112:J133 V107:V131" name="Range1_1_1_1_1_1_2"/>
    <protectedRange sqref="F44:F47 J44:J47" name="Range11_1_1_1_1_1_1"/>
    <protectedRange sqref="F97:F102 F61:F66 F68:F73 F54:F59 F75:F80" name="Range12_1_1_1_2_1_2"/>
    <protectedRange sqref="F120:F121 F127:F130" name="Range14_1_1_1_1_1_1"/>
    <protectedRange sqref="F52 F97:F102 K52:N53 K60:N60 K67:N67 K74:N74 P52:U53 P60:U60 P67:U67 P74:U74 W60:X60 W67:X67 W74:X74 K82:N82 K89:N89 K96:N96 P82:U82 P89:U89 P96:U96 W89:X89 W96:X96 F54:F59 F61:F66 F68:F73 F75:F80 W52:X53 W82:X82" name="Range18_1_1_1_2_1_2"/>
    <protectedRange sqref="W108 W103:X103 W105:X105 W142:X152" name="Range29_1_1_1_1"/>
    <protectedRange sqref="W120:X131" name="Range30_1_1_1_1_1_1"/>
    <protectedRange sqref="K18:N25 K29:N31 K44:N47 K49:N51 K59:N59 K61:N66 K68:N73 K75:N80 P44:U47 P49:U51 P59:U59 P61:U66 P68:U73 P75:U80 W44:X47 W49:X51 W59:X59 W61:X66 W68:X73 W75:X80 K90:N95 K83:N88 P90:U95 P83:U88 W90:X95 W83:X88 K106:N108 K110:N111 K113:N118 P107:U109 P111:U112 P115:U119 W109:X109 W111:X112 W115:X119 P142:U152 K120:N131 P121:U131" name="Range2_1_2_1_1_2"/>
    <protectedRange sqref="P18:R21" name="Range2_1_3_1_1_1"/>
    <protectedRange sqref="S18" name="Range2_1_4_1_1_1"/>
    <protectedRange sqref="W18:X21" name="Range26_1_2_1_1_1_1"/>
    <protectedRange sqref="P22" name="Range2_1_6_1_1_1"/>
    <protectedRange sqref="W22:X22" name="Range26_1_3_1_1_1"/>
    <protectedRange sqref="W29:X29" name="Range26_1_4_1_1_1"/>
    <protectedRange sqref="F49:F51" name="Range12_1_1_1_1_1_1_2"/>
    <protectedRange sqref="F49:F51" name="Range18_1_1_1_1_1_1_2"/>
    <protectedRange sqref="F90:F95 F83:F88" name="Range12_1_2_1_1_1"/>
    <protectedRange sqref="F83:F88 F90:F95" name="Range18_1_2_1_1_1"/>
    <protectedRange sqref="F107" name="Range13_1_2_1_1_1"/>
    <protectedRange sqref="W107:X107" name="Range13_1_4_1_1_1"/>
    <protectedRange sqref="F108" name="Range13_1_5_1_1_1"/>
    <protectedRange sqref="X108" name="Range29_1_1_1_1_1_1_1"/>
    <protectedRange password="CE2C" sqref="F18" name="Range1_1_1_1_1_1_1_1"/>
    <protectedRange sqref="F19:F22" name="Range2_1_2_1_1_1_1"/>
    <protectedRange sqref="F29" name="Range2_1_7_1_1_1"/>
    <protectedRange sqref="J49:J51" name="Range12_1_1_1_1_1_1_1_1"/>
    <protectedRange sqref="J49:J51" name="Range18_1_1_1_1_1_1_1_1"/>
    <protectedRange sqref="K54:N58 P54:U58 W54:X58" name="Range12_1_1_1_2_1_1_1"/>
    <protectedRange sqref="K54:N58 P54:U58 W54:X58" name="Range18_1_1_1_2_1_1_1"/>
    <protectedRange sqref="K102:N102 P102:U102 W102:X102" name="Range12_1_1_1_2_3_1"/>
    <protectedRange sqref="K102:N102 P102:U102 W102:X102" name="Range18_1_1_1_2_3_1"/>
    <protectedRange sqref="K97:N101 P97:U101 W97:X101" name="Range12_1_6_1_1_1"/>
    <protectedRange sqref="K97:N101 P97:U101 W97:X101" name="Range18_1_6_1_1_1"/>
    <protectedRange sqref="F122:F126" name="Range14_1_1_1_1_2_1"/>
    <protectedRange sqref="F53 F60 F67 F74 F82 F89 F96" name="Range18_1_1_1_2_1_2_1"/>
  </protectedRanges>
  <mergeCells count="29">
    <mergeCell ref="T13:U13"/>
    <mergeCell ref="B9:Y9"/>
    <mergeCell ref="B12:E14"/>
    <mergeCell ref="F12:F14"/>
    <mergeCell ref="G12:I13"/>
    <mergeCell ref="J12:J14"/>
    <mergeCell ref="K12:K14"/>
    <mergeCell ref="L12:N12"/>
    <mergeCell ref="O12:O14"/>
    <mergeCell ref="P12:R12"/>
    <mergeCell ref="S12:U12"/>
    <mergeCell ref="V12:V14"/>
    <mergeCell ref="W12:W13"/>
    <mergeCell ref="X12:X13"/>
    <mergeCell ref="Y12:Y14"/>
    <mergeCell ref="M13:N13"/>
    <mergeCell ref="Q13:R13"/>
    <mergeCell ref="C152:E152"/>
    <mergeCell ref="B15:E15"/>
    <mergeCell ref="C142:E142"/>
    <mergeCell ref="C143:E143"/>
    <mergeCell ref="C144:E144"/>
    <mergeCell ref="C145:E145"/>
    <mergeCell ref="C146:E146"/>
    <mergeCell ref="C147:E147"/>
    <mergeCell ref="C148:E148"/>
    <mergeCell ref="C149:E149"/>
    <mergeCell ref="C150:E150"/>
    <mergeCell ref="C151:E151"/>
  </mergeCells>
  <hyperlinks>
    <hyperlink ref="Z7" location="Content!A1" display="Content" xr:uid="{544FBAB1-82C3-425C-8F2D-98DB22EF4203}"/>
    <hyperlink ref="AA2" location="Content!A1" display="Content" xr:uid="{CD7BA9EC-B0E8-47B3-8025-E2487A8F3AE0}"/>
  </hyperlinks>
  <printOptions horizontalCentered="1"/>
  <pageMargins left="0.19685039370078741" right="0.19685039370078741" top="0.6692913385826772" bottom="0.35433070866141736" header="0.31496062992125984" footer="0.31496062992125984"/>
  <pageSetup paperSize="9" scale="30" fitToHeight="0"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574DD-9A41-4CDA-877A-7F2423331EAE}">
  <sheetPr codeName="Sheet44">
    <tabColor rgb="FFFF99CC"/>
  </sheetPr>
  <dimension ref="B2:Z160"/>
  <sheetViews>
    <sheetView showGridLines="0" zoomScale="85" zoomScaleNormal="85" workbookViewId="0">
      <selection activeCell="G27" sqref="G27"/>
    </sheetView>
  </sheetViews>
  <sheetFormatPr defaultColWidth="9.140625" defaultRowHeight="12.75"/>
  <cols>
    <col min="1" max="1" width="1.85546875" style="43" customWidth="1"/>
    <col min="2" max="3" width="3.42578125" style="43" customWidth="1"/>
    <col min="4" max="4" width="14.28515625" style="43" customWidth="1"/>
    <col min="5" max="5" width="26.42578125" style="43" bestFit="1" customWidth="1"/>
    <col min="6" max="6" width="10.42578125" style="43" bestFit="1" customWidth="1"/>
    <col min="7" max="24" width="14" style="43" customWidth="1"/>
    <col min="25" max="25" width="3.7109375" style="43" customWidth="1"/>
    <col min="26" max="26" width="9" style="43" bestFit="1" customWidth="1"/>
    <col min="27" max="256" width="9.140625" style="43"/>
    <col min="257" max="258" width="3.42578125" style="43" customWidth="1"/>
    <col min="259" max="259" width="5.28515625" style="43" customWidth="1"/>
    <col min="260" max="260" width="26.42578125" style="43" bestFit="1" customWidth="1"/>
    <col min="261" max="261" width="8.85546875" style="43" bestFit="1" customWidth="1"/>
    <col min="262" max="262" width="18.28515625" style="43" customWidth="1"/>
    <col min="263" max="264" width="17.42578125" style="43" bestFit="1" customWidth="1"/>
    <col min="265" max="265" width="13.140625" style="43" customWidth="1"/>
    <col min="266" max="266" width="18.28515625" style="43" customWidth="1"/>
    <col min="267" max="267" width="17.42578125" style="43" bestFit="1" customWidth="1"/>
    <col min="268" max="269" width="13.140625" style="43" customWidth="1"/>
    <col min="270" max="270" width="15" style="43" bestFit="1" customWidth="1"/>
    <col min="271" max="271" width="17.42578125" style="43" bestFit="1" customWidth="1"/>
    <col min="272" max="272" width="13.140625" style="43" customWidth="1"/>
    <col min="273" max="273" width="18.28515625" style="43" customWidth="1"/>
    <col min="274" max="275" width="16.7109375" style="43" customWidth="1"/>
    <col min="276" max="276" width="19.28515625" style="43" bestFit="1" customWidth="1"/>
    <col min="277" max="277" width="20.28515625" style="43" customWidth="1"/>
    <col min="278" max="278" width="14" style="43" customWidth="1"/>
    <col min="279" max="279" width="17.140625" style="43" customWidth="1"/>
    <col min="280" max="280" width="3.7109375" style="43" customWidth="1"/>
    <col min="281" max="281" width="10" style="43" bestFit="1" customWidth="1"/>
    <col min="282" max="512" width="9.140625" style="43"/>
    <col min="513" max="514" width="3.42578125" style="43" customWidth="1"/>
    <col min="515" max="515" width="5.28515625" style="43" customWidth="1"/>
    <col min="516" max="516" width="26.42578125" style="43" bestFit="1" customWidth="1"/>
    <col min="517" max="517" width="8.85546875" style="43" bestFit="1" customWidth="1"/>
    <col min="518" max="518" width="18.28515625" style="43" customWidth="1"/>
    <col min="519" max="520" width="17.42578125" style="43" bestFit="1" customWidth="1"/>
    <col min="521" max="521" width="13.140625" style="43" customWidth="1"/>
    <col min="522" max="522" width="18.28515625" style="43" customWidth="1"/>
    <col min="523" max="523" width="17.42578125" style="43" bestFit="1" customWidth="1"/>
    <col min="524" max="525" width="13.140625" style="43" customWidth="1"/>
    <col min="526" max="526" width="15" style="43" bestFit="1" customWidth="1"/>
    <col min="527" max="527" width="17.42578125" style="43" bestFit="1" customWidth="1"/>
    <col min="528" max="528" width="13.140625" style="43" customWidth="1"/>
    <col min="529" max="529" width="18.28515625" style="43" customWidth="1"/>
    <col min="530" max="531" width="16.7109375" style="43" customWidth="1"/>
    <col min="532" max="532" width="19.28515625" style="43" bestFit="1" customWidth="1"/>
    <col min="533" max="533" width="20.28515625" style="43" customWidth="1"/>
    <col min="534" max="534" width="14" style="43" customWidth="1"/>
    <col min="535" max="535" width="17.140625" style="43" customWidth="1"/>
    <col min="536" max="536" width="3.7109375" style="43" customWidth="1"/>
    <col min="537" max="537" width="10" style="43" bestFit="1" customWidth="1"/>
    <col min="538" max="768" width="9.140625" style="43"/>
    <col min="769" max="770" width="3.42578125" style="43" customWidth="1"/>
    <col min="771" max="771" width="5.28515625" style="43" customWidth="1"/>
    <col min="772" max="772" width="26.42578125" style="43" bestFit="1" customWidth="1"/>
    <col min="773" max="773" width="8.85546875" style="43" bestFit="1" customWidth="1"/>
    <col min="774" max="774" width="18.28515625" style="43" customWidth="1"/>
    <col min="775" max="776" width="17.42578125" style="43" bestFit="1" customWidth="1"/>
    <col min="777" max="777" width="13.140625" style="43" customWidth="1"/>
    <col min="778" max="778" width="18.28515625" style="43" customWidth="1"/>
    <col min="779" max="779" width="17.42578125" style="43" bestFit="1" customWidth="1"/>
    <col min="780" max="781" width="13.140625" style="43" customWidth="1"/>
    <col min="782" max="782" width="15" style="43" bestFit="1" customWidth="1"/>
    <col min="783" max="783" width="17.42578125" style="43" bestFit="1" customWidth="1"/>
    <col min="784" max="784" width="13.140625" style="43" customWidth="1"/>
    <col min="785" max="785" width="18.28515625" style="43" customWidth="1"/>
    <col min="786" max="787" width="16.7109375" style="43" customWidth="1"/>
    <col min="788" max="788" width="19.28515625" style="43" bestFit="1" customWidth="1"/>
    <col min="789" max="789" width="20.28515625" style="43" customWidth="1"/>
    <col min="790" max="790" width="14" style="43" customWidth="1"/>
    <col min="791" max="791" width="17.140625" style="43" customWidth="1"/>
    <col min="792" max="792" width="3.7109375" style="43" customWidth="1"/>
    <col min="793" max="793" width="10" style="43" bestFit="1" customWidth="1"/>
    <col min="794" max="1024" width="9.140625" style="43"/>
    <col min="1025" max="1026" width="3.42578125" style="43" customWidth="1"/>
    <col min="1027" max="1027" width="5.28515625" style="43" customWidth="1"/>
    <col min="1028" max="1028" width="26.42578125" style="43" bestFit="1" customWidth="1"/>
    <col min="1029" max="1029" width="8.85546875" style="43" bestFit="1" customWidth="1"/>
    <col min="1030" max="1030" width="18.28515625" style="43" customWidth="1"/>
    <col min="1031" max="1032" width="17.42578125" style="43" bestFit="1" customWidth="1"/>
    <col min="1033" max="1033" width="13.140625" style="43" customWidth="1"/>
    <col min="1034" max="1034" width="18.28515625" style="43" customWidth="1"/>
    <col min="1035" max="1035" width="17.42578125" style="43" bestFit="1" customWidth="1"/>
    <col min="1036" max="1037" width="13.140625" style="43" customWidth="1"/>
    <col min="1038" max="1038" width="15" style="43" bestFit="1" customWidth="1"/>
    <col min="1039" max="1039" width="17.42578125" style="43" bestFit="1" customWidth="1"/>
    <col min="1040" max="1040" width="13.140625" style="43" customWidth="1"/>
    <col min="1041" max="1041" width="18.28515625" style="43" customWidth="1"/>
    <col min="1042" max="1043" width="16.7109375" style="43" customWidth="1"/>
    <col min="1044" max="1044" width="19.28515625" style="43" bestFit="1" customWidth="1"/>
    <col min="1045" max="1045" width="20.28515625" style="43" customWidth="1"/>
    <col min="1046" max="1046" width="14" style="43" customWidth="1"/>
    <col min="1047" max="1047" width="17.140625" style="43" customWidth="1"/>
    <col min="1048" max="1048" width="3.7109375" style="43" customWidth="1"/>
    <col min="1049" max="1049" width="10" style="43" bestFit="1" customWidth="1"/>
    <col min="1050" max="1280" width="9.140625" style="43"/>
    <col min="1281" max="1282" width="3.42578125" style="43" customWidth="1"/>
    <col min="1283" max="1283" width="5.28515625" style="43" customWidth="1"/>
    <col min="1284" max="1284" width="26.42578125" style="43" bestFit="1" customWidth="1"/>
    <col min="1285" max="1285" width="8.85546875" style="43" bestFit="1" customWidth="1"/>
    <col min="1286" max="1286" width="18.28515625" style="43" customWidth="1"/>
    <col min="1287" max="1288" width="17.42578125" style="43" bestFit="1" customWidth="1"/>
    <col min="1289" max="1289" width="13.140625" style="43" customWidth="1"/>
    <col min="1290" max="1290" width="18.28515625" style="43" customWidth="1"/>
    <col min="1291" max="1291" width="17.42578125" style="43" bestFit="1" customWidth="1"/>
    <col min="1292" max="1293" width="13.140625" style="43" customWidth="1"/>
    <col min="1294" max="1294" width="15" style="43" bestFit="1" customWidth="1"/>
    <col min="1295" max="1295" width="17.42578125" style="43" bestFit="1" customWidth="1"/>
    <col min="1296" max="1296" width="13.140625" style="43" customWidth="1"/>
    <col min="1297" max="1297" width="18.28515625" style="43" customWidth="1"/>
    <col min="1298" max="1299" width="16.7109375" style="43" customWidth="1"/>
    <col min="1300" max="1300" width="19.28515625" style="43" bestFit="1" customWidth="1"/>
    <col min="1301" max="1301" width="20.28515625" style="43" customWidth="1"/>
    <col min="1302" max="1302" width="14" style="43" customWidth="1"/>
    <col min="1303" max="1303" width="17.140625" style="43" customWidth="1"/>
    <col min="1304" max="1304" width="3.7109375" style="43" customWidth="1"/>
    <col min="1305" max="1305" width="10" style="43" bestFit="1" customWidth="1"/>
    <col min="1306" max="1536" width="9.140625" style="43"/>
    <col min="1537" max="1538" width="3.42578125" style="43" customWidth="1"/>
    <col min="1539" max="1539" width="5.28515625" style="43" customWidth="1"/>
    <col min="1540" max="1540" width="26.42578125" style="43" bestFit="1" customWidth="1"/>
    <col min="1541" max="1541" width="8.85546875" style="43" bestFit="1" customWidth="1"/>
    <col min="1542" max="1542" width="18.28515625" style="43" customWidth="1"/>
    <col min="1543" max="1544" width="17.42578125" style="43" bestFit="1" customWidth="1"/>
    <col min="1545" max="1545" width="13.140625" style="43" customWidth="1"/>
    <col min="1546" max="1546" width="18.28515625" style="43" customWidth="1"/>
    <col min="1547" max="1547" width="17.42578125" style="43" bestFit="1" customWidth="1"/>
    <col min="1548" max="1549" width="13.140625" style="43" customWidth="1"/>
    <col min="1550" max="1550" width="15" style="43" bestFit="1" customWidth="1"/>
    <col min="1551" max="1551" width="17.42578125" style="43" bestFit="1" customWidth="1"/>
    <col min="1552" max="1552" width="13.140625" style="43" customWidth="1"/>
    <col min="1553" max="1553" width="18.28515625" style="43" customWidth="1"/>
    <col min="1554" max="1555" width="16.7109375" style="43" customWidth="1"/>
    <col min="1556" max="1556" width="19.28515625" style="43" bestFit="1" customWidth="1"/>
    <col min="1557" max="1557" width="20.28515625" style="43" customWidth="1"/>
    <col min="1558" max="1558" width="14" style="43" customWidth="1"/>
    <col min="1559" max="1559" width="17.140625" style="43" customWidth="1"/>
    <col min="1560" max="1560" width="3.7109375" style="43" customWidth="1"/>
    <col min="1561" max="1561" width="10" style="43" bestFit="1" customWidth="1"/>
    <col min="1562" max="1792" width="9.140625" style="43"/>
    <col min="1793" max="1794" width="3.42578125" style="43" customWidth="1"/>
    <col min="1795" max="1795" width="5.28515625" style="43" customWidth="1"/>
    <col min="1796" max="1796" width="26.42578125" style="43" bestFit="1" customWidth="1"/>
    <col min="1797" max="1797" width="8.85546875" style="43" bestFit="1" customWidth="1"/>
    <col min="1798" max="1798" width="18.28515625" style="43" customWidth="1"/>
    <col min="1799" max="1800" width="17.42578125" style="43" bestFit="1" customWidth="1"/>
    <col min="1801" max="1801" width="13.140625" style="43" customWidth="1"/>
    <col min="1802" max="1802" width="18.28515625" style="43" customWidth="1"/>
    <col min="1803" max="1803" width="17.42578125" style="43" bestFit="1" customWidth="1"/>
    <col min="1804" max="1805" width="13.140625" style="43" customWidth="1"/>
    <col min="1806" max="1806" width="15" style="43" bestFit="1" customWidth="1"/>
    <col min="1807" max="1807" width="17.42578125" style="43" bestFit="1" customWidth="1"/>
    <col min="1808" max="1808" width="13.140625" style="43" customWidth="1"/>
    <col min="1809" max="1809" width="18.28515625" style="43" customWidth="1"/>
    <col min="1810" max="1811" width="16.7109375" style="43" customWidth="1"/>
    <col min="1812" max="1812" width="19.28515625" style="43" bestFit="1" customWidth="1"/>
    <col min="1813" max="1813" width="20.28515625" style="43" customWidth="1"/>
    <col min="1814" max="1814" width="14" style="43" customWidth="1"/>
    <col min="1815" max="1815" width="17.140625" style="43" customWidth="1"/>
    <col min="1816" max="1816" width="3.7109375" style="43" customWidth="1"/>
    <col min="1817" max="1817" width="10" style="43" bestFit="1" customWidth="1"/>
    <col min="1818" max="2048" width="9.140625" style="43"/>
    <col min="2049" max="2050" width="3.42578125" style="43" customWidth="1"/>
    <col min="2051" max="2051" width="5.28515625" style="43" customWidth="1"/>
    <col min="2052" max="2052" width="26.42578125" style="43" bestFit="1" customWidth="1"/>
    <col min="2053" max="2053" width="8.85546875" style="43" bestFit="1" customWidth="1"/>
    <col min="2054" max="2054" width="18.28515625" style="43" customWidth="1"/>
    <col min="2055" max="2056" width="17.42578125" style="43" bestFit="1" customWidth="1"/>
    <col min="2057" max="2057" width="13.140625" style="43" customWidth="1"/>
    <col min="2058" max="2058" width="18.28515625" style="43" customWidth="1"/>
    <col min="2059" max="2059" width="17.42578125" style="43" bestFit="1" customWidth="1"/>
    <col min="2060" max="2061" width="13.140625" style="43" customWidth="1"/>
    <col min="2062" max="2062" width="15" style="43" bestFit="1" customWidth="1"/>
    <col min="2063" max="2063" width="17.42578125" style="43" bestFit="1" customWidth="1"/>
    <col min="2064" max="2064" width="13.140625" style="43" customWidth="1"/>
    <col min="2065" max="2065" width="18.28515625" style="43" customWidth="1"/>
    <col min="2066" max="2067" width="16.7109375" style="43" customWidth="1"/>
    <col min="2068" max="2068" width="19.28515625" style="43" bestFit="1" customWidth="1"/>
    <col min="2069" max="2069" width="20.28515625" style="43" customWidth="1"/>
    <col min="2070" max="2070" width="14" style="43" customWidth="1"/>
    <col min="2071" max="2071" width="17.140625" style="43" customWidth="1"/>
    <col min="2072" max="2072" width="3.7109375" style="43" customWidth="1"/>
    <col min="2073" max="2073" width="10" style="43" bestFit="1" customWidth="1"/>
    <col min="2074" max="2304" width="9.140625" style="43"/>
    <col min="2305" max="2306" width="3.42578125" style="43" customWidth="1"/>
    <col min="2307" max="2307" width="5.28515625" style="43" customWidth="1"/>
    <col min="2308" max="2308" width="26.42578125" style="43" bestFit="1" customWidth="1"/>
    <col min="2309" max="2309" width="8.85546875" style="43" bestFit="1" customWidth="1"/>
    <col min="2310" max="2310" width="18.28515625" style="43" customWidth="1"/>
    <col min="2311" max="2312" width="17.42578125" style="43" bestFit="1" customWidth="1"/>
    <col min="2313" max="2313" width="13.140625" style="43" customWidth="1"/>
    <col min="2314" max="2314" width="18.28515625" style="43" customWidth="1"/>
    <col min="2315" max="2315" width="17.42578125" style="43" bestFit="1" customWidth="1"/>
    <col min="2316" max="2317" width="13.140625" style="43" customWidth="1"/>
    <col min="2318" max="2318" width="15" style="43" bestFit="1" customWidth="1"/>
    <col min="2319" max="2319" width="17.42578125" style="43" bestFit="1" customWidth="1"/>
    <col min="2320" max="2320" width="13.140625" style="43" customWidth="1"/>
    <col min="2321" max="2321" width="18.28515625" style="43" customWidth="1"/>
    <col min="2322" max="2323" width="16.7109375" style="43" customWidth="1"/>
    <col min="2324" max="2324" width="19.28515625" style="43" bestFit="1" customWidth="1"/>
    <col min="2325" max="2325" width="20.28515625" style="43" customWidth="1"/>
    <col min="2326" max="2326" width="14" style="43" customWidth="1"/>
    <col min="2327" max="2327" width="17.140625" style="43" customWidth="1"/>
    <col min="2328" max="2328" width="3.7109375" style="43" customWidth="1"/>
    <col min="2329" max="2329" width="10" style="43" bestFit="1" customWidth="1"/>
    <col min="2330" max="2560" width="9.140625" style="43"/>
    <col min="2561" max="2562" width="3.42578125" style="43" customWidth="1"/>
    <col min="2563" max="2563" width="5.28515625" style="43" customWidth="1"/>
    <col min="2564" max="2564" width="26.42578125" style="43" bestFit="1" customWidth="1"/>
    <col min="2565" max="2565" width="8.85546875" style="43" bestFit="1" customWidth="1"/>
    <col min="2566" max="2566" width="18.28515625" style="43" customWidth="1"/>
    <col min="2567" max="2568" width="17.42578125" style="43" bestFit="1" customWidth="1"/>
    <col min="2569" max="2569" width="13.140625" style="43" customWidth="1"/>
    <col min="2570" max="2570" width="18.28515625" style="43" customWidth="1"/>
    <col min="2571" max="2571" width="17.42578125" style="43" bestFit="1" customWidth="1"/>
    <col min="2572" max="2573" width="13.140625" style="43" customWidth="1"/>
    <col min="2574" max="2574" width="15" style="43" bestFit="1" customWidth="1"/>
    <col min="2575" max="2575" width="17.42578125" style="43" bestFit="1" customWidth="1"/>
    <col min="2576" max="2576" width="13.140625" style="43" customWidth="1"/>
    <col min="2577" max="2577" width="18.28515625" style="43" customWidth="1"/>
    <col min="2578" max="2579" width="16.7109375" style="43" customWidth="1"/>
    <col min="2580" max="2580" width="19.28515625" style="43" bestFit="1" customWidth="1"/>
    <col min="2581" max="2581" width="20.28515625" style="43" customWidth="1"/>
    <col min="2582" max="2582" width="14" style="43" customWidth="1"/>
    <col min="2583" max="2583" width="17.140625" style="43" customWidth="1"/>
    <col min="2584" max="2584" width="3.7109375" style="43" customWidth="1"/>
    <col min="2585" max="2585" width="10" style="43" bestFit="1" customWidth="1"/>
    <col min="2586" max="2816" width="9.140625" style="43"/>
    <col min="2817" max="2818" width="3.42578125" style="43" customWidth="1"/>
    <col min="2819" max="2819" width="5.28515625" style="43" customWidth="1"/>
    <col min="2820" max="2820" width="26.42578125" style="43" bestFit="1" customWidth="1"/>
    <col min="2821" max="2821" width="8.85546875" style="43" bestFit="1" customWidth="1"/>
    <col min="2822" max="2822" width="18.28515625" style="43" customWidth="1"/>
    <col min="2823" max="2824" width="17.42578125" style="43" bestFit="1" customWidth="1"/>
    <col min="2825" max="2825" width="13.140625" style="43" customWidth="1"/>
    <col min="2826" max="2826" width="18.28515625" style="43" customWidth="1"/>
    <col min="2827" max="2827" width="17.42578125" style="43" bestFit="1" customWidth="1"/>
    <col min="2828" max="2829" width="13.140625" style="43" customWidth="1"/>
    <col min="2830" max="2830" width="15" style="43" bestFit="1" customWidth="1"/>
    <col min="2831" max="2831" width="17.42578125" style="43" bestFit="1" customWidth="1"/>
    <col min="2832" max="2832" width="13.140625" style="43" customWidth="1"/>
    <col min="2833" max="2833" width="18.28515625" style="43" customWidth="1"/>
    <col min="2834" max="2835" width="16.7109375" style="43" customWidth="1"/>
    <col min="2836" max="2836" width="19.28515625" style="43" bestFit="1" customWidth="1"/>
    <col min="2837" max="2837" width="20.28515625" style="43" customWidth="1"/>
    <col min="2838" max="2838" width="14" style="43" customWidth="1"/>
    <col min="2839" max="2839" width="17.140625" style="43" customWidth="1"/>
    <col min="2840" max="2840" width="3.7109375" style="43" customWidth="1"/>
    <col min="2841" max="2841" width="10" style="43" bestFit="1" customWidth="1"/>
    <col min="2842" max="3072" width="9.140625" style="43"/>
    <col min="3073" max="3074" width="3.42578125" style="43" customWidth="1"/>
    <col min="3075" max="3075" width="5.28515625" style="43" customWidth="1"/>
    <col min="3076" max="3076" width="26.42578125" style="43" bestFit="1" customWidth="1"/>
    <col min="3077" max="3077" width="8.85546875" style="43" bestFit="1" customWidth="1"/>
    <col min="3078" max="3078" width="18.28515625" style="43" customWidth="1"/>
    <col min="3079" max="3080" width="17.42578125" style="43" bestFit="1" customWidth="1"/>
    <col min="3081" max="3081" width="13.140625" style="43" customWidth="1"/>
    <col min="3082" max="3082" width="18.28515625" style="43" customWidth="1"/>
    <col min="3083" max="3083" width="17.42578125" style="43" bestFit="1" customWidth="1"/>
    <col min="3084" max="3085" width="13.140625" style="43" customWidth="1"/>
    <col min="3086" max="3086" width="15" style="43" bestFit="1" customWidth="1"/>
    <col min="3087" max="3087" width="17.42578125" style="43" bestFit="1" customWidth="1"/>
    <col min="3088" max="3088" width="13.140625" style="43" customWidth="1"/>
    <col min="3089" max="3089" width="18.28515625" style="43" customWidth="1"/>
    <col min="3090" max="3091" width="16.7109375" style="43" customWidth="1"/>
    <col min="3092" max="3092" width="19.28515625" style="43" bestFit="1" customWidth="1"/>
    <col min="3093" max="3093" width="20.28515625" style="43" customWidth="1"/>
    <col min="3094" max="3094" width="14" style="43" customWidth="1"/>
    <col min="3095" max="3095" width="17.140625" style="43" customWidth="1"/>
    <col min="3096" max="3096" width="3.7109375" style="43" customWidth="1"/>
    <col min="3097" max="3097" width="10" style="43" bestFit="1" customWidth="1"/>
    <col min="3098" max="3328" width="9.140625" style="43"/>
    <col min="3329" max="3330" width="3.42578125" style="43" customWidth="1"/>
    <col min="3331" max="3331" width="5.28515625" style="43" customWidth="1"/>
    <col min="3332" max="3332" width="26.42578125" style="43" bestFit="1" customWidth="1"/>
    <col min="3333" max="3333" width="8.85546875" style="43" bestFit="1" customWidth="1"/>
    <col min="3334" max="3334" width="18.28515625" style="43" customWidth="1"/>
    <col min="3335" max="3336" width="17.42578125" style="43" bestFit="1" customWidth="1"/>
    <col min="3337" max="3337" width="13.140625" style="43" customWidth="1"/>
    <col min="3338" max="3338" width="18.28515625" style="43" customWidth="1"/>
    <col min="3339" max="3339" width="17.42578125" style="43" bestFit="1" customWidth="1"/>
    <col min="3340" max="3341" width="13.140625" style="43" customWidth="1"/>
    <col min="3342" max="3342" width="15" style="43" bestFit="1" customWidth="1"/>
    <col min="3343" max="3343" width="17.42578125" style="43" bestFit="1" customWidth="1"/>
    <col min="3344" max="3344" width="13.140625" style="43" customWidth="1"/>
    <col min="3345" max="3345" width="18.28515625" style="43" customWidth="1"/>
    <col min="3346" max="3347" width="16.7109375" style="43" customWidth="1"/>
    <col min="3348" max="3348" width="19.28515625" style="43" bestFit="1" customWidth="1"/>
    <col min="3349" max="3349" width="20.28515625" style="43" customWidth="1"/>
    <col min="3350" max="3350" width="14" style="43" customWidth="1"/>
    <col min="3351" max="3351" width="17.140625" style="43" customWidth="1"/>
    <col min="3352" max="3352" width="3.7109375" style="43" customWidth="1"/>
    <col min="3353" max="3353" width="10" style="43" bestFit="1" customWidth="1"/>
    <col min="3354" max="3584" width="9.140625" style="43"/>
    <col min="3585" max="3586" width="3.42578125" style="43" customWidth="1"/>
    <col min="3587" max="3587" width="5.28515625" style="43" customWidth="1"/>
    <col min="3588" max="3588" width="26.42578125" style="43" bestFit="1" customWidth="1"/>
    <col min="3589" max="3589" width="8.85546875" style="43" bestFit="1" customWidth="1"/>
    <col min="3590" max="3590" width="18.28515625" style="43" customWidth="1"/>
    <col min="3591" max="3592" width="17.42578125" style="43" bestFit="1" customWidth="1"/>
    <col min="3593" max="3593" width="13.140625" style="43" customWidth="1"/>
    <col min="3594" max="3594" width="18.28515625" style="43" customWidth="1"/>
    <col min="3595" max="3595" width="17.42578125" style="43" bestFit="1" customWidth="1"/>
    <col min="3596" max="3597" width="13.140625" style="43" customWidth="1"/>
    <col min="3598" max="3598" width="15" style="43" bestFit="1" customWidth="1"/>
    <col min="3599" max="3599" width="17.42578125" style="43" bestFit="1" customWidth="1"/>
    <col min="3600" max="3600" width="13.140625" style="43" customWidth="1"/>
    <col min="3601" max="3601" width="18.28515625" style="43" customWidth="1"/>
    <col min="3602" max="3603" width="16.7109375" style="43" customWidth="1"/>
    <col min="3604" max="3604" width="19.28515625" style="43" bestFit="1" customWidth="1"/>
    <col min="3605" max="3605" width="20.28515625" style="43" customWidth="1"/>
    <col min="3606" max="3606" width="14" style="43" customWidth="1"/>
    <col min="3607" max="3607" width="17.140625" style="43" customWidth="1"/>
    <col min="3608" max="3608" width="3.7109375" style="43" customWidth="1"/>
    <col min="3609" max="3609" width="10" style="43" bestFit="1" customWidth="1"/>
    <col min="3610" max="3840" width="9.140625" style="43"/>
    <col min="3841" max="3842" width="3.42578125" style="43" customWidth="1"/>
    <col min="3843" max="3843" width="5.28515625" style="43" customWidth="1"/>
    <col min="3844" max="3844" width="26.42578125" style="43" bestFit="1" customWidth="1"/>
    <col min="3845" max="3845" width="8.85546875" style="43" bestFit="1" customWidth="1"/>
    <col min="3846" max="3846" width="18.28515625" style="43" customWidth="1"/>
    <col min="3847" max="3848" width="17.42578125" style="43" bestFit="1" customWidth="1"/>
    <col min="3849" max="3849" width="13.140625" style="43" customWidth="1"/>
    <col min="3850" max="3850" width="18.28515625" style="43" customWidth="1"/>
    <col min="3851" max="3851" width="17.42578125" style="43" bestFit="1" customWidth="1"/>
    <col min="3852" max="3853" width="13.140625" style="43" customWidth="1"/>
    <col min="3854" max="3854" width="15" style="43" bestFit="1" customWidth="1"/>
    <col min="3855" max="3855" width="17.42578125" style="43" bestFit="1" customWidth="1"/>
    <col min="3856" max="3856" width="13.140625" style="43" customWidth="1"/>
    <col min="3857" max="3857" width="18.28515625" style="43" customWidth="1"/>
    <col min="3858" max="3859" width="16.7109375" style="43" customWidth="1"/>
    <col min="3860" max="3860" width="19.28515625" style="43" bestFit="1" customWidth="1"/>
    <col min="3861" max="3861" width="20.28515625" style="43" customWidth="1"/>
    <col min="3862" max="3862" width="14" style="43" customWidth="1"/>
    <col min="3863" max="3863" width="17.140625" style="43" customWidth="1"/>
    <col min="3864" max="3864" width="3.7109375" style="43" customWidth="1"/>
    <col min="3865" max="3865" width="10" style="43" bestFit="1" customWidth="1"/>
    <col min="3866" max="4096" width="9.140625" style="43"/>
    <col min="4097" max="4098" width="3.42578125" style="43" customWidth="1"/>
    <col min="4099" max="4099" width="5.28515625" style="43" customWidth="1"/>
    <col min="4100" max="4100" width="26.42578125" style="43" bestFit="1" customWidth="1"/>
    <col min="4101" max="4101" width="8.85546875" style="43" bestFit="1" customWidth="1"/>
    <col min="4102" max="4102" width="18.28515625" style="43" customWidth="1"/>
    <col min="4103" max="4104" width="17.42578125" style="43" bestFit="1" customWidth="1"/>
    <col min="4105" max="4105" width="13.140625" style="43" customWidth="1"/>
    <col min="4106" max="4106" width="18.28515625" style="43" customWidth="1"/>
    <col min="4107" max="4107" width="17.42578125" style="43" bestFit="1" customWidth="1"/>
    <col min="4108" max="4109" width="13.140625" style="43" customWidth="1"/>
    <col min="4110" max="4110" width="15" style="43" bestFit="1" customWidth="1"/>
    <col min="4111" max="4111" width="17.42578125" style="43" bestFit="1" customWidth="1"/>
    <col min="4112" max="4112" width="13.140625" style="43" customWidth="1"/>
    <col min="4113" max="4113" width="18.28515625" style="43" customWidth="1"/>
    <col min="4114" max="4115" width="16.7109375" style="43" customWidth="1"/>
    <col min="4116" max="4116" width="19.28515625" style="43" bestFit="1" customWidth="1"/>
    <col min="4117" max="4117" width="20.28515625" style="43" customWidth="1"/>
    <col min="4118" max="4118" width="14" style="43" customWidth="1"/>
    <col min="4119" max="4119" width="17.140625" style="43" customWidth="1"/>
    <col min="4120" max="4120" width="3.7109375" style="43" customWidth="1"/>
    <col min="4121" max="4121" width="10" style="43" bestFit="1" customWidth="1"/>
    <col min="4122" max="4352" width="9.140625" style="43"/>
    <col min="4353" max="4354" width="3.42578125" style="43" customWidth="1"/>
    <col min="4355" max="4355" width="5.28515625" style="43" customWidth="1"/>
    <col min="4356" max="4356" width="26.42578125" style="43" bestFit="1" customWidth="1"/>
    <col min="4357" max="4357" width="8.85546875" style="43" bestFit="1" customWidth="1"/>
    <col min="4358" max="4358" width="18.28515625" style="43" customWidth="1"/>
    <col min="4359" max="4360" width="17.42578125" style="43" bestFit="1" customWidth="1"/>
    <col min="4361" max="4361" width="13.140625" style="43" customWidth="1"/>
    <col min="4362" max="4362" width="18.28515625" style="43" customWidth="1"/>
    <col min="4363" max="4363" width="17.42578125" style="43" bestFit="1" customWidth="1"/>
    <col min="4364" max="4365" width="13.140625" style="43" customWidth="1"/>
    <col min="4366" max="4366" width="15" style="43" bestFit="1" customWidth="1"/>
    <col min="4367" max="4367" width="17.42578125" style="43" bestFit="1" customWidth="1"/>
    <col min="4368" max="4368" width="13.140625" style="43" customWidth="1"/>
    <col min="4369" max="4369" width="18.28515625" style="43" customWidth="1"/>
    <col min="4370" max="4371" width="16.7109375" style="43" customWidth="1"/>
    <col min="4372" max="4372" width="19.28515625" style="43" bestFit="1" customWidth="1"/>
    <col min="4373" max="4373" width="20.28515625" style="43" customWidth="1"/>
    <col min="4374" max="4374" width="14" style="43" customWidth="1"/>
    <col min="4375" max="4375" width="17.140625" style="43" customWidth="1"/>
    <col min="4376" max="4376" width="3.7109375" style="43" customWidth="1"/>
    <col min="4377" max="4377" width="10" style="43" bestFit="1" customWidth="1"/>
    <col min="4378" max="4608" width="9.140625" style="43"/>
    <col min="4609" max="4610" width="3.42578125" style="43" customWidth="1"/>
    <col min="4611" max="4611" width="5.28515625" style="43" customWidth="1"/>
    <col min="4612" max="4612" width="26.42578125" style="43" bestFit="1" customWidth="1"/>
    <col min="4613" max="4613" width="8.85546875" style="43" bestFit="1" customWidth="1"/>
    <col min="4614" max="4614" width="18.28515625" style="43" customWidth="1"/>
    <col min="4615" max="4616" width="17.42578125" style="43" bestFit="1" customWidth="1"/>
    <col min="4617" max="4617" width="13.140625" style="43" customWidth="1"/>
    <col min="4618" max="4618" width="18.28515625" style="43" customWidth="1"/>
    <col min="4619" max="4619" width="17.42578125" style="43" bestFit="1" customWidth="1"/>
    <col min="4620" max="4621" width="13.140625" style="43" customWidth="1"/>
    <col min="4622" max="4622" width="15" style="43" bestFit="1" customWidth="1"/>
    <col min="4623" max="4623" width="17.42578125" style="43" bestFit="1" customWidth="1"/>
    <col min="4624" max="4624" width="13.140625" style="43" customWidth="1"/>
    <col min="4625" max="4625" width="18.28515625" style="43" customWidth="1"/>
    <col min="4626" max="4627" width="16.7109375" style="43" customWidth="1"/>
    <col min="4628" max="4628" width="19.28515625" style="43" bestFit="1" customWidth="1"/>
    <col min="4629" max="4629" width="20.28515625" style="43" customWidth="1"/>
    <col min="4630" max="4630" width="14" style="43" customWidth="1"/>
    <col min="4631" max="4631" width="17.140625" style="43" customWidth="1"/>
    <col min="4632" max="4632" width="3.7109375" style="43" customWidth="1"/>
    <col min="4633" max="4633" width="10" style="43" bestFit="1" customWidth="1"/>
    <col min="4634" max="4864" width="9.140625" style="43"/>
    <col min="4865" max="4866" width="3.42578125" style="43" customWidth="1"/>
    <col min="4867" max="4867" width="5.28515625" style="43" customWidth="1"/>
    <col min="4868" max="4868" width="26.42578125" style="43" bestFit="1" customWidth="1"/>
    <col min="4869" max="4869" width="8.85546875" style="43" bestFit="1" customWidth="1"/>
    <col min="4870" max="4870" width="18.28515625" style="43" customWidth="1"/>
    <col min="4871" max="4872" width="17.42578125" style="43" bestFit="1" customWidth="1"/>
    <col min="4873" max="4873" width="13.140625" style="43" customWidth="1"/>
    <col min="4874" max="4874" width="18.28515625" style="43" customWidth="1"/>
    <col min="4875" max="4875" width="17.42578125" style="43" bestFit="1" customWidth="1"/>
    <col min="4876" max="4877" width="13.140625" style="43" customWidth="1"/>
    <col min="4878" max="4878" width="15" style="43" bestFit="1" customWidth="1"/>
    <col min="4879" max="4879" width="17.42578125" style="43" bestFit="1" customWidth="1"/>
    <col min="4880" max="4880" width="13.140625" style="43" customWidth="1"/>
    <col min="4881" max="4881" width="18.28515625" style="43" customWidth="1"/>
    <col min="4882" max="4883" width="16.7109375" style="43" customWidth="1"/>
    <col min="4884" max="4884" width="19.28515625" style="43" bestFit="1" customWidth="1"/>
    <col min="4885" max="4885" width="20.28515625" style="43" customWidth="1"/>
    <col min="4886" max="4886" width="14" style="43" customWidth="1"/>
    <col min="4887" max="4887" width="17.140625" style="43" customWidth="1"/>
    <col min="4888" max="4888" width="3.7109375" style="43" customWidth="1"/>
    <col min="4889" max="4889" width="10" style="43" bestFit="1" customWidth="1"/>
    <col min="4890" max="5120" width="9.140625" style="43"/>
    <col min="5121" max="5122" width="3.42578125" style="43" customWidth="1"/>
    <col min="5123" max="5123" width="5.28515625" style="43" customWidth="1"/>
    <col min="5124" max="5124" width="26.42578125" style="43" bestFit="1" customWidth="1"/>
    <col min="5125" max="5125" width="8.85546875" style="43" bestFit="1" customWidth="1"/>
    <col min="5126" max="5126" width="18.28515625" style="43" customWidth="1"/>
    <col min="5127" max="5128" width="17.42578125" style="43" bestFit="1" customWidth="1"/>
    <col min="5129" max="5129" width="13.140625" style="43" customWidth="1"/>
    <col min="5130" max="5130" width="18.28515625" style="43" customWidth="1"/>
    <col min="5131" max="5131" width="17.42578125" style="43" bestFit="1" customWidth="1"/>
    <col min="5132" max="5133" width="13.140625" style="43" customWidth="1"/>
    <col min="5134" max="5134" width="15" style="43" bestFit="1" customWidth="1"/>
    <col min="5135" max="5135" width="17.42578125" style="43" bestFit="1" customWidth="1"/>
    <col min="5136" max="5136" width="13.140625" style="43" customWidth="1"/>
    <col min="5137" max="5137" width="18.28515625" style="43" customWidth="1"/>
    <col min="5138" max="5139" width="16.7109375" style="43" customWidth="1"/>
    <col min="5140" max="5140" width="19.28515625" style="43" bestFit="1" customWidth="1"/>
    <col min="5141" max="5141" width="20.28515625" style="43" customWidth="1"/>
    <col min="5142" max="5142" width="14" style="43" customWidth="1"/>
    <col min="5143" max="5143" width="17.140625" style="43" customWidth="1"/>
    <col min="5144" max="5144" width="3.7109375" style="43" customWidth="1"/>
    <col min="5145" max="5145" width="10" style="43" bestFit="1" customWidth="1"/>
    <col min="5146" max="5376" width="9.140625" style="43"/>
    <col min="5377" max="5378" width="3.42578125" style="43" customWidth="1"/>
    <col min="5379" max="5379" width="5.28515625" style="43" customWidth="1"/>
    <col min="5380" max="5380" width="26.42578125" style="43" bestFit="1" customWidth="1"/>
    <col min="5381" max="5381" width="8.85546875" style="43" bestFit="1" customWidth="1"/>
    <col min="5382" max="5382" width="18.28515625" style="43" customWidth="1"/>
    <col min="5383" max="5384" width="17.42578125" style="43" bestFit="1" customWidth="1"/>
    <col min="5385" max="5385" width="13.140625" style="43" customWidth="1"/>
    <col min="5386" max="5386" width="18.28515625" style="43" customWidth="1"/>
    <col min="5387" max="5387" width="17.42578125" style="43" bestFit="1" customWidth="1"/>
    <col min="5388" max="5389" width="13.140625" style="43" customWidth="1"/>
    <col min="5390" max="5390" width="15" style="43" bestFit="1" customWidth="1"/>
    <col min="5391" max="5391" width="17.42578125" style="43" bestFit="1" customWidth="1"/>
    <col min="5392" max="5392" width="13.140625" style="43" customWidth="1"/>
    <col min="5393" max="5393" width="18.28515625" style="43" customWidth="1"/>
    <col min="5394" max="5395" width="16.7109375" style="43" customWidth="1"/>
    <col min="5396" max="5396" width="19.28515625" style="43" bestFit="1" customWidth="1"/>
    <col min="5397" max="5397" width="20.28515625" style="43" customWidth="1"/>
    <col min="5398" max="5398" width="14" style="43" customWidth="1"/>
    <col min="5399" max="5399" width="17.140625" style="43" customWidth="1"/>
    <col min="5400" max="5400" width="3.7109375" style="43" customWidth="1"/>
    <col min="5401" max="5401" width="10" style="43" bestFit="1" customWidth="1"/>
    <col min="5402" max="5632" width="9.140625" style="43"/>
    <col min="5633" max="5634" width="3.42578125" style="43" customWidth="1"/>
    <col min="5635" max="5635" width="5.28515625" style="43" customWidth="1"/>
    <col min="5636" max="5636" width="26.42578125" style="43" bestFit="1" customWidth="1"/>
    <col min="5637" max="5637" width="8.85546875" style="43" bestFit="1" customWidth="1"/>
    <col min="5638" max="5638" width="18.28515625" style="43" customWidth="1"/>
    <col min="5639" max="5640" width="17.42578125" style="43" bestFit="1" customWidth="1"/>
    <col min="5641" max="5641" width="13.140625" style="43" customWidth="1"/>
    <col min="5642" max="5642" width="18.28515625" style="43" customWidth="1"/>
    <col min="5643" max="5643" width="17.42578125" style="43" bestFit="1" customWidth="1"/>
    <col min="5644" max="5645" width="13.140625" style="43" customWidth="1"/>
    <col min="5646" max="5646" width="15" style="43" bestFit="1" customWidth="1"/>
    <col min="5647" max="5647" width="17.42578125" style="43" bestFit="1" customWidth="1"/>
    <col min="5648" max="5648" width="13.140625" style="43" customWidth="1"/>
    <col min="5649" max="5649" width="18.28515625" style="43" customWidth="1"/>
    <col min="5650" max="5651" width="16.7109375" style="43" customWidth="1"/>
    <col min="5652" max="5652" width="19.28515625" style="43" bestFit="1" customWidth="1"/>
    <col min="5653" max="5653" width="20.28515625" style="43" customWidth="1"/>
    <col min="5654" max="5654" width="14" style="43" customWidth="1"/>
    <col min="5655" max="5655" width="17.140625" style="43" customWidth="1"/>
    <col min="5656" max="5656" width="3.7109375" style="43" customWidth="1"/>
    <col min="5657" max="5657" width="10" style="43" bestFit="1" customWidth="1"/>
    <col min="5658" max="5888" width="9.140625" style="43"/>
    <col min="5889" max="5890" width="3.42578125" style="43" customWidth="1"/>
    <col min="5891" max="5891" width="5.28515625" style="43" customWidth="1"/>
    <col min="5892" max="5892" width="26.42578125" style="43" bestFit="1" customWidth="1"/>
    <col min="5893" max="5893" width="8.85546875" style="43" bestFit="1" customWidth="1"/>
    <col min="5894" max="5894" width="18.28515625" style="43" customWidth="1"/>
    <col min="5895" max="5896" width="17.42578125" style="43" bestFit="1" customWidth="1"/>
    <col min="5897" max="5897" width="13.140625" style="43" customWidth="1"/>
    <col min="5898" max="5898" width="18.28515625" style="43" customWidth="1"/>
    <col min="5899" max="5899" width="17.42578125" style="43" bestFit="1" customWidth="1"/>
    <col min="5900" max="5901" width="13.140625" style="43" customWidth="1"/>
    <col min="5902" max="5902" width="15" style="43" bestFit="1" customWidth="1"/>
    <col min="5903" max="5903" width="17.42578125" style="43" bestFit="1" customWidth="1"/>
    <col min="5904" max="5904" width="13.140625" style="43" customWidth="1"/>
    <col min="5905" max="5905" width="18.28515625" style="43" customWidth="1"/>
    <col min="5906" max="5907" width="16.7109375" style="43" customWidth="1"/>
    <col min="5908" max="5908" width="19.28515625" style="43" bestFit="1" customWidth="1"/>
    <col min="5909" max="5909" width="20.28515625" style="43" customWidth="1"/>
    <col min="5910" max="5910" width="14" style="43" customWidth="1"/>
    <col min="5911" max="5911" width="17.140625" style="43" customWidth="1"/>
    <col min="5912" max="5912" width="3.7109375" style="43" customWidth="1"/>
    <col min="5913" max="5913" width="10" style="43" bestFit="1" customWidth="1"/>
    <col min="5914" max="6144" width="9.140625" style="43"/>
    <col min="6145" max="6146" width="3.42578125" style="43" customWidth="1"/>
    <col min="6147" max="6147" width="5.28515625" style="43" customWidth="1"/>
    <col min="6148" max="6148" width="26.42578125" style="43" bestFit="1" customWidth="1"/>
    <col min="6149" max="6149" width="8.85546875" style="43" bestFit="1" customWidth="1"/>
    <col min="6150" max="6150" width="18.28515625" style="43" customWidth="1"/>
    <col min="6151" max="6152" width="17.42578125" style="43" bestFit="1" customWidth="1"/>
    <col min="6153" max="6153" width="13.140625" style="43" customWidth="1"/>
    <col min="6154" max="6154" width="18.28515625" style="43" customWidth="1"/>
    <col min="6155" max="6155" width="17.42578125" style="43" bestFit="1" customWidth="1"/>
    <col min="6156" max="6157" width="13.140625" style="43" customWidth="1"/>
    <col min="6158" max="6158" width="15" style="43" bestFit="1" customWidth="1"/>
    <col min="6159" max="6159" width="17.42578125" style="43" bestFit="1" customWidth="1"/>
    <col min="6160" max="6160" width="13.140625" style="43" customWidth="1"/>
    <col min="6161" max="6161" width="18.28515625" style="43" customWidth="1"/>
    <col min="6162" max="6163" width="16.7109375" style="43" customWidth="1"/>
    <col min="6164" max="6164" width="19.28515625" style="43" bestFit="1" customWidth="1"/>
    <col min="6165" max="6165" width="20.28515625" style="43" customWidth="1"/>
    <col min="6166" max="6166" width="14" style="43" customWidth="1"/>
    <col min="6167" max="6167" width="17.140625" style="43" customWidth="1"/>
    <col min="6168" max="6168" width="3.7109375" style="43" customWidth="1"/>
    <col min="6169" max="6169" width="10" style="43" bestFit="1" customWidth="1"/>
    <col min="6170" max="6400" width="9.140625" style="43"/>
    <col min="6401" max="6402" width="3.42578125" style="43" customWidth="1"/>
    <col min="6403" max="6403" width="5.28515625" style="43" customWidth="1"/>
    <col min="6404" max="6404" width="26.42578125" style="43" bestFit="1" customWidth="1"/>
    <col min="6405" max="6405" width="8.85546875" style="43" bestFit="1" customWidth="1"/>
    <col min="6406" max="6406" width="18.28515625" style="43" customWidth="1"/>
    <col min="6407" max="6408" width="17.42578125" style="43" bestFit="1" customWidth="1"/>
    <col min="6409" max="6409" width="13.140625" style="43" customWidth="1"/>
    <col min="6410" max="6410" width="18.28515625" style="43" customWidth="1"/>
    <col min="6411" max="6411" width="17.42578125" style="43" bestFit="1" customWidth="1"/>
    <col min="6412" max="6413" width="13.140625" style="43" customWidth="1"/>
    <col min="6414" max="6414" width="15" style="43" bestFit="1" customWidth="1"/>
    <col min="6415" max="6415" width="17.42578125" style="43" bestFit="1" customWidth="1"/>
    <col min="6416" max="6416" width="13.140625" style="43" customWidth="1"/>
    <col min="6417" max="6417" width="18.28515625" style="43" customWidth="1"/>
    <col min="6418" max="6419" width="16.7109375" style="43" customWidth="1"/>
    <col min="6420" max="6420" width="19.28515625" style="43" bestFit="1" customWidth="1"/>
    <col min="6421" max="6421" width="20.28515625" style="43" customWidth="1"/>
    <col min="6422" max="6422" width="14" style="43" customWidth="1"/>
    <col min="6423" max="6423" width="17.140625" style="43" customWidth="1"/>
    <col min="6424" max="6424" width="3.7109375" style="43" customWidth="1"/>
    <col min="6425" max="6425" width="10" style="43" bestFit="1" customWidth="1"/>
    <col min="6426" max="6656" width="9.140625" style="43"/>
    <col min="6657" max="6658" width="3.42578125" style="43" customWidth="1"/>
    <col min="6659" max="6659" width="5.28515625" style="43" customWidth="1"/>
    <col min="6660" max="6660" width="26.42578125" style="43" bestFit="1" customWidth="1"/>
    <col min="6661" max="6661" width="8.85546875" style="43" bestFit="1" customWidth="1"/>
    <col min="6662" max="6662" width="18.28515625" style="43" customWidth="1"/>
    <col min="6663" max="6664" width="17.42578125" style="43" bestFit="1" customWidth="1"/>
    <col min="6665" max="6665" width="13.140625" style="43" customWidth="1"/>
    <col min="6666" max="6666" width="18.28515625" style="43" customWidth="1"/>
    <col min="6667" max="6667" width="17.42578125" style="43" bestFit="1" customWidth="1"/>
    <col min="6668" max="6669" width="13.140625" style="43" customWidth="1"/>
    <col min="6670" max="6670" width="15" style="43" bestFit="1" customWidth="1"/>
    <col min="6671" max="6671" width="17.42578125" style="43" bestFit="1" customWidth="1"/>
    <col min="6672" max="6672" width="13.140625" style="43" customWidth="1"/>
    <col min="6673" max="6673" width="18.28515625" style="43" customWidth="1"/>
    <col min="6674" max="6675" width="16.7109375" style="43" customWidth="1"/>
    <col min="6676" max="6676" width="19.28515625" style="43" bestFit="1" customWidth="1"/>
    <col min="6677" max="6677" width="20.28515625" style="43" customWidth="1"/>
    <col min="6678" max="6678" width="14" style="43" customWidth="1"/>
    <col min="6679" max="6679" width="17.140625" style="43" customWidth="1"/>
    <col min="6680" max="6680" width="3.7109375" style="43" customWidth="1"/>
    <col min="6681" max="6681" width="10" style="43" bestFit="1" customWidth="1"/>
    <col min="6682" max="6912" width="9.140625" style="43"/>
    <col min="6913" max="6914" width="3.42578125" style="43" customWidth="1"/>
    <col min="6915" max="6915" width="5.28515625" style="43" customWidth="1"/>
    <col min="6916" max="6916" width="26.42578125" style="43" bestFit="1" customWidth="1"/>
    <col min="6917" max="6917" width="8.85546875" style="43" bestFit="1" customWidth="1"/>
    <col min="6918" max="6918" width="18.28515625" style="43" customWidth="1"/>
    <col min="6919" max="6920" width="17.42578125" style="43" bestFit="1" customWidth="1"/>
    <col min="6921" max="6921" width="13.140625" style="43" customWidth="1"/>
    <col min="6922" max="6922" width="18.28515625" style="43" customWidth="1"/>
    <col min="6923" max="6923" width="17.42578125" style="43" bestFit="1" customWidth="1"/>
    <col min="6924" max="6925" width="13.140625" style="43" customWidth="1"/>
    <col min="6926" max="6926" width="15" style="43" bestFit="1" customWidth="1"/>
    <col min="6927" max="6927" width="17.42578125" style="43" bestFit="1" customWidth="1"/>
    <col min="6928" max="6928" width="13.140625" style="43" customWidth="1"/>
    <col min="6929" max="6929" width="18.28515625" style="43" customWidth="1"/>
    <col min="6930" max="6931" width="16.7109375" style="43" customWidth="1"/>
    <col min="6932" max="6932" width="19.28515625" style="43" bestFit="1" customWidth="1"/>
    <col min="6933" max="6933" width="20.28515625" style="43" customWidth="1"/>
    <col min="6934" max="6934" width="14" style="43" customWidth="1"/>
    <col min="6935" max="6935" width="17.140625" style="43" customWidth="1"/>
    <col min="6936" max="6936" width="3.7109375" style="43" customWidth="1"/>
    <col min="6937" max="6937" width="10" style="43" bestFit="1" customWidth="1"/>
    <col min="6938" max="7168" width="9.140625" style="43"/>
    <col min="7169" max="7170" width="3.42578125" style="43" customWidth="1"/>
    <col min="7171" max="7171" width="5.28515625" style="43" customWidth="1"/>
    <col min="7172" max="7172" width="26.42578125" style="43" bestFit="1" customWidth="1"/>
    <col min="7173" max="7173" width="8.85546875" style="43" bestFit="1" customWidth="1"/>
    <col min="7174" max="7174" width="18.28515625" style="43" customWidth="1"/>
    <col min="7175" max="7176" width="17.42578125" style="43" bestFit="1" customWidth="1"/>
    <col min="7177" max="7177" width="13.140625" style="43" customWidth="1"/>
    <col min="7178" max="7178" width="18.28515625" style="43" customWidth="1"/>
    <col min="7179" max="7179" width="17.42578125" style="43" bestFit="1" customWidth="1"/>
    <col min="7180" max="7181" width="13.140625" style="43" customWidth="1"/>
    <col min="7182" max="7182" width="15" style="43" bestFit="1" customWidth="1"/>
    <col min="7183" max="7183" width="17.42578125" style="43" bestFit="1" customWidth="1"/>
    <col min="7184" max="7184" width="13.140625" style="43" customWidth="1"/>
    <col min="7185" max="7185" width="18.28515625" style="43" customWidth="1"/>
    <col min="7186" max="7187" width="16.7109375" style="43" customWidth="1"/>
    <col min="7188" max="7188" width="19.28515625" style="43" bestFit="1" customWidth="1"/>
    <col min="7189" max="7189" width="20.28515625" style="43" customWidth="1"/>
    <col min="7190" max="7190" width="14" style="43" customWidth="1"/>
    <col min="7191" max="7191" width="17.140625" style="43" customWidth="1"/>
    <col min="7192" max="7192" width="3.7109375" style="43" customWidth="1"/>
    <col min="7193" max="7193" width="10" style="43" bestFit="1" customWidth="1"/>
    <col min="7194" max="7424" width="9.140625" style="43"/>
    <col min="7425" max="7426" width="3.42578125" style="43" customWidth="1"/>
    <col min="7427" max="7427" width="5.28515625" style="43" customWidth="1"/>
    <col min="7428" max="7428" width="26.42578125" style="43" bestFit="1" customWidth="1"/>
    <col min="7429" max="7429" width="8.85546875" style="43" bestFit="1" customWidth="1"/>
    <col min="7430" max="7430" width="18.28515625" style="43" customWidth="1"/>
    <col min="7431" max="7432" width="17.42578125" style="43" bestFit="1" customWidth="1"/>
    <col min="7433" max="7433" width="13.140625" style="43" customWidth="1"/>
    <col min="7434" max="7434" width="18.28515625" style="43" customWidth="1"/>
    <col min="7435" max="7435" width="17.42578125" style="43" bestFit="1" customWidth="1"/>
    <col min="7436" max="7437" width="13.140625" style="43" customWidth="1"/>
    <col min="7438" max="7438" width="15" style="43" bestFit="1" customWidth="1"/>
    <col min="7439" max="7439" width="17.42578125" style="43" bestFit="1" customWidth="1"/>
    <col min="7440" max="7440" width="13.140625" style="43" customWidth="1"/>
    <col min="7441" max="7441" width="18.28515625" style="43" customWidth="1"/>
    <col min="7442" max="7443" width="16.7109375" style="43" customWidth="1"/>
    <col min="7444" max="7444" width="19.28515625" style="43" bestFit="1" customWidth="1"/>
    <col min="7445" max="7445" width="20.28515625" style="43" customWidth="1"/>
    <col min="7446" max="7446" width="14" style="43" customWidth="1"/>
    <col min="7447" max="7447" width="17.140625" style="43" customWidth="1"/>
    <col min="7448" max="7448" width="3.7109375" style="43" customWidth="1"/>
    <col min="7449" max="7449" width="10" style="43" bestFit="1" customWidth="1"/>
    <col min="7450" max="7680" width="9.140625" style="43"/>
    <col min="7681" max="7682" width="3.42578125" style="43" customWidth="1"/>
    <col min="7683" max="7683" width="5.28515625" style="43" customWidth="1"/>
    <col min="7684" max="7684" width="26.42578125" style="43" bestFit="1" customWidth="1"/>
    <col min="7685" max="7685" width="8.85546875" style="43" bestFit="1" customWidth="1"/>
    <col min="7686" max="7686" width="18.28515625" style="43" customWidth="1"/>
    <col min="7687" max="7688" width="17.42578125" style="43" bestFit="1" customWidth="1"/>
    <col min="7689" max="7689" width="13.140625" style="43" customWidth="1"/>
    <col min="7690" max="7690" width="18.28515625" style="43" customWidth="1"/>
    <col min="7691" max="7691" width="17.42578125" style="43" bestFit="1" customWidth="1"/>
    <col min="7692" max="7693" width="13.140625" style="43" customWidth="1"/>
    <col min="7694" max="7694" width="15" style="43" bestFit="1" customWidth="1"/>
    <col min="7695" max="7695" width="17.42578125" style="43" bestFit="1" customWidth="1"/>
    <col min="7696" max="7696" width="13.140625" style="43" customWidth="1"/>
    <col min="7697" max="7697" width="18.28515625" style="43" customWidth="1"/>
    <col min="7698" max="7699" width="16.7109375" style="43" customWidth="1"/>
    <col min="7700" max="7700" width="19.28515625" style="43" bestFit="1" customWidth="1"/>
    <col min="7701" max="7701" width="20.28515625" style="43" customWidth="1"/>
    <col min="7702" max="7702" width="14" style="43" customWidth="1"/>
    <col min="7703" max="7703" width="17.140625" style="43" customWidth="1"/>
    <col min="7704" max="7704" width="3.7109375" style="43" customWidth="1"/>
    <col min="7705" max="7705" width="10" style="43" bestFit="1" customWidth="1"/>
    <col min="7706" max="7936" width="9.140625" style="43"/>
    <col min="7937" max="7938" width="3.42578125" style="43" customWidth="1"/>
    <col min="7939" max="7939" width="5.28515625" style="43" customWidth="1"/>
    <col min="7940" max="7940" width="26.42578125" style="43" bestFit="1" customWidth="1"/>
    <col min="7941" max="7941" width="8.85546875" style="43" bestFit="1" customWidth="1"/>
    <col min="7942" max="7942" width="18.28515625" style="43" customWidth="1"/>
    <col min="7943" max="7944" width="17.42578125" style="43" bestFit="1" customWidth="1"/>
    <col min="7945" max="7945" width="13.140625" style="43" customWidth="1"/>
    <col min="7946" max="7946" width="18.28515625" style="43" customWidth="1"/>
    <col min="7947" max="7947" width="17.42578125" style="43" bestFit="1" customWidth="1"/>
    <col min="7948" max="7949" width="13.140625" style="43" customWidth="1"/>
    <col min="7950" max="7950" width="15" style="43" bestFit="1" customWidth="1"/>
    <col min="7951" max="7951" width="17.42578125" style="43" bestFit="1" customWidth="1"/>
    <col min="7952" max="7952" width="13.140625" style="43" customWidth="1"/>
    <col min="7953" max="7953" width="18.28515625" style="43" customWidth="1"/>
    <col min="7954" max="7955" width="16.7109375" style="43" customWidth="1"/>
    <col min="7956" max="7956" width="19.28515625" style="43" bestFit="1" customWidth="1"/>
    <col min="7957" max="7957" width="20.28515625" style="43" customWidth="1"/>
    <col min="7958" max="7958" width="14" style="43" customWidth="1"/>
    <col min="7959" max="7959" width="17.140625" style="43" customWidth="1"/>
    <col min="7960" max="7960" width="3.7109375" style="43" customWidth="1"/>
    <col min="7961" max="7961" width="10" style="43" bestFit="1" customWidth="1"/>
    <col min="7962" max="8192" width="9.140625" style="43"/>
    <col min="8193" max="8194" width="3.42578125" style="43" customWidth="1"/>
    <col min="8195" max="8195" width="5.28515625" style="43" customWidth="1"/>
    <col min="8196" max="8196" width="26.42578125" style="43" bestFit="1" customWidth="1"/>
    <col min="8197" max="8197" width="8.85546875" style="43" bestFit="1" customWidth="1"/>
    <col min="8198" max="8198" width="18.28515625" style="43" customWidth="1"/>
    <col min="8199" max="8200" width="17.42578125" style="43" bestFit="1" customWidth="1"/>
    <col min="8201" max="8201" width="13.140625" style="43" customWidth="1"/>
    <col min="8202" max="8202" width="18.28515625" style="43" customWidth="1"/>
    <col min="8203" max="8203" width="17.42578125" style="43" bestFit="1" customWidth="1"/>
    <col min="8204" max="8205" width="13.140625" style="43" customWidth="1"/>
    <col min="8206" max="8206" width="15" style="43" bestFit="1" customWidth="1"/>
    <col min="8207" max="8207" width="17.42578125" style="43" bestFit="1" customWidth="1"/>
    <col min="8208" max="8208" width="13.140625" style="43" customWidth="1"/>
    <col min="8209" max="8209" width="18.28515625" style="43" customWidth="1"/>
    <col min="8210" max="8211" width="16.7109375" style="43" customWidth="1"/>
    <col min="8212" max="8212" width="19.28515625" style="43" bestFit="1" customWidth="1"/>
    <col min="8213" max="8213" width="20.28515625" style="43" customWidth="1"/>
    <col min="8214" max="8214" width="14" style="43" customWidth="1"/>
    <col min="8215" max="8215" width="17.140625" style="43" customWidth="1"/>
    <col min="8216" max="8216" width="3.7109375" style="43" customWidth="1"/>
    <col min="8217" max="8217" width="10" style="43" bestFit="1" customWidth="1"/>
    <col min="8218" max="8448" width="9.140625" style="43"/>
    <col min="8449" max="8450" width="3.42578125" style="43" customWidth="1"/>
    <col min="8451" max="8451" width="5.28515625" style="43" customWidth="1"/>
    <col min="8452" max="8452" width="26.42578125" style="43" bestFit="1" customWidth="1"/>
    <col min="8453" max="8453" width="8.85546875" style="43" bestFit="1" customWidth="1"/>
    <col min="8454" max="8454" width="18.28515625" style="43" customWidth="1"/>
    <col min="8455" max="8456" width="17.42578125" style="43" bestFit="1" customWidth="1"/>
    <col min="8457" max="8457" width="13.140625" style="43" customWidth="1"/>
    <col min="8458" max="8458" width="18.28515625" style="43" customWidth="1"/>
    <col min="8459" max="8459" width="17.42578125" style="43" bestFit="1" customWidth="1"/>
    <col min="8460" max="8461" width="13.140625" style="43" customWidth="1"/>
    <col min="8462" max="8462" width="15" style="43" bestFit="1" customWidth="1"/>
    <col min="8463" max="8463" width="17.42578125" style="43" bestFit="1" customWidth="1"/>
    <col min="8464" max="8464" width="13.140625" style="43" customWidth="1"/>
    <col min="8465" max="8465" width="18.28515625" style="43" customWidth="1"/>
    <col min="8466" max="8467" width="16.7109375" style="43" customWidth="1"/>
    <col min="8468" max="8468" width="19.28515625" style="43" bestFit="1" customWidth="1"/>
    <col min="8469" max="8469" width="20.28515625" style="43" customWidth="1"/>
    <col min="8470" max="8470" width="14" style="43" customWidth="1"/>
    <col min="8471" max="8471" width="17.140625" style="43" customWidth="1"/>
    <col min="8472" max="8472" width="3.7109375" style="43" customWidth="1"/>
    <col min="8473" max="8473" width="10" style="43" bestFit="1" customWidth="1"/>
    <col min="8474" max="8704" width="9.140625" style="43"/>
    <col min="8705" max="8706" width="3.42578125" style="43" customWidth="1"/>
    <col min="8707" max="8707" width="5.28515625" style="43" customWidth="1"/>
    <col min="8708" max="8708" width="26.42578125" style="43" bestFit="1" customWidth="1"/>
    <col min="8709" max="8709" width="8.85546875" style="43" bestFit="1" customWidth="1"/>
    <col min="8710" max="8710" width="18.28515625" style="43" customWidth="1"/>
    <col min="8711" max="8712" width="17.42578125" style="43" bestFit="1" customWidth="1"/>
    <col min="8713" max="8713" width="13.140625" style="43" customWidth="1"/>
    <col min="8714" max="8714" width="18.28515625" style="43" customWidth="1"/>
    <col min="8715" max="8715" width="17.42578125" style="43" bestFit="1" customWidth="1"/>
    <col min="8716" max="8717" width="13.140625" style="43" customWidth="1"/>
    <col min="8718" max="8718" width="15" style="43" bestFit="1" customWidth="1"/>
    <col min="8719" max="8719" width="17.42578125" style="43" bestFit="1" customWidth="1"/>
    <col min="8720" max="8720" width="13.140625" style="43" customWidth="1"/>
    <col min="8721" max="8721" width="18.28515625" style="43" customWidth="1"/>
    <col min="8722" max="8723" width="16.7109375" style="43" customWidth="1"/>
    <col min="8724" max="8724" width="19.28515625" style="43" bestFit="1" customWidth="1"/>
    <col min="8725" max="8725" width="20.28515625" style="43" customWidth="1"/>
    <col min="8726" max="8726" width="14" style="43" customWidth="1"/>
    <col min="8727" max="8727" width="17.140625" style="43" customWidth="1"/>
    <col min="8728" max="8728" width="3.7109375" style="43" customWidth="1"/>
    <col min="8729" max="8729" width="10" style="43" bestFit="1" customWidth="1"/>
    <col min="8730" max="8960" width="9.140625" style="43"/>
    <col min="8961" max="8962" width="3.42578125" style="43" customWidth="1"/>
    <col min="8963" max="8963" width="5.28515625" style="43" customWidth="1"/>
    <col min="8964" max="8964" width="26.42578125" style="43" bestFit="1" customWidth="1"/>
    <col min="8965" max="8965" width="8.85546875" style="43" bestFit="1" customWidth="1"/>
    <col min="8966" max="8966" width="18.28515625" style="43" customWidth="1"/>
    <col min="8967" max="8968" width="17.42578125" style="43" bestFit="1" customWidth="1"/>
    <col min="8969" max="8969" width="13.140625" style="43" customWidth="1"/>
    <col min="8970" max="8970" width="18.28515625" style="43" customWidth="1"/>
    <col min="8971" max="8971" width="17.42578125" style="43" bestFit="1" customWidth="1"/>
    <col min="8972" max="8973" width="13.140625" style="43" customWidth="1"/>
    <col min="8974" max="8974" width="15" style="43" bestFit="1" customWidth="1"/>
    <col min="8975" max="8975" width="17.42578125" style="43" bestFit="1" customWidth="1"/>
    <col min="8976" max="8976" width="13.140625" style="43" customWidth="1"/>
    <col min="8977" max="8977" width="18.28515625" style="43" customWidth="1"/>
    <col min="8978" max="8979" width="16.7109375" style="43" customWidth="1"/>
    <col min="8980" max="8980" width="19.28515625" style="43" bestFit="1" customWidth="1"/>
    <col min="8981" max="8981" width="20.28515625" style="43" customWidth="1"/>
    <col min="8982" max="8982" width="14" style="43" customWidth="1"/>
    <col min="8983" max="8983" width="17.140625" style="43" customWidth="1"/>
    <col min="8984" max="8984" width="3.7109375" style="43" customWidth="1"/>
    <col min="8985" max="8985" width="10" style="43" bestFit="1" customWidth="1"/>
    <col min="8986" max="9216" width="9.140625" style="43"/>
    <col min="9217" max="9218" width="3.42578125" style="43" customWidth="1"/>
    <col min="9219" max="9219" width="5.28515625" style="43" customWidth="1"/>
    <col min="9220" max="9220" width="26.42578125" style="43" bestFit="1" customWidth="1"/>
    <col min="9221" max="9221" width="8.85546875" style="43" bestFit="1" customWidth="1"/>
    <col min="9222" max="9222" width="18.28515625" style="43" customWidth="1"/>
    <col min="9223" max="9224" width="17.42578125" style="43" bestFit="1" customWidth="1"/>
    <col min="9225" max="9225" width="13.140625" style="43" customWidth="1"/>
    <col min="9226" max="9226" width="18.28515625" style="43" customWidth="1"/>
    <col min="9227" max="9227" width="17.42578125" style="43" bestFit="1" customWidth="1"/>
    <col min="9228" max="9229" width="13.140625" style="43" customWidth="1"/>
    <col min="9230" max="9230" width="15" style="43" bestFit="1" customWidth="1"/>
    <col min="9231" max="9231" width="17.42578125" style="43" bestFit="1" customWidth="1"/>
    <col min="9232" max="9232" width="13.140625" style="43" customWidth="1"/>
    <col min="9233" max="9233" width="18.28515625" style="43" customWidth="1"/>
    <col min="9234" max="9235" width="16.7109375" style="43" customWidth="1"/>
    <col min="9236" max="9236" width="19.28515625" style="43" bestFit="1" customWidth="1"/>
    <col min="9237" max="9237" width="20.28515625" style="43" customWidth="1"/>
    <col min="9238" max="9238" width="14" style="43" customWidth="1"/>
    <col min="9239" max="9239" width="17.140625" style="43" customWidth="1"/>
    <col min="9240" max="9240" width="3.7109375" style="43" customWidth="1"/>
    <col min="9241" max="9241" width="10" style="43" bestFit="1" customWidth="1"/>
    <col min="9242" max="9472" width="9.140625" style="43"/>
    <col min="9473" max="9474" width="3.42578125" style="43" customWidth="1"/>
    <col min="9475" max="9475" width="5.28515625" style="43" customWidth="1"/>
    <col min="9476" max="9476" width="26.42578125" style="43" bestFit="1" customWidth="1"/>
    <col min="9477" max="9477" width="8.85546875" style="43" bestFit="1" customWidth="1"/>
    <col min="9478" max="9478" width="18.28515625" style="43" customWidth="1"/>
    <col min="9479" max="9480" width="17.42578125" style="43" bestFit="1" customWidth="1"/>
    <col min="9481" max="9481" width="13.140625" style="43" customWidth="1"/>
    <col min="9482" max="9482" width="18.28515625" style="43" customWidth="1"/>
    <col min="9483" max="9483" width="17.42578125" style="43" bestFit="1" customWidth="1"/>
    <col min="9484" max="9485" width="13.140625" style="43" customWidth="1"/>
    <col min="9486" max="9486" width="15" style="43" bestFit="1" customWidth="1"/>
    <col min="9487" max="9487" width="17.42578125" style="43" bestFit="1" customWidth="1"/>
    <col min="9488" max="9488" width="13.140625" style="43" customWidth="1"/>
    <col min="9489" max="9489" width="18.28515625" style="43" customWidth="1"/>
    <col min="9490" max="9491" width="16.7109375" style="43" customWidth="1"/>
    <col min="9492" max="9492" width="19.28515625" style="43" bestFit="1" customWidth="1"/>
    <col min="9493" max="9493" width="20.28515625" style="43" customWidth="1"/>
    <col min="9494" max="9494" width="14" style="43" customWidth="1"/>
    <col min="9495" max="9495" width="17.140625" style="43" customWidth="1"/>
    <col min="9496" max="9496" width="3.7109375" style="43" customWidth="1"/>
    <col min="9497" max="9497" width="10" style="43" bestFit="1" customWidth="1"/>
    <col min="9498" max="9728" width="9.140625" style="43"/>
    <col min="9729" max="9730" width="3.42578125" style="43" customWidth="1"/>
    <col min="9731" max="9731" width="5.28515625" style="43" customWidth="1"/>
    <col min="9732" max="9732" width="26.42578125" style="43" bestFit="1" customWidth="1"/>
    <col min="9733" max="9733" width="8.85546875" style="43" bestFit="1" customWidth="1"/>
    <col min="9734" max="9734" width="18.28515625" style="43" customWidth="1"/>
    <col min="9735" max="9736" width="17.42578125" style="43" bestFit="1" customWidth="1"/>
    <col min="9737" max="9737" width="13.140625" style="43" customWidth="1"/>
    <col min="9738" max="9738" width="18.28515625" style="43" customWidth="1"/>
    <col min="9739" max="9739" width="17.42578125" style="43" bestFit="1" customWidth="1"/>
    <col min="9740" max="9741" width="13.140625" style="43" customWidth="1"/>
    <col min="9742" max="9742" width="15" style="43" bestFit="1" customWidth="1"/>
    <col min="9743" max="9743" width="17.42578125" style="43" bestFit="1" customWidth="1"/>
    <col min="9744" max="9744" width="13.140625" style="43" customWidth="1"/>
    <col min="9745" max="9745" width="18.28515625" style="43" customWidth="1"/>
    <col min="9746" max="9747" width="16.7109375" style="43" customWidth="1"/>
    <col min="9748" max="9748" width="19.28515625" style="43" bestFit="1" customWidth="1"/>
    <col min="9749" max="9749" width="20.28515625" style="43" customWidth="1"/>
    <col min="9750" max="9750" width="14" style="43" customWidth="1"/>
    <col min="9751" max="9751" width="17.140625" style="43" customWidth="1"/>
    <col min="9752" max="9752" width="3.7109375" style="43" customWidth="1"/>
    <col min="9753" max="9753" width="10" style="43" bestFit="1" customWidth="1"/>
    <col min="9754" max="9984" width="9.140625" style="43"/>
    <col min="9985" max="9986" width="3.42578125" style="43" customWidth="1"/>
    <col min="9987" max="9987" width="5.28515625" style="43" customWidth="1"/>
    <col min="9988" max="9988" width="26.42578125" style="43" bestFit="1" customWidth="1"/>
    <col min="9989" max="9989" width="8.85546875" style="43" bestFit="1" customWidth="1"/>
    <col min="9990" max="9990" width="18.28515625" style="43" customWidth="1"/>
    <col min="9991" max="9992" width="17.42578125" style="43" bestFit="1" customWidth="1"/>
    <col min="9993" max="9993" width="13.140625" style="43" customWidth="1"/>
    <col min="9994" max="9994" width="18.28515625" style="43" customWidth="1"/>
    <col min="9995" max="9995" width="17.42578125" style="43" bestFit="1" customWidth="1"/>
    <col min="9996" max="9997" width="13.140625" style="43" customWidth="1"/>
    <col min="9998" max="9998" width="15" style="43" bestFit="1" customWidth="1"/>
    <col min="9999" max="9999" width="17.42578125" style="43" bestFit="1" customWidth="1"/>
    <col min="10000" max="10000" width="13.140625" style="43" customWidth="1"/>
    <col min="10001" max="10001" width="18.28515625" style="43" customWidth="1"/>
    <col min="10002" max="10003" width="16.7109375" style="43" customWidth="1"/>
    <col min="10004" max="10004" width="19.28515625" style="43" bestFit="1" customWidth="1"/>
    <col min="10005" max="10005" width="20.28515625" style="43" customWidth="1"/>
    <col min="10006" max="10006" width="14" style="43" customWidth="1"/>
    <col min="10007" max="10007" width="17.140625" style="43" customWidth="1"/>
    <col min="10008" max="10008" width="3.7109375" style="43" customWidth="1"/>
    <col min="10009" max="10009" width="10" style="43" bestFit="1" customWidth="1"/>
    <col min="10010" max="10240" width="9.140625" style="43"/>
    <col min="10241" max="10242" width="3.42578125" style="43" customWidth="1"/>
    <col min="10243" max="10243" width="5.28515625" style="43" customWidth="1"/>
    <col min="10244" max="10244" width="26.42578125" style="43" bestFit="1" customWidth="1"/>
    <col min="10245" max="10245" width="8.85546875" style="43" bestFit="1" customWidth="1"/>
    <col min="10246" max="10246" width="18.28515625" style="43" customWidth="1"/>
    <col min="10247" max="10248" width="17.42578125" style="43" bestFit="1" customWidth="1"/>
    <col min="10249" max="10249" width="13.140625" style="43" customWidth="1"/>
    <col min="10250" max="10250" width="18.28515625" style="43" customWidth="1"/>
    <col min="10251" max="10251" width="17.42578125" style="43" bestFit="1" customWidth="1"/>
    <col min="10252" max="10253" width="13.140625" style="43" customWidth="1"/>
    <col min="10254" max="10254" width="15" style="43" bestFit="1" customWidth="1"/>
    <col min="10255" max="10255" width="17.42578125" style="43" bestFit="1" customWidth="1"/>
    <col min="10256" max="10256" width="13.140625" style="43" customWidth="1"/>
    <col min="10257" max="10257" width="18.28515625" style="43" customWidth="1"/>
    <col min="10258" max="10259" width="16.7109375" style="43" customWidth="1"/>
    <col min="10260" max="10260" width="19.28515625" style="43" bestFit="1" customWidth="1"/>
    <col min="10261" max="10261" width="20.28515625" style="43" customWidth="1"/>
    <col min="10262" max="10262" width="14" style="43" customWidth="1"/>
    <col min="10263" max="10263" width="17.140625" style="43" customWidth="1"/>
    <col min="10264" max="10264" width="3.7109375" style="43" customWidth="1"/>
    <col min="10265" max="10265" width="10" style="43" bestFit="1" customWidth="1"/>
    <col min="10266" max="10496" width="9.140625" style="43"/>
    <col min="10497" max="10498" width="3.42578125" style="43" customWidth="1"/>
    <col min="10499" max="10499" width="5.28515625" style="43" customWidth="1"/>
    <col min="10500" max="10500" width="26.42578125" style="43" bestFit="1" customWidth="1"/>
    <col min="10501" max="10501" width="8.85546875" style="43" bestFit="1" customWidth="1"/>
    <col min="10502" max="10502" width="18.28515625" style="43" customWidth="1"/>
    <col min="10503" max="10504" width="17.42578125" style="43" bestFit="1" customWidth="1"/>
    <col min="10505" max="10505" width="13.140625" style="43" customWidth="1"/>
    <col min="10506" max="10506" width="18.28515625" style="43" customWidth="1"/>
    <col min="10507" max="10507" width="17.42578125" style="43" bestFit="1" customWidth="1"/>
    <col min="10508" max="10509" width="13.140625" style="43" customWidth="1"/>
    <col min="10510" max="10510" width="15" style="43" bestFit="1" customWidth="1"/>
    <col min="10511" max="10511" width="17.42578125" style="43" bestFit="1" customWidth="1"/>
    <col min="10512" max="10512" width="13.140625" style="43" customWidth="1"/>
    <col min="10513" max="10513" width="18.28515625" style="43" customWidth="1"/>
    <col min="10514" max="10515" width="16.7109375" style="43" customWidth="1"/>
    <col min="10516" max="10516" width="19.28515625" style="43" bestFit="1" customWidth="1"/>
    <col min="10517" max="10517" width="20.28515625" style="43" customWidth="1"/>
    <col min="10518" max="10518" width="14" style="43" customWidth="1"/>
    <col min="10519" max="10519" width="17.140625" style="43" customWidth="1"/>
    <col min="10520" max="10520" width="3.7109375" style="43" customWidth="1"/>
    <col min="10521" max="10521" width="10" style="43" bestFit="1" customWidth="1"/>
    <col min="10522" max="10752" width="9.140625" style="43"/>
    <col min="10753" max="10754" width="3.42578125" style="43" customWidth="1"/>
    <col min="10755" max="10755" width="5.28515625" style="43" customWidth="1"/>
    <col min="10756" max="10756" width="26.42578125" style="43" bestFit="1" customWidth="1"/>
    <col min="10757" max="10757" width="8.85546875" style="43" bestFit="1" customWidth="1"/>
    <col min="10758" max="10758" width="18.28515625" style="43" customWidth="1"/>
    <col min="10759" max="10760" width="17.42578125" style="43" bestFit="1" customWidth="1"/>
    <col min="10761" max="10761" width="13.140625" style="43" customWidth="1"/>
    <col min="10762" max="10762" width="18.28515625" style="43" customWidth="1"/>
    <col min="10763" max="10763" width="17.42578125" style="43" bestFit="1" customWidth="1"/>
    <col min="10764" max="10765" width="13.140625" style="43" customWidth="1"/>
    <col min="10766" max="10766" width="15" style="43" bestFit="1" customWidth="1"/>
    <col min="10767" max="10767" width="17.42578125" style="43" bestFit="1" customWidth="1"/>
    <col min="10768" max="10768" width="13.140625" style="43" customWidth="1"/>
    <col min="10769" max="10769" width="18.28515625" style="43" customWidth="1"/>
    <col min="10770" max="10771" width="16.7109375" style="43" customWidth="1"/>
    <col min="10772" max="10772" width="19.28515625" style="43" bestFit="1" customWidth="1"/>
    <col min="10773" max="10773" width="20.28515625" style="43" customWidth="1"/>
    <col min="10774" max="10774" width="14" style="43" customWidth="1"/>
    <col min="10775" max="10775" width="17.140625" style="43" customWidth="1"/>
    <col min="10776" max="10776" width="3.7109375" style="43" customWidth="1"/>
    <col min="10777" max="10777" width="10" style="43" bestFit="1" customWidth="1"/>
    <col min="10778" max="11008" width="9.140625" style="43"/>
    <col min="11009" max="11010" width="3.42578125" style="43" customWidth="1"/>
    <col min="11011" max="11011" width="5.28515625" style="43" customWidth="1"/>
    <col min="11012" max="11012" width="26.42578125" style="43" bestFit="1" customWidth="1"/>
    <col min="11013" max="11013" width="8.85546875" style="43" bestFit="1" customWidth="1"/>
    <col min="11014" max="11014" width="18.28515625" style="43" customWidth="1"/>
    <col min="11015" max="11016" width="17.42578125" style="43" bestFit="1" customWidth="1"/>
    <col min="11017" max="11017" width="13.140625" style="43" customWidth="1"/>
    <col min="11018" max="11018" width="18.28515625" style="43" customWidth="1"/>
    <col min="11019" max="11019" width="17.42578125" style="43" bestFit="1" customWidth="1"/>
    <col min="11020" max="11021" width="13.140625" style="43" customWidth="1"/>
    <col min="11022" max="11022" width="15" style="43" bestFit="1" customWidth="1"/>
    <col min="11023" max="11023" width="17.42578125" style="43" bestFit="1" customWidth="1"/>
    <col min="11024" max="11024" width="13.140625" style="43" customWidth="1"/>
    <col min="11025" max="11025" width="18.28515625" style="43" customWidth="1"/>
    <col min="11026" max="11027" width="16.7109375" style="43" customWidth="1"/>
    <col min="11028" max="11028" width="19.28515625" style="43" bestFit="1" customWidth="1"/>
    <col min="11029" max="11029" width="20.28515625" style="43" customWidth="1"/>
    <col min="11030" max="11030" width="14" style="43" customWidth="1"/>
    <col min="11031" max="11031" width="17.140625" style="43" customWidth="1"/>
    <col min="11032" max="11032" width="3.7109375" style="43" customWidth="1"/>
    <col min="11033" max="11033" width="10" style="43" bestFit="1" customWidth="1"/>
    <col min="11034" max="11264" width="9.140625" style="43"/>
    <col min="11265" max="11266" width="3.42578125" style="43" customWidth="1"/>
    <col min="11267" max="11267" width="5.28515625" style="43" customWidth="1"/>
    <col min="11268" max="11268" width="26.42578125" style="43" bestFit="1" customWidth="1"/>
    <col min="11269" max="11269" width="8.85546875" style="43" bestFit="1" customWidth="1"/>
    <col min="11270" max="11270" width="18.28515625" style="43" customWidth="1"/>
    <col min="11271" max="11272" width="17.42578125" style="43" bestFit="1" customWidth="1"/>
    <col min="11273" max="11273" width="13.140625" style="43" customWidth="1"/>
    <col min="11274" max="11274" width="18.28515625" style="43" customWidth="1"/>
    <col min="11275" max="11275" width="17.42578125" style="43" bestFit="1" customWidth="1"/>
    <col min="11276" max="11277" width="13.140625" style="43" customWidth="1"/>
    <col min="11278" max="11278" width="15" style="43" bestFit="1" customWidth="1"/>
    <col min="11279" max="11279" width="17.42578125" style="43" bestFit="1" customWidth="1"/>
    <col min="11280" max="11280" width="13.140625" style="43" customWidth="1"/>
    <col min="11281" max="11281" width="18.28515625" style="43" customWidth="1"/>
    <col min="11282" max="11283" width="16.7109375" style="43" customWidth="1"/>
    <col min="11284" max="11284" width="19.28515625" style="43" bestFit="1" customWidth="1"/>
    <col min="11285" max="11285" width="20.28515625" style="43" customWidth="1"/>
    <col min="11286" max="11286" width="14" style="43" customWidth="1"/>
    <col min="11287" max="11287" width="17.140625" style="43" customWidth="1"/>
    <col min="11288" max="11288" width="3.7109375" style="43" customWidth="1"/>
    <col min="11289" max="11289" width="10" style="43" bestFit="1" customWidth="1"/>
    <col min="11290" max="11520" width="9.140625" style="43"/>
    <col min="11521" max="11522" width="3.42578125" style="43" customWidth="1"/>
    <col min="11523" max="11523" width="5.28515625" style="43" customWidth="1"/>
    <col min="11524" max="11524" width="26.42578125" style="43" bestFit="1" customWidth="1"/>
    <col min="11525" max="11525" width="8.85546875" style="43" bestFit="1" customWidth="1"/>
    <col min="11526" max="11526" width="18.28515625" style="43" customWidth="1"/>
    <col min="11527" max="11528" width="17.42578125" style="43" bestFit="1" customWidth="1"/>
    <col min="11529" max="11529" width="13.140625" style="43" customWidth="1"/>
    <col min="11530" max="11530" width="18.28515625" style="43" customWidth="1"/>
    <col min="11531" max="11531" width="17.42578125" style="43" bestFit="1" customWidth="1"/>
    <col min="11532" max="11533" width="13.140625" style="43" customWidth="1"/>
    <col min="11534" max="11534" width="15" style="43" bestFit="1" customWidth="1"/>
    <col min="11535" max="11535" width="17.42578125" style="43" bestFit="1" customWidth="1"/>
    <col min="11536" max="11536" width="13.140625" style="43" customWidth="1"/>
    <col min="11537" max="11537" width="18.28515625" style="43" customWidth="1"/>
    <col min="11538" max="11539" width="16.7109375" style="43" customWidth="1"/>
    <col min="11540" max="11540" width="19.28515625" style="43" bestFit="1" customWidth="1"/>
    <col min="11541" max="11541" width="20.28515625" style="43" customWidth="1"/>
    <col min="11542" max="11542" width="14" style="43" customWidth="1"/>
    <col min="11543" max="11543" width="17.140625" style="43" customWidth="1"/>
    <col min="11544" max="11544" width="3.7109375" style="43" customWidth="1"/>
    <col min="11545" max="11545" width="10" style="43" bestFit="1" customWidth="1"/>
    <col min="11546" max="11776" width="9.140625" style="43"/>
    <col min="11777" max="11778" width="3.42578125" style="43" customWidth="1"/>
    <col min="11779" max="11779" width="5.28515625" style="43" customWidth="1"/>
    <col min="11780" max="11780" width="26.42578125" style="43" bestFit="1" customWidth="1"/>
    <col min="11781" max="11781" width="8.85546875" style="43" bestFit="1" customWidth="1"/>
    <col min="11782" max="11782" width="18.28515625" style="43" customWidth="1"/>
    <col min="11783" max="11784" width="17.42578125" style="43" bestFit="1" customWidth="1"/>
    <col min="11785" max="11785" width="13.140625" style="43" customWidth="1"/>
    <col min="11786" max="11786" width="18.28515625" style="43" customWidth="1"/>
    <col min="11787" max="11787" width="17.42578125" style="43" bestFit="1" customWidth="1"/>
    <col min="11788" max="11789" width="13.140625" style="43" customWidth="1"/>
    <col min="11790" max="11790" width="15" style="43" bestFit="1" customWidth="1"/>
    <col min="11791" max="11791" width="17.42578125" style="43" bestFit="1" customWidth="1"/>
    <col min="11792" max="11792" width="13.140625" style="43" customWidth="1"/>
    <col min="11793" max="11793" width="18.28515625" style="43" customWidth="1"/>
    <col min="11794" max="11795" width="16.7109375" style="43" customWidth="1"/>
    <col min="11796" max="11796" width="19.28515625" style="43" bestFit="1" customWidth="1"/>
    <col min="11797" max="11797" width="20.28515625" style="43" customWidth="1"/>
    <col min="11798" max="11798" width="14" style="43" customWidth="1"/>
    <col min="11799" max="11799" width="17.140625" style="43" customWidth="1"/>
    <col min="11800" max="11800" width="3.7109375" style="43" customWidth="1"/>
    <col min="11801" max="11801" width="10" style="43" bestFit="1" customWidth="1"/>
    <col min="11802" max="12032" width="9.140625" style="43"/>
    <col min="12033" max="12034" width="3.42578125" style="43" customWidth="1"/>
    <col min="12035" max="12035" width="5.28515625" style="43" customWidth="1"/>
    <col min="12036" max="12036" width="26.42578125" style="43" bestFit="1" customWidth="1"/>
    <col min="12037" max="12037" width="8.85546875" style="43" bestFit="1" customWidth="1"/>
    <col min="12038" max="12038" width="18.28515625" style="43" customWidth="1"/>
    <col min="12039" max="12040" width="17.42578125" style="43" bestFit="1" customWidth="1"/>
    <col min="12041" max="12041" width="13.140625" style="43" customWidth="1"/>
    <col min="12042" max="12042" width="18.28515625" style="43" customWidth="1"/>
    <col min="12043" max="12043" width="17.42578125" style="43" bestFit="1" customWidth="1"/>
    <col min="12044" max="12045" width="13.140625" style="43" customWidth="1"/>
    <col min="12046" max="12046" width="15" style="43" bestFit="1" customWidth="1"/>
    <col min="12047" max="12047" width="17.42578125" style="43" bestFit="1" customWidth="1"/>
    <col min="12048" max="12048" width="13.140625" style="43" customWidth="1"/>
    <col min="12049" max="12049" width="18.28515625" style="43" customWidth="1"/>
    <col min="12050" max="12051" width="16.7109375" style="43" customWidth="1"/>
    <col min="12052" max="12052" width="19.28515625" style="43" bestFit="1" customWidth="1"/>
    <col min="12053" max="12053" width="20.28515625" style="43" customWidth="1"/>
    <col min="12054" max="12054" width="14" style="43" customWidth="1"/>
    <col min="12055" max="12055" width="17.140625" style="43" customWidth="1"/>
    <col min="12056" max="12056" width="3.7109375" style="43" customWidth="1"/>
    <col min="12057" max="12057" width="10" style="43" bestFit="1" customWidth="1"/>
    <col min="12058" max="12288" width="9.140625" style="43"/>
    <col min="12289" max="12290" width="3.42578125" style="43" customWidth="1"/>
    <col min="12291" max="12291" width="5.28515625" style="43" customWidth="1"/>
    <col min="12292" max="12292" width="26.42578125" style="43" bestFit="1" customWidth="1"/>
    <col min="12293" max="12293" width="8.85546875" style="43" bestFit="1" customWidth="1"/>
    <col min="12294" max="12294" width="18.28515625" style="43" customWidth="1"/>
    <col min="12295" max="12296" width="17.42578125" style="43" bestFit="1" customWidth="1"/>
    <col min="12297" max="12297" width="13.140625" style="43" customWidth="1"/>
    <col min="12298" max="12298" width="18.28515625" style="43" customWidth="1"/>
    <col min="12299" max="12299" width="17.42578125" style="43" bestFit="1" customWidth="1"/>
    <col min="12300" max="12301" width="13.140625" style="43" customWidth="1"/>
    <col min="12302" max="12302" width="15" style="43" bestFit="1" customWidth="1"/>
    <col min="12303" max="12303" width="17.42578125" style="43" bestFit="1" customWidth="1"/>
    <col min="12304" max="12304" width="13.140625" style="43" customWidth="1"/>
    <col min="12305" max="12305" width="18.28515625" style="43" customWidth="1"/>
    <col min="12306" max="12307" width="16.7109375" style="43" customWidth="1"/>
    <col min="12308" max="12308" width="19.28515625" style="43" bestFit="1" customWidth="1"/>
    <col min="12309" max="12309" width="20.28515625" style="43" customWidth="1"/>
    <col min="12310" max="12310" width="14" style="43" customWidth="1"/>
    <col min="12311" max="12311" width="17.140625" style="43" customWidth="1"/>
    <col min="12312" max="12312" width="3.7109375" style="43" customWidth="1"/>
    <col min="12313" max="12313" width="10" style="43" bestFit="1" customWidth="1"/>
    <col min="12314" max="12544" width="9.140625" style="43"/>
    <col min="12545" max="12546" width="3.42578125" style="43" customWidth="1"/>
    <col min="12547" max="12547" width="5.28515625" style="43" customWidth="1"/>
    <col min="12548" max="12548" width="26.42578125" style="43" bestFit="1" customWidth="1"/>
    <col min="12549" max="12549" width="8.85546875" style="43" bestFit="1" customWidth="1"/>
    <col min="12550" max="12550" width="18.28515625" style="43" customWidth="1"/>
    <col min="12551" max="12552" width="17.42578125" style="43" bestFit="1" customWidth="1"/>
    <col min="12553" max="12553" width="13.140625" style="43" customWidth="1"/>
    <col min="12554" max="12554" width="18.28515625" style="43" customWidth="1"/>
    <col min="12555" max="12555" width="17.42578125" style="43" bestFit="1" customWidth="1"/>
    <col min="12556" max="12557" width="13.140625" style="43" customWidth="1"/>
    <col min="12558" max="12558" width="15" style="43" bestFit="1" customWidth="1"/>
    <col min="12559" max="12559" width="17.42578125" style="43" bestFit="1" customWidth="1"/>
    <col min="12560" max="12560" width="13.140625" style="43" customWidth="1"/>
    <col min="12561" max="12561" width="18.28515625" style="43" customWidth="1"/>
    <col min="12562" max="12563" width="16.7109375" style="43" customWidth="1"/>
    <col min="12564" max="12564" width="19.28515625" style="43" bestFit="1" customWidth="1"/>
    <col min="12565" max="12565" width="20.28515625" style="43" customWidth="1"/>
    <col min="12566" max="12566" width="14" style="43" customWidth="1"/>
    <col min="12567" max="12567" width="17.140625" style="43" customWidth="1"/>
    <col min="12568" max="12568" width="3.7109375" style="43" customWidth="1"/>
    <col min="12569" max="12569" width="10" style="43" bestFit="1" customWidth="1"/>
    <col min="12570" max="12800" width="9.140625" style="43"/>
    <col min="12801" max="12802" width="3.42578125" style="43" customWidth="1"/>
    <col min="12803" max="12803" width="5.28515625" style="43" customWidth="1"/>
    <col min="12804" max="12804" width="26.42578125" style="43" bestFit="1" customWidth="1"/>
    <col min="12805" max="12805" width="8.85546875" style="43" bestFit="1" customWidth="1"/>
    <col min="12806" max="12806" width="18.28515625" style="43" customWidth="1"/>
    <col min="12807" max="12808" width="17.42578125" style="43" bestFit="1" customWidth="1"/>
    <col min="12809" max="12809" width="13.140625" style="43" customWidth="1"/>
    <col min="12810" max="12810" width="18.28515625" style="43" customWidth="1"/>
    <col min="12811" max="12811" width="17.42578125" style="43" bestFit="1" customWidth="1"/>
    <col min="12812" max="12813" width="13.140625" style="43" customWidth="1"/>
    <col min="12814" max="12814" width="15" style="43" bestFit="1" customWidth="1"/>
    <col min="12815" max="12815" width="17.42578125" style="43" bestFit="1" customWidth="1"/>
    <col min="12816" max="12816" width="13.140625" style="43" customWidth="1"/>
    <col min="12817" max="12817" width="18.28515625" style="43" customWidth="1"/>
    <col min="12818" max="12819" width="16.7109375" style="43" customWidth="1"/>
    <col min="12820" max="12820" width="19.28515625" style="43" bestFit="1" customWidth="1"/>
    <col min="12821" max="12821" width="20.28515625" style="43" customWidth="1"/>
    <col min="12822" max="12822" width="14" style="43" customWidth="1"/>
    <col min="12823" max="12823" width="17.140625" style="43" customWidth="1"/>
    <col min="12824" max="12824" width="3.7109375" style="43" customWidth="1"/>
    <col min="12825" max="12825" width="10" style="43" bestFit="1" customWidth="1"/>
    <col min="12826" max="13056" width="9.140625" style="43"/>
    <col min="13057" max="13058" width="3.42578125" style="43" customWidth="1"/>
    <col min="13059" max="13059" width="5.28515625" style="43" customWidth="1"/>
    <col min="13060" max="13060" width="26.42578125" style="43" bestFit="1" customWidth="1"/>
    <col min="13061" max="13061" width="8.85546875" style="43" bestFit="1" customWidth="1"/>
    <col min="13062" max="13062" width="18.28515625" style="43" customWidth="1"/>
    <col min="13063" max="13064" width="17.42578125" style="43" bestFit="1" customWidth="1"/>
    <col min="13065" max="13065" width="13.140625" style="43" customWidth="1"/>
    <col min="13066" max="13066" width="18.28515625" style="43" customWidth="1"/>
    <col min="13067" max="13067" width="17.42578125" style="43" bestFit="1" customWidth="1"/>
    <col min="13068" max="13069" width="13.140625" style="43" customWidth="1"/>
    <col min="13070" max="13070" width="15" style="43" bestFit="1" customWidth="1"/>
    <col min="13071" max="13071" width="17.42578125" style="43" bestFit="1" customWidth="1"/>
    <col min="13072" max="13072" width="13.140625" style="43" customWidth="1"/>
    <col min="13073" max="13073" width="18.28515625" style="43" customWidth="1"/>
    <col min="13074" max="13075" width="16.7109375" style="43" customWidth="1"/>
    <col min="13076" max="13076" width="19.28515625" style="43" bestFit="1" customWidth="1"/>
    <col min="13077" max="13077" width="20.28515625" style="43" customWidth="1"/>
    <col min="13078" max="13078" width="14" style="43" customWidth="1"/>
    <col min="13079" max="13079" width="17.140625" style="43" customWidth="1"/>
    <col min="13080" max="13080" width="3.7109375" style="43" customWidth="1"/>
    <col min="13081" max="13081" width="10" style="43" bestFit="1" customWidth="1"/>
    <col min="13082" max="13312" width="9.140625" style="43"/>
    <col min="13313" max="13314" width="3.42578125" style="43" customWidth="1"/>
    <col min="13315" max="13315" width="5.28515625" style="43" customWidth="1"/>
    <col min="13316" max="13316" width="26.42578125" style="43" bestFit="1" customWidth="1"/>
    <col min="13317" max="13317" width="8.85546875" style="43" bestFit="1" customWidth="1"/>
    <col min="13318" max="13318" width="18.28515625" style="43" customWidth="1"/>
    <col min="13319" max="13320" width="17.42578125" style="43" bestFit="1" customWidth="1"/>
    <col min="13321" max="13321" width="13.140625" style="43" customWidth="1"/>
    <col min="13322" max="13322" width="18.28515625" style="43" customWidth="1"/>
    <col min="13323" max="13323" width="17.42578125" style="43" bestFit="1" customWidth="1"/>
    <col min="13324" max="13325" width="13.140625" style="43" customWidth="1"/>
    <col min="13326" max="13326" width="15" style="43" bestFit="1" customWidth="1"/>
    <col min="13327" max="13327" width="17.42578125" style="43" bestFit="1" customWidth="1"/>
    <col min="13328" max="13328" width="13.140625" style="43" customWidth="1"/>
    <col min="13329" max="13329" width="18.28515625" style="43" customWidth="1"/>
    <col min="13330" max="13331" width="16.7109375" style="43" customWidth="1"/>
    <col min="13332" max="13332" width="19.28515625" style="43" bestFit="1" customWidth="1"/>
    <col min="13333" max="13333" width="20.28515625" style="43" customWidth="1"/>
    <col min="13334" max="13334" width="14" style="43" customWidth="1"/>
    <col min="13335" max="13335" width="17.140625" style="43" customWidth="1"/>
    <col min="13336" max="13336" width="3.7109375" style="43" customWidth="1"/>
    <col min="13337" max="13337" width="10" style="43" bestFit="1" customWidth="1"/>
    <col min="13338" max="13568" width="9.140625" style="43"/>
    <col min="13569" max="13570" width="3.42578125" style="43" customWidth="1"/>
    <col min="13571" max="13571" width="5.28515625" style="43" customWidth="1"/>
    <col min="13572" max="13572" width="26.42578125" style="43" bestFit="1" customWidth="1"/>
    <col min="13573" max="13573" width="8.85546875" style="43" bestFit="1" customWidth="1"/>
    <col min="13574" max="13574" width="18.28515625" style="43" customWidth="1"/>
    <col min="13575" max="13576" width="17.42578125" style="43" bestFit="1" customWidth="1"/>
    <col min="13577" max="13577" width="13.140625" style="43" customWidth="1"/>
    <col min="13578" max="13578" width="18.28515625" style="43" customWidth="1"/>
    <col min="13579" max="13579" width="17.42578125" style="43" bestFit="1" customWidth="1"/>
    <col min="13580" max="13581" width="13.140625" style="43" customWidth="1"/>
    <col min="13582" max="13582" width="15" style="43" bestFit="1" customWidth="1"/>
    <col min="13583" max="13583" width="17.42578125" style="43" bestFit="1" customWidth="1"/>
    <col min="13584" max="13584" width="13.140625" style="43" customWidth="1"/>
    <col min="13585" max="13585" width="18.28515625" style="43" customWidth="1"/>
    <col min="13586" max="13587" width="16.7109375" style="43" customWidth="1"/>
    <col min="13588" max="13588" width="19.28515625" style="43" bestFit="1" customWidth="1"/>
    <col min="13589" max="13589" width="20.28515625" style="43" customWidth="1"/>
    <col min="13590" max="13590" width="14" style="43" customWidth="1"/>
    <col min="13591" max="13591" width="17.140625" style="43" customWidth="1"/>
    <col min="13592" max="13592" width="3.7109375" style="43" customWidth="1"/>
    <col min="13593" max="13593" width="10" style="43" bestFit="1" customWidth="1"/>
    <col min="13594" max="13824" width="9.140625" style="43"/>
    <col min="13825" max="13826" width="3.42578125" style="43" customWidth="1"/>
    <col min="13827" max="13827" width="5.28515625" style="43" customWidth="1"/>
    <col min="13828" max="13828" width="26.42578125" style="43" bestFit="1" customWidth="1"/>
    <col min="13829" max="13829" width="8.85546875" style="43" bestFit="1" customWidth="1"/>
    <col min="13830" max="13830" width="18.28515625" style="43" customWidth="1"/>
    <col min="13831" max="13832" width="17.42578125" style="43" bestFit="1" customWidth="1"/>
    <col min="13833" max="13833" width="13.140625" style="43" customWidth="1"/>
    <col min="13834" max="13834" width="18.28515625" style="43" customWidth="1"/>
    <col min="13835" max="13835" width="17.42578125" style="43" bestFit="1" customWidth="1"/>
    <col min="13836" max="13837" width="13.140625" style="43" customWidth="1"/>
    <col min="13838" max="13838" width="15" style="43" bestFit="1" customWidth="1"/>
    <col min="13839" max="13839" width="17.42578125" style="43" bestFit="1" customWidth="1"/>
    <col min="13840" max="13840" width="13.140625" style="43" customWidth="1"/>
    <col min="13841" max="13841" width="18.28515625" style="43" customWidth="1"/>
    <col min="13842" max="13843" width="16.7109375" style="43" customWidth="1"/>
    <col min="13844" max="13844" width="19.28515625" style="43" bestFit="1" customWidth="1"/>
    <col min="13845" max="13845" width="20.28515625" style="43" customWidth="1"/>
    <col min="13846" max="13846" width="14" style="43" customWidth="1"/>
    <col min="13847" max="13847" width="17.140625" style="43" customWidth="1"/>
    <col min="13848" max="13848" width="3.7109375" style="43" customWidth="1"/>
    <col min="13849" max="13849" width="10" style="43" bestFit="1" customWidth="1"/>
    <col min="13850" max="14080" width="9.140625" style="43"/>
    <col min="14081" max="14082" width="3.42578125" style="43" customWidth="1"/>
    <col min="14083" max="14083" width="5.28515625" style="43" customWidth="1"/>
    <col min="14084" max="14084" width="26.42578125" style="43" bestFit="1" customWidth="1"/>
    <col min="14085" max="14085" width="8.85546875" style="43" bestFit="1" customWidth="1"/>
    <col min="14086" max="14086" width="18.28515625" style="43" customWidth="1"/>
    <col min="14087" max="14088" width="17.42578125" style="43" bestFit="1" customWidth="1"/>
    <col min="14089" max="14089" width="13.140625" style="43" customWidth="1"/>
    <col min="14090" max="14090" width="18.28515625" style="43" customWidth="1"/>
    <col min="14091" max="14091" width="17.42578125" style="43" bestFit="1" customWidth="1"/>
    <col min="14092" max="14093" width="13.140625" style="43" customWidth="1"/>
    <col min="14094" max="14094" width="15" style="43" bestFit="1" customWidth="1"/>
    <col min="14095" max="14095" width="17.42578125" style="43" bestFit="1" customWidth="1"/>
    <col min="14096" max="14096" width="13.140625" style="43" customWidth="1"/>
    <col min="14097" max="14097" width="18.28515625" style="43" customWidth="1"/>
    <col min="14098" max="14099" width="16.7109375" style="43" customWidth="1"/>
    <col min="14100" max="14100" width="19.28515625" style="43" bestFit="1" customWidth="1"/>
    <col min="14101" max="14101" width="20.28515625" style="43" customWidth="1"/>
    <col min="14102" max="14102" width="14" style="43" customWidth="1"/>
    <col min="14103" max="14103" width="17.140625" style="43" customWidth="1"/>
    <col min="14104" max="14104" width="3.7109375" style="43" customWidth="1"/>
    <col min="14105" max="14105" width="10" style="43" bestFit="1" customWidth="1"/>
    <col min="14106" max="14336" width="9.140625" style="43"/>
    <col min="14337" max="14338" width="3.42578125" style="43" customWidth="1"/>
    <col min="14339" max="14339" width="5.28515625" style="43" customWidth="1"/>
    <col min="14340" max="14340" width="26.42578125" style="43" bestFit="1" customWidth="1"/>
    <col min="14341" max="14341" width="8.85546875" style="43" bestFit="1" customWidth="1"/>
    <col min="14342" max="14342" width="18.28515625" style="43" customWidth="1"/>
    <col min="14343" max="14344" width="17.42578125" style="43" bestFit="1" customWidth="1"/>
    <col min="14345" max="14345" width="13.140625" style="43" customWidth="1"/>
    <col min="14346" max="14346" width="18.28515625" style="43" customWidth="1"/>
    <col min="14347" max="14347" width="17.42578125" style="43" bestFit="1" customWidth="1"/>
    <col min="14348" max="14349" width="13.140625" style="43" customWidth="1"/>
    <col min="14350" max="14350" width="15" style="43" bestFit="1" customWidth="1"/>
    <col min="14351" max="14351" width="17.42578125" style="43" bestFit="1" customWidth="1"/>
    <col min="14352" max="14352" width="13.140625" style="43" customWidth="1"/>
    <col min="14353" max="14353" width="18.28515625" style="43" customWidth="1"/>
    <col min="14354" max="14355" width="16.7109375" style="43" customWidth="1"/>
    <col min="14356" max="14356" width="19.28515625" style="43" bestFit="1" customWidth="1"/>
    <col min="14357" max="14357" width="20.28515625" style="43" customWidth="1"/>
    <col min="14358" max="14358" width="14" style="43" customWidth="1"/>
    <col min="14359" max="14359" width="17.140625" style="43" customWidth="1"/>
    <col min="14360" max="14360" width="3.7109375" style="43" customWidth="1"/>
    <col min="14361" max="14361" width="10" style="43" bestFit="1" customWidth="1"/>
    <col min="14362" max="14592" width="9.140625" style="43"/>
    <col min="14593" max="14594" width="3.42578125" style="43" customWidth="1"/>
    <col min="14595" max="14595" width="5.28515625" style="43" customWidth="1"/>
    <col min="14596" max="14596" width="26.42578125" style="43" bestFit="1" customWidth="1"/>
    <col min="14597" max="14597" width="8.85546875" style="43" bestFit="1" customWidth="1"/>
    <col min="14598" max="14598" width="18.28515625" style="43" customWidth="1"/>
    <col min="14599" max="14600" width="17.42578125" style="43" bestFit="1" customWidth="1"/>
    <col min="14601" max="14601" width="13.140625" style="43" customWidth="1"/>
    <col min="14602" max="14602" width="18.28515625" style="43" customWidth="1"/>
    <col min="14603" max="14603" width="17.42578125" style="43" bestFit="1" customWidth="1"/>
    <col min="14604" max="14605" width="13.140625" style="43" customWidth="1"/>
    <col min="14606" max="14606" width="15" style="43" bestFit="1" customWidth="1"/>
    <col min="14607" max="14607" width="17.42578125" style="43" bestFit="1" customWidth="1"/>
    <col min="14608" max="14608" width="13.140625" style="43" customWidth="1"/>
    <col min="14609" max="14609" width="18.28515625" style="43" customWidth="1"/>
    <col min="14610" max="14611" width="16.7109375" style="43" customWidth="1"/>
    <col min="14612" max="14612" width="19.28515625" style="43" bestFit="1" customWidth="1"/>
    <col min="14613" max="14613" width="20.28515625" style="43" customWidth="1"/>
    <col min="14614" max="14614" width="14" style="43" customWidth="1"/>
    <col min="14615" max="14615" width="17.140625" style="43" customWidth="1"/>
    <col min="14616" max="14616" width="3.7109375" style="43" customWidth="1"/>
    <col min="14617" max="14617" width="10" style="43" bestFit="1" customWidth="1"/>
    <col min="14618" max="14848" width="9.140625" style="43"/>
    <col min="14849" max="14850" width="3.42578125" style="43" customWidth="1"/>
    <col min="14851" max="14851" width="5.28515625" style="43" customWidth="1"/>
    <col min="14852" max="14852" width="26.42578125" style="43" bestFit="1" customWidth="1"/>
    <col min="14853" max="14853" width="8.85546875" style="43" bestFit="1" customWidth="1"/>
    <col min="14854" max="14854" width="18.28515625" style="43" customWidth="1"/>
    <col min="14855" max="14856" width="17.42578125" style="43" bestFit="1" customWidth="1"/>
    <col min="14857" max="14857" width="13.140625" style="43" customWidth="1"/>
    <col min="14858" max="14858" width="18.28515625" style="43" customWidth="1"/>
    <col min="14859" max="14859" width="17.42578125" style="43" bestFit="1" customWidth="1"/>
    <col min="14860" max="14861" width="13.140625" style="43" customWidth="1"/>
    <col min="14862" max="14862" width="15" style="43" bestFit="1" customWidth="1"/>
    <col min="14863" max="14863" width="17.42578125" style="43" bestFit="1" customWidth="1"/>
    <col min="14864" max="14864" width="13.140625" style="43" customWidth="1"/>
    <col min="14865" max="14865" width="18.28515625" style="43" customWidth="1"/>
    <col min="14866" max="14867" width="16.7109375" style="43" customWidth="1"/>
    <col min="14868" max="14868" width="19.28515625" style="43" bestFit="1" customWidth="1"/>
    <col min="14869" max="14869" width="20.28515625" style="43" customWidth="1"/>
    <col min="14870" max="14870" width="14" style="43" customWidth="1"/>
    <col min="14871" max="14871" width="17.140625" style="43" customWidth="1"/>
    <col min="14872" max="14872" width="3.7109375" style="43" customWidth="1"/>
    <col min="14873" max="14873" width="10" style="43" bestFit="1" customWidth="1"/>
    <col min="14874" max="15104" width="9.140625" style="43"/>
    <col min="15105" max="15106" width="3.42578125" style="43" customWidth="1"/>
    <col min="15107" max="15107" width="5.28515625" style="43" customWidth="1"/>
    <col min="15108" max="15108" width="26.42578125" style="43" bestFit="1" customWidth="1"/>
    <col min="15109" max="15109" width="8.85546875" style="43" bestFit="1" customWidth="1"/>
    <col min="15110" max="15110" width="18.28515625" style="43" customWidth="1"/>
    <col min="15111" max="15112" width="17.42578125" style="43" bestFit="1" customWidth="1"/>
    <col min="15113" max="15113" width="13.140625" style="43" customWidth="1"/>
    <col min="15114" max="15114" width="18.28515625" style="43" customWidth="1"/>
    <col min="15115" max="15115" width="17.42578125" style="43" bestFit="1" customWidth="1"/>
    <col min="15116" max="15117" width="13.140625" style="43" customWidth="1"/>
    <col min="15118" max="15118" width="15" style="43" bestFit="1" customWidth="1"/>
    <col min="15119" max="15119" width="17.42578125" style="43" bestFit="1" customWidth="1"/>
    <col min="15120" max="15120" width="13.140625" style="43" customWidth="1"/>
    <col min="15121" max="15121" width="18.28515625" style="43" customWidth="1"/>
    <col min="15122" max="15123" width="16.7109375" style="43" customWidth="1"/>
    <col min="15124" max="15124" width="19.28515625" style="43" bestFit="1" customWidth="1"/>
    <col min="15125" max="15125" width="20.28515625" style="43" customWidth="1"/>
    <col min="15126" max="15126" width="14" style="43" customWidth="1"/>
    <col min="15127" max="15127" width="17.140625" style="43" customWidth="1"/>
    <col min="15128" max="15128" width="3.7109375" style="43" customWidth="1"/>
    <col min="15129" max="15129" width="10" style="43" bestFit="1" customWidth="1"/>
    <col min="15130" max="15360" width="9.140625" style="43"/>
    <col min="15361" max="15362" width="3.42578125" style="43" customWidth="1"/>
    <col min="15363" max="15363" width="5.28515625" style="43" customWidth="1"/>
    <col min="15364" max="15364" width="26.42578125" style="43" bestFit="1" customWidth="1"/>
    <col min="15365" max="15365" width="8.85546875" style="43" bestFit="1" customWidth="1"/>
    <col min="15366" max="15366" width="18.28515625" style="43" customWidth="1"/>
    <col min="15367" max="15368" width="17.42578125" style="43" bestFit="1" customWidth="1"/>
    <col min="15369" max="15369" width="13.140625" style="43" customWidth="1"/>
    <col min="15370" max="15370" width="18.28515625" style="43" customWidth="1"/>
    <col min="15371" max="15371" width="17.42578125" style="43" bestFit="1" customWidth="1"/>
    <col min="15372" max="15373" width="13.140625" style="43" customWidth="1"/>
    <col min="15374" max="15374" width="15" style="43" bestFit="1" customWidth="1"/>
    <col min="15375" max="15375" width="17.42578125" style="43" bestFit="1" customWidth="1"/>
    <col min="15376" max="15376" width="13.140625" style="43" customWidth="1"/>
    <col min="15377" max="15377" width="18.28515625" style="43" customWidth="1"/>
    <col min="15378" max="15379" width="16.7109375" style="43" customWidth="1"/>
    <col min="15380" max="15380" width="19.28515625" style="43" bestFit="1" customWidth="1"/>
    <col min="15381" max="15381" width="20.28515625" style="43" customWidth="1"/>
    <col min="15382" max="15382" width="14" style="43" customWidth="1"/>
    <col min="15383" max="15383" width="17.140625" style="43" customWidth="1"/>
    <col min="15384" max="15384" width="3.7109375" style="43" customWidth="1"/>
    <col min="15385" max="15385" width="10" style="43" bestFit="1" customWidth="1"/>
    <col min="15386" max="15616" width="9.140625" style="43"/>
    <col min="15617" max="15618" width="3.42578125" style="43" customWidth="1"/>
    <col min="15619" max="15619" width="5.28515625" style="43" customWidth="1"/>
    <col min="15620" max="15620" width="26.42578125" style="43" bestFit="1" customWidth="1"/>
    <col min="15621" max="15621" width="8.85546875" style="43" bestFit="1" customWidth="1"/>
    <col min="15622" max="15622" width="18.28515625" style="43" customWidth="1"/>
    <col min="15623" max="15624" width="17.42578125" style="43" bestFit="1" customWidth="1"/>
    <col min="15625" max="15625" width="13.140625" style="43" customWidth="1"/>
    <col min="15626" max="15626" width="18.28515625" style="43" customWidth="1"/>
    <col min="15627" max="15627" width="17.42578125" style="43" bestFit="1" customWidth="1"/>
    <col min="15628" max="15629" width="13.140625" style="43" customWidth="1"/>
    <col min="15630" max="15630" width="15" style="43" bestFit="1" customWidth="1"/>
    <col min="15631" max="15631" width="17.42578125" style="43" bestFit="1" customWidth="1"/>
    <col min="15632" max="15632" width="13.140625" style="43" customWidth="1"/>
    <col min="15633" max="15633" width="18.28515625" style="43" customWidth="1"/>
    <col min="15634" max="15635" width="16.7109375" style="43" customWidth="1"/>
    <col min="15636" max="15636" width="19.28515625" style="43" bestFit="1" customWidth="1"/>
    <col min="15637" max="15637" width="20.28515625" style="43" customWidth="1"/>
    <col min="15638" max="15638" width="14" style="43" customWidth="1"/>
    <col min="15639" max="15639" width="17.140625" style="43" customWidth="1"/>
    <col min="15640" max="15640" width="3.7109375" style="43" customWidth="1"/>
    <col min="15641" max="15641" width="10" style="43" bestFit="1" customWidth="1"/>
    <col min="15642" max="15872" width="9.140625" style="43"/>
    <col min="15873" max="15874" width="3.42578125" style="43" customWidth="1"/>
    <col min="15875" max="15875" width="5.28515625" style="43" customWidth="1"/>
    <col min="15876" max="15876" width="26.42578125" style="43" bestFit="1" customWidth="1"/>
    <col min="15877" max="15877" width="8.85546875" style="43" bestFit="1" customWidth="1"/>
    <col min="15878" max="15878" width="18.28515625" style="43" customWidth="1"/>
    <col min="15879" max="15880" width="17.42578125" style="43" bestFit="1" customWidth="1"/>
    <col min="15881" max="15881" width="13.140625" style="43" customWidth="1"/>
    <col min="15882" max="15882" width="18.28515625" style="43" customWidth="1"/>
    <col min="15883" max="15883" width="17.42578125" style="43" bestFit="1" customWidth="1"/>
    <col min="15884" max="15885" width="13.140625" style="43" customWidth="1"/>
    <col min="15886" max="15886" width="15" style="43" bestFit="1" customWidth="1"/>
    <col min="15887" max="15887" width="17.42578125" style="43" bestFit="1" customWidth="1"/>
    <col min="15888" max="15888" width="13.140625" style="43" customWidth="1"/>
    <col min="15889" max="15889" width="18.28515625" style="43" customWidth="1"/>
    <col min="15890" max="15891" width="16.7109375" style="43" customWidth="1"/>
    <col min="15892" max="15892" width="19.28515625" style="43" bestFit="1" customWidth="1"/>
    <col min="15893" max="15893" width="20.28515625" style="43" customWidth="1"/>
    <col min="15894" max="15894" width="14" style="43" customWidth="1"/>
    <col min="15895" max="15895" width="17.140625" style="43" customWidth="1"/>
    <col min="15896" max="15896" width="3.7109375" style="43" customWidth="1"/>
    <col min="15897" max="15897" width="10" style="43" bestFit="1" customWidth="1"/>
    <col min="15898" max="16128" width="9.140625" style="43"/>
    <col min="16129" max="16130" width="3.42578125" style="43" customWidth="1"/>
    <col min="16131" max="16131" width="5.28515625" style="43" customWidth="1"/>
    <col min="16132" max="16132" width="26.42578125" style="43" bestFit="1" customWidth="1"/>
    <col min="16133" max="16133" width="8.85546875" style="43" bestFit="1" customWidth="1"/>
    <col min="16134" max="16134" width="18.28515625" style="43" customWidth="1"/>
    <col min="16135" max="16136" width="17.42578125" style="43" bestFit="1" customWidth="1"/>
    <col min="16137" max="16137" width="13.140625" style="43" customWidth="1"/>
    <col min="16138" max="16138" width="18.28515625" style="43" customWidth="1"/>
    <col min="16139" max="16139" width="17.42578125" style="43" bestFit="1" customWidth="1"/>
    <col min="16140" max="16141" width="13.140625" style="43" customWidth="1"/>
    <col min="16142" max="16142" width="15" style="43" bestFit="1" customWidth="1"/>
    <col min="16143" max="16143" width="17.42578125" style="43" bestFit="1" customWidth="1"/>
    <col min="16144" max="16144" width="13.140625" style="43" customWidth="1"/>
    <col min="16145" max="16145" width="18.28515625" style="43" customWidth="1"/>
    <col min="16146" max="16147" width="16.7109375" style="43" customWidth="1"/>
    <col min="16148" max="16148" width="19.28515625" style="43" bestFit="1" customWidth="1"/>
    <col min="16149" max="16149" width="20.28515625" style="43" customWidth="1"/>
    <col min="16150" max="16150" width="14" style="43" customWidth="1"/>
    <col min="16151" max="16151" width="17.140625" style="43" customWidth="1"/>
    <col min="16152" max="16152" width="3.7109375" style="43" customWidth="1"/>
    <col min="16153" max="16153" width="10" style="43" bestFit="1" customWidth="1"/>
    <col min="16154" max="16384" width="9.140625" style="43"/>
  </cols>
  <sheetData>
    <row r="2" spans="2:26" ht="13.5" thickBot="1">
      <c r="B2" s="45" t="s">
        <v>3550</v>
      </c>
      <c r="Z2" s="6303" t="s">
        <v>1067</v>
      </c>
    </row>
    <row r="3" spans="2:26" ht="13.5" thickBot="1">
      <c r="B3" s="426" t="s">
        <v>7</v>
      </c>
      <c r="C3" s="1"/>
      <c r="D3" s="1"/>
      <c r="E3" s="6304">
        <f>'Com Prof'!D2</f>
        <v>0</v>
      </c>
      <c r="F3" s="6305"/>
      <c r="G3" s="6305"/>
    </row>
    <row r="4" spans="2:26" ht="13.5" thickBot="1">
      <c r="B4" s="426" t="s">
        <v>757</v>
      </c>
      <c r="C4" s="1"/>
      <c r="D4" s="1"/>
      <c r="E4" s="6435">
        <f>'Com Prof'!D3</f>
        <v>45657</v>
      </c>
      <c r="F4" s="6436"/>
      <c r="G4" s="6436"/>
    </row>
    <row r="5" spans="2:26">
      <c r="B5" s="426"/>
      <c r="C5" s="1"/>
      <c r="D5" s="1"/>
      <c r="E5" s="1074"/>
      <c r="F5" s="572"/>
      <c r="G5" s="572"/>
    </row>
    <row r="6" spans="2:26">
      <c r="C6" s="440"/>
    </row>
    <row r="7" spans="2:26">
      <c r="B7" s="10"/>
      <c r="C7" s="440" t="s">
        <v>851</v>
      </c>
      <c r="D7" s="10"/>
      <c r="E7" s="10"/>
      <c r="F7" s="10"/>
      <c r="G7" s="10"/>
      <c r="H7" s="10"/>
      <c r="I7" s="10"/>
      <c r="J7" s="10"/>
      <c r="K7" s="10"/>
      <c r="L7" s="10"/>
      <c r="M7" s="10"/>
      <c r="N7" s="10"/>
      <c r="O7" s="10"/>
      <c r="P7" s="10"/>
      <c r="Q7" s="10"/>
      <c r="R7" s="10"/>
      <c r="S7" s="10"/>
      <c r="T7" s="10"/>
      <c r="U7" s="10"/>
      <c r="V7" s="10"/>
      <c r="W7" s="10"/>
      <c r="X7" s="10"/>
    </row>
    <row r="8" spans="2:26">
      <c r="B8" s="7198"/>
      <c r="C8" s="7198"/>
      <c r="D8" s="7198"/>
      <c r="E8" s="7198"/>
      <c r="F8" s="7198"/>
      <c r="G8" s="7198"/>
      <c r="H8" s="7198"/>
      <c r="I8" s="7198"/>
      <c r="J8" s="7198"/>
      <c r="K8" s="7198"/>
      <c r="L8" s="7198"/>
      <c r="M8" s="7198"/>
      <c r="N8" s="7198"/>
      <c r="O8" s="7198"/>
      <c r="P8" s="7198"/>
      <c r="Q8" s="7198"/>
      <c r="R8" s="7198"/>
      <c r="S8" s="7198"/>
      <c r="T8" s="7198"/>
      <c r="U8" s="7198"/>
      <c r="V8" s="7198"/>
      <c r="W8" s="7198"/>
      <c r="X8" s="428"/>
    </row>
    <row r="9" spans="2:26">
      <c r="B9" s="428"/>
      <c r="C9" s="428"/>
      <c r="D9" s="428"/>
      <c r="E9" s="428"/>
      <c r="F9" s="428"/>
      <c r="G9" s="428"/>
      <c r="H9" s="428"/>
      <c r="I9" s="428"/>
      <c r="J9" s="428"/>
      <c r="K9" s="428"/>
      <c r="L9" s="428"/>
      <c r="M9" s="428"/>
      <c r="N9" s="428"/>
      <c r="O9" s="428"/>
      <c r="P9" s="428"/>
      <c r="Q9" s="428"/>
      <c r="R9" s="428"/>
      <c r="S9" s="428"/>
      <c r="T9" s="428"/>
      <c r="U9" s="428"/>
      <c r="V9" s="428"/>
      <c r="W9" s="428"/>
      <c r="X9" s="428"/>
    </row>
    <row r="10" spans="2:26">
      <c r="B10" s="428"/>
      <c r="C10" s="428"/>
      <c r="D10" s="428"/>
      <c r="E10" s="428"/>
      <c r="F10" s="428"/>
      <c r="G10" s="428"/>
      <c r="H10" s="428"/>
      <c r="I10" s="428"/>
      <c r="J10" s="428"/>
      <c r="K10" s="428"/>
      <c r="L10" s="428"/>
      <c r="M10" s="428"/>
      <c r="N10" s="428"/>
      <c r="O10" s="428"/>
      <c r="P10" s="428"/>
      <c r="Q10" s="428"/>
      <c r="R10" s="428"/>
      <c r="S10" s="428"/>
      <c r="T10" s="428"/>
      <c r="U10" s="428"/>
      <c r="V10" s="428"/>
      <c r="W10" s="428"/>
      <c r="X10" s="428"/>
    </row>
    <row r="11" spans="2:26" ht="13.5" thickBot="1">
      <c r="B11" s="6441"/>
      <c r="C11" s="6337"/>
      <c r="D11" s="6337"/>
      <c r="E11" s="6549" t="s">
        <v>193</v>
      </c>
      <c r="F11" s="6550"/>
      <c r="G11" s="6551" t="s">
        <v>193</v>
      </c>
      <c r="H11" s="6549" t="s">
        <v>193</v>
      </c>
      <c r="I11" s="6549" t="s">
        <v>193</v>
      </c>
      <c r="J11" s="6549"/>
      <c r="K11" s="6549" t="s">
        <v>193</v>
      </c>
      <c r="L11" s="6549" t="s">
        <v>193</v>
      </c>
      <c r="M11" s="6549"/>
      <c r="N11" s="6549"/>
      <c r="O11" s="6549" t="s">
        <v>193</v>
      </c>
      <c r="P11" s="6549"/>
      <c r="Q11" s="6549"/>
      <c r="R11" s="6549" t="s">
        <v>193</v>
      </c>
      <c r="S11" s="6552"/>
      <c r="T11" s="6552"/>
      <c r="U11" s="6552"/>
      <c r="V11" s="6337"/>
      <c r="W11" s="6337"/>
      <c r="X11" s="1"/>
    </row>
    <row r="12" spans="2:26" s="44" customFormat="1">
      <c r="B12" s="8993" t="s">
        <v>2736</v>
      </c>
      <c r="C12" s="8960"/>
      <c r="D12" s="8960"/>
      <c r="E12" s="8961"/>
      <c r="F12" s="8998" t="s">
        <v>3551</v>
      </c>
      <c r="G12" s="9000" t="s">
        <v>3552</v>
      </c>
      <c r="H12" s="9002" t="s">
        <v>3553</v>
      </c>
      <c r="I12" s="9003"/>
      <c r="J12" s="9004"/>
      <c r="K12" s="9000" t="s">
        <v>3554</v>
      </c>
      <c r="L12" s="9005" t="s">
        <v>3555</v>
      </c>
      <c r="M12" s="9006"/>
      <c r="N12" s="9007"/>
      <c r="O12" s="9005" t="s">
        <v>3556</v>
      </c>
      <c r="P12" s="9006"/>
      <c r="Q12" s="9007"/>
      <c r="R12" s="9000" t="s">
        <v>3557</v>
      </c>
      <c r="S12" s="8979" t="s">
        <v>3558</v>
      </c>
      <c r="T12" s="8979" t="s">
        <v>3559</v>
      </c>
      <c r="U12" s="8979" t="s">
        <v>3560</v>
      </c>
      <c r="V12" s="8982" t="s">
        <v>3561</v>
      </c>
      <c r="W12" s="8989" t="s">
        <v>3562</v>
      </c>
      <c r="X12" s="8991" t="s">
        <v>3563</v>
      </c>
    </row>
    <row r="13" spans="2:26" s="44" customFormat="1">
      <c r="B13" s="8994"/>
      <c r="C13" s="8963"/>
      <c r="D13" s="8963"/>
      <c r="E13" s="8964"/>
      <c r="F13" s="8999"/>
      <c r="G13" s="8966"/>
      <c r="H13" s="6554" t="s">
        <v>832</v>
      </c>
      <c r="I13" s="8985" t="s">
        <v>3446</v>
      </c>
      <c r="J13" s="8985"/>
      <c r="K13" s="8966"/>
      <c r="L13" s="6554" t="s">
        <v>832</v>
      </c>
      <c r="M13" s="8985" t="s">
        <v>3446</v>
      </c>
      <c r="N13" s="8985"/>
      <c r="O13" s="6554" t="s">
        <v>832</v>
      </c>
      <c r="P13" s="8985" t="s">
        <v>3446</v>
      </c>
      <c r="Q13" s="8985"/>
      <c r="R13" s="8966"/>
      <c r="S13" s="8980"/>
      <c r="T13" s="8980"/>
      <c r="U13" s="8980"/>
      <c r="V13" s="8983"/>
      <c r="W13" s="8585"/>
      <c r="X13" s="8992"/>
    </row>
    <row r="14" spans="2:26" s="44" customFormat="1">
      <c r="B14" s="8995"/>
      <c r="C14" s="8996"/>
      <c r="D14" s="8996"/>
      <c r="E14" s="8997"/>
      <c r="F14" s="8999"/>
      <c r="G14" s="9001"/>
      <c r="H14" s="6448" t="s">
        <v>3449</v>
      </c>
      <c r="I14" s="6555" t="s">
        <v>1804</v>
      </c>
      <c r="J14" s="6555" t="s">
        <v>243</v>
      </c>
      <c r="K14" s="9001"/>
      <c r="L14" s="6448" t="s">
        <v>3449</v>
      </c>
      <c r="M14" s="6555" t="s">
        <v>1804</v>
      </c>
      <c r="N14" s="6555" t="s">
        <v>243</v>
      </c>
      <c r="O14" s="6448" t="s">
        <v>3449</v>
      </c>
      <c r="P14" s="6555" t="s">
        <v>1804</v>
      </c>
      <c r="Q14" s="6555" t="s">
        <v>243</v>
      </c>
      <c r="R14" s="9001"/>
      <c r="S14" s="8981"/>
      <c r="T14" s="8981"/>
      <c r="U14" s="8981"/>
      <c r="V14" s="8984"/>
      <c r="W14" s="8990"/>
      <c r="X14" s="8992"/>
    </row>
    <row r="15" spans="2:26" ht="13.5" thickBot="1">
      <c r="B15" s="8986" t="s">
        <v>2675</v>
      </c>
      <c r="C15" s="8987"/>
      <c r="D15" s="8987"/>
      <c r="E15" s="8987"/>
      <c r="F15" s="6556" t="s">
        <v>2677</v>
      </c>
      <c r="G15" s="6556" t="s">
        <v>2679</v>
      </c>
      <c r="H15" s="6556" t="s">
        <v>2682</v>
      </c>
      <c r="I15" s="6556" t="s">
        <v>2691</v>
      </c>
      <c r="J15" s="6556" t="s">
        <v>3454</v>
      </c>
      <c r="K15" s="6556" t="s">
        <v>3455</v>
      </c>
      <c r="L15" s="6556" t="s">
        <v>3456</v>
      </c>
      <c r="M15" s="6556" t="s">
        <v>3457</v>
      </c>
      <c r="N15" s="6556" t="s">
        <v>3458</v>
      </c>
      <c r="O15" s="6556" t="s">
        <v>3459</v>
      </c>
      <c r="P15" s="6556" t="s">
        <v>3460</v>
      </c>
      <c r="Q15" s="6556" t="s">
        <v>3461</v>
      </c>
      <c r="R15" s="6556" t="s">
        <v>3462</v>
      </c>
      <c r="S15" s="6556" t="s">
        <v>3463</v>
      </c>
      <c r="T15" s="6556" t="s">
        <v>3464</v>
      </c>
      <c r="U15" s="6556" t="s">
        <v>3465</v>
      </c>
      <c r="V15" s="6556" t="s">
        <v>3466</v>
      </c>
      <c r="W15" s="6556" t="s">
        <v>3467</v>
      </c>
      <c r="X15" s="6557" t="s">
        <v>3564</v>
      </c>
    </row>
    <row r="16" spans="2:26">
      <c r="B16" s="6558"/>
      <c r="C16" s="6559"/>
      <c r="D16" s="6559"/>
      <c r="E16" s="6560"/>
      <c r="F16" s="6560"/>
      <c r="G16" s="6560"/>
      <c r="H16" s="6560"/>
      <c r="I16" s="6560"/>
      <c r="J16" s="6560"/>
      <c r="K16" s="6560"/>
      <c r="L16" s="6560"/>
      <c r="M16" s="6560"/>
      <c r="N16" s="6560"/>
      <c r="O16" s="6560"/>
      <c r="P16" s="6560"/>
      <c r="Q16" s="6560"/>
      <c r="R16" s="6560"/>
      <c r="S16" s="6560"/>
      <c r="T16" s="6560"/>
      <c r="U16" s="6560"/>
      <c r="V16" s="6560"/>
      <c r="W16" s="6561"/>
      <c r="X16" s="6562"/>
    </row>
    <row r="17" spans="2:24">
      <c r="B17" s="6455">
        <v>1</v>
      </c>
      <c r="C17" s="6456" t="s">
        <v>1718</v>
      </c>
      <c r="D17" s="6456"/>
      <c r="E17" s="6456"/>
      <c r="F17" s="6563">
        <f>SUM(F18:F21)</f>
        <v>0</v>
      </c>
      <c r="G17" s="6564">
        <f>SUM(G18:G21)</f>
        <v>0</v>
      </c>
      <c r="H17" s="6564">
        <f>SUM(H18:H21)</f>
        <v>0</v>
      </c>
      <c r="I17" s="6564">
        <f>SUM(I18:I21)</f>
        <v>0</v>
      </c>
      <c r="J17" s="6564">
        <f>SUM(J18:J21)</f>
        <v>0</v>
      </c>
      <c r="K17" s="6564">
        <f>G17-H17-I17-J17</f>
        <v>0</v>
      </c>
      <c r="L17" s="6564">
        <f t="shared" ref="L17:Q17" si="0">SUM(L18:L21)</f>
        <v>0</v>
      </c>
      <c r="M17" s="6564">
        <f t="shared" si="0"/>
        <v>0</v>
      </c>
      <c r="N17" s="6564">
        <f t="shared" si="0"/>
        <v>0</v>
      </c>
      <c r="O17" s="6564">
        <f t="shared" si="0"/>
        <v>0</v>
      </c>
      <c r="P17" s="6564">
        <f t="shared" si="0"/>
        <v>0</v>
      </c>
      <c r="Q17" s="6564">
        <f t="shared" si="0"/>
        <v>0</v>
      </c>
      <c r="R17" s="6564">
        <f>K17+L17+M17+N17-O17-P17-Q17</f>
        <v>0</v>
      </c>
      <c r="S17" s="6564">
        <f>SUM(S18:S21)</f>
        <v>0</v>
      </c>
      <c r="T17" s="6564">
        <f>SUM(T18:T21)</f>
        <v>0</v>
      </c>
      <c r="U17" s="6564">
        <f t="shared" ref="U17:U25" si="1">R17+S17-T17</f>
        <v>0</v>
      </c>
      <c r="V17" s="6564">
        <f>SUM(V18:V21)</f>
        <v>0</v>
      </c>
      <c r="W17" s="6565">
        <f>IFERROR(U17/V17*100,0)</f>
        <v>0</v>
      </c>
      <c r="X17" s="6566">
        <f>SUM(X18:X21)</f>
        <v>0</v>
      </c>
    </row>
    <row r="18" spans="2:24">
      <c r="B18" s="6567"/>
      <c r="C18" s="6568" t="s">
        <v>1657</v>
      </c>
      <c r="D18" s="6569" t="s">
        <v>2763</v>
      </c>
      <c r="E18" s="6569"/>
      <c r="F18" s="6570"/>
      <c r="G18" s="6571"/>
      <c r="H18" s="6571"/>
      <c r="I18" s="6571"/>
      <c r="J18" s="6571"/>
      <c r="K18" s="6572">
        <f t="shared" ref="K18:K25" si="2">G18-H18-I18-J18</f>
        <v>0</v>
      </c>
      <c r="L18" s="6571"/>
      <c r="M18" s="6571"/>
      <c r="N18" s="6571"/>
      <c r="O18" s="6571"/>
      <c r="P18" s="6571"/>
      <c r="Q18" s="6571"/>
      <c r="R18" s="6572">
        <f t="shared" ref="R18:R25" si="3">K18+L18+M18+N18-O18-P18-Q18</f>
        <v>0</v>
      </c>
      <c r="S18" s="6571"/>
      <c r="T18" s="6571"/>
      <c r="U18" s="6572">
        <f t="shared" si="1"/>
        <v>0</v>
      </c>
      <c r="V18" s="6571"/>
      <c r="W18" s="6573">
        <f>IFERROR(U18/V18*100,0)</f>
        <v>0</v>
      </c>
      <c r="X18" s="6574"/>
    </row>
    <row r="19" spans="2:24">
      <c r="B19" s="6567"/>
      <c r="C19" s="6568" t="s">
        <v>1660</v>
      </c>
      <c r="D19" s="6569" t="s">
        <v>2764</v>
      </c>
      <c r="E19" s="6569"/>
      <c r="F19" s="6570"/>
      <c r="G19" s="6571"/>
      <c r="H19" s="6571"/>
      <c r="I19" s="6571"/>
      <c r="J19" s="6571"/>
      <c r="K19" s="6572">
        <f t="shared" si="2"/>
        <v>0</v>
      </c>
      <c r="L19" s="6571"/>
      <c r="M19" s="6571"/>
      <c r="N19" s="6571"/>
      <c r="O19" s="6571"/>
      <c r="P19" s="6571"/>
      <c r="Q19" s="6571"/>
      <c r="R19" s="6572">
        <f t="shared" si="3"/>
        <v>0</v>
      </c>
      <c r="S19" s="6571"/>
      <c r="T19" s="6571"/>
      <c r="U19" s="6572">
        <f t="shared" si="1"/>
        <v>0</v>
      </c>
      <c r="V19" s="6571"/>
      <c r="W19" s="6573">
        <f t="shared" ref="W19:W25" si="4">IFERROR(U19/V19*100,0)</f>
        <v>0</v>
      </c>
      <c r="X19" s="6574"/>
    </row>
    <row r="20" spans="2:24">
      <c r="B20" s="6567"/>
      <c r="C20" s="6568" t="s">
        <v>1663</v>
      </c>
      <c r="D20" s="6569" t="s">
        <v>2765</v>
      </c>
      <c r="E20" s="6569"/>
      <c r="F20" s="6570"/>
      <c r="G20" s="6571"/>
      <c r="H20" s="6571"/>
      <c r="I20" s="6571"/>
      <c r="J20" s="6571"/>
      <c r="K20" s="6572">
        <f t="shared" si="2"/>
        <v>0</v>
      </c>
      <c r="L20" s="6571"/>
      <c r="M20" s="6571"/>
      <c r="N20" s="6571"/>
      <c r="O20" s="6571"/>
      <c r="P20" s="6571"/>
      <c r="Q20" s="6571"/>
      <c r="R20" s="6572">
        <f t="shared" si="3"/>
        <v>0</v>
      </c>
      <c r="S20" s="6571"/>
      <c r="T20" s="6571"/>
      <c r="U20" s="6572">
        <f t="shared" si="1"/>
        <v>0</v>
      </c>
      <c r="V20" s="6571"/>
      <c r="W20" s="6573">
        <f t="shared" si="4"/>
        <v>0</v>
      </c>
      <c r="X20" s="6574"/>
    </row>
    <row r="21" spans="2:24">
      <c r="B21" s="6567"/>
      <c r="C21" s="6568" t="s">
        <v>1666</v>
      </c>
      <c r="D21" s="6569" t="s">
        <v>2766</v>
      </c>
      <c r="E21" s="6569"/>
      <c r="F21" s="6570"/>
      <c r="G21" s="6571"/>
      <c r="H21" s="6571"/>
      <c r="I21" s="6571"/>
      <c r="J21" s="6571"/>
      <c r="K21" s="6572">
        <f t="shared" si="2"/>
        <v>0</v>
      </c>
      <c r="L21" s="6571"/>
      <c r="M21" s="6571"/>
      <c r="N21" s="6571"/>
      <c r="O21" s="6571"/>
      <c r="P21" s="6571"/>
      <c r="Q21" s="6571"/>
      <c r="R21" s="6572">
        <f t="shared" si="3"/>
        <v>0</v>
      </c>
      <c r="S21" s="6571"/>
      <c r="T21" s="6571"/>
      <c r="U21" s="6572">
        <f t="shared" si="1"/>
        <v>0</v>
      </c>
      <c r="V21" s="6571"/>
      <c r="W21" s="6573">
        <f t="shared" si="4"/>
        <v>0</v>
      </c>
      <c r="X21" s="6574"/>
    </row>
    <row r="22" spans="2:24">
      <c r="B22" s="6567">
        <v>2</v>
      </c>
      <c r="C22" s="6575" t="s">
        <v>3469</v>
      </c>
      <c r="D22" s="6569"/>
      <c r="E22" s="6569"/>
      <c r="F22" s="6570"/>
      <c r="G22" s="6571"/>
      <c r="H22" s="6571"/>
      <c r="I22" s="6571"/>
      <c r="J22" s="6571"/>
      <c r="K22" s="6572">
        <f t="shared" si="2"/>
        <v>0</v>
      </c>
      <c r="L22" s="6571"/>
      <c r="M22" s="6571"/>
      <c r="N22" s="6571"/>
      <c r="O22" s="6571"/>
      <c r="P22" s="6571"/>
      <c r="Q22" s="6571"/>
      <c r="R22" s="6572">
        <f t="shared" si="3"/>
        <v>0</v>
      </c>
      <c r="S22" s="6571"/>
      <c r="T22" s="6571"/>
      <c r="U22" s="6572">
        <f t="shared" si="1"/>
        <v>0</v>
      </c>
      <c r="V22" s="6571"/>
      <c r="W22" s="6573">
        <f t="shared" si="4"/>
        <v>0</v>
      </c>
      <c r="X22" s="6574"/>
    </row>
    <row r="23" spans="2:24">
      <c r="B23" s="6567">
        <v>3</v>
      </c>
      <c r="C23" s="6575" t="s">
        <v>3470</v>
      </c>
      <c r="D23" s="6569"/>
      <c r="E23" s="6569"/>
      <c r="F23" s="6570"/>
      <c r="G23" s="6571"/>
      <c r="H23" s="6571"/>
      <c r="I23" s="6571"/>
      <c r="J23" s="6571"/>
      <c r="K23" s="6572">
        <f t="shared" si="2"/>
        <v>0</v>
      </c>
      <c r="L23" s="6571"/>
      <c r="M23" s="6571"/>
      <c r="N23" s="6571"/>
      <c r="O23" s="6571"/>
      <c r="P23" s="6571"/>
      <c r="Q23" s="6571"/>
      <c r="R23" s="6572">
        <f t="shared" si="3"/>
        <v>0</v>
      </c>
      <c r="S23" s="6571"/>
      <c r="T23" s="6571"/>
      <c r="U23" s="6572">
        <f t="shared" si="1"/>
        <v>0</v>
      </c>
      <c r="V23" s="6571"/>
      <c r="W23" s="6573">
        <f t="shared" si="4"/>
        <v>0</v>
      </c>
      <c r="X23" s="6574"/>
    </row>
    <row r="24" spans="2:24">
      <c r="B24" s="6567">
        <v>4</v>
      </c>
      <c r="C24" s="6569" t="s">
        <v>3471</v>
      </c>
      <c r="D24" s="6569"/>
      <c r="E24" s="6569"/>
      <c r="F24" s="6570"/>
      <c r="G24" s="6571"/>
      <c r="H24" s="6571"/>
      <c r="I24" s="6571"/>
      <c r="J24" s="6571"/>
      <c r="K24" s="6572">
        <f t="shared" si="2"/>
        <v>0</v>
      </c>
      <c r="L24" s="6571"/>
      <c r="M24" s="6571"/>
      <c r="N24" s="6571"/>
      <c r="O24" s="6571"/>
      <c r="P24" s="6571"/>
      <c r="Q24" s="6571"/>
      <c r="R24" s="6572">
        <f t="shared" si="3"/>
        <v>0</v>
      </c>
      <c r="S24" s="6571"/>
      <c r="T24" s="6571"/>
      <c r="U24" s="6572">
        <f t="shared" si="1"/>
        <v>0</v>
      </c>
      <c r="V24" s="6571"/>
      <c r="W24" s="6573">
        <f t="shared" si="4"/>
        <v>0</v>
      </c>
      <c r="X24" s="6574"/>
    </row>
    <row r="25" spans="2:24">
      <c r="B25" s="6576">
        <v>5</v>
      </c>
      <c r="C25" s="6577" t="s">
        <v>3472</v>
      </c>
      <c r="D25" s="6577"/>
      <c r="E25" s="6577"/>
      <c r="F25" s="6570"/>
      <c r="G25" s="6571"/>
      <c r="H25" s="6571"/>
      <c r="I25" s="6571"/>
      <c r="J25" s="6571"/>
      <c r="K25" s="6572">
        <f t="shared" si="2"/>
        <v>0</v>
      </c>
      <c r="L25" s="6571"/>
      <c r="M25" s="6571"/>
      <c r="N25" s="6571"/>
      <c r="O25" s="6571"/>
      <c r="P25" s="6571"/>
      <c r="Q25" s="6571"/>
      <c r="R25" s="6572">
        <f t="shared" si="3"/>
        <v>0</v>
      </c>
      <c r="S25" s="6571"/>
      <c r="T25" s="6571"/>
      <c r="U25" s="6572">
        <f t="shared" si="1"/>
        <v>0</v>
      </c>
      <c r="V25" s="6571"/>
      <c r="W25" s="6573">
        <f t="shared" si="4"/>
        <v>0</v>
      </c>
      <c r="X25" s="6574"/>
    </row>
    <row r="26" spans="2:24" ht="13.5" thickBot="1">
      <c r="B26" s="4279"/>
      <c r="F26" s="6472"/>
      <c r="J26" s="6473"/>
      <c r="K26" s="6473"/>
      <c r="L26" s="6473"/>
      <c r="M26" s="6473"/>
      <c r="N26" s="6474"/>
      <c r="O26" s="6473"/>
      <c r="P26" s="6473"/>
      <c r="Q26" s="6473"/>
      <c r="R26" s="6473"/>
      <c r="S26" s="6473"/>
      <c r="T26" s="6473"/>
      <c r="U26" s="6474"/>
      <c r="V26" s="6473"/>
      <c r="W26" s="6473"/>
      <c r="X26" s="370"/>
    </row>
    <row r="27" spans="2:24" s="45" customFormat="1" ht="13.5" thickBot="1">
      <c r="B27" s="6578"/>
      <c r="C27" s="6578" t="s">
        <v>2718</v>
      </c>
      <c r="D27" s="6578"/>
      <c r="E27" s="6578"/>
      <c r="F27" s="6579">
        <f>F17+F22+F23+F24+F25</f>
        <v>0</v>
      </c>
      <c r="G27" s="6580">
        <f t="shared" ref="G27:Q27" si="5">G17+G22+G23+G24+G25</f>
        <v>0</v>
      </c>
      <c r="H27" s="6580">
        <f t="shared" si="5"/>
        <v>0</v>
      </c>
      <c r="I27" s="6580">
        <f t="shared" si="5"/>
        <v>0</v>
      </c>
      <c r="J27" s="6580">
        <f t="shared" si="5"/>
        <v>0</v>
      </c>
      <c r="K27" s="6580">
        <f t="shared" si="5"/>
        <v>0</v>
      </c>
      <c r="L27" s="6580">
        <f t="shared" si="5"/>
        <v>0</v>
      </c>
      <c r="M27" s="6580">
        <f t="shared" si="5"/>
        <v>0</v>
      </c>
      <c r="N27" s="6580">
        <f t="shared" si="5"/>
        <v>0</v>
      </c>
      <c r="O27" s="6580">
        <f t="shared" si="5"/>
        <v>0</v>
      </c>
      <c r="P27" s="6580">
        <f t="shared" si="5"/>
        <v>0</v>
      </c>
      <c r="Q27" s="6580">
        <f t="shared" si="5"/>
        <v>0</v>
      </c>
      <c r="R27" s="6580">
        <f>R17+R22+R23+R24+R25</f>
        <v>0</v>
      </c>
      <c r="S27" s="6580">
        <f>S17+S22+S23+S24+S25</f>
        <v>0</v>
      </c>
      <c r="T27" s="6580">
        <f>T17+T22+T23+T24+T25</f>
        <v>0</v>
      </c>
      <c r="U27" s="6580">
        <f>U17+U22+U23+U24+U25</f>
        <v>0</v>
      </c>
      <c r="V27" s="6580">
        <f>V17+V22+V23+V24+V25</f>
        <v>0</v>
      </c>
      <c r="W27" s="6581">
        <f>IFERROR(U27/V27*100,0)</f>
        <v>0</v>
      </c>
      <c r="X27" s="6582">
        <f>X17+X22+X23+X24+X25</f>
        <v>0</v>
      </c>
    </row>
    <row r="28" spans="2:24">
      <c r="B28" s="6583"/>
      <c r="C28" s="6584"/>
      <c r="D28" s="6584"/>
      <c r="E28" s="6584"/>
      <c r="F28" s="6585"/>
      <c r="G28" s="6584"/>
      <c r="H28" s="6584"/>
      <c r="I28" s="6584"/>
      <c r="J28" s="6586"/>
      <c r="K28" s="6586"/>
      <c r="L28" s="6586"/>
      <c r="M28" s="6586"/>
      <c r="N28" s="6587"/>
      <c r="O28" s="6586"/>
      <c r="P28" s="6586"/>
      <c r="Q28" s="6586"/>
      <c r="R28" s="6586"/>
      <c r="S28" s="6586"/>
      <c r="T28" s="6586"/>
      <c r="U28" s="6587"/>
      <c r="V28" s="6586"/>
      <c r="W28" s="6586"/>
      <c r="X28" s="6588"/>
    </row>
    <row r="29" spans="2:24">
      <c r="B29" s="6455">
        <v>6</v>
      </c>
      <c r="C29" s="6492" t="s">
        <v>1719</v>
      </c>
      <c r="D29" s="6456"/>
      <c r="E29" s="6456"/>
      <c r="F29" s="6589"/>
      <c r="G29" s="6590"/>
      <c r="H29" s="6590"/>
      <c r="I29" s="6590"/>
      <c r="J29" s="6590"/>
      <c r="K29" s="6564">
        <f>G29-H29-I29-J29</f>
        <v>0</v>
      </c>
      <c r="L29" s="6590"/>
      <c r="M29" s="6590"/>
      <c r="N29" s="6590"/>
      <c r="O29" s="6590"/>
      <c r="P29" s="6590"/>
      <c r="Q29" s="6590"/>
      <c r="R29" s="6564">
        <f>K29+L29+M29+N29-O29-P29-Q29</f>
        <v>0</v>
      </c>
      <c r="S29" s="6590"/>
      <c r="T29" s="6590"/>
      <c r="U29" s="6564">
        <f>R29+S29-T29</f>
        <v>0</v>
      </c>
      <c r="V29" s="6590"/>
      <c r="W29" s="6565">
        <f>IFERROR(U29/V29*100,0)</f>
        <v>0</v>
      </c>
      <c r="X29" s="6591"/>
    </row>
    <row r="30" spans="2:24">
      <c r="B30" s="6567">
        <v>7</v>
      </c>
      <c r="C30" s="6575" t="s">
        <v>1720</v>
      </c>
      <c r="D30" s="6569"/>
      <c r="E30" s="6569"/>
      <c r="F30" s="6570"/>
      <c r="G30" s="6571"/>
      <c r="H30" s="6571"/>
      <c r="I30" s="6571"/>
      <c r="J30" s="6571"/>
      <c r="K30" s="6572">
        <f>G30-H30-I30-J30</f>
        <v>0</v>
      </c>
      <c r="L30" s="6571"/>
      <c r="M30" s="6571"/>
      <c r="N30" s="6571"/>
      <c r="O30" s="6571"/>
      <c r="P30" s="6571"/>
      <c r="Q30" s="6571"/>
      <c r="R30" s="6572">
        <f>K30+L30+M30+N30-O30-P30-Q30</f>
        <v>0</v>
      </c>
      <c r="S30" s="6571"/>
      <c r="T30" s="6571"/>
      <c r="U30" s="6572">
        <f>R30+S30-T30</f>
        <v>0</v>
      </c>
      <c r="V30" s="6571"/>
      <c r="W30" s="6573">
        <f>IFERROR(U30/V30*100,0)</f>
        <v>0</v>
      </c>
      <c r="X30" s="6574"/>
    </row>
    <row r="31" spans="2:24">
      <c r="B31" s="6576">
        <v>8</v>
      </c>
      <c r="C31" s="6592" t="s">
        <v>3473</v>
      </c>
      <c r="D31" s="6577"/>
      <c r="E31" s="6577"/>
      <c r="F31" s="6570"/>
      <c r="G31" s="6571"/>
      <c r="H31" s="6571"/>
      <c r="I31" s="6571"/>
      <c r="J31" s="6571"/>
      <c r="K31" s="6572">
        <f>G31-H31-I31-J31</f>
        <v>0</v>
      </c>
      <c r="L31" s="6571"/>
      <c r="M31" s="6571"/>
      <c r="N31" s="6571"/>
      <c r="O31" s="6571"/>
      <c r="P31" s="6571"/>
      <c r="Q31" s="6571"/>
      <c r="R31" s="6572">
        <f>K31+L31+M31+N31-O31-P31-Q31</f>
        <v>0</v>
      </c>
      <c r="S31" s="6571"/>
      <c r="T31" s="6571"/>
      <c r="U31" s="6572">
        <f>R31+S31-T31</f>
        <v>0</v>
      </c>
      <c r="V31" s="6571"/>
      <c r="W31" s="6573">
        <f>IFERROR(U31/V31*100,0)</f>
        <v>0</v>
      </c>
      <c r="X31" s="6574"/>
    </row>
    <row r="32" spans="2:24" ht="13.5" thickBot="1">
      <c r="B32" s="4279"/>
      <c r="F32" s="6472"/>
      <c r="J32" s="6473"/>
      <c r="K32" s="6473"/>
      <c r="L32" s="6473"/>
      <c r="M32" s="6473"/>
      <c r="N32" s="6474"/>
      <c r="O32" s="6473"/>
      <c r="P32" s="6473"/>
      <c r="Q32" s="6473"/>
      <c r="R32" s="6473"/>
      <c r="S32" s="6473"/>
      <c r="T32" s="6473"/>
      <c r="U32" s="6474"/>
      <c r="V32" s="6473"/>
      <c r="W32" s="6473"/>
      <c r="X32" s="370"/>
    </row>
    <row r="33" spans="2:24" ht="13.5" thickBot="1">
      <c r="B33" s="6578"/>
      <c r="C33" s="6578" t="s">
        <v>2719</v>
      </c>
      <c r="D33" s="6578"/>
      <c r="E33" s="6578"/>
      <c r="F33" s="6579">
        <f>F30+F31+F29</f>
        <v>0</v>
      </c>
      <c r="G33" s="6580">
        <f t="shared" ref="G33:V33" si="6">G29+G30+G31</f>
        <v>0</v>
      </c>
      <c r="H33" s="6580">
        <f t="shared" si="6"/>
        <v>0</v>
      </c>
      <c r="I33" s="6580">
        <f t="shared" si="6"/>
        <v>0</v>
      </c>
      <c r="J33" s="6580">
        <f t="shared" si="6"/>
        <v>0</v>
      </c>
      <c r="K33" s="6580">
        <f t="shared" si="6"/>
        <v>0</v>
      </c>
      <c r="L33" s="6580">
        <f t="shared" si="6"/>
        <v>0</v>
      </c>
      <c r="M33" s="6580">
        <f t="shared" si="6"/>
        <v>0</v>
      </c>
      <c r="N33" s="6580">
        <f t="shared" si="6"/>
        <v>0</v>
      </c>
      <c r="O33" s="6580">
        <f t="shared" si="6"/>
        <v>0</v>
      </c>
      <c r="P33" s="6580">
        <f t="shared" si="6"/>
        <v>0</v>
      </c>
      <c r="Q33" s="6580">
        <f t="shared" si="6"/>
        <v>0</v>
      </c>
      <c r="R33" s="6580">
        <f t="shared" si="6"/>
        <v>0</v>
      </c>
      <c r="S33" s="6580">
        <f>S29+S30+S31</f>
        <v>0</v>
      </c>
      <c r="T33" s="6580">
        <f>T29+T30+T31</f>
        <v>0</v>
      </c>
      <c r="U33" s="6580">
        <f t="shared" si="6"/>
        <v>0</v>
      </c>
      <c r="V33" s="6580">
        <f t="shared" si="6"/>
        <v>0</v>
      </c>
      <c r="W33" s="6581">
        <f>IFERROR(U33/V33*100,0)</f>
        <v>0</v>
      </c>
      <c r="X33" s="6582">
        <f>X29+X30+X31</f>
        <v>0</v>
      </c>
    </row>
    <row r="34" spans="2:24">
      <c r="B34" s="6583"/>
      <c r="C34" s="6584"/>
      <c r="D34" s="6584"/>
      <c r="E34" s="6593"/>
      <c r="F34" s="6472"/>
      <c r="J34" s="6473"/>
      <c r="K34" s="6473"/>
      <c r="L34" s="6473"/>
      <c r="M34" s="6473"/>
      <c r="N34" s="6474"/>
      <c r="O34" s="6473"/>
      <c r="P34" s="6473"/>
      <c r="Q34" s="6473"/>
      <c r="R34" s="6473"/>
      <c r="S34" s="6473"/>
      <c r="T34" s="6473"/>
      <c r="U34" s="6474"/>
      <c r="V34" s="6473"/>
      <c r="W34" s="6473"/>
      <c r="X34" s="370"/>
    </row>
    <row r="35" spans="2:24">
      <c r="B35" s="6455">
        <v>9</v>
      </c>
      <c r="C35" s="6456" t="s">
        <v>3474</v>
      </c>
      <c r="D35" s="6456"/>
      <c r="E35" s="6456"/>
      <c r="F35" s="6594">
        <f>SUM(F36:F40)</f>
        <v>0</v>
      </c>
      <c r="G35" s="6594">
        <f>SUM(G36:G40)</f>
        <v>0</v>
      </c>
      <c r="H35" s="6594">
        <f>SUM(H36:H40)</f>
        <v>0</v>
      </c>
      <c r="I35" s="6594">
        <f>SUM(I36:I40)</f>
        <v>0</v>
      </c>
      <c r="J35" s="6594">
        <f>SUM(J36:J40)</f>
        <v>0</v>
      </c>
      <c r="K35" s="6572">
        <f t="shared" ref="K35:K98" si="7">G35-H35-I35-J35</f>
        <v>0</v>
      </c>
      <c r="L35" s="6594">
        <f t="shared" ref="L35:Q35" si="8">SUM(L36:L40)</f>
        <v>0</v>
      </c>
      <c r="M35" s="6594">
        <f t="shared" si="8"/>
        <v>0</v>
      </c>
      <c r="N35" s="6594">
        <f t="shared" si="8"/>
        <v>0</v>
      </c>
      <c r="O35" s="6594">
        <f t="shared" si="8"/>
        <v>0</v>
      </c>
      <c r="P35" s="6594">
        <f t="shared" si="8"/>
        <v>0</v>
      </c>
      <c r="Q35" s="6594">
        <f t="shared" si="8"/>
        <v>0</v>
      </c>
      <c r="R35" s="6572">
        <f t="shared" ref="R35:R98" si="9">K35+L35+M35+N35-O35-P35-Q35</f>
        <v>0</v>
      </c>
      <c r="S35" s="6594">
        <f>SUM(S36:S40)</f>
        <v>0</v>
      </c>
      <c r="T35" s="6594">
        <f>SUM(T36:T40)</f>
        <v>0</v>
      </c>
      <c r="U35" s="6594">
        <f>R35+S35-T35</f>
        <v>0</v>
      </c>
      <c r="V35" s="6594">
        <f>SUM(V36:V40)</f>
        <v>0</v>
      </c>
      <c r="W35" s="6595">
        <f t="shared" ref="W35:W98" si="10">IFERROR(U35/V35*100,0)</f>
        <v>0</v>
      </c>
      <c r="X35" s="6596">
        <f>SUM(X36:X40)</f>
        <v>0</v>
      </c>
    </row>
    <row r="36" spans="2:24">
      <c r="B36" s="6567"/>
      <c r="C36" s="6568" t="s">
        <v>1657</v>
      </c>
      <c r="D36" s="6569" t="s">
        <v>3475</v>
      </c>
      <c r="E36" s="6569"/>
      <c r="F36" s="6570"/>
      <c r="G36" s="6571"/>
      <c r="H36" s="6571"/>
      <c r="I36" s="6571"/>
      <c r="J36" s="6571"/>
      <c r="K36" s="6572">
        <f t="shared" si="7"/>
        <v>0</v>
      </c>
      <c r="L36" s="6571"/>
      <c r="M36" s="6571"/>
      <c r="N36" s="6571"/>
      <c r="O36" s="6571"/>
      <c r="P36" s="6571"/>
      <c r="Q36" s="6571"/>
      <c r="R36" s="6572">
        <f t="shared" si="9"/>
        <v>0</v>
      </c>
      <c r="S36" s="6571"/>
      <c r="T36" s="6571"/>
      <c r="U36" s="6572">
        <f t="shared" ref="U36:U98" si="11">R36+S36-T36</f>
        <v>0</v>
      </c>
      <c r="V36" s="6571"/>
      <c r="W36" s="6573">
        <f t="shared" si="10"/>
        <v>0</v>
      </c>
      <c r="X36" s="6574"/>
    </row>
    <row r="37" spans="2:24">
      <c r="B37" s="6567"/>
      <c r="C37" s="6568" t="s">
        <v>1660</v>
      </c>
      <c r="D37" s="6569" t="s">
        <v>3476</v>
      </c>
      <c r="E37" s="6569"/>
      <c r="F37" s="6570"/>
      <c r="G37" s="6571"/>
      <c r="H37" s="6571"/>
      <c r="I37" s="6571"/>
      <c r="J37" s="6571"/>
      <c r="K37" s="6572">
        <f t="shared" si="7"/>
        <v>0</v>
      </c>
      <c r="L37" s="6571"/>
      <c r="M37" s="6571"/>
      <c r="N37" s="6571"/>
      <c r="O37" s="6571"/>
      <c r="P37" s="6571"/>
      <c r="Q37" s="6571"/>
      <c r="R37" s="6572">
        <f t="shared" si="9"/>
        <v>0</v>
      </c>
      <c r="S37" s="6571"/>
      <c r="T37" s="6571"/>
      <c r="U37" s="6572">
        <f t="shared" si="11"/>
        <v>0</v>
      </c>
      <c r="V37" s="6571"/>
      <c r="W37" s="6573">
        <f t="shared" si="10"/>
        <v>0</v>
      </c>
      <c r="X37" s="6574"/>
    </row>
    <row r="38" spans="2:24">
      <c r="B38" s="6567"/>
      <c r="C38" s="6568" t="s">
        <v>1663</v>
      </c>
      <c r="D38" s="6569" t="s">
        <v>3477</v>
      </c>
      <c r="E38" s="6569"/>
      <c r="F38" s="6570"/>
      <c r="G38" s="6571"/>
      <c r="H38" s="6571"/>
      <c r="I38" s="6571"/>
      <c r="J38" s="6571"/>
      <c r="K38" s="6572">
        <f t="shared" si="7"/>
        <v>0</v>
      </c>
      <c r="L38" s="6571"/>
      <c r="M38" s="6571"/>
      <c r="N38" s="6571"/>
      <c r="O38" s="6571"/>
      <c r="P38" s="6571"/>
      <c r="Q38" s="6571"/>
      <c r="R38" s="6572">
        <f t="shared" si="9"/>
        <v>0</v>
      </c>
      <c r="S38" s="6571"/>
      <c r="T38" s="6571"/>
      <c r="U38" s="6572">
        <f t="shared" si="11"/>
        <v>0</v>
      </c>
      <c r="V38" s="6571"/>
      <c r="W38" s="6573">
        <f t="shared" si="10"/>
        <v>0</v>
      </c>
      <c r="X38" s="6574"/>
    </row>
    <row r="39" spans="2:24">
      <c r="B39" s="6567"/>
      <c r="C39" s="6568" t="s">
        <v>1666</v>
      </c>
      <c r="D39" s="6569" t="s">
        <v>3478</v>
      </c>
      <c r="E39" s="6569"/>
      <c r="F39" s="6570"/>
      <c r="G39" s="6571"/>
      <c r="H39" s="6571"/>
      <c r="I39" s="6571"/>
      <c r="J39" s="6571"/>
      <c r="K39" s="6572">
        <f t="shared" si="7"/>
        <v>0</v>
      </c>
      <c r="L39" s="6571"/>
      <c r="M39" s="6571"/>
      <c r="N39" s="6571"/>
      <c r="O39" s="6571"/>
      <c r="P39" s="6571"/>
      <c r="Q39" s="6571"/>
      <c r="R39" s="6572">
        <f t="shared" si="9"/>
        <v>0</v>
      </c>
      <c r="S39" s="6571">
        <v>0</v>
      </c>
      <c r="T39" s="6571"/>
      <c r="U39" s="6572">
        <f t="shared" si="11"/>
        <v>0</v>
      </c>
      <c r="V39" s="6571"/>
      <c r="W39" s="6573">
        <f t="shared" si="10"/>
        <v>0</v>
      </c>
      <c r="X39" s="6574"/>
    </row>
    <row r="40" spans="2:24">
      <c r="B40" s="6567"/>
      <c r="C40" s="6568" t="s">
        <v>1668</v>
      </c>
      <c r="D40" s="6597" t="s">
        <v>3485</v>
      </c>
      <c r="E40" s="6569"/>
      <c r="F40" s="6594">
        <f>F41+F42</f>
        <v>0</v>
      </c>
      <c r="G40" s="6594">
        <f>G41+G42</f>
        <v>0</v>
      </c>
      <c r="H40" s="6594">
        <f>H41+H42</f>
        <v>0</v>
      </c>
      <c r="I40" s="6594">
        <f>I41+I42</f>
        <v>0</v>
      </c>
      <c r="J40" s="6594">
        <f>J41+J42</f>
        <v>0</v>
      </c>
      <c r="K40" s="6572">
        <f t="shared" si="7"/>
        <v>0</v>
      </c>
      <c r="L40" s="6594">
        <f t="shared" ref="L40:Q40" si="12">L41+L42</f>
        <v>0</v>
      </c>
      <c r="M40" s="6594">
        <f t="shared" si="12"/>
        <v>0</v>
      </c>
      <c r="N40" s="6594">
        <f t="shared" si="12"/>
        <v>0</v>
      </c>
      <c r="O40" s="6594">
        <f t="shared" si="12"/>
        <v>0</v>
      </c>
      <c r="P40" s="6594">
        <f t="shared" si="12"/>
        <v>0</v>
      </c>
      <c r="Q40" s="6594">
        <f t="shared" si="12"/>
        <v>0</v>
      </c>
      <c r="R40" s="6572">
        <f t="shared" si="9"/>
        <v>0</v>
      </c>
      <c r="S40" s="6594">
        <f>S41+S42</f>
        <v>0</v>
      </c>
      <c r="T40" s="6594">
        <f>T41+T42</f>
        <v>0</v>
      </c>
      <c r="U40" s="6572">
        <f t="shared" si="11"/>
        <v>0</v>
      </c>
      <c r="V40" s="6594">
        <f>V41+V42</f>
        <v>0</v>
      </c>
      <c r="W40" s="6573">
        <f t="shared" si="10"/>
        <v>0</v>
      </c>
      <c r="X40" s="6596">
        <f>X41+X42</f>
        <v>0</v>
      </c>
    </row>
    <row r="41" spans="2:24">
      <c r="B41" s="6598"/>
      <c r="C41" s="6599"/>
      <c r="D41" s="6569" t="s">
        <v>3480</v>
      </c>
      <c r="E41" s="6569" t="s">
        <v>3565</v>
      </c>
      <c r="F41" s="6570"/>
      <c r="G41" s="6571"/>
      <c r="H41" s="6571"/>
      <c r="I41" s="6571"/>
      <c r="J41" s="6571"/>
      <c r="K41" s="6572">
        <f t="shared" si="7"/>
        <v>0</v>
      </c>
      <c r="L41" s="6571"/>
      <c r="M41" s="6571"/>
      <c r="N41" s="6571"/>
      <c r="O41" s="6571"/>
      <c r="P41" s="6571"/>
      <c r="Q41" s="6571"/>
      <c r="R41" s="6572">
        <f t="shared" si="9"/>
        <v>0</v>
      </c>
      <c r="S41" s="6571"/>
      <c r="T41" s="6571"/>
      <c r="U41" s="6572">
        <f t="shared" si="11"/>
        <v>0</v>
      </c>
      <c r="V41" s="6571"/>
      <c r="W41" s="6573">
        <f t="shared" si="10"/>
        <v>0</v>
      </c>
      <c r="X41" s="6574"/>
    </row>
    <row r="42" spans="2:24">
      <c r="B42" s="6598"/>
      <c r="C42" s="6599"/>
      <c r="D42" s="6569" t="s">
        <v>3482</v>
      </c>
      <c r="E42" s="6569" t="s">
        <v>3483</v>
      </c>
      <c r="F42" s="6570"/>
      <c r="G42" s="6571"/>
      <c r="H42" s="6571"/>
      <c r="I42" s="6571"/>
      <c r="J42" s="6571"/>
      <c r="K42" s="6572">
        <f t="shared" si="7"/>
        <v>0</v>
      </c>
      <c r="L42" s="6571"/>
      <c r="M42" s="6571"/>
      <c r="N42" s="6571"/>
      <c r="O42" s="6571"/>
      <c r="P42" s="6571"/>
      <c r="Q42" s="6571"/>
      <c r="R42" s="6572">
        <f t="shared" si="9"/>
        <v>0</v>
      </c>
      <c r="S42" s="6571"/>
      <c r="T42" s="6571"/>
      <c r="U42" s="6572">
        <f t="shared" si="11"/>
        <v>0</v>
      </c>
      <c r="V42" s="6571"/>
      <c r="W42" s="6573">
        <f t="shared" si="10"/>
        <v>0</v>
      </c>
      <c r="X42" s="6574"/>
    </row>
    <row r="43" spans="2:24">
      <c r="B43" s="6567">
        <v>10</v>
      </c>
      <c r="C43" s="6569" t="s">
        <v>3484</v>
      </c>
      <c r="D43" s="6569"/>
      <c r="E43" s="6569"/>
      <c r="F43" s="6594">
        <f>SUM(F44:F47)</f>
        <v>0</v>
      </c>
      <c r="G43" s="6594">
        <f>SUM(G44:G47)</f>
        <v>0</v>
      </c>
      <c r="H43" s="6594">
        <f>SUM(H44:H47)</f>
        <v>0</v>
      </c>
      <c r="I43" s="6594">
        <f>SUM(I44:I47)</f>
        <v>0</v>
      </c>
      <c r="J43" s="6594">
        <f>SUM(J44:J47)</f>
        <v>0</v>
      </c>
      <c r="K43" s="6594">
        <f t="shared" si="7"/>
        <v>0</v>
      </c>
      <c r="L43" s="6594">
        <f t="shared" ref="L43:Q43" si="13">SUM(L44:L47)</f>
        <v>0</v>
      </c>
      <c r="M43" s="6594">
        <f t="shared" si="13"/>
        <v>0</v>
      </c>
      <c r="N43" s="6594">
        <f t="shared" si="13"/>
        <v>0</v>
      </c>
      <c r="O43" s="6594">
        <f t="shared" si="13"/>
        <v>0</v>
      </c>
      <c r="P43" s="6594">
        <f t="shared" si="13"/>
        <v>0</v>
      </c>
      <c r="Q43" s="6594">
        <f t="shared" si="13"/>
        <v>0</v>
      </c>
      <c r="R43" s="6594">
        <f t="shared" si="9"/>
        <v>0</v>
      </c>
      <c r="S43" s="6594">
        <f>SUM(S44:S47)</f>
        <v>0</v>
      </c>
      <c r="T43" s="6594">
        <f>SUM(T44:T47)</f>
        <v>0</v>
      </c>
      <c r="U43" s="6572">
        <f t="shared" si="11"/>
        <v>0</v>
      </c>
      <c r="V43" s="6594">
        <f>SUM(V44:V47)</f>
        <v>0</v>
      </c>
      <c r="W43" s="6573">
        <f t="shared" si="10"/>
        <v>0</v>
      </c>
      <c r="X43" s="6596">
        <f>SUM(X44:X47)</f>
        <v>0</v>
      </c>
    </row>
    <row r="44" spans="2:24">
      <c r="B44" s="6598"/>
      <c r="C44" s="6568" t="s">
        <v>1657</v>
      </c>
      <c r="D44" s="6569" t="s">
        <v>2786</v>
      </c>
      <c r="E44" s="6569"/>
      <c r="F44" s="6570"/>
      <c r="G44" s="6571"/>
      <c r="H44" s="6571"/>
      <c r="I44" s="6571"/>
      <c r="J44" s="6571"/>
      <c r="K44" s="6594">
        <f t="shared" si="7"/>
        <v>0</v>
      </c>
      <c r="L44" s="6571"/>
      <c r="M44" s="6571"/>
      <c r="N44" s="6571"/>
      <c r="O44" s="6571"/>
      <c r="P44" s="6571"/>
      <c r="Q44" s="6571"/>
      <c r="R44" s="6594">
        <f t="shared" si="9"/>
        <v>0</v>
      </c>
      <c r="S44" s="6571"/>
      <c r="T44" s="6571"/>
      <c r="U44" s="6572">
        <f t="shared" si="11"/>
        <v>0</v>
      </c>
      <c r="V44" s="6571"/>
      <c r="W44" s="6573">
        <f t="shared" si="10"/>
        <v>0</v>
      </c>
      <c r="X44" s="6574"/>
    </row>
    <row r="45" spans="2:24">
      <c r="B45" s="6598"/>
      <c r="C45" s="6568" t="s">
        <v>1660</v>
      </c>
      <c r="D45" s="6569" t="s">
        <v>3485</v>
      </c>
      <c r="E45" s="6569"/>
      <c r="F45" s="6570"/>
      <c r="G45" s="6571"/>
      <c r="H45" s="6571"/>
      <c r="I45" s="6571"/>
      <c r="J45" s="6571"/>
      <c r="K45" s="6594">
        <f t="shared" si="7"/>
        <v>0</v>
      </c>
      <c r="L45" s="6571"/>
      <c r="M45" s="6571"/>
      <c r="N45" s="6571"/>
      <c r="O45" s="6571"/>
      <c r="P45" s="6571"/>
      <c r="Q45" s="6571"/>
      <c r="R45" s="6594">
        <f t="shared" si="9"/>
        <v>0</v>
      </c>
      <c r="S45" s="6571"/>
      <c r="T45" s="6571"/>
      <c r="U45" s="6572">
        <f t="shared" si="11"/>
        <v>0</v>
      </c>
      <c r="V45" s="6571"/>
      <c r="W45" s="6573">
        <f t="shared" si="10"/>
        <v>0</v>
      </c>
      <c r="X45" s="6574"/>
    </row>
    <row r="46" spans="2:24">
      <c r="B46" s="6598"/>
      <c r="C46" s="6568" t="s">
        <v>1663</v>
      </c>
      <c r="D46" s="6569" t="s">
        <v>3477</v>
      </c>
      <c r="E46" s="6569"/>
      <c r="F46" s="6570"/>
      <c r="G46" s="6571"/>
      <c r="H46" s="6571"/>
      <c r="I46" s="6571"/>
      <c r="J46" s="6571"/>
      <c r="K46" s="6594">
        <f t="shared" si="7"/>
        <v>0</v>
      </c>
      <c r="L46" s="6571"/>
      <c r="M46" s="6571"/>
      <c r="N46" s="6571"/>
      <c r="O46" s="6571"/>
      <c r="P46" s="6571"/>
      <c r="Q46" s="6571"/>
      <c r="R46" s="6594">
        <f t="shared" si="9"/>
        <v>0</v>
      </c>
      <c r="S46" s="6571"/>
      <c r="T46" s="6571"/>
      <c r="U46" s="6572">
        <f t="shared" si="11"/>
        <v>0</v>
      </c>
      <c r="V46" s="6571"/>
      <c r="W46" s="6573">
        <f t="shared" si="10"/>
        <v>0</v>
      </c>
      <c r="X46" s="6574"/>
    </row>
    <row r="47" spans="2:24">
      <c r="B47" s="6598"/>
      <c r="C47" s="6568" t="s">
        <v>1666</v>
      </c>
      <c r="D47" s="6569" t="s">
        <v>2789</v>
      </c>
      <c r="E47" s="6569"/>
      <c r="F47" s="6570"/>
      <c r="G47" s="6571"/>
      <c r="H47" s="6571"/>
      <c r="I47" s="6571"/>
      <c r="J47" s="6571"/>
      <c r="K47" s="6594">
        <f t="shared" si="7"/>
        <v>0</v>
      </c>
      <c r="L47" s="6571"/>
      <c r="M47" s="6571"/>
      <c r="N47" s="6571"/>
      <c r="O47" s="6571"/>
      <c r="P47" s="6571"/>
      <c r="Q47" s="6571"/>
      <c r="R47" s="6594">
        <f t="shared" si="9"/>
        <v>0</v>
      </c>
      <c r="S47" s="6571">
        <v>0</v>
      </c>
      <c r="T47" s="6571"/>
      <c r="U47" s="6572">
        <f t="shared" si="11"/>
        <v>0</v>
      </c>
      <c r="V47" s="6571"/>
      <c r="W47" s="6573">
        <f t="shared" si="10"/>
        <v>0</v>
      </c>
      <c r="X47" s="6574"/>
    </row>
    <row r="48" spans="2:24">
      <c r="B48" s="6567">
        <v>11</v>
      </c>
      <c r="C48" s="6569" t="s">
        <v>3486</v>
      </c>
      <c r="D48" s="6569"/>
      <c r="E48" s="6569"/>
      <c r="F48" s="6600">
        <f>SUM(F49:F51)</f>
        <v>0</v>
      </c>
      <c r="G48" s="6601">
        <f>SUM(G49:G51)</f>
        <v>0</v>
      </c>
      <c r="H48" s="6601">
        <f>SUM(H49:H51)</f>
        <v>0</v>
      </c>
      <c r="I48" s="6601">
        <f>SUM(I49:I51)</f>
        <v>0</v>
      </c>
      <c r="J48" s="6601">
        <f>SUM(J49:J51)</f>
        <v>0</v>
      </c>
      <c r="K48" s="6594">
        <f t="shared" si="7"/>
        <v>0</v>
      </c>
      <c r="L48" s="6601">
        <f t="shared" ref="L48:Q48" si="14">SUM(L49:L51)</f>
        <v>0</v>
      </c>
      <c r="M48" s="6601">
        <f t="shared" si="14"/>
        <v>0</v>
      </c>
      <c r="N48" s="6601">
        <f t="shared" si="14"/>
        <v>0</v>
      </c>
      <c r="O48" s="6601">
        <f t="shared" si="14"/>
        <v>0</v>
      </c>
      <c r="P48" s="6601">
        <f t="shared" si="14"/>
        <v>0</v>
      </c>
      <c r="Q48" s="6601">
        <f t="shared" si="14"/>
        <v>0</v>
      </c>
      <c r="R48" s="6572">
        <f t="shared" si="9"/>
        <v>0</v>
      </c>
      <c r="S48" s="6601">
        <f>SUM(S49:S51)</f>
        <v>0</v>
      </c>
      <c r="T48" s="6601">
        <f>SUM(T49:T51)</f>
        <v>0</v>
      </c>
      <c r="U48" s="6572">
        <f t="shared" si="11"/>
        <v>0</v>
      </c>
      <c r="V48" s="6601">
        <f>SUM(V49:V51)</f>
        <v>0</v>
      </c>
      <c r="W48" s="6573">
        <f t="shared" si="10"/>
        <v>0</v>
      </c>
      <c r="X48" s="6602">
        <f>SUM(X49:X51)</f>
        <v>0</v>
      </c>
    </row>
    <row r="49" spans="2:24">
      <c r="B49" s="6598"/>
      <c r="C49" s="6569" t="s">
        <v>1657</v>
      </c>
      <c r="D49" s="6569" t="s">
        <v>2071</v>
      </c>
      <c r="E49" s="6569"/>
      <c r="F49" s="6570"/>
      <c r="G49" s="6571"/>
      <c r="H49" s="6571"/>
      <c r="I49" s="6571"/>
      <c r="J49" s="6571"/>
      <c r="K49" s="6594">
        <f t="shared" si="7"/>
        <v>0</v>
      </c>
      <c r="L49" s="6571"/>
      <c r="M49" s="6571"/>
      <c r="N49" s="6571"/>
      <c r="O49" s="6571"/>
      <c r="P49" s="6571"/>
      <c r="Q49" s="6571"/>
      <c r="R49" s="6572">
        <f t="shared" si="9"/>
        <v>0</v>
      </c>
      <c r="S49" s="6571"/>
      <c r="T49" s="6571"/>
      <c r="U49" s="6572">
        <f t="shared" si="11"/>
        <v>0</v>
      </c>
      <c r="V49" s="6571"/>
      <c r="W49" s="6573">
        <f t="shared" si="10"/>
        <v>0</v>
      </c>
      <c r="X49" s="6574"/>
    </row>
    <row r="50" spans="2:24">
      <c r="B50" s="6598"/>
      <c r="C50" s="6569" t="s">
        <v>1660</v>
      </c>
      <c r="D50" s="6569" t="s">
        <v>3487</v>
      </c>
      <c r="E50" s="6569"/>
      <c r="F50" s="6570"/>
      <c r="G50" s="6571"/>
      <c r="H50" s="6571"/>
      <c r="I50" s="6571"/>
      <c r="J50" s="6571"/>
      <c r="K50" s="6594">
        <f t="shared" si="7"/>
        <v>0</v>
      </c>
      <c r="L50" s="6571"/>
      <c r="M50" s="6571"/>
      <c r="N50" s="6571"/>
      <c r="O50" s="6571"/>
      <c r="P50" s="6571"/>
      <c r="Q50" s="6571"/>
      <c r="R50" s="6572">
        <f t="shared" si="9"/>
        <v>0</v>
      </c>
      <c r="S50" s="6571"/>
      <c r="T50" s="6571"/>
      <c r="U50" s="6572">
        <f t="shared" si="11"/>
        <v>0</v>
      </c>
      <c r="V50" s="6571"/>
      <c r="W50" s="6573">
        <f t="shared" si="10"/>
        <v>0</v>
      </c>
      <c r="X50" s="6574"/>
    </row>
    <row r="51" spans="2:24">
      <c r="B51" s="6598"/>
      <c r="C51" s="6569" t="s">
        <v>1663</v>
      </c>
      <c r="D51" s="6569" t="s">
        <v>3488</v>
      </c>
      <c r="E51" s="6569"/>
      <c r="F51" s="6570"/>
      <c r="G51" s="6571"/>
      <c r="H51" s="6571"/>
      <c r="I51" s="6571"/>
      <c r="J51" s="6571"/>
      <c r="K51" s="6594">
        <f t="shared" si="7"/>
        <v>0</v>
      </c>
      <c r="L51" s="6571"/>
      <c r="M51" s="6571"/>
      <c r="N51" s="6571"/>
      <c r="O51" s="6571"/>
      <c r="P51" s="6571"/>
      <c r="Q51" s="6571"/>
      <c r="R51" s="6572">
        <f t="shared" si="9"/>
        <v>0</v>
      </c>
      <c r="S51" s="6571"/>
      <c r="T51" s="6571"/>
      <c r="U51" s="6572">
        <f t="shared" si="11"/>
        <v>0</v>
      </c>
      <c r="V51" s="6571"/>
      <c r="W51" s="6573">
        <f t="shared" si="10"/>
        <v>0</v>
      </c>
      <c r="X51" s="6574"/>
    </row>
    <row r="52" spans="2:24">
      <c r="B52" s="6567">
        <v>12</v>
      </c>
      <c r="C52" s="6569" t="s">
        <v>3489</v>
      </c>
      <c r="D52" s="6569"/>
      <c r="E52" s="6569"/>
      <c r="F52" s="6600">
        <f>F53+F60+F67+F74</f>
        <v>0</v>
      </c>
      <c r="G52" s="6594">
        <f>G53+G60+G67+G74</f>
        <v>0</v>
      </c>
      <c r="H52" s="6594">
        <f>H53+H60+H67+H74</f>
        <v>0</v>
      </c>
      <c r="I52" s="6594">
        <f>I53+I60+I67+I74</f>
        <v>0</v>
      </c>
      <c r="J52" s="6594">
        <f>J53+J60+J67+J74</f>
        <v>0</v>
      </c>
      <c r="K52" s="6594">
        <f t="shared" si="7"/>
        <v>0</v>
      </c>
      <c r="L52" s="6594">
        <f t="shared" ref="L52:Q52" si="15">L53+L60+L67+L74</f>
        <v>0</v>
      </c>
      <c r="M52" s="6594">
        <f t="shared" si="15"/>
        <v>0</v>
      </c>
      <c r="N52" s="6594">
        <f t="shared" si="15"/>
        <v>0</v>
      </c>
      <c r="O52" s="6594">
        <f t="shared" si="15"/>
        <v>0</v>
      </c>
      <c r="P52" s="6594">
        <f t="shared" si="15"/>
        <v>0</v>
      </c>
      <c r="Q52" s="6594">
        <f t="shared" si="15"/>
        <v>0</v>
      </c>
      <c r="R52" s="6572">
        <f t="shared" si="9"/>
        <v>0</v>
      </c>
      <c r="S52" s="6594">
        <f>S53+S60+S67+S74</f>
        <v>0</v>
      </c>
      <c r="T52" s="6594">
        <f>T53+T60+T67+T74</f>
        <v>0</v>
      </c>
      <c r="U52" s="6572">
        <f t="shared" si="11"/>
        <v>0</v>
      </c>
      <c r="V52" s="6594">
        <f>V53+V60+V67+V74</f>
        <v>0</v>
      </c>
      <c r="W52" s="6573">
        <f t="shared" si="10"/>
        <v>0</v>
      </c>
      <c r="X52" s="6596">
        <f>X53+X60+X67+X74</f>
        <v>0</v>
      </c>
    </row>
    <row r="53" spans="2:24">
      <c r="B53" s="6598"/>
      <c r="C53" s="6569" t="s">
        <v>1657</v>
      </c>
      <c r="D53" s="6569" t="s">
        <v>3490</v>
      </c>
      <c r="E53" s="6597"/>
      <c r="F53" s="6600">
        <f>SUM(F54:F59)</f>
        <v>0</v>
      </c>
      <c r="G53" s="6594">
        <f>SUM(G54:G59)</f>
        <v>0</v>
      </c>
      <c r="H53" s="6594">
        <f>SUM(H54:H59)</f>
        <v>0</v>
      </c>
      <c r="I53" s="6594">
        <f>SUM(I54:I59)</f>
        <v>0</v>
      </c>
      <c r="J53" s="6594">
        <f>SUM(J54:J59)</f>
        <v>0</v>
      </c>
      <c r="K53" s="6594">
        <f t="shared" si="7"/>
        <v>0</v>
      </c>
      <c r="L53" s="6594">
        <f t="shared" ref="L53:Q53" si="16">SUM(L54:L59)</f>
        <v>0</v>
      </c>
      <c r="M53" s="6594">
        <f t="shared" si="16"/>
        <v>0</v>
      </c>
      <c r="N53" s="6594">
        <f t="shared" si="16"/>
        <v>0</v>
      </c>
      <c r="O53" s="6594">
        <f t="shared" si="16"/>
        <v>0</v>
      </c>
      <c r="P53" s="6594">
        <f t="shared" si="16"/>
        <v>0</v>
      </c>
      <c r="Q53" s="6594">
        <f t="shared" si="16"/>
        <v>0</v>
      </c>
      <c r="R53" s="6572">
        <f t="shared" si="9"/>
        <v>0</v>
      </c>
      <c r="S53" s="6594">
        <f>SUM(S54:S59)</f>
        <v>0</v>
      </c>
      <c r="T53" s="6594">
        <f>SUM(T54:T59)</f>
        <v>0</v>
      </c>
      <c r="U53" s="6572">
        <f t="shared" si="11"/>
        <v>0</v>
      </c>
      <c r="V53" s="6594">
        <f>SUM(V54:V59)</f>
        <v>0</v>
      </c>
      <c r="W53" s="6573">
        <f t="shared" si="10"/>
        <v>0</v>
      </c>
      <c r="X53" s="6596">
        <f>SUM(X54:X59)</f>
        <v>0</v>
      </c>
    </row>
    <row r="54" spans="2:24">
      <c r="B54" s="6598"/>
      <c r="C54" s="6569"/>
      <c r="D54" s="6569" t="s">
        <v>2742</v>
      </c>
      <c r="E54" s="6603" t="s">
        <v>2799</v>
      </c>
      <c r="F54" s="6570"/>
      <c r="G54" s="6571"/>
      <c r="H54" s="6571"/>
      <c r="I54" s="6571"/>
      <c r="J54" s="6571"/>
      <c r="K54" s="6594">
        <f t="shared" si="7"/>
        <v>0</v>
      </c>
      <c r="L54" s="6571"/>
      <c r="M54" s="6571"/>
      <c r="N54" s="6571"/>
      <c r="O54" s="6571"/>
      <c r="P54" s="6571"/>
      <c r="Q54" s="6571"/>
      <c r="R54" s="6572">
        <f t="shared" si="9"/>
        <v>0</v>
      </c>
      <c r="S54" s="6571"/>
      <c r="T54" s="6571"/>
      <c r="U54" s="6572">
        <f t="shared" si="11"/>
        <v>0</v>
      </c>
      <c r="V54" s="6571"/>
      <c r="W54" s="6573">
        <f t="shared" si="10"/>
        <v>0</v>
      </c>
      <c r="X54" s="6574"/>
    </row>
    <row r="55" spans="2:24">
      <c r="B55" s="6598"/>
      <c r="C55" s="6569"/>
      <c r="D55" s="6569" t="s">
        <v>2743</v>
      </c>
      <c r="E55" s="6569" t="s">
        <v>3491</v>
      </c>
      <c r="F55" s="6570"/>
      <c r="G55" s="6571"/>
      <c r="H55" s="6571"/>
      <c r="I55" s="6571"/>
      <c r="J55" s="6571"/>
      <c r="K55" s="6594">
        <f t="shared" si="7"/>
        <v>0</v>
      </c>
      <c r="L55" s="6571"/>
      <c r="M55" s="6571"/>
      <c r="N55" s="6571"/>
      <c r="O55" s="6571"/>
      <c r="P55" s="6571"/>
      <c r="Q55" s="6571"/>
      <c r="R55" s="6572">
        <f t="shared" si="9"/>
        <v>0</v>
      </c>
      <c r="S55" s="6571"/>
      <c r="T55" s="6571"/>
      <c r="U55" s="6572">
        <f t="shared" si="11"/>
        <v>0</v>
      </c>
      <c r="V55" s="6571"/>
      <c r="W55" s="6573">
        <f t="shared" si="10"/>
        <v>0</v>
      </c>
      <c r="X55" s="6574"/>
    </row>
    <row r="56" spans="2:24">
      <c r="B56" s="6598"/>
      <c r="C56" s="6569"/>
      <c r="D56" s="6569" t="s">
        <v>3492</v>
      </c>
      <c r="E56" s="6569" t="s">
        <v>2801</v>
      </c>
      <c r="F56" s="6570"/>
      <c r="G56" s="6571"/>
      <c r="H56" s="6571"/>
      <c r="I56" s="6571"/>
      <c r="J56" s="6571"/>
      <c r="K56" s="6594">
        <f t="shared" si="7"/>
        <v>0</v>
      </c>
      <c r="L56" s="6571"/>
      <c r="M56" s="6571"/>
      <c r="N56" s="6571"/>
      <c r="O56" s="6571"/>
      <c r="P56" s="6571"/>
      <c r="Q56" s="6571"/>
      <c r="R56" s="6572">
        <f t="shared" si="9"/>
        <v>0</v>
      </c>
      <c r="S56" s="6571"/>
      <c r="T56" s="6571"/>
      <c r="U56" s="6572">
        <f t="shared" si="11"/>
        <v>0</v>
      </c>
      <c r="V56" s="6571"/>
      <c r="W56" s="6573">
        <f t="shared" si="10"/>
        <v>0</v>
      </c>
      <c r="X56" s="6574"/>
    </row>
    <row r="57" spans="2:24">
      <c r="B57" s="6598"/>
      <c r="C57" s="6569"/>
      <c r="D57" s="6569" t="s">
        <v>3493</v>
      </c>
      <c r="E57" s="6569" t="s">
        <v>3494</v>
      </c>
      <c r="F57" s="6570"/>
      <c r="G57" s="6571"/>
      <c r="H57" s="6571"/>
      <c r="I57" s="6571"/>
      <c r="J57" s="6571"/>
      <c r="K57" s="6594">
        <f t="shared" si="7"/>
        <v>0</v>
      </c>
      <c r="L57" s="6571"/>
      <c r="M57" s="6571"/>
      <c r="N57" s="6571"/>
      <c r="O57" s="6571"/>
      <c r="P57" s="6571"/>
      <c r="Q57" s="6571"/>
      <c r="R57" s="6572">
        <f t="shared" si="9"/>
        <v>0</v>
      </c>
      <c r="S57" s="6571"/>
      <c r="T57" s="6571"/>
      <c r="U57" s="6572">
        <f t="shared" si="11"/>
        <v>0</v>
      </c>
      <c r="V57" s="6571"/>
      <c r="W57" s="6573">
        <f t="shared" si="10"/>
        <v>0</v>
      </c>
      <c r="X57" s="6574"/>
    </row>
    <row r="58" spans="2:24">
      <c r="B58" s="6598"/>
      <c r="C58" s="6569"/>
      <c r="D58" s="6569" t="s">
        <v>3495</v>
      </c>
      <c r="E58" s="6569" t="s">
        <v>2802</v>
      </c>
      <c r="F58" s="6570"/>
      <c r="G58" s="6571"/>
      <c r="H58" s="6571"/>
      <c r="I58" s="6571"/>
      <c r="J58" s="6571"/>
      <c r="K58" s="6594">
        <f t="shared" si="7"/>
        <v>0</v>
      </c>
      <c r="L58" s="6571"/>
      <c r="M58" s="6571"/>
      <c r="N58" s="6571"/>
      <c r="O58" s="6571"/>
      <c r="P58" s="6571"/>
      <c r="Q58" s="6571"/>
      <c r="R58" s="6572">
        <f t="shared" si="9"/>
        <v>0</v>
      </c>
      <c r="S58" s="6571"/>
      <c r="T58" s="6571"/>
      <c r="U58" s="6572">
        <f t="shared" si="11"/>
        <v>0</v>
      </c>
      <c r="V58" s="6571"/>
      <c r="W58" s="6573">
        <f t="shared" si="10"/>
        <v>0</v>
      </c>
      <c r="X58" s="6574"/>
    </row>
    <row r="59" spans="2:24">
      <c r="B59" s="6598"/>
      <c r="C59" s="6569"/>
      <c r="D59" s="6569" t="s">
        <v>3496</v>
      </c>
      <c r="E59" s="6569" t="s">
        <v>243</v>
      </c>
      <c r="F59" s="6570"/>
      <c r="G59" s="6571"/>
      <c r="H59" s="6571"/>
      <c r="I59" s="6571"/>
      <c r="J59" s="6571"/>
      <c r="K59" s="6594">
        <f t="shared" si="7"/>
        <v>0</v>
      </c>
      <c r="L59" s="6571"/>
      <c r="M59" s="6571"/>
      <c r="N59" s="6571"/>
      <c r="O59" s="6571"/>
      <c r="P59" s="6571"/>
      <c r="Q59" s="6571"/>
      <c r="R59" s="6572">
        <f t="shared" si="9"/>
        <v>0</v>
      </c>
      <c r="S59" s="6571"/>
      <c r="T59" s="6571"/>
      <c r="U59" s="6572">
        <f t="shared" si="11"/>
        <v>0</v>
      </c>
      <c r="V59" s="6571"/>
      <c r="W59" s="6573">
        <f t="shared" si="10"/>
        <v>0</v>
      </c>
      <c r="X59" s="6574"/>
    </row>
    <row r="60" spans="2:24">
      <c r="B60" s="6598"/>
      <c r="C60" s="6569" t="s">
        <v>1660</v>
      </c>
      <c r="D60" s="6569" t="s">
        <v>2787</v>
      </c>
      <c r="E60" s="6569"/>
      <c r="F60" s="6600">
        <f>SUM(F61:F66)</f>
        <v>0</v>
      </c>
      <c r="G60" s="6594">
        <f>SUM(G61:G66)</f>
        <v>0</v>
      </c>
      <c r="H60" s="6594">
        <f>SUM(H61:H66)</f>
        <v>0</v>
      </c>
      <c r="I60" s="6594">
        <f>SUM(I61:I66)</f>
        <v>0</v>
      </c>
      <c r="J60" s="6594">
        <f>SUM(J61:J66)</f>
        <v>0</v>
      </c>
      <c r="K60" s="6594">
        <f t="shared" si="7"/>
        <v>0</v>
      </c>
      <c r="L60" s="6594">
        <f t="shared" ref="L60:Q60" si="17">SUM(L61:L66)</f>
        <v>0</v>
      </c>
      <c r="M60" s="6594">
        <f t="shared" si="17"/>
        <v>0</v>
      </c>
      <c r="N60" s="6594">
        <f t="shared" si="17"/>
        <v>0</v>
      </c>
      <c r="O60" s="6594">
        <f t="shared" si="17"/>
        <v>0</v>
      </c>
      <c r="P60" s="6594">
        <f t="shared" si="17"/>
        <v>0</v>
      </c>
      <c r="Q60" s="6594">
        <f t="shared" si="17"/>
        <v>0</v>
      </c>
      <c r="R60" s="6572">
        <f t="shared" si="9"/>
        <v>0</v>
      </c>
      <c r="S60" s="6594">
        <f>SUM(S61:S66)</f>
        <v>0</v>
      </c>
      <c r="T60" s="6594">
        <f>SUM(T61:T66)</f>
        <v>0</v>
      </c>
      <c r="U60" s="6572">
        <f t="shared" si="11"/>
        <v>0</v>
      </c>
      <c r="V60" s="6594">
        <f>SUM(V61:V66)</f>
        <v>0</v>
      </c>
      <c r="W60" s="6573">
        <f t="shared" si="10"/>
        <v>0</v>
      </c>
      <c r="X60" s="6596">
        <f>SUM(X61:X66)</f>
        <v>0</v>
      </c>
    </row>
    <row r="61" spans="2:24">
      <c r="B61" s="6598"/>
      <c r="C61" s="6569"/>
      <c r="D61" s="6569" t="s">
        <v>2744</v>
      </c>
      <c r="E61" s="6603" t="s">
        <v>2799</v>
      </c>
      <c r="F61" s="6570"/>
      <c r="G61" s="6571"/>
      <c r="H61" s="6571"/>
      <c r="I61" s="6571"/>
      <c r="J61" s="6571"/>
      <c r="K61" s="6594">
        <f t="shared" si="7"/>
        <v>0</v>
      </c>
      <c r="L61" s="6571"/>
      <c r="M61" s="6571"/>
      <c r="N61" s="6571"/>
      <c r="O61" s="6571"/>
      <c r="P61" s="6571"/>
      <c r="Q61" s="6571"/>
      <c r="R61" s="6572">
        <f t="shared" si="9"/>
        <v>0</v>
      </c>
      <c r="S61" s="6571"/>
      <c r="T61" s="6571"/>
      <c r="U61" s="6572">
        <f t="shared" si="11"/>
        <v>0</v>
      </c>
      <c r="V61" s="6571"/>
      <c r="W61" s="6573">
        <f t="shared" si="10"/>
        <v>0</v>
      </c>
      <c r="X61" s="6574"/>
    </row>
    <row r="62" spans="2:24">
      <c r="B62" s="6598"/>
      <c r="C62" s="6569"/>
      <c r="D62" s="6569" t="s">
        <v>2745</v>
      </c>
      <c r="E62" s="6569" t="s">
        <v>3491</v>
      </c>
      <c r="F62" s="6570"/>
      <c r="G62" s="6571"/>
      <c r="H62" s="6571"/>
      <c r="I62" s="6571"/>
      <c r="J62" s="6571"/>
      <c r="K62" s="6594">
        <f t="shared" si="7"/>
        <v>0</v>
      </c>
      <c r="L62" s="6571"/>
      <c r="M62" s="6571"/>
      <c r="N62" s="6571"/>
      <c r="O62" s="6571"/>
      <c r="P62" s="6571"/>
      <c r="Q62" s="6571"/>
      <c r="R62" s="6572">
        <f t="shared" si="9"/>
        <v>0</v>
      </c>
      <c r="S62" s="6571"/>
      <c r="T62" s="6571"/>
      <c r="U62" s="6572">
        <f t="shared" si="11"/>
        <v>0</v>
      </c>
      <c r="V62" s="6571"/>
      <c r="W62" s="6573">
        <f t="shared" si="10"/>
        <v>0</v>
      </c>
      <c r="X62" s="6574"/>
    </row>
    <row r="63" spans="2:24">
      <c r="B63" s="6598"/>
      <c r="C63" s="6569"/>
      <c r="D63" s="6569" t="s">
        <v>3497</v>
      </c>
      <c r="E63" s="6569" t="s">
        <v>2801</v>
      </c>
      <c r="F63" s="6570"/>
      <c r="G63" s="6571"/>
      <c r="H63" s="6571"/>
      <c r="I63" s="6571"/>
      <c r="J63" s="6571"/>
      <c r="K63" s="6594">
        <f t="shared" si="7"/>
        <v>0</v>
      </c>
      <c r="L63" s="6571"/>
      <c r="M63" s="6571"/>
      <c r="N63" s="6571"/>
      <c r="O63" s="6571"/>
      <c r="P63" s="6571"/>
      <c r="Q63" s="6571"/>
      <c r="R63" s="6572">
        <f t="shared" si="9"/>
        <v>0</v>
      </c>
      <c r="S63" s="6571"/>
      <c r="T63" s="6571"/>
      <c r="U63" s="6572">
        <f t="shared" si="11"/>
        <v>0</v>
      </c>
      <c r="V63" s="6571"/>
      <c r="W63" s="6573">
        <f t="shared" si="10"/>
        <v>0</v>
      </c>
      <c r="X63" s="6574"/>
    </row>
    <row r="64" spans="2:24">
      <c r="B64" s="6598"/>
      <c r="C64" s="6569"/>
      <c r="D64" s="6569" t="s">
        <v>3498</v>
      </c>
      <c r="E64" s="6569" t="s">
        <v>3494</v>
      </c>
      <c r="F64" s="6570"/>
      <c r="G64" s="6571"/>
      <c r="H64" s="6571"/>
      <c r="I64" s="6571"/>
      <c r="J64" s="6571"/>
      <c r="K64" s="6594">
        <f t="shared" si="7"/>
        <v>0</v>
      </c>
      <c r="L64" s="6571"/>
      <c r="M64" s="6571"/>
      <c r="N64" s="6571"/>
      <c r="O64" s="6571"/>
      <c r="P64" s="6571"/>
      <c r="Q64" s="6571"/>
      <c r="R64" s="6572">
        <f t="shared" si="9"/>
        <v>0</v>
      </c>
      <c r="S64" s="6571"/>
      <c r="T64" s="6571"/>
      <c r="U64" s="6572">
        <f t="shared" si="11"/>
        <v>0</v>
      </c>
      <c r="V64" s="6571"/>
      <c r="W64" s="6573">
        <f t="shared" si="10"/>
        <v>0</v>
      </c>
      <c r="X64" s="6574"/>
    </row>
    <row r="65" spans="2:24">
      <c r="B65" s="6598"/>
      <c r="C65" s="6569"/>
      <c r="D65" s="6569" t="s">
        <v>3499</v>
      </c>
      <c r="E65" s="6569" t="s">
        <v>2802</v>
      </c>
      <c r="F65" s="6570"/>
      <c r="G65" s="6571"/>
      <c r="H65" s="6571"/>
      <c r="I65" s="6571"/>
      <c r="J65" s="6571"/>
      <c r="K65" s="6594">
        <f t="shared" si="7"/>
        <v>0</v>
      </c>
      <c r="L65" s="6571"/>
      <c r="M65" s="6571"/>
      <c r="N65" s="6571"/>
      <c r="O65" s="6571"/>
      <c r="P65" s="6571"/>
      <c r="Q65" s="6571"/>
      <c r="R65" s="6572">
        <f t="shared" si="9"/>
        <v>0</v>
      </c>
      <c r="S65" s="6571"/>
      <c r="T65" s="6571"/>
      <c r="U65" s="6572">
        <f t="shared" si="11"/>
        <v>0</v>
      </c>
      <c r="V65" s="6571"/>
      <c r="W65" s="6573">
        <f t="shared" si="10"/>
        <v>0</v>
      </c>
      <c r="X65" s="6574"/>
    </row>
    <row r="66" spans="2:24">
      <c r="B66" s="6598"/>
      <c r="C66" s="6569"/>
      <c r="D66" s="6569" t="s">
        <v>3500</v>
      </c>
      <c r="E66" s="6569" t="s">
        <v>243</v>
      </c>
      <c r="F66" s="6570"/>
      <c r="G66" s="6571"/>
      <c r="H66" s="6571"/>
      <c r="I66" s="6571"/>
      <c r="J66" s="6571"/>
      <c r="K66" s="6594">
        <f t="shared" si="7"/>
        <v>0</v>
      </c>
      <c r="L66" s="6571"/>
      <c r="M66" s="6571"/>
      <c r="N66" s="6571"/>
      <c r="O66" s="6571"/>
      <c r="P66" s="6571"/>
      <c r="Q66" s="6571"/>
      <c r="R66" s="6572">
        <f t="shared" si="9"/>
        <v>0</v>
      </c>
      <c r="S66" s="6571"/>
      <c r="T66" s="6571"/>
      <c r="U66" s="6572">
        <f t="shared" si="11"/>
        <v>0</v>
      </c>
      <c r="V66" s="6571"/>
      <c r="W66" s="6573">
        <f t="shared" si="10"/>
        <v>0</v>
      </c>
      <c r="X66" s="6574"/>
    </row>
    <row r="67" spans="2:24">
      <c r="B67" s="6598"/>
      <c r="C67" s="6569" t="s">
        <v>1663</v>
      </c>
      <c r="D67" s="6569" t="s">
        <v>2788</v>
      </c>
      <c r="E67" s="6569"/>
      <c r="F67" s="6600">
        <f>SUM(F68:F73)</f>
        <v>0</v>
      </c>
      <c r="G67" s="6594">
        <f>SUM(G68:G73)</f>
        <v>0</v>
      </c>
      <c r="H67" s="6594">
        <f>SUM(H68:H73)</f>
        <v>0</v>
      </c>
      <c r="I67" s="6594">
        <f>SUM(I68:I73)</f>
        <v>0</v>
      </c>
      <c r="J67" s="6594">
        <f>SUM(J68:J73)</f>
        <v>0</v>
      </c>
      <c r="K67" s="6594">
        <f t="shared" si="7"/>
        <v>0</v>
      </c>
      <c r="L67" s="6594">
        <f t="shared" ref="L67:Q67" si="18">SUM(L68:L73)</f>
        <v>0</v>
      </c>
      <c r="M67" s="6594">
        <f t="shared" si="18"/>
        <v>0</v>
      </c>
      <c r="N67" s="6594">
        <f t="shared" si="18"/>
        <v>0</v>
      </c>
      <c r="O67" s="6594">
        <f t="shared" si="18"/>
        <v>0</v>
      </c>
      <c r="P67" s="6594">
        <f t="shared" si="18"/>
        <v>0</v>
      </c>
      <c r="Q67" s="6594">
        <f t="shared" si="18"/>
        <v>0</v>
      </c>
      <c r="R67" s="6572">
        <f t="shared" si="9"/>
        <v>0</v>
      </c>
      <c r="S67" s="6594">
        <f>SUM(S68:S73)</f>
        <v>0</v>
      </c>
      <c r="T67" s="6594">
        <f>SUM(T68:T73)</f>
        <v>0</v>
      </c>
      <c r="U67" s="6572">
        <f t="shared" si="11"/>
        <v>0</v>
      </c>
      <c r="V67" s="6594">
        <f>SUM(V68:V73)</f>
        <v>0</v>
      </c>
      <c r="W67" s="6573">
        <f t="shared" si="10"/>
        <v>0</v>
      </c>
      <c r="X67" s="6596">
        <f>SUM(X68:X73)</f>
        <v>0</v>
      </c>
    </row>
    <row r="68" spans="2:24">
      <c r="B68" s="6598"/>
      <c r="C68" s="6569"/>
      <c r="D68" s="6569" t="s">
        <v>3501</v>
      </c>
      <c r="E68" s="6603" t="s">
        <v>2799</v>
      </c>
      <c r="F68" s="6570"/>
      <c r="G68" s="6571"/>
      <c r="H68" s="6571"/>
      <c r="I68" s="6571"/>
      <c r="J68" s="6571"/>
      <c r="K68" s="6594">
        <f t="shared" si="7"/>
        <v>0</v>
      </c>
      <c r="L68" s="6571"/>
      <c r="M68" s="6571"/>
      <c r="N68" s="6571"/>
      <c r="O68" s="6571"/>
      <c r="P68" s="6571"/>
      <c r="Q68" s="6571"/>
      <c r="R68" s="6572">
        <f t="shared" si="9"/>
        <v>0</v>
      </c>
      <c r="S68" s="6571"/>
      <c r="T68" s="6571"/>
      <c r="U68" s="6572">
        <f t="shared" si="11"/>
        <v>0</v>
      </c>
      <c r="V68" s="6571"/>
      <c r="W68" s="6573">
        <f t="shared" si="10"/>
        <v>0</v>
      </c>
      <c r="X68" s="6574"/>
    </row>
    <row r="69" spans="2:24">
      <c r="B69" s="6598"/>
      <c r="C69" s="6569"/>
      <c r="D69" s="6569" t="s">
        <v>3502</v>
      </c>
      <c r="E69" s="6569" t="s">
        <v>3491</v>
      </c>
      <c r="F69" s="6570"/>
      <c r="G69" s="6571"/>
      <c r="H69" s="6571"/>
      <c r="I69" s="6571"/>
      <c r="J69" s="6571"/>
      <c r="K69" s="6594">
        <f t="shared" si="7"/>
        <v>0</v>
      </c>
      <c r="L69" s="6571"/>
      <c r="M69" s="6571"/>
      <c r="N69" s="6571"/>
      <c r="O69" s="6571"/>
      <c r="P69" s="6571"/>
      <c r="Q69" s="6571"/>
      <c r="R69" s="6572">
        <f t="shared" si="9"/>
        <v>0</v>
      </c>
      <c r="S69" s="6571"/>
      <c r="T69" s="6571"/>
      <c r="U69" s="6572">
        <f t="shared" si="11"/>
        <v>0</v>
      </c>
      <c r="V69" s="6571"/>
      <c r="W69" s="6573">
        <f t="shared" si="10"/>
        <v>0</v>
      </c>
      <c r="X69" s="6574"/>
    </row>
    <row r="70" spans="2:24">
      <c r="B70" s="6598"/>
      <c r="C70" s="6569"/>
      <c r="D70" s="6569" t="s">
        <v>3503</v>
      </c>
      <c r="E70" s="6569" t="s">
        <v>2801</v>
      </c>
      <c r="F70" s="6570"/>
      <c r="G70" s="6571"/>
      <c r="H70" s="6571"/>
      <c r="I70" s="6571"/>
      <c r="J70" s="6571"/>
      <c r="K70" s="6594">
        <f t="shared" si="7"/>
        <v>0</v>
      </c>
      <c r="L70" s="6571"/>
      <c r="M70" s="6571"/>
      <c r="N70" s="6571"/>
      <c r="O70" s="6571"/>
      <c r="P70" s="6571"/>
      <c r="Q70" s="6571"/>
      <c r="R70" s="6572">
        <f t="shared" si="9"/>
        <v>0</v>
      </c>
      <c r="S70" s="6571"/>
      <c r="T70" s="6571"/>
      <c r="U70" s="6572">
        <f t="shared" si="11"/>
        <v>0</v>
      </c>
      <c r="V70" s="6571"/>
      <c r="W70" s="6573">
        <f t="shared" si="10"/>
        <v>0</v>
      </c>
      <c r="X70" s="6574"/>
    </row>
    <row r="71" spans="2:24">
      <c r="B71" s="6598"/>
      <c r="C71" s="6569"/>
      <c r="D71" s="6569" t="s">
        <v>3504</v>
      </c>
      <c r="E71" s="6569" t="s">
        <v>3494</v>
      </c>
      <c r="F71" s="6570"/>
      <c r="G71" s="6571"/>
      <c r="H71" s="6571"/>
      <c r="I71" s="6571"/>
      <c r="J71" s="6571"/>
      <c r="K71" s="6594">
        <f t="shared" si="7"/>
        <v>0</v>
      </c>
      <c r="L71" s="6571"/>
      <c r="M71" s="6571"/>
      <c r="N71" s="6571"/>
      <c r="O71" s="6571"/>
      <c r="P71" s="6571"/>
      <c r="Q71" s="6571"/>
      <c r="R71" s="6572">
        <f t="shared" si="9"/>
        <v>0</v>
      </c>
      <c r="S71" s="6571"/>
      <c r="T71" s="6571"/>
      <c r="U71" s="6572">
        <f t="shared" si="11"/>
        <v>0</v>
      </c>
      <c r="V71" s="6571"/>
      <c r="W71" s="6573">
        <f t="shared" si="10"/>
        <v>0</v>
      </c>
      <c r="X71" s="6574"/>
    </row>
    <row r="72" spans="2:24">
      <c r="B72" s="6598"/>
      <c r="C72" s="6569"/>
      <c r="D72" s="6569" t="s">
        <v>3505</v>
      </c>
      <c r="E72" s="6569" t="s">
        <v>2802</v>
      </c>
      <c r="F72" s="6570"/>
      <c r="G72" s="6571"/>
      <c r="H72" s="6571"/>
      <c r="I72" s="6571"/>
      <c r="J72" s="6571"/>
      <c r="K72" s="6594">
        <f t="shared" si="7"/>
        <v>0</v>
      </c>
      <c r="L72" s="6571"/>
      <c r="M72" s="6571"/>
      <c r="N72" s="6571"/>
      <c r="O72" s="6571"/>
      <c r="P72" s="6571"/>
      <c r="Q72" s="6571"/>
      <c r="R72" s="6572">
        <f t="shared" si="9"/>
        <v>0</v>
      </c>
      <c r="S72" s="6571"/>
      <c r="T72" s="6571"/>
      <c r="U72" s="6572">
        <f t="shared" si="11"/>
        <v>0</v>
      </c>
      <c r="V72" s="6571"/>
      <c r="W72" s="6573">
        <f t="shared" si="10"/>
        <v>0</v>
      </c>
      <c r="X72" s="6574"/>
    </row>
    <row r="73" spans="2:24">
      <c r="B73" s="6598"/>
      <c r="C73" s="6569"/>
      <c r="D73" s="6569" t="s">
        <v>3506</v>
      </c>
      <c r="E73" s="6569" t="s">
        <v>243</v>
      </c>
      <c r="F73" s="6570"/>
      <c r="G73" s="6571"/>
      <c r="H73" s="6571"/>
      <c r="I73" s="6571"/>
      <c r="J73" s="6571"/>
      <c r="K73" s="6594">
        <f t="shared" si="7"/>
        <v>0</v>
      </c>
      <c r="L73" s="6571"/>
      <c r="M73" s="6571"/>
      <c r="N73" s="6571"/>
      <c r="O73" s="6571"/>
      <c r="P73" s="6571"/>
      <c r="Q73" s="6571"/>
      <c r="R73" s="6572">
        <f t="shared" si="9"/>
        <v>0</v>
      </c>
      <c r="S73" s="6571"/>
      <c r="T73" s="6571"/>
      <c r="U73" s="6572">
        <f t="shared" si="11"/>
        <v>0</v>
      </c>
      <c r="V73" s="6571"/>
      <c r="W73" s="6573">
        <f t="shared" si="10"/>
        <v>0</v>
      </c>
      <c r="X73" s="6574"/>
    </row>
    <row r="74" spans="2:24">
      <c r="B74" s="6598"/>
      <c r="C74" s="6569" t="s">
        <v>1666</v>
      </c>
      <c r="D74" s="6569" t="s">
        <v>2789</v>
      </c>
      <c r="E74" s="6569"/>
      <c r="F74" s="6600">
        <f>SUM(F75:F80)</f>
        <v>0</v>
      </c>
      <c r="G74" s="6594">
        <f>SUM(G75:G80)</f>
        <v>0</v>
      </c>
      <c r="H74" s="6594">
        <f>SUM(H75:H80)</f>
        <v>0</v>
      </c>
      <c r="I74" s="6594">
        <f>SUM(I75:I80)</f>
        <v>0</v>
      </c>
      <c r="J74" s="6594">
        <f>SUM(J75:J80)</f>
        <v>0</v>
      </c>
      <c r="K74" s="6594">
        <f t="shared" si="7"/>
        <v>0</v>
      </c>
      <c r="L74" s="6594">
        <f t="shared" ref="L74:Q74" si="19">SUM(L75:L80)</f>
        <v>0</v>
      </c>
      <c r="M74" s="6594">
        <f t="shared" si="19"/>
        <v>0</v>
      </c>
      <c r="N74" s="6594">
        <f t="shared" si="19"/>
        <v>0</v>
      </c>
      <c r="O74" s="6594">
        <f t="shared" si="19"/>
        <v>0</v>
      </c>
      <c r="P74" s="6594">
        <f t="shared" si="19"/>
        <v>0</v>
      </c>
      <c r="Q74" s="6594">
        <f t="shared" si="19"/>
        <v>0</v>
      </c>
      <c r="R74" s="6572">
        <f t="shared" si="9"/>
        <v>0</v>
      </c>
      <c r="S74" s="6594">
        <f>SUM(S75:S80)</f>
        <v>0</v>
      </c>
      <c r="T74" s="6594">
        <f>SUM(T75:T80)</f>
        <v>0</v>
      </c>
      <c r="U74" s="6572">
        <f t="shared" si="11"/>
        <v>0</v>
      </c>
      <c r="V74" s="6594">
        <f>SUM(V75:V80)</f>
        <v>0</v>
      </c>
      <c r="W74" s="6573">
        <f t="shared" si="10"/>
        <v>0</v>
      </c>
      <c r="X74" s="6596">
        <f>SUM(X75:X80)</f>
        <v>0</v>
      </c>
    </row>
    <row r="75" spans="2:24">
      <c r="B75" s="6598"/>
      <c r="C75" s="6569"/>
      <c r="D75" s="6569" t="s">
        <v>3507</v>
      </c>
      <c r="E75" s="6603" t="s">
        <v>2799</v>
      </c>
      <c r="F75" s="6570"/>
      <c r="G75" s="6571"/>
      <c r="H75" s="6571"/>
      <c r="I75" s="6571"/>
      <c r="J75" s="6571"/>
      <c r="K75" s="6594">
        <f t="shared" si="7"/>
        <v>0</v>
      </c>
      <c r="L75" s="6571"/>
      <c r="M75" s="6571"/>
      <c r="N75" s="6571"/>
      <c r="O75" s="6571"/>
      <c r="P75" s="6571"/>
      <c r="Q75" s="6571"/>
      <c r="R75" s="6572">
        <f t="shared" si="9"/>
        <v>0</v>
      </c>
      <c r="S75" s="6571"/>
      <c r="T75" s="6571"/>
      <c r="U75" s="6572">
        <f t="shared" si="11"/>
        <v>0</v>
      </c>
      <c r="V75" s="6571"/>
      <c r="W75" s="6573">
        <f t="shared" si="10"/>
        <v>0</v>
      </c>
      <c r="X75" s="6574"/>
    </row>
    <row r="76" spans="2:24">
      <c r="B76" s="6598"/>
      <c r="C76" s="6569"/>
      <c r="D76" s="6569" t="s">
        <v>3508</v>
      </c>
      <c r="E76" s="6569" t="s">
        <v>3491</v>
      </c>
      <c r="F76" s="6570"/>
      <c r="G76" s="6571"/>
      <c r="H76" s="6571"/>
      <c r="I76" s="6571"/>
      <c r="J76" s="6571"/>
      <c r="K76" s="6594">
        <f t="shared" si="7"/>
        <v>0</v>
      </c>
      <c r="L76" s="6571"/>
      <c r="M76" s="6571"/>
      <c r="N76" s="6571"/>
      <c r="O76" s="6571"/>
      <c r="P76" s="6571"/>
      <c r="Q76" s="6571"/>
      <c r="R76" s="6572">
        <f t="shared" si="9"/>
        <v>0</v>
      </c>
      <c r="S76" s="6571"/>
      <c r="T76" s="6571"/>
      <c r="U76" s="6572">
        <f t="shared" si="11"/>
        <v>0</v>
      </c>
      <c r="V76" s="6571"/>
      <c r="W76" s="6573">
        <f t="shared" si="10"/>
        <v>0</v>
      </c>
      <c r="X76" s="6574"/>
    </row>
    <row r="77" spans="2:24">
      <c r="B77" s="6598"/>
      <c r="C77" s="6569"/>
      <c r="D77" s="6569" t="s">
        <v>3509</v>
      </c>
      <c r="E77" s="6569" t="s">
        <v>2801</v>
      </c>
      <c r="F77" s="6570"/>
      <c r="G77" s="6571"/>
      <c r="H77" s="6571"/>
      <c r="I77" s="6571"/>
      <c r="J77" s="6571"/>
      <c r="K77" s="6594">
        <f t="shared" si="7"/>
        <v>0</v>
      </c>
      <c r="L77" s="6571"/>
      <c r="M77" s="6571"/>
      <c r="N77" s="6571"/>
      <c r="O77" s="6571"/>
      <c r="P77" s="6571"/>
      <c r="Q77" s="6571"/>
      <c r="R77" s="6572">
        <f t="shared" si="9"/>
        <v>0</v>
      </c>
      <c r="S77" s="6571"/>
      <c r="T77" s="6571"/>
      <c r="U77" s="6572">
        <f t="shared" si="11"/>
        <v>0</v>
      </c>
      <c r="V77" s="6571"/>
      <c r="W77" s="6573">
        <f t="shared" si="10"/>
        <v>0</v>
      </c>
      <c r="X77" s="6574"/>
    </row>
    <row r="78" spans="2:24">
      <c r="B78" s="6598"/>
      <c r="C78" s="6569"/>
      <c r="D78" s="6569" t="s">
        <v>3510</v>
      </c>
      <c r="E78" s="6569" t="s">
        <v>3494</v>
      </c>
      <c r="F78" s="6570"/>
      <c r="G78" s="6571"/>
      <c r="H78" s="6571"/>
      <c r="I78" s="6571"/>
      <c r="J78" s="6571"/>
      <c r="K78" s="6594">
        <f t="shared" si="7"/>
        <v>0</v>
      </c>
      <c r="L78" s="6571"/>
      <c r="M78" s="6571"/>
      <c r="N78" s="6571"/>
      <c r="O78" s="6571"/>
      <c r="P78" s="6571"/>
      <c r="Q78" s="6571"/>
      <c r="R78" s="6572">
        <f t="shared" si="9"/>
        <v>0</v>
      </c>
      <c r="S78" s="6571"/>
      <c r="T78" s="6571"/>
      <c r="U78" s="6572">
        <f t="shared" si="11"/>
        <v>0</v>
      </c>
      <c r="V78" s="6571"/>
      <c r="W78" s="6573">
        <f t="shared" si="10"/>
        <v>0</v>
      </c>
      <c r="X78" s="6574"/>
    </row>
    <row r="79" spans="2:24">
      <c r="B79" s="6598"/>
      <c r="C79" s="6569"/>
      <c r="D79" s="6569" t="s">
        <v>3511</v>
      </c>
      <c r="E79" s="6569" t="s">
        <v>2802</v>
      </c>
      <c r="F79" s="6570"/>
      <c r="G79" s="6571"/>
      <c r="H79" s="6571"/>
      <c r="I79" s="6571"/>
      <c r="J79" s="6571"/>
      <c r="K79" s="6594">
        <f t="shared" si="7"/>
        <v>0</v>
      </c>
      <c r="L79" s="6571"/>
      <c r="M79" s="6571"/>
      <c r="N79" s="6571"/>
      <c r="O79" s="6571"/>
      <c r="P79" s="6571"/>
      <c r="Q79" s="6571"/>
      <c r="R79" s="6572">
        <f t="shared" si="9"/>
        <v>0</v>
      </c>
      <c r="S79" s="6571"/>
      <c r="T79" s="6571"/>
      <c r="U79" s="6572">
        <f t="shared" si="11"/>
        <v>0</v>
      </c>
      <c r="V79" s="6571"/>
      <c r="W79" s="6573">
        <f t="shared" si="10"/>
        <v>0</v>
      </c>
      <c r="X79" s="6574"/>
    </row>
    <row r="80" spans="2:24">
      <c r="B80" s="6598"/>
      <c r="C80" s="6569"/>
      <c r="D80" s="6569" t="s">
        <v>3512</v>
      </c>
      <c r="E80" s="6569" t="s">
        <v>243</v>
      </c>
      <c r="F80" s="6570"/>
      <c r="G80" s="6571"/>
      <c r="H80" s="6571"/>
      <c r="I80" s="6571"/>
      <c r="J80" s="6571"/>
      <c r="K80" s="6594">
        <f t="shared" si="7"/>
        <v>0</v>
      </c>
      <c r="L80" s="6571"/>
      <c r="M80" s="6571"/>
      <c r="N80" s="6571"/>
      <c r="O80" s="6571"/>
      <c r="P80" s="6571"/>
      <c r="Q80" s="6571"/>
      <c r="R80" s="6572">
        <f t="shared" si="9"/>
        <v>0</v>
      </c>
      <c r="S80" s="6571"/>
      <c r="T80" s="6571"/>
      <c r="U80" s="6572">
        <f t="shared" si="11"/>
        <v>0</v>
      </c>
      <c r="V80" s="6571"/>
      <c r="W80" s="6573">
        <f t="shared" si="10"/>
        <v>0</v>
      </c>
      <c r="X80" s="6574"/>
    </row>
    <row r="81" spans="2:24">
      <c r="B81" s="6567">
        <v>13</v>
      </c>
      <c r="C81" s="6569" t="s">
        <v>3513</v>
      </c>
      <c r="D81" s="6569"/>
      <c r="E81" s="6569"/>
      <c r="F81" s="6600">
        <f>F82+F89+F96</f>
        <v>0</v>
      </c>
      <c r="G81" s="6594">
        <f>G82+G89+G96</f>
        <v>0</v>
      </c>
      <c r="H81" s="6594">
        <f>H82+H89+H96</f>
        <v>0</v>
      </c>
      <c r="I81" s="6594">
        <f>I82+I89+I96</f>
        <v>0</v>
      </c>
      <c r="J81" s="6594">
        <f>J82+J89+J96</f>
        <v>0</v>
      </c>
      <c r="K81" s="6594">
        <f t="shared" si="7"/>
        <v>0</v>
      </c>
      <c r="L81" s="6594">
        <f t="shared" ref="L81:Q81" si="20">L82+L89+L96</f>
        <v>0</v>
      </c>
      <c r="M81" s="6594">
        <f t="shared" si="20"/>
        <v>0</v>
      </c>
      <c r="N81" s="6594">
        <f t="shared" si="20"/>
        <v>0</v>
      </c>
      <c r="O81" s="6594">
        <f t="shared" si="20"/>
        <v>0</v>
      </c>
      <c r="P81" s="6594">
        <f t="shared" si="20"/>
        <v>0</v>
      </c>
      <c r="Q81" s="6594">
        <f t="shared" si="20"/>
        <v>0</v>
      </c>
      <c r="R81" s="6572">
        <f t="shared" si="9"/>
        <v>0</v>
      </c>
      <c r="S81" s="6594">
        <f>S82+S89+S96</f>
        <v>0</v>
      </c>
      <c r="T81" s="6594">
        <f>T82+T89+T96</f>
        <v>0</v>
      </c>
      <c r="U81" s="6572">
        <f t="shared" si="11"/>
        <v>0</v>
      </c>
      <c r="V81" s="6594">
        <f>V82+V89+V96</f>
        <v>0</v>
      </c>
      <c r="W81" s="6573">
        <f t="shared" si="10"/>
        <v>0</v>
      </c>
      <c r="X81" s="6596">
        <f>X82+X89+X96</f>
        <v>0</v>
      </c>
    </row>
    <row r="82" spans="2:24">
      <c r="B82" s="6598"/>
      <c r="C82" s="6569" t="s">
        <v>1657</v>
      </c>
      <c r="D82" s="6569" t="s">
        <v>2071</v>
      </c>
      <c r="E82" s="6597"/>
      <c r="F82" s="6600">
        <f>SUM(F83:F88)</f>
        <v>0</v>
      </c>
      <c r="G82" s="6594">
        <f>SUM(G83:G88)</f>
        <v>0</v>
      </c>
      <c r="H82" s="6594">
        <f>SUM(H83:H88)</f>
        <v>0</v>
      </c>
      <c r="I82" s="6594">
        <f>SUM(I83:I88)</f>
        <v>0</v>
      </c>
      <c r="J82" s="6594">
        <f>SUM(J83:J88)</f>
        <v>0</v>
      </c>
      <c r="K82" s="6594">
        <f t="shared" si="7"/>
        <v>0</v>
      </c>
      <c r="L82" s="6594">
        <f t="shared" ref="L82:Q82" si="21">SUM(L83:L88)</f>
        <v>0</v>
      </c>
      <c r="M82" s="6594">
        <f t="shared" si="21"/>
        <v>0</v>
      </c>
      <c r="N82" s="6594">
        <f t="shared" si="21"/>
        <v>0</v>
      </c>
      <c r="O82" s="6594">
        <f t="shared" si="21"/>
        <v>0</v>
      </c>
      <c r="P82" s="6594">
        <f t="shared" si="21"/>
        <v>0</v>
      </c>
      <c r="Q82" s="6594">
        <f t="shared" si="21"/>
        <v>0</v>
      </c>
      <c r="R82" s="6572">
        <f t="shared" si="9"/>
        <v>0</v>
      </c>
      <c r="S82" s="6594">
        <f>SUM(S83:S88)</f>
        <v>0</v>
      </c>
      <c r="T82" s="6594">
        <f>SUM(T83:T88)</f>
        <v>0</v>
      </c>
      <c r="U82" s="6572">
        <f t="shared" si="11"/>
        <v>0</v>
      </c>
      <c r="V82" s="6594">
        <f>SUM(V83:V88)</f>
        <v>0</v>
      </c>
      <c r="W82" s="6573">
        <f t="shared" si="10"/>
        <v>0</v>
      </c>
      <c r="X82" s="6596">
        <f>SUM(X83:X88)</f>
        <v>0</v>
      </c>
    </row>
    <row r="83" spans="2:24">
      <c r="B83" s="6598"/>
      <c r="C83" s="6569"/>
      <c r="D83" s="6569" t="s">
        <v>2742</v>
      </c>
      <c r="E83" s="6603" t="s">
        <v>2799</v>
      </c>
      <c r="F83" s="6570"/>
      <c r="G83" s="6571"/>
      <c r="H83" s="6571"/>
      <c r="I83" s="6571"/>
      <c r="J83" s="6571"/>
      <c r="K83" s="6594">
        <f t="shared" si="7"/>
        <v>0</v>
      </c>
      <c r="L83" s="6571"/>
      <c r="M83" s="6571"/>
      <c r="N83" s="6571"/>
      <c r="O83" s="6571"/>
      <c r="P83" s="6571"/>
      <c r="Q83" s="6571"/>
      <c r="R83" s="6572">
        <f t="shared" si="9"/>
        <v>0</v>
      </c>
      <c r="S83" s="6571"/>
      <c r="T83" s="6571"/>
      <c r="U83" s="6572">
        <f t="shared" si="11"/>
        <v>0</v>
      </c>
      <c r="V83" s="6571"/>
      <c r="W83" s="6573">
        <f t="shared" si="10"/>
        <v>0</v>
      </c>
      <c r="X83" s="6574"/>
    </row>
    <row r="84" spans="2:24">
      <c r="B84" s="6598"/>
      <c r="C84" s="6569"/>
      <c r="D84" s="6569" t="s">
        <v>2743</v>
      </c>
      <c r="E84" s="6569" t="s">
        <v>3491</v>
      </c>
      <c r="F84" s="6570"/>
      <c r="G84" s="6571"/>
      <c r="H84" s="6571"/>
      <c r="I84" s="6571"/>
      <c r="J84" s="6571"/>
      <c r="K84" s="6594">
        <f t="shared" si="7"/>
        <v>0</v>
      </c>
      <c r="L84" s="6571"/>
      <c r="M84" s="6571"/>
      <c r="N84" s="6571"/>
      <c r="O84" s="6571"/>
      <c r="P84" s="6571"/>
      <c r="Q84" s="6571"/>
      <c r="R84" s="6572">
        <f t="shared" si="9"/>
        <v>0</v>
      </c>
      <c r="S84" s="6571"/>
      <c r="T84" s="6571"/>
      <c r="U84" s="6572">
        <f t="shared" si="11"/>
        <v>0</v>
      </c>
      <c r="V84" s="6571"/>
      <c r="W84" s="6573">
        <f t="shared" si="10"/>
        <v>0</v>
      </c>
      <c r="X84" s="6574"/>
    </row>
    <row r="85" spans="2:24">
      <c r="B85" s="6598"/>
      <c r="C85" s="6569"/>
      <c r="D85" s="6569" t="s">
        <v>3492</v>
      </c>
      <c r="E85" s="6569" t="s">
        <v>2801</v>
      </c>
      <c r="F85" s="6570"/>
      <c r="G85" s="6571"/>
      <c r="H85" s="6571"/>
      <c r="I85" s="6571"/>
      <c r="J85" s="6571"/>
      <c r="K85" s="6594">
        <f t="shared" si="7"/>
        <v>0</v>
      </c>
      <c r="L85" s="6571"/>
      <c r="M85" s="6571"/>
      <c r="N85" s="6571"/>
      <c r="O85" s="6571"/>
      <c r="P85" s="6571"/>
      <c r="Q85" s="6571"/>
      <c r="R85" s="6572">
        <f t="shared" si="9"/>
        <v>0</v>
      </c>
      <c r="S85" s="6571"/>
      <c r="T85" s="6571"/>
      <c r="U85" s="6572">
        <f t="shared" si="11"/>
        <v>0</v>
      </c>
      <c r="V85" s="6571"/>
      <c r="W85" s="6573">
        <f t="shared" si="10"/>
        <v>0</v>
      </c>
      <c r="X85" s="6574"/>
    </row>
    <row r="86" spans="2:24">
      <c r="B86" s="6598"/>
      <c r="C86" s="6569"/>
      <c r="D86" s="6569" t="s">
        <v>3493</v>
      </c>
      <c r="E86" s="6569" t="s">
        <v>3494</v>
      </c>
      <c r="F86" s="6570"/>
      <c r="G86" s="6571"/>
      <c r="H86" s="6571"/>
      <c r="I86" s="6571"/>
      <c r="J86" s="6571"/>
      <c r="K86" s="6594">
        <f t="shared" si="7"/>
        <v>0</v>
      </c>
      <c r="L86" s="6571"/>
      <c r="M86" s="6571"/>
      <c r="N86" s="6571"/>
      <c r="O86" s="6571"/>
      <c r="P86" s="6571"/>
      <c r="Q86" s="6571"/>
      <c r="R86" s="6572">
        <f t="shared" si="9"/>
        <v>0</v>
      </c>
      <c r="S86" s="6571"/>
      <c r="T86" s="6571"/>
      <c r="U86" s="6572">
        <f t="shared" si="11"/>
        <v>0</v>
      </c>
      <c r="V86" s="6571"/>
      <c r="W86" s="6573">
        <f t="shared" si="10"/>
        <v>0</v>
      </c>
      <c r="X86" s="6574"/>
    </row>
    <row r="87" spans="2:24">
      <c r="B87" s="6598"/>
      <c r="C87" s="6569"/>
      <c r="D87" s="6569" t="s">
        <v>3495</v>
      </c>
      <c r="E87" s="6569" t="s">
        <v>2802</v>
      </c>
      <c r="F87" s="6570"/>
      <c r="G87" s="6571"/>
      <c r="H87" s="6571"/>
      <c r="I87" s="6571"/>
      <c r="J87" s="6571"/>
      <c r="K87" s="6594">
        <f t="shared" si="7"/>
        <v>0</v>
      </c>
      <c r="L87" s="6571"/>
      <c r="M87" s="6571"/>
      <c r="N87" s="6571"/>
      <c r="O87" s="6571"/>
      <c r="P87" s="6571"/>
      <c r="Q87" s="6571"/>
      <c r="R87" s="6572">
        <f t="shared" si="9"/>
        <v>0</v>
      </c>
      <c r="S87" s="6571"/>
      <c r="T87" s="6571"/>
      <c r="U87" s="6572">
        <f t="shared" si="11"/>
        <v>0</v>
      </c>
      <c r="V87" s="6571"/>
      <c r="W87" s="6573">
        <f t="shared" si="10"/>
        <v>0</v>
      </c>
      <c r="X87" s="6574"/>
    </row>
    <row r="88" spans="2:24">
      <c r="B88" s="6598"/>
      <c r="C88" s="6569"/>
      <c r="D88" s="6569" t="s">
        <v>3496</v>
      </c>
      <c r="E88" s="6569" t="s">
        <v>243</v>
      </c>
      <c r="F88" s="6570"/>
      <c r="G88" s="6571"/>
      <c r="H88" s="6571"/>
      <c r="I88" s="6571"/>
      <c r="J88" s="6571"/>
      <c r="K88" s="6594">
        <f t="shared" si="7"/>
        <v>0</v>
      </c>
      <c r="L88" s="6571"/>
      <c r="M88" s="6571"/>
      <c r="N88" s="6571"/>
      <c r="O88" s="6571"/>
      <c r="P88" s="6571"/>
      <c r="Q88" s="6571"/>
      <c r="R88" s="6572">
        <f t="shared" si="9"/>
        <v>0</v>
      </c>
      <c r="S88" s="6571"/>
      <c r="T88" s="6571"/>
      <c r="U88" s="6572">
        <f t="shared" si="11"/>
        <v>0</v>
      </c>
      <c r="V88" s="6571"/>
      <c r="W88" s="6573">
        <f t="shared" si="10"/>
        <v>0</v>
      </c>
      <c r="X88" s="6574"/>
    </row>
    <row r="89" spans="2:24">
      <c r="B89" s="6598"/>
      <c r="C89" s="6569" t="s">
        <v>1660</v>
      </c>
      <c r="D89" s="6569" t="s">
        <v>3487</v>
      </c>
      <c r="E89" s="6597"/>
      <c r="F89" s="6600">
        <f>SUM(F90:F95)</f>
        <v>0</v>
      </c>
      <c r="G89" s="6594">
        <f>SUM(G90:G95)</f>
        <v>0</v>
      </c>
      <c r="H89" s="6594">
        <f>SUM(H90:H95)</f>
        <v>0</v>
      </c>
      <c r="I89" s="6594">
        <f>SUM(I90:I95)</f>
        <v>0</v>
      </c>
      <c r="J89" s="6594">
        <f>SUM(J90:J95)</f>
        <v>0</v>
      </c>
      <c r="K89" s="6594">
        <f t="shared" si="7"/>
        <v>0</v>
      </c>
      <c r="L89" s="6594">
        <f t="shared" ref="L89:Q89" si="22">SUM(L90:L95)</f>
        <v>0</v>
      </c>
      <c r="M89" s="6594">
        <f t="shared" si="22"/>
        <v>0</v>
      </c>
      <c r="N89" s="6594">
        <f t="shared" si="22"/>
        <v>0</v>
      </c>
      <c r="O89" s="6594">
        <f t="shared" si="22"/>
        <v>0</v>
      </c>
      <c r="P89" s="6594">
        <f t="shared" si="22"/>
        <v>0</v>
      </c>
      <c r="Q89" s="6594">
        <f t="shared" si="22"/>
        <v>0</v>
      </c>
      <c r="R89" s="6572">
        <f t="shared" si="9"/>
        <v>0</v>
      </c>
      <c r="S89" s="6594">
        <f>SUM(S90:S95)</f>
        <v>0</v>
      </c>
      <c r="T89" s="6594">
        <f>SUM(T90:T95)</f>
        <v>0</v>
      </c>
      <c r="U89" s="6572">
        <f t="shared" si="11"/>
        <v>0</v>
      </c>
      <c r="V89" s="6594">
        <f>SUM(V90:V95)</f>
        <v>0</v>
      </c>
      <c r="W89" s="6573">
        <f t="shared" si="10"/>
        <v>0</v>
      </c>
      <c r="X89" s="6596">
        <f>SUM(X90:X95)</f>
        <v>0</v>
      </c>
    </row>
    <row r="90" spans="2:24">
      <c r="B90" s="6598"/>
      <c r="C90" s="6569"/>
      <c r="D90" s="6569" t="s">
        <v>2744</v>
      </c>
      <c r="E90" s="6603" t="s">
        <v>2799</v>
      </c>
      <c r="F90" s="6570"/>
      <c r="G90" s="6571"/>
      <c r="H90" s="6571"/>
      <c r="I90" s="6571"/>
      <c r="J90" s="6571"/>
      <c r="K90" s="6594">
        <f t="shared" si="7"/>
        <v>0</v>
      </c>
      <c r="L90" s="6571"/>
      <c r="M90" s="6571"/>
      <c r="N90" s="6571"/>
      <c r="O90" s="6571"/>
      <c r="P90" s="6571"/>
      <c r="Q90" s="6571"/>
      <c r="R90" s="6572">
        <f t="shared" si="9"/>
        <v>0</v>
      </c>
      <c r="S90" s="6571"/>
      <c r="T90" s="6571"/>
      <c r="U90" s="6572">
        <f t="shared" si="11"/>
        <v>0</v>
      </c>
      <c r="V90" s="6571"/>
      <c r="W90" s="6573">
        <f t="shared" si="10"/>
        <v>0</v>
      </c>
      <c r="X90" s="6574"/>
    </row>
    <row r="91" spans="2:24">
      <c r="B91" s="6598"/>
      <c r="C91" s="6569"/>
      <c r="D91" s="6569" t="s">
        <v>2745</v>
      </c>
      <c r="E91" s="6569" t="s">
        <v>3491</v>
      </c>
      <c r="F91" s="6570"/>
      <c r="G91" s="6571"/>
      <c r="H91" s="6571"/>
      <c r="I91" s="6571"/>
      <c r="J91" s="6571"/>
      <c r="K91" s="6594">
        <f t="shared" si="7"/>
        <v>0</v>
      </c>
      <c r="L91" s="6571"/>
      <c r="M91" s="6571"/>
      <c r="N91" s="6571"/>
      <c r="O91" s="6571"/>
      <c r="P91" s="6571"/>
      <c r="Q91" s="6571"/>
      <c r="R91" s="6572">
        <f t="shared" si="9"/>
        <v>0</v>
      </c>
      <c r="S91" s="6571"/>
      <c r="T91" s="6571"/>
      <c r="U91" s="6572">
        <f t="shared" si="11"/>
        <v>0</v>
      </c>
      <c r="V91" s="6571"/>
      <c r="W91" s="6573">
        <f t="shared" si="10"/>
        <v>0</v>
      </c>
      <c r="X91" s="6574"/>
    </row>
    <row r="92" spans="2:24">
      <c r="B92" s="6598"/>
      <c r="C92" s="6569"/>
      <c r="D92" s="6569" t="s">
        <v>3497</v>
      </c>
      <c r="E92" s="6569" t="s">
        <v>2801</v>
      </c>
      <c r="F92" s="6570"/>
      <c r="G92" s="6571"/>
      <c r="H92" s="6571"/>
      <c r="I92" s="6571"/>
      <c r="J92" s="6571"/>
      <c r="K92" s="6594">
        <f t="shared" si="7"/>
        <v>0</v>
      </c>
      <c r="L92" s="6571"/>
      <c r="M92" s="6571"/>
      <c r="N92" s="6571"/>
      <c r="O92" s="6571"/>
      <c r="P92" s="6571"/>
      <c r="Q92" s="6571"/>
      <c r="R92" s="6572">
        <f t="shared" si="9"/>
        <v>0</v>
      </c>
      <c r="S92" s="6571"/>
      <c r="T92" s="6571"/>
      <c r="U92" s="6572">
        <f t="shared" si="11"/>
        <v>0</v>
      </c>
      <c r="V92" s="6571"/>
      <c r="W92" s="6573">
        <f t="shared" si="10"/>
        <v>0</v>
      </c>
      <c r="X92" s="6574"/>
    </row>
    <row r="93" spans="2:24">
      <c r="B93" s="6598"/>
      <c r="C93" s="6569"/>
      <c r="D93" s="6569" t="s">
        <v>3498</v>
      </c>
      <c r="E93" s="6569" t="s">
        <v>3494</v>
      </c>
      <c r="F93" s="6570"/>
      <c r="G93" s="6571"/>
      <c r="H93" s="6571"/>
      <c r="I93" s="6571"/>
      <c r="J93" s="6571"/>
      <c r="K93" s="6594">
        <f t="shared" si="7"/>
        <v>0</v>
      </c>
      <c r="L93" s="6571"/>
      <c r="M93" s="6571"/>
      <c r="N93" s="6571"/>
      <c r="O93" s="6571"/>
      <c r="P93" s="6571"/>
      <c r="Q93" s="6571"/>
      <c r="R93" s="6572">
        <f t="shared" si="9"/>
        <v>0</v>
      </c>
      <c r="S93" s="6571"/>
      <c r="T93" s="6571"/>
      <c r="U93" s="6572">
        <f t="shared" si="11"/>
        <v>0</v>
      </c>
      <c r="V93" s="6571"/>
      <c r="W93" s="6573">
        <f t="shared" si="10"/>
        <v>0</v>
      </c>
      <c r="X93" s="6574"/>
    </row>
    <row r="94" spans="2:24">
      <c r="B94" s="6598"/>
      <c r="C94" s="6569"/>
      <c r="D94" s="6569" t="s">
        <v>3499</v>
      </c>
      <c r="E94" s="6569" t="s">
        <v>2802</v>
      </c>
      <c r="F94" s="6570"/>
      <c r="G94" s="6571"/>
      <c r="H94" s="6571"/>
      <c r="I94" s="6571"/>
      <c r="J94" s="6571"/>
      <c r="K94" s="6594">
        <f t="shared" si="7"/>
        <v>0</v>
      </c>
      <c r="L94" s="6571"/>
      <c r="M94" s="6571"/>
      <c r="N94" s="6571"/>
      <c r="O94" s="6571"/>
      <c r="P94" s="6571"/>
      <c r="Q94" s="6571"/>
      <c r="R94" s="6572">
        <f t="shared" si="9"/>
        <v>0</v>
      </c>
      <c r="S94" s="6571"/>
      <c r="T94" s="6571"/>
      <c r="U94" s="6572">
        <f t="shared" si="11"/>
        <v>0</v>
      </c>
      <c r="V94" s="6571"/>
      <c r="W94" s="6573">
        <f t="shared" si="10"/>
        <v>0</v>
      </c>
      <c r="X94" s="6574"/>
    </row>
    <row r="95" spans="2:24">
      <c r="B95" s="6598"/>
      <c r="C95" s="6569"/>
      <c r="D95" s="6569" t="s">
        <v>3500</v>
      </c>
      <c r="E95" s="6569" t="s">
        <v>243</v>
      </c>
      <c r="F95" s="6570"/>
      <c r="G95" s="6571"/>
      <c r="H95" s="6571"/>
      <c r="I95" s="6571"/>
      <c r="J95" s="6571"/>
      <c r="K95" s="6594">
        <f t="shared" si="7"/>
        <v>0</v>
      </c>
      <c r="L95" s="6571"/>
      <c r="M95" s="6571"/>
      <c r="N95" s="6571"/>
      <c r="O95" s="6571"/>
      <c r="P95" s="6571"/>
      <c r="Q95" s="6571"/>
      <c r="R95" s="6572">
        <f t="shared" si="9"/>
        <v>0</v>
      </c>
      <c r="S95" s="6571"/>
      <c r="T95" s="6571"/>
      <c r="U95" s="6572">
        <f t="shared" si="11"/>
        <v>0</v>
      </c>
      <c r="V95" s="6571"/>
      <c r="W95" s="6573">
        <f t="shared" si="10"/>
        <v>0</v>
      </c>
      <c r="X95" s="6574"/>
    </row>
    <row r="96" spans="2:24">
      <c r="B96" s="6598"/>
      <c r="C96" s="6569" t="s">
        <v>1663</v>
      </c>
      <c r="D96" s="6569" t="s">
        <v>3514</v>
      </c>
      <c r="E96" s="6597"/>
      <c r="F96" s="6600">
        <f>SUM(F97:F102)</f>
        <v>0</v>
      </c>
      <c r="G96" s="6594">
        <f>SUM(G97:G102)</f>
        <v>0</v>
      </c>
      <c r="H96" s="6594">
        <f>SUM(H97:H102)</f>
        <v>0</v>
      </c>
      <c r="I96" s="6594">
        <f>SUM(I97:I102)</f>
        <v>0</v>
      </c>
      <c r="J96" s="6594">
        <f>SUM(J97:J102)</f>
        <v>0</v>
      </c>
      <c r="K96" s="6594">
        <f t="shared" si="7"/>
        <v>0</v>
      </c>
      <c r="L96" s="6594">
        <f t="shared" ref="L96:Q96" si="23">SUM(L97:L102)</f>
        <v>0</v>
      </c>
      <c r="M96" s="6594">
        <f t="shared" si="23"/>
        <v>0</v>
      </c>
      <c r="N96" s="6594">
        <f t="shared" si="23"/>
        <v>0</v>
      </c>
      <c r="O96" s="6594">
        <f t="shared" si="23"/>
        <v>0</v>
      </c>
      <c r="P96" s="6594">
        <f t="shared" si="23"/>
        <v>0</v>
      </c>
      <c r="Q96" s="6594">
        <f t="shared" si="23"/>
        <v>0</v>
      </c>
      <c r="R96" s="6572">
        <f t="shared" si="9"/>
        <v>0</v>
      </c>
      <c r="S96" s="6594">
        <f>SUM(S97:S102)</f>
        <v>0</v>
      </c>
      <c r="T96" s="6594">
        <f>SUM(T97:T102)</f>
        <v>0</v>
      </c>
      <c r="U96" s="6572">
        <f t="shared" si="11"/>
        <v>0</v>
      </c>
      <c r="V96" s="6594">
        <f>SUM(V97:V102)</f>
        <v>0</v>
      </c>
      <c r="W96" s="6573">
        <f t="shared" si="10"/>
        <v>0</v>
      </c>
      <c r="X96" s="6596">
        <f>SUM(X97:X102)</f>
        <v>0</v>
      </c>
    </row>
    <row r="97" spans="2:24">
      <c r="B97" s="6598"/>
      <c r="C97" s="6569"/>
      <c r="D97" s="6569" t="s">
        <v>3501</v>
      </c>
      <c r="E97" s="6603" t="s">
        <v>2799</v>
      </c>
      <c r="F97" s="6570"/>
      <c r="G97" s="6571"/>
      <c r="H97" s="6571"/>
      <c r="I97" s="6571"/>
      <c r="J97" s="6571"/>
      <c r="K97" s="6594">
        <f t="shared" si="7"/>
        <v>0</v>
      </c>
      <c r="L97" s="6571"/>
      <c r="M97" s="6571"/>
      <c r="N97" s="6571"/>
      <c r="O97" s="6571"/>
      <c r="P97" s="6571"/>
      <c r="Q97" s="6571"/>
      <c r="R97" s="6572">
        <f t="shared" si="9"/>
        <v>0</v>
      </c>
      <c r="S97" s="6571"/>
      <c r="T97" s="6571"/>
      <c r="U97" s="6572">
        <f t="shared" si="11"/>
        <v>0</v>
      </c>
      <c r="V97" s="6571"/>
      <c r="W97" s="6573">
        <f t="shared" si="10"/>
        <v>0</v>
      </c>
      <c r="X97" s="6574"/>
    </row>
    <row r="98" spans="2:24">
      <c r="B98" s="6598"/>
      <c r="C98" s="6569"/>
      <c r="D98" s="6569" t="s">
        <v>3502</v>
      </c>
      <c r="E98" s="6569" t="s">
        <v>3491</v>
      </c>
      <c r="F98" s="6570"/>
      <c r="G98" s="6571"/>
      <c r="H98" s="6571"/>
      <c r="I98" s="6571"/>
      <c r="J98" s="6571"/>
      <c r="K98" s="6594">
        <f t="shared" si="7"/>
        <v>0</v>
      </c>
      <c r="L98" s="6571"/>
      <c r="M98" s="6571"/>
      <c r="N98" s="6571"/>
      <c r="O98" s="6571"/>
      <c r="P98" s="6571"/>
      <c r="Q98" s="6571"/>
      <c r="R98" s="6572">
        <f t="shared" si="9"/>
        <v>0</v>
      </c>
      <c r="S98" s="6571"/>
      <c r="T98" s="6571"/>
      <c r="U98" s="6572">
        <f t="shared" si="11"/>
        <v>0</v>
      </c>
      <c r="V98" s="6571"/>
      <c r="W98" s="6573">
        <f t="shared" si="10"/>
        <v>0</v>
      </c>
      <c r="X98" s="6574"/>
    </row>
    <row r="99" spans="2:24">
      <c r="B99" s="6598"/>
      <c r="C99" s="6569"/>
      <c r="D99" s="6569" t="s">
        <v>3503</v>
      </c>
      <c r="E99" s="6569" t="s">
        <v>2801</v>
      </c>
      <c r="F99" s="6570"/>
      <c r="G99" s="6571"/>
      <c r="H99" s="6571"/>
      <c r="I99" s="6571"/>
      <c r="J99" s="6571"/>
      <c r="K99" s="6594">
        <f>G99-H99-I99-J99</f>
        <v>0</v>
      </c>
      <c r="L99" s="6571"/>
      <c r="M99" s="6571"/>
      <c r="N99" s="6571"/>
      <c r="O99" s="6571"/>
      <c r="P99" s="6571"/>
      <c r="Q99" s="6571"/>
      <c r="R99" s="6572">
        <f>K99+L99+M99+N99-O99-P99-Q99</f>
        <v>0</v>
      </c>
      <c r="S99" s="6571"/>
      <c r="T99" s="6571"/>
      <c r="U99" s="6572">
        <f>R99+S99-T99</f>
        <v>0</v>
      </c>
      <c r="V99" s="6571"/>
      <c r="W99" s="6573">
        <f>IFERROR(U99/V99*100,0)</f>
        <v>0</v>
      </c>
      <c r="X99" s="6574"/>
    </row>
    <row r="100" spans="2:24">
      <c r="B100" s="6598"/>
      <c r="C100" s="6569"/>
      <c r="D100" s="6569" t="s">
        <v>3504</v>
      </c>
      <c r="E100" s="6569" t="s">
        <v>3494</v>
      </c>
      <c r="F100" s="6570"/>
      <c r="G100" s="6571"/>
      <c r="H100" s="6571"/>
      <c r="I100" s="6571"/>
      <c r="J100" s="6571"/>
      <c r="K100" s="6594">
        <f>G100-H100-I100-J100</f>
        <v>0</v>
      </c>
      <c r="L100" s="6571"/>
      <c r="M100" s="6571"/>
      <c r="N100" s="6571"/>
      <c r="O100" s="6571"/>
      <c r="P100" s="6571"/>
      <c r="Q100" s="6571"/>
      <c r="R100" s="6572">
        <f>K100+L100+M100+N100-O100-P100-Q100</f>
        <v>0</v>
      </c>
      <c r="S100" s="6571"/>
      <c r="T100" s="6571"/>
      <c r="U100" s="6572">
        <f>R100+S100-T100</f>
        <v>0</v>
      </c>
      <c r="V100" s="6571"/>
      <c r="W100" s="6573">
        <f>IFERROR(U100/V100*100,0)</f>
        <v>0</v>
      </c>
      <c r="X100" s="6574"/>
    </row>
    <row r="101" spans="2:24">
      <c r="B101" s="6598"/>
      <c r="C101" s="6569"/>
      <c r="D101" s="6569" t="s">
        <v>3505</v>
      </c>
      <c r="E101" s="6569" t="s">
        <v>2802</v>
      </c>
      <c r="F101" s="6570"/>
      <c r="G101" s="6571"/>
      <c r="H101" s="6571"/>
      <c r="I101" s="6571"/>
      <c r="J101" s="6571"/>
      <c r="K101" s="6594">
        <f>G101-H101-I101-J101</f>
        <v>0</v>
      </c>
      <c r="L101" s="6571"/>
      <c r="M101" s="6571"/>
      <c r="N101" s="6571"/>
      <c r="O101" s="6571"/>
      <c r="P101" s="6571"/>
      <c r="Q101" s="6571"/>
      <c r="R101" s="6572">
        <f>K101+L101+M101+N101-O101-P101-Q101</f>
        <v>0</v>
      </c>
      <c r="S101" s="6571"/>
      <c r="T101" s="6571"/>
      <c r="U101" s="6572">
        <f>R101+S101-T101</f>
        <v>0</v>
      </c>
      <c r="V101" s="6571"/>
      <c r="W101" s="6573">
        <f>IFERROR(U101/V101*100,0)</f>
        <v>0</v>
      </c>
      <c r="X101" s="6574"/>
    </row>
    <row r="102" spans="2:24">
      <c r="B102" s="6604"/>
      <c r="C102" s="6577"/>
      <c r="D102" s="6577" t="s">
        <v>3506</v>
      </c>
      <c r="E102" s="6577" t="s">
        <v>243</v>
      </c>
      <c r="F102" s="6605"/>
      <c r="G102" s="6606"/>
      <c r="H102" s="6606"/>
      <c r="I102" s="6606"/>
      <c r="J102" s="6606"/>
      <c r="K102" s="6607">
        <f>G102-H102-I102-J102</f>
        <v>0</v>
      </c>
      <c r="L102" s="6606"/>
      <c r="M102" s="6606"/>
      <c r="N102" s="6606"/>
      <c r="O102" s="6606"/>
      <c r="P102" s="6606"/>
      <c r="Q102" s="6606"/>
      <c r="R102" s="6608">
        <f>K102+L102+M102+N102-O102-P102-Q102</f>
        <v>0</v>
      </c>
      <c r="S102" s="6606"/>
      <c r="T102" s="6606"/>
      <c r="U102" s="6608">
        <f>R102+S102-T102</f>
        <v>0</v>
      </c>
      <c r="V102" s="6606"/>
      <c r="W102" s="6609">
        <f>IFERROR(U102/V102*100,0)</f>
        <v>0</v>
      </c>
      <c r="X102" s="6610"/>
    </row>
    <row r="103" spans="2:24" ht="13.5" thickBot="1">
      <c r="B103" s="4279"/>
      <c r="F103" s="6472"/>
      <c r="J103" s="6473"/>
      <c r="K103" s="6473"/>
      <c r="L103" s="6473"/>
      <c r="M103" s="6473"/>
      <c r="N103" s="6474"/>
      <c r="O103" s="6473"/>
      <c r="P103" s="6473"/>
      <c r="Q103" s="6473"/>
      <c r="R103" s="6473"/>
      <c r="S103" s="6473"/>
      <c r="T103" s="6473"/>
      <c r="U103" s="6474"/>
      <c r="V103" s="6473"/>
      <c r="W103" s="6473"/>
      <c r="X103" s="370"/>
    </row>
    <row r="104" spans="2:24" ht="13.5" thickBot="1">
      <c r="B104" s="6578"/>
      <c r="C104" s="6578" t="s">
        <v>3515</v>
      </c>
      <c r="D104" s="6578"/>
      <c r="E104" s="6578"/>
      <c r="F104" s="6579">
        <f>+F52+F48+F43+F81+F35</f>
        <v>0</v>
      </c>
      <c r="G104" s="6580">
        <f>G81+G52+G48+G43+G35</f>
        <v>0</v>
      </c>
      <c r="H104" s="6580">
        <f>H81+H52+H48+H43+H35</f>
        <v>0</v>
      </c>
      <c r="I104" s="6580">
        <f>I81+I52+I48+I43+I35</f>
        <v>0</v>
      </c>
      <c r="J104" s="6580">
        <f>J81+J52+J48+J43+J35</f>
        <v>0</v>
      </c>
      <c r="K104" s="6580">
        <f>K81+K52+K48+K43+K35</f>
        <v>0</v>
      </c>
      <c r="L104" s="6580">
        <f t="shared" ref="L104:Q104" si="24">L81+L52+L48+L43+L35</f>
        <v>0</v>
      </c>
      <c r="M104" s="6580">
        <f t="shared" si="24"/>
        <v>0</v>
      </c>
      <c r="N104" s="6580">
        <f t="shared" si="24"/>
        <v>0</v>
      </c>
      <c r="O104" s="6580">
        <f t="shared" si="24"/>
        <v>0</v>
      </c>
      <c r="P104" s="6580">
        <f t="shared" si="24"/>
        <v>0</v>
      </c>
      <c r="Q104" s="6580">
        <f t="shared" si="24"/>
        <v>0</v>
      </c>
      <c r="R104" s="6580">
        <f>R81+R52+R48+R43+R35</f>
        <v>0</v>
      </c>
      <c r="S104" s="6580">
        <f>S81+S52+S48+S43+S35</f>
        <v>0</v>
      </c>
      <c r="T104" s="6580">
        <f>T81+T52+T48+T43+T35</f>
        <v>0</v>
      </c>
      <c r="U104" s="6580">
        <f>U81+U52+U48+U43+U35</f>
        <v>0</v>
      </c>
      <c r="V104" s="6580">
        <f>V81+V52+V48+V43+V35</f>
        <v>0</v>
      </c>
      <c r="W104" s="6581">
        <f>IFERROR(U104/V104*100,0)</f>
        <v>0</v>
      </c>
      <c r="X104" s="6582">
        <f>X81+X52+X48+X43+X35</f>
        <v>0</v>
      </c>
    </row>
    <row r="105" spans="2:24">
      <c r="B105" s="6583"/>
      <c r="C105" s="6584"/>
      <c r="D105" s="6584"/>
      <c r="E105" s="6593"/>
      <c r="F105" s="6585"/>
      <c r="G105" s="6584"/>
      <c r="H105" s="6584"/>
      <c r="I105" s="6584"/>
      <c r="J105" s="6586"/>
      <c r="K105" s="6586"/>
      <c r="L105" s="6586"/>
      <c r="M105" s="6586"/>
      <c r="N105" s="6587"/>
      <c r="O105" s="6586"/>
      <c r="P105" s="6586"/>
      <c r="Q105" s="6586"/>
      <c r="R105" s="6586"/>
      <c r="S105" s="6586"/>
      <c r="T105" s="6586"/>
      <c r="U105" s="6587"/>
      <c r="V105" s="6586"/>
      <c r="W105" s="6586"/>
      <c r="X105" s="6588"/>
    </row>
    <row r="106" spans="2:24">
      <c r="B106" s="6455">
        <v>14</v>
      </c>
      <c r="C106" s="6456" t="s">
        <v>3516</v>
      </c>
      <c r="D106" s="6456"/>
      <c r="E106" s="6611"/>
      <c r="F106" s="6589"/>
      <c r="G106" s="6590"/>
      <c r="H106" s="6590"/>
      <c r="I106" s="6590"/>
      <c r="J106" s="6590"/>
      <c r="K106" s="6564">
        <f>G106-H106-I106-J106</f>
        <v>0</v>
      </c>
      <c r="L106" s="6590"/>
      <c r="M106" s="6590"/>
      <c r="N106" s="6590"/>
      <c r="O106" s="6590"/>
      <c r="P106" s="6590"/>
      <c r="Q106" s="6590"/>
      <c r="R106" s="6564">
        <f t="shared" ref="R106:R130" si="25">K106+L106+M106+N106-O106-P106-Q106</f>
        <v>0</v>
      </c>
      <c r="S106" s="6590"/>
      <c r="T106" s="6590"/>
      <c r="U106" s="6564">
        <f t="shared" ref="U106:U130" si="26">R106+S106-T106</f>
        <v>0</v>
      </c>
      <c r="V106" s="6590"/>
      <c r="W106" s="6565">
        <f t="shared" ref="W106:W130" si="27">IFERROR(U106/V106*100,0)</f>
        <v>0</v>
      </c>
      <c r="X106" s="6591"/>
    </row>
    <row r="107" spans="2:24">
      <c r="B107" s="6567">
        <v>15</v>
      </c>
      <c r="C107" s="6569" t="s">
        <v>3517</v>
      </c>
      <c r="D107" s="6569"/>
      <c r="E107" s="6569"/>
      <c r="F107" s="6570"/>
      <c r="G107" s="6571"/>
      <c r="H107" s="6571"/>
      <c r="I107" s="6571"/>
      <c r="J107" s="6571"/>
      <c r="K107" s="6572">
        <f t="shared" ref="K107:K130" si="28">G107-H107-I107-J107</f>
        <v>0</v>
      </c>
      <c r="L107" s="6571"/>
      <c r="M107" s="6571"/>
      <c r="N107" s="6571"/>
      <c r="O107" s="6571"/>
      <c r="P107" s="6571"/>
      <c r="Q107" s="6571"/>
      <c r="R107" s="6572">
        <f t="shared" si="25"/>
        <v>0</v>
      </c>
      <c r="S107" s="6571"/>
      <c r="T107" s="6571"/>
      <c r="U107" s="6572">
        <f t="shared" si="26"/>
        <v>0</v>
      </c>
      <c r="V107" s="6571"/>
      <c r="W107" s="6573">
        <f t="shared" si="27"/>
        <v>0</v>
      </c>
      <c r="X107" s="6574"/>
    </row>
    <row r="108" spans="2:24">
      <c r="B108" s="6567">
        <v>16</v>
      </c>
      <c r="C108" s="6569" t="s">
        <v>3518</v>
      </c>
      <c r="D108" s="6569"/>
      <c r="E108" s="6569"/>
      <c r="F108" s="6570"/>
      <c r="G108" s="6571"/>
      <c r="H108" s="6571"/>
      <c r="I108" s="6571"/>
      <c r="J108" s="6571"/>
      <c r="K108" s="6572">
        <f t="shared" si="28"/>
        <v>0</v>
      </c>
      <c r="L108" s="6571"/>
      <c r="M108" s="6571"/>
      <c r="N108" s="6571"/>
      <c r="O108" s="6571"/>
      <c r="P108" s="6571"/>
      <c r="Q108" s="6571"/>
      <c r="R108" s="6572">
        <f t="shared" si="25"/>
        <v>0</v>
      </c>
      <c r="S108" s="6571"/>
      <c r="T108" s="6571"/>
      <c r="U108" s="6572">
        <f t="shared" si="26"/>
        <v>0</v>
      </c>
      <c r="V108" s="6571"/>
      <c r="W108" s="6573">
        <f t="shared" si="27"/>
        <v>0</v>
      </c>
      <c r="X108" s="6574"/>
    </row>
    <row r="109" spans="2:24">
      <c r="B109" s="6567">
        <v>17</v>
      </c>
      <c r="C109" s="6569" t="s">
        <v>3519</v>
      </c>
      <c r="D109" s="6569"/>
      <c r="E109" s="6569"/>
      <c r="F109" s="6600">
        <f>SUM(F110:F111)</f>
        <v>0</v>
      </c>
      <c r="G109" s="6594">
        <f>SUM(G110:G111)</f>
        <v>0</v>
      </c>
      <c r="H109" s="6594">
        <f>SUM(H110:H111)</f>
        <v>0</v>
      </c>
      <c r="I109" s="6594">
        <f>SUM(I110:I111)</f>
        <v>0</v>
      </c>
      <c r="J109" s="6594">
        <f>SUM(J110:J111)</f>
        <v>0</v>
      </c>
      <c r="K109" s="6572">
        <f t="shared" si="28"/>
        <v>0</v>
      </c>
      <c r="L109" s="6594">
        <f t="shared" ref="L109:Q109" si="29">SUM(L110:L111)</f>
        <v>0</v>
      </c>
      <c r="M109" s="6594">
        <f t="shared" si="29"/>
        <v>0</v>
      </c>
      <c r="N109" s="6594">
        <f t="shared" si="29"/>
        <v>0</v>
      </c>
      <c r="O109" s="6594">
        <f t="shared" si="29"/>
        <v>0</v>
      </c>
      <c r="P109" s="6594">
        <f t="shared" si="29"/>
        <v>0</v>
      </c>
      <c r="Q109" s="6594">
        <f t="shared" si="29"/>
        <v>0</v>
      </c>
      <c r="R109" s="6572">
        <f t="shared" si="25"/>
        <v>0</v>
      </c>
      <c r="S109" s="6594">
        <f>SUM(S110:S111)</f>
        <v>0</v>
      </c>
      <c r="T109" s="6594">
        <f>SUM(T110:T111)</f>
        <v>0</v>
      </c>
      <c r="U109" s="6572">
        <f t="shared" si="26"/>
        <v>0</v>
      </c>
      <c r="V109" s="6594">
        <f>SUM(V110:V111)</f>
        <v>0</v>
      </c>
      <c r="W109" s="6573">
        <f t="shared" si="27"/>
        <v>0</v>
      </c>
      <c r="X109" s="6596">
        <f>SUM(X110:X111)</f>
        <v>0</v>
      </c>
    </row>
    <row r="110" spans="2:24">
      <c r="B110" s="6567"/>
      <c r="C110" s="6569" t="s">
        <v>1657</v>
      </c>
      <c r="D110" s="6569" t="s">
        <v>3520</v>
      </c>
      <c r="E110" s="6569"/>
      <c r="F110" s="6570"/>
      <c r="G110" s="6571"/>
      <c r="H110" s="6571"/>
      <c r="I110" s="6571"/>
      <c r="J110" s="6571"/>
      <c r="K110" s="6572">
        <f t="shared" si="28"/>
        <v>0</v>
      </c>
      <c r="L110" s="6571"/>
      <c r="M110" s="6571"/>
      <c r="N110" s="6571"/>
      <c r="O110" s="6571"/>
      <c r="P110" s="6571"/>
      <c r="Q110" s="6571"/>
      <c r="R110" s="6572">
        <f t="shared" si="25"/>
        <v>0</v>
      </c>
      <c r="S110" s="6571"/>
      <c r="T110" s="6571"/>
      <c r="U110" s="6572">
        <f t="shared" si="26"/>
        <v>0</v>
      </c>
      <c r="V110" s="6571"/>
      <c r="W110" s="6573">
        <f t="shared" si="27"/>
        <v>0</v>
      </c>
      <c r="X110" s="6574"/>
    </row>
    <row r="111" spans="2:24">
      <c r="B111" s="6567"/>
      <c r="C111" s="6569" t="s">
        <v>1660</v>
      </c>
      <c r="D111" s="6569" t="s">
        <v>3521</v>
      </c>
      <c r="E111" s="6569"/>
      <c r="F111" s="6570"/>
      <c r="G111" s="6571"/>
      <c r="H111" s="6571"/>
      <c r="I111" s="6571"/>
      <c r="J111" s="6571"/>
      <c r="K111" s="6572">
        <f t="shared" si="28"/>
        <v>0</v>
      </c>
      <c r="L111" s="6571"/>
      <c r="M111" s="6571"/>
      <c r="N111" s="6571"/>
      <c r="O111" s="6571"/>
      <c r="P111" s="6571"/>
      <c r="Q111" s="6571"/>
      <c r="R111" s="6572">
        <f t="shared" si="25"/>
        <v>0</v>
      </c>
      <c r="S111" s="6571"/>
      <c r="T111" s="6571"/>
      <c r="U111" s="6572">
        <f t="shared" si="26"/>
        <v>0</v>
      </c>
      <c r="V111" s="6571"/>
      <c r="W111" s="6573">
        <f t="shared" si="27"/>
        <v>0</v>
      </c>
      <c r="X111" s="6574"/>
    </row>
    <row r="112" spans="2:24">
      <c r="B112" s="6567">
        <v>18</v>
      </c>
      <c r="C112" s="6612" t="s">
        <v>3566</v>
      </c>
      <c r="D112" s="6569"/>
      <c r="E112" s="6569"/>
      <c r="F112" s="6600">
        <f>SUM(F113:F118)</f>
        <v>0</v>
      </c>
      <c r="G112" s="6600">
        <f t="shared" ref="G112:V112" si="30">SUM(G113:G118)</f>
        <v>0</v>
      </c>
      <c r="H112" s="6600">
        <f t="shared" si="30"/>
        <v>0</v>
      </c>
      <c r="I112" s="6600">
        <f t="shared" si="30"/>
        <v>0</v>
      </c>
      <c r="J112" s="6600">
        <f t="shared" si="30"/>
        <v>0</v>
      </c>
      <c r="K112" s="6600">
        <f t="shared" si="30"/>
        <v>0</v>
      </c>
      <c r="L112" s="6600">
        <f t="shared" si="30"/>
        <v>0</v>
      </c>
      <c r="M112" s="6600">
        <f t="shared" si="30"/>
        <v>0</v>
      </c>
      <c r="N112" s="6600">
        <f t="shared" si="30"/>
        <v>0</v>
      </c>
      <c r="O112" s="6600">
        <f t="shared" si="30"/>
        <v>0</v>
      </c>
      <c r="P112" s="6600">
        <f t="shared" si="30"/>
        <v>0</v>
      </c>
      <c r="Q112" s="6600">
        <f t="shared" si="30"/>
        <v>0</v>
      </c>
      <c r="R112" s="6600">
        <f t="shared" si="30"/>
        <v>0</v>
      </c>
      <c r="S112" s="6600">
        <f t="shared" si="30"/>
        <v>0</v>
      </c>
      <c r="T112" s="6600">
        <f t="shared" si="30"/>
        <v>0</v>
      </c>
      <c r="U112" s="6600">
        <f t="shared" si="30"/>
        <v>0</v>
      </c>
      <c r="V112" s="6600">
        <f t="shared" si="30"/>
        <v>0</v>
      </c>
      <c r="W112" s="6573">
        <f t="shared" si="27"/>
        <v>0</v>
      </c>
      <c r="X112" s="6596">
        <f>SUM(X113:X118)</f>
        <v>0</v>
      </c>
    </row>
    <row r="113" spans="2:24">
      <c r="B113" s="6567"/>
      <c r="C113" s="6569" t="s">
        <v>1657</v>
      </c>
      <c r="D113" s="6569" t="s">
        <v>3523</v>
      </c>
      <c r="E113" s="6569"/>
      <c r="F113" s="6570"/>
      <c r="G113" s="6571"/>
      <c r="H113" s="6571"/>
      <c r="I113" s="6571"/>
      <c r="J113" s="6571"/>
      <c r="K113" s="6572">
        <f t="shared" si="28"/>
        <v>0</v>
      </c>
      <c r="L113" s="6571"/>
      <c r="M113" s="6571"/>
      <c r="N113" s="6571"/>
      <c r="O113" s="6571"/>
      <c r="P113" s="6571"/>
      <c r="Q113" s="6571"/>
      <c r="R113" s="6572">
        <f t="shared" si="25"/>
        <v>0</v>
      </c>
      <c r="S113" s="6571"/>
      <c r="T113" s="6571"/>
      <c r="U113" s="6572">
        <f t="shared" si="26"/>
        <v>0</v>
      </c>
      <c r="V113" s="6571"/>
      <c r="W113" s="6573">
        <f t="shared" si="27"/>
        <v>0</v>
      </c>
      <c r="X113" s="6574"/>
    </row>
    <row r="114" spans="2:24">
      <c r="B114" s="6567"/>
      <c r="C114" s="6569" t="s">
        <v>1660</v>
      </c>
      <c r="D114" s="6613" t="s">
        <v>3517</v>
      </c>
      <c r="E114" s="6569"/>
      <c r="F114" s="6570"/>
      <c r="G114" s="6571"/>
      <c r="H114" s="6571"/>
      <c r="I114" s="6571"/>
      <c r="J114" s="6571"/>
      <c r="K114" s="6572">
        <f t="shared" si="28"/>
        <v>0</v>
      </c>
      <c r="L114" s="6571"/>
      <c r="M114" s="6571"/>
      <c r="N114" s="6571"/>
      <c r="O114" s="6571"/>
      <c r="P114" s="6571"/>
      <c r="Q114" s="6571"/>
      <c r="R114" s="6572">
        <f t="shared" si="25"/>
        <v>0</v>
      </c>
      <c r="S114" s="6571"/>
      <c r="T114" s="6571"/>
      <c r="U114" s="6572">
        <f t="shared" si="26"/>
        <v>0</v>
      </c>
      <c r="V114" s="6571"/>
      <c r="W114" s="6573">
        <f t="shared" si="27"/>
        <v>0</v>
      </c>
      <c r="X114" s="6574"/>
    </row>
    <row r="115" spans="2:24">
      <c r="B115" s="6567"/>
      <c r="C115" s="6569" t="s">
        <v>1663</v>
      </c>
      <c r="D115" s="6569" t="s">
        <v>3524</v>
      </c>
      <c r="E115" s="6569"/>
      <c r="F115" s="6570"/>
      <c r="G115" s="6571"/>
      <c r="H115" s="6571"/>
      <c r="I115" s="6571"/>
      <c r="J115" s="6571"/>
      <c r="K115" s="6572">
        <f t="shared" si="28"/>
        <v>0</v>
      </c>
      <c r="L115" s="6571"/>
      <c r="M115" s="6571"/>
      <c r="N115" s="6571"/>
      <c r="O115" s="6571"/>
      <c r="P115" s="6571"/>
      <c r="Q115" s="6571"/>
      <c r="R115" s="6572">
        <f t="shared" si="25"/>
        <v>0</v>
      </c>
      <c r="S115" s="6571"/>
      <c r="T115" s="6571"/>
      <c r="U115" s="6572">
        <f t="shared" si="26"/>
        <v>0</v>
      </c>
      <c r="V115" s="6571"/>
      <c r="W115" s="6573">
        <f t="shared" si="27"/>
        <v>0</v>
      </c>
      <c r="X115" s="6574"/>
    </row>
    <row r="116" spans="2:24">
      <c r="B116" s="6567"/>
      <c r="C116" s="6569" t="s">
        <v>1666</v>
      </c>
      <c r="D116" s="6569" t="s">
        <v>3525</v>
      </c>
      <c r="E116" s="6569"/>
      <c r="F116" s="6570"/>
      <c r="G116" s="6571"/>
      <c r="H116" s="6571"/>
      <c r="I116" s="6571"/>
      <c r="J116" s="6571"/>
      <c r="K116" s="6572">
        <f t="shared" si="28"/>
        <v>0</v>
      </c>
      <c r="L116" s="6571"/>
      <c r="M116" s="6571"/>
      <c r="N116" s="6571"/>
      <c r="O116" s="6571"/>
      <c r="P116" s="6571"/>
      <c r="Q116" s="6571"/>
      <c r="R116" s="6572">
        <f t="shared" si="25"/>
        <v>0</v>
      </c>
      <c r="S116" s="6571"/>
      <c r="T116" s="6571"/>
      <c r="U116" s="6572">
        <f t="shared" si="26"/>
        <v>0</v>
      </c>
      <c r="V116" s="6571"/>
      <c r="W116" s="6573">
        <f t="shared" si="27"/>
        <v>0</v>
      </c>
      <c r="X116" s="6574"/>
    </row>
    <row r="117" spans="2:24">
      <c r="B117" s="6567"/>
      <c r="C117" s="6569" t="s">
        <v>1668</v>
      </c>
      <c r="D117" s="6569" t="s">
        <v>3526</v>
      </c>
      <c r="E117" s="6569"/>
      <c r="F117" s="6570"/>
      <c r="G117" s="6571"/>
      <c r="H117" s="6571"/>
      <c r="I117" s="6571"/>
      <c r="J117" s="6571"/>
      <c r="K117" s="6572">
        <f t="shared" si="28"/>
        <v>0</v>
      </c>
      <c r="L117" s="6571"/>
      <c r="M117" s="6571"/>
      <c r="N117" s="6571"/>
      <c r="O117" s="6571"/>
      <c r="P117" s="6571"/>
      <c r="Q117" s="6571"/>
      <c r="R117" s="6572">
        <f t="shared" si="25"/>
        <v>0</v>
      </c>
      <c r="S117" s="6571"/>
      <c r="T117" s="6571"/>
      <c r="U117" s="6572">
        <f t="shared" si="26"/>
        <v>0</v>
      </c>
      <c r="V117" s="6571"/>
      <c r="W117" s="6573">
        <f t="shared" si="27"/>
        <v>0</v>
      </c>
      <c r="X117" s="6574"/>
    </row>
    <row r="118" spans="2:24">
      <c r="B118" s="6567"/>
      <c r="C118" s="6569" t="s">
        <v>1671</v>
      </c>
      <c r="D118" s="6569" t="s">
        <v>3527</v>
      </c>
      <c r="E118" s="6569"/>
      <c r="F118" s="6570"/>
      <c r="G118" s="6571"/>
      <c r="H118" s="6571"/>
      <c r="I118" s="6571"/>
      <c r="J118" s="6571"/>
      <c r="K118" s="6572">
        <f t="shared" si="28"/>
        <v>0</v>
      </c>
      <c r="L118" s="6571"/>
      <c r="M118" s="6571"/>
      <c r="N118" s="6571"/>
      <c r="O118" s="6571"/>
      <c r="P118" s="6571"/>
      <c r="Q118" s="6571"/>
      <c r="R118" s="6572">
        <f t="shared" si="25"/>
        <v>0</v>
      </c>
      <c r="S118" s="6571"/>
      <c r="T118" s="6571"/>
      <c r="U118" s="6572">
        <f t="shared" si="26"/>
        <v>0</v>
      </c>
      <c r="V118" s="6571"/>
      <c r="W118" s="6573">
        <f t="shared" si="27"/>
        <v>0</v>
      </c>
      <c r="X118" s="6574"/>
    </row>
    <row r="119" spans="2:24">
      <c r="B119" s="6567">
        <v>19</v>
      </c>
      <c r="C119" s="6569" t="s">
        <v>3528</v>
      </c>
      <c r="D119" s="6569"/>
      <c r="E119" s="6569"/>
      <c r="F119" s="6600">
        <f>SUM(F120:F124)</f>
        <v>0</v>
      </c>
      <c r="G119" s="6594">
        <f>SUM(G120:G124)</f>
        <v>0</v>
      </c>
      <c r="H119" s="6594">
        <f>SUM(H120:H124)</f>
        <v>0</v>
      </c>
      <c r="I119" s="6594">
        <f>SUM(I120:I124)</f>
        <v>0</v>
      </c>
      <c r="J119" s="6594">
        <f>SUM(J120:J124)</f>
        <v>0</v>
      </c>
      <c r="K119" s="6572">
        <f t="shared" si="28"/>
        <v>0</v>
      </c>
      <c r="L119" s="6594">
        <f t="shared" ref="L119:Q119" si="31">SUM(L120:L124)</f>
        <v>0</v>
      </c>
      <c r="M119" s="6594">
        <f t="shared" si="31"/>
        <v>0</v>
      </c>
      <c r="N119" s="6594">
        <f t="shared" si="31"/>
        <v>0</v>
      </c>
      <c r="O119" s="6594">
        <f t="shared" si="31"/>
        <v>0</v>
      </c>
      <c r="P119" s="6594">
        <f t="shared" si="31"/>
        <v>0</v>
      </c>
      <c r="Q119" s="6594">
        <f t="shared" si="31"/>
        <v>0</v>
      </c>
      <c r="R119" s="6572">
        <f t="shared" si="25"/>
        <v>0</v>
      </c>
      <c r="S119" s="6594">
        <f>SUM(S120:S124)</f>
        <v>0</v>
      </c>
      <c r="T119" s="6594">
        <f>SUM(T120:T124)</f>
        <v>0</v>
      </c>
      <c r="U119" s="6572">
        <f t="shared" si="26"/>
        <v>0</v>
      </c>
      <c r="V119" s="6594">
        <f>SUM(V120:V124)</f>
        <v>0</v>
      </c>
      <c r="W119" s="6573">
        <f t="shared" si="27"/>
        <v>0</v>
      </c>
      <c r="X119" s="6596">
        <f>SUM(X120:X124)</f>
        <v>0</v>
      </c>
    </row>
    <row r="120" spans="2:24">
      <c r="B120" s="6567"/>
      <c r="C120" s="6569" t="s">
        <v>1657</v>
      </c>
      <c r="D120" s="6569" t="s">
        <v>3529</v>
      </c>
      <c r="E120" s="6569"/>
      <c r="F120" s="6570"/>
      <c r="G120" s="6571"/>
      <c r="H120" s="6571"/>
      <c r="I120" s="6571"/>
      <c r="J120" s="6571"/>
      <c r="K120" s="6572">
        <f t="shared" si="28"/>
        <v>0</v>
      </c>
      <c r="L120" s="6571"/>
      <c r="M120" s="6571"/>
      <c r="N120" s="6571"/>
      <c r="O120" s="6571"/>
      <c r="P120" s="6571"/>
      <c r="Q120" s="6571"/>
      <c r="R120" s="6572">
        <f t="shared" si="25"/>
        <v>0</v>
      </c>
      <c r="S120" s="6571"/>
      <c r="T120" s="6571"/>
      <c r="U120" s="6572">
        <f t="shared" si="26"/>
        <v>0</v>
      </c>
      <c r="V120" s="6571"/>
      <c r="W120" s="6573">
        <f t="shared" si="27"/>
        <v>0</v>
      </c>
      <c r="X120" s="6574"/>
    </row>
    <row r="121" spans="2:24">
      <c r="B121" s="6567"/>
      <c r="C121" s="6569" t="s">
        <v>1660</v>
      </c>
      <c r="D121" s="6569" t="s">
        <v>3530</v>
      </c>
      <c r="E121" s="6569"/>
      <c r="F121" s="6570"/>
      <c r="G121" s="6571"/>
      <c r="H121" s="6571"/>
      <c r="I121" s="6571"/>
      <c r="J121" s="6571"/>
      <c r="K121" s="6572">
        <f t="shared" si="28"/>
        <v>0</v>
      </c>
      <c r="L121" s="6571"/>
      <c r="M121" s="6571"/>
      <c r="N121" s="6571"/>
      <c r="O121" s="6571"/>
      <c r="P121" s="6571"/>
      <c r="Q121" s="6571"/>
      <c r="R121" s="6572">
        <f t="shared" si="25"/>
        <v>0</v>
      </c>
      <c r="S121" s="6571"/>
      <c r="T121" s="6571"/>
      <c r="U121" s="6572">
        <f t="shared" si="26"/>
        <v>0</v>
      </c>
      <c r="V121" s="6571"/>
      <c r="W121" s="6573">
        <f t="shared" si="27"/>
        <v>0</v>
      </c>
      <c r="X121" s="6574"/>
    </row>
    <row r="122" spans="2:24">
      <c r="B122" s="6567"/>
      <c r="C122" s="6569" t="s">
        <v>1663</v>
      </c>
      <c r="D122" s="6569" t="s">
        <v>3531</v>
      </c>
      <c r="E122" s="6569"/>
      <c r="F122" s="6570"/>
      <c r="G122" s="6571"/>
      <c r="H122" s="6571"/>
      <c r="I122" s="6571"/>
      <c r="J122" s="6571"/>
      <c r="K122" s="6572">
        <f t="shared" si="28"/>
        <v>0</v>
      </c>
      <c r="L122" s="6571"/>
      <c r="M122" s="6571"/>
      <c r="N122" s="6571"/>
      <c r="O122" s="6571"/>
      <c r="P122" s="6571"/>
      <c r="Q122" s="6571"/>
      <c r="R122" s="6572">
        <f t="shared" si="25"/>
        <v>0</v>
      </c>
      <c r="S122" s="6571"/>
      <c r="T122" s="6571"/>
      <c r="U122" s="6572">
        <f t="shared" si="26"/>
        <v>0</v>
      </c>
      <c r="V122" s="6571"/>
      <c r="W122" s="6573">
        <f t="shared" si="27"/>
        <v>0</v>
      </c>
      <c r="X122" s="6574"/>
    </row>
    <row r="123" spans="2:24">
      <c r="B123" s="6567"/>
      <c r="C123" s="6569" t="s">
        <v>1666</v>
      </c>
      <c r="D123" s="6569" t="s">
        <v>3532</v>
      </c>
      <c r="E123" s="6569"/>
      <c r="F123" s="6570"/>
      <c r="G123" s="6571"/>
      <c r="H123" s="6571"/>
      <c r="I123" s="6571"/>
      <c r="J123" s="6571"/>
      <c r="K123" s="6572">
        <f t="shared" si="28"/>
        <v>0</v>
      </c>
      <c r="L123" s="6571"/>
      <c r="M123" s="6571"/>
      <c r="N123" s="6571"/>
      <c r="O123" s="6571"/>
      <c r="P123" s="6571"/>
      <c r="Q123" s="6571"/>
      <c r="R123" s="6572">
        <f t="shared" si="25"/>
        <v>0</v>
      </c>
      <c r="S123" s="6571"/>
      <c r="T123" s="6571"/>
      <c r="U123" s="6572">
        <f t="shared" si="26"/>
        <v>0</v>
      </c>
      <c r="V123" s="6571"/>
      <c r="W123" s="6573">
        <f t="shared" si="27"/>
        <v>0</v>
      </c>
      <c r="X123" s="6574"/>
    </row>
    <row r="124" spans="2:24">
      <c r="B124" s="6567"/>
      <c r="C124" s="6569" t="s">
        <v>1668</v>
      </c>
      <c r="D124" s="6569" t="s">
        <v>3533</v>
      </c>
      <c r="E124" s="6569"/>
      <c r="F124" s="6570"/>
      <c r="G124" s="6571"/>
      <c r="H124" s="6571"/>
      <c r="I124" s="6571"/>
      <c r="J124" s="6571"/>
      <c r="K124" s="6572">
        <f t="shared" si="28"/>
        <v>0</v>
      </c>
      <c r="L124" s="6571"/>
      <c r="M124" s="6571"/>
      <c r="N124" s="6571"/>
      <c r="O124" s="6571"/>
      <c r="P124" s="6571"/>
      <c r="Q124" s="6571"/>
      <c r="R124" s="6572">
        <f t="shared" si="25"/>
        <v>0</v>
      </c>
      <c r="S124" s="6571"/>
      <c r="T124" s="6571"/>
      <c r="U124" s="6572">
        <f t="shared" si="26"/>
        <v>0</v>
      </c>
      <c r="V124" s="6571"/>
      <c r="W124" s="6573">
        <f t="shared" si="27"/>
        <v>0</v>
      </c>
      <c r="X124" s="6574"/>
    </row>
    <row r="125" spans="2:24">
      <c r="B125" s="6567">
        <v>20</v>
      </c>
      <c r="C125" s="6569" t="s">
        <v>3534</v>
      </c>
      <c r="D125" s="6569"/>
      <c r="E125" s="6569"/>
      <c r="F125" s="6570"/>
      <c r="G125" s="6571"/>
      <c r="H125" s="6571"/>
      <c r="I125" s="6571"/>
      <c r="J125" s="6571"/>
      <c r="K125" s="6572">
        <f t="shared" si="28"/>
        <v>0</v>
      </c>
      <c r="L125" s="6571"/>
      <c r="M125" s="6571"/>
      <c r="N125" s="6571"/>
      <c r="O125" s="6571"/>
      <c r="P125" s="6571"/>
      <c r="Q125" s="6571"/>
      <c r="R125" s="6572">
        <f t="shared" si="25"/>
        <v>0</v>
      </c>
      <c r="S125" s="6571"/>
      <c r="T125" s="6571"/>
      <c r="U125" s="6572">
        <f t="shared" si="26"/>
        <v>0</v>
      </c>
      <c r="V125" s="6571"/>
      <c r="W125" s="6573">
        <f t="shared" si="27"/>
        <v>0</v>
      </c>
      <c r="X125" s="6574"/>
    </row>
    <row r="126" spans="2:24">
      <c r="B126" s="6567">
        <v>21</v>
      </c>
      <c r="C126" s="6569" t="s">
        <v>3535</v>
      </c>
      <c r="D126" s="6569"/>
      <c r="E126" s="6569"/>
      <c r="F126" s="6570"/>
      <c r="G126" s="6571"/>
      <c r="H126" s="6571"/>
      <c r="I126" s="6571"/>
      <c r="J126" s="6571"/>
      <c r="K126" s="6572">
        <f t="shared" si="28"/>
        <v>0</v>
      </c>
      <c r="L126" s="6571"/>
      <c r="M126" s="6571"/>
      <c r="N126" s="6571"/>
      <c r="O126" s="6571"/>
      <c r="P126" s="6571"/>
      <c r="Q126" s="6571"/>
      <c r="R126" s="6572">
        <f t="shared" si="25"/>
        <v>0</v>
      </c>
      <c r="S126" s="6571"/>
      <c r="T126" s="6571"/>
      <c r="U126" s="6572">
        <f t="shared" si="26"/>
        <v>0</v>
      </c>
      <c r="V126" s="6571"/>
      <c r="W126" s="6573">
        <f t="shared" si="27"/>
        <v>0</v>
      </c>
      <c r="X126" s="6574"/>
    </row>
    <row r="127" spans="2:24">
      <c r="B127" s="6567">
        <v>22</v>
      </c>
      <c r="C127" s="6569" t="s">
        <v>3536</v>
      </c>
      <c r="D127" s="6569"/>
      <c r="E127" s="6569"/>
      <c r="F127" s="6570"/>
      <c r="G127" s="6571"/>
      <c r="H127" s="6571"/>
      <c r="I127" s="6571"/>
      <c r="J127" s="6571"/>
      <c r="K127" s="6572">
        <f t="shared" si="28"/>
        <v>0</v>
      </c>
      <c r="L127" s="6571"/>
      <c r="M127" s="6571"/>
      <c r="N127" s="6571"/>
      <c r="O127" s="6571"/>
      <c r="P127" s="6571"/>
      <c r="Q127" s="6571"/>
      <c r="R127" s="6572">
        <f t="shared" si="25"/>
        <v>0</v>
      </c>
      <c r="S127" s="6571"/>
      <c r="T127" s="6571"/>
      <c r="U127" s="6572">
        <f t="shared" si="26"/>
        <v>0</v>
      </c>
      <c r="V127" s="6571"/>
      <c r="W127" s="6573">
        <f t="shared" si="27"/>
        <v>0</v>
      </c>
      <c r="X127" s="6574"/>
    </row>
    <row r="128" spans="2:24">
      <c r="B128" s="6567">
        <v>23</v>
      </c>
      <c r="C128" s="6569" t="s">
        <v>3537</v>
      </c>
      <c r="D128" s="6569"/>
      <c r="E128" s="6569"/>
      <c r="F128" s="6570"/>
      <c r="G128" s="6571"/>
      <c r="H128" s="6571"/>
      <c r="I128" s="6571"/>
      <c r="J128" s="6571"/>
      <c r="K128" s="6572">
        <f t="shared" si="28"/>
        <v>0</v>
      </c>
      <c r="L128" s="6571"/>
      <c r="M128" s="6571"/>
      <c r="N128" s="6571"/>
      <c r="O128" s="6571"/>
      <c r="P128" s="6571"/>
      <c r="Q128" s="6571"/>
      <c r="R128" s="6572">
        <f t="shared" si="25"/>
        <v>0</v>
      </c>
      <c r="S128" s="6571"/>
      <c r="T128" s="6571"/>
      <c r="U128" s="6572">
        <f t="shared" si="26"/>
        <v>0</v>
      </c>
      <c r="V128" s="6571"/>
      <c r="W128" s="6573">
        <f t="shared" si="27"/>
        <v>0</v>
      </c>
      <c r="X128" s="6574"/>
    </row>
    <row r="129" spans="2:24">
      <c r="B129" s="6567">
        <v>24</v>
      </c>
      <c r="C129" s="6569" t="s">
        <v>3538</v>
      </c>
      <c r="D129" s="6569"/>
      <c r="E129" s="6569"/>
      <c r="F129" s="6570"/>
      <c r="G129" s="6614"/>
      <c r="H129" s="6614"/>
      <c r="I129" s="6614"/>
      <c r="J129" s="6614"/>
      <c r="K129" s="6615"/>
      <c r="L129" s="6614"/>
      <c r="M129" s="6614"/>
      <c r="N129" s="6614"/>
      <c r="O129" s="6614"/>
      <c r="P129" s="6614"/>
      <c r="Q129" s="6614"/>
      <c r="R129" s="6615"/>
      <c r="S129" s="6614"/>
      <c r="T129" s="6614"/>
      <c r="U129" s="6615"/>
      <c r="V129" s="6614"/>
      <c r="W129" s="6616"/>
      <c r="X129" s="6574"/>
    </row>
    <row r="130" spans="2:24">
      <c r="B130" s="6567">
        <v>25</v>
      </c>
      <c r="C130" s="6569" t="s">
        <v>3567</v>
      </c>
      <c r="D130" s="6569"/>
      <c r="E130" s="6569"/>
      <c r="F130" s="6570"/>
      <c r="G130" s="6617"/>
      <c r="H130" s="6617"/>
      <c r="I130" s="6617"/>
      <c r="J130" s="6617"/>
      <c r="K130" s="6572">
        <f t="shared" si="28"/>
        <v>0</v>
      </c>
      <c r="L130" s="6617"/>
      <c r="M130" s="6617"/>
      <c r="N130" s="6617"/>
      <c r="O130" s="6617"/>
      <c r="P130" s="6617"/>
      <c r="Q130" s="6617"/>
      <c r="R130" s="6572">
        <f t="shared" si="25"/>
        <v>0</v>
      </c>
      <c r="S130" s="6617"/>
      <c r="T130" s="6617"/>
      <c r="U130" s="6572">
        <f t="shared" si="26"/>
        <v>0</v>
      </c>
      <c r="V130" s="6617"/>
      <c r="W130" s="6573">
        <f t="shared" si="27"/>
        <v>0</v>
      </c>
      <c r="X130" s="6574"/>
    </row>
    <row r="131" spans="2:24">
      <c r="B131" s="6576">
        <v>26</v>
      </c>
      <c r="C131" s="6577" t="s">
        <v>3540</v>
      </c>
      <c r="D131" s="6577"/>
      <c r="E131" s="6577"/>
      <c r="F131" s="6618"/>
      <c r="G131" s="6619"/>
      <c r="H131" s="6619"/>
      <c r="I131" s="6619"/>
      <c r="J131" s="6619"/>
      <c r="K131" s="6620"/>
      <c r="L131" s="6619"/>
      <c r="M131" s="6619"/>
      <c r="N131" s="6619"/>
      <c r="O131" s="6619"/>
      <c r="P131" s="6619"/>
      <c r="Q131" s="6619"/>
      <c r="R131" s="6620"/>
      <c r="S131" s="6619"/>
      <c r="T131" s="6619"/>
      <c r="U131" s="6620"/>
      <c r="V131" s="6619"/>
      <c r="W131" s="6621"/>
      <c r="X131" s="6622"/>
    </row>
    <row r="132" spans="2:24" ht="13.5" thickBot="1">
      <c r="B132" s="4279"/>
      <c r="F132" s="6472"/>
      <c r="J132" s="6473"/>
      <c r="K132" s="6473"/>
      <c r="L132" s="6473"/>
      <c r="M132" s="6473"/>
      <c r="N132" s="6474"/>
      <c r="O132" s="6473"/>
      <c r="P132" s="6473"/>
      <c r="Q132" s="6473"/>
      <c r="R132" s="6473"/>
      <c r="S132" s="6473"/>
      <c r="T132" s="6473"/>
      <c r="U132" s="6474"/>
      <c r="V132" s="6473"/>
      <c r="W132" s="6473"/>
      <c r="X132" s="370"/>
    </row>
    <row r="133" spans="2:24" ht="13.5" thickBot="1">
      <c r="B133" s="6578"/>
      <c r="C133" s="6578" t="s">
        <v>2602</v>
      </c>
      <c r="D133" s="6578"/>
      <c r="E133" s="6578"/>
      <c r="F133" s="6579">
        <f>F106+F107+F108+F119+F130+F112+F109+F125+F126+F127+F128+F129+F131</f>
        <v>0</v>
      </c>
      <c r="G133" s="6579">
        <f t="shared" ref="G133:V133" si="32">G106+G107+G108+G119+G130+G112+G109+G125+G126+G127+G128+G129+G131</f>
        <v>0</v>
      </c>
      <c r="H133" s="6579">
        <f t="shared" si="32"/>
        <v>0</v>
      </c>
      <c r="I133" s="6579">
        <f t="shared" si="32"/>
        <v>0</v>
      </c>
      <c r="J133" s="6579">
        <f t="shared" si="32"/>
        <v>0</v>
      </c>
      <c r="K133" s="6579">
        <f t="shared" si="32"/>
        <v>0</v>
      </c>
      <c r="L133" s="6579">
        <f t="shared" si="32"/>
        <v>0</v>
      </c>
      <c r="M133" s="6579">
        <f t="shared" si="32"/>
        <v>0</v>
      </c>
      <c r="N133" s="6579">
        <f t="shared" si="32"/>
        <v>0</v>
      </c>
      <c r="O133" s="6579">
        <f t="shared" si="32"/>
        <v>0</v>
      </c>
      <c r="P133" s="6579">
        <f t="shared" si="32"/>
        <v>0</v>
      </c>
      <c r="Q133" s="6579">
        <f t="shared" si="32"/>
        <v>0</v>
      </c>
      <c r="R133" s="6579">
        <f t="shared" si="32"/>
        <v>0</v>
      </c>
      <c r="S133" s="6579">
        <f t="shared" si="32"/>
        <v>0</v>
      </c>
      <c r="T133" s="6579">
        <f t="shared" si="32"/>
        <v>0</v>
      </c>
      <c r="U133" s="6579">
        <f t="shared" si="32"/>
        <v>0</v>
      </c>
      <c r="V133" s="6579">
        <f t="shared" si="32"/>
        <v>0</v>
      </c>
      <c r="W133" s="6623">
        <f t="shared" ref="W133" si="33">W106+W107+W108+W119+W130+W112+W109+W125+W126+W127+W128+W129</f>
        <v>0</v>
      </c>
      <c r="X133" s="6624">
        <f>X106+X107+X108+X119+X130+X112+X109+X125+X126+X127+X128+X129+X131</f>
        <v>0</v>
      </c>
    </row>
    <row r="134" spans="2:24">
      <c r="B134" s="6583"/>
      <c r="C134" s="6584"/>
      <c r="D134" s="6584"/>
      <c r="E134" s="6593"/>
      <c r="F134" s="6585"/>
      <c r="G134" s="6584"/>
      <c r="H134" s="6584"/>
      <c r="I134" s="6584"/>
      <c r="J134" s="6586"/>
      <c r="K134" s="6586"/>
      <c r="L134" s="6586"/>
      <c r="M134" s="6586"/>
      <c r="N134" s="6587"/>
      <c r="O134" s="6586"/>
      <c r="P134" s="6586"/>
      <c r="Q134" s="6586"/>
      <c r="R134" s="6586"/>
      <c r="S134" s="6586"/>
      <c r="T134" s="6586"/>
      <c r="U134" s="6587"/>
      <c r="V134" s="6586"/>
      <c r="W134" s="6586"/>
      <c r="X134" s="6588"/>
    </row>
    <row r="135" spans="2:24" ht="13.5" thickBot="1">
      <c r="B135" s="6625"/>
      <c r="C135" s="6626"/>
      <c r="D135" s="6626"/>
      <c r="E135" s="6627"/>
      <c r="F135" s="718"/>
      <c r="G135" s="719"/>
      <c r="H135" s="719"/>
      <c r="I135" s="719"/>
      <c r="J135" s="719"/>
      <c r="K135" s="719"/>
      <c r="L135" s="719"/>
      <c r="M135" s="719"/>
      <c r="N135" s="719"/>
      <c r="O135" s="719"/>
      <c r="P135" s="719"/>
      <c r="Q135" s="719"/>
      <c r="R135" s="719"/>
      <c r="S135" s="719"/>
      <c r="T135" s="719"/>
      <c r="U135" s="719"/>
      <c r="V135" s="719"/>
      <c r="W135" s="720"/>
      <c r="X135" s="6628"/>
    </row>
    <row r="136" spans="2:24" ht="13.5" thickBot="1">
      <c r="B136" s="766" t="s">
        <v>3292</v>
      </c>
      <c r="C136" s="6629"/>
      <c r="D136" s="6629"/>
      <c r="E136" s="6629"/>
      <c r="F136" s="6630">
        <f>F17+F22+F23+F24+F25+F29+F30+F31+F35+F43+F48+F52+F81+F106+F107+F108+F109+F112+F119+F125+F126+F127+F128+F129+F130+F131</f>
        <v>0</v>
      </c>
      <c r="G136" s="6630">
        <f>G17+G22+G23+G24+G25+G29+G30+G31+G35+G43+G48+G52+G81+G106+G107+G108+G109+G112+G119+G125+G126+G127+G128+G129+G130+G131</f>
        <v>0</v>
      </c>
      <c r="H136" s="6630">
        <f t="shared" ref="H136:X136" si="34">H17+H22+H23+H24+H25+H29+H30+H31+H35+H43+H48+H52+H81+H106+H107+H108+H109+H112+H119+H125+H126+H127+H128+H129+H130+H131</f>
        <v>0</v>
      </c>
      <c r="I136" s="6630">
        <f t="shared" si="34"/>
        <v>0</v>
      </c>
      <c r="J136" s="6630">
        <f t="shared" si="34"/>
        <v>0</v>
      </c>
      <c r="K136" s="6630">
        <f t="shared" si="34"/>
        <v>0</v>
      </c>
      <c r="L136" s="6630">
        <f t="shared" si="34"/>
        <v>0</v>
      </c>
      <c r="M136" s="6630">
        <f t="shared" si="34"/>
        <v>0</v>
      </c>
      <c r="N136" s="6630">
        <f t="shared" si="34"/>
        <v>0</v>
      </c>
      <c r="O136" s="6630">
        <f t="shared" si="34"/>
        <v>0</v>
      </c>
      <c r="P136" s="6630">
        <f t="shared" si="34"/>
        <v>0</v>
      </c>
      <c r="Q136" s="6630">
        <f t="shared" si="34"/>
        <v>0</v>
      </c>
      <c r="R136" s="6630">
        <f t="shared" si="34"/>
        <v>0</v>
      </c>
      <c r="S136" s="6630">
        <f t="shared" si="34"/>
        <v>0</v>
      </c>
      <c r="T136" s="6630">
        <f t="shared" si="34"/>
        <v>0</v>
      </c>
      <c r="U136" s="6630">
        <f t="shared" si="34"/>
        <v>0</v>
      </c>
      <c r="V136" s="6630">
        <f t="shared" si="34"/>
        <v>0</v>
      </c>
      <c r="W136" s="6631">
        <f t="shared" ref="W136" si="35">SUM(W130+W128+W127+W126+W125+W119+W112+W109+W108+W107+W106+W104+W33+W27+W129)</f>
        <v>0</v>
      </c>
      <c r="X136" s="6632">
        <f t="shared" si="34"/>
        <v>0</v>
      </c>
    </row>
    <row r="137" spans="2:24" ht="13.5" thickTop="1">
      <c r="C137" s="49" t="s">
        <v>3568</v>
      </c>
      <c r="G137" s="46"/>
      <c r="H137" s="46"/>
      <c r="L137" s="46"/>
      <c r="S137" s="46"/>
      <c r="T137" s="46"/>
      <c r="U137" s="46"/>
      <c r="V137" s="46"/>
      <c r="X137" s="6633"/>
    </row>
    <row r="138" spans="2:24">
      <c r="F138" s="150"/>
      <c r="G138" s="150"/>
      <c r="H138" s="150"/>
      <c r="I138" s="150"/>
      <c r="J138" s="150"/>
      <c r="K138" s="150"/>
      <c r="L138" s="150"/>
      <c r="M138" s="150"/>
      <c r="N138" s="150"/>
      <c r="O138" s="150"/>
      <c r="P138" s="150"/>
      <c r="Q138" s="150"/>
      <c r="R138" s="150"/>
      <c r="S138" s="150"/>
      <c r="T138" s="150"/>
      <c r="U138" s="150"/>
      <c r="V138" s="150"/>
      <c r="W138" s="150"/>
      <c r="X138" s="149"/>
    </row>
    <row r="139" spans="2:24">
      <c r="G139" s="46"/>
      <c r="L139" s="46"/>
      <c r="T139" s="150"/>
      <c r="U139" s="150"/>
    </row>
    <row r="140" spans="2:24">
      <c r="B140" s="48" t="s">
        <v>3541</v>
      </c>
      <c r="C140" s="1"/>
      <c r="D140" s="1"/>
      <c r="E140" s="1"/>
      <c r="F140" s="1"/>
      <c r="G140" s="1"/>
      <c r="H140" s="1"/>
    </row>
    <row r="141" spans="2:24" ht="13.5" thickBot="1">
      <c r="B141" s="4"/>
      <c r="C141" s="1"/>
      <c r="D141" s="1"/>
      <c r="E141" s="1"/>
      <c r="F141" s="1"/>
      <c r="G141" s="1"/>
      <c r="H141" s="1"/>
      <c r="X141" s="6634"/>
    </row>
    <row r="142" spans="2:24">
      <c r="B142" s="6526">
        <v>1</v>
      </c>
      <c r="C142" s="8941"/>
      <c r="D142" s="8988"/>
      <c r="E142" s="8943"/>
      <c r="F142" s="6635"/>
      <c r="G142" s="6531"/>
      <c r="H142" s="6531"/>
      <c r="I142" s="6531"/>
      <c r="J142" s="6531"/>
      <c r="K142" s="6530">
        <f t="shared" ref="K142:K151" si="36">G142-H142-I142-J142</f>
        <v>0</v>
      </c>
      <c r="L142" s="6531"/>
      <c r="M142" s="6531"/>
      <c r="N142" s="6531"/>
      <c r="O142" s="6531"/>
      <c r="P142" s="6531"/>
      <c r="Q142" s="6531"/>
      <c r="R142" s="6530">
        <f t="shared" ref="R142:R151" si="37">K142+L142+M142+N142-O142-P142-Q142</f>
        <v>0</v>
      </c>
      <c r="S142" s="6531"/>
      <c r="T142" s="6531"/>
      <c r="U142" s="6530">
        <f t="shared" ref="U142:U151" si="38">R142+S142-T142</f>
        <v>0</v>
      </c>
      <c r="V142" s="6531"/>
      <c r="W142" s="6636">
        <f t="shared" ref="W142:W151" si="39">IFERROR(U142/V142*100,0)</f>
        <v>0</v>
      </c>
      <c r="X142" s="6637"/>
    </row>
    <row r="143" spans="2:24">
      <c r="B143" s="6638">
        <v>2</v>
      </c>
      <c r="C143" s="8944"/>
      <c r="D143" s="8945"/>
      <c r="E143" s="8946"/>
      <c r="F143" s="6570"/>
      <c r="G143" s="6571"/>
      <c r="H143" s="6571"/>
      <c r="I143" s="6571"/>
      <c r="J143" s="6571"/>
      <c r="K143" s="6572">
        <f t="shared" si="36"/>
        <v>0</v>
      </c>
      <c r="L143" s="6571"/>
      <c r="M143" s="6571"/>
      <c r="N143" s="6571"/>
      <c r="O143" s="6571"/>
      <c r="P143" s="6571"/>
      <c r="Q143" s="6571"/>
      <c r="R143" s="6572">
        <f t="shared" si="37"/>
        <v>0</v>
      </c>
      <c r="S143" s="6571"/>
      <c r="T143" s="6571"/>
      <c r="U143" s="6572">
        <f t="shared" si="38"/>
        <v>0</v>
      </c>
      <c r="V143" s="6571"/>
      <c r="W143" s="6573">
        <f t="shared" si="39"/>
        <v>0</v>
      </c>
      <c r="X143" s="6574"/>
    </row>
    <row r="144" spans="2:24">
      <c r="B144" s="6638">
        <v>3</v>
      </c>
      <c r="C144" s="8944"/>
      <c r="D144" s="8945"/>
      <c r="E144" s="8946"/>
      <c r="F144" s="6570"/>
      <c r="G144" s="6571"/>
      <c r="H144" s="6571"/>
      <c r="I144" s="6571"/>
      <c r="J144" s="6571"/>
      <c r="K144" s="6572">
        <f t="shared" si="36"/>
        <v>0</v>
      </c>
      <c r="L144" s="6571"/>
      <c r="M144" s="6571"/>
      <c r="N144" s="6571"/>
      <c r="O144" s="6571"/>
      <c r="P144" s="6571"/>
      <c r="Q144" s="6571"/>
      <c r="R144" s="6572">
        <f t="shared" si="37"/>
        <v>0</v>
      </c>
      <c r="S144" s="6571"/>
      <c r="T144" s="6571"/>
      <c r="U144" s="6572">
        <f t="shared" si="38"/>
        <v>0</v>
      </c>
      <c r="V144" s="6571"/>
      <c r="W144" s="6573">
        <f t="shared" si="39"/>
        <v>0</v>
      </c>
      <c r="X144" s="6574"/>
    </row>
    <row r="145" spans="2:24">
      <c r="B145" s="6638">
        <v>4</v>
      </c>
      <c r="C145" s="8944"/>
      <c r="D145" s="8945"/>
      <c r="E145" s="8946"/>
      <c r="F145" s="6570"/>
      <c r="G145" s="6571"/>
      <c r="H145" s="6571"/>
      <c r="I145" s="6571"/>
      <c r="J145" s="6571"/>
      <c r="K145" s="6572">
        <f t="shared" si="36"/>
        <v>0</v>
      </c>
      <c r="L145" s="6571"/>
      <c r="M145" s="6571"/>
      <c r="N145" s="6571"/>
      <c r="O145" s="6571"/>
      <c r="P145" s="6571"/>
      <c r="Q145" s="6571"/>
      <c r="R145" s="6572">
        <f t="shared" si="37"/>
        <v>0</v>
      </c>
      <c r="S145" s="6571"/>
      <c r="T145" s="6571"/>
      <c r="U145" s="6572">
        <f t="shared" si="38"/>
        <v>0</v>
      </c>
      <c r="V145" s="6571"/>
      <c r="W145" s="6573">
        <f t="shared" si="39"/>
        <v>0</v>
      </c>
      <c r="X145" s="6574"/>
    </row>
    <row r="146" spans="2:24">
      <c r="B146" s="6638">
        <v>5</v>
      </c>
      <c r="C146" s="8944"/>
      <c r="D146" s="8945"/>
      <c r="E146" s="8946"/>
      <c r="F146" s="6570"/>
      <c r="G146" s="6571"/>
      <c r="H146" s="6571"/>
      <c r="I146" s="6571"/>
      <c r="J146" s="6571"/>
      <c r="K146" s="6572">
        <f t="shared" si="36"/>
        <v>0</v>
      </c>
      <c r="L146" s="6571"/>
      <c r="M146" s="6571"/>
      <c r="N146" s="6571"/>
      <c r="O146" s="6571"/>
      <c r="P146" s="6571"/>
      <c r="Q146" s="6571"/>
      <c r="R146" s="6572">
        <f t="shared" si="37"/>
        <v>0</v>
      </c>
      <c r="S146" s="6571"/>
      <c r="T146" s="6571"/>
      <c r="U146" s="6572">
        <f t="shared" si="38"/>
        <v>0</v>
      </c>
      <c r="V146" s="6571"/>
      <c r="W146" s="6573">
        <f t="shared" si="39"/>
        <v>0</v>
      </c>
      <c r="X146" s="6574"/>
    </row>
    <row r="147" spans="2:24">
      <c r="B147" s="6638">
        <v>6</v>
      </c>
      <c r="C147" s="8944"/>
      <c r="D147" s="8945"/>
      <c r="E147" s="8946"/>
      <c r="F147" s="6570"/>
      <c r="G147" s="6571"/>
      <c r="H147" s="6571"/>
      <c r="I147" s="6571"/>
      <c r="J147" s="6571"/>
      <c r="K147" s="6572">
        <f t="shared" si="36"/>
        <v>0</v>
      </c>
      <c r="L147" s="6571"/>
      <c r="M147" s="6571"/>
      <c r="N147" s="6571"/>
      <c r="O147" s="6571"/>
      <c r="P147" s="6571"/>
      <c r="Q147" s="6571"/>
      <c r="R147" s="6572">
        <f t="shared" si="37"/>
        <v>0</v>
      </c>
      <c r="S147" s="6571"/>
      <c r="T147" s="6571"/>
      <c r="U147" s="6572">
        <f t="shared" si="38"/>
        <v>0</v>
      </c>
      <c r="V147" s="6571"/>
      <c r="W147" s="6573">
        <f t="shared" si="39"/>
        <v>0</v>
      </c>
      <c r="X147" s="6574"/>
    </row>
    <row r="148" spans="2:24">
      <c r="B148" s="6638">
        <v>7</v>
      </c>
      <c r="C148" s="8944"/>
      <c r="D148" s="8945"/>
      <c r="E148" s="8946"/>
      <c r="F148" s="6570"/>
      <c r="G148" s="6571"/>
      <c r="H148" s="6571"/>
      <c r="I148" s="6571"/>
      <c r="J148" s="6571"/>
      <c r="K148" s="6572">
        <f t="shared" si="36"/>
        <v>0</v>
      </c>
      <c r="L148" s="6571"/>
      <c r="M148" s="6571"/>
      <c r="N148" s="6571"/>
      <c r="O148" s="6571"/>
      <c r="P148" s="6571"/>
      <c r="Q148" s="6571"/>
      <c r="R148" s="6572">
        <f t="shared" si="37"/>
        <v>0</v>
      </c>
      <c r="S148" s="6571"/>
      <c r="T148" s="6571"/>
      <c r="U148" s="6572">
        <f t="shared" si="38"/>
        <v>0</v>
      </c>
      <c r="V148" s="6571"/>
      <c r="W148" s="6573">
        <f t="shared" si="39"/>
        <v>0</v>
      </c>
      <c r="X148" s="6574"/>
    </row>
    <row r="149" spans="2:24">
      <c r="B149" s="6638">
        <v>8</v>
      </c>
      <c r="C149" s="8944"/>
      <c r="D149" s="8945"/>
      <c r="E149" s="8946"/>
      <c r="F149" s="6570"/>
      <c r="G149" s="6571"/>
      <c r="H149" s="6571"/>
      <c r="I149" s="6571"/>
      <c r="J149" s="6571"/>
      <c r="K149" s="6572">
        <f t="shared" si="36"/>
        <v>0</v>
      </c>
      <c r="L149" s="6571"/>
      <c r="M149" s="6571"/>
      <c r="N149" s="6571"/>
      <c r="O149" s="6571"/>
      <c r="P149" s="6571"/>
      <c r="Q149" s="6571"/>
      <c r="R149" s="6572">
        <f t="shared" si="37"/>
        <v>0</v>
      </c>
      <c r="S149" s="6571"/>
      <c r="T149" s="6571"/>
      <c r="U149" s="6572">
        <f t="shared" si="38"/>
        <v>0</v>
      </c>
      <c r="V149" s="6571"/>
      <c r="W149" s="6573">
        <f t="shared" si="39"/>
        <v>0</v>
      </c>
      <c r="X149" s="6574"/>
    </row>
    <row r="150" spans="2:24">
      <c r="B150" s="6638">
        <v>9</v>
      </c>
      <c r="C150" s="8944"/>
      <c r="D150" s="8945"/>
      <c r="E150" s="8946"/>
      <c r="F150" s="6570"/>
      <c r="G150" s="6571"/>
      <c r="H150" s="6571"/>
      <c r="I150" s="6571"/>
      <c r="J150" s="6571"/>
      <c r="K150" s="6572">
        <f t="shared" si="36"/>
        <v>0</v>
      </c>
      <c r="L150" s="6571"/>
      <c r="M150" s="6571"/>
      <c r="N150" s="6571"/>
      <c r="O150" s="6571"/>
      <c r="P150" s="6571"/>
      <c r="Q150" s="6571"/>
      <c r="R150" s="6572">
        <f t="shared" si="37"/>
        <v>0</v>
      </c>
      <c r="S150" s="6571"/>
      <c r="T150" s="6571"/>
      <c r="U150" s="6572">
        <f t="shared" si="38"/>
        <v>0</v>
      </c>
      <c r="V150" s="6571"/>
      <c r="W150" s="6573">
        <f t="shared" si="39"/>
        <v>0</v>
      </c>
      <c r="X150" s="6574"/>
    </row>
    <row r="151" spans="2:24" ht="13.5" thickBot="1">
      <c r="B151" s="6638">
        <v>10</v>
      </c>
      <c r="C151" s="8944"/>
      <c r="D151" s="8945"/>
      <c r="E151" s="8946"/>
      <c r="F151" s="6639"/>
      <c r="G151" s="6541"/>
      <c r="H151" s="6541"/>
      <c r="I151" s="6541"/>
      <c r="J151" s="6541"/>
      <c r="K151" s="6640">
        <f t="shared" si="36"/>
        <v>0</v>
      </c>
      <c r="L151" s="6541"/>
      <c r="M151" s="6541"/>
      <c r="N151" s="6541"/>
      <c r="O151" s="6541"/>
      <c r="P151" s="6541"/>
      <c r="Q151" s="6541"/>
      <c r="R151" s="6640">
        <f t="shared" si="37"/>
        <v>0</v>
      </c>
      <c r="S151" s="6541"/>
      <c r="T151" s="6541"/>
      <c r="U151" s="6640">
        <f t="shared" si="38"/>
        <v>0</v>
      </c>
      <c r="V151" s="6541"/>
      <c r="W151" s="6641">
        <f t="shared" si="39"/>
        <v>0</v>
      </c>
      <c r="X151" s="6642"/>
    </row>
    <row r="152" spans="2:24" ht="13.5" thickBot="1">
      <c r="B152" s="6578"/>
      <c r="C152" s="6578" t="s">
        <v>3542</v>
      </c>
      <c r="D152" s="6578"/>
      <c r="E152" s="6578"/>
      <c r="F152" s="6545">
        <f>SUM(F142:F151)</f>
        <v>0</v>
      </c>
      <c r="G152" s="6545">
        <f t="shared" ref="G152:W152" si="40">SUM(G142:G151)</f>
        <v>0</v>
      </c>
      <c r="H152" s="6545">
        <f t="shared" si="40"/>
        <v>0</v>
      </c>
      <c r="I152" s="6545">
        <f t="shared" si="40"/>
        <v>0</v>
      </c>
      <c r="J152" s="6545">
        <f t="shared" si="40"/>
        <v>0</v>
      </c>
      <c r="K152" s="6545">
        <f t="shared" si="40"/>
        <v>0</v>
      </c>
      <c r="L152" s="6545">
        <f t="shared" si="40"/>
        <v>0</v>
      </c>
      <c r="M152" s="6545">
        <f t="shared" si="40"/>
        <v>0</v>
      </c>
      <c r="N152" s="6545">
        <f t="shared" si="40"/>
        <v>0</v>
      </c>
      <c r="O152" s="6545">
        <f t="shared" si="40"/>
        <v>0</v>
      </c>
      <c r="P152" s="6545">
        <f t="shared" si="40"/>
        <v>0</v>
      </c>
      <c r="Q152" s="6545">
        <f t="shared" si="40"/>
        <v>0</v>
      </c>
      <c r="R152" s="6545">
        <f t="shared" si="40"/>
        <v>0</v>
      </c>
      <c r="S152" s="6545">
        <f t="shared" si="40"/>
        <v>0</v>
      </c>
      <c r="T152" s="6545">
        <f t="shared" si="40"/>
        <v>0</v>
      </c>
      <c r="U152" s="6545">
        <f t="shared" si="40"/>
        <v>0</v>
      </c>
      <c r="V152" s="6545">
        <f t="shared" si="40"/>
        <v>0</v>
      </c>
      <c r="W152" s="6545">
        <f t="shared" si="40"/>
        <v>0</v>
      </c>
      <c r="X152" s="6643">
        <f>SUM(X142:X151)</f>
        <v>0</v>
      </c>
    </row>
    <row r="153" spans="2:24">
      <c r="B153" s="4"/>
      <c r="C153" s="49" t="s">
        <v>3543</v>
      </c>
      <c r="D153" s="1"/>
      <c r="E153" s="1"/>
      <c r="F153" s="1"/>
      <c r="G153" s="1"/>
      <c r="H153" s="1"/>
    </row>
    <row r="155" spans="2:24">
      <c r="B155" s="121" t="s">
        <v>1044</v>
      </c>
      <c r="C155" s="1"/>
    </row>
    <row r="156" spans="2:24" s="1" customFormat="1">
      <c r="B156" s="4">
        <v>1</v>
      </c>
      <c r="C156" s="1" t="s">
        <v>3545</v>
      </c>
    </row>
    <row r="157" spans="2:24">
      <c r="B157" s="4">
        <v>2</v>
      </c>
      <c r="C157" s="1" t="s">
        <v>3546</v>
      </c>
    </row>
    <row r="158" spans="2:24" ht="12.75" customHeight="1">
      <c r="B158" s="4">
        <v>3</v>
      </c>
      <c r="C158" s="8885" t="s">
        <v>3548</v>
      </c>
      <c r="D158" s="8885"/>
      <c r="E158" s="8885"/>
      <c r="F158" s="8885"/>
      <c r="G158" s="8885"/>
      <c r="H158" s="8885"/>
      <c r="I158" s="8885"/>
      <c r="J158" s="8885"/>
      <c r="K158" s="8885"/>
      <c r="L158" s="8885"/>
      <c r="M158" s="8885"/>
      <c r="N158" s="8885"/>
      <c r="O158" s="8885"/>
      <c r="P158" s="8885"/>
    </row>
    <row r="159" spans="2:24">
      <c r="B159" s="4">
        <v>4</v>
      </c>
      <c r="C159" s="1" t="s">
        <v>3549</v>
      </c>
    </row>
    <row r="160" spans="2:24">
      <c r="B160" s="4">
        <v>5</v>
      </c>
      <c r="C160" s="1" t="s">
        <v>3569</v>
      </c>
    </row>
  </sheetData>
  <protectedRanges>
    <protectedRange sqref="G7:H10" name="Range20_2_1_1_1"/>
    <protectedRange sqref="F18:F27 F41 F29:F31" name="Range1_1_1_1_1_1"/>
    <protectedRange sqref="F60:F65 F67:F72 F74:F79 F44:F46 F53:F58 F82:F87 F96:F101 F89:F94" name="Range2_1_1_1_1_1"/>
    <protectedRange sqref="F102 F80:F81 F95 F88 F73 F66 F59 F48:F52" name="Range3_1_1_1_1_1"/>
    <protectedRange sqref="F104:F105" name="Range4_1_1_1_1_1_1"/>
    <protectedRange password="CE2C" sqref="F119" name="Range6_1_1_1_1_1_1_1"/>
    <protectedRange sqref="F130:F131 F125 F106:F111 F142:F151 F113:F118 F112:V112" name="Range13_1_1_1_1_1_1_1"/>
    <protectedRange sqref="F126:F129 F120:F124" name="Range14_1_1_1_1_1_1_1"/>
    <protectedRange password="CE2C" sqref="G119:J119 L119:Q119 S119:T119 V119 X119" name="Range6_1_1_1_1_1"/>
    <protectedRange password="CE2C" sqref="F43:J43 L43:Q43 S43:T43 V43 X43" name="Range3_1_1_1_1_1_1"/>
    <protectedRange password="CE2C" sqref="K18:K26 R18:R25 K29:K32 R29:R31 R35:R42 R48:R102 K35:K103 K142:K151 R142:R151 G17:T17 V17 X17 K105:K111 R107:R111 K113:K131 R113:R131" name="Range1_1_1_1_1_1_1"/>
    <protectedRange sqref="G52:J53 G60:J60 G67:J67 G74:J74 G82:J82 G89:J89 G96:J96 L52:Q53 L60:Q60 L67:Q67 L74:Q74 L82:Q82 L89:Q89 L96:Q96 S52:T53 S60:T60 S67:T67 S74:T74 S82:T82 S89:T89 S96:T96 V52:V53 V60 V67 V74 V82 V89 V96 X52:X53 X60 X67 X74 X82 X89 X96" name="Range18_1_1_1_2_1"/>
    <protectedRange sqref="G18:J25 G29:J31 G44:J47 G49:J51 G59:J59 G61:J66 G68:J73 G75:J80 G90:J95 G83:J88 G106:J108 G110:J111 G113:J118 G120:J129 G142:J151 L142:Q151 S142:T151 V142:V151 L18:Q25 L29:Q31 L44:Q47 L49:Q51 L59:Q59 L61:Q66 L68:Q73 L75:Q80 L90:Q95 L83:Q88 L106:Q108 L110:Q111 L113:Q118 L120:Q129 S18:T25 S29:T31 S44:T47 S49:T51 S59:T59 S61:T66 S68:T73 S75:T80 S90:T95 S83:T88 S106:T108 S110:T111 S113:T118 S120:T129 V18:V25 V29:V31 V44:V47 V49:V51 V59 V61:V66 V68:V73 V75:V80 V90:V95 V83:V88 V106:V108 V110:V111 V113:V118 V120:V129 X142:X151 X18:X25 X29:X31 X44:X47 X49:X51 X59 X61:X66 X68:X73 X75:X80 X90:X95 X83:X88 X106:X108 X110:X111 X113:X118 X120:X129" name="Range2_1_2_1_1"/>
    <protectedRange sqref="G54:J58 L54:Q58 S54:T58 V54:V58 X54:X58" name="Range12_1_1_1_2_1_1"/>
    <protectedRange sqref="G54:J58 L54:Q58 S54:T58 V54:V58 X54:X58" name="Range18_1_1_1_2_1_1"/>
    <protectedRange sqref="G102:J102 L102:Q102 S102:T102 V102 X102" name="Range12_1_1_1_2_3"/>
    <protectedRange sqref="G102:J102 L102:Q102 S102:T102 V102 X102" name="Range18_1_1_1_2_3"/>
    <protectedRange sqref="G97:J101 L97:Q101 S97:T101 V97:V101 X97:X101" name="Range12_1_6_1_1"/>
    <protectedRange sqref="G97:J101 L97:Q101 S97:T101 V97:V101 X97:X101" name="Range18_1_6_1_1"/>
    <protectedRange password="CE2C" sqref="N28 G28:I28 N34 G34:I34" name="Range1_1_1_1_1_1_2_2"/>
  </protectedRanges>
  <mergeCells count="30">
    <mergeCell ref="W12:W14"/>
    <mergeCell ref="X12:X14"/>
    <mergeCell ref="B8:W8"/>
    <mergeCell ref="B12:E14"/>
    <mergeCell ref="F12:F14"/>
    <mergeCell ref="G12:G14"/>
    <mergeCell ref="H12:J12"/>
    <mergeCell ref="K12:K14"/>
    <mergeCell ref="L12:N12"/>
    <mergeCell ref="O12:Q12"/>
    <mergeCell ref="R12:R14"/>
    <mergeCell ref="C143:E143"/>
    <mergeCell ref="S12:S14"/>
    <mergeCell ref="T12:T14"/>
    <mergeCell ref="U12:U14"/>
    <mergeCell ref="V12:V14"/>
    <mergeCell ref="I13:J13"/>
    <mergeCell ref="M13:N13"/>
    <mergeCell ref="P13:Q13"/>
    <mergeCell ref="B15:E15"/>
    <mergeCell ref="C142:E142"/>
    <mergeCell ref="C150:E150"/>
    <mergeCell ref="C151:E151"/>
    <mergeCell ref="C158:P158"/>
    <mergeCell ref="C144:E144"/>
    <mergeCell ref="C145:E145"/>
    <mergeCell ref="C146:E146"/>
    <mergeCell ref="C147:E147"/>
    <mergeCell ref="C148:E148"/>
    <mergeCell ref="C149:E149"/>
  </mergeCells>
  <hyperlinks>
    <hyperlink ref="AA6" location="Content!A1" display="Content" xr:uid="{BE4A0438-B23E-434A-83EA-3A17900E3424}"/>
    <hyperlink ref="Z2" location="Content!A1" display="Content" xr:uid="{D0C1BC74-3294-4CAC-AD9F-7F4B79678F58}"/>
  </hyperlinks>
  <printOptions horizontalCentered="1"/>
  <pageMargins left="0.19685039370078741" right="0.19685039370078741" top="0.6692913385826772" bottom="0.35433070866141736" header="0.31496062992125984" footer="0.31496062992125984"/>
  <pageSetup paperSize="9" scale="31"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CEDBE-7105-47FC-A87C-A96C0391075A}">
  <sheetPr codeName="Sheet45">
    <tabColor rgb="FFFF99CC"/>
  </sheetPr>
  <dimension ref="B2:S154"/>
  <sheetViews>
    <sheetView showGridLines="0" topLeftCell="F120" zoomScale="85" zoomScaleNormal="85" workbookViewId="0">
      <selection activeCell="Q142" sqref="Q142:Q151"/>
    </sheetView>
  </sheetViews>
  <sheetFormatPr defaultColWidth="11" defaultRowHeight="12.75"/>
  <cols>
    <col min="1" max="1" width="1.85546875" style="32" customWidth="1"/>
    <col min="2" max="2" width="3.7109375" style="34" customWidth="1"/>
    <col min="3" max="3" width="2.7109375" style="32" customWidth="1"/>
    <col min="4" max="4" width="14.42578125" style="32" customWidth="1"/>
    <col min="5" max="5" width="28.42578125" style="32" customWidth="1"/>
    <col min="6" max="6" width="19.140625" style="32" customWidth="1"/>
    <col min="7" max="7" width="17.42578125" style="32" bestFit="1" customWidth="1"/>
    <col min="8" max="9" width="18" style="32" customWidth="1"/>
    <col min="10" max="10" width="19" style="32" customWidth="1"/>
    <col min="11" max="11" width="18.42578125" style="32" customWidth="1"/>
    <col min="12" max="13" width="18" style="32" customWidth="1"/>
    <col min="14" max="14" width="16.42578125" style="32" customWidth="1"/>
    <col min="15" max="16" width="18.42578125" style="32" customWidth="1"/>
    <col min="17" max="17" width="18.7109375" style="32" customWidth="1"/>
    <col min="18" max="18" width="4.42578125" style="32" customWidth="1"/>
    <col min="19" max="16384" width="11" style="32"/>
  </cols>
  <sheetData>
    <row r="2" spans="2:19" ht="13.5" thickBot="1">
      <c r="B2" s="426" t="s">
        <v>3570</v>
      </c>
    </row>
    <row r="3" spans="2:19" ht="13.5" thickBot="1">
      <c r="B3" s="426" t="s">
        <v>7</v>
      </c>
      <c r="C3" s="1"/>
      <c r="D3" s="1"/>
      <c r="E3" s="6304">
        <f>'Com Prof'!D2</f>
        <v>0</v>
      </c>
      <c r="F3" s="6305"/>
      <c r="G3" s="6305"/>
      <c r="S3" s="6303" t="s">
        <v>1067</v>
      </c>
    </row>
    <row r="4" spans="2:19" ht="13.5" thickBot="1">
      <c r="B4" s="426" t="s">
        <v>757</v>
      </c>
      <c r="C4" s="1"/>
      <c r="D4" s="1"/>
      <c r="E4" s="6435">
        <f>'Com Prof'!D3</f>
        <v>45657</v>
      </c>
      <c r="F4" s="6436"/>
      <c r="G4" s="6436"/>
    </row>
    <row r="5" spans="2:19">
      <c r="B5" s="426"/>
      <c r="C5" s="1"/>
      <c r="D5" s="1"/>
      <c r="E5" s="1074"/>
      <c r="F5" s="572"/>
      <c r="G5" s="572"/>
    </row>
    <row r="6" spans="2:19" s="1" customFormat="1">
      <c r="B6" s="10"/>
      <c r="C6" s="440" t="s">
        <v>851</v>
      </c>
      <c r="D6" s="10"/>
      <c r="E6" s="10"/>
      <c r="F6" s="10"/>
      <c r="G6" s="10"/>
      <c r="H6" s="10"/>
      <c r="I6" s="10"/>
      <c r="J6" s="10"/>
      <c r="K6" s="10"/>
      <c r="L6" s="10"/>
      <c r="M6" s="10"/>
      <c r="N6" s="10"/>
      <c r="O6" s="10"/>
      <c r="P6" s="10"/>
      <c r="Q6" s="10"/>
    </row>
    <row r="7" spans="2:19" s="1" customFormat="1" ht="13.5" thickBot="1">
      <c r="B7" s="9015" t="s">
        <v>193</v>
      </c>
      <c r="C7" s="9015"/>
      <c r="D7" s="9015"/>
      <c r="E7" s="9015"/>
      <c r="F7" s="6644" t="s">
        <v>193</v>
      </c>
      <c r="G7" s="6337"/>
      <c r="H7" s="6337"/>
      <c r="I7" s="6337"/>
      <c r="J7" s="6441"/>
      <c r="K7" s="6337"/>
      <c r="L7" s="6337"/>
      <c r="M7" s="6337"/>
      <c r="N7" s="6337"/>
      <c r="O7" s="6337"/>
      <c r="P7" s="6337"/>
      <c r="Q7" s="6644" t="s">
        <v>193</v>
      </c>
    </row>
    <row r="8" spans="2:19" s="1" customFormat="1">
      <c r="B8" s="9016" t="s">
        <v>2736</v>
      </c>
      <c r="C8" s="9017"/>
      <c r="D8" s="9017"/>
      <c r="E8" s="9018"/>
      <c r="F8" s="9025" t="s">
        <v>3571</v>
      </c>
      <c r="G8" s="9025" t="s">
        <v>3572</v>
      </c>
      <c r="H8" s="9025"/>
      <c r="I8" s="9025"/>
      <c r="J8" s="9031" t="s">
        <v>3573</v>
      </c>
      <c r="K8" s="9025" t="s">
        <v>3574</v>
      </c>
      <c r="L8" s="9025"/>
      <c r="M8" s="9025"/>
      <c r="N8" s="9025" t="s">
        <v>3575</v>
      </c>
      <c r="O8" s="9025"/>
      <c r="P8" s="9025"/>
      <c r="Q8" s="9033" t="s">
        <v>3576</v>
      </c>
    </row>
    <row r="9" spans="2:19" s="1" customFormat="1">
      <c r="B9" s="9019"/>
      <c r="C9" s="9020"/>
      <c r="D9" s="9020"/>
      <c r="E9" s="9021"/>
      <c r="F9" s="9026"/>
      <c r="G9" s="6645" t="s">
        <v>832</v>
      </c>
      <c r="H9" s="9036" t="s">
        <v>3446</v>
      </c>
      <c r="I9" s="9036"/>
      <c r="J9" s="9032"/>
      <c r="K9" s="6645" t="s">
        <v>832</v>
      </c>
      <c r="L9" s="9036" t="s">
        <v>3446</v>
      </c>
      <c r="M9" s="9036"/>
      <c r="N9" s="6645" t="s">
        <v>832</v>
      </c>
      <c r="O9" s="9036" t="s">
        <v>3446</v>
      </c>
      <c r="P9" s="9036"/>
      <c r="Q9" s="9034"/>
    </row>
    <row r="10" spans="2:19" s="1" customFormat="1">
      <c r="B10" s="9022"/>
      <c r="C10" s="9023"/>
      <c r="D10" s="9023"/>
      <c r="E10" s="9024"/>
      <c r="F10" s="9026"/>
      <c r="G10" s="6647" t="s">
        <v>3449</v>
      </c>
      <c r="H10" s="6646" t="s">
        <v>1804</v>
      </c>
      <c r="I10" s="6646" t="s">
        <v>243</v>
      </c>
      <c r="J10" s="6648" t="s">
        <v>3577</v>
      </c>
      <c r="K10" s="6647" t="s">
        <v>3449</v>
      </c>
      <c r="L10" s="6646" t="s">
        <v>1804</v>
      </c>
      <c r="M10" s="6646" t="s">
        <v>243</v>
      </c>
      <c r="N10" s="6647" t="s">
        <v>3449</v>
      </c>
      <c r="O10" s="6646" t="s">
        <v>1804</v>
      </c>
      <c r="P10" s="6646" t="s">
        <v>243</v>
      </c>
      <c r="Q10" s="9035"/>
    </row>
    <row r="11" spans="2:19" s="1" customFormat="1" ht="13.5" thickBot="1">
      <c r="B11" s="6556" t="s">
        <v>2675</v>
      </c>
      <c r="C11" s="6556"/>
      <c r="D11" s="6556"/>
      <c r="E11" s="6556"/>
      <c r="F11" s="6556" t="s">
        <v>2677</v>
      </c>
      <c r="G11" s="6556" t="s">
        <v>2679</v>
      </c>
      <c r="H11" s="6556" t="s">
        <v>2682</v>
      </c>
      <c r="I11" s="6556" t="s">
        <v>2691</v>
      </c>
      <c r="J11" s="6556" t="s">
        <v>3454</v>
      </c>
      <c r="K11" s="6556" t="s">
        <v>3455</v>
      </c>
      <c r="L11" s="6556" t="s">
        <v>3456</v>
      </c>
      <c r="M11" s="6556" t="s">
        <v>3457</v>
      </c>
      <c r="N11" s="6556" t="s">
        <v>3458</v>
      </c>
      <c r="O11" s="6556" t="s">
        <v>3459</v>
      </c>
      <c r="P11" s="6556" t="s">
        <v>3460</v>
      </c>
      <c r="Q11" s="6649" t="s">
        <v>3461</v>
      </c>
    </row>
    <row r="12" spans="2:19" s="1" customFormat="1">
      <c r="B12" s="6650"/>
      <c r="C12" s="6651"/>
      <c r="D12" s="6651"/>
      <c r="E12" s="6652"/>
      <c r="F12" s="6652"/>
      <c r="G12" s="6652"/>
      <c r="H12" s="6652"/>
      <c r="I12" s="6652"/>
      <c r="J12" s="6652"/>
      <c r="K12" s="6652"/>
      <c r="L12" s="6652"/>
      <c r="M12" s="6652"/>
      <c r="N12" s="6652"/>
      <c r="O12" s="6652"/>
      <c r="P12" s="6652"/>
      <c r="Q12" s="6653"/>
    </row>
    <row r="13" spans="2:19" s="3" customFormat="1">
      <c r="B13" s="151">
        <v>1</v>
      </c>
      <c r="C13" s="109" t="s">
        <v>1718</v>
      </c>
      <c r="D13" s="109"/>
      <c r="E13" s="129"/>
      <c r="F13" s="769">
        <f>SUM(F14:F17)</f>
        <v>0</v>
      </c>
      <c r="G13" s="769">
        <f>SUM(G14:G17)</f>
        <v>0</v>
      </c>
      <c r="H13" s="769">
        <f>SUM(H14:H17)</f>
        <v>0</v>
      </c>
      <c r="I13" s="769">
        <f>SUM(I14:I17)</f>
        <v>0</v>
      </c>
      <c r="J13" s="769">
        <f>F13-G13-H13-I13</f>
        <v>0</v>
      </c>
      <c r="K13" s="769">
        <f t="shared" ref="K13:P13" si="0">SUM(K14:K17)</f>
        <v>0</v>
      </c>
      <c r="L13" s="769">
        <f t="shared" si="0"/>
        <v>0</v>
      </c>
      <c r="M13" s="769">
        <f t="shared" si="0"/>
        <v>0</v>
      </c>
      <c r="N13" s="769">
        <f t="shared" si="0"/>
        <v>0</v>
      </c>
      <c r="O13" s="769">
        <f t="shared" si="0"/>
        <v>0</v>
      </c>
      <c r="P13" s="769">
        <f t="shared" si="0"/>
        <v>0</v>
      </c>
      <c r="Q13" s="770">
        <f>J13+K13+L13+M13-N13-O13-P13</f>
        <v>0</v>
      </c>
    </row>
    <row r="14" spans="2:19" s="1" customFormat="1">
      <c r="B14" s="151"/>
      <c r="C14" s="122" t="s">
        <v>1657</v>
      </c>
      <c r="D14" s="109" t="s">
        <v>2763</v>
      </c>
      <c r="E14" s="129"/>
      <c r="F14" s="775"/>
      <c r="G14" s="775"/>
      <c r="H14" s="775"/>
      <c r="I14" s="775"/>
      <c r="J14" s="771">
        <f t="shared" ref="J14:J21" si="1">F14-G14-H14-I14</f>
        <v>0</v>
      </c>
      <c r="K14" s="775"/>
      <c r="L14" s="775"/>
      <c r="M14" s="775"/>
      <c r="N14" s="775"/>
      <c r="O14" s="775"/>
      <c r="P14" s="775"/>
      <c r="Q14" s="773">
        <f t="shared" ref="Q14:Q21" si="2">J14+K14+L14+M14-N14-O14-P14</f>
        <v>0</v>
      </c>
    </row>
    <row r="15" spans="2:19" s="1" customFormat="1">
      <c r="B15" s="151"/>
      <c r="C15" s="122" t="s">
        <v>1660</v>
      </c>
      <c r="D15" s="109" t="s">
        <v>2764</v>
      </c>
      <c r="E15" s="129"/>
      <c r="F15" s="775"/>
      <c r="G15" s="775"/>
      <c r="H15" s="775"/>
      <c r="I15" s="775"/>
      <c r="J15" s="771">
        <f t="shared" si="1"/>
        <v>0</v>
      </c>
      <c r="K15" s="775"/>
      <c r="L15" s="775"/>
      <c r="M15" s="775"/>
      <c r="N15" s="775"/>
      <c r="O15" s="775"/>
      <c r="P15" s="775"/>
      <c r="Q15" s="773">
        <f t="shared" si="2"/>
        <v>0</v>
      </c>
    </row>
    <row r="16" spans="2:19" s="1" customFormat="1">
      <c r="B16" s="151"/>
      <c r="C16" s="122" t="s">
        <v>1663</v>
      </c>
      <c r="D16" s="109" t="s">
        <v>2765</v>
      </c>
      <c r="E16" s="129"/>
      <c r="F16" s="775"/>
      <c r="G16" s="775"/>
      <c r="H16" s="775"/>
      <c r="I16" s="775"/>
      <c r="J16" s="771">
        <f t="shared" si="1"/>
        <v>0</v>
      </c>
      <c r="K16" s="775"/>
      <c r="L16" s="775"/>
      <c r="M16" s="775"/>
      <c r="N16" s="775"/>
      <c r="O16" s="775"/>
      <c r="P16" s="775"/>
      <c r="Q16" s="773">
        <f t="shared" si="2"/>
        <v>0</v>
      </c>
    </row>
    <row r="17" spans="2:17" s="1" customFormat="1">
      <c r="B17" s="151"/>
      <c r="C17" s="122" t="s">
        <v>1666</v>
      </c>
      <c r="D17" s="109" t="s">
        <v>2766</v>
      </c>
      <c r="E17" s="129"/>
      <c r="F17" s="775"/>
      <c r="G17" s="775"/>
      <c r="H17" s="775"/>
      <c r="I17" s="775"/>
      <c r="J17" s="771">
        <f t="shared" si="1"/>
        <v>0</v>
      </c>
      <c r="K17" s="775"/>
      <c r="L17" s="775"/>
      <c r="M17" s="775"/>
      <c r="N17" s="775"/>
      <c r="O17" s="775"/>
      <c r="P17" s="775"/>
      <c r="Q17" s="773">
        <f t="shared" si="2"/>
        <v>0</v>
      </c>
    </row>
    <row r="18" spans="2:17" s="3" customFormat="1">
      <c r="B18" s="151">
        <v>2</v>
      </c>
      <c r="C18" s="152" t="s">
        <v>3469</v>
      </c>
      <c r="D18" s="109"/>
      <c r="E18" s="129"/>
      <c r="F18" s="775"/>
      <c r="G18" s="775"/>
      <c r="H18" s="775"/>
      <c r="I18" s="775"/>
      <c r="J18" s="771">
        <f t="shared" si="1"/>
        <v>0</v>
      </c>
      <c r="K18" s="775"/>
      <c r="L18" s="775"/>
      <c r="M18" s="775"/>
      <c r="N18" s="775"/>
      <c r="O18" s="775"/>
      <c r="P18" s="775"/>
      <c r="Q18" s="773">
        <f t="shared" si="2"/>
        <v>0</v>
      </c>
    </row>
    <row r="19" spans="2:17" s="3" customFormat="1">
      <c r="B19" s="151">
        <v>3</v>
      </c>
      <c r="C19" s="152" t="s">
        <v>3470</v>
      </c>
      <c r="D19" s="109"/>
      <c r="E19" s="129"/>
      <c r="F19" s="775"/>
      <c r="G19" s="775"/>
      <c r="H19" s="775"/>
      <c r="I19" s="775"/>
      <c r="J19" s="771">
        <f t="shared" si="1"/>
        <v>0</v>
      </c>
      <c r="K19" s="775"/>
      <c r="L19" s="775"/>
      <c r="M19" s="775"/>
      <c r="N19" s="775"/>
      <c r="O19" s="775"/>
      <c r="P19" s="775"/>
      <c r="Q19" s="773">
        <f t="shared" si="2"/>
        <v>0</v>
      </c>
    </row>
    <row r="20" spans="2:17" s="3" customFormat="1">
      <c r="B20" s="151">
        <v>4</v>
      </c>
      <c r="C20" s="109" t="s">
        <v>3471</v>
      </c>
      <c r="D20" s="109"/>
      <c r="E20" s="129"/>
      <c r="F20" s="775"/>
      <c r="G20" s="775"/>
      <c r="H20" s="775"/>
      <c r="I20" s="775"/>
      <c r="J20" s="771">
        <f t="shared" si="1"/>
        <v>0</v>
      </c>
      <c r="K20" s="775"/>
      <c r="L20" s="775"/>
      <c r="M20" s="775"/>
      <c r="N20" s="775"/>
      <c r="O20" s="775"/>
      <c r="P20" s="775"/>
      <c r="Q20" s="773">
        <f t="shared" si="2"/>
        <v>0</v>
      </c>
    </row>
    <row r="21" spans="2:17" s="3" customFormat="1">
      <c r="B21" s="153">
        <v>5</v>
      </c>
      <c r="C21" s="154" t="s">
        <v>3472</v>
      </c>
      <c r="D21" s="154"/>
      <c r="E21" s="155"/>
      <c r="F21" s="776"/>
      <c r="G21" s="776"/>
      <c r="H21" s="776"/>
      <c r="I21" s="776"/>
      <c r="J21" s="772">
        <f t="shared" si="1"/>
        <v>0</v>
      </c>
      <c r="K21" s="776"/>
      <c r="L21" s="776"/>
      <c r="M21" s="776"/>
      <c r="N21" s="776"/>
      <c r="O21" s="776"/>
      <c r="P21" s="776"/>
      <c r="Q21" s="774">
        <f t="shared" si="2"/>
        <v>0</v>
      </c>
    </row>
    <row r="22" spans="2:17" s="1" customFormat="1" ht="13.5" thickBot="1">
      <c r="B22" s="6654"/>
      <c r="C22" s="6655"/>
      <c r="D22" s="6655"/>
      <c r="E22" s="6656"/>
      <c r="F22" s="6656"/>
      <c r="G22" s="6656"/>
      <c r="H22" s="6656"/>
      <c r="I22" s="6656"/>
      <c r="J22" s="6656"/>
      <c r="K22" s="6656"/>
      <c r="L22" s="6656"/>
      <c r="M22" s="6656"/>
      <c r="N22" s="6656"/>
      <c r="O22" s="6656"/>
      <c r="P22" s="6656"/>
      <c r="Q22" s="6657"/>
    </row>
    <row r="23" spans="2:17" s="127" customFormat="1" ht="13.5" thickBot="1">
      <c r="B23" s="6658"/>
      <c r="C23" s="6659" t="s">
        <v>2718</v>
      </c>
      <c r="D23" s="6660"/>
      <c r="E23" s="6660"/>
      <c r="F23" s="6661">
        <f t="shared" ref="F23:Q23" si="3">F13+F18+F19+F20+F21</f>
        <v>0</v>
      </c>
      <c r="G23" s="6662">
        <f t="shared" si="3"/>
        <v>0</v>
      </c>
      <c r="H23" s="6662">
        <f t="shared" si="3"/>
        <v>0</v>
      </c>
      <c r="I23" s="6662">
        <f t="shared" si="3"/>
        <v>0</v>
      </c>
      <c r="J23" s="6662">
        <f t="shared" si="3"/>
        <v>0</v>
      </c>
      <c r="K23" s="6662">
        <f t="shared" si="3"/>
        <v>0</v>
      </c>
      <c r="L23" s="6662">
        <f t="shared" si="3"/>
        <v>0</v>
      </c>
      <c r="M23" s="6662">
        <f t="shared" si="3"/>
        <v>0</v>
      </c>
      <c r="N23" s="6662">
        <f t="shared" si="3"/>
        <v>0</v>
      </c>
      <c r="O23" s="6662">
        <f t="shared" si="3"/>
        <v>0</v>
      </c>
      <c r="P23" s="6662">
        <f t="shared" si="3"/>
        <v>0</v>
      </c>
      <c r="Q23" s="6663">
        <f t="shared" si="3"/>
        <v>0</v>
      </c>
    </row>
    <row r="24" spans="2:17" s="1" customFormat="1">
      <c r="B24" s="6654"/>
      <c r="C24" s="6655"/>
      <c r="D24" s="6655"/>
      <c r="E24" s="6656"/>
      <c r="F24" s="6656"/>
      <c r="G24" s="6656"/>
      <c r="H24" s="6656"/>
      <c r="I24" s="6656"/>
      <c r="J24" s="6656"/>
      <c r="K24" s="6656"/>
      <c r="L24" s="6656"/>
      <c r="M24" s="6656"/>
      <c r="N24" s="6656"/>
      <c r="O24" s="6656"/>
      <c r="P24" s="6656"/>
      <c r="Q24" s="6664"/>
    </row>
    <row r="25" spans="2:17" s="3" customFormat="1">
      <c r="B25" s="151">
        <v>6</v>
      </c>
      <c r="C25" s="152" t="s">
        <v>1719</v>
      </c>
      <c r="D25" s="109"/>
      <c r="E25" s="129"/>
      <c r="F25" s="777"/>
      <c r="G25" s="777"/>
      <c r="H25" s="777"/>
      <c r="I25" s="777"/>
      <c r="J25" s="769">
        <f>F25-G25-H25-I25</f>
        <v>0</v>
      </c>
      <c r="K25" s="777"/>
      <c r="L25" s="777"/>
      <c r="M25" s="777"/>
      <c r="N25" s="777"/>
      <c r="O25" s="777"/>
      <c r="P25" s="777"/>
      <c r="Q25" s="770">
        <f>J25+K25+L25+M25-N25-O25-P25</f>
        <v>0</v>
      </c>
    </row>
    <row r="26" spans="2:17" s="3" customFormat="1">
      <c r="B26" s="151">
        <v>7</v>
      </c>
      <c r="C26" s="152" t="s">
        <v>1720</v>
      </c>
      <c r="D26" s="109"/>
      <c r="E26" s="129"/>
      <c r="F26" s="775"/>
      <c r="G26" s="775"/>
      <c r="H26" s="775"/>
      <c r="I26" s="775"/>
      <c r="J26" s="771">
        <f>F26-G26-H26-I26</f>
        <v>0</v>
      </c>
      <c r="K26" s="775"/>
      <c r="L26" s="775"/>
      <c r="M26" s="775"/>
      <c r="N26" s="775"/>
      <c r="O26" s="775"/>
      <c r="P26" s="775"/>
      <c r="Q26" s="773">
        <f>J26+K26+L26+M26-N26-O26-P26</f>
        <v>0</v>
      </c>
    </row>
    <row r="27" spans="2:17" s="3" customFormat="1">
      <c r="B27" s="151">
        <v>8</v>
      </c>
      <c r="C27" s="152" t="s">
        <v>3473</v>
      </c>
      <c r="D27" s="109"/>
      <c r="E27" s="129"/>
      <c r="F27" s="775"/>
      <c r="G27" s="775"/>
      <c r="H27" s="775"/>
      <c r="I27" s="775"/>
      <c r="J27" s="771">
        <f>F27-G27-H27-I27</f>
        <v>0</v>
      </c>
      <c r="K27" s="775"/>
      <c r="L27" s="775"/>
      <c r="M27" s="775"/>
      <c r="N27" s="775"/>
      <c r="O27" s="775"/>
      <c r="P27" s="775"/>
      <c r="Q27" s="773">
        <f>J27+K27+L27+M27-N27-O27-P27</f>
        <v>0</v>
      </c>
    </row>
    <row r="28" spans="2:17" s="1" customFormat="1">
      <c r="B28" s="6654"/>
      <c r="C28" s="6655"/>
      <c r="D28" s="6655"/>
      <c r="E28" s="6656"/>
      <c r="F28" s="6656"/>
      <c r="G28" s="6656"/>
      <c r="H28" s="6656"/>
      <c r="I28" s="6656"/>
      <c r="J28" s="6656"/>
      <c r="K28" s="6656"/>
      <c r="L28" s="6656"/>
      <c r="M28" s="6656"/>
      <c r="N28" s="6656"/>
      <c r="O28" s="6656"/>
      <c r="P28" s="6656"/>
      <c r="Q28" s="6657"/>
    </row>
    <row r="29" spans="2:17" s="127" customFormat="1" ht="13.5" thickBot="1">
      <c r="B29" s="6658"/>
      <c r="C29" s="6659" t="s">
        <v>2719</v>
      </c>
      <c r="D29" s="6660"/>
      <c r="E29" s="6660"/>
      <c r="F29" s="6661">
        <f>F25+F26+F27</f>
        <v>0</v>
      </c>
      <c r="G29" s="6662">
        <f t="shared" ref="G29:Q29" si="4">G25+G26+G27</f>
        <v>0</v>
      </c>
      <c r="H29" s="6662">
        <f t="shared" si="4"/>
        <v>0</v>
      </c>
      <c r="I29" s="6662">
        <f t="shared" si="4"/>
        <v>0</v>
      </c>
      <c r="J29" s="6662">
        <f t="shared" si="4"/>
        <v>0</v>
      </c>
      <c r="K29" s="6662">
        <f t="shared" si="4"/>
        <v>0</v>
      </c>
      <c r="L29" s="6662">
        <f t="shared" si="4"/>
        <v>0</v>
      </c>
      <c r="M29" s="6662">
        <f t="shared" si="4"/>
        <v>0</v>
      </c>
      <c r="N29" s="6662">
        <f t="shared" si="4"/>
        <v>0</v>
      </c>
      <c r="O29" s="6662">
        <f t="shared" si="4"/>
        <v>0</v>
      </c>
      <c r="P29" s="6662">
        <f t="shared" si="4"/>
        <v>0</v>
      </c>
      <c r="Q29" s="6663">
        <f t="shared" si="4"/>
        <v>0</v>
      </c>
    </row>
    <row r="30" spans="2:17" s="1" customFormat="1">
      <c r="B30" s="6654"/>
      <c r="C30" s="6655"/>
      <c r="D30" s="6655"/>
      <c r="E30" s="6656"/>
      <c r="F30" s="6656"/>
      <c r="G30" s="6656"/>
      <c r="H30" s="6656"/>
      <c r="I30" s="6656"/>
      <c r="J30" s="6656"/>
      <c r="K30" s="6656"/>
      <c r="L30" s="6656"/>
      <c r="M30" s="6656"/>
      <c r="N30" s="6656"/>
      <c r="O30" s="6656"/>
      <c r="P30" s="6656"/>
      <c r="Q30" s="6657"/>
    </row>
    <row r="31" spans="2:17" s="1" customFormat="1">
      <c r="B31" s="151">
        <v>9</v>
      </c>
      <c r="C31" s="109" t="s">
        <v>3474</v>
      </c>
      <c r="D31" s="109"/>
      <c r="E31" s="129"/>
      <c r="F31" s="769">
        <f>SUM(F32:F36)</f>
        <v>0</v>
      </c>
      <c r="G31" s="769">
        <f>SUM(G32:G36)</f>
        <v>0</v>
      </c>
      <c r="H31" s="769">
        <f>SUM(H32:H36)</f>
        <v>0</v>
      </c>
      <c r="I31" s="769">
        <f>SUM(I32:I36)</f>
        <v>0</v>
      </c>
      <c r="J31" s="769">
        <f t="shared" ref="J31:J94" si="5">F31-G31-H31-I31</f>
        <v>0</v>
      </c>
      <c r="K31" s="769">
        <f t="shared" ref="K31:P31" si="6">SUM(K32:K36)</f>
        <v>0</v>
      </c>
      <c r="L31" s="769">
        <f t="shared" si="6"/>
        <v>0</v>
      </c>
      <c r="M31" s="769">
        <f t="shared" si="6"/>
        <v>0</v>
      </c>
      <c r="N31" s="769">
        <f t="shared" si="6"/>
        <v>0</v>
      </c>
      <c r="O31" s="769">
        <f t="shared" si="6"/>
        <v>0</v>
      </c>
      <c r="P31" s="769">
        <f t="shared" si="6"/>
        <v>0</v>
      </c>
      <c r="Q31" s="770">
        <f t="shared" ref="Q31:Q94" si="7">J31+K31+L31+M31-N31-O31-P31</f>
        <v>0</v>
      </c>
    </row>
    <row r="32" spans="2:17" s="1" customFormat="1">
      <c r="B32" s="151"/>
      <c r="C32" s="122" t="s">
        <v>1657</v>
      </c>
      <c r="D32" s="109" t="s">
        <v>3475</v>
      </c>
      <c r="E32" s="129"/>
      <c r="F32" s="775"/>
      <c r="G32" s="775"/>
      <c r="H32" s="775"/>
      <c r="I32" s="775"/>
      <c r="J32" s="771">
        <f t="shared" si="5"/>
        <v>0</v>
      </c>
      <c r="K32" s="775"/>
      <c r="L32" s="775"/>
      <c r="M32" s="775"/>
      <c r="N32" s="775"/>
      <c r="O32" s="775"/>
      <c r="P32" s="775"/>
      <c r="Q32" s="773">
        <f>J32+K32+L32+M32-N32-O32-P32</f>
        <v>0</v>
      </c>
    </row>
    <row r="33" spans="2:17" s="1" customFormat="1">
      <c r="B33" s="151"/>
      <c r="C33" s="122" t="s">
        <v>1660</v>
      </c>
      <c r="D33" s="109" t="s">
        <v>3476</v>
      </c>
      <c r="E33" s="129"/>
      <c r="F33" s="775"/>
      <c r="G33" s="775"/>
      <c r="H33" s="775"/>
      <c r="I33" s="775"/>
      <c r="J33" s="771">
        <f t="shared" si="5"/>
        <v>0</v>
      </c>
      <c r="K33" s="775"/>
      <c r="L33" s="775"/>
      <c r="M33" s="775"/>
      <c r="N33" s="775"/>
      <c r="O33" s="775"/>
      <c r="P33" s="775"/>
      <c r="Q33" s="773">
        <f t="shared" si="7"/>
        <v>0</v>
      </c>
    </row>
    <row r="34" spans="2:17" s="1" customFormat="1">
      <c r="B34" s="151"/>
      <c r="C34" s="122" t="s">
        <v>1663</v>
      </c>
      <c r="D34" s="109" t="s">
        <v>3477</v>
      </c>
      <c r="E34" s="129"/>
      <c r="F34" s="775"/>
      <c r="G34" s="775"/>
      <c r="H34" s="775"/>
      <c r="I34" s="775"/>
      <c r="J34" s="771">
        <f t="shared" si="5"/>
        <v>0</v>
      </c>
      <c r="K34" s="775"/>
      <c r="L34" s="775"/>
      <c r="M34" s="775"/>
      <c r="N34" s="775"/>
      <c r="O34" s="775"/>
      <c r="P34" s="775"/>
      <c r="Q34" s="773">
        <f t="shared" si="7"/>
        <v>0</v>
      </c>
    </row>
    <row r="35" spans="2:17" s="1" customFormat="1">
      <c r="B35" s="151"/>
      <c r="C35" s="122" t="s">
        <v>1666</v>
      </c>
      <c r="D35" s="109" t="s">
        <v>3478</v>
      </c>
      <c r="E35" s="129"/>
      <c r="F35" s="775"/>
      <c r="G35" s="775"/>
      <c r="H35" s="775"/>
      <c r="I35" s="775"/>
      <c r="J35" s="771">
        <f t="shared" si="5"/>
        <v>0</v>
      </c>
      <c r="K35" s="775"/>
      <c r="L35" s="775"/>
      <c r="M35" s="775"/>
      <c r="N35" s="775"/>
      <c r="O35" s="775"/>
      <c r="P35" s="775"/>
      <c r="Q35" s="773">
        <f t="shared" si="7"/>
        <v>0</v>
      </c>
    </row>
    <row r="36" spans="2:17" s="1" customFormat="1">
      <c r="B36" s="151"/>
      <c r="C36" s="122" t="s">
        <v>1668</v>
      </c>
      <c r="D36" s="109" t="s">
        <v>3485</v>
      </c>
      <c r="E36" s="129"/>
      <c r="F36" s="771">
        <f>F37+F38</f>
        <v>0</v>
      </c>
      <c r="G36" s="771">
        <f>G37+G38</f>
        <v>0</v>
      </c>
      <c r="H36" s="771">
        <f>H37+H38</f>
        <v>0</v>
      </c>
      <c r="I36" s="771">
        <f>I37+I38</f>
        <v>0</v>
      </c>
      <c r="J36" s="771">
        <f t="shared" si="5"/>
        <v>0</v>
      </c>
      <c r="K36" s="771">
        <f t="shared" ref="K36:P36" si="8">K37+K38</f>
        <v>0</v>
      </c>
      <c r="L36" s="771">
        <f t="shared" si="8"/>
        <v>0</v>
      </c>
      <c r="M36" s="771">
        <f t="shared" si="8"/>
        <v>0</v>
      </c>
      <c r="N36" s="771">
        <f t="shared" si="8"/>
        <v>0</v>
      </c>
      <c r="O36" s="771">
        <f t="shared" si="8"/>
        <v>0</v>
      </c>
      <c r="P36" s="771">
        <f t="shared" si="8"/>
        <v>0</v>
      </c>
      <c r="Q36" s="773">
        <f t="shared" si="7"/>
        <v>0</v>
      </c>
    </row>
    <row r="37" spans="2:17" s="1" customFormat="1">
      <c r="B37" s="156"/>
      <c r="C37" s="107"/>
      <c r="D37" s="109" t="s">
        <v>3480</v>
      </c>
      <c r="E37" s="129" t="s">
        <v>3565</v>
      </c>
      <c r="F37" s="775"/>
      <c r="G37" s="775"/>
      <c r="H37" s="775"/>
      <c r="I37" s="775"/>
      <c r="J37" s="771">
        <f t="shared" si="5"/>
        <v>0</v>
      </c>
      <c r="K37" s="775"/>
      <c r="L37" s="775"/>
      <c r="M37" s="775"/>
      <c r="N37" s="775"/>
      <c r="O37" s="775"/>
      <c r="P37" s="775"/>
      <c r="Q37" s="773">
        <f t="shared" si="7"/>
        <v>0</v>
      </c>
    </row>
    <row r="38" spans="2:17" s="3" customFormat="1">
      <c r="B38" s="156"/>
      <c r="C38" s="107"/>
      <c r="D38" s="109" t="s">
        <v>3482</v>
      </c>
      <c r="E38" s="129" t="s">
        <v>3483</v>
      </c>
      <c r="F38" s="775"/>
      <c r="G38" s="775"/>
      <c r="H38" s="775"/>
      <c r="I38" s="775"/>
      <c r="J38" s="771">
        <f t="shared" si="5"/>
        <v>0</v>
      </c>
      <c r="K38" s="775"/>
      <c r="L38" s="775"/>
      <c r="M38" s="775"/>
      <c r="N38" s="775"/>
      <c r="O38" s="775"/>
      <c r="P38" s="775"/>
      <c r="Q38" s="773">
        <f t="shared" si="7"/>
        <v>0</v>
      </c>
    </row>
    <row r="39" spans="2:17" s="1" customFormat="1">
      <c r="B39" s="151">
        <v>10</v>
      </c>
      <c r="C39" s="109" t="s">
        <v>3484</v>
      </c>
      <c r="D39" s="109"/>
      <c r="E39" s="129"/>
      <c r="F39" s="771">
        <f>SUM(F40:F43)</f>
        <v>0</v>
      </c>
      <c r="G39" s="771">
        <f>SUM(G40:G43)</f>
        <v>0</v>
      </c>
      <c r="H39" s="771">
        <f>SUM(H40:H43)</f>
        <v>0</v>
      </c>
      <c r="I39" s="771">
        <f>SUM(I40:I43)</f>
        <v>0</v>
      </c>
      <c r="J39" s="771">
        <f t="shared" si="5"/>
        <v>0</v>
      </c>
      <c r="K39" s="771">
        <f t="shared" ref="K39:P39" si="9">SUM(K40:K43)</f>
        <v>0</v>
      </c>
      <c r="L39" s="771">
        <f t="shared" si="9"/>
        <v>0</v>
      </c>
      <c r="M39" s="771">
        <f t="shared" si="9"/>
        <v>0</v>
      </c>
      <c r="N39" s="771">
        <f t="shared" si="9"/>
        <v>0</v>
      </c>
      <c r="O39" s="771">
        <f t="shared" si="9"/>
        <v>0</v>
      </c>
      <c r="P39" s="771">
        <f t="shared" si="9"/>
        <v>0</v>
      </c>
      <c r="Q39" s="773">
        <f t="shared" si="7"/>
        <v>0</v>
      </c>
    </row>
    <row r="40" spans="2:17" s="1" customFormat="1">
      <c r="B40" s="156"/>
      <c r="C40" s="122" t="s">
        <v>1657</v>
      </c>
      <c r="D40" s="109" t="s">
        <v>2786</v>
      </c>
      <c r="E40" s="129"/>
      <c r="F40" s="775"/>
      <c r="G40" s="775"/>
      <c r="H40" s="775"/>
      <c r="I40" s="775"/>
      <c r="J40" s="771">
        <f t="shared" si="5"/>
        <v>0</v>
      </c>
      <c r="K40" s="775"/>
      <c r="L40" s="775"/>
      <c r="M40" s="775"/>
      <c r="N40" s="775"/>
      <c r="O40" s="775"/>
      <c r="P40" s="775"/>
      <c r="Q40" s="773">
        <f t="shared" si="7"/>
        <v>0</v>
      </c>
    </row>
    <row r="41" spans="2:17" s="1" customFormat="1">
      <c r="B41" s="156"/>
      <c r="C41" s="122" t="s">
        <v>1660</v>
      </c>
      <c r="D41" s="109" t="s">
        <v>3485</v>
      </c>
      <c r="E41" s="129"/>
      <c r="F41" s="775"/>
      <c r="G41" s="775"/>
      <c r="H41" s="775"/>
      <c r="I41" s="775"/>
      <c r="J41" s="771">
        <f t="shared" si="5"/>
        <v>0</v>
      </c>
      <c r="K41" s="775"/>
      <c r="L41" s="775"/>
      <c r="M41" s="775"/>
      <c r="N41" s="775"/>
      <c r="O41" s="775"/>
      <c r="P41" s="775"/>
      <c r="Q41" s="773">
        <f t="shared" si="7"/>
        <v>0</v>
      </c>
    </row>
    <row r="42" spans="2:17" s="1" customFormat="1">
      <c r="B42" s="156"/>
      <c r="C42" s="122" t="s">
        <v>1663</v>
      </c>
      <c r="D42" s="109" t="s">
        <v>3477</v>
      </c>
      <c r="E42" s="129"/>
      <c r="F42" s="775"/>
      <c r="G42" s="775"/>
      <c r="H42" s="775"/>
      <c r="I42" s="775"/>
      <c r="J42" s="771">
        <f t="shared" si="5"/>
        <v>0</v>
      </c>
      <c r="K42" s="775"/>
      <c r="L42" s="775"/>
      <c r="M42" s="775"/>
      <c r="N42" s="775"/>
      <c r="O42" s="775"/>
      <c r="P42" s="775"/>
      <c r="Q42" s="773">
        <f t="shared" si="7"/>
        <v>0</v>
      </c>
    </row>
    <row r="43" spans="2:17" s="3" customFormat="1">
      <c r="B43" s="156"/>
      <c r="C43" s="122" t="s">
        <v>1666</v>
      </c>
      <c r="D43" s="109" t="s">
        <v>2789</v>
      </c>
      <c r="E43" s="129"/>
      <c r="F43" s="775"/>
      <c r="G43" s="775"/>
      <c r="H43" s="775"/>
      <c r="I43" s="775"/>
      <c r="J43" s="771">
        <f t="shared" si="5"/>
        <v>0</v>
      </c>
      <c r="K43" s="775"/>
      <c r="L43" s="775"/>
      <c r="M43" s="775"/>
      <c r="N43" s="775"/>
      <c r="O43" s="775"/>
      <c r="P43" s="775"/>
      <c r="Q43" s="773">
        <f t="shared" si="7"/>
        <v>0</v>
      </c>
    </row>
    <row r="44" spans="2:17" s="1" customFormat="1">
      <c r="B44" s="151">
        <v>11</v>
      </c>
      <c r="C44" s="109" t="s">
        <v>3486</v>
      </c>
      <c r="D44" s="109"/>
      <c r="E44" s="129"/>
      <c r="F44" s="778">
        <f>SUM(F45:F47)</f>
        <v>0</v>
      </c>
      <c r="G44" s="778">
        <f>SUM(G45:G47)</f>
        <v>0</v>
      </c>
      <c r="H44" s="778">
        <f>SUM(H45:H47)</f>
        <v>0</v>
      </c>
      <c r="I44" s="778">
        <f>SUM(I45:I47)</f>
        <v>0</v>
      </c>
      <c r="J44" s="771">
        <f t="shared" si="5"/>
        <v>0</v>
      </c>
      <c r="K44" s="778">
        <f t="shared" ref="K44:P44" si="10">SUM(K45:K47)</f>
        <v>0</v>
      </c>
      <c r="L44" s="778">
        <f t="shared" si="10"/>
        <v>0</v>
      </c>
      <c r="M44" s="778">
        <f t="shared" si="10"/>
        <v>0</v>
      </c>
      <c r="N44" s="778">
        <f t="shared" si="10"/>
        <v>0</v>
      </c>
      <c r="O44" s="778">
        <f t="shared" si="10"/>
        <v>0</v>
      </c>
      <c r="P44" s="778">
        <f t="shared" si="10"/>
        <v>0</v>
      </c>
      <c r="Q44" s="773">
        <f t="shared" si="7"/>
        <v>0</v>
      </c>
    </row>
    <row r="45" spans="2:17" s="1" customFormat="1">
      <c r="B45" s="156"/>
      <c r="C45" s="109" t="s">
        <v>1657</v>
      </c>
      <c r="D45" s="109" t="s">
        <v>2071</v>
      </c>
      <c r="E45" s="129"/>
      <c r="F45" s="775"/>
      <c r="G45" s="775"/>
      <c r="H45" s="775"/>
      <c r="I45" s="775"/>
      <c r="J45" s="771">
        <f t="shared" si="5"/>
        <v>0</v>
      </c>
      <c r="K45" s="775"/>
      <c r="L45" s="775"/>
      <c r="M45" s="775"/>
      <c r="N45" s="775"/>
      <c r="O45" s="775"/>
      <c r="P45" s="775"/>
      <c r="Q45" s="773">
        <f t="shared" si="7"/>
        <v>0</v>
      </c>
    </row>
    <row r="46" spans="2:17" s="1" customFormat="1">
      <c r="B46" s="156"/>
      <c r="C46" s="109" t="s">
        <v>1660</v>
      </c>
      <c r="D46" s="109" t="s">
        <v>3487</v>
      </c>
      <c r="E46" s="129"/>
      <c r="F46" s="775"/>
      <c r="G46" s="775"/>
      <c r="H46" s="775"/>
      <c r="I46" s="775"/>
      <c r="J46" s="771">
        <f t="shared" si="5"/>
        <v>0</v>
      </c>
      <c r="K46" s="775"/>
      <c r="L46" s="775"/>
      <c r="M46" s="775"/>
      <c r="N46" s="775"/>
      <c r="O46" s="775"/>
      <c r="P46" s="775"/>
      <c r="Q46" s="773">
        <f t="shared" si="7"/>
        <v>0</v>
      </c>
    </row>
    <row r="47" spans="2:17" s="3" customFormat="1">
      <c r="B47" s="156"/>
      <c r="C47" s="109" t="s">
        <v>1663</v>
      </c>
      <c r="D47" s="109" t="s">
        <v>3488</v>
      </c>
      <c r="E47" s="129"/>
      <c r="F47" s="775"/>
      <c r="G47" s="775"/>
      <c r="H47" s="775"/>
      <c r="I47" s="775"/>
      <c r="J47" s="771">
        <f t="shared" si="5"/>
        <v>0</v>
      </c>
      <c r="K47" s="775"/>
      <c r="L47" s="775"/>
      <c r="M47" s="775"/>
      <c r="N47" s="775"/>
      <c r="O47" s="775"/>
      <c r="P47" s="775"/>
      <c r="Q47" s="773">
        <f t="shared" si="7"/>
        <v>0</v>
      </c>
    </row>
    <row r="48" spans="2:17" s="3" customFormat="1">
      <c r="B48" s="151">
        <v>12</v>
      </c>
      <c r="C48" s="109" t="s">
        <v>3489</v>
      </c>
      <c r="D48" s="109"/>
      <c r="E48" s="129"/>
      <c r="F48" s="771">
        <f>F49+F56+F63+F70</f>
        <v>0</v>
      </c>
      <c r="G48" s="771">
        <f>G49+G56+G63+G70</f>
        <v>0</v>
      </c>
      <c r="H48" s="771">
        <f>H49+H56+H63+H70</f>
        <v>0</v>
      </c>
      <c r="I48" s="771">
        <f>I49+I56+I63+I70</f>
        <v>0</v>
      </c>
      <c r="J48" s="771">
        <f t="shared" si="5"/>
        <v>0</v>
      </c>
      <c r="K48" s="771">
        <f t="shared" ref="K48:P48" si="11">K49+K56+K63+K70</f>
        <v>0</v>
      </c>
      <c r="L48" s="771">
        <f t="shared" si="11"/>
        <v>0</v>
      </c>
      <c r="M48" s="771">
        <f t="shared" si="11"/>
        <v>0</v>
      </c>
      <c r="N48" s="771">
        <f t="shared" si="11"/>
        <v>0</v>
      </c>
      <c r="O48" s="771">
        <f t="shared" si="11"/>
        <v>0</v>
      </c>
      <c r="P48" s="771">
        <f t="shared" si="11"/>
        <v>0</v>
      </c>
      <c r="Q48" s="773">
        <f t="shared" si="7"/>
        <v>0</v>
      </c>
    </row>
    <row r="49" spans="2:17" s="3" customFormat="1">
      <c r="B49" s="156"/>
      <c r="C49" s="109" t="s">
        <v>1657</v>
      </c>
      <c r="D49" s="109" t="s">
        <v>3490</v>
      </c>
      <c r="E49" s="314"/>
      <c r="F49" s="771">
        <f>SUM(F50:F55)</f>
        <v>0</v>
      </c>
      <c r="G49" s="771">
        <f>SUM(G50:G55)</f>
        <v>0</v>
      </c>
      <c r="H49" s="771">
        <f>SUM(H50:H55)</f>
        <v>0</v>
      </c>
      <c r="I49" s="771">
        <f>SUM(I50:I55)</f>
        <v>0</v>
      </c>
      <c r="J49" s="771">
        <f t="shared" si="5"/>
        <v>0</v>
      </c>
      <c r="K49" s="771">
        <f t="shared" ref="K49:P49" si="12">SUM(K50:K55)</f>
        <v>0</v>
      </c>
      <c r="L49" s="771">
        <f t="shared" si="12"/>
        <v>0</v>
      </c>
      <c r="M49" s="771">
        <f t="shared" si="12"/>
        <v>0</v>
      </c>
      <c r="N49" s="771">
        <f t="shared" si="12"/>
        <v>0</v>
      </c>
      <c r="O49" s="771">
        <f t="shared" si="12"/>
        <v>0</v>
      </c>
      <c r="P49" s="771">
        <f t="shared" si="12"/>
        <v>0</v>
      </c>
      <c r="Q49" s="773">
        <f t="shared" si="7"/>
        <v>0</v>
      </c>
    </row>
    <row r="50" spans="2:17" s="3" customFormat="1">
      <c r="B50" s="156"/>
      <c r="C50" s="109"/>
      <c r="D50" s="109" t="s">
        <v>2742</v>
      </c>
      <c r="E50" s="315" t="s">
        <v>2799</v>
      </c>
      <c r="F50" s="775"/>
      <c r="G50" s="775"/>
      <c r="H50" s="775"/>
      <c r="I50" s="775"/>
      <c r="J50" s="771">
        <f t="shared" si="5"/>
        <v>0</v>
      </c>
      <c r="K50" s="775"/>
      <c r="L50" s="775"/>
      <c r="M50" s="775"/>
      <c r="N50" s="775"/>
      <c r="O50" s="775"/>
      <c r="P50" s="775"/>
      <c r="Q50" s="773">
        <f t="shared" si="7"/>
        <v>0</v>
      </c>
    </row>
    <row r="51" spans="2:17" s="3" customFormat="1">
      <c r="B51" s="156"/>
      <c r="C51" s="109"/>
      <c r="D51" s="109" t="s">
        <v>2743</v>
      </c>
      <c r="E51" s="129" t="s">
        <v>3491</v>
      </c>
      <c r="F51" s="775"/>
      <c r="G51" s="775"/>
      <c r="H51" s="775"/>
      <c r="I51" s="775"/>
      <c r="J51" s="771">
        <f t="shared" si="5"/>
        <v>0</v>
      </c>
      <c r="K51" s="775"/>
      <c r="L51" s="775"/>
      <c r="M51" s="775"/>
      <c r="N51" s="775"/>
      <c r="O51" s="775"/>
      <c r="P51" s="775"/>
      <c r="Q51" s="773">
        <f t="shared" si="7"/>
        <v>0</v>
      </c>
    </row>
    <row r="52" spans="2:17" s="3" customFormat="1">
      <c r="B52" s="156"/>
      <c r="C52" s="109"/>
      <c r="D52" s="109" t="s">
        <v>3492</v>
      </c>
      <c r="E52" s="129" t="s">
        <v>2801</v>
      </c>
      <c r="F52" s="775"/>
      <c r="G52" s="775"/>
      <c r="H52" s="775"/>
      <c r="I52" s="775"/>
      <c r="J52" s="771">
        <f t="shared" si="5"/>
        <v>0</v>
      </c>
      <c r="K52" s="775"/>
      <c r="L52" s="775"/>
      <c r="M52" s="775"/>
      <c r="N52" s="775"/>
      <c r="O52" s="775"/>
      <c r="P52" s="775"/>
      <c r="Q52" s="773">
        <f t="shared" si="7"/>
        <v>0</v>
      </c>
    </row>
    <row r="53" spans="2:17" s="3" customFormat="1">
      <c r="B53" s="156"/>
      <c r="C53" s="109"/>
      <c r="D53" s="109" t="s">
        <v>3493</v>
      </c>
      <c r="E53" s="129" t="s">
        <v>3494</v>
      </c>
      <c r="F53" s="775"/>
      <c r="G53" s="775"/>
      <c r="H53" s="775"/>
      <c r="I53" s="775"/>
      <c r="J53" s="771">
        <f t="shared" si="5"/>
        <v>0</v>
      </c>
      <c r="K53" s="775"/>
      <c r="L53" s="775"/>
      <c r="M53" s="775"/>
      <c r="N53" s="775"/>
      <c r="O53" s="775"/>
      <c r="P53" s="775"/>
      <c r="Q53" s="773">
        <f t="shared" si="7"/>
        <v>0</v>
      </c>
    </row>
    <row r="54" spans="2:17" s="3" customFormat="1">
      <c r="B54" s="156"/>
      <c r="C54" s="109"/>
      <c r="D54" s="109" t="s">
        <v>3495</v>
      </c>
      <c r="E54" s="129" t="s">
        <v>2802</v>
      </c>
      <c r="F54" s="775"/>
      <c r="G54" s="775"/>
      <c r="H54" s="775"/>
      <c r="I54" s="775"/>
      <c r="J54" s="771">
        <f t="shared" si="5"/>
        <v>0</v>
      </c>
      <c r="K54" s="775"/>
      <c r="L54" s="775"/>
      <c r="M54" s="775"/>
      <c r="N54" s="775"/>
      <c r="O54" s="775"/>
      <c r="P54" s="775"/>
      <c r="Q54" s="773">
        <f t="shared" si="7"/>
        <v>0</v>
      </c>
    </row>
    <row r="55" spans="2:17" s="3" customFormat="1">
      <c r="B55" s="156"/>
      <c r="C55" s="109"/>
      <c r="D55" s="109" t="s">
        <v>3496</v>
      </c>
      <c r="E55" s="129" t="s">
        <v>243</v>
      </c>
      <c r="F55" s="775"/>
      <c r="G55" s="775"/>
      <c r="H55" s="775"/>
      <c r="I55" s="775"/>
      <c r="J55" s="771">
        <f t="shared" si="5"/>
        <v>0</v>
      </c>
      <c r="K55" s="775"/>
      <c r="L55" s="775"/>
      <c r="M55" s="775"/>
      <c r="N55" s="775"/>
      <c r="O55" s="775"/>
      <c r="P55" s="775"/>
      <c r="Q55" s="773">
        <f t="shared" si="7"/>
        <v>0</v>
      </c>
    </row>
    <row r="56" spans="2:17" s="3" customFormat="1">
      <c r="B56" s="156"/>
      <c r="C56" s="109" t="s">
        <v>1660</v>
      </c>
      <c r="D56" s="109" t="s">
        <v>2787</v>
      </c>
      <c r="E56" s="129"/>
      <c r="F56" s="771">
        <f>SUM(F57:F62)</f>
        <v>0</v>
      </c>
      <c r="G56" s="771">
        <f>SUM(G57:G62)</f>
        <v>0</v>
      </c>
      <c r="H56" s="771">
        <f>SUM(H57:H62)</f>
        <v>0</v>
      </c>
      <c r="I56" s="771">
        <f>SUM(I57:I62)</f>
        <v>0</v>
      </c>
      <c r="J56" s="771">
        <f t="shared" si="5"/>
        <v>0</v>
      </c>
      <c r="K56" s="771">
        <f t="shared" ref="K56:P56" si="13">SUM(K57:K62)</f>
        <v>0</v>
      </c>
      <c r="L56" s="771">
        <f t="shared" si="13"/>
        <v>0</v>
      </c>
      <c r="M56" s="771">
        <f t="shared" si="13"/>
        <v>0</v>
      </c>
      <c r="N56" s="771">
        <f t="shared" si="13"/>
        <v>0</v>
      </c>
      <c r="O56" s="771">
        <f t="shared" si="13"/>
        <v>0</v>
      </c>
      <c r="P56" s="771">
        <f t="shared" si="13"/>
        <v>0</v>
      </c>
      <c r="Q56" s="773">
        <f t="shared" si="7"/>
        <v>0</v>
      </c>
    </row>
    <row r="57" spans="2:17" s="3" customFormat="1">
      <c r="B57" s="156"/>
      <c r="C57" s="109"/>
      <c r="D57" s="109" t="s">
        <v>2744</v>
      </c>
      <c r="E57" s="315" t="s">
        <v>2799</v>
      </c>
      <c r="F57" s="775"/>
      <c r="G57" s="775"/>
      <c r="H57" s="775"/>
      <c r="I57" s="775"/>
      <c r="J57" s="771">
        <f t="shared" si="5"/>
        <v>0</v>
      </c>
      <c r="K57" s="775"/>
      <c r="L57" s="775"/>
      <c r="M57" s="775"/>
      <c r="N57" s="775"/>
      <c r="O57" s="775"/>
      <c r="P57" s="775"/>
      <c r="Q57" s="773">
        <f t="shared" si="7"/>
        <v>0</v>
      </c>
    </row>
    <row r="58" spans="2:17" s="3" customFormat="1">
      <c r="B58" s="156"/>
      <c r="C58" s="109"/>
      <c r="D58" s="109" t="s">
        <v>2745</v>
      </c>
      <c r="E58" s="129" t="s">
        <v>3491</v>
      </c>
      <c r="F58" s="775"/>
      <c r="G58" s="775"/>
      <c r="H58" s="775"/>
      <c r="I58" s="775"/>
      <c r="J58" s="771">
        <f t="shared" si="5"/>
        <v>0</v>
      </c>
      <c r="K58" s="775"/>
      <c r="L58" s="775"/>
      <c r="M58" s="775"/>
      <c r="N58" s="775"/>
      <c r="O58" s="775"/>
      <c r="P58" s="775"/>
      <c r="Q58" s="773">
        <f t="shared" si="7"/>
        <v>0</v>
      </c>
    </row>
    <row r="59" spans="2:17" s="3" customFormat="1">
      <c r="B59" s="156"/>
      <c r="C59" s="109"/>
      <c r="D59" s="109" t="s">
        <v>3497</v>
      </c>
      <c r="E59" s="129" t="s">
        <v>2801</v>
      </c>
      <c r="F59" s="775"/>
      <c r="G59" s="775"/>
      <c r="H59" s="775"/>
      <c r="I59" s="775"/>
      <c r="J59" s="771">
        <f t="shared" si="5"/>
        <v>0</v>
      </c>
      <c r="K59" s="775"/>
      <c r="L59" s="775"/>
      <c r="M59" s="775"/>
      <c r="N59" s="775"/>
      <c r="O59" s="775"/>
      <c r="P59" s="775"/>
      <c r="Q59" s="773">
        <f t="shared" si="7"/>
        <v>0</v>
      </c>
    </row>
    <row r="60" spans="2:17" s="3" customFormat="1">
      <c r="B60" s="156"/>
      <c r="C60" s="109"/>
      <c r="D60" s="109" t="s">
        <v>3498</v>
      </c>
      <c r="E60" s="129" t="s">
        <v>3494</v>
      </c>
      <c r="F60" s="775"/>
      <c r="G60" s="775"/>
      <c r="H60" s="775"/>
      <c r="I60" s="775"/>
      <c r="J60" s="771">
        <f t="shared" si="5"/>
        <v>0</v>
      </c>
      <c r="K60" s="775"/>
      <c r="L60" s="775"/>
      <c r="M60" s="775"/>
      <c r="N60" s="775"/>
      <c r="O60" s="775"/>
      <c r="P60" s="775"/>
      <c r="Q60" s="773">
        <f t="shared" si="7"/>
        <v>0</v>
      </c>
    </row>
    <row r="61" spans="2:17" s="3" customFormat="1">
      <c r="B61" s="156"/>
      <c r="C61" s="109"/>
      <c r="D61" s="109" t="s">
        <v>3499</v>
      </c>
      <c r="E61" s="129" t="s">
        <v>2802</v>
      </c>
      <c r="F61" s="775"/>
      <c r="G61" s="775"/>
      <c r="H61" s="775"/>
      <c r="I61" s="775"/>
      <c r="J61" s="771">
        <f t="shared" si="5"/>
        <v>0</v>
      </c>
      <c r="K61" s="775"/>
      <c r="L61" s="775"/>
      <c r="M61" s="775"/>
      <c r="N61" s="775"/>
      <c r="O61" s="775"/>
      <c r="P61" s="775"/>
      <c r="Q61" s="773">
        <f t="shared" si="7"/>
        <v>0</v>
      </c>
    </row>
    <row r="62" spans="2:17" s="3" customFormat="1">
      <c r="B62" s="156"/>
      <c r="C62" s="109"/>
      <c r="D62" s="109" t="s">
        <v>3500</v>
      </c>
      <c r="E62" s="129" t="s">
        <v>243</v>
      </c>
      <c r="F62" s="775"/>
      <c r="G62" s="775"/>
      <c r="H62" s="775"/>
      <c r="I62" s="775"/>
      <c r="J62" s="771">
        <f t="shared" si="5"/>
        <v>0</v>
      </c>
      <c r="K62" s="775"/>
      <c r="L62" s="775"/>
      <c r="M62" s="775"/>
      <c r="N62" s="775"/>
      <c r="O62" s="775"/>
      <c r="P62" s="775"/>
      <c r="Q62" s="773">
        <f t="shared" si="7"/>
        <v>0</v>
      </c>
    </row>
    <row r="63" spans="2:17" s="3" customFormat="1">
      <c r="B63" s="156"/>
      <c r="C63" s="109" t="s">
        <v>1663</v>
      </c>
      <c r="D63" s="109" t="s">
        <v>2788</v>
      </c>
      <c r="E63" s="129"/>
      <c r="F63" s="771">
        <f>SUM(F64:F69)</f>
        <v>0</v>
      </c>
      <c r="G63" s="771">
        <f>SUM(G64:G69)</f>
        <v>0</v>
      </c>
      <c r="H63" s="771">
        <f>SUM(H64:H69)</f>
        <v>0</v>
      </c>
      <c r="I63" s="771">
        <f>SUM(I64:I69)</f>
        <v>0</v>
      </c>
      <c r="J63" s="771">
        <f t="shared" si="5"/>
        <v>0</v>
      </c>
      <c r="K63" s="771">
        <f t="shared" ref="K63:P63" si="14">SUM(K64:K69)</f>
        <v>0</v>
      </c>
      <c r="L63" s="771">
        <f t="shared" si="14"/>
        <v>0</v>
      </c>
      <c r="M63" s="771">
        <f t="shared" si="14"/>
        <v>0</v>
      </c>
      <c r="N63" s="771">
        <f t="shared" si="14"/>
        <v>0</v>
      </c>
      <c r="O63" s="771">
        <f t="shared" si="14"/>
        <v>0</v>
      </c>
      <c r="P63" s="771">
        <f t="shared" si="14"/>
        <v>0</v>
      </c>
      <c r="Q63" s="773">
        <f t="shared" si="7"/>
        <v>0</v>
      </c>
    </row>
    <row r="64" spans="2:17" s="3" customFormat="1">
      <c r="B64" s="156"/>
      <c r="C64" s="109"/>
      <c r="D64" s="109" t="s">
        <v>3501</v>
      </c>
      <c r="E64" s="315" t="s">
        <v>2799</v>
      </c>
      <c r="F64" s="775"/>
      <c r="G64" s="775"/>
      <c r="H64" s="775"/>
      <c r="I64" s="775"/>
      <c r="J64" s="771">
        <f t="shared" si="5"/>
        <v>0</v>
      </c>
      <c r="K64" s="775"/>
      <c r="L64" s="775"/>
      <c r="M64" s="775"/>
      <c r="N64" s="775"/>
      <c r="O64" s="775"/>
      <c r="P64" s="775"/>
      <c r="Q64" s="773">
        <f t="shared" si="7"/>
        <v>0</v>
      </c>
    </row>
    <row r="65" spans="2:17" s="3" customFormat="1">
      <c r="B65" s="156"/>
      <c r="C65" s="109"/>
      <c r="D65" s="109" t="s">
        <v>3502</v>
      </c>
      <c r="E65" s="129" t="s">
        <v>3491</v>
      </c>
      <c r="F65" s="775"/>
      <c r="G65" s="775"/>
      <c r="H65" s="775"/>
      <c r="I65" s="775"/>
      <c r="J65" s="771">
        <f t="shared" si="5"/>
        <v>0</v>
      </c>
      <c r="K65" s="775"/>
      <c r="L65" s="775"/>
      <c r="M65" s="775"/>
      <c r="N65" s="775"/>
      <c r="O65" s="775"/>
      <c r="P65" s="775"/>
      <c r="Q65" s="773">
        <f t="shared" si="7"/>
        <v>0</v>
      </c>
    </row>
    <row r="66" spans="2:17" s="3" customFormat="1">
      <c r="B66" s="156"/>
      <c r="C66" s="109"/>
      <c r="D66" s="109" t="s">
        <v>3503</v>
      </c>
      <c r="E66" s="129" t="s">
        <v>2801</v>
      </c>
      <c r="F66" s="775"/>
      <c r="G66" s="775"/>
      <c r="H66" s="775"/>
      <c r="I66" s="775"/>
      <c r="J66" s="771">
        <f t="shared" si="5"/>
        <v>0</v>
      </c>
      <c r="K66" s="775"/>
      <c r="L66" s="775"/>
      <c r="M66" s="775"/>
      <c r="N66" s="775"/>
      <c r="O66" s="775"/>
      <c r="P66" s="775"/>
      <c r="Q66" s="773">
        <f t="shared" si="7"/>
        <v>0</v>
      </c>
    </row>
    <row r="67" spans="2:17" s="3" customFormat="1">
      <c r="B67" s="156"/>
      <c r="C67" s="109"/>
      <c r="D67" s="109" t="s">
        <v>3504</v>
      </c>
      <c r="E67" s="129" t="s">
        <v>3494</v>
      </c>
      <c r="F67" s="775"/>
      <c r="G67" s="775"/>
      <c r="H67" s="775"/>
      <c r="I67" s="775"/>
      <c r="J67" s="771">
        <f t="shared" si="5"/>
        <v>0</v>
      </c>
      <c r="K67" s="775"/>
      <c r="L67" s="775"/>
      <c r="M67" s="775"/>
      <c r="N67" s="775"/>
      <c r="O67" s="775"/>
      <c r="P67" s="775"/>
      <c r="Q67" s="773">
        <f t="shared" si="7"/>
        <v>0</v>
      </c>
    </row>
    <row r="68" spans="2:17" s="3" customFormat="1">
      <c r="B68" s="156"/>
      <c r="C68" s="109"/>
      <c r="D68" s="109" t="s">
        <v>3505</v>
      </c>
      <c r="E68" s="129" t="s">
        <v>2802</v>
      </c>
      <c r="F68" s="775"/>
      <c r="G68" s="775"/>
      <c r="H68" s="775"/>
      <c r="I68" s="775"/>
      <c r="J68" s="771">
        <f t="shared" si="5"/>
        <v>0</v>
      </c>
      <c r="K68" s="775"/>
      <c r="L68" s="775"/>
      <c r="M68" s="775"/>
      <c r="N68" s="775"/>
      <c r="O68" s="775"/>
      <c r="P68" s="775"/>
      <c r="Q68" s="773">
        <f t="shared" si="7"/>
        <v>0</v>
      </c>
    </row>
    <row r="69" spans="2:17" s="3" customFormat="1">
      <c r="B69" s="156"/>
      <c r="C69" s="109"/>
      <c r="D69" s="109" t="s">
        <v>3506</v>
      </c>
      <c r="E69" s="129" t="s">
        <v>243</v>
      </c>
      <c r="F69" s="775"/>
      <c r="G69" s="775"/>
      <c r="H69" s="775"/>
      <c r="I69" s="775"/>
      <c r="J69" s="771">
        <f t="shared" si="5"/>
        <v>0</v>
      </c>
      <c r="K69" s="775"/>
      <c r="L69" s="775"/>
      <c r="M69" s="775"/>
      <c r="N69" s="775"/>
      <c r="O69" s="775"/>
      <c r="P69" s="775"/>
      <c r="Q69" s="773">
        <f t="shared" si="7"/>
        <v>0</v>
      </c>
    </row>
    <row r="70" spans="2:17" s="3" customFormat="1">
      <c r="B70" s="156"/>
      <c r="C70" s="109" t="s">
        <v>1666</v>
      </c>
      <c r="D70" s="109" t="s">
        <v>2789</v>
      </c>
      <c r="E70" s="129"/>
      <c r="F70" s="771">
        <f>SUM(F71:F76)</f>
        <v>0</v>
      </c>
      <c r="G70" s="771">
        <f>SUM(G71:G76)</f>
        <v>0</v>
      </c>
      <c r="H70" s="771">
        <f>SUM(H71:H76)</f>
        <v>0</v>
      </c>
      <c r="I70" s="771">
        <f>SUM(I71:I76)</f>
        <v>0</v>
      </c>
      <c r="J70" s="771">
        <f t="shared" si="5"/>
        <v>0</v>
      </c>
      <c r="K70" s="771">
        <f t="shared" ref="K70:P70" si="15">SUM(K71:K76)</f>
        <v>0</v>
      </c>
      <c r="L70" s="771">
        <f t="shared" si="15"/>
        <v>0</v>
      </c>
      <c r="M70" s="771">
        <f t="shared" si="15"/>
        <v>0</v>
      </c>
      <c r="N70" s="771">
        <f t="shared" si="15"/>
        <v>0</v>
      </c>
      <c r="O70" s="771">
        <f t="shared" si="15"/>
        <v>0</v>
      </c>
      <c r="P70" s="771">
        <f t="shared" si="15"/>
        <v>0</v>
      </c>
      <c r="Q70" s="773">
        <f t="shared" si="7"/>
        <v>0</v>
      </c>
    </row>
    <row r="71" spans="2:17" s="3" customFormat="1">
      <c r="B71" s="156"/>
      <c r="C71" s="109"/>
      <c r="D71" s="109" t="s">
        <v>3507</v>
      </c>
      <c r="E71" s="315" t="s">
        <v>2799</v>
      </c>
      <c r="F71" s="775"/>
      <c r="G71" s="775"/>
      <c r="H71" s="775"/>
      <c r="I71" s="775"/>
      <c r="J71" s="771">
        <f t="shared" si="5"/>
        <v>0</v>
      </c>
      <c r="K71" s="775"/>
      <c r="L71" s="775"/>
      <c r="M71" s="775"/>
      <c r="N71" s="775"/>
      <c r="O71" s="775"/>
      <c r="P71" s="775"/>
      <c r="Q71" s="773">
        <f t="shared" si="7"/>
        <v>0</v>
      </c>
    </row>
    <row r="72" spans="2:17" s="3" customFormat="1">
      <c r="B72" s="156"/>
      <c r="C72" s="109"/>
      <c r="D72" s="109" t="s">
        <v>3508</v>
      </c>
      <c r="E72" s="129" t="s">
        <v>3491</v>
      </c>
      <c r="F72" s="775"/>
      <c r="G72" s="775"/>
      <c r="H72" s="775"/>
      <c r="I72" s="775"/>
      <c r="J72" s="771">
        <f t="shared" si="5"/>
        <v>0</v>
      </c>
      <c r="K72" s="775"/>
      <c r="L72" s="775"/>
      <c r="M72" s="775"/>
      <c r="N72" s="775"/>
      <c r="O72" s="775"/>
      <c r="P72" s="775"/>
      <c r="Q72" s="773">
        <f t="shared" si="7"/>
        <v>0</v>
      </c>
    </row>
    <row r="73" spans="2:17" s="3" customFormat="1">
      <c r="B73" s="156"/>
      <c r="C73" s="109"/>
      <c r="D73" s="109" t="s">
        <v>3509</v>
      </c>
      <c r="E73" s="129" t="s">
        <v>2801</v>
      </c>
      <c r="F73" s="775"/>
      <c r="G73" s="775"/>
      <c r="H73" s="775"/>
      <c r="I73" s="775"/>
      <c r="J73" s="771">
        <f t="shared" si="5"/>
        <v>0</v>
      </c>
      <c r="K73" s="775"/>
      <c r="L73" s="775"/>
      <c r="M73" s="775"/>
      <c r="N73" s="775"/>
      <c r="O73" s="775"/>
      <c r="P73" s="775"/>
      <c r="Q73" s="773">
        <f t="shared" si="7"/>
        <v>0</v>
      </c>
    </row>
    <row r="74" spans="2:17" s="3" customFormat="1">
      <c r="B74" s="156"/>
      <c r="C74" s="109"/>
      <c r="D74" s="109" t="s">
        <v>3510</v>
      </c>
      <c r="E74" s="129" t="s">
        <v>3494</v>
      </c>
      <c r="F74" s="775"/>
      <c r="G74" s="775"/>
      <c r="H74" s="775"/>
      <c r="I74" s="775"/>
      <c r="J74" s="771">
        <f t="shared" si="5"/>
        <v>0</v>
      </c>
      <c r="K74" s="775"/>
      <c r="L74" s="775"/>
      <c r="M74" s="775"/>
      <c r="N74" s="775"/>
      <c r="O74" s="775"/>
      <c r="P74" s="775"/>
      <c r="Q74" s="773">
        <f t="shared" si="7"/>
        <v>0</v>
      </c>
    </row>
    <row r="75" spans="2:17" s="3" customFormat="1">
      <c r="B75" s="156"/>
      <c r="C75" s="109"/>
      <c r="D75" s="109" t="s">
        <v>3511</v>
      </c>
      <c r="E75" s="129" t="s">
        <v>2802</v>
      </c>
      <c r="F75" s="775"/>
      <c r="G75" s="775"/>
      <c r="H75" s="775"/>
      <c r="I75" s="775"/>
      <c r="J75" s="771">
        <f t="shared" si="5"/>
        <v>0</v>
      </c>
      <c r="K75" s="775"/>
      <c r="L75" s="775"/>
      <c r="M75" s="775"/>
      <c r="N75" s="775"/>
      <c r="O75" s="775"/>
      <c r="P75" s="775"/>
      <c r="Q75" s="773">
        <f t="shared" si="7"/>
        <v>0</v>
      </c>
    </row>
    <row r="76" spans="2:17" s="3" customFormat="1">
      <c r="B76" s="156"/>
      <c r="C76" s="109"/>
      <c r="D76" s="109" t="s">
        <v>3512</v>
      </c>
      <c r="E76" s="129" t="s">
        <v>243</v>
      </c>
      <c r="F76" s="775"/>
      <c r="G76" s="775"/>
      <c r="H76" s="775"/>
      <c r="I76" s="775"/>
      <c r="J76" s="771">
        <f t="shared" si="5"/>
        <v>0</v>
      </c>
      <c r="K76" s="775"/>
      <c r="L76" s="775"/>
      <c r="M76" s="775"/>
      <c r="N76" s="775"/>
      <c r="O76" s="775"/>
      <c r="P76" s="775"/>
      <c r="Q76" s="773">
        <f t="shared" si="7"/>
        <v>0</v>
      </c>
    </row>
    <row r="77" spans="2:17" s="3" customFormat="1">
      <c r="B77" s="151">
        <v>13</v>
      </c>
      <c r="C77" s="109" t="s">
        <v>3513</v>
      </c>
      <c r="D77" s="109"/>
      <c r="E77" s="129"/>
      <c r="F77" s="771">
        <f>F78+F85+F92</f>
        <v>0</v>
      </c>
      <c r="G77" s="771">
        <f>G78+G85+G92</f>
        <v>0</v>
      </c>
      <c r="H77" s="771">
        <f>H78+H85+H92</f>
        <v>0</v>
      </c>
      <c r="I77" s="771">
        <f>I78+I85+I92</f>
        <v>0</v>
      </c>
      <c r="J77" s="771">
        <f t="shared" si="5"/>
        <v>0</v>
      </c>
      <c r="K77" s="771">
        <f t="shared" ref="K77:P77" si="16">K78+K85+K92</f>
        <v>0</v>
      </c>
      <c r="L77" s="771">
        <f t="shared" si="16"/>
        <v>0</v>
      </c>
      <c r="M77" s="771">
        <f t="shared" si="16"/>
        <v>0</v>
      </c>
      <c r="N77" s="771">
        <f t="shared" si="16"/>
        <v>0</v>
      </c>
      <c r="O77" s="771">
        <f t="shared" si="16"/>
        <v>0</v>
      </c>
      <c r="P77" s="771">
        <f t="shared" si="16"/>
        <v>0</v>
      </c>
      <c r="Q77" s="773">
        <f t="shared" si="7"/>
        <v>0</v>
      </c>
    </row>
    <row r="78" spans="2:17" s="3" customFormat="1">
      <c r="B78" s="156"/>
      <c r="C78" s="109" t="s">
        <v>1657</v>
      </c>
      <c r="D78" s="109" t="s">
        <v>2071</v>
      </c>
      <c r="E78" s="314"/>
      <c r="F78" s="771">
        <f>SUM(F79:F84)</f>
        <v>0</v>
      </c>
      <c r="G78" s="771">
        <f>SUM(G79:G84)</f>
        <v>0</v>
      </c>
      <c r="H78" s="771">
        <f>SUM(H79:H84)</f>
        <v>0</v>
      </c>
      <c r="I78" s="771">
        <f>SUM(I79:I84)</f>
        <v>0</v>
      </c>
      <c r="J78" s="771">
        <f t="shared" si="5"/>
        <v>0</v>
      </c>
      <c r="K78" s="771">
        <f t="shared" ref="K78:P78" si="17">SUM(K79:K84)</f>
        <v>0</v>
      </c>
      <c r="L78" s="771">
        <f t="shared" si="17"/>
        <v>0</v>
      </c>
      <c r="M78" s="771">
        <f t="shared" si="17"/>
        <v>0</v>
      </c>
      <c r="N78" s="771">
        <f t="shared" si="17"/>
        <v>0</v>
      </c>
      <c r="O78" s="771">
        <f t="shared" si="17"/>
        <v>0</v>
      </c>
      <c r="P78" s="771">
        <f t="shared" si="17"/>
        <v>0</v>
      </c>
      <c r="Q78" s="773">
        <f t="shared" si="7"/>
        <v>0</v>
      </c>
    </row>
    <row r="79" spans="2:17" s="3" customFormat="1">
      <c r="B79" s="156"/>
      <c r="C79" s="109"/>
      <c r="D79" s="109" t="s">
        <v>2742</v>
      </c>
      <c r="E79" s="315" t="s">
        <v>2799</v>
      </c>
      <c r="F79" s="775"/>
      <c r="G79" s="775"/>
      <c r="H79" s="775"/>
      <c r="I79" s="775"/>
      <c r="J79" s="771">
        <f t="shared" si="5"/>
        <v>0</v>
      </c>
      <c r="K79" s="775"/>
      <c r="L79" s="775"/>
      <c r="M79" s="775"/>
      <c r="N79" s="775"/>
      <c r="O79" s="775"/>
      <c r="P79" s="775"/>
      <c r="Q79" s="773">
        <f t="shared" si="7"/>
        <v>0</v>
      </c>
    </row>
    <row r="80" spans="2:17" s="3" customFormat="1">
      <c r="B80" s="156"/>
      <c r="C80" s="109"/>
      <c r="D80" s="109" t="s">
        <v>2743</v>
      </c>
      <c r="E80" s="129" t="s">
        <v>3491</v>
      </c>
      <c r="F80" s="775"/>
      <c r="G80" s="775"/>
      <c r="H80" s="775"/>
      <c r="I80" s="775"/>
      <c r="J80" s="771">
        <f t="shared" si="5"/>
        <v>0</v>
      </c>
      <c r="K80" s="775"/>
      <c r="L80" s="775"/>
      <c r="M80" s="775"/>
      <c r="N80" s="775"/>
      <c r="O80" s="775"/>
      <c r="P80" s="775"/>
      <c r="Q80" s="773">
        <f t="shared" si="7"/>
        <v>0</v>
      </c>
    </row>
    <row r="81" spans="2:17" s="3" customFormat="1">
      <c r="B81" s="156"/>
      <c r="C81" s="109"/>
      <c r="D81" s="109" t="s">
        <v>3492</v>
      </c>
      <c r="E81" s="129" t="s">
        <v>2801</v>
      </c>
      <c r="F81" s="775"/>
      <c r="G81" s="775"/>
      <c r="H81" s="775"/>
      <c r="I81" s="775"/>
      <c r="J81" s="771">
        <f t="shared" si="5"/>
        <v>0</v>
      </c>
      <c r="K81" s="775"/>
      <c r="L81" s="775"/>
      <c r="M81" s="775"/>
      <c r="N81" s="775"/>
      <c r="O81" s="775"/>
      <c r="P81" s="775"/>
      <c r="Q81" s="773">
        <f t="shared" si="7"/>
        <v>0</v>
      </c>
    </row>
    <row r="82" spans="2:17" s="3" customFormat="1">
      <c r="B82" s="156"/>
      <c r="C82" s="109"/>
      <c r="D82" s="109" t="s">
        <v>3493</v>
      </c>
      <c r="E82" s="129" t="s">
        <v>3494</v>
      </c>
      <c r="F82" s="775"/>
      <c r="G82" s="775"/>
      <c r="H82" s="775"/>
      <c r="I82" s="775"/>
      <c r="J82" s="771">
        <f t="shared" si="5"/>
        <v>0</v>
      </c>
      <c r="K82" s="775"/>
      <c r="L82" s="775"/>
      <c r="M82" s="775"/>
      <c r="N82" s="775"/>
      <c r="O82" s="775"/>
      <c r="P82" s="775"/>
      <c r="Q82" s="773">
        <f t="shared" si="7"/>
        <v>0</v>
      </c>
    </row>
    <row r="83" spans="2:17" s="3" customFormat="1">
      <c r="B83" s="156"/>
      <c r="C83" s="109"/>
      <c r="D83" s="109" t="s">
        <v>3495</v>
      </c>
      <c r="E83" s="129" t="s">
        <v>2802</v>
      </c>
      <c r="F83" s="775"/>
      <c r="G83" s="775"/>
      <c r="H83" s="775"/>
      <c r="I83" s="775"/>
      <c r="J83" s="771">
        <f t="shared" si="5"/>
        <v>0</v>
      </c>
      <c r="K83" s="775"/>
      <c r="L83" s="775"/>
      <c r="M83" s="775"/>
      <c r="N83" s="775"/>
      <c r="O83" s="775"/>
      <c r="P83" s="775"/>
      <c r="Q83" s="773">
        <f t="shared" si="7"/>
        <v>0</v>
      </c>
    </row>
    <row r="84" spans="2:17" s="3" customFormat="1">
      <c r="B84" s="156"/>
      <c r="C84" s="109"/>
      <c r="D84" s="109" t="s">
        <v>3496</v>
      </c>
      <c r="E84" s="129" t="s">
        <v>243</v>
      </c>
      <c r="F84" s="775"/>
      <c r="G84" s="775"/>
      <c r="H84" s="775"/>
      <c r="I84" s="775"/>
      <c r="J84" s="771">
        <f t="shared" si="5"/>
        <v>0</v>
      </c>
      <c r="K84" s="775"/>
      <c r="L84" s="775"/>
      <c r="M84" s="775"/>
      <c r="N84" s="775"/>
      <c r="O84" s="775"/>
      <c r="P84" s="775"/>
      <c r="Q84" s="773">
        <f t="shared" si="7"/>
        <v>0</v>
      </c>
    </row>
    <row r="85" spans="2:17" s="3" customFormat="1">
      <c r="B85" s="156"/>
      <c r="C85" s="109" t="s">
        <v>1660</v>
      </c>
      <c r="D85" s="109" t="s">
        <v>3487</v>
      </c>
      <c r="E85" s="314"/>
      <c r="F85" s="771">
        <f>SUM(F86:F91)</f>
        <v>0</v>
      </c>
      <c r="G85" s="771">
        <f>SUM(G86:G91)</f>
        <v>0</v>
      </c>
      <c r="H85" s="771">
        <f>SUM(H86:H91)</f>
        <v>0</v>
      </c>
      <c r="I85" s="771">
        <f>SUM(I86:I91)</f>
        <v>0</v>
      </c>
      <c r="J85" s="771">
        <f t="shared" si="5"/>
        <v>0</v>
      </c>
      <c r="K85" s="771">
        <f t="shared" ref="K85:P85" si="18">SUM(K86:K91)</f>
        <v>0</v>
      </c>
      <c r="L85" s="771">
        <f t="shared" si="18"/>
        <v>0</v>
      </c>
      <c r="M85" s="771">
        <f t="shared" si="18"/>
        <v>0</v>
      </c>
      <c r="N85" s="771">
        <f t="shared" si="18"/>
        <v>0</v>
      </c>
      <c r="O85" s="771">
        <f t="shared" si="18"/>
        <v>0</v>
      </c>
      <c r="P85" s="771">
        <f t="shared" si="18"/>
        <v>0</v>
      </c>
      <c r="Q85" s="773">
        <f t="shared" si="7"/>
        <v>0</v>
      </c>
    </row>
    <row r="86" spans="2:17" s="3" customFormat="1">
      <c r="B86" s="156"/>
      <c r="C86" s="109"/>
      <c r="D86" s="109" t="s">
        <v>2744</v>
      </c>
      <c r="E86" s="315" t="s">
        <v>2799</v>
      </c>
      <c r="F86" s="775"/>
      <c r="G86" s="775"/>
      <c r="H86" s="775"/>
      <c r="I86" s="775"/>
      <c r="J86" s="771">
        <f t="shared" si="5"/>
        <v>0</v>
      </c>
      <c r="K86" s="775"/>
      <c r="L86" s="775"/>
      <c r="M86" s="775"/>
      <c r="N86" s="775"/>
      <c r="O86" s="775"/>
      <c r="P86" s="775"/>
      <c r="Q86" s="773">
        <f t="shared" si="7"/>
        <v>0</v>
      </c>
    </row>
    <row r="87" spans="2:17" s="3" customFormat="1">
      <c r="B87" s="156"/>
      <c r="C87" s="109"/>
      <c r="D87" s="109" t="s">
        <v>2745</v>
      </c>
      <c r="E87" s="129" t="s">
        <v>3491</v>
      </c>
      <c r="F87" s="775"/>
      <c r="G87" s="775"/>
      <c r="H87" s="775"/>
      <c r="I87" s="775"/>
      <c r="J87" s="771">
        <f t="shared" si="5"/>
        <v>0</v>
      </c>
      <c r="K87" s="775"/>
      <c r="L87" s="775"/>
      <c r="M87" s="775"/>
      <c r="N87" s="775"/>
      <c r="O87" s="775"/>
      <c r="P87" s="775"/>
      <c r="Q87" s="773">
        <f t="shared" si="7"/>
        <v>0</v>
      </c>
    </row>
    <row r="88" spans="2:17" s="3" customFormat="1">
      <c r="B88" s="156"/>
      <c r="C88" s="109"/>
      <c r="D88" s="109" t="s">
        <v>3497</v>
      </c>
      <c r="E88" s="129" t="s">
        <v>2801</v>
      </c>
      <c r="F88" s="775"/>
      <c r="G88" s="775"/>
      <c r="H88" s="775"/>
      <c r="I88" s="775"/>
      <c r="J88" s="771">
        <f t="shared" si="5"/>
        <v>0</v>
      </c>
      <c r="K88" s="775"/>
      <c r="L88" s="775"/>
      <c r="M88" s="775"/>
      <c r="N88" s="775"/>
      <c r="O88" s="775"/>
      <c r="P88" s="775"/>
      <c r="Q88" s="773">
        <f t="shared" si="7"/>
        <v>0</v>
      </c>
    </row>
    <row r="89" spans="2:17" s="3" customFormat="1">
      <c r="B89" s="156"/>
      <c r="C89" s="109"/>
      <c r="D89" s="109" t="s">
        <v>3498</v>
      </c>
      <c r="E89" s="129" t="s">
        <v>3494</v>
      </c>
      <c r="F89" s="775"/>
      <c r="G89" s="775"/>
      <c r="H89" s="775"/>
      <c r="I89" s="775"/>
      <c r="J89" s="771">
        <f t="shared" si="5"/>
        <v>0</v>
      </c>
      <c r="K89" s="775"/>
      <c r="L89" s="775"/>
      <c r="M89" s="775"/>
      <c r="N89" s="775"/>
      <c r="O89" s="775"/>
      <c r="P89" s="775"/>
      <c r="Q89" s="773">
        <f t="shared" si="7"/>
        <v>0</v>
      </c>
    </row>
    <row r="90" spans="2:17" s="3" customFormat="1">
      <c r="B90" s="156"/>
      <c r="C90" s="109"/>
      <c r="D90" s="109" t="s">
        <v>3499</v>
      </c>
      <c r="E90" s="129" t="s">
        <v>2802</v>
      </c>
      <c r="F90" s="775"/>
      <c r="G90" s="775"/>
      <c r="H90" s="775"/>
      <c r="I90" s="775"/>
      <c r="J90" s="771">
        <f t="shared" si="5"/>
        <v>0</v>
      </c>
      <c r="K90" s="775"/>
      <c r="L90" s="775"/>
      <c r="M90" s="775"/>
      <c r="N90" s="775"/>
      <c r="O90" s="775"/>
      <c r="P90" s="775"/>
      <c r="Q90" s="773">
        <f t="shared" si="7"/>
        <v>0</v>
      </c>
    </row>
    <row r="91" spans="2:17" s="3" customFormat="1">
      <c r="B91" s="156"/>
      <c r="C91" s="109"/>
      <c r="D91" s="109" t="s">
        <v>3500</v>
      </c>
      <c r="E91" s="129" t="s">
        <v>243</v>
      </c>
      <c r="F91" s="775"/>
      <c r="G91" s="775"/>
      <c r="H91" s="775"/>
      <c r="I91" s="775"/>
      <c r="J91" s="771">
        <f t="shared" si="5"/>
        <v>0</v>
      </c>
      <c r="K91" s="775"/>
      <c r="L91" s="775"/>
      <c r="M91" s="775"/>
      <c r="N91" s="775"/>
      <c r="O91" s="775"/>
      <c r="P91" s="775"/>
      <c r="Q91" s="773">
        <f t="shared" si="7"/>
        <v>0</v>
      </c>
    </row>
    <row r="92" spans="2:17" s="3" customFormat="1">
      <c r="B92" s="156"/>
      <c r="C92" s="109" t="s">
        <v>1663</v>
      </c>
      <c r="D92" s="109" t="s">
        <v>3514</v>
      </c>
      <c r="E92" s="314"/>
      <c r="F92" s="771">
        <f>SUM(F93:F98)</f>
        <v>0</v>
      </c>
      <c r="G92" s="771">
        <f>SUM(G93:G98)</f>
        <v>0</v>
      </c>
      <c r="H92" s="771">
        <f>SUM(H93:H98)</f>
        <v>0</v>
      </c>
      <c r="I92" s="771">
        <f>SUM(I93:I98)</f>
        <v>0</v>
      </c>
      <c r="J92" s="771">
        <f t="shared" si="5"/>
        <v>0</v>
      </c>
      <c r="K92" s="771">
        <f t="shared" ref="K92:P92" si="19">SUM(K93:K98)</f>
        <v>0</v>
      </c>
      <c r="L92" s="771">
        <f t="shared" si="19"/>
        <v>0</v>
      </c>
      <c r="M92" s="771">
        <f t="shared" si="19"/>
        <v>0</v>
      </c>
      <c r="N92" s="771">
        <f t="shared" si="19"/>
        <v>0</v>
      </c>
      <c r="O92" s="771">
        <f t="shared" si="19"/>
        <v>0</v>
      </c>
      <c r="P92" s="771">
        <f t="shared" si="19"/>
        <v>0</v>
      </c>
      <c r="Q92" s="773">
        <f t="shared" si="7"/>
        <v>0</v>
      </c>
    </row>
    <row r="93" spans="2:17" s="3" customFormat="1">
      <c r="B93" s="156"/>
      <c r="C93" s="109"/>
      <c r="D93" s="109" t="s">
        <v>3501</v>
      </c>
      <c r="E93" s="315" t="s">
        <v>2799</v>
      </c>
      <c r="F93" s="775"/>
      <c r="G93" s="775"/>
      <c r="H93" s="775"/>
      <c r="I93" s="775"/>
      <c r="J93" s="771">
        <f t="shared" si="5"/>
        <v>0</v>
      </c>
      <c r="K93" s="775"/>
      <c r="L93" s="775"/>
      <c r="M93" s="775"/>
      <c r="N93" s="775"/>
      <c r="O93" s="775"/>
      <c r="P93" s="775"/>
      <c r="Q93" s="773">
        <f t="shared" si="7"/>
        <v>0</v>
      </c>
    </row>
    <row r="94" spans="2:17" s="3" customFormat="1">
      <c r="B94" s="156"/>
      <c r="C94" s="109"/>
      <c r="D94" s="109" t="s">
        <v>3502</v>
      </c>
      <c r="E94" s="129" t="s">
        <v>3491</v>
      </c>
      <c r="F94" s="775"/>
      <c r="G94" s="775"/>
      <c r="H94" s="775"/>
      <c r="I94" s="775"/>
      <c r="J94" s="771">
        <f t="shared" si="5"/>
        <v>0</v>
      </c>
      <c r="K94" s="775"/>
      <c r="L94" s="775"/>
      <c r="M94" s="775"/>
      <c r="N94" s="775"/>
      <c r="O94" s="775"/>
      <c r="P94" s="775"/>
      <c r="Q94" s="773">
        <f t="shared" si="7"/>
        <v>0</v>
      </c>
    </row>
    <row r="95" spans="2:17" s="3" customFormat="1">
      <c r="B95" s="156"/>
      <c r="C95" s="109"/>
      <c r="D95" s="109" t="s">
        <v>3503</v>
      </c>
      <c r="E95" s="129" t="s">
        <v>2801</v>
      </c>
      <c r="F95" s="775"/>
      <c r="G95" s="775"/>
      <c r="H95" s="775"/>
      <c r="I95" s="775"/>
      <c r="J95" s="771">
        <f>F95-G95-H95-I95</f>
        <v>0</v>
      </c>
      <c r="K95" s="775"/>
      <c r="L95" s="775"/>
      <c r="M95" s="775"/>
      <c r="N95" s="775"/>
      <c r="O95" s="775"/>
      <c r="P95" s="775"/>
      <c r="Q95" s="773">
        <f>J95+K95+L95+M95-N95-O95-P95</f>
        <v>0</v>
      </c>
    </row>
    <row r="96" spans="2:17" s="3" customFormat="1">
      <c r="B96" s="156"/>
      <c r="C96" s="109"/>
      <c r="D96" s="109" t="s">
        <v>3504</v>
      </c>
      <c r="E96" s="129" t="s">
        <v>3494</v>
      </c>
      <c r="F96" s="775"/>
      <c r="G96" s="775"/>
      <c r="H96" s="775"/>
      <c r="I96" s="775"/>
      <c r="J96" s="771">
        <f>F96-G96-H96-I96</f>
        <v>0</v>
      </c>
      <c r="K96" s="775"/>
      <c r="L96" s="775"/>
      <c r="M96" s="775"/>
      <c r="N96" s="775"/>
      <c r="O96" s="775"/>
      <c r="P96" s="775"/>
      <c r="Q96" s="773">
        <f>J96+K96+L96+M96-N96-O96-P96</f>
        <v>0</v>
      </c>
    </row>
    <row r="97" spans="2:17" s="3" customFormat="1">
      <c r="B97" s="156"/>
      <c r="C97" s="109"/>
      <c r="D97" s="109" t="s">
        <v>3505</v>
      </c>
      <c r="E97" s="129" t="s">
        <v>2802</v>
      </c>
      <c r="F97" s="775"/>
      <c r="G97" s="775"/>
      <c r="H97" s="775"/>
      <c r="I97" s="775"/>
      <c r="J97" s="771">
        <f>F97-G97-H97-I97</f>
        <v>0</v>
      </c>
      <c r="K97" s="775"/>
      <c r="L97" s="775"/>
      <c r="M97" s="775"/>
      <c r="N97" s="775"/>
      <c r="O97" s="775"/>
      <c r="P97" s="775"/>
      <c r="Q97" s="773">
        <f>J97+K97+L97+M97-N97-O97-P97</f>
        <v>0</v>
      </c>
    </row>
    <row r="98" spans="2:17" s="3" customFormat="1">
      <c r="B98" s="156"/>
      <c r="C98" s="109"/>
      <c r="D98" s="109" t="s">
        <v>3506</v>
      </c>
      <c r="E98" s="129" t="s">
        <v>243</v>
      </c>
      <c r="F98" s="775"/>
      <c r="G98" s="775"/>
      <c r="H98" s="775"/>
      <c r="I98" s="775"/>
      <c r="J98" s="771">
        <f>F98-G98-H98-I98</f>
        <v>0</v>
      </c>
      <c r="K98" s="775"/>
      <c r="L98" s="775"/>
      <c r="M98" s="775"/>
      <c r="N98" s="775"/>
      <c r="O98" s="775"/>
      <c r="P98" s="775"/>
      <c r="Q98" s="773">
        <f>J98+K98+L98+M98-N98-O98-P98</f>
        <v>0</v>
      </c>
    </row>
    <row r="99" spans="2:17" s="1" customFormat="1" ht="13.5" thickBot="1">
      <c r="B99" s="6654"/>
      <c r="C99" s="6655"/>
      <c r="D99" s="6655"/>
      <c r="E99" s="6656"/>
      <c r="F99" s="6656"/>
      <c r="G99" s="6656"/>
      <c r="H99" s="6656"/>
      <c r="I99" s="6656"/>
      <c r="J99" s="6656"/>
      <c r="K99" s="6656"/>
      <c r="L99" s="6656"/>
      <c r="M99" s="6656"/>
      <c r="N99" s="6656"/>
      <c r="O99" s="6656"/>
      <c r="P99" s="6656"/>
      <c r="Q99" s="6657"/>
    </row>
    <row r="100" spans="2:17" s="127" customFormat="1" ht="13.5" thickBot="1">
      <c r="B100" s="6658"/>
      <c r="C100" s="6659" t="s">
        <v>3515</v>
      </c>
      <c r="D100" s="6660"/>
      <c r="E100" s="6660"/>
      <c r="F100" s="6661">
        <f>F77+F48+F44+F39+F31</f>
        <v>0</v>
      </c>
      <c r="G100" s="6662">
        <f>G77+G48+G44+G39+G31</f>
        <v>0</v>
      </c>
      <c r="H100" s="6662">
        <f>H77+H48+H44+H39+H31</f>
        <v>0</v>
      </c>
      <c r="I100" s="6662">
        <f>I77+I48+I44+I39+I31</f>
        <v>0</v>
      </c>
      <c r="J100" s="6662">
        <f>J77+J48+J44+J39+J31</f>
        <v>0</v>
      </c>
      <c r="K100" s="6662">
        <f t="shared" ref="K100:P100" si="20">K77+K48+K44+K39+K31</f>
        <v>0</v>
      </c>
      <c r="L100" s="6662">
        <f t="shared" si="20"/>
        <v>0</v>
      </c>
      <c r="M100" s="6662">
        <f t="shared" si="20"/>
        <v>0</v>
      </c>
      <c r="N100" s="6662">
        <f t="shared" si="20"/>
        <v>0</v>
      </c>
      <c r="O100" s="6662">
        <f t="shared" si="20"/>
        <v>0</v>
      </c>
      <c r="P100" s="6662">
        <f t="shared" si="20"/>
        <v>0</v>
      </c>
      <c r="Q100" s="6663">
        <f>Q77+Q48+Q44+Q39+Q31</f>
        <v>0</v>
      </c>
    </row>
    <row r="101" spans="2:17" s="1" customFormat="1">
      <c r="B101" s="6654"/>
      <c r="C101" s="6655"/>
      <c r="D101" s="6655"/>
      <c r="E101" s="6656"/>
      <c r="F101" s="6656"/>
      <c r="G101" s="6656"/>
      <c r="H101" s="6656"/>
      <c r="I101" s="6656"/>
      <c r="J101" s="6656"/>
      <c r="K101" s="6656"/>
      <c r="L101" s="6656"/>
      <c r="M101" s="6656"/>
      <c r="N101" s="6656"/>
      <c r="O101" s="6656"/>
      <c r="P101" s="6656"/>
      <c r="Q101" s="6657"/>
    </row>
    <row r="102" spans="2:17" s="3" customFormat="1">
      <c r="B102" s="151">
        <v>14</v>
      </c>
      <c r="C102" s="109" t="s">
        <v>3516</v>
      </c>
      <c r="D102" s="109"/>
      <c r="E102" s="315"/>
      <c r="F102" s="777"/>
      <c r="G102" s="777"/>
      <c r="H102" s="777"/>
      <c r="I102" s="777"/>
      <c r="J102" s="769">
        <f>F102-G102-H102-I102</f>
        <v>0</v>
      </c>
      <c r="K102" s="777"/>
      <c r="L102" s="777"/>
      <c r="M102" s="777"/>
      <c r="N102" s="777"/>
      <c r="O102" s="777"/>
      <c r="P102" s="777"/>
      <c r="Q102" s="770">
        <f t="shared" ref="Q102:Q127" si="21">J102+K102+L102+M102-N102-O102-P102</f>
        <v>0</v>
      </c>
    </row>
    <row r="103" spans="2:17" s="3" customFormat="1">
      <c r="B103" s="151">
        <v>15</v>
      </c>
      <c r="C103" s="109" t="s">
        <v>3517</v>
      </c>
      <c r="D103" s="109"/>
      <c r="E103" s="129"/>
      <c r="F103" s="775"/>
      <c r="G103" s="775"/>
      <c r="H103" s="775"/>
      <c r="I103" s="775"/>
      <c r="J103" s="771">
        <f t="shared" ref="J103:J127" si="22">F103-G103-H103-I103</f>
        <v>0</v>
      </c>
      <c r="K103" s="775"/>
      <c r="L103" s="775"/>
      <c r="M103" s="775"/>
      <c r="N103" s="775"/>
      <c r="O103" s="775"/>
      <c r="P103" s="775"/>
      <c r="Q103" s="773">
        <f t="shared" si="21"/>
        <v>0</v>
      </c>
    </row>
    <row r="104" spans="2:17" s="3" customFormat="1">
      <c r="B104" s="151">
        <v>16</v>
      </c>
      <c r="C104" s="109" t="s">
        <v>3518</v>
      </c>
      <c r="D104" s="109"/>
      <c r="E104" s="129"/>
      <c r="F104" s="775"/>
      <c r="G104" s="775"/>
      <c r="H104" s="775"/>
      <c r="I104" s="775"/>
      <c r="J104" s="771">
        <f t="shared" si="22"/>
        <v>0</v>
      </c>
      <c r="K104" s="775"/>
      <c r="L104" s="775"/>
      <c r="M104" s="775"/>
      <c r="N104" s="775"/>
      <c r="O104" s="775"/>
      <c r="P104" s="775"/>
      <c r="Q104" s="773">
        <f t="shared" si="21"/>
        <v>0</v>
      </c>
    </row>
    <row r="105" spans="2:17" s="1" customFormat="1">
      <c r="B105" s="151">
        <v>17</v>
      </c>
      <c r="C105" s="109" t="s">
        <v>3519</v>
      </c>
      <c r="D105" s="109"/>
      <c r="E105" s="129"/>
      <c r="F105" s="771">
        <f>SUM(F106:F107)</f>
        <v>0</v>
      </c>
      <c r="G105" s="771">
        <f>SUM(G106:G107)</f>
        <v>0</v>
      </c>
      <c r="H105" s="771">
        <f>SUM(H106:H107)</f>
        <v>0</v>
      </c>
      <c r="I105" s="771">
        <f>SUM(I106:I107)</f>
        <v>0</v>
      </c>
      <c r="J105" s="771">
        <f t="shared" si="22"/>
        <v>0</v>
      </c>
      <c r="K105" s="771">
        <f t="shared" ref="K105:P105" si="23">SUM(K106:K107)</f>
        <v>0</v>
      </c>
      <c r="L105" s="771">
        <f t="shared" si="23"/>
        <v>0</v>
      </c>
      <c r="M105" s="771">
        <f t="shared" si="23"/>
        <v>0</v>
      </c>
      <c r="N105" s="771">
        <f t="shared" si="23"/>
        <v>0</v>
      </c>
      <c r="O105" s="771">
        <f t="shared" si="23"/>
        <v>0</v>
      </c>
      <c r="P105" s="771">
        <f t="shared" si="23"/>
        <v>0</v>
      </c>
      <c r="Q105" s="773">
        <f t="shared" si="21"/>
        <v>0</v>
      </c>
    </row>
    <row r="106" spans="2:17" s="1" customFormat="1">
      <c r="B106" s="151"/>
      <c r="C106" s="109" t="s">
        <v>1657</v>
      </c>
      <c r="D106" s="109" t="s">
        <v>3520</v>
      </c>
      <c r="E106" s="129"/>
      <c r="F106" s="775"/>
      <c r="G106" s="775"/>
      <c r="H106" s="775"/>
      <c r="I106" s="775"/>
      <c r="J106" s="771">
        <f t="shared" si="22"/>
        <v>0</v>
      </c>
      <c r="K106" s="775"/>
      <c r="L106" s="775"/>
      <c r="M106" s="775"/>
      <c r="N106" s="775"/>
      <c r="O106" s="775"/>
      <c r="P106" s="775"/>
      <c r="Q106" s="773">
        <f t="shared" si="21"/>
        <v>0</v>
      </c>
    </row>
    <row r="107" spans="2:17" s="3" customFormat="1">
      <c r="B107" s="151"/>
      <c r="C107" s="109" t="s">
        <v>1660</v>
      </c>
      <c r="D107" s="109" t="s">
        <v>3521</v>
      </c>
      <c r="E107" s="129"/>
      <c r="F107" s="775"/>
      <c r="G107" s="775"/>
      <c r="H107" s="775"/>
      <c r="I107" s="775"/>
      <c r="J107" s="771">
        <f t="shared" si="22"/>
        <v>0</v>
      </c>
      <c r="K107" s="775"/>
      <c r="L107" s="775"/>
      <c r="M107" s="775"/>
      <c r="N107" s="775"/>
      <c r="O107" s="775"/>
      <c r="P107" s="775"/>
      <c r="Q107" s="773">
        <f>J107+K107+L107+M107-N107-O107-P107</f>
        <v>0</v>
      </c>
    </row>
    <row r="108" spans="2:17" s="1" customFormat="1">
      <c r="B108" s="151">
        <v>18</v>
      </c>
      <c r="C108" s="109" t="s">
        <v>3566</v>
      </c>
      <c r="D108" s="154"/>
      <c r="E108" s="129"/>
      <c r="F108" s="771">
        <f>SUM(F109:F114)</f>
        <v>0</v>
      </c>
      <c r="G108" s="771">
        <f t="shared" ref="G108:O108" si="24">SUM(G109:G114)</f>
        <v>0</v>
      </c>
      <c r="H108" s="771">
        <f t="shared" si="24"/>
        <v>0</v>
      </c>
      <c r="I108" s="771">
        <f t="shared" si="24"/>
        <v>0</v>
      </c>
      <c r="J108" s="771">
        <f t="shared" si="24"/>
        <v>0</v>
      </c>
      <c r="K108" s="771">
        <f t="shared" si="24"/>
        <v>0</v>
      </c>
      <c r="L108" s="771">
        <f t="shared" si="24"/>
        <v>0</v>
      </c>
      <c r="M108" s="771">
        <f t="shared" si="24"/>
        <v>0</v>
      </c>
      <c r="N108" s="771">
        <f t="shared" si="24"/>
        <v>0</v>
      </c>
      <c r="O108" s="771">
        <f t="shared" si="24"/>
        <v>0</v>
      </c>
      <c r="P108" s="771">
        <f>SUM(P109:P114)</f>
        <v>0</v>
      </c>
      <c r="Q108" s="773">
        <f>J108+K108+L108+M108-N108-O108-P108</f>
        <v>0</v>
      </c>
    </row>
    <row r="109" spans="2:17" s="1" customFormat="1">
      <c r="B109" s="151"/>
      <c r="C109" s="109" t="s">
        <v>1657</v>
      </c>
      <c r="D109" s="6665" t="s">
        <v>3523</v>
      </c>
      <c r="E109" s="129"/>
      <c r="F109" s="775"/>
      <c r="G109" s="775"/>
      <c r="H109" s="775"/>
      <c r="I109" s="775"/>
      <c r="J109" s="771">
        <f t="shared" si="22"/>
        <v>0</v>
      </c>
      <c r="K109" s="775"/>
      <c r="L109" s="775"/>
      <c r="M109" s="775"/>
      <c r="N109" s="775"/>
      <c r="O109" s="775"/>
      <c r="P109" s="775"/>
      <c r="Q109" s="773">
        <f t="shared" si="21"/>
        <v>0</v>
      </c>
    </row>
    <row r="110" spans="2:17" s="1" customFormat="1">
      <c r="B110" s="151"/>
      <c r="C110" s="109" t="s">
        <v>1660</v>
      </c>
      <c r="D110" s="6666" t="s">
        <v>3517</v>
      </c>
      <c r="E110" s="129"/>
      <c r="F110" s="775"/>
      <c r="G110" s="775"/>
      <c r="H110" s="775"/>
      <c r="I110" s="775"/>
      <c r="J110" s="771">
        <f t="shared" si="22"/>
        <v>0</v>
      </c>
      <c r="K110" s="775"/>
      <c r="L110" s="775"/>
      <c r="M110" s="775"/>
      <c r="N110" s="775"/>
      <c r="O110" s="775"/>
      <c r="P110" s="775"/>
      <c r="Q110" s="773">
        <f t="shared" si="21"/>
        <v>0</v>
      </c>
    </row>
    <row r="111" spans="2:17" s="1" customFormat="1">
      <c r="B111" s="151"/>
      <c r="C111" s="109" t="s">
        <v>1663</v>
      </c>
      <c r="D111" s="6665" t="s">
        <v>3524</v>
      </c>
      <c r="E111" s="129"/>
      <c r="F111" s="775"/>
      <c r="G111" s="775"/>
      <c r="H111" s="775"/>
      <c r="I111" s="775"/>
      <c r="J111" s="771">
        <f t="shared" si="22"/>
        <v>0</v>
      </c>
      <c r="K111" s="775"/>
      <c r="L111" s="775"/>
      <c r="M111" s="775"/>
      <c r="N111" s="775"/>
      <c r="O111" s="775"/>
      <c r="P111" s="775"/>
      <c r="Q111" s="773">
        <f t="shared" si="21"/>
        <v>0</v>
      </c>
    </row>
    <row r="112" spans="2:17" s="1" customFormat="1">
      <c r="B112" s="151"/>
      <c r="C112" s="109" t="s">
        <v>1666</v>
      </c>
      <c r="D112" s="6665" t="s">
        <v>3525</v>
      </c>
      <c r="E112" s="129"/>
      <c r="F112" s="775"/>
      <c r="G112" s="775"/>
      <c r="H112" s="775"/>
      <c r="I112" s="775"/>
      <c r="J112" s="771">
        <f t="shared" si="22"/>
        <v>0</v>
      </c>
      <c r="K112" s="775"/>
      <c r="L112" s="775"/>
      <c r="M112" s="775"/>
      <c r="N112" s="775"/>
      <c r="O112" s="775"/>
      <c r="P112" s="775"/>
      <c r="Q112" s="773">
        <f t="shared" si="21"/>
        <v>0</v>
      </c>
    </row>
    <row r="113" spans="2:17" s="1" customFormat="1">
      <c r="B113" s="151"/>
      <c r="C113" s="109" t="s">
        <v>1668</v>
      </c>
      <c r="D113" s="6665" t="s">
        <v>3526</v>
      </c>
      <c r="E113" s="129"/>
      <c r="F113" s="775"/>
      <c r="G113" s="775"/>
      <c r="H113" s="775"/>
      <c r="I113" s="775"/>
      <c r="J113" s="771">
        <f t="shared" si="22"/>
        <v>0</v>
      </c>
      <c r="K113" s="775"/>
      <c r="L113" s="775"/>
      <c r="M113" s="775"/>
      <c r="N113" s="775"/>
      <c r="O113" s="775"/>
      <c r="P113" s="775"/>
      <c r="Q113" s="773">
        <f t="shared" si="21"/>
        <v>0</v>
      </c>
    </row>
    <row r="114" spans="2:17" s="1" customFormat="1">
      <c r="B114" s="151"/>
      <c r="C114" s="109" t="s">
        <v>1671</v>
      </c>
      <c r="D114" s="6665" t="s">
        <v>3527</v>
      </c>
      <c r="E114" s="129"/>
      <c r="F114" s="775"/>
      <c r="G114" s="775"/>
      <c r="H114" s="775"/>
      <c r="I114" s="775"/>
      <c r="J114" s="771"/>
      <c r="K114" s="775"/>
      <c r="L114" s="775"/>
      <c r="M114" s="775"/>
      <c r="N114" s="775"/>
      <c r="O114" s="775"/>
      <c r="P114" s="775"/>
      <c r="Q114" s="773"/>
    </row>
    <row r="115" spans="2:17" s="1" customFormat="1">
      <c r="B115" s="151">
        <v>19</v>
      </c>
      <c r="C115" s="109" t="s">
        <v>3528</v>
      </c>
      <c r="D115" s="157"/>
      <c r="E115" s="129"/>
      <c r="F115" s="771">
        <f>SUM(F116:F120)</f>
        <v>0</v>
      </c>
      <c r="G115" s="771">
        <f>SUM(G116:G120)</f>
        <v>0</v>
      </c>
      <c r="H115" s="771">
        <f>SUM(H116:H120)</f>
        <v>0</v>
      </c>
      <c r="I115" s="771">
        <f>SUM(I116:I120)</f>
        <v>0</v>
      </c>
      <c r="J115" s="771">
        <f t="shared" si="22"/>
        <v>0</v>
      </c>
      <c r="K115" s="771">
        <f t="shared" ref="K115:P115" si="25">SUM(K116:K120)</f>
        <v>0</v>
      </c>
      <c r="L115" s="771">
        <f t="shared" si="25"/>
        <v>0</v>
      </c>
      <c r="M115" s="771">
        <f t="shared" si="25"/>
        <v>0</v>
      </c>
      <c r="N115" s="771">
        <f t="shared" si="25"/>
        <v>0</v>
      </c>
      <c r="O115" s="771">
        <f t="shared" si="25"/>
        <v>0</v>
      </c>
      <c r="P115" s="771">
        <f t="shared" si="25"/>
        <v>0</v>
      </c>
      <c r="Q115" s="773">
        <f t="shared" si="21"/>
        <v>0</v>
      </c>
    </row>
    <row r="116" spans="2:17" s="1" customFormat="1">
      <c r="B116" s="151"/>
      <c r="C116" s="109" t="s">
        <v>1657</v>
      </c>
      <c r="D116" s="109" t="s">
        <v>2776</v>
      </c>
      <c r="E116" s="129"/>
      <c r="F116" s="775"/>
      <c r="G116" s="775"/>
      <c r="H116" s="775"/>
      <c r="I116" s="775"/>
      <c r="J116" s="771">
        <f t="shared" si="22"/>
        <v>0</v>
      </c>
      <c r="K116" s="775"/>
      <c r="L116" s="775"/>
      <c r="M116" s="775"/>
      <c r="N116" s="775"/>
      <c r="O116" s="775"/>
      <c r="P116" s="775"/>
      <c r="Q116" s="773">
        <f t="shared" si="21"/>
        <v>0</v>
      </c>
    </row>
    <row r="117" spans="2:17" s="1" customFormat="1">
      <c r="B117" s="151"/>
      <c r="C117" s="109" t="s">
        <v>1660</v>
      </c>
      <c r="D117" s="109" t="s">
        <v>2777</v>
      </c>
      <c r="E117" s="129"/>
      <c r="F117" s="775"/>
      <c r="G117" s="775"/>
      <c r="H117" s="775"/>
      <c r="I117" s="775"/>
      <c r="J117" s="771">
        <f t="shared" si="22"/>
        <v>0</v>
      </c>
      <c r="K117" s="775"/>
      <c r="L117" s="775"/>
      <c r="M117" s="775"/>
      <c r="N117" s="775"/>
      <c r="O117" s="775"/>
      <c r="P117" s="775"/>
      <c r="Q117" s="773">
        <f t="shared" si="21"/>
        <v>0</v>
      </c>
    </row>
    <row r="118" spans="2:17" s="1" customFormat="1">
      <c r="B118" s="151"/>
      <c r="C118" s="109" t="s">
        <v>1663</v>
      </c>
      <c r="D118" s="109" t="s">
        <v>2778</v>
      </c>
      <c r="E118" s="129"/>
      <c r="F118" s="775"/>
      <c r="G118" s="775"/>
      <c r="H118" s="775"/>
      <c r="I118" s="775"/>
      <c r="J118" s="771">
        <f t="shared" si="22"/>
        <v>0</v>
      </c>
      <c r="K118" s="775"/>
      <c r="L118" s="775"/>
      <c r="M118" s="775"/>
      <c r="N118" s="775"/>
      <c r="O118" s="775"/>
      <c r="P118" s="775"/>
      <c r="Q118" s="773">
        <f t="shared" si="21"/>
        <v>0</v>
      </c>
    </row>
    <row r="119" spans="2:17" s="1" customFormat="1">
      <c r="B119" s="151"/>
      <c r="C119" s="109" t="s">
        <v>1666</v>
      </c>
      <c r="D119" s="109" t="s">
        <v>2779</v>
      </c>
      <c r="E119" s="129"/>
      <c r="F119" s="775"/>
      <c r="G119" s="775"/>
      <c r="H119" s="775"/>
      <c r="I119" s="775"/>
      <c r="J119" s="771">
        <f t="shared" si="22"/>
        <v>0</v>
      </c>
      <c r="K119" s="775"/>
      <c r="L119" s="775"/>
      <c r="M119" s="775"/>
      <c r="N119" s="775"/>
      <c r="O119" s="775"/>
      <c r="P119" s="775"/>
      <c r="Q119" s="773">
        <f t="shared" si="21"/>
        <v>0</v>
      </c>
    </row>
    <row r="120" spans="2:17" s="1" customFormat="1">
      <c r="B120" s="151"/>
      <c r="C120" s="109" t="s">
        <v>1668</v>
      </c>
      <c r="D120" s="109" t="s">
        <v>2780</v>
      </c>
      <c r="E120" s="129"/>
      <c r="F120" s="775"/>
      <c r="G120" s="775"/>
      <c r="H120" s="775"/>
      <c r="I120" s="775"/>
      <c r="J120" s="771">
        <f t="shared" si="22"/>
        <v>0</v>
      </c>
      <c r="K120" s="775"/>
      <c r="L120" s="775"/>
      <c r="M120" s="775"/>
      <c r="N120" s="775"/>
      <c r="O120" s="775"/>
      <c r="P120" s="775"/>
      <c r="Q120" s="773">
        <f t="shared" si="21"/>
        <v>0</v>
      </c>
    </row>
    <row r="121" spans="2:17" s="1" customFormat="1">
      <c r="B121" s="151">
        <v>20</v>
      </c>
      <c r="C121" s="109" t="s">
        <v>3534</v>
      </c>
      <c r="D121" s="109"/>
      <c r="E121" s="129"/>
      <c r="F121" s="775"/>
      <c r="G121" s="775"/>
      <c r="H121" s="775"/>
      <c r="I121" s="775"/>
      <c r="J121" s="771">
        <f t="shared" si="22"/>
        <v>0</v>
      </c>
      <c r="K121" s="775"/>
      <c r="L121" s="775"/>
      <c r="M121" s="775"/>
      <c r="N121" s="775"/>
      <c r="O121" s="775"/>
      <c r="P121" s="775"/>
      <c r="Q121" s="773">
        <f t="shared" si="21"/>
        <v>0</v>
      </c>
    </row>
    <row r="122" spans="2:17" s="1" customFormat="1">
      <c r="B122" s="151">
        <v>21</v>
      </c>
      <c r="C122" s="109" t="s">
        <v>3535</v>
      </c>
      <c r="D122" s="109"/>
      <c r="E122" s="129"/>
      <c r="F122" s="775"/>
      <c r="G122" s="775"/>
      <c r="H122" s="775"/>
      <c r="I122" s="775"/>
      <c r="J122" s="771">
        <f t="shared" si="22"/>
        <v>0</v>
      </c>
      <c r="K122" s="775"/>
      <c r="L122" s="775"/>
      <c r="M122" s="775"/>
      <c r="N122" s="775"/>
      <c r="O122" s="775"/>
      <c r="P122" s="775"/>
      <c r="Q122" s="773">
        <f t="shared" si="21"/>
        <v>0</v>
      </c>
    </row>
    <row r="123" spans="2:17" s="1" customFormat="1">
      <c r="B123" s="151">
        <v>22</v>
      </c>
      <c r="C123" s="109" t="s">
        <v>3536</v>
      </c>
      <c r="D123" s="109"/>
      <c r="E123" s="129"/>
      <c r="F123" s="775"/>
      <c r="G123" s="775"/>
      <c r="H123" s="775"/>
      <c r="I123" s="775"/>
      <c r="J123" s="771">
        <f t="shared" si="22"/>
        <v>0</v>
      </c>
      <c r="K123" s="775"/>
      <c r="L123" s="775"/>
      <c r="M123" s="775"/>
      <c r="N123" s="775"/>
      <c r="O123" s="775"/>
      <c r="P123" s="775"/>
      <c r="Q123" s="773">
        <f t="shared" si="21"/>
        <v>0</v>
      </c>
    </row>
    <row r="124" spans="2:17" s="3" customFormat="1">
      <c r="B124" s="151">
        <v>23</v>
      </c>
      <c r="C124" s="109" t="s">
        <v>3537</v>
      </c>
      <c r="D124" s="109"/>
      <c r="E124" s="129"/>
      <c r="F124" s="775"/>
      <c r="G124" s="775"/>
      <c r="H124" s="775"/>
      <c r="I124" s="775"/>
      <c r="J124" s="771">
        <f t="shared" si="22"/>
        <v>0</v>
      </c>
      <c r="K124" s="775"/>
      <c r="L124" s="775"/>
      <c r="M124" s="775"/>
      <c r="N124" s="775"/>
      <c r="O124" s="775"/>
      <c r="P124" s="775"/>
      <c r="Q124" s="773">
        <f t="shared" si="21"/>
        <v>0</v>
      </c>
    </row>
    <row r="125" spans="2:17" s="1" customFormat="1">
      <c r="B125" s="151">
        <v>24</v>
      </c>
      <c r="C125" s="6665" t="s">
        <v>3538</v>
      </c>
      <c r="F125" s="779"/>
      <c r="G125" s="779"/>
      <c r="H125" s="779"/>
      <c r="I125" s="779"/>
      <c r="J125" s="771">
        <f t="shared" si="22"/>
        <v>0</v>
      </c>
      <c r="K125" s="779"/>
      <c r="L125" s="779"/>
      <c r="M125" s="779"/>
      <c r="N125" s="779"/>
      <c r="O125" s="779"/>
      <c r="P125" s="779"/>
      <c r="Q125" s="773">
        <f t="shared" si="21"/>
        <v>0</v>
      </c>
    </row>
    <row r="126" spans="2:17" s="1" customFormat="1">
      <c r="B126" s="151">
        <v>25</v>
      </c>
      <c r="C126" s="9027" t="s">
        <v>3578</v>
      </c>
      <c r="D126" s="9028"/>
      <c r="E126" s="9028"/>
      <c r="F126" s="779"/>
      <c r="G126" s="779"/>
      <c r="H126" s="779"/>
      <c r="I126" s="779"/>
      <c r="J126" s="771"/>
      <c r="K126" s="779"/>
      <c r="L126" s="779"/>
      <c r="M126" s="779"/>
      <c r="N126" s="779"/>
      <c r="O126" s="779"/>
      <c r="P126" s="779"/>
      <c r="Q126" s="773"/>
    </row>
    <row r="127" spans="2:17" s="1" customFormat="1" ht="15.75" customHeight="1">
      <c r="B127" s="151">
        <v>26</v>
      </c>
      <c r="C127" s="109" t="s">
        <v>3540</v>
      </c>
      <c r="D127" s="109"/>
      <c r="E127" s="129"/>
      <c r="F127" s="779"/>
      <c r="G127" s="779"/>
      <c r="H127" s="779"/>
      <c r="I127" s="779"/>
      <c r="J127" s="771">
        <f t="shared" si="22"/>
        <v>0</v>
      </c>
      <c r="K127" s="779"/>
      <c r="L127" s="779"/>
      <c r="M127" s="779"/>
      <c r="N127" s="779"/>
      <c r="O127" s="779"/>
      <c r="P127" s="779"/>
      <c r="Q127" s="773">
        <f t="shared" si="21"/>
        <v>0</v>
      </c>
    </row>
    <row r="128" spans="2:17" s="1" customFormat="1" ht="13.5" thickBot="1">
      <c r="B128" s="6654"/>
      <c r="C128" s="6655"/>
      <c r="D128" s="6655"/>
      <c r="E128" s="6656"/>
      <c r="F128" s="6656"/>
      <c r="G128" s="6656"/>
      <c r="H128" s="6656"/>
      <c r="I128" s="6656"/>
      <c r="J128" s="6656"/>
      <c r="K128" s="6656"/>
      <c r="L128" s="6656"/>
      <c r="M128" s="6656"/>
      <c r="N128" s="6656"/>
      <c r="O128" s="6656"/>
      <c r="P128" s="6656"/>
      <c r="Q128" s="6657"/>
    </row>
    <row r="129" spans="2:17" s="127" customFormat="1" ht="13.5" thickBot="1">
      <c r="B129" s="6658"/>
      <c r="C129" s="6659" t="s">
        <v>2602</v>
      </c>
      <c r="D129" s="6660"/>
      <c r="E129" s="6660"/>
      <c r="F129" s="6660">
        <f>F102+F103+F104+F115+F125+F108+F105+F121+F122+F123+F124+F127+F126</f>
        <v>0</v>
      </c>
      <c r="G129" s="6660">
        <f t="shared" ref="G129:Q129" si="26">G102+G103+G104+G115+G125+G108+G105+G121+G122+G123+G124+G127+G126</f>
        <v>0</v>
      </c>
      <c r="H129" s="6660">
        <f t="shared" si="26"/>
        <v>0</v>
      </c>
      <c r="I129" s="6660">
        <f t="shared" si="26"/>
        <v>0</v>
      </c>
      <c r="J129" s="6660">
        <f t="shared" si="26"/>
        <v>0</v>
      </c>
      <c r="K129" s="6660">
        <f t="shared" si="26"/>
        <v>0</v>
      </c>
      <c r="L129" s="6660">
        <f t="shared" si="26"/>
        <v>0</v>
      </c>
      <c r="M129" s="6660">
        <f t="shared" si="26"/>
        <v>0</v>
      </c>
      <c r="N129" s="6660">
        <f t="shared" si="26"/>
        <v>0</v>
      </c>
      <c r="O129" s="6660">
        <f t="shared" si="26"/>
        <v>0</v>
      </c>
      <c r="P129" s="6660">
        <f t="shared" si="26"/>
        <v>0</v>
      </c>
      <c r="Q129" s="6667">
        <f t="shared" si="26"/>
        <v>0</v>
      </c>
    </row>
    <row r="130" spans="2:17" s="1" customFormat="1">
      <c r="B130" s="6654"/>
      <c r="C130" s="6655"/>
      <c r="D130" s="6655"/>
      <c r="E130" s="6656"/>
      <c r="F130" s="6656"/>
      <c r="G130" s="6656"/>
      <c r="H130" s="6656"/>
      <c r="I130" s="6656"/>
      <c r="J130" s="6656"/>
      <c r="K130" s="6656"/>
      <c r="L130" s="6656"/>
      <c r="M130" s="6656"/>
      <c r="N130" s="6656"/>
      <c r="O130" s="6656"/>
      <c r="P130" s="6656"/>
      <c r="Q130" s="6657"/>
    </row>
    <row r="131" spans="2:17" s="1" customFormat="1" ht="13.5" thickBot="1">
      <c r="B131" s="4283"/>
      <c r="C131" s="4"/>
      <c r="D131" s="4"/>
      <c r="E131" s="282"/>
      <c r="F131" s="282"/>
      <c r="G131" s="282"/>
      <c r="H131" s="282"/>
      <c r="I131" s="282"/>
      <c r="J131" s="282"/>
      <c r="K131" s="282"/>
      <c r="L131" s="282"/>
      <c r="M131" s="282"/>
      <c r="N131" s="282"/>
      <c r="O131" s="282"/>
      <c r="P131" s="282"/>
      <c r="Q131" s="721"/>
    </row>
    <row r="132" spans="2:17" ht="13.5" thickBot="1">
      <c r="B132" s="6668" t="s">
        <v>3292</v>
      </c>
      <c r="C132" s="6669"/>
      <c r="D132" s="6669"/>
      <c r="E132" s="6669"/>
      <c r="F132" s="6670">
        <f>F124+F115+F104+F103+F102+F77+F48+F44+F39+F27+F26+F25+F21+F20+F19+F18+F13+F108+F105+F125+F121+F122+F123+F31+F127+F126</f>
        <v>0</v>
      </c>
      <c r="G132" s="6670">
        <f t="shared" ref="G132:Q132" si="27">G124+G115+G104+G103+G102+G77+G48+G44+G39+G27+G26+G25+G21+G20+G19+G18+G13+G108+G105+G125+G121+G122+G123+G31+G127+G126</f>
        <v>0</v>
      </c>
      <c r="H132" s="6670">
        <f t="shared" si="27"/>
        <v>0</v>
      </c>
      <c r="I132" s="6670">
        <f t="shared" si="27"/>
        <v>0</v>
      </c>
      <c r="J132" s="6670">
        <f t="shared" si="27"/>
        <v>0</v>
      </c>
      <c r="K132" s="6670">
        <f t="shared" si="27"/>
        <v>0</v>
      </c>
      <c r="L132" s="6670">
        <f t="shared" si="27"/>
        <v>0</v>
      </c>
      <c r="M132" s="6670">
        <f t="shared" si="27"/>
        <v>0</v>
      </c>
      <c r="N132" s="6670">
        <f t="shared" si="27"/>
        <v>0</v>
      </c>
      <c r="O132" s="6670">
        <f t="shared" si="27"/>
        <v>0</v>
      </c>
      <c r="P132" s="6670">
        <f t="shared" si="27"/>
        <v>0</v>
      </c>
      <c r="Q132" s="6671">
        <f t="shared" si="27"/>
        <v>0</v>
      </c>
    </row>
    <row r="133" spans="2:17" s="43" customFormat="1" ht="13.5" thickTop="1">
      <c r="B133" s="48"/>
      <c r="C133" s="1"/>
      <c r="D133" s="1"/>
      <c r="E133" s="1"/>
      <c r="F133" s="1"/>
      <c r="G133" s="1"/>
      <c r="H133" s="1"/>
    </row>
    <row r="134" spans="2:17" s="43" customFormat="1" ht="13.5" thickBot="1">
      <c r="B134" s="48" t="s">
        <v>3579</v>
      </c>
      <c r="C134" s="1"/>
      <c r="D134" s="1"/>
      <c r="E134" s="1"/>
      <c r="F134" s="1"/>
      <c r="G134" s="1"/>
      <c r="H134" s="1"/>
    </row>
    <row r="135" spans="2:17" s="43" customFormat="1">
      <c r="B135" s="6672">
        <v>1</v>
      </c>
      <c r="C135" s="9029"/>
      <c r="D135" s="9029"/>
      <c r="E135" s="9030"/>
      <c r="F135" s="6673"/>
      <c r="G135" s="6674"/>
      <c r="H135" s="6674"/>
      <c r="I135" s="6674"/>
      <c r="J135" s="6675">
        <f>F135-G135-H135-I135</f>
        <v>0</v>
      </c>
      <c r="K135" s="6674"/>
      <c r="L135" s="6674"/>
      <c r="M135" s="6674"/>
      <c r="N135" s="6674"/>
      <c r="O135" s="6674"/>
      <c r="P135" s="6674"/>
      <c r="Q135" s="6676">
        <f>J135+K135+L135+M135-N135-O135-P135</f>
        <v>0</v>
      </c>
    </row>
    <row r="136" spans="2:17" s="43" customFormat="1">
      <c r="B136" s="151">
        <v>2</v>
      </c>
      <c r="C136" s="9008"/>
      <c r="D136" s="9008"/>
      <c r="E136" s="9009"/>
      <c r="F136" s="791"/>
      <c r="G136" s="792"/>
      <c r="H136" s="792"/>
      <c r="I136" s="792"/>
      <c r="J136" s="789">
        <f t="shared" ref="J136:J144" si="28">F136-G136-H136-I136</f>
        <v>0</v>
      </c>
      <c r="K136" s="792"/>
      <c r="L136" s="792"/>
      <c r="M136" s="792"/>
      <c r="N136" s="792"/>
      <c r="O136" s="792"/>
      <c r="P136" s="792"/>
      <c r="Q136" s="795">
        <f t="shared" ref="Q136:Q144" si="29">J136+K136+L136+M136-N136-O136-P136</f>
        <v>0</v>
      </c>
    </row>
    <row r="137" spans="2:17" s="43" customFormat="1">
      <c r="B137" s="151">
        <v>3</v>
      </c>
      <c r="C137" s="9008"/>
      <c r="D137" s="9008"/>
      <c r="E137" s="9009"/>
      <c r="F137" s="791"/>
      <c r="G137" s="792"/>
      <c r="H137" s="792"/>
      <c r="I137" s="792"/>
      <c r="J137" s="789">
        <f t="shared" si="28"/>
        <v>0</v>
      </c>
      <c r="K137" s="792"/>
      <c r="L137" s="792"/>
      <c r="M137" s="792"/>
      <c r="N137" s="792"/>
      <c r="O137" s="792"/>
      <c r="P137" s="792"/>
      <c r="Q137" s="795">
        <f t="shared" si="29"/>
        <v>0</v>
      </c>
    </row>
    <row r="138" spans="2:17" s="43" customFormat="1">
      <c r="B138" s="151">
        <v>4</v>
      </c>
      <c r="C138" s="9008"/>
      <c r="D138" s="9008"/>
      <c r="E138" s="9009"/>
      <c r="F138" s="791"/>
      <c r="G138" s="792"/>
      <c r="H138" s="792"/>
      <c r="I138" s="792"/>
      <c r="J138" s="789">
        <f t="shared" si="28"/>
        <v>0</v>
      </c>
      <c r="K138" s="792"/>
      <c r="L138" s="792"/>
      <c r="M138" s="792"/>
      <c r="N138" s="792"/>
      <c r="O138" s="792"/>
      <c r="P138" s="792"/>
      <c r="Q138" s="795">
        <f t="shared" si="29"/>
        <v>0</v>
      </c>
    </row>
    <row r="139" spans="2:17" s="43" customFormat="1">
      <c r="B139" s="151">
        <v>5</v>
      </c>
      <c r="C139" s="9008"/>
      <c r="D139" s="9008"/>
      <c r="E139" s="9009"/>
      <c r="F139" s="791"/>
      <c r="G139" s="792"/>
      <c r="H139" s="792"/>
      <c r="I139" s="792"/>
      <c r="J139" s="789">
        <f t="shared" si="28"/>
        <v>0</v>
      </c>
      <c r="K139" s="792"/>
      <c r="L139" s="792"/>
      <c r="M139" s="792"/>
      <c r="N139" s="792"/>
      <c r="O139" s="792"/>
      <c r="P139" s="792"/>
      <c r="Q139" s="795">
        <f t="shared" si="29"/>
        <v>0</v>
      </c>
    </row>
    <row r="140" spans="2:17" s="43" customFormat="1">
      <c r="B140" s="151">
        <v>6</v>
      </c>
      <c r="C140" s="9008"/>
      <c r="D140" s="9008"/>
      <c r="E140" s="9009"/>
      <c r="F140" s="791"/>
      <c r="G140" s="792"/>
      <c r="H140" s="792"/>
      <c r="I140" s="792"/>
      <c r="J140" s="789">
        <f t="shared" si="28"/>
        <v>0</v>
      </c>
      <c r="K140" s="792"/>
      <c r="L140" s="792"/>
      <c r="M140" s="792"/>
      <c r="N140" s="792"/>
      <c r="O140" s="792"/>
      <c r="P140" s="792"/>
      <c r="Q140" s="795">
        <f t="shared" si="29"/>
        <v>0</v>
      </c>
    </row>
    <row r="141" spans="2:17" s="43" customFormat="1">
      <c r="B141" s="151">
        <v>7</v>
      </c>
      <c r="C141" s="9008"/>
      <c r="D141" s="9008"/>
      <c r="E141" s="9009"/>
      <c r="F141" s="791"/>
      <c r="G141" s="792"/>
      <c r="H141" s="792"/>
      <c r="I141" s="792"/>
      <c r="J141" s="789">
        <f t="shared" si="28"/>
        <v>0</v>
      </c>
      <c r="K141" s="792"/>
      <c r="L141" s="792"/>
      <c r="M141" s="792"/>
      <c r="N141" s="792"/>
      <c r="O141" s="792"/>
      <c r="P141" s="792"/>
      <c r="Q141" s="795">
        <f t="shared" si="29"/>
        <v>0</v>
      </c>
    </row>
    <row r="142" spans="2:17" s="43" customFormat="1">
      <c r="B142" s="151">
        <v>8</v>
      </c>
      <c r="C142" s="9008"/>
      <c r="D142" s="9008"/>
      <c r="E142" s="9009"/>
      <c r="F142" s="791"/>
      <c r="G142" s="792"/>
      <c r="H142" s="792"/>
      <c r="I142" s="792"/>
      <c r="J142" s="789">
        <f t="shared" si="28"/>
        <v>0</v>
      </c>
      <c r="K142" s="792"/>
      <c r="L142" s="792"/>
      <c r="M142" s="792"/>
      <c r="N142" s="792"/>
      <c r="O142" s="792"/>
      <c r="P142" s="792"/>
      <c r="Q142" s="795">
        <f t="shared" si="29"/>
        <v>0</v>
      </c>
    </row>
    <row r="143" spans="2:17" s="43" customFormat="1">
      <c r="B143" s="151">
        <v>9</v>
      </c>
      <c r="C143" s="9008"/>
      <c r="D143" s="9008"/>
      <c r="E143" s="9009"/>
      <c r="F143" s="791"/>
      <c r="G143" s="792"/>
      <c r="H143" s="792"/>
      <c r="I143" s="792"/>
      <c r="J143" s="789">
        <f t="shared" si="28"/>
        <v>0</v>
      </c>
      <c r="K143" s="792"/>
      <c r="L143" s="792"/>
      <c r="M143" s="792"/>
      <c r="N143" s="792"/>
      <c r="O143" s="792"/>
      <c r="P143" s="792"/>
      <c r="Q143" s="795">
        <f t="shared" si="29"/>
        <v>0</v>
      </c>
    </row>
    <row r="144" spans="2:17" s="43" customFormat="1" ht="13.5" thickBot="1">
      <c r="B144" s="158">
        <v>10</v>
      </c>
      <c r="C144" s="9010"/>
      <c r="D144" s="9010"/>
      <c r="E144" s="9011"/>
      <c r="F144" s="793"/>
      <c r="G144" s="794"/>
      <c r="H144" s="794"/>
      <c r="I144" s="794"/>
      <c r="J144" s="790">
        <f t="shared" si="28"/>
        <v>0</v>
      </c>
      <c r="K144" s="794"/>
      <c r="L144" s="794"/>
      <c r="M144" s="794"/>
      <c r="N144" s="794"/>
      <c r="O144" s="794"/>
      <c r="P144" s="794"/>
      <c r="Q144" s="796">
        <f t="shared" si="29"/>
        <v>0</v>
      </c>
    </row>
    <row r="145" spans="2:17" s="45" customFormat="1" ht="15.75" customHeight="1" thickBot="1">
      <c r="B145" s="9012" t="s">
        <v>3542</v>
      </c>
      <c r="C145" s="9013"/>
      <c r="D145" s="9013"/>
      <c r="E145" s="9014"/>
      <c r="F145" s="6677">
        <f>SUM(F135:F144)</f>
        <v>0</v>
      </c>
      <c r="G145" s="6677">
        <f t="shared" ref="G145:Q145" si="30">SUM(G135:G144)</f>
        <v>0</v>
      </c>
      <c r="H145" s="6677">
        <f t="shared" si="30"/>
        <v>0</v>
      </c>
      <c r="I145" s="6677">
        <f t="shared" si="30"/>
        <v>0</v>
      </c>
      <c r="J145" s="6677">
        <f t="shared" si="30"/>
        <v>0</v>
      </c>
      <c r="K145" s="6677">
        <f t="shared" si="30"/>
        <v>0</v>
      </c>
      <c r="L145" s="6677">
        <f t="shared" si="30"/>
        <v>0</v>
      </c>
      <c r="M145" s="6677">
        <f t="shared" si="30"/>
        <v>0</v>
      </c>
      <c r="N145" s="6677">
        <f t="shared" si="30"/>
        <v>0</v>
      </c>
      <c r="O145" s="6677">
        <f t="shared" si="30"/>
        <v>0</v>
      </c>
      <c r="P145" s="6677">
        <f t="shared" si="30"/>
        <v>0</v>
      </c>
      <c r="Q145" s="6678">
        <f t="shared" si="30"/>
        <v>0</v>
      </c>
    </row>
    <row r="146" spans="2:17" s="43" customFormat="1">
      <c r="B146" s="4"/>
      <c r="C146" s="49" t="s">
        <v>3543</v>
      </c>
      <c r="D146" s="1"/>
      <c r="E146" s="1"/>
      <c r="F146" s="1"/>
      <c r="G146" s="1"/>
      <c r="H146" s="1"/>
    </row>
    <row r="147" spans="2:17">
      <c r="B147" s="121" t="s">
        <v>1044</v>
      </c>
      <c r="C147" s="1"/>
    </row>
    <row r="148" spans="2:17">
      <c r="B148" s="4">
        <v>1</v>
      </c>
      <c r="C148" s="50" t="s">
        <v>3545</v>
      </c>
    </row>
    <row r="149" spans="2:17">
      <c r="B149" s="4">
        <v>2</v>
      </c>
      <c r="C149" s="1" t="s">
        <v>3546</v>
      </c>
    </row>
    <row r="150" spans="2:17">
      <c r="B150" s="4">
        <v>3</v>
      </c>
      <c r="C150" s="1" t="s">
        <v>3548</v>
      </c>
    </row>
    <row r="151" spans="2:17">
      <c r="B151" s="4">
        <v>4</v>
      </c>
      <c r="C151" s="1" t="s">
        <v>3549</v>
      </c>
    </row>
    <row r="152" spans="2:17">
      <c r="B152" s="34">
        <v>5</v>
      </c>
      <c r="C152" s="1" t="s">
        <v>3580</v>
      </c>
      <c r="D152" s="1"/>
    </row>
    <row r="153" spans="2:17">
      <c r="B153" s="34">
        <v>6</v>
      </c>
      <c r="C153" s="1" t="s">
        <v>3581</v>
      </c>
    </row>
    <row r="154" spans="2:17">
      <c r="B154" s="34">
        <v>7</v>
      </c>
      <c r="C154" s="1" t="s">
        <v>3582</v>
      </c>
    </row>
  </sheetData>
  <protectedRanges>
    <protectedRange sqref="F6:G6" name="Range20_2_1_1_1"/>
    <protectedRange password="CE2C" sqref="F115:I115 K115:P115" name="Range6_1_1_1_1_1"/>
    <protectedRange password="CE2C" sqref="F39:I39 K39:P39" name="Range3_1_1_1_1_1_1"/>
    <protectedRange password="CE2C" sqref="J14:J22 Q14:Q21 J24:J28 Q25:Q27 Q31:Q38 Q44:Q98 J30:J99 F13:Q13 J101:J107 Q103:Q127 J109:J127" name="Range1_1_1_1_1_1_1"/>
    <protectedRange sqref="F48:I49 F56:I56 F63:I63 F70:I70 F78:I78 F85:I85 F92:I92 K48:P49 K56:P56 K63:P63 K70:P70 K78:P78 K85:P85 K92:P92" name="Range18_1_1_1_2_1"/>
    <protectedRange sqref="F14:I21 F25:I27 F40:I43 F45:I47 F55:I55 F57:I62 F64:I69 F71:I76 F86:I91 F79:I84 F102:I104 F106:I107 F109:I114 F116:I124 K14:P21 K25:P27 K40:P43 K45:P47 K55:P55 K57:P62 K64:P69 K71:P76 K86:P91 K79:P84 K102:P104 K106:P107 K109:P114 K116:P124" name="Range2_1_2_1_1"/>
    <protectedRange sqref="F50:I54 K50:P54" name="Range12_1_1_1_2_1_1"/>
    <protectedRange sqref="F50:I54 K50:P54" name="Range18_1_1_1_2_1_1"/>
    <protectedRange sqref="F98:I98 K98:P98" name="Range12_1_1_1_2_3"/>
    <protectedRange sqref="F98:I98 K98:P98" name="Range18_1_1_1_2_3"/>
    <protectedRange sqref="F93:I97 K93:P97" name="Range12_1_6_1_1"/>
    <protectedRange sqref="F93:I97 K93:P97" name="Range18_1_6_1_1"/>
    <protectedRange sqref="F135:F144" name="Range13_1_1_1_1_1_1_1"/>
    <protectedRange password="CE2C" sqref="K135:K144" name="Range1_1_1_1_1_1_1_1"/>
    <protectedRange sqref="G135:J144 L135:Q144" name="Range2_1_2_1_1_1"/>
    <protectedRange sqref="F23" name="Range1_1_1_1_1_1_2"/>
  </protectedRanges>
  <mergeCells count="23">
    <mergeCell ref="J8:J9"/>
    <mergeCell ref="K8:M8"/>
    <mergeCell ref="N8:P8"/>
    <mergeCell ref="Q8:Q10"/>
    <mergeCell ref="H9:I9"/>
    <mergeCell ref="L9:M9"/>
    <mergeCell ref="O9:P9"/>
    <mergeCell ref="C136:E136"/>
    <mergeCell ref="B7:E7"/>
    <mergeCell ref="B8:E10"/>
    <mergeCell ref="F8:F10"/>
    <mergeCell ref="G8:I8"/>
    <mergeCell ref="C126:E126"/>
    <mergeCell ref="C135:E135"/>
    <mergeCell ref="C143:E143"/>
    <mergeCell ref="C144:E144"/>
    <mergeCell ref="B145:E145"/>
    <mergeCell ref="C137:E137"/>
    <mergeCell ref="C138:E138"/>
    <mergeCell ref="C139:E139"/>
    <mergeCell ref="C140:E140"/>
    <mergeCell ref="C141:E141"/>
    <mergeCell ref="C142:E142"/>
  </mergeCells>
  <hyperlinks>
    <hyperlink ref="S3" location="Content!A1" display="Content" xr:uid="{9F9CA436-E8EF-4BE6-8BF4-3F700BFFF16D}"/>
  </hyperlinks>
  <printOptions horizontalCentered="1"/>
  <pageMargins left="0.19685039370078741" right="0.19685039370078741" top="0.6692913385826772" bottom="0.35433070866141736" header="0.31496062992125984" footer="0.31496062992125984"/>
  <pageSetup paperSize="9" scale="36"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7EEF0-470F-436E-9556-AEF76D9F6D26}">
  <sheetPr codeName="Sheet46">
    <tabColor rgb="FFFF99CC"/>
  </sheetPr>
  <dimension ref="B2:X158"/>
  <sheetViews>
    <sheetView showGridLines="0" zoomScale="85" zoomScaleNormal="85" workbookViewId="0">
      <selection activeCell="E3" sqref="E3:F4"/>
    </sheetView>
  </sheetViews>
  <sheetFormatPr defaultColWidth="11" defaultRowHeight="12.75"/>
  <cols>
    <col min="1" max="1" width="1.85546875" style="1" customWidth="1"/>
    <col min="2" max="2" width="3.7109375" style="4" customWidth="1"/>
    <col min="3" max="3" width="2.85546875" style="1" customWidth="1"/>
    <col min="4" max="4" width="15.42578125" style="1" customWidth="1"/>
    <col min="5" max="5" width="25.7109375" style="1" customWidth="1"/>
    <col min="6" max="18" width="17.85546875" style="1" customWidth="1"/>
    <col min="19" max="19" width="2.7109375" style="1" customWidth="1"/>
    <col min="20" max="256" width="11" style="1"/>
    <col min="257" max="257" width="3.7109375" style="1" customWidth="1"/>
    <col min="258" max="258" width="2.85546875" style="1" customWidth="1"/>
    <col min="259" max="259" width="4.42578125" style="1" customWidth="1"/>
    <col min="260" max="260" width="27.140625" style="1" customWidth="1"/>
    <col min="261" max="261" width="26.28515625" style="1" customWidth="1"/>
    <col min="262" max="262" width="24.7109375" style="1" bestFit="1" customWidth="1"/>
    <col min="263" max="263" width="23.42578125" style="1" bestFit="1" customWidth="1"/>
    <col min="264" max="264" width="18" style="1" customWidth="1"/>
    <col min="265" max="265" width="27" style="1" bestFit="1" customWidth="1"/>
    <col min="266" max="266" width="23.42578125" style="1" bestFit="1" customWidth="1"/>
    <col min="267" max="267" width="21.7109375" style="1" bestFit="1" customWidth="1"/>
    <col min="268" max="268" width="18" style="1" customWidth="1"/>
    <col min="269" max="270" width="21.7109375" style="1" bestFit="1" customWidth="1"/>
    <col min="271" max="271" width="18.42578125" style="1" customWidth="1"/>
    <col min="272" max="272" width="24.7109375" style="1" bestFit="1" customWidth="1"/>
    <col min="273" max="273" width="23.140625" style="1" customWidth="1"/>
    <col min="274" max="274" width="2.7109375" style="1" customWidth="1"/>
    <col min="275" max="512" width="11" style="1"/>
    <col min="513" max="513" width="3.7109375" style="1" customWidth="1"/>
    <col min="514" max="514" width="2.85546875" style="1" customWidth="1"/>
    <col min="515" max="515" width="4.42578125" style="1" customWidth="1"/>
    <col min="516" max="516" width="27.140625" style="1" customWidth="1"/>
    <col min="517" max="517" width="26.28515625" style="1" customWidth="1"/>
    <col min="518" max="518" width="24.7109375" style="1" bestFit="1" customWidth="1"/>
    <col min="519" max="519" width="23.42578125" style="1" bestFit="1" customWidth="1"/>
    <col min="520" max="520" width="18" style="1" customWidth="1"/>
    <col min="521" max="521" width="27" style="1" bestFit="1" customWidth="1"/>
    <col min="522" max="522" width="23.42578125" style="1" bestFit="1" customWidth="1"/>
    <col min="523" max="523" width="21.7109375" style="1" bestFit="1" customWidth="1"/>
    <col min="524" max="524" width="18" style="1" customWidth="1"/>
    <col min="525" max="526" width="21.7109375" style="1" bestFit="1" customWidth="1"/>
    <col min="527" max="527" width="18.42578125" style="1" customWidth="1"/>
    <col min="528" max="528" width="24.7109375" style="1" bestFit="1" customWidth="1"/>
    <col min="529" max="529" width="23.140625" style="1" customWidth="1"/>
    <col min="530" max="530" width="2.7109375" style="1" customWidth="1"/>
    <col min="531" max="768" width="11" style="1"/>
    <col min="769" max="769" width="3.7109375" style="1" customWidth="1"/>
    <col min="770" max="770" width="2.85546875" style="1" customWidth="1"/>
    <col min="771" max="771" width="4.42578125" style="1" customWidth="1"/>
    <col min="772" max="772" width="27.140625" style="1" customWidth="1"/>
    <col min="773" max="773" width="26.28515625" style="1" customWidth="1"/>
    <col min="774" max="774" width="24.7109375" style="1" bestFit="1" customWidth="1"/>
    <col min="775" max="775" width="23.42578125" style="1" bestFit="1" customWidth="1"/>
    <col min="776" max="776" width="18" style="1" customWidth="1"/>
    <col min="777" max="777" width="27" style="1" bestFit="1" customWidth="1"/>
    <col min="778" max="778" width="23.42578125" style="1" bestFit="1" customWidth="1"/>
    <col min="779" max="779" width="21.7109375" style="1" bestFit="1" customWidth="1"/>
    <col min="780" max="780" width="18" style="1" customWidth="1"/>
    <col min="781" max="782" width="21.7109375" style="1" bestFit="1" customWidth="1"/>
    <col min="783" max="783" width="18.42578125" style="1" customWidth="1"/>
    <col min="784" max="784" width="24.7109375" style="1" bestFit="1" customWidth="1"/>
    <col min="785" max="785" width="23.140625" style="1" customWidth="1"/>
    <col min="786" max="786" width="2.7109375" style="1" customWidth="1"/>
    <col min="787" max="1024" width="11" style="1"/>
    <col min="1025" max="1025" width="3.7109375" style="1" customWidth="1"/>
    <col min="1026" max="1026" width="2.85546875" style="1" customWidth="1"/>
    <col min="1027" max="1027" width="4.42578125" style="1" customWidth="1"/>
    <col min="1028" max="1028" width="27.140625" style="1" customWidth="1"/>
    <col min="1029" max="1029" width="26.28515625" style="1" customWidth="1"/>
    <col min="1030" max="1030" width="24.7109375" style="1" bestFit="1" customWidth="1"/>
    <col min="1031" max="1031" width="23.42578125" style="1" bestFit="1" customWidth="1"/>
    <col min="1032" max="1032" width="18" style="1" customWidth="1"/>
    <col min="1033" max="1033" width="27" style="1" bestFit="1" customWidth="1"/>
    <col min="1034" max="1034" width="23.42578125" style="1" bestFit="1" customWidth="1"/>
    <col min="1035" max="1035" width="21.7109375" style="1" bestFit="1" customWidth="1"/>
    <col min="1036" max="1036" width="18" style="1" customWidth="1"/>
    <col min="1037" max="1038" width="21.7109375" style="1" bestFit="1" customWidth="1"/>
    <col min="1039" max="1039" width="18.42578125" style="1" customWidth="1"/>
    <col min="1040" max="1040" width="24.7109375" style="1" bestFit="1" customWidth="1"/>
    <col min="1041" max="1041" width="23.140625" style="1" customWidth="1"/>
    <col min="1042" max="1042" width="2.7109375" style="1" customWidth="1"/>
    <col min="1043" max="1280" width="11" style="1"/>
    <col min="1281" max="1281" width="3.7109375" style="1" customWidth="1"/>
    <col min="1282" max="1282" width="2.85546875" style="1" customWidth="1"/>
    <col min="1283" max="1283" width="4.42578125" style="1" customWidth="1"/>
    <col min="1284" max="1284" width="27.140625" style="1" customWidth="1"/>
    <col min="1285" max="1285" width="26.28515625" style="1" customWidth="1"/>
    <col min="1286" max="1286" width="24.7109375" style="1" bestFit="1" customWidth="1"/>
    <col min="1287" max="1287" width="23.42578125" style="1" bestFit="1" customWidth="1"/>
    <col min="1288" max="1288" width="18" style="1" customWidth="1"/>
    <col min="1289" max="1289" width="27" style="1" bestFit="1" customWidth="1"/>
    <col min="1290" max="1290" width="23.42578125" style="1" bestFit="1" customWidth="1"/>
    <col min="1291" max="1291" width="21.7109375" style="1" bestFit="1" customWidth="1"/>
    <col min="1292" max="1292" width="18" style="1" customWidth="1"/>
    <col min="1293" max="1294" width="21.7109375" style="1" bestFit="1" customWidth="1"/>
    <col min="1295" max="1295" width="18.42578125" style="1" customWidth="1"/>
    <col min="1296" max="1296" width="24.7109375" style="1" bestFit="1" customWidth="1"/>
    <col min="1297" max="1297" width="23.140625" style="1" customWidth="1"/>
    <col min="1298" max="1298" width="2.7109375" style="1" customWidth="1"/>
    <col min="1299" max="1536" width="11" style="1"/>
    <col min="1537" max="1537" width="3.7109375" style="1" customWidth="1"/>
    <col min="1538" max="1538" width="2.85546875" style="1" customWidth="1"/>
    <col min="1539" max="1539" width="4.42578125" style="1" customWidth="1"/>
    <col min="1540" max="1540" width="27.140625" style="1" customWidth="1"/>
    <col min="1541" max="1541" width="26.28515625" style="1" customWidth="1"/>
    <col min="1542" max="1542" width="24.7109375" style="1" bestFit="1" customWidth="1"/>
    <col min="1543" max="1543" width="23.42578125" style="1" bestFit="1" customWidth="1"/>
    <col min="1544" max="1544" width="18" style="1" customWidth="1"/>
    <col min="1545" max="1545" width="27" style="1" bestFit="1" customWidth="1"/>
    <col min="1546" max="1546" width="23.42578125" style="1" bestFit="1" customWidth="1"/>
    <col min="1547" max="1547" width="21.7109375" style="1" bestFit="1" customWidth="1"/>
    <col min="1548" max="1548" width="18" style="1" customWidth="1"/>
    <col min="1549" max="1550" width="21.7109375" style="1" bestFit="1" customWidth="1"/>
    <col min="1551" max="1551" width="18.42578125" style="1" customWidth="1"/>
    <col min="1552" max="1552" width="24.7109375" style="1" bestFit="1" customWidth="1"/>
    <col min="1553" max="1553" width="23.140625" style="1" customWidth="1"/>
    <col min="1554" max="1554" width="2.7109375" style="1" customWidth="1"/>
    <col min="1555" max="1792" width="11" style="1"/>
    <col min="1793" max="1793" width="3.7109375" style="1" customWidth="1"/>
    <col min="1794" max="1794" width="2.85546875" style="1" customWidth="1"/>
    <col min="1795" max="1795" width="4.42578125" style="1" customWidth="1"/>
    <col min="1796" max="1796" width="27.140625" style="1" customWidth="1"/>
    <col min="1797" max="1797" width="26.28515625" style="1" customWidth="1"/>
    <col min="1798" max="1798" width="24.7109375" style="1" bestFit="1" customWidth="1"/>
    <col min="1799" max="1799" width="23.42578125" style="1" bestFit="1" customWidth="1"/>
    <col min="1800" max="1800" width="18" style="1" customWidth="1"/>
    <col min="1801" max="1801" width="27" style="1" bestFit="1" customWidth="1"/>
    <col min="1802" max="1802" width="23.42578125" style="1" bestFit="1" customWidth="1"/>
    <col min="1803" max="1803" width="21.7109375" style="1" bestFit="1" customWidth="1"/>
    <col min="1804" max="1804" width="18" style="1" customWidth="1"/>
    <col min="1805" max="1806" width="21.7109375" style="1" bestFit="1" customWidth="1"/>
    <col min="1807" max="1807" width="18.42578125" style="1" customWidth="1"/>
    <col min="1808" max="1808" width="24.7109375" style="1" bestFit="1" customWidth="1"/>
    <col min="1809" max="1809" width="23.140625" style="1" customWidth="1"/>
    <col min="1810" max="1810" width="2.7109375" style="1" customWidth="1"/>
    <col min="1811" max="2048" width="11" style="1"/>
    <col min="2049" max="2049" width="3.7109375" style="1" customWidth="1"/>
    <col min="2050" max="2050" width="2.85546875" style="1" customWidth="1"/>
    <col min="2051" max="2051" width="4.42578125" style="1" customWidth="1"/>
    <col min="2052" max="2052" width="27.140625" style="1" customWidth="1"/>
    <col min="2053" max="2053" width="26.28515625" style="1" customWidth="1"/>
    <col min="2054" max="2054" width="24.7109375" style="1" bestFit="1" customWidth="1"/>
    <col min="2055" max="2055" width="23.42578125" style="1" bestFit="1" customWidth="1"/>
    <col min="2056" max="2056" width="18" style="1" customWidth="1"/>
    <col min="2057" max="2057" width="27" style="1" bestFit="1" customWidth="1"/>
    <col min="2058" max="2058" width="23.42578125" style="1" bestFit="1" customWidth="1"/>
    <col min="2059" max="2059" width="21.7109375" style="1" bestFit="1" customWidth="1"/>
    <col min="2060" max="2060" width="18" style="1" customWidth="1"/>
    <col min="2061" max="2062" width="21.7109375" style="1" bestFit="1" customWidth="1"/>
    <col min="2063" max="2063" width="18.42578125" style="1" customWidth="1"/>
    <col min="2064" max="2064" width="24.7109375" style="1" bestFit="1" customWidth="1"/>
    <col min="2065" max="2065" width="23.140625" style="1" customWidth="1"/>
    <col min="2066" max="2066" width="2.7109375" style="1" customWidth="1"/>
    <col min="2067" max="2304" width="11" style="1"/>
    <col min="2305" max="2305" width="3.7109375" style="1" customWidth="1"/>
    <col min="2306" max="2306" width="2.85546875" style="1" customWidth="1"/>
    <col min="2307" max="2307" width="4.42578125" style="1" customWidth="1"/>
    <col min="2308" max="2308" width="27.140625" style="1" customWidth="1"/>
    <col min="2309" max="2309" width="26.28515625" style="1" customWidth="1"/>
    <col min="2310" max="2310" width="24.7109375" style="1" bestFit="1" customWidth="1"/>
    <col min="2311" max="2311" width="23.42578125" style="1" bestFit="1" customWidth="1"/>
    <col min="2312" max="2312" width="18" style="1" customWidth="1"/>
    <col min="2313" max="2313" width="27" style="1" bestFit="1" customWidth="1"/>
    <col min="2314" max="2314" width="23.42578125" style="1" bestFit="1" customWidth="1"/>
    <col min="2315" max="2315" width="21.7109375" style="1" bestFit="1" customWidth="1"/>
    <col min="2316" max="2316" width="18" style="1" customWidth="1"/>
    <col min="2317" max="2318" width="21.7109375" style="1" bestFit="1" customWidth="1"/>
    <col min="2319" max="2319" width="18.42578125" style="1" customWidth="1"/>
    <col min="2320" max="2320" width="24.7109375" style="1" bestFit="1" customWidth="1"/>
    <col min="2321" max="2321" width="23.140625" style="1" customWidth="1"/>
    <col min="2322" max="2322" width="2.7109375" style="1" customWidth="1"/>
    <col min="2323" max="2560" width="11" style="1"/>
    <col min="2561" max="2561" width="3.7109375" style="1" customWidth="1"/>
    <col min="2562" max="2562" width="2.85546875" style="1" customWidth="1"/>
    <col min="2563" max="2563" width="4.42578125" style="1" customWidth="1"/>
    <col min="2564" max="2564" width="27.140625" style="1" customWidth="1"/>
    <col min="2565" max="2565" width="26.28515625" style="1" customWidth="1"/>
    <col min="2566" max="2566" width="24.7109375" style="1" bestFit="1" customWidth="1"/>
    <col min="2567" max="2567" width="23.42578125" style="1" bestFit="1" customWidth="1"/>
    <col min="2568" max="2568" width="18" style="1" customWidth="1"/>
    <col min="2569" max="2569" width="27" style="1" bestFit="1" customWidth="1"/>
    <col min="2570" max="2570" width="23.42578125" style="1" bestFit="1" customWidth="1"/>
    <col min="2571" max="2571" width="21.7109375" style="1" bestFit="1" customWidth="1"/>
    <col min="2572" max="2572" width="18" style="1" customWidth="1"/>
    <col min="2573" max="2574" width="21.7109375" style="1" bestFit="1" customWidth="1"/>
    <col min="2575" max="2575" width="18.42578125" style="1" customWidth="1"/>
    <col min="2576" max="2576" width="24.7109375" style="1" bestFit="1" customWidth="1"/>
    <col min="2577" max="2577" width="23.140625" style="1" customWidth="1"/>
    <col min="2578" max="2578" width="2.7109375" style="1" customWidth="1"/>
    <col min="2579" max="2816" width="11" style="1"/>
    <col min="2817" max="2817" width="3.7109375" style="1" customWidth="1"/>
    <col min="2818" max="2818" width="2.85546875" style="1" customWidth="1"/>
    <col min="2819" max="2819" width="4.42578125" style="1" customWidth="1"/>
    <col min="2820" max="2820" width="27.140625" style="1" customWidth="1"/>
    <col min="2821" max="2821" width="26.28515625" style="1" customWidth="1"/>
    <col min="2822" max="2822" width="24.7109375" style="1" bestFit="1" customWidth="1"/>
    <col min="2823" max="2823" width="23.42578125" style="1" bestFit="1" customWidth="1"/>
    <col min="2824" max="2824" width="18" style="1" customWidth="1"/>
    <col min="2825" max="2825" width="27" style="1" bestFit="1" customWidth="1"/>
    <col min="2826" max="2826" width="23.42578125" style="1" bestFit="1" customWidth="1"/>
    <col min="2827" max="2827" width="21.7109375" style="1" bestFit="1" customWidth="1"/>
    <col min="2828" max="2828" width="18" style="1" customWidth="1"/>
    <col min="2829" max="2830" width="21.7109375" style="1" bestFit="1" customWidth="1"/>
    <col min="2831" max="2831" width="18.42578125" style="1" customWidth="1"/>
    <col min="2832" max="2832" width="24.7109375" style="1" bestFit="1" customWidth="1"/>
    <col min="2833" max="2833" width="23.140625" style="1" customWidth="1"/>
    <col min="2834" max="2834" width="2.7109375" style="1" customWidth="1"/>
    <col min="2835" max="3072" width="11" style="1"/>
    <col min="3073" max="3073" width="3.7109375" style="1" customWidth="1"/>
    <col min="3074" max="3074" width="2.85546875" style="1" customWidth="1"/>
    <col min="3075" max="3075" width="4.42578125" style="1" customWidth="1"/>
    <col min="3076" max="3076" width="27.140625" style="1" customWidth="1"/>
    <col min="3077" max="3077" width="26.28515625" style="1" customWidth="1"/>
    <col min="3078" max="3078" width="24.7109375" style="1" bestFit="1" customWidth="1"/>
    <col min="3079" max="3079" width="23.42578125" style="1" bestFit="1" customWidth="1"/>
    <col min="3080" max="3080" width="18" style="1" customWidth="1"/>
    <col min="3081" max="3081" width="27" style="1" bestFit="1" customWidth="1"/>
    <col min="3082" max="3082" width="23.42578125" style="1" bestFit="1" customWidth="1"/>
    <col min="3083" max="3083" width="21.7109375" style="1" bestFit="1" customWidth="1"/>
    <col min="3084" max="3084" width="18" style="1" customWidth="1"/>
    <col min="3085" max="3086" width="21.7109375" style="1" bestFit="1" customWidth="1"/>
    <col min="3087" max="3087" width="18.42578125" style="1" customWidth="1"/>
    <col min="3088" max="3088" width="24.7109375" style="1" bestFit="1" customWidth="1"/>
    <col min="3089" max="3089" width="23.140625" style="1" customWidth="1"/>
    <col min="3090" max="3090" width="2.7109375" style="1" customWidth="1"/>
    <col min="3091" max="3328" width="11" style="1"/>
    <col min="3329" max="3329" width="3.7109375" style="1" customWidth="1"/>
    <col min="3330" max="3330" width="2.85546875" style="1" customWidth="1"/>
    <col min="3331" max="3331" width="4.42578125" style="1" customWidth="1"/>
    <col min="3332" max="3332" width="27.140625" style="1" customWidth="1"/>
    <col min="3333" max="3333" width="26.28515625" style="1" customWidth="1"/>
    <col min="3334" max="3334" width="24.7109375" style="1" bestFit="1" customWidth="1"/>
    <col min="3335" max="3335" width="23.42578125" style="1" bestFit="1" customWidth="1"/>
    <col min="3336" max="3336" width="18" style="1" customWidth="1"/>
    <col min="3337" max="3337" width="27" style="1" bestFit="1" customWidth="1"/>
    <col min="3338" max="3338" width="23.42578125" style="1" bestFit="1" customWidth="1"/>
    <col min="3339" max="3339" width="21.7109375" style="1" bestFit="1" customWidth="1"/>
    <col min="3340" max="3340" width="18" style="1" customWidth="1"/>
    <col min="3341" max="3342" width="21.7109375" style="1" bestFit="1" customWidth="1"/>
    <col min="3343" max="3343" width="18.42578125" style="1" customWidth="1"/>
    <col min="3344" max="3344" width="24.7109375" style="1" bestFit="1" customWidth="1"/>
    <col min="3345" max="3345" width="23.140625" style="1" customWidth="1"/>
    <col min="3346" max="3346" width="2.7109375" style="1" customWidth="1"/>
    <col min="3347" max="3584" width="11" style="1"/>
    <col min="3585" max="3585" width="3.7109375" style="1" customWidth="1"/>
    <col min="3586" max="3586" width="2.85546875" style="1" customWidth="1"/>
    <col min="3587" max="3587" width="4.42578125" style="1" customWidth="1"/>
    <col min="3588" max="3588" width="27.140625" style="1" customWidth="1"/>
    <col min="3589" max="3589" width="26.28515625" style="1" customWidth="1"/>
    <col min="3590" max="3590" width="24.7109375" style="1" bestFit="1" customWidth="1"/>
    <col min="3591" max="3591" width="23.42578125" style="1" bestFit="1" customWidth="1"/>
    <col min="3592" max="3592" width="18" style="1" customWidth="1"/>
    <col min="3593" max="3593" width="27" style="1" bestFit="1" customWidth="1"/>
    <col min="3594" max="3594" width="23.42578125" style="1" bestFit="1" customWidth="1"/>
    <col min="3595" max="3595" width="21.7109375" style="1" bestFit="1" customWidth="1"/>
    <col min="3596" max="3596" width="18" style="1" customWidth="1"/>
    <col min="3597" max="3598" width="21.7109375" style="1" bestFit="1" customWidth="1"/>
    <col min="3599" max="3599" width="18.42578125" style="1" customWidth="1"/>
    <col min="3600" max="3600" width="24.7109375" style="1" bestFit="1" customWidth="1"/>
    <col min="3601" max="3601" width="23.140625" style="1" customWidth="1"/>
    <col min="3602" max="3602" width="2.7109375" style="1" customWidth="1"/>
    <col min="3603" max="3840" width="11" style="1"/>
    <col min="3841" max="3841" width="3.7109375" style="1" customWidth="1"/>
    <col min="3842" max="3842" width="2.85546875" style="1" customWidth="1"/>
    <col min="3843" max="3843" width="4.42578125" style="1" customWidth="1"/>
    <col min="3844" max="3844" width="27.140625" style="1" customWidth="1"/>
    <col min="3845" max="3845" width="26.28515625" style="1" customWidth="1"/>
    <col min="3846" max="3846" width="24.7109375" style="1" bestFit="1" customWidth="1"/>
    <col min="3847" max="3847" width="23.42578125" style="1" bestFit="1" customWidth="1"/>
    <col min="3848" max="3848" width="18" style="1" customWidth="1"/>
    <col min="3849" max="3849" width="27" style="1" bestFit="1" customWidth="1"/>
    <col min="3850" max="3850" width="23.42578125" style="1" bestFit="1" customWidth="1"/>
    <col min="3851" max="3851" width="21.7109375" style="1" bestFit="1" customWidth="1"/>
    <col min="3852" max="3852" width="18" style="1" customWidth="1"/>
    <col min="3853" max="3854" width="21.7109375" style="1" bestFit="1" customWidth="1"/>
    <col min="3855" max="3855" width="18.42578125" style="1" customWidth="1"/>
    <col min="3856" max="3856" width="24.7109375" style="1" bestFit="1" customWidth="1"/>
    <col min="3857" max="3857" width="23.140625" style="1" customWidth="1"/>
    <col min="3858" max="3858" width="2.7109375" style="1" customWidth="1"/>
    <col min="3859" max="4096" width="11" style="1"/>
    <col min="4097" max="4097" width="3.7109375" style="1" customWidth="1"/>
    <col min="4098" max="4098" width="2.85546875" style="1" customWidth="1"/>
    <col min="4099" max="4099" width="4.42578125" style="1" customWidth="1"/>
    <col min="4100" max="4100" width="27.140625" style="1" customWidth="1"/>
    <col min="4101" max="4101" width="26.28515625" style="1" customWidth="1"/>
    <col min="4102" max="4102" width="24.7109375" style="1" bestFit="1" customWidth="1"/>
    <col min="4103" max="4103" width="23.42578125" style="1" bestFit="1" customWidth="1"/>
    <col min="4104" max="4104" width="18" style="1" customWidth="1"/>
    <col min="4105" max="4105" width="27" style="1" bestFit="1" customWidth="1"/>
    <col min="4106" max="4106" width="23.42578125" style="1" bestFit="1" customWidth="1"/>
    <col min="4107" max="4107" width="21.7109375" style="1" bestFit="1" customWidth="1"/>
    <col min="4108" max="4108" width="18" style="1" customWidth="1"/>
    <col min="4109" max="4110" width="21.7109375" style="1" bestFit="1" customWidth="1"/>
    <col min="4111" max="4111" width="18.42578125" style="1" customWidth="1"/>
    <col min="4112" max="4112" width="24.7109375" style="1" bestFit="1" customWidth="1"/>
    <col min="4113" max="4113" width="23.140625" style="1" customWidth="1"/>
    <col min="4114" max="4114" width="2.7109375" style="1" customWidth="1"/>
    <col min="4115" max="4352" width="11" style="1"/>
    <col min="4353" max="4353" width="3.7109375" style="1" customWidth="1"/>
    <col min="4354" max="4354" width="2.85546875" style="1" customWidth="1"/>
    <col min="4355" max="4355" width="4.42578125" style="1" customWidth="1"/>
    <col min="4356" max="4356" width="27.140625" style="1" customWidth="1"/>
    <col min="4357" max="4357" width="26.28515625" style="1" customWidth="1"/>
    <col min="4358" max="4358" width="24.7109375" style="1" bestFit="1" customWidth="1"/>
    <col min="4359" max="4359" width="23.42578125" style="1" bestFit="1" customWidth="1"/>
    <col min="4360" max="4360" width="18" style="1" customWidth="1"/>
    <col min="4361" max="4361" width="27" style="1" bestFit="1" customWidth="1"/>
    <col min="4362" max="4362" width="23.42578125" style="1" bestFit="1" customWidth="1"/>
    <col min="4363" max="4363" width="21.7109375" style="1" bestFit="1" customWidth="1"/>
    <col min="4364" max="4364" width="18" style="1" customWidth="1"/>
    <col min="4365" max="4366" width="21.7109375" style="1" bestFit="1" customWidth="1"/>
    <col min="4367" max="4367" width="18.42578125" style="1" customWidth="1"/>
    <col min="4368" max="4368" width="24.7109375" style="1" bestFit="1" customWidth="1"/>
    <col min="4369" max="4369" width="23.140625" style="1" customWidth="1"/>
    <col min="4370" max="4370" width="2.7109375" style="1" customWidth="1"/>
    <col min="4371" max="4608" width="11" style="1"/>
    <col min="4609" max="4609" width="3.7109375" style="1" customWidth="1"/>
    <col min="4610" max="4610" width="2.85546875" style="1" customWidth="1"/>
    <col min="4611" max="4611" width="4.42578125" style="1" customWidth="1"/>
    <col min="4612" max="4612" width="27.140625" style="1" customWidth="1"/>
    <col min="4613" max="4613" width="26.28515625" style="1" customWidth="1"/>
    <col min="4614" max="4614" width="24.7109375" style="1" bestFit="1" customWidth="1"/>
    <col min="4615" max="4615" width="23.42578125" style="1" bestFit="1" customWidth="1"/>
    <col min="4616" max="4616" width="18" style="1" customWidth="1"/>
    <col min="4617" max="4617" width="27" style="1" bestFit="1" customWidth="1"/>
    <col min="4618" max="4618" width="23.42578125" style="1" bestFit="1" customWidth="1"/>
    <col min="4619" max="4619" width="21.7109375" style="1" bestFit="1" customWidth="1"/>
    <col min="4620" max="4620" width="18" style="1" customWidth="1"/>
    <col min="4621" max="4622" width="21.7109375" style="1" bestFit="1" customWidth="1"/>
    <col min="4623" max="4623" width="18.42578125" style="1" customWidth="1"/>
    <col min="4624" max="4624" width="24.7109375" style="1" bestFit="1" customWidth="1"/>
    <col min="4625" max="4625" width="23.140625" style="1" customWidth="1"/>
    <col min="4626" max="4626" width="2.7109375" style="1" customWidth="1"/>
    <col min="4627" max="4864" width="11" style="1"/>
    <col min="4865" max="4865" width="3.7109375" style="1" customWidth="1"/>
    <col min="4866" max="4866" width="2.85546875" style="1" customWidth="1"/>
    <col min="4867" max="4867" width="4.42578125" style="1" customWidth="1"/>
    <col min="4868" max="4868" width="27.140625" style="1" customWidth="1"/>
    <col min="4869" max="4869" width="26.28515625" style="1" customWidth="1"/>
    <col min="4870" max="4870" width="24.7109375" style="1" bestFit="1" customWidth="1"/>
    <col min="4871" max="4871" width="23.42578125" style="1" bestFit="1" customWidth="1"/>
    <col min="4872" max="4872" width="18" style="1" customWidth="1"/>
    <col min="4873" max="4873" width="27" style="1" bestFit="1" customWidth="1"/>
    <col min="4874" max="4874" width="23.42578125" style="1" bestFit="1" customWidth="1"/>
    <col min="4875" max="4875" width="21.7109375" style="1" bestFit="1" customWidth="1"/>
    <col min="4876" max="4876" width="18" style="1" customWidth="1"/>
    <col min="4877" max="4878" width="21.7109375" style="1" bestFit="1" customWidth="1"/>
    <col min="4879" max="4879" width="18.42578125" style="1" customWidth="1"/>
    <col min="4880" max="4880" width="24.7109375" style="1" bestFit="1" customWidth="1"/>
    <col min="4881" max="4881" width="23.140625" style="1" customWidth="1"/>
    <col min="4882" max="4882" width="2.7109375" style="1" customWidth="1"/>
    <col min="4883" max="5120" width="11" style="1"/>
    <col min="5121" max="5121" width="3.7109375" style="1" customWidth="1"/>
    <col min="5122" max="5122" width="2.85546875" style="1" customWidth="1"/>
    <col min="5123" max="5123" width="4.42578125" style="1" customWidth="1"/>
    <col min="5124" max="5124" width="27.140625" style="1" customWidth="1"/>
    <col min="5125" max="5125" width="26.28515625" style="1" customWidth="1"/>
    <col min="5126" max="5126" width="24.7109375" style="1" bestFit="1" customWidth="1"/>
    <col min="5127" max="5127" width="23.42578125" style="1" bestFit="1" customWidth="1"/>
    <col min="5128" max="5128" width="18" style="1" customWidth="1"/>
    <col min="5129" max="5129" width="27" style="1" bestFit="1" customWidth="1"/>
    <col min="5130" max="5130" width="23.42578125" style="1" bestFit="1" customWidth="1"/>
    <col min="5131" max="5131" width="21.7109375" style="1" bestFit="1" customWidth="1"/>
    <col min="5132" max="5132" width="18" style="1" customWidth="1"/>
    <col min="5133" max="5134" width="21.7109375" style="1" bestFit="1" customWidth="1"/>
    <col min="5135" max="5135" width="18.42578125" style="1" customWidth="1"/>
    <col min="5136" max="5136" width="24.7109375" style="1" bestFit="1" customWidth="1"/>
    <col min="5137" max="5137" width="23.140625" style="1" customWidth="1"/>
    <col min="5138" max="5138" width="2.7109375" style="1" customWidth="1"/>
    <col min="5139" max="5376" width="11" style="1"/>
    <col min="5377" max="5377" width="3.7109375" style="1" customWidth="1"/>
    <col min="5378" max="5378" width="2.85546875" style="1" customWidth="1"/>
    <col min="5379" max="5379" width="4.42578125" style="1" customWidth="1"/>
    <col min="5380" max="5380" width="27.140625" style="1" customWidth="1"/>
    <col min="5381" max="5381" width="26.28515625" style="1" customWidth="1"/>
    <col min="5382" max="5382" width="24.7109375" style="1" bestFit="1" customWidth="1"/>
    <col min="5383" max="5383" width="23.42578125" style="1" bestFit="1" customWidth="1"/>
    <col min="5384" max="5384" width="18" style="1" customWidth="1"/>
    <col min="5385" max="5385" width="27" style="1" bestFit="1" customWidth="1"/>
    <col min="5386" max="5386" width="23.42578125" style="1" bestFit="1" customWidth="1"/>
    <col min="5387" max="5387" width="21.7109375" style="1" bestFit="1" customWidth="1"/>
    <col min="5388" max="5388" width="18" style="1" customWidth="1"/>
    <col min="5389" max="5390" width="21.7109375" style="1" bestFit="1" customWidth="1"/>
    <col min="5391" max="5391" width="18.42578125" style="1" customWidth="1"/>
    <col min="5392" max="5392" width="24.7109375" style="1" bestFit="1" customWidth="1"/>
    <col min="5393" max="5393" width="23.140625" style="1" customWidth="1"/>
    <col min="5394" max="5394" width="2.7109375" style="1" customWidth="1"/>
    <col min="5395" max="5632" width="11" style="1"/>
    <col min="5633" max="5633" width="3.7109375" style="1" customWidth="1"/>
    <col min="5634" max="5634" width="2.85546875" style="1" customWidth="1"/>
    <col min="5635" max="5635" width="4.42578125" style="1" customWidth="1"/>
    <col min="5636" max="5636" width="27.140625" style="1" customWidth="1"/>
    <col min="5637" max="5637" width="26.28515625" style="1" customWidth="1"/>
    <col min="5638" max="5638" width="24.7109375" style="1" bestFit="1" customWidth="1"/>
    <col min="5639" max="5639" width="23.42578125" style="1" bestFit="1" customWidth="1"/>
    <col min="5640" max="5640" width="18" style="1" customWidth="1"/>
    <col min="5641" max="5641" width="27" style="1" bestFit="1" customWidth="1"/>
    <col min="5642" max="5642" width="23.42578125" style="1" bestFit="1" customWidth="1"/>
    <col min="5643" max="5643" width="21.7109375" style="1" bestFit="1" customWidth="1"/>
    <col min="5644" max="5644" width="18" style="1" customWidth="1"/>
    <col min="5645" max="5646" width="21.7109375" style="1" bestFit="1" customWidth="1"/>
    <col min="5647" max="5647" width="18.42578125" style="1" customWidth="1"/>
    <col min="5648" max="5648" width="24.7109375" style="1" bestFit="1" customWidth="1"/>
    <col min="5649" max="5649" width="23.140625" style="1" customWidth="1"/>
    <col min="5650" max="5650" width="2.7109375" style="1" customWidth="1"/>
    <col min="5651" max="5888" width="11" style="1"/>
    <col min="5889" max="5889" width="3.7109375" style="1" customWidth="1"/>
    <col min="5890" max="5890" width="2.85546875" style="1" customWidth="1"/>
    <col min="5891" max="5891" width="4.42578125" style="1" customWidth="1"/>
    <col min="5892" max="5892" width="27.140625" style="1" customWidth="1"/>
    <col min="5893" max="5893" width="26.28515625" style="1" customWidth="1"/>
    <col min="5894" max="5894" width="24.7109375" style="1" bestFit="1" customWidth="1"/>
    <col min="5895" max="5895" width="23.42578125" style="1" bestFit="1" customWidth="1"/>
    <col min="5896" max="5896" width="18" style="1" customWidth="1"/>
    <col min="5897" max="5897" width="27" style="1" bestFit="1" customWidth="1"/>
    <col min="5898" max="5898" width="23.42578125" style="1" bestFit="1" customWidth="1"/>
    <col min="5899" max="5899" width="21.7109375" style="1" bestFit="1" customWidth="1"/>
    <col min="5900" max="5900" width="18" style="1" customWidth="1"/>
    <col min="5901" max="5902" width="21.7109375" style="1" bestFit="1" customWidth="1"/>
    <col min="5903" max="5903" width="18.42578125" style="1" customWidth="1"/>
    <col min="5904" max="5904" width="24.7109375" style="1" bestFit="1" customWidth="1"/>
    <col min="5905" max="5905" width="23.140625" style="1" customWidth="1"/>
    <col min="5906" max="5906" width="2.7109375" style="1" customWidth="1"/>
    <col min="5907" max="6144" width="11" style="1"/>
    <col min="6145" max="6145" width="3.7109375" style="1" customWidth="1"/>
    <col min="6146" max="6146" width="2.85546875" style="1" customWidth="1"/>
    <col min="6147" max="6147" width="4.42578125" style="1" customWidth="1"/>
    <col min="6148" max="6148" width="27.140625" style="1" customWidth="1"/>
    <col min="6149" max="6149" width="26.28515625" style="1" customWidth="1"/>
    <col min="6150" max="6150" width="24.7109375" style="1" bestFit="1" customWidth="1"/>
    <col min="6151" max="6151" width="23.42578125" style="1" bestFit="1" customWidth="1"/>
    <col min="6152" max="6152" width="18" style="1" customWidth="1"/>
    <col min="6153" max="6153" width="27" style="1" bestFit="1" customWidth="1"/>
    <col min="6154" max="6154" width="23.42578125" style="1" bestFit="1" customWidth="1"/>
    <col min="6155" max="6155" width="21.7109375" style="1" bestFit="1" customWidth="1"/>
    <col min="6156" max="6156" width="18" style="1" customWidth="1"/>
    <col min="6157" max="6158" width="21.7109375" style="1" bestFit="1" customWidth="1"/>
    <col min="6159" max="6159" width="18.42578125" style="1" customWidth="1"/>
    <col min="6160" max="6160" width="24.7109375" style="1" bestFit="1" customWidth="1"/>
    <col min="6161" max="6161" width="23.140625" style="1" customWidth="1"/>
    <col min="6162" max="6162" width="2.7109375" style="1" customWidth="1"/>
    <col min="6163" max="6400" width="11" style="1"/>
    <col min="6401" max="6401" width="3.7109375" style="1" customWidth="1"/>
    <col min="6402" max="6402" width="2.85546875" style="1" customWidth="1"/>
    <col min="6403" max="6403" width="4.42578125" style="1" customWidth="1"/>
    <col min="6404" max="6404" width="27.140625" style="1" customWidth="1"/>
    <col min="6405" max="6405" width="26.28515625" style="1" customWidth="1"/>
    <col min="6406" max="6406" width="24.7109375" style="1" bestFit="1" customWidth="1"/>
    <col min="6407" max="6407" width="23.42578125" style="1" bestFit="1" customWidth="1"/>
    <col min="6408" max="6408" width="18" style="1" customWidth="1"/>
    <col min="6409" max="6409" width="27" style="1" bestFit="1" customWidth="1"/>
    <col min="6410" max="6410" width="23.42578125" style="1" bestFit="1" customWidth="1"/>
    <col min="6411" max="6411" width="21.7109375" style="1" bestFit="1" customWidth="1"/>
    <col min="6412" max="6412" width="18" style="1" customWidth="1"/>
    <col min="6413" max="6414" width="21.7109375" style="1" bestFit="1" customWidth="1"/>
    <col min="6415" max="6415" width="18.42578125" style="1" customWidth="1"/>
    <col min="6416" max="6416" width="24.7109375" style="1" bestFit="1" customWidth="1"/>
    <col min="6417" max="6417" width="23.140625" style="1" customWidth="1"/>
    <col min="6418" max="6418" width="2.7109375" style="1" customWidth="1"/>
    <col min="6419" max="6656" width="11" style="1"/>
    <col min="6657" max="6657" width="3.7109375" style="1" customWidth="1"/>
    <col min="6658" max="6658" width="2.85546875" style="1" customWidth="1"/>
    <col min="6659" max="6659" width="4.42578125" style="1" customWidth="1"/>
    <col min="6660" max="6660" width="27.140625" style="1" customWidth="1"/>
    <col min="6661" max="6661" width="26.28515625" style="1" customWidth="1"/>
    <col min="6662" max="6662" width="24.7109375" style="1" bestFit="1" customWidth="1"/>
    <col min="6663" max="6663" width="23.42578125" style="1" bestFit="1" customWidth="1"/>
    <col min="6664" max="6664" width="18" style="1" customWidth="1"/>
    <col min="6665" max="6665" width="27" style="1" bestFit="1" customWidth="1"/>
    <col min="6666" max="6666" width="23.42578125" style="1" bestFit="1" customWidth="1"/>
    <col min="6667" max="6667" width="21.7109375" style="1" bestFit="1" customWidth="1"/>
    <col min="6668" max="6668" width="18" style="1" customWidth="1"/>
    <col min="6669" max="6670" width="21.7109375" style="1" bestFit="1" customWidth="1"/>
    <col min="6671" max="6671" width="18.42578125" style="1" customWidth="1"/>
    <col min="6672" max="6672" width="24.7109375" style="1" bestFit="1" customWidth="1"/>
    <col min="6673" max="6673" width="23.140625" style="1" customWidth="1"/>
    <col min="6674" max="6674" width="2.7109375" style="1" customWidth="1"/>
    <col min="6675" max="6912" width="11" style="1"/>
    <col min="6913" max="6913" width="3.7109375" style="1" customWidth="1"/>
    <col min="6914" max="6914" width="2.85546875" style="1" customWidth="1"/>
    <col min="6915" max="6915" width="4.42578125" style="1" customWidth="1"/>
    <col min="6916" max="6916" width="27.140625" style="1" customWidth="1"/>
    <col min="6917" max="6917" width="26.28515625" style="1" customWidth="1"/>
    <col min="6918" max="6918" width="24.7109375" style="1" bestFit="1" customWidth="1"/>
    <col min="6919" max="6919" width="23.42578125" style="1" bestFit="1" customWidth="1"/>
    <col min="6920" max="6920" width="18" style="1" customWidth="1"/>
    <col min="6921" max="6921" width="27" style="1" bestFit="1" customWidth="1"/>
    <col min="6922" max="6922" width="23.42578125" style="1" bestFit="1" customWidth="1"/>
    <col min="6923" max="6923" width="21.7109375" style="1" bestFit="1" customWidth="1"/>
    <col min="6924" max="6924" width="18" style="1" customWidth="1"/>
    <col min="6925" max="6926" width="21.7109375" style="1" bestFit="1" customWidth="1"/>
    <col min="6927" max="6927" width="18.42578125" style="1" customWidth="1"/>
    <col min="6928" max="6928" width="24.7109375" style="1" bestFit="1" customWidth="1"/>
    <col min="6929" max="6929" width="23.140625" style="1" customWidth="1"/>
    <col min="6930" max="6930" width="2.7109375" style="1" customWidth="1"/>
    <col min="6931" max="7168" width="11" style="1"/>
    <col min="7169" max="7169" width="3.7109375" style="1" customWidth="1"/>
    <col min="7170" max="7170" width="2.85546875" style="1" customWidth="1"/>
    <col min="7171" max="7171" width="4.42578125" style="1" customWidth="1"/>
    <col min="7172" max="7172" width="27.140625" style="1" customWidth="1"/>
    <col min="7173" max="7173" width="26.28515625" style="1" customWidth="1"/>
    <col min="7174" max="7174" width="24.7109375" style="1" bestFit="1" customWidth="1"/>
    <col min="7175" max="7175" width="23.42578125" style="1" bestFit="1" customWidth="1"/>
    <col min="7176" max="7176" width="18" style="1" customWidth="1"/>
    <col min="7177" max="7177" width="27" style="1" bestFit="1" customWidth="1"/>
    <col min="7178" max="7178" width="23.42578125" style="1" bestFit="1" customWidth="1"/>
    <col min="7179" max="7179" width="21.7109375" style="1" bestFit="1" customWidth="1"/>
    <col min="7180" max="7180" width="18" style="1" customWidth="1"/>
    <col min="7181" max="7182" width="21.7109375" style="1" bestFit="1" customWidth="1"/>
    <col min="7183" max="7183" width="18.42578125" style="1" customWidth="1"/>
    <col min="7184" max="7184" width="24.7109375" style="1" bestFit="1" customWidth="1"/>
    <col min="7185" max="7185" width="23.140625" style="1" customWidth="1"/>
    <col min="7186" max="7186" width="2.7109375" style="1" customWidth="1"/>
    <col min="7187" max="7424" width="11" style="1"/>
    <col min="7425" max="7425" width="3.7109375" style="1" customWidth="1"/>
    <col min="7426" max="7426" width="2.85546875" style="1" customWidth="1"/>
    <col min="7427" max="7427" width="4.42578125" style="1" customWidth="1"/>
    <col min="7428" max="7428" width="27.140625" style="1" customWidth="1"/>
    <col min="7429" max="7429" width="26.28515625" style="1" customWidth="1"/>
    <col min="7430" max="7430" width="24.7109375" style="1" bestFit="1" customWidth="1"/>
    <col min="7431" max="7431" width="23.42578125" style="1" bestFit="1" customWidth="1"/>
    <col min="7432" max="7432" width="18" style="1" customWidth="1"/>
    <col min="7433" max="7433" width="27" style="1" bestFit="1" customWidth="1"/>
    <col min="7434" max="7434" width="23.42578125" style="1" bestFit="1" customWidth="1"/>
    <col min="7435" max="7435" width="21.7109375" style="1" bestFit="1" customWidth="1"/>
    <col min="7436" max="7436" width="18" style="1" customWidth="1"/>
    <col min="7437" max="7438" width="21.7109375" style="1" bestFit="1" customWidth="1"/>
    <col min="7439" max="7439" width="18.42578125" style="1" customWidth="1"/>
    <col min="7440" max="7440" width="24.7109375" style="1" bestFit="1" customWidth="1"/>
    <col min="7441" max="7441" width="23.140625" style="1" customWidth="1"/>
    <col min="7442" max="7442" width="2.7109375" style="1" customWidth="1"/>
    <col min="7443" max="7680" width="11" style="1"/>
    <col min="7681" max="7681" width="3.7109375" style="1" customWidth="1"/>
    <col min="7682" max="7682" width="2.85546875" style="1" customWidth="1"/>
    <col min="7683" max="7683" width="4.42578125" style="1" customWidth="1"/>
    <col min="7684" max="7684" width="27.140625" style="1" customWidth="1"/>
    <col min="7685" max="7685" width="26.28515625" style="1" customWidth="1"/>
    <col min="7686" max="7686" width="24.7109375" style="1" bestFit="1" customWidth="1"/>
    <col min="7687" max="7687" width="23.42578125" style="1" bestFit="1" customWidth="1"/>
    <col min="7688" max="7688" width="18" style="1" customWidth="1"/>
    <col min="7689" max="7689" width="27" style="1" bestFit="1" customWidth="1"/>
    <col min="7690" max="7690" width="23.42578125" style="1" bestFit="1" customWidth="1"/>
    <col min="7691" max="7691" width="21.7109375" style="1" bestFit="1" customWidth="1"/>
    <col min="7692" max="7692" width="18" style="1" customWidth="1"/>
    <col min="7693" max="7694" width="21.7109375" style="1" bestFit="1" customWidth="1"/>
    <col min="7695" max="7695" width="18.42578125" style="1" customWidth="1"/>
    <col min="7696" max="7696" width="24.7109375" style="1" bestFit="1" customWidth="1"/>
    <col min="7697" max="7697" width="23.140625" style="1" customWidth="1"/>
    <col min="7698" max="7698" width="2.7109375" style="1" customWidth="1"/>
    <col min="7699" max="7936" width="11" style="1"/>
    <col min="7937" max="7937" width="3.7109375" style="1" customWidth="1"/>
    <col min="7938" max="7938" width="2.85546875" style="1" customWidth="1"/>
    <col min="7939" max="7939" width="4.42578125" style="1" customWidth="1"/>
    <col min="7940" max="7940" width="27.140625" style="1" customWidth="1"/>
    <col min="7941" max="7941" width="26.28515625" style="1" customWidth="1"/>
    <col min="7942" max="7942" width="24.7109375" style="1" bestFit="1" customWidth="1"/>
    <col min="7943" max="7943" width="23.42578125" style="1" bestFit="1" customWidth="1"/>
    <col min="7944" max="7944" width="18" style="1" customWidth="1"/>
    <col min="7945" max="7945" width="27" style="1" bestFit="1" customWidth="1"/>
    <col min="7946" max="7946" width="23.42578125" style="1" bestFit="1" customWidth="1"/>
    <col min="7947" max="7947" width="21.7109375" style="1" bestFit="1" customWidth="1"/>
    <col min="7948" max="7948" width="18" style="1" customWidth="1"/>
    <col min="7949" max="7950" width="21.7109375" style="1" bestFit="1" customWidth="1"/>
    <col min="7951" max="7951" width="18.42578125" style="1" customWidth="1"/>
    <col min="7952" max="7952" width="24.7109375" style="1" bestFit="1" customWidth="1"/>
    <col min="7953" max="7953" width="23.140625" style="1" customWidth="1"/>
    <col min="7954" max="7954" width="2.7109375" style="1" customWidth="1"/>
    <col min="7955" max="8192" width="11" style="1"/>
    <col min="8193" max="8193" width="3.7109375" style="1" customWidth="1"/>
    <col min="8194" max="8194" width="2.85546875" style="1" customWidth="1"/>
    <col min="8195" max="8195" width="4.42578125" style="1" customWidth="1"/>
    <col min="8196" max="8196" width="27.140625" style="1" customWidth="1"/>
    <col min="8197" max="8197" width="26.28515625" style="1" customWidth="1"/>
    <col min="8198" max="8198" width="24.7109375" style="1" bestFit="1" customWidth="1"/>
    <col min="8199" max="8199" width="23.42578125" style="1" bestFit="1" customWidth="1"/>
    <col min="8200" max="8200" width="18" style="1" customWidth="1"/>
    <col min="8201" max="8201" width="27" style="1" bestFit="1" customWidth="1"/>
    <col min="8202" max="8202" width="23.42578125" style="1" bestFit="1" customWidth="1"/>
    <col min="8203" max="8203" width="21.7109375" style="1" bestFit="1" customWidth="1"/>
    <col min="8204" max="8204" width="18" style="1" customWidth="1"/>
    <col min="8205" max="8206" width="21.7109375" style="1" bestFit="1" customWidth="1"/>
    <col min="8207" max="8207" width="18.42578125" style="1" customWidth="1"/>
    <col min="8208" max="8208" width="24.7109375" style="1" bestFit="1" customWidth="1"/>
    <col min="8209" max="8209" width="23.140625" style="1" customWidth="1"/>
    <col min="8210" max="8210" width="2.7109375" style="1" customWidth="1"/>
    <col min="8211" max="8448" width="11" style="1"/>
    <col min="8449" max="8449" width="3.7109375" style="1" customWidth="1"/>
    <col min="8450" max="8450" width="2.85546875" style="1" customWidth="1"/>
    <col min="8451" max="8451" width="4.42578125" style="1" customWidth="1"/>
    <col min="8452" max="8452" width="27.140625" style="1" customWidth="1"/>
    <col min="8453" max="8453" width="26.28515625" style="1" customWidth="1"/>
    <col min="8454" max="8454" width="24.7109375" style="1" bestFit="1" customWidth="1"/>
    <col min="8455" max="8455" width="23.42578125" style="1" bestFit="1" customWidth="1"/>
    <col min="8456" max="8456" width="18" style="1" customWidth="1"/>
    <col min="8457" max="8457" width="27" style="1" bestFit="1" customWidth="1"/>
    <col min="8458" max="8458" width="23.42578125" style="1" bestFit="1" customWidth="1"/>
    <col min="8459" max="8459" width="21.7109375" style="1" bestFit="1" customWidth="1"/>
    <col min="8460" max="8460" width="18" style="1" customWidth="1"/>
    <col min="8461" max="8462" width="21.7109375" style="1" bestFit="1" customWidth="1"/>
    <col min="8463" max="8463" width="18.42578125" style="1" customWidth="1"/>
    <col min="8464" max="8464" width="24.7109375" style="1" bestFit="1" customWidth="1"/>
    <col min="8465" max="8465" width="23.140625" style="1" customWidth="1"/>
    <col min="8466" max="8466" width="2.7109375" style="1" customWidth="1"/>
    <col min="8467" max="8704" width="11" style="1"/>
    <col min="8705" max="8705" width="3.7109375" style="1" customWidth="1"/>
    <col min="8706" max="8706" width="2.85546875" style="1" customWidth="1"/>
    <col min="8707" max="8707" width="4.42578125" style="1" customWidth="1"/>
    <col min="8708" max="8708" width="27.140625" style="1" customWidth="1"/>
    <col min="8709" max="8709" width="26.28515625" style="1" customWidth="1"/>
    <col min="8710" max="8710" width="24.7109375" style="1" bestFit="1" customWidth="1"/>
    <col min="8711" max="8711" width="23.42578125" style="1" bestFit="1" customWidth="1"/>
    <col min="8712" max="8712" width="18" style="1" customWidth="1"/>
    <col min="8713" max="8713" width="27" style="1" bestFit="1" customWidth="1"/>
    <col min="8714" max="8714" width="23.42578125" style="1" bestFit="1" customWidth="1"/>
    <col min="8715" max="8715" width="21.7109375" style="1" bestFit="1" customWidth="1"/>
    <col min="8716" max="8716" width="18" style="1" customWidth="1"/>
    <col min="8717" max="8718" width="21.7109375" style="1" bestFit="1" customWidth="1"/>
    <col min="8719" max="8719" width="18.42578125" style="1" customWidth="1"/>
    <col min="8720" max="8720" width="24.7109375" style="1" bestFit="1" customWidth="1"/>
    <col min="8721" max="8721" width="23.140625" style="1" customWidth="1"/>
    <col min="8722" max="8722" width="2.7109375" style="1" customWidth="1"/>
    <col min="8723" max="8960" width="11" style="1"/>
    <col min="8961" max="8961" width="3.7109375" style="1" customWidth="1"/>
    <col min="8962" max="8962" width="2.85546875" style="1" customWidth="1"/>
    <col min="8963" max="8963" width="4.42578125" style="1" customWidth="1"/>
    <col min="8964" max="8964" width="27.140625" style="1" customWidth="1"/>
    <col min="8965" max="8965" width="26.28515625" style="1" customWidth="1"/>
    <col min="8966" max="8966" width="24.7109375" style="1" bestFit="1" customWidth="1"/>
    <col min="8967" max="8967" width="23.42578125" style="1" bestFit="1" customWidth="1"/>
    <col min="8968" max="8968" width="18" style="1" customWidth="1"/>
    <col min="8969" max="8969" width="27" style="1" bestFit="1" customWidth="1"/>
    <col min="8970" max="8970" width="23.42578125" style="1" bestFit="1" customWidth="1"/>
    <col min="8971" max="8971" width="21.7109375" style="1" bestFit="1" customWidth="1"/>
    <col min="8972" max="8972" width="18" style="1" customWidth="1"/>
    <col min="8973" max="8974" width="21.7109375" style="1" bestFit="1" customWidth="1"/>
    <col min="8975" max="8975" width="18.42578125" style="1" customWidth="1"/>
    <col min="8976" max="8976" width="24.7109375" style="1" bestFit="1" customWidth="1"/>
    <col min="8977" max="8977" width="23.140625" style="1" customWidth="1"/>
    <col min="8978" max="8978" width="2.7109375" style="1" customWidth="1"/>
    <col min="8979" max="9216" width="11" style="1"/>
    <col min="9217" max="9217" width="3.7109375" style="1" customWidth="1"/>
    <col min="9218" max="9218" width="2.85546875" style="1" customWidth="1"/>
    <col min="9219" max="9219" width="4.42578125" style="1" customWidth="1"/>
    <col min="9220" max="9220" width="27.140625" style="1" customWidth="1"/>
    <col min="9221" max="9221" width="26.28515625" style="1" customWidth="1"/>
    <col min="9222" max="9222" width="24.7109375" style="1" bestFit="1" customWidth="1"/>
    <col min="9223" max="9223" width="23.42578125" style="1" bestFit="1" customWidth="1"/>
    <col min="9224" max="9224" width="18" style="1" customWidth="1"/>
    <col min="9225" max="9225" width="27" style="1" bestFit="1" customWidth="1"/>
    <col min="9226" max="9226" width="23.42578125" style="1" bestFit="1" customWidth="1"/>
    <col min="9227" max="9227" width="21.7109375" style="1" bestFit="1" customWidth="1"/>
    <col min="9228" max="9228" width="18" style="1" customWidth="1"/>
    <col min="9229" max="9230" width="21.7109375" style="1" bestFit="1" customWidth="1"/>
    <col min="9231" max="9231" width="18.42578125" style="1" customWidth="1"/>
    <col min="9232" max="9232" width="24.7109375" style="1" bestFit="1" customWidth="1"/>
    <col min="9233" max="9233" width="23.140625" style="1" customWidth="1"/>
    <col min="9234" max="9234" width="2.7109375" style="1" customWidth="1"/>
    <col min="9235" max="9472" width="11" style="1"/>
    <col min="9473" max="9473" width="3.7109375" style="1" customWidth="1"/>
    <col min="9474" max="9474" width="2.85546875" style="1" customWidth="1"/>
    <col min="9475" max="9475" width="4.42578125" style="1" customWidth="1"/>
    <col min="9476" max="9476" width="27.140625" style="1" customWidth="1"/>
    <col min="9477" max="9477" width="26.28515625" style="1" customWidth="1"/>
    <col min="9478" max="9478" width="24.7109375" style="1" bestFit="1" customWidth="1"/>
    <col min="9479" max="9479" width="23.42578125" style="1" bestFit="1" customWidth="1"/>
    <col min="9480" max="9480" width="18" style="1" customWidth="1"/>
    <col min="9481" max="9481" width="27" style="1" bestFit="1" customWidth="1"/>
    <col min="9482" max="9482" width="23.42578125" style="1" bestFit="1" customWidth="1"/>
    <col min="9483" max="9483" width="21.7109375" style="1" bestFit="1" customWidth="1"/>
    <col min="9484" max="9484" width="18" style="1" customWidth="1"/>
    <col min="9485" max="9486" width="21.7109375" style="1" bestFit="1" customWidth="1"/>
    <col min="9487" max="9487" width="18.42578125" style="1" customWidth="1"/>
    <col min="9488" max="9488" width="24.7109375" style="1" bestFit="1" customWidth="1"/>
    <col min="9489" max="9489" width="23.140625" style="1" customWidth="1"/>
    <col min="9490" max="9490" width="2.7109375" style="1" customWidth="1"/>
    <col min="9491" max="9728" width="11" style="1"/>
    <col min="9729" max="9729" width="3.7109375" style="1" customWidth="1"/>
    <col min="9730" max="9730" width="2.85546875" style="1" customWidth="1"/>
    <col min="9731" max="9731" width="4.42578125" style="1" customWidth="1"/>
    <col min="9732" max="9732" width="27.140625" style="1" customWidth="1"/>
    <col min="9733" max="9733" width="26.28515625" style="1" customWidth="1"/>
    <col min="9734" max="9734" width="24.7109375" style="1" bestFit="1" customWidth="1"/>
    <col min="9735" max="9735" width="23.42578125" style="1" bestFit="1" customWidth="1"/>
    <col min="9736" max="9736" width="18" style="1" customWidth="1"/>
    <col min="9737" max="9737" width="27" style="1" bestFit="1" customWidth="1"/>
    <col min="9738" max="9738" width="23.42578125" style="1" bestFit="1" customWidth="1"/>
    <col min="9739" max="9739" width="21.7109375" style="1" bestFit="1" customWidth="1"/>
    <col min="9740" max="9740" width="18" style="1" customWidth="1"/>
    <col min="9741" max="9742" width="21.7109375" style="1" bestFit="1" customWidth="1"/>
    <col min="9743" max="9743" width="18.42578125" style="1" customWidth="1"/>
    <col min="9744" max="9744" width="24.7109375" style="1" bestFit="1" customWidth="1"/>
    <col min="9745" max="9745" width="23.140625" style="1" customWidth="1"/>
    <col min="9746" max="9746" width="2.7109375" style="1" customWidth="1"/>
    <col min="9747" max="9984" width="11" style="1"/>
    <col min="9985" max="9985" width="3.7109375" style="1" customWidth="1"/>
    <col min="9986" max="9986" width="2.85546875" style="1" customWidth="1"/>
    <col min="9987" max="9987" width="4.42578125" style="1" customWidth="1"/>
    <col min="9988" max="9988" width="27.140625" style="1" customWidth="1"/>
    <col min="9989" max="9989" width="26.28515625" style="1" customWidth="1"/>
    <col min="9990" max="9990" width="24.7109375" style="1" bestFit="1" customWidth="1"/>
    <col min="9991" max="9991" width="23.42578125" style="1" bestFit="1" customWidth="1"/>
    <col min="9992" max="9992" width="18" style="1" customWidth="1"/>
    <col min="9993" max="9993" width="27" style="1" bestFit="1" customWidth="1"/>
    <col min="9994" max="9994" width="23.42578125" style="1" bestFit="1" customWidth="1"/>
    <col min="9995" max="9995" width="21.7109375" style="1" bestFit="1" customWidth="1"/>
    <col min="9996" max="9996" width="18" style="1" customWidth="1"/>
    <col min="9997" max="9998" width="21.7109375" style="1" bestFit="1" customWidth="1"/>
    <col min="9999" max="9999" width="18.42578125" style="1" customWidth="1"/>
    <col min="10000" max="10000" width="24.7109375" style="1" bestFit="1" customWidth="1"/>
    <col min="10001" max="10001" width="23.140625" style="1" customWidth="1"/>
    <col min="10002" max="10002" width="2.7109375" style="1" customWidth="1"/>
    <col min="10003" max="10240" width="11" style="1"/>
    <col min="10241" max="10241" width="3.7109375" style="1" customWidth="1"/>
    <col min="10242" max="10242" width="2.85546875" style="1" customWidth="1"/>
    <col min="10243" max="10243" width="4.42578125" style="1" customWidth="1"/>
    <col min="10244" max="10244" width="27.140625" style="1" customWidth="1"/>
    <col min="10245" max="10245" width="26.28515625" style="1" customWidth="1"/>
    <col min="10246" max="10246" width="24.7109375" style="1" bestFit="1" customWidth="1"/>
    <col min="10247" max="10247" width="23.42578125" style="1" bestFit="1" customWidth="1"/>
    <col min="10248" max="10248" width="18" style="1" customWidth="1"/>
    <col min="10249" max="10249" width="27" style="1" bestFit="1" customWidth="1"/>
    <col min="10250" max="10250" width="23.42578125" style="1" bestFit="1" customWidth="1"/>
    <col min="10251" max="10251" width="21.7109375" style="1" bestFit="1" customWidth="1"/>
    <col min="10252" max="10252" width="18" style="1" customWidth="1"/>
    <col min="10253" max="10254" width="21.7109375" style="1" bestFit="1" customWidth="1"/>
    <col min="10255" max="10255" width="18.42578125" style="1" customWidth="1"/>
    <col min="10256" max="10256" width="24.7109375" style="1" bestFit="1" customWidth="1"/>
    <col min="10257" max="10257" width="23.140625" style="1" customWidth="1"/>
    <col min="10258" max="10258" width="2.7109375" style="1" customWidth="1"/>
    <col min="10259" max="10496" width="11" style="1"/>
    <col min="10497" max="10497" width="3.7109375" style="1" customWidth="1"/>
    <col min="10498" max="10498" width="2.85546875" style="1" customWidth="1"/>
    <col min="10499" max="10499" width="4.42578125" style="1" customWidth="1"/>
    <col min="10500" max="10500" width="27.140625" style="1" customWidth="1"/>
    <col min="10501" max="10501" width="26.28515625" style="1" customWidth="1"/>
    <col min="10502" max="10502" width="24.7109375" style="1" bestFit="1" customWidth="1"/>
    <col min="10503" max="10503" width="23.42578125" style="1" bestFit="1" customWidth="1"/>
    <col min="10504" max="10504" width="18" style="1" customWidth="1"/>
    <col min="10505" max="10505" width="27" style="1" bestFit="1" customWidth="1"/>
    <col min="10506" max="10506" width="23.42578125" style="1" bestFit="1" customWidth="1"/>
    <col min="10507" max="10507" width="21.7109375" style="1" bestFit="1" customWidth="1"/>
    <col min="10508" max="10508" width="18" style="1" customWidth="1"/>
    <col min="10509" max="10510" width="21.7109375" style="1" bestFit="1" customWidth="1"/>
    <col min="10511" max="10511" width="18.42578125" style="1" customWidth="1"/>
    <col min="10512" max="10512" width="24.7109375" style="1" bestFit="1" customWidth="1"/>
    <col min="10513" max="10513" width="23.140625" style="1" customWidth="1"/>
    <col min="10514" max="10514" width="2.7109375" style="1" customWidth="1"/>
    <col min="10515" max="10752" width="11" style="1"/>
    <col min="10753" max="10753" width="3.7109375" style="1" customWidth="1"/>
    <col min="10754" max="10754" width="2.85546875" style="1" customWidth="1"/>
    <col min="10755" max="10755" width="4.42578125" style="1" customWidth="1"/>
    <col min="10756" max="10756" width="27.140625" style="1" customWidth="1"/>
    <col min="10757" max="10757" width="26.28515625" style="1" customWidth="1"/>
    <col min="10758" max="10758" width="24.7109375" style="1" bestFit="1" customWidth="1"/>
    <col min="10759" max="10759" width="23.42578125" style="1" bestFit="1" customWidth="1"/>
    <col min="10760" max="10760" width="18" style="1" customWidth="1"/>
    <col min="10761" max="10761" width="27" style="1" bestFit="1" customWidth="1"/>
    <col min="10762" max="10762" width="23.42578125" style="1" bestFit="1" customWidth="1"/>
    <col min="10763" max="10763" width="21.7109375" style="1" bestFit="1" customWidth="1"/>
    <col min="10764" max="10764" width="18" style="1" customWidth="1"/>
    <col min="10765" max="10766" width="21.7109375" style="1" bestFit="1" customWidth="1"/>
    <col min="10767" max="10767" width="18.42578125" style="1" customWidth="1"/>
    <col min="10768" max="10768" width="24.7109375" style="1" bestFit="1" customWidth="1"/>
    <col min="10769" max="10769" width="23.140625" style="1" customWidth="1"/>
    <col min="10770" max="10770" width="2.7109375" style="1" customWidth="1"/>
    <col min="10771" max="11008" width="11" style="1"/>
    <col min="11009" max="11009" width="3.7109375" style="1" customWidth="1"/>
    <col min="11010" max="11010" width="2.85546875" style="1" customWidth="1"/>
    <col min="11011" max="11011" width="4.42578125" style="1" customWidth="1"/>
    <col min="11012" max="11012" width="27.140625" style="1" customWidth="1"/>
    <col min="11013" max="11013" width="26.28515625" style="1" customWidth="1"/>
    <col min="11014" max="11014" width="24.7109375" style="1" bestFit="1" customWidth="1"/>
    <col min="11015" max="11015" width="23.42578125" style="1" bestFit="1" customWidth="1"/>
    <col min="11016" max="11016" width="18" style="1" customWidth="1"/>
    <col min="11017" max="11017" width="27" style="1" bestFit="1" customWidth="1"/>
    <col min="11018" max="11018" width="23.42578125" style="1" bestFit="1" customWidth="1"/>
    <col min="11019" max="11019" width="21.7109375" style="1" bestFit="1" customWidth="1"/>
    <col min="11020" max="11020" width="18" style="1" customWidth="1"/>
    <col min="11021" max="11022" width="21.7109375" style="1" bestFit="1" customWidth="1"/>
    <col min="11023" max="11023" width="18.42578125" style="1" customWidth="1"/>
    <col min="11024" max="11024" width="24.7109375" style="1" bestFit="1" customWidth="1"/>
    <col min="11025" max="11025" width="23.140625" style="1" customWidth="1"/>
    <col min="11026" max="11026" width="2.7109375" style="1" customWidth="1"/>
    <col min="11027" max="11264" width="11" style="1"/>
    <col min="11265" max="11265" width="3.7109375" style="1" customWidth="1"/>
    <col min="11266" max="11266" width="2.85546875" style="1" customWidth="1"/>
    <col min="11267" max="11267" width="4.42578125" style="1" customWidth="1"/>
    <col min="11268" max="11268" width="27.140625" style="1" customWidth="1"/>
    <col min="11269" max="11269" width="26.28515625" style="1" customWidth="1"/>
    <col min="11270" max="11270" width="24.7109375" style="1" bestFit="1" customWidth="1"/>
    <col min="11271" max="11271" width="23.42578125" style="1" bestFit="1" customWidth="1"/>
    <col min="11272" max="11272" width="18" style="1" customWidth="1"/>
    <col min="11273" max="11273" width="27" style="1" bestFit="1" customWidth="1"/>
    <col min="11274" max="11274" width="23.42578125" style="1" bestFit="1" customWidth="1"/>
    <col min="11275" max="11275" width="21.7109375" style="1" bestFit="1" customWidth="1"/>
    <col min="11276" max="11276" width="18" style="1" customWidth="1"/>
    <col min="11277" max="11278" width="21.7109375" style="1" bestFit="1" customWidth="1"/>
    <col min="11279" max="11279" width="18.42578125" style="1" customWidth="1"/>
    <col min="11280" max="11280" width="24.7109375" style="1" bestFit="1" customWidth="1"/>
    <col min="11281" max="11281" width="23.140625" style="1" customWidth="1"/>
    <col min="11282" max="11282" width="2.7109375" style="1" customWidth="1"/>
    <col min="11283" max="11520" width="11" style="1"/>
    <col min="11521" max="11521" width="3.7109375" style="1" customWidth="1"/>
    <col min="11522" max="11522" width="2.85546875" style="1" customWidth="1"/>
    <col min="11523" max="11523" width="4.42578125" style="1" customWidth="1"/>
    <col min="11524" max="11524" width="27.140625" style="1" customWidth="1"/>
    <col min="11525" max="11525" width="26.28515625" style="1" customWidth="1"/>
    <col min="11526" max="11526" width="24.7109375" style="1" bestFit="1" customWidth="1"/>
    <col min="11527" max="11527" width="23.42578125" style="1" bestFit="1" customWidth="1"/>
    <col min="11528" max="11528" width="18" style="1" customWidth="1"/>
    <col min="11529" max="11529" width="27" style="1" bestFit="1" customWidth="1"/>
    <col min="11530" max="11530" width="23.42578125" style="1" bestFit="1" customWidth="1"/>
    <col min="11531" max="11531" width="21.7109375" style="1" bestFit="1" customWidth="1"/>
    <col min="11532" max="11532" width="18" style="1" customWidth="1"/>
    <col min="11533" max="11534" width="21.7109375" style="1" bestFit="1" customWidth="1"/>
    <col min="11535" max="11535" width="18.42578125" style="1" customWidth="1"/>
    <col min="11536" max="11536" width="24.7109375" style="1" bestFit="1" customWidth="1"/>
    <col min="11537" max="11537" width="23.140625" style="1" customWidth="1"/>
    <col min="11538" max="11538" width="2.7109375" style="1" customWidth="1"/>
    <col min="11539" max="11776" width="11" style="1"/>
    <col min="11777" max="11777" width="3.7109375" style="1" customWidth="1"/>
    <col min="11778" max="11778" width="2.85546875" style="1" customWidth="1"/>
    <col min="11779" max="11779" width="4.42578125" style="1" customWidth="1"/>
    <col min="11780" max="11780" width="27.140625" style="1" customWidth="1"/>
    <col min="11781" max="11781" width="26.28515625" style="1" customWidth="1"/>
    <col min="11782" max="11782" width="24.7109375" style="1" bestFit="1" customWidth="1"/>
    <col min="11783" max="11783" width="23.42578125" style="1" bestFit="1" customWidth="1"/>
    <col min="11784" max="11784" width="18" style="1" customWidth="1"/>
    <col min="11785" max="11785" width="27" style="1" bestFit="1" customWidth="1"/>
    <col min="11786" max="11786" width="23.42578125" style="1" bestFit="1" customWidth="1"/>
    <col min="11787" max="11787" width="21.7109375" style="1" bestFit="1" customWidth="1"/>
    <col min="11788" max="11788" width="18" style="1" customWidth="1"/>
    <col min="11789" max="11790" width="21.7109375" style="1" bestFit="1" customWidth="1"/>
    <col min="11791" max="11791" width="18.42578125" style="1" customWidth="1"/>
    <col min="11792" max="11792" width="24.7109375" style="1" bestFit="1" customWidth="1"/>
    <col min="11793" max="11793" width="23.140625" style="1" customWidth="1"/>
    <col min="11794" max="11794" width="2.7109375" style="1" customWidth="1"/>
    <col min="11795" max="12032" width="11" style="1"/>
    <col min="12033" max="12033" width="3.7109375" style="1" customWidth="1"/>
    <col min="12034" max="12034" width="2.85546875" style="1" customWidth="1"/>
    <col min="12035" max="12035" width="4.42578125" style="1" customWidth="1"/>
    <col min="12036" max="12036" width="27.140625" style="1" customWidth="1"/>
    <col min="12037" max="12037" width="26.28515625" style="1" customWidth="1"/>
    <col min="12038" max="12038" width="24.7109375" style="1" bestFit="1" customWidth="1"/>
    <col min="12039" max="12039" width="23.42578125" style="1" bestFit="1" customWidth="1"/>
    <col min="12040" max="12040" width="18" style="1" customWidth="1"/>
    <col min="12041" max="12041" width="27" style="1" bestFit="1" customWidth="1"/>
    <col min="12042" max="12042" width="23.42578125" style="1" bestFit="1" customWidth="1"/>
    <col min="12043" max="12043" width="21.7109375" style="1" bestFit="1" customWidth="1"/>
    <col min="12044" max="12044" width="18" style="1" customWidth="1"/>
    <col min="12045" max="12046" width="21.7109375" style="1" bestFit="1" customWidth="1"/>
    <col min="12047" max="12047" width="18.42578125" style="1" customWidth="1"/>
    <col min="12048" max="12048" width="24.7109375" style="1" bestFit="1" customWidth="1"/>
    <col min="12049" max="12049" width="23.140625" style="1" customWidth="1"/>
    <col min="12050" max="12050" width="2.7109375" style="1" customWidth="1"/>
    <col min="12051" max="12288" width="11" style="1"/>
    <col min="12289" max="12289" width="3.7109375" style="1" customWidth="1"/>
    <col min="12290" max="12290" width="2.85546875" style="1" customWidth="1"/>
    <col min="12291" max="12291" width="4.42578125" style="1" customWidth="1"/>
    <col min="12292" max="12292" width="27.140625" style="1" customWidth="1"/>
    <col min="12293" max="12293" width="26.28515625" style="1" customWidth="1"/>
    <col min="12294" max="12294" width="24.7109375" style="1" bestFit="1" customWidth="1"/>
    <col min="12295" max="12295" width="23.42578125" style="1" bestFit="1" customWidth="1"/>
    <col min="12296" max="12296" width="18" style="1" customWidth="1"/>
    <col min="12297" max="12297" width="27" style="1" bestFit="1" customWidth="1"/>
    <col min="12298" max="12298" width="23.42578125" style="1" bestFit="1" customWidth="1"/>
    <col min="12299" max="12299" width="21.7109375" style="1" bestFit="1" customWidth="1"/>
    <col min="12300" max="12300" width="18" style="1" customWidth="1"/>
    <col min="12301" max="12302" width="21.7109375" style="1" bestFit="1" customWidth="1"/>
    <col min="12303" max="12303" width="18.42578125" style="1" customWidth="1"/>
    <col min="12304" max="12304" width="24.7109375" style="1" bestFit="1" customWidth="1"/>
    <col min="12305" max="12305" width="23.140625" style="1" customWidth="1"/>
    <col min="12306" max="12306" width="2.7109375" style="1" customWidth="1"/>
    <col min="12307" max="12544" width="11" style="1"/>
    <col min="12545" max="12545" width="3.7109375" style="1" customWidth="1"/>
    <col min="12546" max="12546" width="2.85546875" style="1" customWidth="1"/>
    <col min="12547" max="12547" width="4.42578125" style="1" customWidth="1"/>
    <col min="12548" max="12548" width="27.140625" style="1" customWidth="1"/>
    <col min="12549" max="12549" width="26.28515625" style="1" customWidth="1"/>
    <col min="12550" max="12550" width="24.7109375" style="1" bestFit="1" customWidth="1"/>
    <col min="12551" max="12551" width="23.42578125" style="1" bestFit="1" customWidth="1"/>
    <col min="12552" max="12552" width="18" style="1" customWidth="1"/>
    <col min="12553" max="12553" width="27" style="1" bestFit="1" customWidth="1"/>
    <col min="12554" max="12554" width="23.42578125" style="1" bestFit="1" customWidth="1"/>
    <col min="12555" max="12555" width="21.7109375" style="1" bestFit="1" customWidth="1"/>
    <col min="12556" max="12556" width="18" style="1" customWidth="1"/>
    <col min="12557" max="12558" width="21.7109375" style="1" bestFit="1" customWidth="1"/>
    <col min="12559" max="12559" width="18.42578125" style="1" customWidth="1"/>
    <col min="12560" max="12560" width="24.7109375" style="1" bestFit="1" customWidth="1"/>
    <col min="12561" max="12561" width="23.140625" style="1" customWidth="1"/>
    <col min="12562" max="12562" width="2.7109375" style="1" customWidth="1"/>
    <col min="12563" max="12800" width="11" style="1"/>
    <col min="12801" max="12801" width="3.7109375" style="1" customWidth="1"/>
    <col min="12802" max="12802" width="2.85546875" style="1" customWidth="1"/>
    <col min="12803" max="12803" width="4.42578125" style="1" customWidth="1"/>
    <col min="12804" max="12804" width="27.140625" style="1" customWidth="1"/>
    <col min="12805" max="12805" width="26.28515625" style="1" customWidth="1"/>
    <col min="12806" max="12806" width="24.7109375" style="1" bestFit="1" customWidth="1"/>
    <col min="12807" max="12807" width="23.42578125" style="1" bestFit="1" customWidth="1"/>
    <col min="12808" max="12808" width="18" style="1" customWidth="1"/>
    <col min="12809" max="12809" width="27" style="1" bestFit="1" customWidth="1"/>
    <col min="12810" max="12810" width="23.42578125" style="1" bestFit="1" customWidth="1"/>
    <col min="12811" max="12811" width="21.7109375" style="1" bestFit="1" customWidth="1"/>
    <col min="12812" max="12812" width="18" style="1" customWidth="1"/>
    <col min="12813" max="12814" width="21.7109375" style="1" bestFit="1" customWidth="1"/>
    <col min="12815" max="12815" width="18.42578125" style="1" customWidth="1"/>
    <col min="12816" max="12816" width="24.7109375" style="1" bestFit="1" customWidth="1"/>
    <col min="12817" max="12817" width="23.140625" style="1" customWidth="1"/>
    <col min="12818" max="12818" width="2.7109375" style="1" customWidth="1"/>
    <col min="12819" max="13056" width="11" style="1"/>
    <col min="13057" max="13057" width="3.7109375" style="1" customWidth="1"/>
    <col min="13058" max="13058" width="2.85546875" style="1" customWidth="1"/>
    <col min="13059" max="13059" width="4.42578125" style="1" customWidth="1"/>
    <col min="13060" max="13060" width="27.140625" style="1" customWidth="1"/>
    <col min="13061" max="13061" width="26.28515625" style="1" customWidth="1"/>
    <col min="13062" max="13062" width="24.7109375" style="1" bestFit="1" customWidth="1"/>
    <col min="13063" max="13063" width="23.42578125" style="1" bestFit="1" customWidth="1"/>
    <col min="13064" max="13064" width="18" style="1" customWidth="1"/>
    <col min="13065" max="13065" width="27" style="1" bestFit="1" customWidth="1"/>
    <col min="13066" max="13066" width="23.42578125" style="1" bestFit="1" customWidth="1"/>
    <col min="13067" max="13067" width="21.7109375" style="1" bestFit="1" customWidth="1"/>
    <col min="13068" max="13068" width="18" style="1" customWidth="1"/>
    <col min="13069" max="13070" width="21.7109375" style="1" bestFit="1" customWidth="1"/>
    <col min="13071" max="13071" width="18.42578125" style="1" customWidth="1"/>
    <col min="13072" max="13072" width="24.7109375" style="1" bestFit="1" customWidth="1"/>
    <col min="13073" max="13073" width="23.140625" style="1" customWidth="1"/>
    <col min="13074" max="13074" width="2.7109375" style="1" customWidth="1"/>
    <col min="13075" max="13312" width="11" style="1"/>
    <col min="13313" max="13313" width="3.7109375" style="1" customWidth="1"/>
    <col min="13314" max="13314" width="2.85546875" style="1" customWidth="1"/>
    <col min="13315" max="13315" width="4.42578125" style="1" customWidth="1"/>
    <col min="13316" max="13316" width="27.140625" style="1" customWidth="1"/>
    <col min="13317" max="13317" width="26.28515625" style="1" customWidth="1"/>
    <col min="13318" max="13318" width="24.7109375" style="1" bestFit="1" customWidth="1"/>
    <col min="13319" max="13319" width="23.42578125" style="1" bestFit="1" customWidth="1"/>
    <col min="13320" max="13320" width="18" style="1" customWidth="1"/>
    <col min="13321" max="13321" width="27" style="1" bestFit="1" customWidth="1"/>
    <col min="13322" max="13322" width="23.42578125" style="1" bestFit="1" customWidth="1"/>
    <col min="13323" max="13323" width="21.7109375" style="1" bestFit="1" customWidth="1"/>
    <col min="13324" max="13324" width="18" style="1" customWidth="1"/>
    <col min="13325" max="13326" width="21.7109375" style="1" bestFit="1" customWidth="1"/>
    <col min="13327" max="13327" width="18.42578125" style="1" customWidth="1"/>
    <col min="13328" max="13328" width="24.7109375" style="1" bestFit="1" customWidth="1"/>
    <col min="13329" max="13329" width="23.140625" style="1" customWidth="1"/>
    <col min="13330" max="13330" width="2.7109375" style="1" customWidth="1"/>
    <col min="13331" max="13568" width="11" style="1"/>
    <col min="13569" max="13569" width="3.7109375" style="1" customWidth="1"/>
    <col min="13570" max="13570" width="2.85546875" style="1" customWidth="1"/>
    <col min="13571" max="13571" width="4.42578125" style="1" customWidth="1"/>
    <col min="13572" max="13572" width="27.140625" style="1" customWidth="1"/>
    <col min="13573" max="13573" width="26.28515625" style="1" customWidth="1"/>
    <col min="13574" max="13574" width="24.7109375" style="1" bestFit="1" customWidth="1"/>
    <col min="13575" max="13575" width="23.42578125" style="1" bestFit="1" customWidth="1"/>
    <col min="13576" max="13576" width="18" style="1" customWidth="1"/>
    <col min="13577" max="13577" width="27" style="1" bestFit="1" customWidth="1"/>
    <col min="13578" max="13578" width="23.42578125" style="1" bestFit="1" customWidth="1"/>
    <col min="13579" max="13579" width="21.7109375" style="1" bestFit="1" customWidth="1"/>
    <col min="13580" max="13580" width="18" style="1" customWidth="1"/>
    <col min="13581" max="13582" width="21.7109375" style="1" bestFit="1" customWidth="1"/>
    <col min="13583" max="13583" width="18.42578125" style="1" customWidth="1"/>
    <col min="13584" max="13584" width="24.7109375" style="1" bestFit="1" customWidth="1"/>
    <col min="13585" max="13585" width="23.140625" style="1" customWidth="1"/>
    <col min="13586" max="13586" width="2.7109375" style="1" customWidth="1"/>
    <col min="13587" max="13824" width="11" style="1"/>
    <col min="13825" max="13825" width="3.7109375" style="1" customWidth="1"/>
    <col min="13826" max="13826" width="2.85546875" style="1" customWidth="1"/>
    <col min="13827" max="13827" width="4.42578125" style="1" customWidth="1"/>
    <col min="13828" max="13828" width="27.140625" style="1" customWidth="1"/>
    <col min="13829" max="13829" width="26.28515625" style="1" customWidth="1"/>
    <col min="13830" max="13830" width="24.7109375" style="1" bestFit="1" customWidth="1"/>
    <col min="13831" max="13831" width="23.42578125" style="1" bestFit="1" customWidth="1"/>
    <col min="13832" max="13832" width="18" style="1" customWidth="1"/>
    <col min="13833" max="13833" width="27" style="1" bestFit="1" customWidth="1"/>
    <col min="13834" max="13834" width="23.42578125" style="1" bestFit="1" customWidth="1"/>
    <col min="13835" max="13835" width="21.7109375" style="1" bestFit="1" customWidth="1"/>
    <col min="13836" max="13836" width="18" style="1" customWidth="1"/>
    <col min="13837" max="13838" width="21.7109375" style="1" bestFit="1" customWidth="1"/>
    <col min="13839" max="13839" width="18.42578125" style="1" customWidth="1"/>
    <col min="13840" max="13840" width="24.7109375" style="1" bestFit="1" customWidth="1"/>
    <col min="13841" max="13841" width="23.140625" style="1" customWidth="1"/>
    <col min="13842" max="13842" width="2.7109375" style="1" customWidth="1"/>
    <col min="13843" max="14080" width="11" style="1"/>
    <col min="14081" max="14081" width="3.7109375" style="1" customWidth="1"/>
    <col min="14082" max="14082" width="2.85546875" style="1" customWidth="1"/>
    <col min="14083" max="14083" width="4.42578125" style="1" customWidth="1"/>
    <col min="14084" max="14084" width="27.140625" style="1" customWidth="1"/>
    <col min="14085" max="14085" width="26.28515625" style="1" customWidth="1"/>
    <col min="14086" max="14086" width="24.7109375" style="1" bestFit="1" customWidth="1"/>
    <col min="14087" max="14087" width="23.42578125" style="1" bestFit="1" customWidth="1"/>
    <col min="14088" max="14088" width="18" style="1" customWidth="1"/>
    <col min="14089" max="14089" width="27" style="1" bestFit="1" customWidth="1"/>
    <col min="14090" max="14090" width="23.42578125" style="1" bestFit="1" customWidth="1"/>
    <col min="14091" max="14091" width="21.7109375" style="1" bestFit="1" customWidth="1"/>
    <col min="14092" max="14092" width="18" style="1" customWidth="1"/>
    <col min="14093" max="14094" width="21.7109375" style="1" bestFit="1" customWidth="1"/>
    <col min="14095" max="14095" width="18.42578125" style="1" customWidth="1"/>
    <col min="14096" max="14096" width="24.7109375" style="1" bestFit="1" customWidth="1"/>
    <col min="14097" max="14097" width="23.140625" style="1" customWidth="1"/>
    <col min="14098" max="14098" width="2.7109375" style="1" customWidth="1"/>
    <col min="14099" max="14336" width="11" style="1"/>
    <col min="14337" max="14337" width="3.7109375" style="1" customWidth="1"/>
    <col min="14338" max="14338" width="2.85546875" style="1" customWidth="1"/>
    <col min="14339" max="14339" width="4.42578125" style="1" customWidth="1"/>
    <col min="14340" max="14340" width="27.140625" style="1" customWidth="1"/>
    <col min="14341" max="14341" width="26.28515625" style="1" customWidth="1"/>
    <col min="14342" max="14342" width="24.7109375" style="1" bestFit="1" customWidth="1"/>
    <col min="14343" max="14343" width="23.42578125" style="1" bestFit="1" customWidth="1"/>
    <col min="14344" max="14344" width="18" style="1" customWidth="1"/>
    <col min="14345" max="14345" width="27" style="1" bestFit="1" customWidth="1"/>
    <col min="14346" max="14346" width="23.42578125" style="1" bestFit="1" customWidth="1"/>
    <col min="14347" max="14347" width="21.7109375" style="1" bestFit="1" customWidth="1"/>
    <col min="14348" max="14348" width="18" style="1" customWidth="1"/>
    <col min="14349" max="14350" width="21.7109375" style="1" bestFit="1" customWidth="1"/>
    <col min="14351" max="14351" width="18.42578125" style="1" customWidth="1"/>
    <col min="14352" max="14352" width="24.7109375" style="1" bestFit="1" customWidth="1"/>
    <col min="14353" max="14353" width="23.140625" style="1" customWidth="1"/>
    <col min="14354" max="14354" width="2.7109375" style="1" customWidth="1"/>
    <col min="14355" max="14592" width="11" style="1"/>
    <col min="14593" max="14593" width="3.7109375" style="1" customWidth="1"/>
    <col min="14594" max="14594" width="2.85546875" style="1" customWidth="1"/>
    <col min="14595" max="14595" width="4.42578125" style="1" customWidth="1"/>
    <col min="14596" max="14596" width="27.140625" style="1" customWidth="1"/>
    <col min="14597" max="14597" width="26.28515625" style="1" customWidth="1"/>
    <col min="14598" max="14598" width="24.7109375" style="1" bestFit="1" customWidth="1"/>
    <col min="14599" max="14599" width="23.42578125" style="1" bestFit="1" customWidth="1"/>
    <col min="14600" max="14600" width="18" style="1" customWidth="1"/>
    <col min="14601" max="14601" width="27" style="1" bestFit="1" customWidth="1"/>
    <col min="14602" max="14602" width="23.42578125" style="1" bestFit="1" customWidth="1"/>
    <col min="14603" max="14603" width="21.7109375" style="1" bestFit="1" customWidth="1"/>
    <col min="14604" max="14604" width="18" style="1" customWidth="1"/>
    <col min="14605" max="14606" width="21.7109375" style="1" bestFit="1" customWidth="1"/>
    <col min="14607" max="14607" width="18.42578125" style="1" customWidth="1"/>
    <col min="14608" max="14608" width="24.7109375" style="1" bestFit="1" customWidth="1"/>
    <col min="14609" max="14609" width="23.140625" style="1" customWidth="1"/>
    <col min="14610" max="14610" width="2.7109375" style="1" customWidth="1"/>
    <col min="14611" max="14848" width="11" style="1"/>
    <col min="14849" max="14849" width="3.7109375" style="1" customWidth="1"/>
    <col min="14850" max="14850" width="2.85546875" style="1" customWidth="1"/>
    <col min="14851" max="14851" width="4.42578125" style="1" customWidth="1"/>
    <col min="14852" max="14852" width="27.140625" style="1" customWidth="1"/>
    <col min="14853" max="14853" width="26.28515625" style="1" customWidth="1"/>
    <col min="14854" max="14854" width="24.7109375" style="1" bestFit="1" customWidth="1"/>
    <col min="14855" max="14855" width="23.42578125" style="1" bestFit="1" customWidth="1"/>
    <col min="14856" max="14856" width="18" style="1" customWidth="1"/>
    <col min="14857" max="14857" width="27" style="1" bestFit="1" customWidth="1"/>
    <col min="14858" max="14858" width="23.42578125" style="1" bestFit="1" customWidth="1"/>
    <col min="14859" max="14859" width="21.7109375" style="1" bestFit="1" customWidth="1"/>
    <col min="14860" max="14860" width="18" style="1" customWidth="1"/>
    <col min="14861" max="14862" width="21.7109375" style="1" bestFit="1" customWidth="1"/>
    <col min="14863" max="14863" width="18.42578125" style="1" customWidth="1"/>
    <col min="14864" max="14864" width="24.7109375" style="1" bestFit="1" customWidth="1"/>
    <col min="14865" max="14865" width="23.140625" style="1" customWidth="1"/>
    <col min="14866" max="14866" width="2.7109375" style="1" customWidth="1"/>
    <col min="14867" max="15104" width="11" style="1"/>
    <col min="15105" max="15105" width="3.7109375" style="1" customWidth="1"/>
    <col min="15106" max="15106" width="2.85546875" style="1" customWidth="1"/>
    <col min="15107" max="15107" width="4.42578125" style="1" customWidth="1"/>
    <col min="15108" max="15108" width="27.140625" style="1" customWidth="1"/>
    <col min="15109" max="15109" width="26.28515625" style="1" customWidth="1"/>
    <col min="15110" max="15110" width="24.7109375" style="1" bestFit="1" customWidth="1"/>
    <col min="15111" max="15111" width="23.42578125" style="1" bestFit="1" customWidth="1"/>
    <col min="15112" max="15112" width="18" style="1" customWidth="1"/>
    <col min="15113" max="15113" width="27" style="1" bestFit="1" customWidth="1"/>
    <col min="15114" max="15114" width="23.42578125" style="1" bestFit="1" customWidth="1"/>
    <col min="15115" max="15115" width="21.7109375" style="1" bestFit="1" customWidth="1"/>
    <col min="15116" max="15116" width="18" style="1" customWidth="1"/>
    <col min="15117" max="15118" width="21.7109375" style="1" bestFit="1" customWidth="1"/>
    <col min="15119" max="15119" width="18.42578125" style="1" customWidth="1"/>
    <col min="15120" max="15120" width="24.7109375" style="1" bestFit="1" customWidth="1"/>
    <col min="15121" max="15121" width="23.140625" style="1" customWidth="1"/>
    <col min="15122" max="15122" width="2.7109375" style="1" customWidth="1"/>
    <col min="15123" max="15360" width="11" style="1"/>
    <col min="15361" max="15361" width="3.7109375" style="1" customWidth="1"/>
    <col min="15362" max="15362" width="2.85546875" style="1" customWidth="1"/>
    <col min="15363" max="15363" width="4.42578125" style="1" customWidth="1"/>
    <col min="15364" max="15364" width="27.140625" style="1" customWidth="1"/>
    <col min="15365" max="15365" width="26.28515625" style="1" customWidth="1"/>
    <col min="15366" max="15366" width="24.7109375" style="1" bestFit="1" customWidth="1"/>
    <col min="15367" max="15367" width="23.42578125" style="1" bestFit="1" customWidth="1"/>
    <col min="15368" max="15368" width="18" style="1" customWidth="1"/>
    <col min="15369" max="15369" width="27" style="1" bestFit="1" customWidth="1"/>
    <col min="15370" max="15370" width="23.42578125" style="1" bestFit="1" customWidth="1"/>
    <col min="15371" max="15371" width="21.7109375" style="1" bestFit="1" customWidth="1"/>
    <col min="15372" max="15372" width="18" style="1" customWidth="1"/>
    <col min="15373" max="15374" width="21.7109375" style="1" bestFit="1" customWidth="1"/>
    <col min="15375" max="15375" width="18.42578125" style="1" customWidth="1"/>
    <col min="15376" max="15376" width="24.7109375" style="1" bestFit="1" customWidth="1"/>
    <col min="15377" max="15377" width="23.140625" style="1" customWidth="1"/>
    <col min="15378" max="15378" width="2.7109375" style="1" customWidth="1"/>
    <col min="15379" max="15616" width="11" style="1"/>
    <col min="15617" max="15617" width="3.7109375" style="1" customWidth="1"/>
    <col min="15618" max="15618" width="2.85546875" style="1" customWidth="1"/>
    <col min="15619" max="15619" width="4.42578125" style="1" customWidth="1"/>
    <col min="15620" max="15620" width="27.140625" style="1" customWidth="1"/>
    <col min="15621" max="15621" width="26.28515625" style="1" customWidth="1"/>
    <col min="15622" max="15622" width="24.7109375" style="1" bestFit="1" customWidth="1"/>
    <col min="15623" max="15623" width="23.42578125" style="1" bestFit="1" customWidth="1"/>
    <col min="15624" max="15624" width="18" style="1" customWidth="1"/>
    <col min="15625" max="15625" width="27" style="1" bestFit="1" customWidth="1"/>
    <col min="15626" max="15626" width="23.42578125" style="1" bestFit="1" customWidth="1"/>
    <col min="15627" max="15627" width="21.7109375" style="1" bestFit="1" customWidth="1"/>
    <col min="15628" max="15628" width="18" style="1" customWidth="1"/>
    <col min="15629" max="15630" width="21.7109375" style="1" bestFit="1" customWidth="1"/>
    <col min="15631" max="15631" width="18.42578125" style="1" customWidth="1"/>
    <col min="15632" max="15632" width="24.7109375" style="1" bestFit="1" customWidth="1"/>
    <col min="15633" max="15633" width="23.140625" style="1" customWidth="1"/>
    <col min="15634" max="15634" width="2.7109375" style="1" customWidth="1"/>
    <col min="15635" max="15872" width="11" style="1"/>
    <col min="15873" max="15873" width="3.7109375" style="1" customWidth="1"/>
    <col min="15874" max="15874" width="2.85546875" style="1" customWidth="1"/>
    <col min="15875" max="15875" width="4.42578125" style="1" customWidth="1"/>
    <col min="15876" max="15876" width="27.140625" style="1" customWidth="1"/>
    <col min="15877" max="15877" width="26.28515625" style="1" customWidth="1"/>
    <col min="15878" max="15878" width="24.7109375" style="1" bestFit="1" customWidth="1"/>
    <col min="15879" max="15879" width="23.42578125" style="1" bestFit="1" customWidth="1"/>
    <col min="15880" max="15880" width="18" style="1" customWidth="1"/>
    <col min="15881" max="15881" width="27" style="1" bestFit="1" customWidth="1"/>
    <col min="15882" max="15882" width="23.42578125" style="1" bestFit="1" customWidth="1"/>
    <col min="15883" max="15883" width="21.7109375" style="1" bestFit="1" customWidth="1"/>
    <col min="15884" max="15884" width="18" style="1" customWidth="1"/>
    <col min="15885" max="15886" width="21.7109375" style="1" bestFit="1" customWidth="1"/>
    <col min="15887" max="15887" width="18.42578125" style="1" customWidth="1"/>
    <col min="15888" max="15888" width="24.7109375" style="1" bestFit="1" customWidth="1"/>
    <col min="15889" max="15889" width="23.140625" style="1" customWidth="1"/>
    <col min="15890" max="15890" width="2.7109375" style="1" customWidth="1"/>
    <col min="15891" max="16128" width="11" style="1"/>
    <col min="16129" max="16129" width="3.7109375" style="1" customWidth="1"/>
    <col min="16130" max="16130" width="2.85546875" style="1" customWidth="1"/>
    <col min="16131" max="16131" width="4.42578125" style="1" customWidth="1"/>
    <col min="16132" max="16132" width="27.140625" style="1" customWidth="1"/>
    <col min="16133" max="16133" width="26.28515625" style="1" customWidth="1"/>
    <col min="16134" max="16134" width="24.7109375" style="1" bestFit="1" customWidth="1"/>
    <col min="16135" max="16135" width="23.42578125" style="1" bestFit="1" customWidth="1"/>
    <col min="16136" max="16136" width="18" style="1" customWidth="1"/>
    <col min="16137" max="16137" width="27" style="1" bestFit="1" customWidth="1"/>
    <col min="16138" max="16138" width="23.42578125" style="1" bestFit="1" customWidth="1"/>
    <col min="16139" max="16139" width="21.7109375" style="1" bestFit="1" customWidth="1"/>
    <col min="16140" max="16140" width="18" style="1" customWidth="1"/>
    <col min="16141" max="16142" width="21.7109375" style="1" bestFit="1" customWidth="1"/>
    <col min="16143" max="16143" width="18.42578125" style="1" customWidth="1"/>
    <col min="16144" max="16144" width="24.7109375" style="1" bestFit="1" customWidth="1"/>
    <col min="16145" max="16145" width="23.140625" style="1" customWidth="1"/>
    <col min="16146" max="16146" width="2.7109375" style="1" customWidth="1"/>
    <col min="16147" max="16384" width="11" style="1"/>
  </cols>
  <sheetData>
    <row r="2" spans="2:24" ht="13.5" thickBot="1">
      <c r="B2" s="426" t="s">
        <v>3583</v>
      </c>
    </row>
    <row r="3" spans="2:24" ht="13.5" thickBot="1">
      <c r="B3" s="426" t="s">
        <v>7</v>
      </c>
      <c r="E3" s="6304">
        <f>'Com Prof'!D2</f>
        <v>0</v>
      </c>
      <c r="F3" s="6305"/>
      <c r="T3" s="6679" t="s">
        <v>1067</v>
      </c>
    </row>
    <row r="4" spans="2:24" ht="13.5" thickBot="1">
      <c r="B4" s="426" t="s">
        <v>757</v>
      </c>
      <c r="E4" s="6680">
        <f>'Com Prof'!D3</f>
        <v>45657</v>
      </c>
      <c r="F4" s="6681"/>
    </row>
    <row r="5" spans="2:24">
      <c r="B5" s="426"/>
      <c r="E5" s="1074"/>
      <c r="F5" s="572"/>
    </row>
    <row r="6" spans="2:24">
      <c r="G6" s="32"/>
      <c r="H6" s="32"/>
      <c r="I6" s="32"/>
      <c r="J6" s="32"/>
      <c r="K6" s="32"/>
      <c r="L6" s="32"/>
      <c r="M6" s="32"/>
      <c r="N6" s="32"/>
      <c r="O6" s="32"/>
      <c r="P6" s="32"/>
      <c r="Q6" s="32"/>
      <c r="R6" s="32"/>
    </row>
    <row r="7" spans="2:24">
      <c r="B7" s="34"/>
      <c r="C7" s="440" t="s">
        <v>851</v>
      </c>
      <c r="D7" s="32"/>
      <c r="E7" s="32"/>
      <c r="F7" s="32"/>
      <c r="G7" s="442"/>
      <c r="H7" s="442"/>
      <c r="I7" s="442"/>
      <c r="J7" s="442"/>
      <c r="K7" s="442"/>
      <c r="L7" s="442"/>
      <c r="M7" s="442"/>
      <c r="N7" s="442"/>
      <c r="O7" s="442"/>
      <c r="P7" s="442"/>
      <c r="Q7" s="442"/>
      <c r="R7" s="34"/>
    </row>
    <row r="8" spans="2:24">
      <c r="B8" s="9046"/>
      <c r="C8" s="9046"/>
      <c r="D8" s="9046"/>
      <c r="E8" s="9046"/>
      <c r="F8" s="9046"/>
      <c r="G8" s="9046"/>
      <c r="H8" s="9046"/>
      <c r="I8" s="9046"/>
      <c r="J8" s="9046"/>
      <c r="K8" s="9046"/>
      <c r="L8" s="9046"/>
      <c r="M8" s="9046"/>
      <c r="N8" s="9046"/>
      <c r="O8" s="9046"/>
      <c r="P8" s="9046"/>
      <c r="Q8" s="9046"/>
      <c r="R8" s="9046"/>
    </row>
    <row r="9" spans="2:24">
      <c r="B9" s="34"/>
      <c r="C9" s="32"/>
      <c r="D9" s="32"/>
      <c r="E9" s="443" t="s">
        <v>193</v>
      </c>
      <c r="F9" s="444" t="s">
        <v>193</v>
      </c>
      <c r="G9" s="443" t="s">
        <v>193</v>
      </c>
      <c r="H9" s="443" t="s">
        <v>193</v>
      </c>
      <c r="I9" s="443"/>
      <c r="J9" s="443" t="s">
        <v>193</v>
      </c>
      <c r="K9" s="443" t="s">
        <v>193</v>
      </c>
      <c r="L9" s="443"/>
      <c r="M9" s="443"/>
      <c r="N9" s="443" t="s">
        <v>193</v>
      </c>
      <c r="O9" s="443"/>
      <c r="P9" s="443"/>
      <c r="Q9" s="443" t="s">
        <v>193</v>
      </c>
      <c r="R9" s="445"/>
    </row>
    <row r="10" spans="2:24">
      <c r="B10" s="34"/>
      <c r="C10" s="32"/>
      <c r="D10" s="32"/>
      <c r="E10" s="443"/>
      <c r="F10" s="444"/>
      <c r="G10" s="443"/>
      <c r="H10" s="443"/>
      <c r="I10" s="443"/>
      <c r="J10" s="443"/>
      <c r="K10" s="443"/>
      <c r="L10" s="443"/>
      <c r="M10" s="443"/>
      <c r="N10" s="443"/>
      <c r="O10" s="443"/>
      <c r="P10" s="443"/>
      <c r="Q10" s="443"/>
      <c r="R10" s="445"/>
    </row>
    <row r="11" spans="2:24" ht="13.5" thickBot="1">
      <c r="B11" s="9047" t="s">
        <v>193</v>
      </c>
      <c r="C11" s="9047"/>
      <c r="D11" s="9047"/>
      <c r="E11" s="9047"/>
      <c r="F11" s="6682" t="s">
        <v>193</v>
      </c>
      <c r="G11" s="6683"/>
      <c r="H11" s="6683"/>
      <c r="I11" s="6683"/>
      <c r="J11" s="6683"/>
      <c r="K11" s="6683"/>
      <c r="L11" s="6683"/>
      <c r="M11" s="6683"/>
      <c r="N11" s="6683"/>
      <c r="O11" s="6683"/>
      <c r="P11" s="6683"/>
      <c r="Q11" s="6682" t="s">
        <v>193</v>
      </c>
      <c r="R11" s="6684"/>
    </row>
    <row r="12" spans="2:24">
      <c r="B12" s="9048" t="s">
        <v>2736</v>
      </c>
      <c r="C12" s="9017"/>
      <c r="D12" s="9017"/>
      <c r="E12" s="9049"/>
      <c r="F12" s="9051" t="s">
        <v>3584</v>
      </c>
      <c r="G12" s="9053" t="s">
        <v>3585</v>
      </c>
      <c r="H12" s="9053"/>
      <c r="I12" s="9053"/>
      <c r="J12" s="9053" t="s">
        <v>3586</v>
      </c>
      <c r="K12" s="9054" t="s">
        <v>3587</v>
      </c>
      <c r="L12" s="9054"/>
      <c r="M12" s="9054"/>
      <c r="N12" s="9054" t="s">
        <v>3588</v>
      </c>
      <c r="O12" s="9054"/>
      <c r="P12" s="9055"/>
      <c r="Q12" s="9056" t="s">
        <v>3589</v>
      </c>
      <c r="R12" s="9033" t="s">
        <v>3590</v>
      </c>
    </row>
    <row r="13" spans="2:24">
      <c r="B13" s="9019"/>
      <c r="C13" s="9020"/>
      <c r="D13" s="9020"/>
      <c r="E13" s="9050"/>
      <c r="F13" s="8972"/>
      <c r="G13" s="6645" t="s">
        <v>832</v>
      </c>
      <c r="H13" s="9036" t="s">
        <v>3446</v>
      </c>
      <c r="I13" s="9036"/>
      <c r="J13" s="8999"/>
      <c r="K13" s="6645" t="s">
        <v>832</v>
      </c>
      <c r="L13" s="9036" t="s">
        <v>3446</v>
      </c>
      <c r="M13" s="9036"/>
      <c r="N13" s="6645" t="s">
        <v>832</v>
      </c>
      <c r="O13" s="9036" t="s">
        <v>3446</v>
      </c>
      <c r="P13" s="9058"/>
      <c r="Q13" s="9032"/>
      <c r="R13" s="9034"/>
    </row>
    <row r="14" spans="2:24">
      <c r="B14" s="9019"/>
      <c r="C14" s="9020"/>
      <c r="D14" s="9020"/>
      <c r="E14" s="9050"/>
      <c r="F14" s="9052"/>
      <c r="G14" s="6647" t="s">
        <v>3449</v>
      </c>
      <c r="H14" s="6646" t="s">
        <v>1804</v>
      </c>
      <c r="I14" s="6646" t="s">
        <v>243</v>
      </c>
      <c r="J14" s="6686" t="s">
        <v>3577</v>
      </c>
      <c r="K14" s="6647" t="s">
        <v>3449</v>
      </c>
      <c r="L14" s="6646" t="s">
        <v>1804</v>
      </c>
      <c r="M14" s="6646" t="s">
        <v>243</v>
      </c>
      <c r="N14" s="6647" t="s">
        <v>3449</v>
      </c>
      <c r="O14" s="6646" t="s">
        <v>1804</v>
      </c>
      <c r="P14" s="6685" t="s">
        <v>243</v>
      </c>
      <c r="Q14" s="9057"/>
      <c r="R14" s="9035"/>
    </row>
    <row r="15" spans="2:24">
      <c r="B15" s="9059" t="s">
        <v>2675</v>
      </c>
      <c r="C15" s="9060"/>
      <c r="D15" s="9060"/>
      <c r="E15" s="9061"/>
      <c r="F15" s="6687" t="s">
        <v>2677</v>
      </c>
      <c r="G15" s="6688" t="s">
        <v>2679</v>
      </c>
      <c r="H15" s="6689" t="s">
        <v>2682</v>
      </c>
      <c r="I15" s="6689" t="s">
        <v>2691</v>
      </c>
      <c r="J15" s="6689" t="s">
        <v>3454</v>
      </c>
      <c r="K15" s="6689" t="s">
        <v>3455</v>
      </c>
      <c r="L15" s="6689" t="s">
        <v>3456</v>
      </c>
      <c r="M15" s="6689" t="s">
        <v>3457</v>
      </c>
      <c r="N15" s="6689" t="s">
        <v>3458</v>
      </c>
      <c r="O15" s="6689" t="s">
        <v>3459</v>
      </c>
      <c r="P15" s="6690" t="s">
        <v>3460</v>
      </c>
      <c r="Q15" s="6691" t="s">
        <v>3461</v>
      </c>
      <c r="R15" s="6692" t="s">
        <v>3462</v>
      </c>
    </row>
    <row r="16" spans="2:24" s="43" customFormat="1">
      <c r="B16" s="6654"/>
      <c r="C16" s="6655"/>
      <c r="D16" s="6655"/>
      <c r="E16" s="6656"/>
      <c r="F16" s="6656"/>
      <c r="G16" s="6656"/>
      <c r="H16" s="6656"/>
      <c r="I16" s="6656"/>
      <c r="J16" s="6656"/>
      <c r="K16" s="6656"/>
      <c r="L16" s="6656"/>
      <c r="M16" s="6656"/>
      <c r="N16" s="6656"/>
      <c r="O16" s="6656"/>
      <c r="P16" s="6655"/>
      <c r="Q16" s="6693"/>
      <c r="R16" s="6694"/>
      <c r="S16" s="4"/>
      <c r="T16" s="4"/>
      <c r="U16" s="4"/>
      <c r="V16" s="4"/>
      <c r="W16" s="4"/>
      <c r="X16" s="4"/>
    </row>
    <row r="17" spans="2:18" s="3" customFormat="1">
      <c r="B17" s="6455">
        <v>1</v>
      </c>
      <c r="C17" s="6456" t="s">
        <v>1718</v>
      </c>
      <c r="D17" s="6456"/>
      <c r="E17" s="6695"/>
      <c r="F17" s="4284">
        <f>SUM(F18:F21)</f>
        <v>0</v>
      </c>
      <c r="G17" s="4284">
        <f>SUM(G18:G21)</f>
        <v>0</v>
      </c>
      <c r="H17" s="4284">
        <f>SUM(H18:H21)</f>
        <v>0</v>
      </c>
      <c r="I17" s="4284">
        <f>SUM(I18:I21)</f>
        <v>0</v>
      </c>
      <c r="J17" s="4284">
        <f t="shared" ref="J17:J25" si="0">F17-G17-H17-I17</f>
        <v>0</v>
      </c>
      <c r="K17" s="4284">
        <f t="shared" ref="K17:P17" si="1">SUM(K18:K21)</f>
        <v>0</v>
      </c>
      <c r="L17" s="4284">
        <f t="shared" si="1"/>
        <v>0</v>
      </c>
      <c r="M17" s="4284">
        <f t="shared" si="1"/>
        <v>0</v>
      </c>
      <c r="N17" s="4284">
        <f t="shared" si="1"/>
        <v>0</v>
      </c>
      <c r="O17" s="4284">
        <f t="shared" si="1"/>
        <v>0</v>
      </c>
      <c r="P17" s="6696">
        <f t="shared" si="1"/>
        <v>0</v>
      </c>
      <c r="Q17" s="4284">
        <f t="shared" ref="Q17:Q25" si="2">J17+K17+L17+M17-N17-O17-P17</f>
        <v>0</v>
      </c>
      <c r="R17" s="6697">
        <f>SUM(R18:R21)</f>
        <v>0</v>
      </c>
    </row>
    <row r="18" spans="2:18">
      <c r="B18" s="6567"/>
      <c r="C18" s="6568" t="s">
        <v>1657</v>
      </c>
      <c r="D18" s="6569" t="s">
        <v>2763</v>
      </c>
      <c r="E18" s="6698"/>
      <c r="F18" s="6699"/>
      <c r="G18" s="6699"/>
      <c r="H18" s="6699"/>
      <c r="I18" s="6699"/>
      <c r="J18" s="6700">
        <f t="shared" si="0"/>
        <v>0</v>
      </c>
      <c r="K18" s="6699"/>
      <c r="L18" s="6699"/>
      <c r="M18" s="6699"/>
      <c r="N18" s="6699"/>
      <c r="O18" s="6699"/>
      <c r="P18" s="6701"/>
      <c r="Q18" s="6700">
        <f t="shared" si="2"/>
        <v>0</v>
      </c>
      <c r="R18" s="6702"/>
    </row>
    <row r="19" spans="2:18">
      <c r="B19" s="6567"/>
      <c r="C19" s="6568" t="s">
        <v>1660</v>
      </c>
      <c r="D19" s="6569" t="s">
        <v>2764</v>
      </c>
      <c r="E19" s="6698"/>
      <c r="F19" s="6699"/>
      <c r="G19" s="6699"/>
      <c r="H19" s="6699"/>
      <c r="I19" s="6699"/>
      <c r="J19" s="6700">
        <f t="shared" si="0"/>
        <v>0</v>
      </c>
      <c r="K19" s="6703"/>
      <c r="L19" s="6703"/>
      <c r="M19" s="6699"/>
      <c r="N19" s="6699"/>
      <c r="O19" s="6699"/>
      <c r="P19" s="6701"/>
      <c r="Q19" s="6700">
        <f t="shared" si="2"/>
        <v>0</v>
      </c>
      <c r="R19" s="6702"/>
    </row>
    <row r="20" spans="2:18">
      <c r="B20" s="6567"/>
      <c r="C20" s="6568" t="s">
        <v>1663</v>
      </c>
      <c r="D20" s="6569" t="s">
        <v>2765</v>
      </c>
      <c r="E20" s="6698"/>
      <c r="F20" s="6699"/>
      <c r="G20" s="6699"/>
      <c r="H20" s="6703"/>
      <c r="I20" s="6703"/>
      <c r="J20" s="6704">
        <f t="shared" si="0"/>
        <v>0</v>
      </c>
      <c r="K20" s="6701"/>
      <c r="L20" s="6699"/>
      <c r="M20" s="6705"/>
      <c r="N20" s="6699"/>
      <c r="O20" s="6699"/>
      <c r="P20" s="6701"/>
      <c r="Q20" s="6700">
        <f t="shared" si="2"/>
        <v>0</v>
      </c>
      <c r="R20" s="6702"/>
    </row>
    <row r="21" spans="2:18">
      <c r="B21" s="6567"/>
      <c r="C21" s="6568" t="s">
        <v>1666</v>
      </c>
      <c r="D21" s="6569" t="s">
        <v>2766</v>
      </c>
      <c r="E21" s="6698"/>
      <c r="F21" s="6699"/>
      <c r="G21" s="6701"/>
      <c r="H21" s="6701"/>
      <c r="I21" s="6699"/>
      <c r="J21" s="6706">
        <f t="shared" si="0"/>
        <v>0</v>
      </c>
      <c r="K21" s="6701"/>
      <c r="L21" s="6699"/>
      <c r="M21" s="6707"/>
      <c r="N21" s="6703"/>
      <c r="O21" s="6699"/>
      <c r="P21" s="6701"/>
      <c r="Q21" s="6700">
        <f t="shared" si="2"/>
        <v>0</v>
      </c>
      <c r="R21" s="6702"/>
    </row>
    <row r="22" spans="2:18" s="3" customFormat="1">
      <c r="B22" s="6567">
        <v>2</v>
      </c>
      <c r="C22" s="6575" t="s">
        <v>3469</v>
      </c>
      <c r="D22" s="6569"/>
      <c r="E22" s="6698"/>
      <c r="F22" s="6703"/>
      <c r="G22" s="6701"/>
      <c r="H22" s="6701"/>
      <c r="I22" s="6699"/>
      <c r="J22" s="6708">
        <f t="shared" si="0"/>
        <v>0</v>
      </c>
      <c r="K22" s="6701"/>
      <c r="L22" s="6701"/>
      <c r="M22" s="6699"/>
      <c r="N22" s="6705"/>
      <c r="O22" s="6705"/>
      <c r="P22" s="6701"/>
      <c r="Q22" s="6700">
        <f t="shared" si="2"/>
        <v>0</v>
      </c>
      <c r="R22" s="6702"/>
    </row>
    <row r="23" spans="2:18" s="3" customFormat="1">
      <c r="B23" s="6567">
        <v>3</v>
      </c>
      <c r="C23" s="6575" t="s">
        <v>3470</v>
      </c>
      <c r="D23" s="6569"/>
      <c r="E23" s="6698"/>
      <c r="F23" s="6699"/>
      <c r="G23" s="6709"/>
      <c r="H23" s="6701"/>
      <c r="I23" s="6701"/>
      <c r="J23" s="6704">
        <f t="shared" si="0"/>
        <v>0</v>
      </c>
      <c r="K23" s="6701"/>
      <c r="L23" s="6701"/>
      <c r="M23" s="6699"/>
      <c r="N23" s="6705"/>
      <c r="O23" s="6705"/>
      <c r="P23" s="6710"/>
      <c r="Q23" s="6700">
        <f t="shared" si="2"/>
        <v>0</v>
      </c>
      <c r="R23" s="6702"/>
    </row>
    <row r="24" spans="2:18" s="3" customFormat="1">
      <c r="B24" s="6567">
        <v>4</v>
      </c>
      <c r="C24" s="6569" t="s">
        <v>3471</v>
      </c>
      <c r="D24" s="6569"/>
      <c r="E24" s="6698"/>
      <c r="F24" s="6699"/>
      <c r="G24" s="6711"/>
      <c r="H24" s="6701"/>
      <c r="I24" s="6701"/>
      <c r="J24" s="6704">
        <f t="shared" si="0"/>
        <v>0</v>
      </c>
      <c r="K24" s="6701"/>
      <c r="L24" s="6701"/>
      <c r="M24" s="6699"/>
      <c r="N24" s="6705"/>
      <c r="O24" s="6707"/>
      <c r="P24" s="6699"/>
      <c r="Q24" s="6712">
        <f t="shared" si="2"/>
        <v>0</v>
      </c>
      <c r="R24" s="6702"/>
    </row>
    <row r="25" spans="2:18" s="3" customFormat="1">
      <c r="B25" s="6713">
        <v>5</v>
      </c>
      <c r="C25" s="6714" t="s">
        <v>3472</v>
      </c>
      <c r="D25" s="6714"/>
      <c r="E25" s="6715"/>
      <c r="F25" s="6699"/>
      <c r="G25" s="6711"/>
      <c r="H25" s="6701"/>
      <c r="I25" s="6701"/>
      <c r="J25" s="6704">
        <f t="shared" si="0"/>
        <v>0</v>
      </c>
      <c r="K25" s="6701"/>
      <c r="L25" s="6701"/>
      <c r="M25" s="6699"/>
      <c r="N25" s="6705"/>
      <c r="O25" s="6705"/>
      <c r="P25" s="6705"/>
      <c r="Q25" s="6712">
        <f t="shared" si="2"/>
        <v>0</v>
      </c>
      <c r="R25" s="6702"/>
    </row>
    <row r="26" spans="2:18">
      <c r="B26" s="6716"/>
      <c r="C26" s="6717"/>
      <c r="D26" s="6717"/>
      <c r="E26" s="6718"/>
      <c r="F26" s="6719"/>
      <c r="G26" s="43"/>
      <c r="H26" s="755"/>
      <c r="I26" s="755"/>
      <c r="J26" s="6720"/>
      <c r="K26" s="6720"/>
      <c r="L26" s="6720"/>
      <c r="M26" s="6721"/>
      <c r="N26" s="6722"/>
      <c r="O26" s="6723"/>
      <c r="P26" s="6723"/>
      <c r="Q26" s="6723"/>
      <c r="R26" s="6724"/>
    </row>
    <row r="27" spans="2:18" s="3" customFormat="1">
      <c r="B27" s="6725"/>
      <c r="C27" s="6726" t="s">
        <v>2718</v>
      </c>
      <c r="D27" s="6726"/>
      <c r="E27" s="6726"/>
      <c r="F27" s="6727">
        <f t="shared" ref="F27:R27" si="3">F17+F22+F23+F24+F25</f>
        <v>0</v>
      </c>
      <c r="G27" s="6728">
        <f t="shared" si="3"/>
        <v>0</v>
      </c>
      <c r="H27" s="6729">
        <f t="shared" si="3"/>
        <v>0</v>
      </c>
      <c r="I27" s="6729">
        <f t="shared" si="3"/>
        <v>0</v>
      </c>
      <c r="J27" s="6729">
        <f t="shared" si="3"/>
        <v>0</v>
      </c>
      <c r="K27" s="6729">
        <f t="shared" si="3"/>
        <v>0</v>
      </c>
      <c r="L27" s="6729">
        <f t="shared" si="3"/>
        <v>0</v>
      </c>
      <c r="M27" s="6730">
        <f t="shared" si="3"/>
        <v>0</v>
      </c>
      <c r="N27" s="6731">
        <f t="shared" si="3"/>
        <v>0</v>
      </c>
      <c r="O27" s="6731">
        <f t="shared" si="3"/>
        <v>0</v>
      </c>
      <c r="P27" s="6731">
        <f t="shared" si="3"/>
        <v>0</v>
      </c>
      <c r="Q27" s="6731">
        <f t="shared" si="3"/>
        <v>0</v>
      </c>
      <c r="R27" s="6732">
        <f t="shared" si="3"/>
        <v>0</v>
      </c>
    </row>
    <row r="28" spans="2:18">
      <c r="B28" s="6733"/>
      <c r="C28" s="6717"/>
      <c r="D28" s="6717"/>
      <c r="E28" s="6718"/>
      <c r="F28" s="6719"/>
      <c r="G28" s="43"/>
      <c r="H28" s="755"/>
      <c r="I28" s="755"/>
      <c r="J28" s="6720"/>
      <c r="K28" s="6720"/>
      <c r="L28" s="6720"/>
      <c r="M28" s="6721"/>
      <c r="N28" s="6722"/>
      <c r="O28" s="6723"/>
      <c r="P28" s="6723"/>
      <c r="Q28" s="6723"/>
      <c r="R28" s="6724"/>
    </row>
    <row r="29" spans="2:18" s="3" customFormat="1">
      <c r="B29" s="6567">
        <v>6</v>
      </c>
      <c r="C29" s="6575" t="s">
        <v>1719</v>
      </c>
      <c r="D29" s="6569"/>
      <c r="E29" s="6698"/>
      <c r="F29" s="6699"/>
      <c r="G29" s="6711"/>
      <c r="H29" s="6701"/>
      <c r="I29" s="6701"/>
      <c r="J29" s="6704">
        <f>F29-G29-H29-I29</f>
        <v>0</v>
      </c>
      <c r="K29" s="6701"/>
      <c r="L29" s="6701"/>
      <c r="M29" s="6699"/>
      <c r="N29" s="6705"/>
      <c r="O29" s="6705"/>
      <c r="P29" s="6705"/>
      <c r="Q29" s="6712">
        <f>J29+K29+L29+M29-N29-O29-P29</f>
        <v>0</v>
      </c>
      <c r="R29" s="6702"/>
    </row>
    <row r="30" spans="2:18" s="3" customFormat="1">
      <c r="B30" s="6567">
        <v>7</v>
      </c>
      <c r="C30" s="6575" t="s">
        <v>1720</v>
      </c>
      <c r="D30" s="6569"/>
      <c r="E30" s="6698"/>
      <c r="F30" s="6699"/>
      <c r="G30" s="6711"/>
      <c r="H30" s="6701"/>
      <c r="I30" s="6701"/>
      <c r="J30" s="6704">
        <f>F30-G30-H30-I30</f>
        <v>0</v>
      </c>
      <c r="K30" s="6701"/>
      <c r="L30" s="6701"/>
      <c r="M30" s="6699"/>
      <c r="N30" s="6705"/>
      <c r="O30" s="6705"/>
      <c r="P30" s="6705"/>
      <c r="Q30" s="6712">
        <f>J30+K30+L30+M30-N30-O30-P30</f>
        <v>0</v>
      </c>
      <c r="R30" s="6702"/>
    </row>
    <row r="31" spans="2:18" s="3" customFormat="1">
      <c r="B31" s="6567">
        <v>8</v>
      </c>
      <c r="C31" s="6575" t="s">
        <v>3473</v>
      </c>
      <c r="D31" s="6569"/>
      <c r="E31" s="6698"/>
      <c r="F31" s="6699"/>
      <c r="G31" s="6711"/>
      <c r="H31" s="6701"/>
      <c r="I31" s="6701"/>
      <c r="J31" s="6704">
        <f>F31-G31-H31-I31</f>
        <v>0</v>
      </c>
      <c r="K31" s="6701"/>
      <c r="L31" s="6701"/>
      <c r="M31" s="6699"/>
      <c r="N31" s="6705"/>
      <c r="O31" s="6705"/>
      <c r="P31" s="6705"/>
      <c r="Q31" s="6712">
        <f>J31+K31+L31+M31-N31-O31-P31</f>
        <v>0</v>
      </c>
      <c r="R31" s="6702"/>
    </row>
    <row r="32" spans="2:18">
      <c r="B32" s="6734"/>
      <c r="C32" s="6717"/>
      <c r="D32" s="6717"/>
      <c r="E32" s="6718"/>
      <c r="F32" s="6719"/>
      <c r="G32" s="43"/>
      <c r="H32" s="755"/>
      <c r="I32" s="755"/>
      <c r="J32" s="6720"/>
      <c r="K32" s="6720"/>
      <c r="L32" s="6720"/>
      <c r="M32" s="6721"/>
      <c r="N32" s="6722"/>
      <c r="O32" s="6723"/>
      <c r="P32" s="6723"/>
      <c r="Q32" s="6723"/>
      <c r="R32" s="6724"/>
    </row>
    <row r="33" spans="2:18" s="3" customFormat="1">
      <c r="B33" s="6735"/>
      <c r="C33" s="6736" t="s">
        <v>2719</v>
      </c>
      <c r="D33" s="6736"/>
      <c r="E33" s="6736"/>
      <c r="F33" s="6737">
        <f t="shared" ref="F33:R33" si="4">F29+F30+F31</f>
        <v>0</v>
      </c>
      <c r="G33" s="6738">
        <f t="shared" si="4"/>
        <v>0</v>
      </c>
      <c r="H33" s="6739">
        <f t="shared" si="4"/>
        <v>0</v>
      </c>
      <c r="I33" s="6739">
        <f t="shared" si="4"/>
        <v>0</v>
      </c>
      <c r="J33" s="6739">
        <f t="shared" si="4"/>
        <v>0</v>
      </c>
      <c r="K33" s="6739">
        <f t="shared" si="4"/>
        <v>0</v>
      </c>
      <c r="L33" s="6739">
        <f t="shared" si="4"/>
        <v>0</v>
      </c>
      <c r="M33" s="6740">
        <f t="shared" si="4"/>
        <v>0</v>
      </c>
      <c r="N33" s="6741">
        <f t="shared" si="4"/>
        <v>0</v>
      </c>
      <c r="O33" s="6741">
        <f t="shared" si="4"/>
        <v>0</v>
      </c>
      <c r="P33" s="6741">
        <f t="shared" si="4"/>
        <v>0</v>
      </c>
      <c r="Q33" s="6741">
        <f t="shared" si="4"/>
        <v>0</v>
      </c>
      <c r="R33" s="6742">
        <f t="shared" si="4"/>
        <v>0</v>
      </c>
    </row>
    <row r="34" spans="2:18">
      <c r="B34" s="6734"/>
      <c r="C34" s="6717"/>
      <c r="D34" s="6717"/>
      <c r="E34" s="6718"/>
      <c r="F34" s="6719"/>
      <c r="G34" s="43"/>
      <c r="H34" s="755"/>
      <c r="I34" s="755"/>
      <c r="J34" s="6720"/>
      <c r="K34" s="6720"/>
      <c r="L34" s="6720"/>
      <c r="M34" s="6721"/>
      <c r="N34" s="6722"/>
      <c r="O34" s="6723"/>
      <c r="P34" s="6723"/>
      <c r="Q34" s="6723"/>
      <c r="R34" s="6724"/>
    </row>
    <row r="35" spans="2:18">
      <c r="B35" s="6567">
        <v>9</v>
      </c>
      <c r="C35" s="6569" t="s">
        <v>3474</v>
      </c>
      <c r="D35" s="6569"/>
      <c r="E35" s="6698"/>
      <c r="F35" s="6700">
        <f>SUM(F36:F40)</f>
        <v>0</v>
      </c>
      <c r="G35" s="6706">
        <f>SUM(G36:G40)</f>
        <v>0</v>
      </c>
      <c r="H35" s="6704">
        <f>SUM(H36:H40)</f>
        <v>0</v>
      </c>
      <c r="I35" s="6704">
        <f>SUM(I36:I40)</f>
        <v>0</v>
      </c>
      <c r="J35" s="6704">
        <f t="shared" ref="J35:J98" si="5">F35-G35-H35-I35</f>
        <v>0</v>
      </c>
      <c r="K35" s="6704">
        <f t="shared" ref="K35:P35" si="6">SUM(K36:K40)</f>
        <v>0</v>
      </c>
      <c r="L35" s="6704">
        <f t="shared" si="6"/>
        <v>0</v>
      </c>
      <c r="M35" s="6700">
        <f t="shared" si="6"/>
        <v>0</v>
      </c>
      <c r="N35" s="6712">
        <f t="shared" si="6"/>
        <v>0</v>
      </c>
      <c r="O35" s="6712">
        <f t="shared" si="6"/>
        <v>0</v>
      </c>
      <c r="P35" s="6712">
        <f t="shared" si="6"/>
        <v>0</v>
      </c>
      <c r="Q35" s="6712">
        <f t="shared" ref="Q35:Q98" si="7">J35+K35+L35+M35-N35-O35-P35</f>
        <v>0</v>
      </c>
      <c r="R35" s="6743">
        <f>SUM(R36:R40)</f>
        <v>0</v>
      </c>
    </row>
    <row r="36" spans="2:18">
      <c r="B36" s="6567"/>
      <c r="C36" s="6568" t="s">
        <v>1657</v>
      </c>
      <c r="D36" s="6569" t="s">
        <v>3475</v>
      </c>
      <c r="E36" s="6698"/>
      <c r="F36" s="6699"/>
      <c r="G36" s="6711"/>
      <c r="H36" s="6701"/>
      <c r="I36" s="6701"/>
      <c r="J36" s="6704">
        <f t="shared" si="5"/>
        <v>0</v>
      </c>
      <c r="K36" s="6701"/>
      <c r="L36" s="6701"/>
      <c r="M36" s="6699"/>
      <c r="N36" s="6705"/>
      <c r="O36" s="6705"/>
      <c r="P36" s="6705"/>
      <c r="Q36" s="6712">
        <f t="shared" si="7"/>
        <v>0</v>
      </c>
      <c r="R36" s="6702"/>
    </row>
    <row r="37" spans="2:18">
      <c r="B37" s="6567"/>
      <c r="C37" s="6568" t="s">
        <v>1660</v>
      </c>
      <c r="D37" s="6569" t="s">
        <v>3476</v>
      </c>
      <c r="E37" s="6698"/>
      <c r="F37" s="6699"/>
      <c r="G37" s="6711"/>
      <c r="H37" s="6701"/>
      <c r="I37" s="6701"/>
      <c r="J37" s="6704">
        <f t="shared" si="5"/>
        <v>0</v>
      </c>
      <c r="K37" s="6701"/>
      <c r="L37" s="6701"/>
      <c r="M37" s="6699"/>
      <c r="N37" s="6705"/>
      <c r="O37" s="6705"/>
      <c r="P37" s="6705"/>
      <c r="Q37" s="6712">
        <f t="shared" si="7"/>
        <v>0</v>
      </c>
      <c r="R37" s="6702"/>
    </row>
    <row r="38" spans="2:18">
      <c r="B38" s="6567"/>
      <c r="C38" s="6568" t="s">
        <v>1663</v>
      </c>
      <c r="D38" s="6569" t="s">
        <v>3477</v>
      </c>
      <c r="E38" s="6698"/>
      <c r="F38" s="6699"/>
      <c r="G38" s="6711"/>
      <c r="H38" s="6701"/>
      <c r="I38" s="6701"/>
      <c r="J38" s="6704">
        <f t="shared" si="5"/>
        <v>0</v>
      </c>
      <c r="K38" s="6701"/>
      <c r="L38" s="6701"/>
      <c r="M38" s="6699"/>
      <c r="N38" s="6705"/>
      <c r="O38" s="6705"/>
      <c r="P38" s="6705"/>
      <c r="Q38" s="6712">
        <f t="shared" si="7"/>
        <v>0</v>
      </c>
      <c r="R38" s="6702"/>
    </row>
    <row r="39" spans="2:18">
      <c r="B39" s="6567"/>
      <c r="C39" s="6568" t="s">
        <v>1666</v>
      </c>
      <c r="D39" s="6569" t="s">
        <v>3478</v>
      </c>
      <c r="E39" s="6698"/>
      <c r="F39" s="6699"/>
      <c r="G39" s="6711"/>
      <c r="H39" s="6701"/>
      <c r="I39" s="6701"/>
      <c r="J39" s="6704">
        <f t="shared" si="5"/>
        <v>0</v>
      </c>
      <c r="K39" s="6701"/>
      <c r="L39" s="6701"/>
      <c r="M39" s="6699"/>
      <c r="N39" s="6705"/>
      <c r="O39" s="6705"/>
      <c r="P39" s="6705"/>
      <c r="Q39" s="6712">
        <f t="shared" si="7"/>
        <v>0</v>
      </c>
      <c r="R39" s="6702"/>
    </row>
    <row r="40" spans="2:18">
      <c r="B40" s="6567"/>
      <c r="C40" s="6568" t="s">
        <v>1668</v>
      </c>
      <c r="D40" s="6569" t="s">
        <v>3485</v>
      </c>
      <c r="E40" s="6698"/>
      <c r="F40" s="6700">
        <f>F41+F42</f>
        <v>0</v>
      </c>
      <c r="G40" s="6706">
        <f>G41+G42</f>
        <v>0</v>
      </c>
      <c r="H40" s="6704">
        <f>H41+H42</f>
        <v>0</v>
      </c>
      <c r="I40" s="6704">
        <f>I41+I42</f>
        <v>0</v>
      </c>
      <c r="J40" s="6704">
        <f t="shared" si="5"/>
        <v>0</v>
      </c>
      <c r="K40" s="6704">
        <f t="shared" ref="K40:P40" si="8">K41+K42</f>
        <v>0</v>
      </c>
      <c r="L40" s="6704">
        <f t="shared" si="8"/>
        <v>0</v>
      </c>
      <c r="M40" s="6700">
        <f t="shared" si="8"/>
        <v>0</v>
      </c>
      <c r="N40" s="6744">
        <f t="shared" si="8"/>
        <v>0</v>
      </c>
      <c r="O40" s="6700">
        <f t="shared" si="8"/>
        <v>0</v>
      </c>
      <c r="P40" s="6712">
        <f t="shared" si="8"/>
        <v>0</v>
      </c>
      <c r="Q40" s="6712">
        <f t="shared" si="7"/>
        <v>0</v>
      </c>
      <c r="R40" s="6743">
        <f>R41+R42</f>
        <v>0</v>
      </c>
    </row>
    <row r="41" spans="2:18">
      <c r="B41" s="6745"/>
      <c r="C41" s="6746"/>
      <c r="D41" s="6569" t="s">
        <v>3480</v>
      </c>
      <c r="E41" s="6698" t="s">
        <v>3565</v>
      </c>
      <c r="F41" s="6747"/>
      <c r="G41" s="6748"/>
      <c r="H41" s="6701"/>
      <c r="I41" s="6701"/>
      <c r="J41" s="6704">
        <f t="shared" si="5"/>
        <v>0</v>
      </c>
      <c r="K41" s="6701"/>
      <c r="L41" s="6701"/>
      <c r="M41" s="6699"/>
      <c r="N41" s="6705"/>
      <c r="O41" s="6699"/>
      <c r="P41" s="6705"/>
      <c r="Q41" s="6712">
        <f t="shared" si="7"/>
        <v>0</v>
      </c>
      <c r="R41" s="6702"/>
    </row>
    <row r="42" spans="2:18" s="3" customFormat="1">
      <c r="B42" s="6745"/>
      <c r="C42" s="6746"/>
      <c r="D42" s="6569" t="s">
        <v>3482</v>
      </c>
      <c r="E42" s="6698" t="s">
        <v>3483</v>
      </c>
      <c r="F42" s="6699"/>
      <c r="G42" s="6701"/>
      <c r="H42" s="6701"/>
      <c r="I42" s="6701"/>
      <c r="J42" s="6704">
        <f t="shared" si="5"/>
        <v>0</v>
      </c>
      <c r="K42" s="6701"/>
      <c r="L42" s="6701"/>
      <c r="M42" s="6699"/>
      <c r="N42" s="6705"/>
      <c r="O42" s="6699"/>
      <c r="P42" s="6749"/>
      <c r="Q42" s="6700">
        <f t="shared" si="7"/>
        <v>0</v>
      </c>
      <c r="R42" s="6702"/>
    </row>
    <row r="43" spans="2:18">
      <c r="B43" s="6567">
        <v>10</v>
      </c>
      <c r="C43" s="6569" t="s">
        <v>3484</v>
      </c>
      <c r="D43" s="6569"/>
      <c r="E43" s="6698"/>
      <c r="F43" s="6700">
        <f>SUM(F44:F47)</f>
        <v>0</v>
      </c>
      <c r="G43" s="6704">
        <f>SUM(G44:G47)</f>
        <v>0</v>
      </c>
      <c r="H43" s="6704">
        <f>SUM(H44:H47)</f>
        <v>0</v>
      </c>
      <c r="I43" s="6704">
        <f>SUM(I44:I47)</f>
        <v>0</v>
      </c>
      <c r="J43" s="6704">
        <f t="shared" si="5"/>
        <v>0</v>
      </c>
      <c r="K43" s="6704">
        <f t="shared" ref="K43:P43" si="9">SUM(K44:K47)</f>
        <v>0</v>
      </c>
      <c r="L43" s="6704">
        <f t="shared" si="9"/>
        <v>0</v>
      </c>
      <c r="M43" s="6700">
        <f t="shared" si="9"/>
        <v>0</v>
      </c>
      <c r="N43" s="6712">
        <f t="shared" si="9"/>
        <v>0</v>
      </c>
      <c r="O43" s="6700">
        <f t="shared" si="9"/>
        <v>0</v>
      </c>
      <c r="P43" s="6706">
        <f t="shared" si="9"/>
        <v>0</v>
      </c>
      <c r="Q43" s="6700">
        <f t="shared" si="7"/>
        <v>0</v>
      </c>
      <c r="R43" s="6743">
        <f>SUM(R44:R47)</f>
        <v>0</v>
      </c>
    </row>
    <row r="44" spans="2:18">
      <c r="B44" s="6745"/>
      <c r="C44" s="6568" t="s">
        <v>1657</v>
      </c>
      <c r="D44" s="6569" t="s">
        <v>2786</v>
      </c>
      <c r="E44" s="6698"/>
      <c r="F44" s="6699"/>
      <c r="G44" s="6699"/>
      <c r="H44" s="6748"/>
      <c r="I44" s="6701"/>
      <c r="J44" s="6704">
        <f t="shared" si="5"/>
        <v>0</v>
      </c>
      <c r="K44" s="6701"/>
      <c r="L44" s="6701"/>
      <c r="M44" s="6699"/>
      <c r="N44" s="6705"/>
      <c r="O44" s="6747"/>
      <c r="P44" s="6701"/>
      <c r="Q44" s="6700">
        <f t="shared" si="7"/>
        <v>0</v>
      </c>
      <c r="R44" s="6702"/>
    </row>
    <row r="45" spans="2:18">
      <c r="B45" s="6745"/>
      <c r="C45" s="6568" t="s">
        <v>1660</v>
      </c>
      <c r="D45" s="6569" t="s">
        <v>3485</v>
      </c>
      <c r="E45" s="6698"/>
      <c r="F45" s="6699"/>
      <c r="G45" s="6699"/>
      <c r="H45" s="6701"/>
      <c r="I45" s="6701"/>
      <c r="J45" s="6704">
        <f t="shared" si="5"/>
        <v>0</v>
      </c>
      <c r="K45" s="6699"/>
      <c r="L45" s="6749"/>
      <c r="M45" s="6699"/>
      <c r="N45" s="6705"/>
      <c r="O45" s="6699"/>
      <c r="P45" s="6701"/>
      <c r="Q45" s="6700">
        <f t="shared" si="7"/>
        <v>0</v>
      </c>
      <c r="R45" s="6702"/>
    </row>
    <row r="46" spans="2:18">
      <c r="B46" s="6745"/>
      <c r="C46" s="6568" t="s">
        <v>1663</v>
      </c>
      <c r="D46" s="6569" t="s">
        <v>3477</v>
      </c>
      <c r="E46" s="6698"/>
      <c r="F46" s="6699"/>
      <c r="G46" s="6699"/>
      <c r="H46" s="6701"/>
      <c r="I46" s="6701"/>
      <c r="J46" s="6704">
        <f t="shared" si="5"/>
        <v>0</v>
      </c>
      <c r="K46" s="6699"/>
      <c r="L46" s="6711"/>
      <c r="M46" s="6699"/>
      <c r="N46" s="6705"/>
      <c r="O46" s="6699"/>
      <c r="P46" s="6701"/>
      <c r="Q46" s="6700">
        <f t="shared" si="7"/>
        <v>0</v>
      </c>
      <c r="R46" s="6702"/>
    </row>
    <row r="47" spans="2:18" s="3" customFormat="1">
      <c r="B47" s="6745"/>
      <c r="C47" s="6568" t="s">
        <v>1666</v>
      </c>
      <c r="D47" s="6569" t="s">
        <v>2789</v>
      </c>
      <c r="E47" s="6698"/>
      <c r="F47" s="6699"/>
      <c r="G47" s="6699"/>
      <c r="H47" s="6701"/>
      <c r="I47" s="6701"/>
      <c r="J47" s="6704">
        <f t="shared" si="5"/>
        <v>0</v>
      </c>
      <c r="K47" s="6699"/>
      <c r="L47" s="6711"/>
      <c r="M47" s="6699"/>
      <c r="N47" s="6705"/>
      <c r="O47" s="6699"/>
      <c r="P47" s="6701"/>
      <c r="Q47" s="6700">
        <f t="shared" si="7"/>
        <v>0</v>
      </c>
      <c r="R47" s="6702">
        <v>0</v>
      </c>
    </row>
    <row r="48" spans="2:18">
      <c r="B48" s="6567">
        <v>11</v>
      </c>
      <c r="C48" s="6569" t="s">
        <v>3486</v>
      </c>
      <c r="D48" s="6569"/>
      <c r="E48" s="6698"/>
      <c r="F48" s="6750">
        <f>SUM(F49:F51)</f>
        <v>0</v>
      </c>
      <c r="G48" s="6750">
        <f>SUM(G49:G51)</f>
        <v>0</v>
      </c>
      <c r="H48" s="6751">
        <f>SUM(H49:H51)</f>
        <v>0</v>
      </c>
      <c r="I48" s="6751">
        <f>SUM(I49:I51)</f>
        <v>0</v>
      </c>
      <c r="J48" s="6704">
        <f t="shared" si="5"/>
        <v>0</v>
      </c>
      <c r="K48" s="6750">
        <f t="shared" ref="K48:P48" si="10">SUM(K49:K51)</f>
        <v>0</v>
      </c>
      <c r="L48" s="6752">
        <f t="shared" si="10"/>
        <v>0</v>
      </c>
      <c r="M48" s="6750">
        <f t="shared" si="10"/>
        <v>0</v>
      </c>
      <c r="N48" s="6753">
        <f t="shared" si="10"/>
        <v>0</v>
      </c>
      <c r="O48" s="6750">
        <f t="shared" si="10"/>
        <v>0</v>
      </c>
      <c r="P48" s="6751">
        <f t="shared" si="10"/>
        <v>0</v>
      </c>
      <c r="Q48" s="6700">
        <f t="shared" si="7"/>
        <v>0</v>
      </c>
      <c r="R48" s="6754">
        <f>SUM(R49:R51)</f>
        <v>0</v>
      </c>
    </row>
    <row r="49" spans="2:18">
      <c r="B49" s="6745"/>
      <c r="C49" s="6569" t="s">
        <v>1657</v>
      </c>
      <c r="D49" s="6569" t="s">
        <v>2071</v>
      </c>
      <c r="E49" s="6698"/>
      <c r="F49" s="6699"/>
      <c r="G49" s="6699"/>
      <c r="H49" s="6699"/>
      <c r="I49" s="6748"/>
      <c r="J49" s="6704">
        <f t="shared" si="5"/>
        <v>0</v>
      </c>
      <c r="K49" s="6699"/>
      <c r="L49" s="6711"/>
      <c r="M49" s="6699"/>
      <c r="N49" s="6705"/>
      <c r="O49" s="6699"/>
      <c r="P49" s="6701"/>
      <c r="Q49" s="6700">
        <f t="shared" si="7"/>
        <v>0</v>
      </c>
      <c r="R49" s="6702"/>
    </row>
    <row r="50" spans="2:18">
      <c r="B50" s="6745"/>
      <c r="C50" s="6569" t="s">
        <v>1660</v>
      </c>
      <c r="D50" s="6569" t="s">
        <v>3487</v>
      </c>
      <c r="E50" s="6698"/>
      <c r="F50" s="6699"/>
      <c r="G50" s="6699"/>
      <c r="H50" s="6699"/>
      <c r="I50" s="6701"/>
      <c r="J50" s="6704">
        <f t="shared" si="5"/>
        <v>0</v>
      </c>
      <c r="K50" s="6699"/>
      <c r="L50" s="6711"/>
      <c r="M50" s="6699"/>
      <c r="N50" s="6705"/>
      <c r="O50" s="6699"/>
      <c r="P50" s="6701"/>
      <c r="Q50" s="6700">
        <f t="shared" si="7"/>
        <v>0</v>
      </c>
      <c r="R50" s="6702"/>
    </row>
    <row r="51" spans="2:18" s="3" customFormat="1">
      <c r="B51" s="6745"/>
      <c r="C51" s="6569" t="s">
        <v>1663</v>
      </c>
      <c r="D51" s="6569" t="s">
        <v>3488</v>
      </c>
      <c r="E51" s="6698"/>
      <c r="F51" s="6699"/>
      <c r="G51" s="6699"/>
      <c r="H51" s="6699"/>
      <c r="I51" s="6701"/>
      <c r="J51" s="6704">
        <f t="shared" si="5"/>
        <v>0</v>
      </c>
      <c r="K51" s="6699"/>
      <c r="L51" s="6711"/>
      <c r="M51" s="6699"/>
      <c r="N51" s="6705"/>
      <c r="O51" s="6699"/>
      <c r="P51" s="6701"/>
      <c r="Q51" s="6700">
        <f t="shared" si="7"/>
        <v>0</v>
      </c>
      <c r="R51" s="6702"/>
    </row>
    <row r="52" spans="2:18" s="3" customFormat="1">
      <c r="B52" s="6567">
        <v>12</v>
      </c>
      <c r="C52" s="6569" t="s">
        <v>3489</v>
      </c>
      <c r="D52" s="6569"/>
      <c r="E52" s="6698"/>
      <c r="F52" s="6700">
        <f>F53+F60+F67+F74</f>
        <v>0</v>
      </c>
      <c r="G52" s="6700">
        <f>G53+G60+G67+G74</f>
        <v>0</v>
      </c>
      <c r="H52" s="6700">
        <f>H53+H60+H67+H74</f>
        <v>0</v>
      </c>
      <c r="I52" s="6704">
        <f>I53+I60+I67+I74</f>
        <v>0</v>
      </c>
      <c r="J52" s="6704">
        <f t="shared" si="5"/>
        <v>0</v>
      </c>
      <c r="K52" s="6700">
        <f t="shared" ref="K52:P52" si="11">K53+K60+K67+K74</f>
        <v>0</v>
      </c>
      <c r="L52" s="6706">
        <f t="shared" si="11"/>
        <v>0</v>
      </c>
      <c r="M52" s="6700">
        <f t="shared" si="11"/>
        <v>0</v>
      </c>
      <c r="N52" s="6712">
        <f t="shared" si="11"/>
        <v>0</v>
      </c>
      <c r="O52" s="6700">
        <f t="shared" si="11"/>
        <v>0</v>
      </c>
      <c r="P52" s="6704">
        <f t="shared" si="11"/>
        <v>0</v>
      </c>
      <c r="Q52" s="6700">
        <f t="shared" si="7"/>
        <v>0</v>
      </c>
      <c r="R52" s="6743">
        <f>R53+R60+R67+R74</f>
        <v>0</v>
      </c>
    </row>
    <row r="53" spans="2:18" s="3" customFormat="1">
      <c r="B53" s="6745"/>
      <c r="C53" s="6569" t="s">
        <v>1657</v>
      </c>
      <c r="D53" s="6569" t="s">
        <v>3490</v>
      </c>
      <c r="E53" s="6755"/>
      <c r="F53" s="6700">
        <f>SUM(F54:F59)</f>
        <v>0</v>
      </c>
      <c r="G53" s="6700">
        <f>SUM(G54:G59)</f>
        <v>0</v>
      </c>
      <c r="H53" s="6700">
        <f>SUM(H54:H59)</f>
        <v>0</v>
      </c>
      <c r="I53" s="6704">
        <f>SUM(I54:I59)</f>
        <v>0</v>
      </c>
      <c r="J53" s="6704">
        <f t="shared" si="5"/>
        <v>0</v>
      </c>
      <c r="K53" s="6700">
        <f t="shared" ref="K53:P53" si="12">SUM(K54:K59)</f>
        <v>0</v>
      </c>
      <c r="L53" s="6706">
        <f t="shared" si="12"/>
        <v>0</v>
      </c>
      <c r="M53" s="6700">
        <f t="shared" si="12"/>
        <v>0</v>
      </c>
      <c r="N53" s="6712">
        <f t="shared" si="12"/>
        <v>0</v>
      </c>
      <c r="O53" s="6700">
        <f t="shared" si="12"/>
        <v>0</v>
      </c>
      <c r="P53" s="6704">
        <f t="shared" si="12"/>
        <v>0</v>
      </c>
      <c r="Q53" s="6700">
        <f t="shared" si="7"/>
        <v>0</v>
      </c>
      <c r="R53" s="6743">
        <f>SUM(R54:R59)</f>
        <v>0</v>
      </c>
    </row>
    <row r="54" spans="2:18" s="3" customFormat="1">
      <c r="B54" s="6745"/>
      <c r="C54" s="6569"/>
      <c r="D54" s="6569" t="s">
        <v>2742</v>
      </c>
      <c r="E54" s="6756" t="s">
        <v>2799</v>
      </c>
      <c r="F54" s="6699"/>
      <c r="G54" s="6699"/>
      <c r="H54" s="6699"/>
      <c r="I54" s="6699"/>
      <c r="J54" s="6696">
        <f t="shared" si="5"/>
        <v>0</v>
      </c>
      <c r="K54" s="6699"/>
      <c r="L54" s="6711"/>
      <c r="M54" s="6699"/>
      <c r="N54" s="6705"/>
      <c r="O54" s="6699"/>
      <c r="P54" s="6701"/>
      <c r="Q54" s="6700">
        <f t="shared" si="7"/>
        <v>0</v>
      </c>
      <c r="R54" s="6702"/>
    </row>
    <row r="55" spans="2:18" s="3" customFormat="1">
      <c r="B55" s="6745"/>
      <c r="C55" s="6569"/>
      <c r="D55" s="6569" t="s">
        <v>2743</v>
      </c>
      <c r="E55" s="6698" t="s">
        <v>3491</v>
      </c>
      <c r="F55" s="6699"/>
      <c r="G55" s="6699"/>
      <c r="H55" s="6699"/>
      <c r="I55" s="6699"/>
      <c r="J55" s="6704">
        <f t="shared" si="5"/>
        <v>0</v>
      </c>
      <c r="K55" s="6699"/>
      <c r="L55" s="6711"/>
      <c r="M55" s="6699"/>
      <c r="N55" s="6705"/>
      <c r="O55" s="6699"/>
      <c r="P55" s="6701"/>
      <c r="Q55" s="6700">
        <f t="shared" si="7"/>
        <v>0</v>
      </c>
      <c r="R55" s="6702"/>
    </row>
    <row r="56" spans="2:18" s="3" customFormat="1">
      <c r="B56" s="6745"/>
      <c r="C56" s="6569"/>
      <c r="D56" s="6569" t="s">
        <v>3492</v>
      </c>
      <c r="E56" s="6698" t="s">
        <v>2801</v>
      </c>
      <c r="F56" s="6699"/>
      <c r="G56" s="6699"/>
      <c r="H56" s="6699"/>
      <c r="I56" s="6699"/>
      <c r="J56" s="6704">
        <f t="shared" si="5"/>
        <v>0</v>
      </c>
      <c r="K56" s="6699"/>
      <c r="L56" s="6711"/>
      <c r="M56" s="6699"/>
      <c r="N56" s="6705"/>
      <c r="O56" s="6699"/>
      <c r="P56" s="6701"/>
      <c r="Q56" s="6700">
        <f t="shared" si="7"/>
        <v>0</v>
      </c>
      <c r="R56" s="6702"/>
    </row>
    <row r="57" spans="2:18" s="3" customFormat="1">
      <c r="B57" s="6745"/>
      <c r="C57" s="6569"/>
      <c r="D57" s="6569" t="s">
        <v>3493</v>
      </c>
      <c r="E57" s="6698" t="s">
        <v>3494</v>
      </c>
      <c r="F57" s="6699"/>
      <c r="G57" s="6699"/>
      <c r="H57" s="6699"/>
      <c r="I57" s="6699"/>
      <c r="J57" s="6704">
        <f t="shared" si="5"/>
        <v>0</v>
      </c>
      <c r="K57" s="6699"/>
      <c r="L57" s="6711"/>
      <c r="M57" s="6699"/>
      <c r="N57" s="6705"/>
      <c r="O57" s="6699"/>
      <c r="P57" s="6701"/>
      <c r="Q57" s="6700">
        <f t="shared" si="7"/>
        <v>0</v>
      </c>
      <c r="R57" s="6702"/>
    </row>
    <row r="58" spans="2:18" s="3" customFormat="1">
      <c r="B58" s="6745"/>
      <c r="C58" s="6569"/>
      <c r="D58" s="6569" t="s">
        <v>3495</v>
      </c>
      <c r="E58" s="6698" t="s">
        <v>2802</v>
      </c>
      <c r="F58" s="6699"/>
      <c r="G58" s="6699"/>
      <c r="H58" s="6699"/>
      <c r="I58" s="6699"/>
      <c r="J58" s="6704">
        <f t="shared" si="5"/>
        <v>0</v>
      </c>
      <c r="K58" s="6699"/>
      <c r="L58" s="6711"/>
      <c r="M58" s="6699"/>
      <c r="N58" s="6705"/>
      <c r="O58" s="6699"/>
      <c r="P58" s="6701"/>
      <c r="Q58" s="6700">
        <f t="shared" si="7"/>
        <v>0</v>
      </c>
      <c r="R58" s="6702"/>
    </row>
    <row r="59" spans="2:18" s="3" customFormat="1">
      <c r="B59" s="6745"/>
      <c r="C59" s="6569"/>
      <c r="D59" s="6569" t="s">
        <v>3496</v>
      </c>
      <c r="E59" s="6698" t="s">
        <v>243</v>
      </c>
      <c r="F59" s="6699"/>
      <c r="G59" s="6699"/>
      <c r="H59" s="6699"/>
      <c r="I59" s="6699"/>
      <c r="J59" s="6704">
        <f t="shared" si="5"/>
        <v>0</v>
      </c>
      <c r="K59" s="6699"/>
      <c r="L59" s="6711"/>
      <c r="M59" s="6699"/>
      <c r="N59" s="6705"/>
      <c r="O59" s="6699"/>
      <c r="P59" s="6701"/>
      <c r="Q59" s="6700">
        <f t="shared" si="7"/>
        <v>0</v>
      </c>
      <c r="R59" s="6702"/>
    </row>
    <row r="60" spans="2:18" s="3" customFormat="1">
      <c r="B60" s="6745"/>
      <c r="C60" s="6569" t="s">
        <v>1660</v>
      </c>
      <c r="D60" s="6569" t="s">
        <v>2787</v>
      </c>
      <c r="E60" s="6698"/>
      <c r="F60" s="6700">
        <f>SUM(F61:F66)</f>
        <v>0</v>
      </c>
      <c r="G60" s="6700">
        <f>SUM(G61:G66)</f>
        <v>0</v>
      </c>
      <c r="H60" s="6700">
        <f>SUM(H61:H66)</f>
        <v>0</v>
      </c>
      <c r="I60" s="6700">
        <f>SUM(I61:I66)</f>
        <v>0</v>
      </c>
      <c r="J60" s="6704">
        <f t="shared" si="5"/>
        <v>0</v>
      </c>
      <c r="K60" s="6700">
        <f t="shared" ref="K60:P60" si="13">SUM(K61:K66)</f>
        <v>0</v>
      </c>
      <c r="L60" s="6706">
        <f t="shared" si="13"/>
        <v>0</v>
      </c>
      <c r="M60" s="6700">
        <f t="shared" si="13"/>
        <v>0</v>
      </c>
      <c r="N60" s="6712">
        <f t="shared" si="13"/>
        <v>0</v>
      </c>
      <c r="O60" s="6700">
        <f t="shared" si="13"/>
        <v>0</v>
      </c>
      <c r="P60" s="6704">
        <f t="shared" si="13"/>
        <v>0</v>
      </c>
      <c r="Q60" s="6700">
        <f t="shared" si="7"/>
        <v>0</v>
      </c>
      <c r="R60" s="6743">
        <f>SUM(R61:R66)</f>
        <v>0</v>
      </c>
    </row>
    <row r="61" spans="2:18" s="3" customFormat="1">
      <c r="B61" s="6745"/>
      <c r="C61" s="6569"/>
      <c r="D61" s="6569" t="s">
        <v>2744</v>
      </c>
      <c r="E61" s="6756" t="s">
        <v>2799</v>
      </c>
      <c r="F61" s="6699"/>
      <c r="G61" s="6699"/>
      <c r="H61" s="6699"/>
      <c r="I61" s="6699"/>
      <c r="J61" s="6704">
        <f t="shared" si="5"/>
        <v>0</v>
      </c>
      <c r="K61" s="6699"/>
      <c r="L61" s="6711"/>
      <c r="M61" s="6699"/>
      <c r="N61" s="6705"/>
      <c r="O61" s="6699"/>
      <c r="P61" s="6701"/>
      <c r="Q61" s="6700">
        <f t="shared" si="7"/>
        <v>0</v>
      </c>
      <c r="R61" s="6702"/>
    </row>
    <row r="62" spans="2:18" s="3" customFormat="1">
      <c r="B62" s="6745"/>
      <c r="C62" s="6569"/>
      <c r="D62" s="6569" t="s">
        <v>2745</v>
      </c>
      <c r="E62" s="6698" t="s">
        <v>3491</v>
      </c>
      <c r="F62" s="6699"/>
      <c r="G62" s="6699"/>
      <c r="H62" s="6699"/>
      <c r="I62" s="6699"/>
      <c r="J62" s="6704">
        <f t="shared" si="5"/>
        <v>0</v>
      </c>
      <c r="K62" s="6699"/>
      <c r="L62" s="6711"/>
      <c r="M62" s="6699"/>
      <c r="N62" s="6705"/>
      <c r="O62" s="6699"/>
      <c r="P62" s="6701"/>
      <c r="Q62" s="6700">
        <f t="shared" si="7"/>
        <v>0</v>
      </c>
      <c r="R62" s="6702"/>
    </row>
    <row r="63" spans="2:18" s="3" customFormat="1">
      <c r="B63" s="6745"/>
      <c r="C63" s="6569"/>
      <c r="D63" s="6569" t="s">
        <v>3497</v>
      </c>
      <c r="E63" s="6698" t="s">
        <v>2801</v>
      </c>
      <c r="F63" s="6699"/>
      <c r="G63" s="6699"/>
      <c r="H63" s="6699"/>
      <c r="I63" s="6699"/>
      <c r="J63" s="6704">
        <f t="shared" si="5"/>
        <v>0</v>
      </c>
      <c r="K63" s="6699"/>
      <c r="L63" s="6711"/>
      <c r="M63" s="6699"/>
      <c r="N63" s="6705"/>
      <c r="O63" s="6699"/>
      <c r="P63" s="6701"/>
      <c r="Q63" s="6700">
        <f t="shared" si="7"/>
        <v>0</v>
      </c>
      <c r="R63" s="6702"/>
    </row>
    <row r="64" spans="2:18" s="3" customFormat="1">
      <c r="B64" s="6745"/>
      <c r="C64" s="6569"/>
      <c r="D64" s="6569" t="s">
        <v>3498</v>
      </c>
      <c r="E64" s="6698" t="s">
        <v>3494</v>
      </c>
      <c r="F64" s="6699"/>
      <c r="G64" s="6699"/>
      <c r="H64" s="6699"/>
      <c r="I64" s="6699"/>
      <c r="J64" s="6704">
        <f t="shared" si="5"/>
        <v>0</v>
      </c>
      <c r="K64" s="6699"/>
      <c r="L64" s="6711"/>
      <c r="M64" s="6699"/>
      <c r="N64" s="6705"/>
      <c r="O64" s="6699"/>
      <c r="P64" s="6701"/>
      <c r="Q64" s="6700">
        <f t="shared" si="7"/>
        <v>0</v>
      </c>
      <c r="R64" s="6702"/>
    </row>
    <row r="65" spans="2:18" s="3" customFormat="1">
      <c r="B65" s="6745"/>
      <c r="C65" s="6569"/>
      <c r="D65" s="6569" t="s">
        <v>3499</v>
      </c>
      <c r="E65" s="6698" t="s">
        <v>2802</v>
      </c>
      <c r="F65" s="6699"/>
      <c r="G65" s="6699"/>
      <c r="H65" s="6699"/>
      <c r="I65" s="6699"/>
      <c r="J65" s="6704">
        <f t="shared" si="5"/>
        <v>0</v>
      </c>
      <c r="K65" s="6699"/>
      <c r="L65" s="6711"/>
      <c r="M65" s="6699"/>
      <c r="N65" s="6705"/>
      <c r="O65" s="6699"/>
      <c r="P65" s="6701"/>
      <c r="Q65" s="6700">
        <f t="shared" si="7"/>
        <v>0</v>
      </c>
      <c r="R65" s="6702"/>
    </row>
    <row r="66" spans="2:18" s="3" customFormat="1">
      <c r="B66" s="6745"/>
      <c r="C66" s="6569"/>
      <c r="D66" s="6569" t="s">
        <v>3500</v>
      </c>
      <c r="E66" s="6698" t="s">
        <v>243</v>
      </c>
      <c r="F66" s="6699"/>
      <c r="G66" s="6699"/>
      <c r="H66" s="6699"/>
      <c r="I66" s="6699"/>
      <c r="J66" s="6704">
        <f t="shared" si="5"/>
        <v>0</v>
      </c>
      <c r="K66" s="6699"/>
      <c r="L66" s="6711"/>
      <c r="M66" s="6699"/>
      <c r="N66" s="6705"/>
      <c r="O66" s="6699"/>
      <c r="P66" s="6701"/>
      <c r="Q66" s="6700">
        <f t="shared" si="7"/>
        <v>0</v>
      </c>
      <c r="R66" s="6702"/>
    </row>
    <row r="67" spans="2:18" s="3" customFormat="1">
      <c r="B67" s="6745"/>
      <c r="C67" s="6569" t="s">
        <v>1663</v>
      </c>
      <c r="D67" s="6569" t="s">
        <v>2788</v>
      </c>
      <c r="E67" s="6698"/>
      <c r="F67" s="6700">
        <f>SUM(F68:F73)</f>
        <v>0</v>
      </c>
      <c r="G67" s="6700">
        <f>SUM(G68:G73)</f>
        <v>0</v>
      </c>
      <c r="H67" s="6700">
        <f>SUM(H68:H73)</f>
        <v>0</v>
      </c>
      <c r="I67" s="6700">
        <f>SUM(I68:I73)</f>
        <v>0</v>
      </c>
      <c r="J67" s="6704">
        <f t="shared" si="5"/>
        <v>0</v>
      </c>
      <c r="K67" s="6700">
        <f t="shared" ref="K67:P67" si="14">SUM(K68:K73)</f>
        <v>0</v>
      </c>
      <c r="L67" s="6706">
        <f t="shared" si="14"/>
        <v>0</v>
      </c>
      <c r="M67" s="6700">
        <f t="shared" si="14"/>
        <v>0</v>
      </c>
      <c r="N67" s="6712">
        <f t="shared" si="14"/>
        <v>0</v>
      </c>
      <c r="O67" s="6700">
        <f t="shared" si="14"/>
        <v>0</v>
      </c>
      <c r="P67" s="6704">
        <f t="shared" si="14"/>
        <v>0</v>
      </c>
      <c r="Q67" s="6700">
        <f t="shared" si="7"/>
        <v>0</v>
      </c>
      <c r="R67" s="6743">
        <f>SUM(R68:R73)</f>
        <v>0</v>
      </c>
    </row>
    <row r="68" spans="2:18" s="3" customFormat="1">
      <c r="B68" s="6745"/>
      <c r="C68" s="6569"/>
      <c r="D68" s="6569" t="s">
        <v>3501</v>
      </c>
      <c r="E68" s="6756" t="s">
        <v>2799</v>
      </c>
      <c r="F68" s="6699"/>
      <c r="G68" s="6699"/>
      <c r="H68" s="6699"/>
      <c r="I68" s="6699"/>
      <c r="J68" s="6704">
        <f t="shared" si="5"/>
        <v>0</v>
      </c>
      <c r="K68" s="6699"/>
      <c r="L68" s="6711"/>
      <c r="M68" s="6699"/>
      <c r="N68" s="6705"/>
      <c r="O68" s="6699"/>
      <c r="P68" s="6701"/>
      <c r="Q68" s="6700">
        <f t="shared" si="7"/>
        <v>0</v>
      </c>
      <c r="R68" s="6702"/>
    </row>
    <row r="69" spans="2:18" s="3" customFormat="1">
      <c r="B69" s="6745"/>
      <c r="C69" s="6569"/>
      <c r="D69" s="6569" t="s">
        <v>3502</v>
      </c>
      <c r="E69" s="6698" t="s">
        <v>3491</v>
      </c>
      <c r="F69" s="6699"/>
      <c r="G69" s="6699"/>
      <c r="H69" s="6699"/>
      <c r="I69" s="6699"/>
      <c r="J69" s="6704">
        <f t="shared" si="5"/>
        <v>0</v>
      </c>
      <c r="K69" s="6699"/>
      <c r="L69" s="6711"/>
      <c r="M69" s="6699"/>
      <c r="N69" s="6705"/>
      <c r="O69" s="6699"/>
      <c r="P69" s="6701"/>
      <c r="Q69" s="6700">
        <f t="shared" si="7"/>
        <v>0</v>
      </c>
      <c r="R69" s="6702"/>
    </row>
    <row r="70" spans="2:18" s="3" customFormat="1">
      <c r="B70" s="6745"/>
      <c r="C70" s="6569"/>
      <c r="D70" s="6569" t="s">
        <v>3503</v>
      </c>
      <c r="E70" s="6698" t="s">
        <v>2801</v>
      </c>
      <c r="F70" s="6699"/>
      <c r="G70" s="6699"/>
      <c r="H70" s="6699"/>
      <c r="I70" s="6699"/>
      <c r="J70" s="6704">
        <f t="shared" si="5"/>
        <v>0</v>
      </c>
      <c r="K70" s="6699"/>
      <c r="L70" s="6711"/>
      <c r="M70" s="6699"/>
      <c r="N70" s="6705"/>
      <c r="O70" s="6699"/>
      <c r="P70" s="6701"/>
      <c r="Q70" s="6700">
        <f t="shared" si="7"/>
        <v>0</v>
      </c>
      <c r="R70" s="6702"/>
    </row>
    <row r="71" spans="2:18" s="3" customFormat="1">
      <c r="B71" s="6745"/>
      <c r="C71" s="6569"/>
      <c r="D71" s="6569" t="s">
        <v>3504</v>
      </c>
      <c r="E71" s="6698" t="s">
        <v>3494</v>
      </c>
      <c r="F71" s="6699"/>
      <c r="G71" s="6699"/>
      <c r="H71" s="6699"/>
      <c r="I71" s="6699"/>
      <c r="J71" s="6704">
        <f t="shared" si="5"/>
        <v>0</v>
      </c>
      <c r="K71" s="6699"/>
      <c r="L71" s="6711"/>
      <c r="M71" s="6699"/>
      <c r="N71" s="6705"/>
      <c r="O71" s="6699"/>
      <c r="P71" s="6701"/>
      <c r="Q71" s="6700">
        <f t="shared" si="7"/>
        <v>0</v>
      </c>
      <c r="R71" s="6702">
        <v>0</v>
      </c>
    </row>
    <row r="72" spans="2:18" s="3" customFormat="1">
      <c r="B72" s="6745"/>
      <c r="C72" s="6569"/>
      <c r="D72" s="6569" t="s">
        <v>3505</v>
      </c>
      <c r="E72" s="6698" t="s">
        <v>2802</v>
      </c>
      <c r="F72" s="6699"/>
      <c r="G72" s="6699"/>
      <c r="H72" s="6699"/>
      <c r="I72" s="6699"/>
      <c r="J72" s="6704">
        <f t="shared" si="5"/>
        <v>0</v>
      </c>
      <c r="K72" s="6699"/>
      <c r="L72" s="6711"/>
      <c r="M72" s="6699"/>
      <c r="N72" s="6705"/>
      <c r="O72" s="6699"/>
      <c r="P72" s="6701"/>
      <c r="Q72" s="6700">
        <f t="shared" si="7"/>
        <v>0</v>
      </c>
      <c r="R72" s="6702"/>
    </row>
    <row r="73" spans="2:18" s="3" customFormat="1">
      <c r="B73" s="6745"/>
      <c r="C73" s="6569"/>
      <c r="D73" s="6569" t="s">
        <v>3506</v>
      </c>
      <c r="E73" s="6698" t="s">
        <v>243</v>
      </c>
      <c r="F73" s="6699"/>
      <c r="G73" s="6699"/>
      <c r="H73" s="6699"/>
      <c r="I73" s="6699"/>
      <c r="J73" s="6704">
        <f t="shared" si="5"/>
        <v>0</v>
      </c>
      <c r="K73" s="6699"/>
      <c r="L73" s="6711"/>
      <c r="M73" s="6699"/>
      <c r="N73" s="6705"/>
      <c r="O73" s="6699"/>
      <c r="P73" s="6701"/>
      <c r="Q73" s="6700">
        <f t="shared" si="7"/>
        <v>0</v>
      </c>
      <c r="R73" s="6702"/>
    </row>
    <row r="74" spans="2:18" s="3" customFormat="1">
      <c r="B74" s="6745"/>
      <c r="C74" s="6569" t="s">
        <v>1666</v>
      </c>
      <c r="D74" s="6569" t="s">
        <v>2789</v>
      </c>
      <c r="E74" s="6698"/>
      <c r="F74" s="6700">
        <f>SUM(F75:F80)</f>
        <v>0</v>
      </c>
      <c r="G74" s="6700">
        <f>SUM(G75:G80)</f>
        <v>0</v>
      </c>
      <c r="H74" s="6700">
        <f>SUM(H75:H80)</f>
        <v>0</v>
      </c>
      <c r="I74" s="6700">
        <f>SUM(I75:I80)</f>
        <v>0</v>
      </c>
      <c r="J74" s="6704">
        <f t="shared" si="5"/>
        <v>0</v>
      </c>
      <c r="K74" s="6700">
        <f t="shared" ref="K74:P74" si="15">SUM(K75:K80)</f>
        <v>0</v>
      </c>
      <c r="L74" s="6706">
        <f t="shared" si="15"/>
        <v>0</v>
      </c>
      <c r="M74" s="6700">
        <f t="shared" si="15"/>
        <v>0</v>
      </c>
      <c r="N74" s="6712">
        <f t="shared" si="15"/>
        <v>0</v>
      </c>
      <c r="O74" s="6700">
        <f t="shared" si="15"/>
        <v>0</v>
      </c>
      <c r="P74" s="6704">
        <f t="shared" si="15"/>
        <v>0</v>
      </c>
      <c r="Q74" s="6700">
        <f t="shared" si="7"/>
        <v>0</v>
      </c>
      <c r="R74" s="6743">
        <f>SUM(R75:R80)</f>
        <v>0</v>
      </c>
    </row>
    <row r="75" spans="2:18" s="3" customFormat="1">
      <c r="B75" s="6745"/>
      <c r="C75" s="6569"/>
      <c r="D75" s="6569" t="s">
        <v>3507</v>
      </c>
      <c r="E75" s="6756" t="s">
        <v>2799</v>
      </c>
      <c r="F75" s="6699"/>
      <c r="G75" s="6699"/>
      <c r="H75" s="6699"/>
      <c r="I75" s="6699"/>
      <c r="J75" s="6704">
        <f t="shared" si="5"/>
        <v>0</v>
      </c>
      <c r="K75" s="6699"/>
      <c r="L75" s="6711"/>
      <c r="M75" s="6699"/>
      <c r="N75" s="6705"/>
      <c r="O75" s="6699"/>
      <c r="P75" s="6701"/>
      <c r="Q75" s="6700">
        <f t="shared" si="7"/>
        <v>0</v>
      </c>
      <c r="R75" s="6702"/>
    </row>
    <row r="76" spans="2:18" s="3" customFormat="1">
      <c r="B76" s="6745"/>
      <c r="C76" s="6569"/>
      <c r="D76" s="6569" t="s">
        <v>3508</v>
      </c>
      <c r="E76" s="6698" t="s">
        <v>3491</v>
      </c>
      <c r="F76" s="6699"/>
      <c r="G76" s="6699"/>
      <c r="H76" s="6699"/>
      <c r="I76" s="6699"/>
      <c r="J76" s="6704">
        <f t="shared" si="5"/>
        <v>0</v>
      </c>
      <c r="K76" s="6699"/>
      <c r="L76" s="6711"/>
      <c r="M76" s="6699"/>
      <c r="N76" s="6705"/>
      <c r="O76" s="6699"/>
      <c r="P76" s="6701"/>
      <c r="Q76" s="6700">
        <f t="shared" si="7"/>
        <v>0</v>
      </c>
      <c r="R76" s="6702"/>
    </row>
    <row r="77" spans="2:18" s="3" customFormat="1">
      <c r="B77" s="6745"/>
      <c r="C77" s="6569"/>
      <c r="D77" s="6569" t="s">
        <v>3509</v>
      </c>
      <c r="E77" s="6698" t="s">
        <v>2801</v>
      </c>
      <c r="F77" s="6699"/>
      <c r="G77" s="6699"/>
      <c r="H77" s="6699"/>
      <c r="I77" s="6699"/>
      <c r="J77" s="6704">
        <f t="shared" si="5"/>
        <v>0</v>
      </c>
      <c r="K77" s="6699"/>
      <c r="L77" s="6711"/>
      <c r="M77" s="6699"/>
      <c r="N77" s="6705"/>
      <c r="O77" s="6699"/>
      <c r="P77" s="6701"/>
      <c r="Q77" s="6700">
        <f t="shared" si="7"/>
        <v>0</v>
      </c>
      <c r="R77" s="6702"/>
    </row>
    <row r="78" spans="2:18" s="3" customFormat="1">
      <c r="B78" s="6745"/>
      <c r="C78" s="6569"/>
      <c r="D78" s="6569" t="s">
        <v>3510</v>
      </c>
      <c r="E78" s="6698" t="s">
        <v>3494</v>
      </c>
      <c r="F78" s="6699"/>
      <c r="G78" s="6699"/>
      <c r="H78" s="6699"/>
      <c r="I78" s="6699"/>
      <c r="J78" s="6704">
        <f t="shared" si="5"/>
        <v>0</v>
      </c>
      <c r="K78" s="6699"/>
      <c r="L78" s="6711"/>
      <c r="M78" s="6699"/>
      <c r="N78" s="6705"/>
      <c r="O78" s="6699"/>
      <c r="P78" s="6701"/>
      <c r="Q78" s="6700">
        <f t="shared" si="7"/>
        <v>0</v>
      </c>
      <c r="R78" s="6702"/>
    </row>
    <row r="79" spans="2:18" s="3" customFormat="1">
      <c r="B79" s="6745"/>
      <c r="C79" s="6569"/>
      <c r="D79" s="6569" t="s">
        <v>3511</v>
      </c>
      <c r="E79" s="6698" t="s">
        <v>2802</v>
      </c>
      <c r="F79" s="6699"/>
      <c r="G79" s="6699"/>
      <c r="H79" s="6699"/>
      <c r="I79" s="6699"/>
      <c r="J79" s="6704">
        <f t="shared" si="5"/>
        <v>0</v>
      </c>
      <c r="K79" s="6699"/>
      <c r="L79" s="6711"/>
      <c r="M79" s="6699"/>
      <c r="N79" s="6705"/>
      <c r="O79" s="6699"/>
      <c r="P79" s="6701"/>
      <c r="Q79" s="6700">
        <f t="shared" si="7"/>
        <v>0</v>
      </c>
      <c r="R79" s="6702"/>
    </row>
    <row r="80" spans="2:18" s="3" customFormat="1">
      <c r="B80" s="6745"/>
      <c r="C80" s="6569"/>
      <c r="D80" s="6569" t="s">
        <v>3512</v>
      </c>
      <c r="E80" s="6698" t="s">
        <v>243</v>
      </c>
      <c r="F80" s="6699"/>
      <c r="G80" s="6699"/>
      <c r="H80" s="6699"/>
      <c r="I80" s="6699"/>
      <c r="J80" s="6700">
        <f t="shared" si="5"/>
        <v>0</v>
      </c>
      <c r="K80" s="6747"/>
      <c r="L80" s="6701"/>
      <c r="M80" s="6699"/>
      <c r="N80" s="6705"/>
      <c r="O80" s="6699"/>
      <c r="P80" s="6701"/>
      <c r="Q80" s="6700">
        <f t="shared" si="7"/>
        <v>0</v>
      </c>
      <c r="R80" s="6702"/>
    </row>
    <row r="81" spans="2:18" s="3" customFormat="1">
      <c r="B81" s="6567">
        <v>13</v>
      </c>
      <c r="C81" s="6569" t="s">
        <v>3513</v>
      </c>
      <c r="D81" s="6569"/>
      <c r="E81" s="6698"/>
      <c r="F81" s="6700">
        <f>F82+F89+F96</f>
        <v>0</v>
      </c>
      <c r="G81" s="6700">
        <f>G82+G89+G96</f>
        <v>0</v>
      </c>
      <c r="H81" s="6700">
        <f>H82+H89+H96</f>
        <v>0</v>
      </c>
      <c r="I81" s="6700">
        <f>I82+I89+I96</f>
        <v>0</v>
      </c>
      <c r="J81" s="6700">
        <f t="shared" si="5"/>
        <v>0</v>
      </c>
      <c r="K81" s="6700">
        <f t="shared" ref="K81:P81" si="16">K82+K89+K96</f>
        <v>0</v>
      </c>
      <c r="L81" s="6704">
        <f t="shared" si="16"/>
        <v>0</v>
      </c>
      <c r="M81" s="6700">
        <f t="shared" si="16"/>
        <v>0</v>
      </c>
      <c r="N81" s="6712">
        <f t="shared" si="16"/>
        <v>0</v>
      </c>
      <c r="O81" s="6700">
        <f t="shared" si="16"/>
        <v>0</v>
      </c>
      <c r="P81" s="6704">
        <f t="shared" si="16"/>
        <v>0</v>
      </c>
      <c r="Q81" s="6700">
        <f t="shared" si="7"/>
        <v>0</v>
      </c>
      <c r="R81" s="6743">
        <f>R82+R89+R96</f>
        <v>0</v>
      </c>
    </row>
    <row r="82" spans="2:18" s="3" customFormat="1">
      <c r="B82" s="6745"/>
      <c r="C82" s="6569" t="s">
        <v>1657</v>
      </c>
      <c r="D82" s="6569" t="s">
        <v>2071</v>
      </c>
      <c r="E82" s="6755"/>
      <c r="F82" s="6700">
        <f>SUM(F83:F88)</f>
        <v>0</v>
      </c>
      <c r="G82" s="6700">
        <f>SUM(G83:G88)</f>
        <v>0</v>
      </c>
      <c r="H82" s="6700">
        <f>SUM(H83:H88)</f>
        <v>0</v>
      </c>
      <c r="I82" s="6700">
        <f>SUM(I83:I88)</f>
        <v>0</v>
      </c>
      <c r="J82" s="6700">
        <f t="shared" si="5"/>
        <v>0</v>
      </c>
      <c r="K82" s="6700">
        <f t="shared" ref="K82:P82" si="17">SUM(K83:K88)</f>
        <v>0</v>
      </c>
      <c r="L82" s="6704">
        <f t="shared" si="17"/>
        <v>0</v>
      </c>
      <c r="M82" s="6700">
        <f t="shared" si="17"/>
        <v>0</v>
      </c>
      <c r="N82" s="6712">
        <f t="shared" si="17"/>
        <v>0</v>
      </c>
      <c r="O82" s="6700">
        <f t="shared" si="17"/>
        <v>0</v>
      </c>
      <c r="P82" s="6704">
        <f t="shared" si="17"/>
        <v>0</v>
      </c>
      <c r="Q82" s="6700">
        <f t="shared" si="7"/>
        <v>0</v>
      </c>
      <c r="R82" s="6743">
        <f>SUM(R83:R88)</f>
        <v>0</v>
      </c>
    </row>
    <row r="83" spans="2:18" s="3" customFormat="1">
      <c r="B83" s="6745"/>
      <c r="C83" s="6569"/>
      <c r="D83" s="6569" t="s">
        <v>2742</v>
      </c>
      <c r="E83" s="6756" t="s">
        <v>2799</v>
      </c>
      <c r="F83" s="6699"/>
      <c r="G83" s="6699"/>
      <c r="H83" s="6699"/>
      <c r="I83" s="6699"/>
      <c r="J83" s="6700">
        <f t="shared" si="5"/>
        <v>0</v>
      </c>
      <c r="K83" s="6699"/>
      <c r="L83" s="6701"/>
      <c r="M83" s="6699"/>
      <c r="N83" s="6705"/>
      <c r="O83" s="6699"/>
      <c r="P83" s="6701"/>
      <c r="Q83" s="6700">
        <f t="shared" si="7"/>
        <v>0</v>
      </c>
      <c r="R83" s="6702"/>
    </row>
    <row r="84" spans="2:18" s="3" customFormat="1">
      <c r="B84" s="6745"/>
      <c r="C84" s="6569"/>
      <c r="D84" s="6569" t="s">
        <v>2743</v>
      </c>
      <c r="E84" s="6698" t="s">
        <v>3491</v>
      </c>
      <c r="F84" s="6699"/>
      <c r="G84" s="6699"/>
      <c r="H84" s="6699"/>
      <c r="I84" s="6699"/>
      <c r="J84" s="6700">
        <f t="shared" si="5"/>
        <v>0</v>
      </c>
      <c r="K84" s="6699"/>
      <c r="L84" s="6701"/>
      <c r="M84" s="6699"/>
      <c r="N84" s="6705"/>
      <c r="O84" s="6699"/>
      <c r="P84" s="6701"/>
      <c r="Q84" s="6700">
        <f t="shared" si="7"/>
        <v>0</v>
      </c>
      <c r="R84" s="6702"/>
    </row>
    <row r="85" spans="2:18" s="3" customFormat="1">
      <c r="B85" s="6745"/>
      <c r="C85" s="6569"/>
      <c r="D85" s="6569" t="s">
        <v>3492</v>
      </c>
      <c r="E85" s="6698" t="s">
        <v>2801</v>
      </c>
      <c r="F85" s="6699"/>
      <c r="G85" s="6699"/>
      <c r="H85" s="6699"/>
      <c r="I85" s="6699"/>
      <c r="J85" s="6700">
        <f t="shared" si="5"/>
        <v>0</v>
      </c>
      <c r="K85" s="6699"/>
      <c r="L85" s="6701"/>
      <c r="M85" s="6699"/>
      <c r="N85" s="6705"/>
      <c r="O85" s="6699"/>
      <c r="P85" s="6701"/>
      <c r="Q85" s="6700">
        <f t="shared" si="7"/>
        <v>0</v>
      </c>
      <c r="R85" s="6702"/>
    </row>
    <row r="86" spans="2:18" s="3" customFormat="1">
      <c r="B86" s="6745"/>
      <c r="C86" s="6569"/>
      <c r="D86" s="6569" t="s">
        <v>3493</v>
      </c>
      <c r="E86" s="6698" t="s">
        <v>3494</v>
      </c>
      <c r="F86" s="6699"/>
      <c r="G86" s="6699"/>
      <c r="H86" s="6699"/>
      <c r="I86" s="6699"/>
      <c r="J86" s="6700">
        <f t="shared" si="5"/>
        <v>0</v>
      </c>
      <c r="K86" s="6699"/>
      <c r="L86" s="6701"/>
      <c r="M86" s="6699"/>
      <c r="N86" s="6705"/>
      <c r="O86" s="6699"/>
      <c r="P86" s="6701"/>
      <c r="Q86" s="6700">
        <f t="shared" si="7"/>
        <v>0</v>
      </c>
      <c r="R86" s="6702"/>
    </row>
    <row r="87" spans="2:18" s="3" customFormat="1">
      <c r="B87" s="6745"/>
      <c r="C87" s="6569"/>
      <c r="D87" s="6569" t="s">
        <v>3495</v>
      </c>
      <c r="E87" s="6698" t="s">
        <v>2802</v>
      </c>
      <c r="F87" s="6699"/>
      <c r="G87" s="6699"/>
      <c r="H87" s="6699"/>
      <c r="I87" s="6699"/>
      <c r="J87" s="6700">
        <f t="shared" si="5"/>
        <v>0</v>
      </c>
      <c r="K87" s="6699"/>
      <c r="L87" s="6701"/>
      <c r="M87" s="6699"/>
      <c r="N87" s="6705"/>
      <c r="O87" s="6699"/>
      <c r="P87" s="6701"/>
      <c r="Q87" s="6700">
        <f t="shared" si="7"/>
        <v>0</v>
      </c>
      <c r="R87" s="6702"/>
    </row>
    <row r="88" spans="2:18" s="3" customFormat="1">
      <c r="B88" s="6745"/>
      <c r="C88" s="6569"/>
      <c r="D88" s="6569" t="s">
        <v>3496</v>
      </c>
      <c r="E88" s="6698" t="s">
        <v>243</v>
      </c>
      <c r="F88" s="6699"/>
      <c r="G88" s="6699"/>
      <c r="H88" s="6699"/>
      <c r="I88" s="6699"/>
      <c r="J88" s="6700">
        <f t="shared" si="5"/>
        <v>0</v>
      </c>
      <c r="K88" s="6699"/>
      <c r="L88" s="6701"/>
      <c r="M88" s="6699"/>
      <c r="N88" s="6705"/>
      <c r="O88" s="6699"/>
      <c r="P88" s="6701"/>
      <c r="Q88" s="6700">
        <f t="shared" si="7"/>
        <v>0</v>
      </c>
      <c r="R88" s="6702"/>
    </row>
    <row r="89" spans="2:18" s="3" customFormat="1">
      <c r="B89" s="6745"/>
      <c r="C89" s="6569" t="s">
        <v>1660</v>
      </c>
      <c r="D89" s="6569" t="s">
        <v>3487</v>
      </c>
      <c r="E89" s="6755"/>
      <c r="F89" s="6700">
        <f>SUM(F90:F95)</f>
        <v>0</v>
      </c>
      <c r="G89" s="6700">
        <f>SUM(G90:G95)</f>
        <v>0</v>
      </c>
      <c r="H89" s="6700">
        <f>SUM(H90:H95)</f>
        <v>0</v>
      </c>
      <c r="I89" s="6700">
        <f>SUM(I90:I95)</f>
        <v>0</v>
      </c>
      <c r="J89" s="6700">
        <f t="shared" si="5"/>
        <v>0</v>
      </c>
      <c r="K89" s="6700">
        <f t="shared" ref="K89:P89" si="18">SUM(K90:K95)</f>
        <v>0</v>
      </c>
      <c r="L89" s="6704">
        <f t="shared" si="18"/>
        <v>0</v>
      </c>
      <c r="M89" s="6700">
        <f t="shared" si="18"/>
        <v>0</v>
      </c>
      <c r="N89" s="6712">
        <f t="shared" si="18"/>
        <v>0</v>
      </c>
      <c r="O89" s="6700">
        <f t="shared" si="18"/>
        <v>0</v>
      </c>
      <c r="P89" s="6704">
        <f t="shared" si="18"/>
        <v>0</v>
      </c>
      <c r="Q89" s="6700">
        <f t="shared" si="7"/>
        <v>0</v>
      </c>
      <c r="R89" s="6743">
        <f>SUM(R90:R95)</f>
        <v>0</v>
      </c>
    </row>
    <row r="90" spans="2:18" s="3" customFormat="1">
      <c r="B90" s="6745"/>
      <c r="C90" s="6569"/>
      <c r="D90" s="6569" t="s">
        <v>2744</v>
      </c>
      <c r="E90" s="6756" t="s">
        <v>2799</v>
      </c>
      <c r="F90" s="6699"/>
      <c r="G90" s="6699"/>
      <c r="H90" s="6699"/>
      <c r="I90" s="6699"/>
      <c r="J90" s="6700">
        <f t="shared" si="5"/>
        <v>0</v>
      </c>
      <c r="K90" s="6699"/>
      <c r="L90" s="6701"/>
      <c r="M90" s="6699"/>
      <c r="N90" s="6705"/>
      <c r="O90" s="6699"/>
      <c r="P90" s="6701"/>
      <c r="Q90" s="6700">
        <f t="shared" si="7"/>
        <v>0</v>
      </c>
      <c r="R90" s="6702"/>
    </row>
    <row r="91" spans="2:18" s="3" customFormat="1">
      <c r="B91" s="6745"/>
      <c r="C91" s="6569"/>
      <c r="D91" s="6569" t="s">
        <v>2745</v>
      </c>
      <c r="E91" s="6698" t="s">
        <v>3491</v>
      </c>
      <c r="F91" s="6699"/>
      <c r="G91" s="6699"/>
      <c r="H91" s="6699"/>
      <c r="I91" s="6699"/>
      <c r="J91" s="6700">
        <f t="shared" si="5"/>
        <v>0</v>
      </c>
      <c r="K91" s="6699"/>
      <c r="L91" s="6701"/>
      <c r="M91" s="6699"/>
      <c r="N91" s="6705"/>
      <c r="O91" s="6699"/>
      <c r="P91" s="6701"/>
      <c r="Q91" s="6700">
        <f t="shared" si="7"/>
        <v>0</v>
      </c>
      <c r="R91" s="6702"/>
    </row>
    <row r="92" spans="2:18" s="3" customFormat="1">
      <c r="B92" s="6745"/>
      <c r="C92" s="6569"/>
      <c r="D92" s="6569" t="s">
        <v>3497</v>
      </c>
      <c r="E92" s="6698" t="s">
        <v>2801</v>
      </c>
      <c r="F92" s="6699"/>
      <c r="G92" s="6699"/>
      <c r="H92" s="6699"/>
      <c r="I92" s="6699"/>
      <c r="J92" s="6700">
        <f t="shared" si="5"/>
        <v>0</v>
      </c>
      <c r="K92" s="6699"/>
      <c r="L92" s="6701"/>
      <c r="M92" s="6699"/>
      <c r="N92" s="6705"/>
      <c r="O92" s="6699"/>
      <c r="P92" s="6701"/>
      <c r="Q92" s="6700">
        <f t="shared" si="7"/>
        <v>0</v>
      </c>
      <c r="R92" s="6702"/>
    </row>
    <row r="93" spans="2:18" s="3" customFormat="1">
      <c r="B93" s="6745"/>
      <c r="C93" s="6569"/>
      <c r="D93" s="6569" t="s">
        <v>3498</v>
      </c>
      <c r="E93" s="6698" t="s">
        <v>3494</v>
      </c>
      <c r="F93" s="6699"/>
      <c r="G93" s="6699"/>
      <c r="H93" s="6699"/>
      <c r="I93" s="6699"/>
      <c r="J93" s="6700">
        <f t="shared" si="5"/>
        <v>0</v>
      </c>
      <c r="K93" s="6699"/>
      <c r="L93" s="6701"/>
      <c r="M93" s="6699"/>
      <c r="N93" s="6705"/>
      <c r="O93" s="6699"/>
      <c r="P93" s="6701"/>
      <c r="Q93" s="6700">
        <f t="shared" si="7"/>
        <v>0</v>
      </c>
      <c r="R93" s="6702"/>
    </row>
    <row r="94" spans="2:18" s="3" customFormat="1">
      <c r="B94" s="6745"/>
      <c r="C94" s="6569"/>
      <c r="D94" s="6569" t="s">
        <v>3499</v>
      </c>
      <c r="E94" s="6698" t="s">
        <v>2802</v>
      </c>
      <c r="F94" s="6699"/>
      <c r="G94" s="6699"/>
      <c r="H94" s="6699"/>
      <c r="I94" s="6699"/>
      <c r="J94" s="6700">
        <f t="shared" si="5"/>
        <v>0</v>
      </c>
      <c r="K94" s="6699"/>
      <c r="L94" s="6701"/>
      <c r="M94" s="6699"/>
      <c r="N94" s="6705"/>
      <c r="O94" s="6699"/>
      <c r="P94" s="6701"/>
      <c r="Q94" s="6700">
        <f t="shared" si="7"/>
        <v>0</v>
      </c>
      <c r="R94" s="6702"/>
    </row>
    <row r="95" spans="2:18" s="3" customFormat="1">
      <c r="B95" s="6745"/>
      <c r="C95" s="6569"/>
      <c r="D95" s="6569" t="s">
        <v>3500</v>
      </c>
      <c r="E95" s="6698" t="s">
        <v>243</v>
      </c>
      <c r="F95" s="6699"/>
      <c r="G95" s="6699"/>
      <c r="H95" s="6699"/>
      <c r="I95" s="6699"/>
      <c r="J95" s="6700">
        <f t="shared" si="5"/>
        <v>0</v>
      </c>
      <c r="K95" s="6699"/>
      <c r="L95" s="6699"/>
      <c r="M95" s="6747"/>
      <c r="N95" s="6699"/>
      <c r="O95" s="6699"/>
      <c r="P95" s="6701"/>
      <c r="Q95" s="6700">
        <f t="shared" si="7"/>
        <v>0</v>
      </c>
      <c r="R95" s="6702"/>
    </row>
    <row r="96" spans="2:18" s="3" customFormat="1">
      <c r="B96" s="6745"/>
      <c r="C96" s="6569" t="s">
        <v>1663</v>
      </c>
      <c r="D96" s="6569" t="s">
        <v>3514</v>
      </c>
      <c r="E96" s="6755"/>
      <c r="F96" s="6700">
        <f>SUM(F97:F102)</f>
        <v>0</v>
      </c>
      <c r="G96" s="6700">
        <f>SUM(G97:G102)</f>
        <v>0</v>
      </c>
      <c r="H96" s="6700">
        <f>SUM(H97:H102)</f>
        <v>0</v>
      </c>
      <c r="I96" s="6700">
        <f>SUM(I97:I102)</f>
        <v>0</v>
      </c>
      <c r="J96" s="6700">
        <f t="shared" si="5"/>
        <v>0</v>
      </c>
      <c r="K96" s="6700">
        <f t="shared" ref="K96:P96" si="19">SUM(K97:K102)</f>
        <v>0</v>
      </c>
      <c r="L96" s="6700">
        <f t="shared" si="19"/>
        <v>0</v>
      </c>
      <c r="M96" s="6700">
        <f t="shared" si="19"/>
        <v>0</v>
      </c>
      <c r="N96" s="6700">
        <f t="shared" si="19"/>
        <v>0</v>
      </c>
      <c r="O96" s="6700">
        <f t="shared" si="19"/>
        <v>0</v>
      </c>
      <c r="P96" s="6704">
        <f t="shared" si="19"/>
        <v>0</v>
      </c>
      <c r="Q96" s="6700">
        <f t="shared" si="7"/>
        <v>0</v>
      </c>
      <c r="R96" s="6743">
        <f>SUM(R97:R102)</f>
        <v>0</v>
      </c>
    </row>
    <row r="97" spans="2:18" s="3" customFormat="1">
      <c r="B97" s="6745"/>
      <c r="C97" s="6569"/>
      <c r="D97" s="6569" t="s">
        <v>3501</v>
      </c>
      <c r="E97" s="6756" t="s">
        <v>2799</v>
      </c>
      <c r="F97" s="6699"/>
      <c r="G97" s="6699"/>
      <c r="H97" s="6699"/>
      <c r="I97" s="6699"/>
      <c r="J97" s="6700">
        <f t="shared" si="5"/>
        <v>0</v>
      </c>
      <c r="K97" s="6699"/>
      <c r="L97" s="6699"/>
      <c r="M97" s="6699"/>
      <c r="N97" s="6699"/>
      <c r="O97" s="6699"/>
      <c r="P97" s="6701"/>
      <c r="Q97" s="6700">
        <f t="shared" si="7"/>
        <v>0</v>
      </c>
      <c r="R97" s="6702"/>
    </row>
    <row r="98" spans="2:18" s="3" customFormat="1">
      <c r="B98" s="6745"/>
      <c r="C98" s="6569"/>
      <c r="D98" s="6569" t="s">
        <v>3502</v>
      </c>
      <c r="E98" s="6698" t="s">
        <v>3491</v>
      </c>
      <c r="F98" s="6699"/>
      <c r="G98" s="6699"/>
      <c r="H98" s="6699"/>
      <c r="I98" s="6699"/>
      <c r="J98" s="6700">
        <f t="shared" si="5"/>
        <v>0</v>
      </c>
      <c r="K98" s="6699"/>
      <c r="L98" s="6699"/>
      <c r="M98" s="6699"/>
      <c r="N98" s="6699"/>
      <c r="O98" s="6699"/>
      <c r="P98" s="6701"/>
      <c r="Q98" s="6700">
        <f t="shared" si="7"/>
        <v>0</v>
      </c>
      <c r="R98" s="6702"/>
    </row>
    <row r="99" spans="2:18" s="3" customFormat="1">
      <c r="B99" s="6745"/>
      <c r="C99" s="6569"/>
      <c r="D99" s="6569" t="s">
        <v>3503</v>
      </c>
      <c r="E99" s="6698" t="s">
        <v>2801</v>
      </c>
      <c r="F99" s="6699"/>
      <c r="G99" s="6699"/>
      <c r="H99" s="6699"/>
      <c r="I99" s="6699"/>
      <c r="J99" s="6700">
        <f t="shared" ref="J99:J102" si="20">F99-G99-H99-I99</f>
        <v>0</v>
      </c>
      <c r="K99" s="6699"/>
      <c r="L99" s="6699"/>
      <c r="M99" s="6699"/>
      <c r="N99" s="6699"/>
      <c r="O99" s="6699"/>
      <c r="P99" s="6701"/>
      <c r="Q99" s="6700">
        <f t="shared" ref="Q99:Q102" si="21">J99+K99+L99+M99-N99-O99-P99</f>
        <v>0</v>
      </c>
      <c r="R99" s="6702"/>
    </row>
    <row r="100" spans="2:18" s="3" customFormat="1">
      <c r="B100" s="6745"/>
      <c r="C100" s="6569"/>
      <c r="D100" s="6569" t="s">
        <v>3504</v>
      </c>
      <c r="E100" s="6698" t="s">
        <v>3494</v>
      </c>
      <c r="F100" s="6699"/>
      <c r="G100" s="6699"/>
      <c r="H100" s="6699"/>
      <c r="I100" s="6699"/>
      <c r="J100" s="6700">
        <f t="shared" si="20"/>
        <v>0</v>
      </c>
      <c r="K100" s="6699"/>
      <c r="L100" s="6699"/>
      <c r="M100" s="6699"/>
      <c r="N100" s="6699"/>
      <c r="O100" s="6699"/>
      <c r="P100" s="6701"/>
      <c r="Q100" s="6700">
        <f t="shared" si="21"/>
        <v>0</v>
      </c>
      <c r="R100" s="6702"/>
    </row>
    <row r="101" spans="2:18" s="3" customFormat="1">
      <c r="B101" s="6745"/>
      <c r="C101" s="6569"/>
      <c r="D101" s="6569" t="s">
        <v>3505</v>
      </c>
      <c r="E101" s="6698" t="s">
        <v>2802</v>
      </c>
      <c r="F101" s="6699"/>
      <c r="G101" s="6699"/>
      <c r="H101" s="6699"/>
      <c r="I101" s="6699"/>
      <c r="J101" s="6700">
        <f t="shared" si="20"/>
        <v>0</v>
      </c>
      <c r="K101" s="6699"/>
      <c r="L101" s="6699"/>
      <c r="M101" s="6699"/>
      <c r="N101" s="6699"/>
      <c r="O101" s="6699"/>
      <c r="P101" s="6701"/>
      <c r="Q101" s="6700">
        <f t="shared" si="21"/>
        <v>0</v>
      </c>
      <c r="R101" s="6702"/>
    </row>
    <row r="102" spans="2:18" s="3" customFormat="1">
      <c r="B102" s="6745"/>
      <c r="C102" s="6569"/>
      <c r="D102" s="6569" t="s">
        <v>3506</v>
      </c>
      <c r="E102" s="6698" t="s">
        <v>243</v>
      </c>
      <c r="F102" s="6699"/>
      <c r="G102" s="6699"/>
      <c r="H102" s="6699"/>
      <c r="I102" s="6699"/>
      <c r="J102" s="6700">
        <f t="shared" si="20"/>
        <v>0</v>
      </c>
      <c r="K102" s="6699"/>
      <c r="L102" s="6699"/>
      <c r="M102" s="6699"/>
      <c r="N102" s="6699"/>
      <c r="O102" s="6699"/>
      <c r="P102" s="6701"/>
      <c r="Q102" s="6700">
        <f t="shared" si="21"/>
        <v>0</v>
      </c>
      <c r="R102" s="6702"/>
    </row>
    <row r="103" spans="2:18">
      <c r="B103" s="6734"/>
      <c r="C103" s="6717"/>
      <c r="D103" s="6717"/>
      <c r="E103" s="6718"/>
      <c r="F103" s="6757"/>
      <c r="G103" s="43"/>
      <c r="H103" s="43"/>
      <c r="I103" s="43"/>
      <c r="J103" s="6758"/>
      <c r="K103" s="6758"/>
      <c r="L103" s="6758"/>
      <c r="M103" s="6758"/>
      <c r="N103" s="6759"/>
      <c r="O103" s="6758"/>
      <c r="P103" s="6760"/>
      <c r="Q103" s="6721"/>
      <c r="R103" s="6724"/>
    </row>
    <row r="104" spans="2:18" s="3" customFormat="1">
      <c r="B104" s="6725"/>
      <c r="C104" s="6726" t="s">
        <v>3515</v>
      </c>
      <c r="D104" s="6726"/>
      <c r="E104" s="6726"/>
      <c r="F104" s="6726">
        <f t="shared" ref="F104:R104" si="22">F81+F52+F48+F43+F35</f>
        <v>0</v>
      </c>
      <c r="G104" s="6726">
        <f t="shared" si="22"/>
        <v>0</v>
      </c>
      <c r="H104" s="6726">
        <f t="shared" si="22"/>
        <v>0</v>
      </c>
      <c r="I104" s="6726">
        <f t="shared" si="22"/>
        <v>0</v>
      </c>
      <c r="J104" s="6726">
        <f t="shared" si="22"/>
        <v>0</v>
      </c>
      <c r="K104" s="6726">
        <f t="shared" si="22"/>
        <v>0</v>
      </c>
      <c r="L104" s="6726">
        <f t="shared" si="22"/>
        <v>0</v>
      </c>
      <c r="M104" s="6726">
        <f t="shared" si="22"/>
        <v>0</v>
      </c>
      <c r="N104" s="6726">
        <f t="shared" si="22"/>
        <v>0</v>
      </c>
      <c r="O104" s="6726">
        <f t="shared" si="22"/>
        <v>0</v>
      </c>
      <c r="P104" s="6761">
        <f t="shared" si="22"/>
        <v>0</v>
      </c>
      <c r="Q104" s="6730">
        <f t="shared" si="22"/>
        <v>0</v>
      </c>
      <c r="R104" s="6732">
        <f t="shared" si="22"/>
        <v>0</v>
      </c>
    </row>
    <row r="105" spans="2:18">
      <c r="B105" s="6734"/>
      <c r="C105" s="6717"/>
      <c r="D105" s="6717"/>
      <c r="E105" s="6718"/>
      <c r="F105" s="6757"/>
      <c r="G105" s="43"/>
      <c r="H105" s="43"/>
      <c r="I105" s="43"/>
      <c r="J105" s="6758"/>
      <c r="K105" s="6758"/>
      <c r="L105" s="6758"/>
      <c r="M105" s="6758"/>
      <c r="N105" s="6759"/>
      <c r="O105" s="6758"/>
      <c r="P105" s="6760"/>
      <c r="Q105" s="6721"/>
      <c r="R105" s="6724"/>
    </row>
    <row r="106" spans="2:18" s="3" customFormat="1">
      <c r="B106" s="6567">
        <v>14</v>
      </c>
      <c r="C106" s="6569" t="s">
        <v>3516</v>
      </c>
      <c r="D106" s="6569"/>
      <c r="E106" s="6756"/>
      <c r="F106" s="6699"/>
      <c r="G106" s="6699"/>
      <c r="H106" s="6699"/>
      <c r="I106" s="6699"/>
      <c r="J106" s="6700">
        <f t="shared" ref="J106:J117" si="23">F106-G106-H106-I106</f>
        <v>0</v>
      </c>
      <c r="K106" s="6699"/>
      <c r="L106" s="6699"/>
      <c r="M106" s="6699"/>
      <c r="N106" s="6699"/>
      <c r="O106" s="6699"/>
      <c r="P106" s="6701"/>
      <c r="Q106" s="6700">
        <f t="shared" ref="Q106:Q117" si="24">J106+K106+L106+M106-N106-O106-P106</f>
        <v>0</v>
      </c>
      <c r="R106" s="6702"/>
    </row>
    <row r="107" spans="2:18" s="3" customFormat="1">
      <c r="B107" s="6567">
        <v>15</v>
      </c>
      <c r="C107" s="6569" t="s">
        <v>3517</v>
      </c>
      <c r="D107" s="6569"/>
      <c r="E107" s="6698"/>
      <c r="F107" s="6699"/>
      <c r="G107" s="6699"/>
      <c r="H107" s="6699"/>
      <c r="I107" s="6699"/>
      <c r="J107" s="6700">
        <f t="shared" si="23"/>
        <v>0</v>
      </c>
      <c r="K107" s="6699"/>
      <c r="L107" s="6699"/>
      <c r="M107" s="6699"/>
      <c r="N107" s="6699"/>
      <c r="O107" s="6699"/>
      <c r="P107" s="6701"/>
      <c r="Q107" s="6700">
        <f t="shared" si="24"/>
        <v>0</v>
      </c>
      <c r="R107" s="6702"/>
    </row>
    <row r="108" spans="2:18" s="3" customFormat="1">
      <c r="B108" s="6567">
        <v>16</v>
      </c>
      <c r="C108" s="6569" t="s">
        <v>3518</v>
      </c>
      <c r="D108" s="6569"/>
      <c r="E108" s="6698"/>
      <c r="F108" s="6699"/>
      <c r="G108" s="6699"/>
      <c r="H108" s="6699"/>
      <c r="I108" s="6699"/>
      <c r="J108" s="6700">
        <f t="shared" si="23"/>
        <v>0</v>
      </c>
      <c r="K108" s="6699"/>
      <c r="L108" s="6699"/>
      <c r="M108" s="6699"/>
      <c r="N108" s="6699"/>
      <c r="O108" s="6699"/>
      <c r="P108" s="6701"/>
      <c r="Q108" s="6700">
        <f t="shared" si="24"/>
        <v>0</v>
      </c>
      <c r="R108" s="6702"/>
    </row>
    <row r="109" spans="2:18">
      <c r="B109" s="6567">
        <v>17</v>
      </c>
      <c r="C109" s="6569" t="s">
        <v>3519</v>
      </c>
      <c r="D109" s="6569"/>
      <c r="E109" s="6698"/>
      <c r="F109" s="6700">
        <f>SUM(F110:F111)</f>
        <v>0</v>
      </c>
      <c r="G109" s="6700">
        <f>SUM(G110:G111)</f>
        <v>0</v>
      </c>
      <c r="H109" s="6700">
        <f>SUM(H110:H111)</f>
        <v>0</v>
      </c>
      <c r="I109" s="6700">
        <f>SUM(I110:I111)</f>
        <v>0</v>
      </c>
      <c r="J109" s="6700">
        <f t="shared" si="23"/>
        <v>0</v>
      </c>
      <c r="K109" s="6700">
        <f t="shared" ref="K109:P109" si="25">SUM(K110:K111)</f>
        <v>0</v>
      </c>
      <c r="L109" s="6700">
        <f t="shared" si="25"/>
        <v>0</v>
      </c>
      <c r="M109" s="6700">
        <f t="shared" si="25"/>
        <v>0</v>
      </c>
      <c r="N109" s="6700">
        <f t="shared" si="25"/>
        <v>0</v>
      </c>
      <c r="O109" s="6700">
        <f t="shared" si="25"/>
        <v>0</v>
      </c>
      <c r="P109" s="6704">
        <f t="shared" si="25"/>
        <v>0</v>
      </c>
      <c r="Q109" s="6700">
        <f t="shared" si="24"/>
        <v>0</v>
      </c>
      <c r="R109" s="6743">
        <f>SUM(R110:R111)</f>
        <v>0</v>
      </c>
    </row>
    <row r="110" spans="2:18">
      <c r="B110" s="6567"/>
      <c r="C110" s="6569" t="s">
        <v>1657</v>
      </c>
      <c r="D110" s="6569" t="s">
        <v>3520</v>
      </c>
      <c r="E110" s="6698"/>
      <c r="F110" s="6699"/>
      <c r="G110" s="6699"/>
      <c r="H110" s="6699"/>
      <c r="I110" s="6699"/>
      <c r="J110" s="6700">
        <f t="shared" si="23"/>
        <v>0</v>
      </c>
      <c r="K110" s="6699"/>
      <c r="L110" s="6699"/>
      <c r="M110" s="6699"/>
      <c r="N110" s="6699"/>
      <c r="O110" s="6699"/>
      <c r="P110" s="6701"/>
      <c r="Q110" s="6700">
        <f t="shared" si="24"/>
        <v>0</v>
      </c>
      <c r="R110" s="6702"/>
    </row>
    <row r="111" spans="2:18" s="3" customFormat="1">
      <c r="B111" s="6567"/>
      <c r="C111" s="6569" t="s">
        <v>1660</v>
      </c>
      <c r="D111" s="6569" t="s">
        <v>3521</v>
      </c>
      <c r="E111" s="6698"/>
      <c r="F111" s="6699"/>
      <c r="G111" s="6699"/>
      <c r="H111" s="6699"/>
      <c r="I111" s="6699"/>
      <c r="J111" s="6700">
        <f t="shared" si="23"/>
        <v>0</v>
      </c>
      <c r="K111" s="6699"/>
      <c r="L111" s="6699"/>
      <c r="M111" s="6699"/>
      <c r="N111" s="6699"/>
      <c r="O111" s="6699"/>
      <c r="P111" s="6701"/>
      <c r="Q111" s="6700">
        <f t="shared" si="24"/>
        <v>0</v>
      </c>
      <c r="R111" s="6702"/>
    </row>
    <row r="112" spans="2:18">
      <c r="B112" s="6567">
        <v>18</v>
      </c>
      <c r="C112" s="6612" t="s">
        <v>3566</v>
      </c>
      <c r="D112" s="6569"/>
      <c r="E112" s="6698"/>
      <c r="F112" s="6700">
        <f>SUM(F113:F117)</f>
        <v>0</v>
      </c>
      <c r="G112" s="6700">
        <f>SUM(G113:G117)</f>
        <v>0</v>
      </c>
      <c r="H112" s="6700">
        <f>SUM(H113:H117)</f>
        <v>0</v>
      </c>
      <c r="I112" s="6700">
        <f>SUM(I113:I117)</f>
        <v>0</v>
      </c>
      <c r="J112" s="6700">
        <f t="shared" si="23"/>
        <v>0</v>
      </c>
      <c r="K112" s="6700">
        <f t="shared" ref="K112:P112" si="26">SUM(K113:K117)</f>
        <v>0</v>
      </c>
      <c r="L112" s="6700">
        <f t="shared" si="26"/>
        <v>0</v>
      </c>
      <c r="M112" s="6700">
        <f t="shared" si="26"/>
        <v>0</v>
      </c>
      <c r="N112" s="6700">
        <f t="shared" si="26"/>
        <v>0</v>
      </c>
      <c r="O112" s="6700">
        <f t="shared" si="26"/>
        <v>0</v>
      </c>
      <c r="P112" s="6704">
        <f t="shared" si="26"/>
        <v>0</v>
      </c>
      <c r="Q112" s="6700">
        <f t="shared" si="24"/>
        <v>0</v>
      </c>
      <c r="R112" s="6743">
        <f>SUM(R113:R117)</f>
        <v>0</v>
      </c>
    </row>
    <row r="113" spans="2:18">
      <c r="B113" s="6567"/>
      <c r="C113" s="6569" t="s">
        <v>1657</v>
      </c>
      <c r="D113" s="6569" t="s">
        <v>3523</v>
      </c>
      <c r="E113" s="6698"/>
      <c r="F113" s="6699"/>
      <c r="G113" s="6699"/>
      <c r="H113" s="6699"/>
      <c r="I113" s="6699"/>
      <c r="J113" s="6700">
        <f t="shared" si="23"/>
        <v>0</v>
      </c>
      <c r="K113" s="6699"/>
      <c r="L113" s="6699"/>
      <c r="M113" s="6699"/>
      <c r="N113" s="6699"/>
      <c r="O113" s="6699"/>
      <c r="P113" s="6701"/>
      <c r="Q113" s="6700">
        <f t="shared" si="24"/>
        <v>0</v>
      </c>
      <c r="R113" s="6702"/>
    </row>
    <row r="114" spans="2:18">
      <c r="B114" s="6567"/>
      <c r="C114" s="6569" t="s">
        <v>1660</v>
      </c>
      <c r="D114" s="6666" t="s">
        <v>3517</v>
      </c>
      <c r="E114" s="6698"/>
      <c r="F114" s="6699"/>
      <c r="G114" s="6699"/>
      <c r="H114" s="6699"/>
      <c r="I114" s="6699"/>
      <c r="J114" s="6700">
        <f t="shared" si="23"/>
        <v>0</v>
      </c>
      <c r="K114" s="6699"/>
      <c r="L114" s="6699"/>
      <c r="M114" s="6699"/>
      <c r="N114" s="6699"/>
      <c r="O114" s="6699"/>
      <c r="P114" s="6701"/>
      <c r="Q114" s="6700">
        <f t="shared" si="24"/>
        <v>0</v>
      </c>
      <c r="R114" s="6702"/>
    </row>
    <row r="115" spans="2:18">
      <c r="B115" s="6567"/>
      <c r="C115" s="6569" t="s">
        <v>1663</v>
      </c>
      <c r="D115" s="6569" t="s">
        <v>3524</v>
      </c>
      <c r="E115" s="6698"/>
      <c r="F115" s="6699"/>
      <c r="G115" s="6699"/>
      <c r="H115" s="6699"/>
      <c r="I115" s="6699"/>
      <c r="J115" s="6700">
        <f t="shared" si="23"/>
        <v>0</v>
      </c>
      <c r="K115" s="6699"/>
      <c r="L115" s="6699"/>
      <c r="M115" s="6699"/>
      <c r="N115" s="6699"/>
      <c r="O115" s="6699"/>
      <c r="P115" s="6701"/>
      <c r="Q115" s="6700">
        <f t="shared" si="24"/>
        <v>0</v>
      </c>
      <c r="R115" s="6702"/>
    </row>
    <row r="116" spans="2:18">
      <c r="B116" s="6567"/>
      <c r="C116" s="6569" t="s">
        <v>1666</v>
      </c>
      <c r="D116" s="6569" t="s">
        <v>3525</v>
      </c>
      <c r="E116" s="6698"/>
      <c r="F116" s="6699"/>
      <c r="G116" s="6699"/>
      <c r="H116" s="6699"/>
      <c r="I116" s="6699"/>
      <c r="J116" s="6700">
        <f t="shared" si="23"/>
        <v>0</v>
      </c>
      <c r="K116" s="6699"/>
      <c r="L116" s="6699"/>
      <c r="M116" s="6699"/>
      <c r="N116" s="6699"/>
      <c r="O116" s="6699"/>
      <c r="P116" s="6701"/>
      <c r="Q116" s="6700">
        <f t="shared" si="24"/>
        <v>0</v>
      </c>
      <c r="R116" s="6702"/>
    </row>
    <row r="117" spans="2:18" s="3" customFormat="1">
      <c r="B117" s="6567"/>
      <c r="C117" s="6569" t="s">
        <v>1668</v>
      </c>
      <c r="D117" s="6569" t="s">
        <v>3526</v>
      </c>
      <c r="E117" s="6698"/>
      <c r="F117" s="6699"/>
      <c r="G117" s="6699"/>
      <c r="H117" s="6699"/>
      <c r="I117" s="6699"/>
      <c r="J117" s="6700">
        <f t="shared" si="23"/>
        <v>0</v>
      </c>
      <c r="K117" s="6699"/>
      <c r="L117" s="6699"/>
      <c r="M117" s="6699"/>
      <c r="N117" s="6699"/>
      <c r="O117" s="6699"/>
      <c r="P117" s="6701"/>
      <c r="Q117" s="6700">
        <f t="shared" si="24"/>
        <v>0</v>
      </c>
      <c r="R117" s="6702"/>
    </row>
    <row r="118" spans="2:18" s="3" customFormat="1">
      <c r="B118" s="6567"/>
      <c r="C118" s="6569" t="s">
        <v>1671</v>
      </c>
      <c r="D118" s="6569" t="s">
        <v>3527</v>
      </c>
      <c r="E118" s="6698"/>
      <c r="F118" s="6699"/>
      <c r="G118" s="6699"/>
      <c r="H118" s="6699"/>
      <c r="I118" s="6699"/>
      <c r="J118" s="6700"/>
      <c r="K118" s="6699"/>
      <c r="L118" s="6699"/>
      <c r="M118" s="6699"/>
      <c r="N118" s="6699"/>
      <c r="O118" s="6699"/>
      <c r="P118" s="6701"/>
      <c r="Q118" s="6700"/>
      <c r="R118" s="6702"/>
    </row>
    <row r="119" spans="2:18">
      <c r="B119" s="6567">
        <v>19</v>
      </c>
      <c r="C119" s="6569" t="s">
        <v>3528</v>
      </c>
      <c r="D119" s="6569"/>
      <c r="E119" s="6698"/>
      <c r="F119" s="6700">
        <f>SUM(F120:F124)</f>
        <v>0</v>
      </c>
      <c r="G119" s="6700">
        <f>SUM(G120:G124)</f>
        <v>0</v>
      </c>
      <c r="H119" s="6700">
        <f>SUM(H120:H124)</f>
        <v>0</v>
      </c>
      <c r="I119" s="6700">
        <f>SUM(I120:I124)</f>
        <v>0</v>
      </c>
      <c r="J119" s="6700">
        <f t="shared" ref="J119:J130" si="27">F119-G119-H119-I119</f>
        <v>0</v>
      </c>
      <c r="K119" s="6700">
        <f t="shared" ref="K119:P119" si="28">SUM(K120:K124)</f>
        <v>0</v>
      </c>
      <c r="L119" s="6700">
        <f t="shared" si="28"/>
        <v>0</v>
      </c>
      <c r="M119" s="6700">
        <f t="shared" si="28"/>
        <v>0</v>
      </c>
      <c r="N119" s="6700">
        <f t="shared" si="28"/>
        <v>0</v>
      </c>
      <c r="O119" s="6700">
        <f t="shared" si="28"/>
        <v>0</v>
      </c>
      <c r="P119" s="6704">
        <f t="shared" si="28"/>
        <v>0</v>
      </c>
      <c r="Q119" s="6700">
        <f t="shared" ref="Q119:Q130" si="29">J119+K119+L119+M119-N119-O119-P119</f>
        <v>0</v>
      </c>
      <c r="R119" s="6743">
        <f>SUM(R120:R124)</f>
        <v>0</v>
      </c>
    </row>
    <row r="120" spans="2:18">
      <c r="B120" s="6567"/>
      <c r="C120" s="6569" t="s">
        <v>1657</v>
      </c>
      <c r="D120" s="6569" t="s">
        <v>2776</v>
      </c>
      <c r="E120" s="6698"/>
      <c r="F120" s="6699"/>
      <c r="G120" s="6699"/>
      <c r="H120" s="6699"/>
      <c r="I120" s="6699"/>
      <c r="J120" s="6700">
        <f t="shared" si="27"/>
        <v>0</v>
      </c>
      <c r="K120" s="6699"/>
      <c r="L120" s="6699"/>
      <c r="M120" s="6699"/>
      <c r="N120" s="6699"/>
      <c r="O120" s="6699"/>
      <c r="P120" s="6701"/>
      <c r="Q120" s="6700">
        <f t="shared" si="29"/>
        <v>0</v>
      </c>
      <c r="R120" s="6702"/>
    </row>
    <row r="121" spans="2:18">
      <c r="B121" s="6567"/>
      <c r="C121" s="6569" t="s">
        <v>1660</v>
      </c>
      <c r="D121" s="6569" t="s">
        <v>2777</v>
      </c>
      <c r="E121" s="6698"/>
      <c r="F121" s="6699"/>
      <c r="G121" s="6699"/>
      <c r="H121" s="6699"/>
      <c r="I121" s="6699"/>
      <c r="J121" s="6700">
        <f t="shared" si="27"/>
        <v>0</v>
      </c>
      <c r="K121" s="6699"/>
      <c r="L121" s="6699"/>
      <c r="M121" s="6699"/>
      <c r="N121" s="6699"/>
      <c r="O121" s="6699"/>
      <c r="P121" s="6701"/>
      <c r="Q121" s="6700">
        <f t="shared" si="29"/>
        <v>0</v>
      </c>
      <c r="R121" s="6702"/>
    </row>
    <row r="122" spans="2:18">
      <c r="B122" s="6567"/>
      <c r="C122" s="6569" t="s">
        <v>1663</v>
      </c>
      <c r="D122" s="6569" t="s">
        <v>2778</v>
      </c>
      <c r="E122" s="6698"/>
      <c r="F122" s="6699"/>
      <c r="G122" s="6699"/>
      <c r="H122" s="6699"/>
      <c r="I122" s="6699"/>
      <c r="J122" s="6700">
        <f t="shared" si="27"/>
        <v>0</v>
      </c>
      <c r="K122" s="6699"/>
      <c r="L122" s="6699"/>
      <c r="M122" s="6699"/>
      <c r="N122" s="6699"/>
      <c r="O122" s="6699"/>
      <c r="P122" s="6701"/>
      <c r="Q122" s="6700">
        <f t="shared" si="29"/>
        <v>0</v>
      </c>
      <c r="R122" s="6702"/>
    </row>
    <row r="123" spans="2:18">
      <c r="B123" s="6567"/>
      <c r="C123" s="6569" t="s">
        <v>1666</v>
      </c>
      <c r="D123" s="6569" t="s">
        <v>2779</v>
      </c>
      <c r="E123" s="6698"/>
      <c r="F123" s="6699"/>
      <c r="G123" s="6699"/>
      <c r="H123" s="6699"/>
      <c r="I123" s="6699"/>
      <c r="J123" s="6700">
        <f t="shared" si="27"/>
        <v>0</v>
      </c>
      <c r="K123" s="6699"/>
      <c r="L123" s="6699"/>
      <c r="M123" s="6699"/>
      <c r="N123" s="6699"/>
      <c r="O123" s="6699"/>
      <c r="P123" s="6701"/>
      <c r="Q123" s="6700">
        <f t="shared" si="29"/>
        <v>0</v>
      </c>
      <c r="R123" s="6702"/>
    </row>
    <row r="124" spans="2:18">
      <c r="B124" s="6567"/>
      <c r="C124" s="6569" t="s">
        <v>1668</v>
      </c>
      <c r="D124" s="6569" t="s">
        <v>2780</v>
      </c>
      <c r="E124" s="6698"/>
      <c r="F124" s="6699"/>
      <c r="G124" s="6699"/>
      <c r="H124" s="6699"/>
      <c r="I124" s="6699"/>
      <c r="J124" s="6700">
        <f t="shared" si="27"/>
        <v>0</v>
      </c>
      <c r="K124" s="6699"/>
      <c r="L124" s="6699"/>
      <c r="M124" s="6699"/>
      <c r="N124" s="6699"/>
      <c r="O124" s="6699"/>
      <c r="P124" s="6701"/>
      <c r="Q124" s="6700">
        <f t="shared" si="29"/>
        <v>0</v>
      </c>
      <c r="R124" s="6702"/>
    </row>
    <row r="125" spans="2:18">
      <c r="B125" s="6567">
        <v>20</v>
      </c>
      <c r="C125" s="6569" t="s">
        <v>3534</v>
      </c>
      <c r="D125" s="6569"/>
      <c r="E125" s="6698"/>
      <c r="F125" s="6699"/>
      <c r="G125" s="6699"/>
      <c r="H125" s="6699"/>
      <c r="I125" s="6699"/>
      <c r="J125" s="6700">
        <f t="shared" si="27"/>
        <v>0</v>
      </c>
      <c r="K125" s="6699"/>
      <c r="L125" s="6699"/>
      <c r="M125" s="6699"/>
      <c r="N125" s="6699"/>
      <c r="O125" s="6699"/>
      <c r="P125" s="6701"/>
      <c r="Q125" s="6700">
        <f t="shared" si="29"/>
        <v>0</v>
      </c>
      <c r="R125" s="6702"/>
    </row>
    <row r="126" spans="2:18">
      <c r="B126" s="6567">
        <v>21</v>
      </c>
      <c r="C126" s="6569" t="s">
        <v>3535</v>
      </c>
      <c r="D126" s="6569"/>
      <c r="E126" s="6698"/>
      <c r="F126" s="6699"/>
      <c r="G126" s="6699"/>
      <c r="H126" s="6699"/>
      <c r="I126" s="6699"/>
      <c r="J126" s="6700">
        <f t="shared" si="27"/>
        <v>0</v>
      </c>
      <c r="K126" s="6699"/>
      <c r="L126" s="6699"/>
      <c r="M126" s="6699"/>
      <c r="N126" s="6699"/>
      <c r="O126" s="6699"/>
      <c r="P126" s="6701"/>
      <c r="Q126" s="6700">
        <f t="shared" si="29"/>
        <v>0</v>
      </c>
      <c r="R126" s="6702"/>
    </row>
    <row r="127" spans="2:18">
      <c r="B127" s="6567">
        <v>22</v>
      </c>
      <c r="C127" s="6569" t="s">
        <v>3536</v>
      </c>
      <c r="D127" s="6569"/>
      <c r="E127" s="6698"/>
      <c r="F127" s="6699"/>
      <c r="G127" s="6699"/>
      <c r="H127" s="6699"/>
      <c r="I127" s="6699"/>
      <c r="J127" s="6700">
        <f t="shared" si="27"/>
        <v>0</v>
      </c>
      <c r="K127" s="6699"/>
      <c r="L127" s="6699"/>
      <c r="M127" s="6699"/>
      <c r="N127" s="6699"/>
      <c r="O127" s="6699"/>
      <c r="P127" s="6701"/>
      <c r="Q127" s="6700">
        <f t="shared" si="29"/>
        <v>0</v>
      </c>
      <c r="R127" s="6702"/>
    </row>
    <row r="128" spans="2:18" s="3" customFormat="1">
      <c r="B128" s="6567">
        <v>23</v>
      </c>
      <c r="C128" s="6569" t="s">
        <v>3537</v>
      </c>
      <c r="D128" s="6569"/>
      <c r="E128" s="6698"/>
      <c r="F128" s="6699"/>
      <c r="G128" s="6699"/>
      <c r="H128" s="6699"/>
      <c r="I128" s="6699"/>
      <c r="J128" s="6700">
        <f t="shared" si="27"/>
        <v>0</v>
      </c>
      <c r="K128" s="6699"/>
      <c r="L128" s="6699"/>
      <c r="M128" s="6699"/>
      <c r="N128" s="6699"/>
      <c r="O128" s="6699"/>
      <c r="P128" s="6701"/>
      <c r="Q128" s="6700">
        <f t="shared" si="29"/>
        <v>0</v>
      </c>
      <c r="R128" s="6702"/>
    </row>
    <row r="129" spans="2:18" s="3" customFormat="1">
      <c r="B129" s="6567">
        <v>24</v>
      </c>
      <c r="C129" s="6569" t="s">
        <v>3538</v>
      </c>
      <c r="D129" s="6569"/>
      <c r="E129" s="6569"/>
      <c r="F129" s="6699"/>
      <c r="G129" s="6699"/>
      <c r="H129" s="6699"/>
      <c r="I129" s="6699"/>
      <c r="J129" s="6700">
        <f t="shared" si="27"/>
        <v>0</v>
      </c>
      <c r="K129" s="6699"/>
      <c r="L129" s="6699"/>
      <c r="M129" s="6699"/>
      <c r="N129" s="6699"/>
      <c r="O129" s="6699"/>
      <c r="P129" s="6701"/>
      <c r="Q129" s="6700">
        <f t="shared" si="29"/>
        <v>0</v>
      </c>
      <c r="R129" s="6702"/>
    </row>
    <row r="130" spans="2:18" s="3" customFormat="1">
      <c r="B130" s="6567">
        <v>25</v>
      </c>
      <c r="C130" s="6569" t="s">
        <v>3567</v>
      </c>
      <c r="D130" s="6569"/>
      <c r="E130" s="6569"/>
      <c r="F130" s="6699"/>
      <c r="G130" s="6699"/>
      <c r="H130" s="6699"/>
      <c r="I130" s="6699"/>
      <c r="J130" s="6700">
        <f t="shared" si="27"/>
        <v>0</v>
      </c>
      <c r="K130" s="6699"/>
      <c r="L130" s="6699"/>
      <c r="M130" s="6699"/>
      <c r="N130" s="6699"/>
      <c r="O130" s="6699"/>
      <c r="P130" s="6701"/>
      <c r="Q130" s="6700">
        <f t="shared" si="29"/>
        <v>0</v>
      </c>
      <c r="R130" s="6702"/>
    </row>
    <row r="131" spans="2:18" s="3" customFormat="1">
      <c r="B131" s="6762">
        <v>26</v>
      </c>
      <c r="C131" s="109" t="s">
        <v>3540</v>
      </c>
      <c r="D131" s="6569"/>
      <c r="E131" s="6569"/>
      <c r="F131" s="6699"/>
      <c r="G131" s="6699"/>
      <c r="H131" s="6699"/>
      <c r="I131" s="6699"/>
      <c r="J131" s="6700"/>
      <c r="K131" s="6699"/>
      <c r="L131" s="6699"/>
      <c r="M131" s="6699"/>
      <c r="N131" s="6699"/>
      <c r="O131" s="6699"/>
      <c r="P131" s="6701"/>
      <c r="Q131" s="6700"/>
      <c r="R131" s="6702"/>
    </row>
    <row r="132" spans="2:18">
      <c r="B132" s="6734"/>
      <c r="C132" s="6717"/>
      <c r="D132" s="6717"/>
      <c r="E132" s="6718"/>
      <c r="F132" s="6757"/>
      <c r="G132" s="43"/>
      <c r="H132" s="43"/>
      <c r="I132" s="43"/>
      <c r="J132" s="6758"/>
      <c r="K132" s="6758"/>
      <c r="L132" s="6758"/>
      <c r="M132" s="6758"/>
      <c r="N132" s="6759"/>
      <c r="O132" s="6758"/>
      <c r="P132" s="6760"/>
      <c r="Q132" s="6721"/>
      <c r="R132" s="6724"/>
    </row>
    <row r="133" spans="2:18" s="3" customFormat="1">
      <c r="B133" s="6725"/>
      <c r="C133" s="6726" t="s">
        <v>2602</v>
      </c>
      <c r="D133" s="6726"/>
      <c r="E133" s="6726"/>
      <c r="F133" s="6726">
        <f t="shared" ref="F133:R133" si="30">F128+F129+F130+F131+F127+F126+F125+F119+F112+F109+F108+F107+F106</f>
        <v>0</v>
      </c>
      <c r="G133" s="6726">
        <f t="shared" si="30"/>
        <v>0</v>
      </c>
      <c r="H133" s="6726">
        <f t="shared" si="30"/>
        <v>0</v>
      </c>
      <c r="I133" s="6726">
        <f t="shared" si="30"/>
        <v>0</v>
      </c>
      <c r="J133" s="6726">
        <f t="shared" si="30"/>
        <v>0</v>
      </c>
      <c r="K133" s="6726">
        <f t="shared" si="30"/>
        <v>0</v>
      </c>
      <c r="L133" s="6726">
        <f t="shared" si="30"/>
        <v>0</v>
      </c>
      <c r="M133" s="6726">
        <f t="shared" si="30"/>
        <v>0</v>
      </c>
      <c r="N133" s="6726">
        <f t="shared" si="30"/>
        <v>0</v>
      </c>
      <c r="O133" s="6726">
        <f t="shared" si="30"/>
        <v>0</v>
      </c>
      <c r="P133" s="6726">
        <f t="shared" si="30"/>
        <v>0</v>
      </c>
      <c r="Q133" s="6726">
        <f t="shared" si="30"/>
        <v>0</v>
      </c>
      <c r="R133" s="6726">
        <f t="shared" si="30"/>
        <v>0</v>
      </c>
    </row>
    <row r="134" spans="2:18">
      <c r="B134" s="6734"/>
      <c r="C134" s="6717"/>
      <c r="D134" s="6717"/>
      <c r="E134" s="6718"/>
      <c r="F134" s="6763"/>
      <c r="G134" s="6763"/>
      <c r="H134" s="6763"/>
      <c r="I134" s="6763"/>
      <c r="J134" s="6763"/>
      <c r="K134" s="6763"/>
      <c r="L134" s="6763"/>
      <c r="M134" s="6763"/>
      <c r="N134" s="6763"/>
      <c r="O134" s="6763"/>
      <c r="P134" s="6763"/>
      <c r="Q134" s="6763"/>
      <c r="R134" s="6763"/>
    </row>
    <row r="135" spans="2:18" ht="13.5" thickBot="1">
      <c r="B135" s="4279"/>
      <c r="C135" s="43"/>
      <c r="D135" s="43"/>
      <c r="E135" s="283"/>
      <c r="F135" s="722"/>
      <c r="G135" s="722"/>
      <c r="H135" s="722"/>
      <c r="I135" s="722"/>
      <c r="J135" s="722"/>
      <c r="K135" s="722"/>
      <c r="L135" s="722"/>
      <c r="M135" s="722"/>
      <c r="N135" s="722"/>
      <c r="O135" s="722"/>
      <c r="P135" s="722"/>
      <c r="Q135" s="722"/>
      <c r="R135" s="722"/>
    </row>
    <row r="136" spans="2:18" ht="13.5" thickBot="1">
      <c r="B136" s="6764" t="s">
        <v>3292</v>
      </c>
      <c r="C136" s="6765"/>
      <c r="D136" s="6765"/>
      <c r="E136" s="6765"/>
      <c r="F136" s="6766">
        <f t="shared" ref="F136:R136" si="31">F128+F119+F108+F107+F106+F81+F52+F48+F43+F31+F30+F29+F25+F24+F23+F22+F17+F112+F109+F130+F125+F126+F127+F35+F129+F131</f>
        <v>0</v>
      </c>
      <c r="G136" s="6766">
        <f t="shared" si="31"/>
        <v>0</v>
      </c>
      <c r="H136" s="6766">
        <f t="shared" si="31"/>
        <v>0</v>
      </c>
      <c r="I136" s="6766">
        <f t="shared" si="31"/>
        <v>0</v>
      </c>
      <c r="J136" s="6766">
        <f t="shared" si="31"/>
        <v>0</v>
      </c>
      <c r="K136" s="6766">
        <f t="shared" si="31"/>
        <v>0</v>
      </c>
      <c r="L136" s="6766">
        <f t="shared" si="31"/>
        <v>0</v>
      </c>
      <c r="M136" s="6766">
        <f t="shared" si="31"/>
        <v>0</v>
      </c>
      <c r="N136" s="6766">
        <f t="shared" si="31"/>
        <v>0</v>
      </c>
      <c r="O136" s="6766">
        <f t="shared" si="31"/>
        <v>0</v>
      </c>
      <c r="P136" s="6766">
        <f t="shared" si="31"/>
        <v>0</v>
      </c>
      <c r="Q136" s="6766">
        <f t="shared" si="31"/>
        <v>0</v>
      </c>
      <c r="R136" s="6766">
        <f t="shared" si="31"/>
        <v>0</v>
      </c>
    </row>
    <row r="137" spans="2:18" ht="13.5" thickTop="1">
      <c r="F137" s="148"/>
      <c r="G137" s="148"/>
      <c r="H137" s="148"/>
      <c r="I137" s="148"/>
      <c r="J137" s="148"/>
      <c r="K137" s="148"/>
      <c r="L137" s="148"/>
      <c r="M137" s="148"/>
      <c r="N137" s="148"/>
      <c r="O137" s="148"/>
      <c r="P137" s="148"/>
      <c r="Q137" s="148"/>
      <c r="R137" s="148"/>
    </row>
    <row r="138" spans="2:18">
      <c r="F138" s="40"/>
      <c r="G138" s="40"/>
      <c r="H138" s="40"/>
      <c r="I138" s="40"/>
      <c r="J138" s="40"/>
      <c r="K138" s="40"/>
      <c r="L138" s="40"/>
      <c r="M138" s="40"/>
      <c r="N138" s="40"/>
      <c r="O138" s="40"/>
      <c r="P138" s="40"/>
      <c r="Q138" s="40"/>
      <c r="R138" s="40"/>
    </row>
    <row r="139" spans="2:18" s="43" customFormat="1">
      <c r="B139" s="48" t="s">
        <v>3541</v>
      </c>
      <c r="C139" s="1"/>
      <c r="D139" s="1"/>
      <c r="E139" s="1"/>
      <c r="F139" s="1"/>
      <c r="G139" s="1"/>
      <c r="H139" s="1"/>
    </row>
    <row r="140" spans="2:18" s="43" customFormat="1" ht="13.5" thickBot="1">
      <c r="B140" s="4"/>
      <c r="C140" s="1"/>
      <c r="D140" s="1"/>
      <c r="E140" s="1"/>
      <c r="F140" s="1"/>
      <c r="G140" s="1"/>
      <c r="H140" s="1"/>
    </row>
    <row r="141" spans="2:18" s="43" customFormat="1">
      <c r="B141" s="6767">
        <v>1</v>
      </c>
      <c r="C141" s="9043"/>
      <c r="D141" s="9044"/>
      <c r="E141" s="9045"/>
      <c r="F141" s="6768"/>
      <c r="G141" s="6769"/>
      <c r="H141" s="6769"/>
      <c r="I141" s="6769"/>
      <c r="J141" s="6770">
        <f t="shared" ref="J141:J150" si="32">F141-G141-H141-I141</f>
        <v>0</v>
      </c>
      <c r="K141" s="6769"/>
      <c r="L141" s="6769"/>
      <c r="M141" s="6769"/>
      <c r="N141" s="6769"/>
      <c r="O141" s="6769"/>
      <c r="P141" s="6769"/>
      <c r="Q141" s="6770">
        <f t="shared" ref="Q141:Q150" si="33">J141+K141+L141+M141-N141-O141-P141</f>
        <v>0</v>
      </c>
      <c r="R141" s="6771"/>
    </row>
    <row r="142" spans="2:18" s="43" customFormat="1">
      <c r="B142" s="6638">
        <v>2</v>
      </c>
      <c r="C142" s="9037"/>
      <c r="D142" s="9038"/>
      <c r="E142" s="9039"/>
      <c r="F142" s="6570"/>
      <c r="G142" s="6571"/>
      <c r="H142" s="6571"/>
      <c r="I142" s="6571"/>
      <c r="J142" s="6594">
        <f t="shared" si="32"/>
        <v>0</v>
      </c>
      <c r="K142" s="6615"/>
      <c r="L142" s="6571"/>
      <c r="M142" s="6571"/>
      <c r="N142" s="6571"/>
      <c r="O142" s="6571"/>
      <c r="P142" s="6571"/>
      <c r="Q142" s="6594">
        <f t="shared" si="33"/>
        <v>0</v>
      </c>
      <c r="R142" s="6772"/>
    </row>
    <row r="143" spans="2:18" s="43" customFormat="1">
      <c r="B143" s="6638">
        <v>3</v>
      </c>
      <c r="C143" s="9037"/>
      <c r="D143" s="9038"/>
      <c r="E143" s="9039"/>
      <c r="F143" s="6570"/>
      <c r="G143" s="6571"/>
      <c r="H143" s="6571"/>
      <c r="I143" s="6571"/>
      <c r="J143" s="6594">
        <f t="shared" si="32"/>
        <v>0</v>
      </c>
      <c r="K143" s="6615"/>
      <c r="L143" s="6571"/>
      <c r="M143" s="6571"/>
      <c r="N143" s="6571"/>
      <c r="O143" s="6571"/>
      <c r="P143" s="6571"/>
      <c r="Q143" s="6594">
        <f t="shared" si="33"/>
        <v>0</v>
      </c>
      <c r="R143" s="6772"/>
    </row>
    <row r="144" spans="2:18" s="43" customFormat="1">
      <c r="B144" s="6638">
        <v>4</v>
      </c>
      <c r="C144" s="9037"/>
      <c r="D144" s="9038"/>
      <c r="E144" s="9039"/>
      <c r="F144" s="6570"/>
      <c r="G144" s="6571"/>
      <c r="H144" s="6571"/>
      <c r="I144" s="6571"/>
      <c r="J144" s="6594">
        <f t="shared" si="32"/>
        <v>0</v>
      </c>
      <c r="K144" s="6615"/>
      <c r="L144" s="6571"/>
      <c r="M144" s="6571"/>
      <c r="N144" s="6571"/>
      <c r="O144" s="6571"/>
      <c r="P144" s="6571"/>
      <c r="Q144" s="6594">
        <f t="shared" si="33"/>
        <v>0</v>
      </c>
      <c r="R144" s="6772"/>
    </row>
    <row r="145" spans="2:18" s="43" customFormat="1">
      <c r="B145" s="6638">
        <v>5</v>
      </c>
      <c r="C145" s="9037"/>
      <c r="D145" s="9038"/>
      <c r="E145" s="9039"/>
      <c r="F145" s="6570"/>
      <c r="G145" s="6571"/>
      <c r="H145" s="6571"/>
      <c r="I145" s="6571"/>
      <c r="J145" s="6594">
        <f t="shared" si="32"/>
        <v>0</v>
      </c>
      <c r="K145" s="6615"/>
      <c r="L145" s="6571"/>
      <c r="M145" s="6571"/>
      <c r="N145" s="6571"/>
      <c r="O145" s="6571"/>
      <c r="P145" s="6571"/>
      <c r="Q145" s="6594">
        <f t="shared" si="33"/>
        <v>0</v>
      </c>
      <c r="R145" s="6772"/>
    </row>
    <row r="146" spans="2:18" s="43" customFormat="1">
      <c r="B146" s="6638">
        <v>6</v>
      </c>
      <c r="C146" s="9037"/>
      <c r="D146" s="9038"/>
      <c r="E146" s="9039"/>
      <c r="F146" s="6570"/>
      <c r="G146" s="6571"/>
      <c r="H146" s="6571"/>
      <c r="I146" s="6571"/>
      <c r="J146" s="6594">
        <f t="shared" si="32"/>
        <v>0</v>
      </c>
      <c r="K146" s="6615"/>
      <c r="L146" s="6571"/>
      <c r="M146" s="6571"/>
      <c r="N146" s="6571"/>
      <c r="O146" s="6571"/>
      <c r="P146" s="6571"/>
      <c r="Q146" s="6594">
        <f t="shared" si="33"/>
        <v>0</v>
      </c>
      <c r="R146" s="6772"/>
    </row>
    <row r="147" spans="2:18" s="43" customFormat="1">
      <c r="B147" s="6638">
        <v>7</v>
      </c>
      <c r="C147" s="9037"/>
      <c r="D147" s="9038"/>
      <c r="E147" s="9039"/>
      <c r="F147" s="6570"/>
      <c r="G147" s="6571"/>
      <c r="H147" s="6571"/>
      <c r="I147" s="6571"/>
      <c r="J147" s="6594">
        <f t="shared" si="32"/>
        <v>0</v>
      </c>
      <c r="K147" s="6615"/>
      <c r="L147" s="6571"/>
      <c r="M147" s="6571"/>
      <c r="N147" s="6571"/>
      <c r="O147" s="6571"/>
      <c r="P147" s="6571"/>
      <c r="Q147" s="6594">
        <f t="shared" si="33"/>
        <v>0</v>
      </c>
      <c r="R147" s="6772"/>
    </row>
    <row r="148" spans="2:18" s="43" customFormat="1">
      <c r="B148" s="6638">
        <v>8</v>
      </c>
      <c r="C148" s="9037"/>
      <c r="D148" s="9038"/>
      <c r="E148" s="9039"/>
      <c r="F148" s="6570"/>
      <c r="G148" s="6571"/>
      <c r="H148" s="6571"/>
      <c r="I148" s="6571"/>
      <c r="J148" s="6594">
        <f t="shared" si="32"/>
        <v>0</v>
      </c>
      <c r="K148" s="6615"/>
      <c r="L148" s="6571"/>
      <c r="M148" s="6571"/>
      <c r="N148" s="6571"/>
      <c r="O148" s="6571"/>
      <c r="P148" s="6571"/>
      <c r="Q148" s="6594">
        <f t="shared" si="33"/>
        <v>0</v>
      </c>
      <c r="R148" s="6772"/>
    </row>
    <row r="149" spans="2:18" s="43" customFormat="1">
      <c r="B149" s="6638">
        <v>9</v>
      </c>
      <c r="C149" s="9037"/>
      <c r="D149" s="9038"/>
      <c r="E149" s="9039"/>
      <c r="F149" s="6570"/>
      <c r="G149" s="6571"/>
      <c r="H149" s="6571"/>
      <c r="I149" s="6571"/>
      <c r="J149" s="6594">
        <f t="shared" si="32"/>
        <v>0</v>
      </c>
      <c r="K149" s="6615"/>
      <c r="L149" s="6571"/>
      <c r="M149" s="6571"/>
      <c r="N149" s="6571"/>
      <c r="O149" s="6571"/>
      <c r="P149" s="6571"/>
      <c r="Q149" s="6594">
        <f t="shared" si="33"/>
        <v>0</v>
      </c>
      <c r="R149" s="6772"/>
    </row>
    <row r="150" spans="2:18" s="43" customFormat="1">
      <c r="B150" s="6773">
        <v>10</v>
      </c>
      <c r="C150" s="9040"/>
      <c r="D150" s="9041"/>
      <c r="E150" s="9042"/>
      <c r="F150" s="6774"/>
      <c r="G150" s="6614"/>
      <c r="H150" s="6614"/>
      <c r="I150" s="6614"/>
      <c r="J150" s="6775">
        <f t="shared" si="32"/>
        <v>0</v>
      </c>
      <c r="K150" s="6614"/>
      <c r="L150" s="6614"/>
      <c r="M150" s="6614"/>
      <c r="N150" s="6614"/>
      <c r="O150" s="6614"/>
      <c r="P150" s="6614"/>
      <c r="Q150" s="6775">
        <f t="shared" si="33"/>
        <v>0</v>
      </c>
      <c r="R150" s="6776"/>
    </row>
    <row r="151" spans="2:18" s="3" customFormat="1">
      <c r="B151" s="6725"/>
      <c r="C151" s="6726" t="s">
        <v>3542</v>
      </c>
      <c r="D151" s="6726"/>
      <c r="E151" s="6726"/>
      <c r="F151" s="6726">
        <f t="shared" ref="F151:R151" si="34">SUM(F141:F150)</f>
        <v>0</v>
      </c>
      <c r="G151" s="6726">
        <f t="shared" si="34"/>
        <v>0</v>
      </c>
      <c r="H151" s="6726">
        <f t="shared" si="34"/>
        <v>0</v>
      </c>
      <c r="I151" s="6726">
        <f t="shared" si="34"/>
        <v>0</v>
      </c>
      <c r="J151" s="6726">
        <f t="shared" si="34"/>
        <v>0</v>
      </c>
      <c r="K151" s="6726">
        <f t="shared" si="34"/>
        <v>0</v>
      </c>
      <c r="L151" s="6726">
        <f t="shared" si="34"/>
        <v>0</v>
      </c>
      <c r="M151" s="6726">
        <f t="shared" si="34"/>
        <v>0</v>
      </c>
      <c r="N151" s="6726">
        <f t="shared" si="34"/>
        <v>0</v>
      </c>
      <c r="O151" s="6726">
        <f t="shared" si="34"/>
        <v>0</v>
      </c>
      <c r="P151" s="6761">
        <f t="shared" si="34"/>
        <v>0</v>
      </c>
      <c r="Q151" s="6730">
        <f t="shared" si="34"/>
        <v>0</v>
      </c>
      <c r="R151" s="6777">
        <f t="shared" si="34"/>
        <v>0</v>
      </c>
    </row>
    <row r="152" spans="2:18" s="43" customFormat="1">
      <c r="B152" s="4"/>
      <c r="C152" s="49" t="s">
        <v>3543</v>
      </c>
      <c r="D152" s="1"/>
      <c r="E152" s="1"/>
      <c r="F152" s="1"/>
      <c r="G152" s="1"/>
      <c r="H152" s="1"/>
    </row>
    <row r="153" spans="2:18">
      <c r="B153" s="43"/>
      <c r="C153" s="43"/>
    </row>
    <row r="154" spans="2:18">
      <c r="B154" s="121" t="s">
        <v>1044</v>
      </c>
    </row>
    <row r="155" spans="2:18">
      <c r="B155" s="4">
        <v>1</v>
      </c>
      <c r="C155" s="50" t="s">
        <v>3545</v>
      </c>
    </row>
    <row r="156" spans="2:18">
      <c r="B156" s="4">
        <v>2</v>
      </c>
      <c r="C156" s="1" t="s">
        <v>3546</v>
      </c>
    </row>
    <row r="157" spans="2:18">
      <c r="B157" s="4">
        <v>3</v>
      </c>
      <c r="C157" s="1" t="s">
        <v>3548</v>
      </c>
    </row>
    <row r="158" spans="2:18">
      <c r="B158" s="4">
        <v>4</v>
      </c>
      <c r="C158" s="1" t="s">
        <v>3549</v>
      </c>
    </row>
  </sheetData>
  <protectedRanges>
    <protectedRange sqref="G7:G8 F8" name="Range20_2_1_1_1"/>
    <protectedRange sqref="F141:F150" name="Range13_1_1_1_1_1_1_1"/>
    <protectedRange password="CE2C" sqref="K141:K150" name="Range1_1_1_1_1_1_1_1"/>
    <protectedRange sqref="G141:J150 L141:R150" name="Range2_1_2_1_1_1"/>
    <protectedRange password="CE2C" sqref="F119:I119 K119:P119 R119" name="Range6_1_1_1_1_1_1"/>
    <protectedRange password="CE2C" sqref="F43:I43 K43:P43 R43" name="Range3_1_1_1_1_1_1_1"/>
    <protectedRange password="CE2C" sqref="J18:J25 Q18:Q25 J29:J31 Q29:Q31 Q35:Q42 Q48:Q102 J35:J103 F17:R17 Q107:Q131 J105:J131" name="Range1_1_1_1_1_1_1_2"/>
    <protectedRange sqref="F52:I53 F60:I60 F67:I67 F74:I74 F82:I82 F89:I89 F96:I96 K52:P53 K60:P60 K67:P67 K74:P74 K82:P82 K89:P89 K96:P96 R52:R53 R60 R67 R74 R82 R89 R96" name="Range18_1_1_1_2_1_2"/>
    <protectedRange sqref="F18:I25 F29:I31 F44:I47 F49:I51 F59:I59 F61:I66 F68:I73 F75:I80 F90:I95 F83:I88 F106:I108 F110:I111 F113:I118 F120:I129 K18:P25 K29:P31 K44:P47 K49:P51 K59:P59 K61:P66 K68:P73 K75:P80 K90:P95 K83:P88 K106:P108 K110:P111 K113:P118 K120:P129 R18:R25 R29:R31 R44:R47 R49:R51 R59 R61:R66 R68:R73 R75:R80 R90:R95 R83:R88 R106:R108 R110:R111 R113:R118 R120:R129" name="Range2_1_2_1_1_2"/>
    <protectedRange sqref="F54:I58 K54:P58 R54:R58" name="Range12_1_1_1_2_1_1_1"/>
    <protectedRange sqref="F54:I58 K54:P58 R54:R58" name="Range18_1_1_1_2_1_1_1"/>
    <protectedRange sqref="F102:I102 K102:P102 R102" name="Range12_1_1_1_2_3_1"/>
    <protectedRange sqref="F102:I102 K102:P102 R102" name="Range18_1_1_1_2_3_1"/>
    <protectedRange sqref="F97:I101 K97:P101 R97:R101" name="Range12_1_6_1_1_1"/>
    <protectedRange sqref="F97:I101 K97:P101 R97:R101" name="Range18_1_6_1_1_1"/>
    <protectedRange sqref="F26 F28 F32 F34 F134:R135" name="Range1_1_1_1_1_1_2"/>
    <protectedRange password="CE2C" sqref="K26 K28 K32 K34" name="Range1_1_1_1_1_1_1_3"/>
  </protectedRanges>
  <mergeCells count="24">
    <mergeCell ref="C141:E141"/>
    <mergeCell ref="B8:R8"/>
    <mergeCell ref="B11:E11"/>
    <mergeCell ref="B12:E14"/>
    <mergeCell ref="F12:F14"/>
    <mergeCell ref="G12:I12"/>
    <mergeCell ref="J12:J13"/>
    <mergeCell ref="K12:M12"/>
    <mergeCell ref="N12:P12"/>
    <mergeCell ref="Q12:Q14"/>
    <mergeCell ref="R12:R14"/>
    <mergeCell ref="H13:I13"/>
    <mergeCell ref="L13:M13"/>
    <mergeCell ref="O13:P13"/>
    <mergeCell ref="B15:E15"/>
    <mergeCell ref="C148:E148"/>
    <mergeCell ref="C149:E149"/>
    <mergeCell ref="C150:E150"/>
    <mergeCell ref="C142:E142"/>
    <mergeCell ref="C143:E143"/>
    <mergeCell ref="C144:E144"/>
    <mergeCell ref="C145:E145"/>
    <mergeCell ref="C146:E146"/>
    <mergeCell ref="C147:E147"/>
  </mergeCells>
  <hyperlinks>
    <hyperlink ref="U6" location="Content!A1" display="Content" xr:uid="{BB012B22-39DA-4728-973A-7FDEA903CD9A}"/>
    <hyperlink ref="T3" location="Content!A1" display="Content" xr:uid="{A6BCD9F0-B388-49E5-B0F1-905EA0D28D20}"/>
  </hyperlinks>
  <printOptions horizontalCentered="1"/>
  <pageMargins left="0.19685039370078741" right="0.19685039370078741" top="0.6692913385826772" bottom="0.35433070866141736" header="0.31496062992125984" footer="0.31496062992125984"/>
  <pageSetup paperSize="9" scale="35"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6BE8C-E128-40F4-88BA-4169A305E6FD}">
  <sheetPr codeName="Sheet47">
    <tabColor rgb="FFFF99CC"/>
  </sheetPr>
  <dimension ref="B2:S151"/>
  <sheetViews>
    <sheetView showGridLines="0" zoomScale="85" zoomScaleNormal="85" workbookViewId="0">
      <selection activeCell="E3" sqref="E3:F4"/>
    </sheetView>
  </sheetViews>
  <sheetFormatPr defaultColWidth="8.85546875" defaultRowHeight="12.75"/>
  <cols>
    <col min="1" max="1" width="1.85546875" style="32" customWidth="1"/>
    <col min="2" max="2" width="3.7109375" style="34" customWidth="1"/>
    <col min="3" max="3" width="2.85546875" style="32" customWidth="1"/>
    <col min="4" max="4" width="13.7109375" style="32" customWidth="1"/>
    <col min="5" max="5" width="25.42578125" style="32" bestFit="1" customWidth="1"/>
    <col min="6" max="6" width="18.7109375" style="32" customWidth="1"/>
    <col min="7" max="17" width="16.85546875" style="32" customWidth="1"/>
    <col min="18" max="16384" width="8.85546875" style="32"/>
  </cols>
  <sheetData>
    <row r="2" spans="2:19" ht="13.5" thickBot="1">
      <c r="B2" s="426" t="s">
        <v>3591</v>
      </c>
    </row>
    <row r="3" spans="2:19" ht="13.5" thickBot="1">
      <c r="B3" s="426" t="s">
        <v>7</v>
      </c>
      <c r="C3" s="1"/>
      <c r="D3" s="1"/>
      <c r="E3" s="6304">
        <f>'Com Prof'!D2</f>
        <v>0</v>
      </c>
      <c r="F3" s="6305"/>
      <c r="S3" s="6679" t="s">
        <v>1067</v>
      </c>
    </row>
    <row r="4" spans="2:19" ht="13.5" thickBot="1">
      <c r="B4" s="426" t="s">
        <v>757</v>
      </c>
      <c r="C4" s="1"/>
      <c r="D4" s="1"/>
      <c r="E4" s="6680">
        <f>'Com Prof'!D3</f>
        <v>45657</v>
      </c>
      <c r="F4" s="6681"/>
    </row>
    <row r="6" spans="2:19">
      <c r="C6" s="440" t="s">
        <v>851</v>
      </c>
      <c r="G6" s="442"/>
      <c r="H6" s="442"/>
      <c r="I6" s="442"/>
      <c r="J6" s="442"/>
      <c r="K6" s="442"/>
      <c r="L6" s="442"/>
      <c r="M6" s="442"/>
      <c r="N6" s="442"/>
      <c r="O6" s="442"/>
      <c r="P6" s="442"/>
      <c r="Q6" s="442"/>
    </row>
    <row r="7" spans="2:19" s="1" customFormat="1" ht="13.5" thickBot="1">
      <c r="B7" s="6441"/>
      <c r="C7" s="6337"/>
      <c r="D7" s="6337"/>
      <c r="E7" s="6549" t="s">
        <v>193</v>
      </c>
      <c r="F7" s="6551" t="s">
        <v>193</v>
      </c>
      <c r="G7" s="6549" t="s">
        <v>193</v>
      </c>
      <c r="H7" s="6549" t="s">
        <v>193</v>
      </c>
      <c r="I7" s="6549"/>
      <c r="J7" s="6549" t="s">
        <v>193</v>
      </c>
      <c r="K7" s="6549" t="s">
        <v>193</v>
      </c>
      <c r="L7" s="6549"/>
      <c r="M7" s="6549"/>
      <c r="N7" s="6549" t="s">
        <v>193</v>
      </c>
      <c r="O7" s="6549"/>
      <c r="P7" s="6549"/>
      <c r="Q7" s="6549" t="s">
        <v>193</v>
      </c>
    </row>
    <row r="8" spans="2:19" s="36" customFormat="1">
      <c r="B8" s="9062" t="s">
        <v>2736</v>
      </c>
      <c r="C8" s="9063"/>
      <c r="D8" s="9063"/>
      <c r="E8" s="9064"/>
      <c r="F8" s="9071" t="s">
        <v>3592</v>
      </c>
      <c r="G8" s="9073" t="s">
        <v>3593</v>
      </c>
      <c r="H8" s="9063"/>
      <c r="I8" s="9064"/>
      <c r="J8" s="9071" t="s">
        <v>3594</v>
      </c>
      <c r="K8" s="9073" t="s">
        <v>3595</v>
      </c>
      <c r="L8" s="9063"/>
      <c r="M8" s="9064"/>
      <c r="N8" s="9073" t="s">
        <v>3596</v>
      </c>
      <c r="O8" s="9063"/>
      <c r="P8" s="9064"/>
      <c r="Q8" s="9075" t="s">
        <v>3597</v>
      </c>
    </row>
    <row r="9" spans="2:19" s="36" customFormat="1">
      <c r="B9" s="9065"/>
      <c r="C9" s="9066"/>
      <c r="D9" s="9066"/>
      <c r="E9" s="9067"/>
      <c r="F9" s="8966"/>
      <c r="G9" s="6778" t="s">
        <v>832</v>
      </c>
      <c r="H9" s="8999" t="s">
        <v>3446</v>
      </c>
      <c r="I9" s="8999"/>
      <c r="J9" s="8966"/>
      <c r="K9" s="6778" t="s">
        <v>832</v>
      </c>
      <c r="L9" s="8999" t="s">
        <v>3446</v>
      </c>
      <c r="M9" s="8999"/>
      <c r="N9" s="6778" t="s">
        <v>832</v>
      </c>
      <c r="O9" s="8999" t="s">
        <v>3446</v>
      </c>
      <c r="P9" s="8999"/>
      <c r="Q9" s="9076"/>
    </row>
    <row r="10" spans="2:19" s="36" customFormat="1">
      <c r="B10" s="9068"/>
      <c r="C10" s="9069"/>
      <c r="D10" s="9069"/>
      <c r="E10" s="9070"/>
      <c r="F10" s="9072"/>
      <c r="G10" s="6779" t="s">
        <v>3449</v>
      </c>
      <c r="H10" s="6553" t="s">
        <v>1804</v>
      </c>
      <c r="I10" s="6553" t="s">
        <v>243</v>
      </c>
      <c r="J10" s="9072"/>
      <c r="K10" s="6779" t="s">
        <v>3449</v>
      </c>
      <c r="L10" s="6553" t="s">
        <v>1804</v>
      </c>
      <c r="M10" s="6553" t="s">
        <v>243</v>
      </c>
      <c r="N10" s="6779" t="s">
        <v>3449</v>
      </c>
      <c r="O10" s="6553" t="s">
        <v>1804</v>
      </c>
      <c r="P10" s="6553" t="s">
        <v>243</v>
      </c>
      <c r="Q10" s="9077"/>
    </row>
    <row r="11" spans="2:19" s="1" customFormat="1" ht="13.5" thickBot="1">
      <c r="B11" s="8986" t="s">
        <v>2675</v>
      </c>
      <c r="C11" s="9074"/>
      <c r="D11" s="9074"/>
      <c r="E11" s="9074"/>
      <c r="F11" s="6556" t="s">
        <v>2677</v>
      </c>
      <c r="G11" s="6556" t="s">
        <v>2679</v>
      </c>
      <c r="H11" s="6556" t="s">
        <v>2682</v>
      </c>
      <c r="I11" s="6556" t="s">
        <v>2691</v>
      </c>
      <c r="J11" s="6556" t="s">
        <v>3454</v>
      </c>
      <c r="K11" s="6556" t="s">
        <v>3455</v>
      </c>
      <c r="L11" s="6556" t="s">
        <v>3456</v>
      </c>
      <c r="M11" s="6556" t="s">
        <v>3457</v>
      </c>
      <c r="N11" s="6556" t="s">
        <v>3458</v>
      </c>
      <c r="O11" s="6556" t="s">
        <v>3459</v>
      </c>
      <c r="P11" s="6556" t="s">
        <v>3460</v>
      </c>
      <c r="Q11" s="6556" t="s">
        <v>3461</v>
      </c>
    </row>
    <row r="12" spans="2:19" s="1" customFormat="1">
      <c r="B12" s="6780"/>
      <c r="C12" s="6781"/>
      <c r="D12" s="6781"/>
      <c r="E12" s="6781"/>
      <c r="F12" s="6781"/>
      <c r="G12" s="6781"/>
      <c r="H12" s="6781"/>
      <c r="I12" s="6781"/>
      <c r="J12" s="6781"/>
      <c r="K12" s="6781"/>
      <c r="L12" s="6781"/>
      <c r="M12" s="6781"/>
      <c r="N12" s="6781"/>
      <c r="O12" s="6781"/>
      <c r="P12" s="6781"/>
      <c r="Q12" s="6782"/>
    </row>
    <row r="13" spans="2:19" s="3" customFormat="1">
      <c r="B13" s="159">
        <v>1</v>
      </c>
      <c r="C13" s="157" t="s">
        <v>1718</v>
      </c>
      <c r="D13" s="157"/>
      <c r="E13" s="130"/>
      <c r="F13" s="913">
        <f>SUM(F14:F17)</f>
        <v>0</v>
      </c>
      <c r="G13" s="913">
        <f>SUM(G14:G17)</f>
        <v>0</v>
      </c>
      <c r="H13" s="913">
        <f>SUM(H14:H17)</f>
        <v>0</v>
      </c>
      <c r="I13" s="913">
        <f>SUM(I14:I17)</f>
        <v>0</v>
      </c>
      <c r="J13" s="913">
        <f t="shared" ref="J13:J21" si="0">F13-G13-H13-I13</f>
        <v>0</v>
      </c>
      <c r="K13" s="913">
        <f t="shared" ref="K13:P13" si="1">SUM(K14:K17)</f>
        <v>0</v>
      </c>
      <c r="L13" s="913">
        <f t="shared" si="1"/>
        <v>0</v>
      </c>
      <c r="M13" s="913">
        <f t="shared" si="1"/>
        <v>0</v>
      </c>
      <c r="N13" s="913">
        <f t="shared" si="1"/>
        <v>0</v>
      </c>
      <c r="O13" s="913">
        <f t="shared" si="1"/>
        <v>0</v>
      </c>
      <c r="P13" s="913">
        <f t="shared" si="1"/>
        <v>0</v>
      </c>
      <c r="Q13" s="914">
        <f t="shared" ref="Q13:Q21" si="2">J13+K13+L13+M13-N13-O13-P13</f>
        <v>0</v>
      </c>
    </row>
    <row r="14" spans="2:19" s="1" customFormat="1">
      <c r="B14" s="151"/>
      <c r="C14" s="122" t="s">
        <v>1657</v>
      </c>
      <c r="D14" s="109" t="s">
        <v>2763</v>
      </c>
      <c r="E14" s="124"/>
      <c r="F14" s="949"/>
      <c r="G14" s="949"/>
      <c r="H14" s="949"/>
      <c r="I14" s="949"/>
      <c r="J14" s="945">
        <f t="shared" si="0"/>
        <v>0</v>
      </c>
      <c r="K14" s="949"/>
      <c r="L14" s="949"/>
      <c r="M14" s="949"/>
      <c r="N14" s="949"/>
      <c r="O14" s="949"/>
      <c r="P14" s="949"/>
      <c r="Q14" s="915">
        <f t="shared" si="2"/>
        <v>0</v>
      </c>
    </row>
    <row r="15" spans="2:19" s="1" customFormat="1">
      <c r="B15" s="151"/>
      <c r="C15" s="122" t="s">
        <v>1660</v>
      </c>
      <c r="D15" s="109" t="s">
        <v>2764</v>
      </c>
      <c r="E15" s="124"/>
      <c r="F15" s="949"/>
      <c r="G15" s="949"/>
      <c r="H15" s="949"/>
      <c r="I15" s="949"/>
      <c r="J15" s="945">
        <f t="shared" si="0"/>
        <v>0</v>
      </c>
      <c r="K15" s="949"/>
      <c r="L15" s="949"/>
      <c r="M15" s="949"/>
      <c r="N15" s="949"/>
      <c r="O15" s="949"/>
      <c r="P15" s="949"/>
      <c r="Q15" s="915">
        <f t="shared" si="2"/>
        <v>0</v>
      </c>
    </row>
    <row r="16" spans="2:19" s="1" customFormat="1">
      <c r="B16" s="151"/>
      <c r="C16" s="122" t="s">
        <v>1663</v>
      </c>
      <c r="D16" s="109" t="s">
        <v>2765</v>
      </c>
      <c r="E16" s="124"/>
      <c r="F16" s="949"/>
      <c r="G16" s="949"/>
      <c r="H16" s="949"/>
      <c r="I16" s="949"/>
      <c r="J16" s="945">
        <f t="shared" si="0"/>
        <v>0</v>
      </c>
      <c r="K16" s="949"/>
      <c r="L16" s="949"/>
      <c r="M16" s="949"/>
      <c r="N16" s="949"/>
      <c r="O16" s="949"/>
      <c r="P16" s="949"/>
      <c r="Q16" s="915">
        <f t="shared" si="2"/>
        <v>0</v>
      </c>
    </row>
    <row r="17" spans="2:17" s="1" customFormat="1">
      <c r="B17" s="151"/>
      <c r="C17" s="122" t="s">
        <v>1666</v>
      </c>
      <c r="D17" s="109" t="s">
        <v>2766</v>
      </c>
      <c r="E17" s="124"/>
      <c r="F17" s="949"/>
      <c r="G17" s="949"/>
      <c r="H17" s="949"/>
      <c r="I17" s="949"/>
      <c r="J17" s="945">
        <f t="shared" si="0"/>
        <v>0</v>
      </c>
      <c r="K17" s="949"/>
      <c r="L17" s="949"/>
      <c r="M17" s="949"/>
      <c r="N17" s="949"/>
      <c r="O17" s="949"/>
      <c r="P17" s="949"/>
      <c r="Q17" s="915">
        <f t="shared" si="2"/>
        <v>0</v>
      </c>
    </row>
    <row r="18" spans="2:17" s="3" customFormat="1">
      <c r="B18" s="151">
        <v>2</v>
      </c>
      <c r="C18" s="152" t="s">
        <v>3469</v>
      </c>
      <c r="D18" s="109"/>
      <c r="E18" s="124"/>
      <c r="F18" s="949"/>
      <c r="G18" s="949"/>
      <c r="H18" s="949"/>
      <c r="I18" s="949"/>
      <c r="J18" s="945">
        <f t="shared" si="0"/>
        <v>0</v>
      </c>
      <c r="K18" s="949"/>
      <c r="L18" s="949"/>
      <c r="M18" s="949"/>
      <c r="N18" s="949"/>
      <c r="O18" s="949"/>
      <c r="P18" s="949"/>
      <c r="Q18" s="915">
        <f t="shared" si="2"/>
        <v>0</v>
      </c>
    </row>
    <row r="19" spans="2:17" s="3" customFormat="1">
      <c r="B19" s="151">
        <v>3</v>
      </c>
      <c r="C19" s="152" t="s">
        <v>3470</v>
      </c>
      <c r="D19" s="109"/>
      <c r="E19" s="124"/>
      <c r="F19" s="949"/>
      <c r="G19" s="949"/>
      <c r="H19" s="949"/>
      <c r="I19" s="949"/>
      <c r="J19" s="945">
        <f t="shared" si="0"/>
        <v>0</v>
      </c>
      <c r="K19" s="949"/>
      <c r="L19" s="949"/>
      <c r="M19" s="949"/>
      <c r="N19" s="949"/>
      <c r="O19" s="949"/>
      <c r="P19" s="949"/>
      <c r="Q19" s="915">
        <f t="shared" si="2"/>
        <v>0</v>
      </c>
    </row>
    <row r="20" spans="2:17" s="3" customFormat="1">
      <c r="B20" s="151">
        <v>4</v>
      </c>
      <c r="C20" s="109" t="s">
        <v>3471</v>
      </c>
      <c r="D20" s="109"/>
      <c r="E20" s="124"/>
      <c r="F20" s="949"/>
      <c r="G20" s="949"/>
      <c r="H20" s="949"/>
      <c r="I20" s="949"/>
      <c r="J20" s="945">
        <f t="shared" si="0"/>
        <v>0</v>
      </c>
      <c r="K20" s="949"/>
      <c r="L20" s="949"/>
      <c r="M20" s="949"/>
      <c r="N20" s="949"/>
      <c r="O20" s="949"/>
      <c r="P20" s="949"/>
      <c r="Q20" s="915">
        <f t="shared" si="2"/>
        <v>0</v>
      </c>
    </row>
    <row r="21" spans="2:17" s="3" customFormat="1">
      <c r="B21" s="153">
        <v>5</v>
      </c>
      <c r="C21" s="154" t="s">
        <v>3472</v>
      </c>
      <c r="D21" s="154"/>
      <c r="E21" s="160"/>
      <c r="F21" s="950"/>
      <c r="G21" s="950"/>
      <c r="H21" s="950"/>
      <c r="I21" s="950"/>
      <c r="J21" s="948">
        <f t="shared" si="0"/>
        <v>0</v>
      </c>
      <c r="K21" s="950"/>
      <c r="L21" s="950"/>
      <c r="M21" s="950"/>
      <c r="N21" s="950"/>
      <c r="O21" s="950"/>
      <c r="P21" s="950"/>
      <c r="Q21" s="916">
        <f t="shared" si="2"/>
        <v>0</v>
      </c>
    </row>
    <row r="22" spans="2:17" s="1" customFormat="1">
      <c r="B22" s="6654"/>
      <c r="C22" s="6783"/>
      <c r="D22" s="6783"/>
      <c r="E22" s="6784"/>
      <c r="F22" s="6784"/>
      <c r="G22" s="6784"/>
      <c r="H22" s="6784"/>
      <c r="I22" s="6784"/>
      <c r="J22" s="6784"/>
      <c r="K22" s="6784"/>
      <c r="L22" s="6784"/>
      <c r="M22" s="6784"/>
      <c r="N22" s="6784"/>
      <c r="O22" s="6784"/>
      <c r="P22" s="6785"/>
      <c r="Q22" s="6786"/>
    </row>
    <row r="23" spans="2:17" s="1" customFormat="1">
      <c r="B23" s="6761"/>
      <c r="C23" s="6787" t="s">
        <v>2718</v>
      </c>
      <c r="D23" s="6726"/>
      <c r="E23" s="6726"/>
      <c r="F23" s="6788">
        <f t="shared" ref="F23:Q23" si="3">F13+F18+F19+F20+F21</f>
        <v>0</v>
      </c>
      <c r="G23" s="6788">
        <f t="shared" si="3"/>
        <v>0</v>
      </c>
      <c r="H23" s="6788">
        <f t="shared" si="3"/>
        <v>0</v>
      </c>
      <c r="I23" s="6788">
        <f t="shared" si="3"/>
        <v>0</v>
      </c>
      <c r="J23" s="6788">
        <f t="shared" si="3"/>
        <v>0</v>
      </c>
      <c r="K23" s="6788">
        <f t="shared" si="3"/>
        <v>0</v>
      </c>
      <c r="L23" s="6788">
        <f t="shared" si="3"/>
        <v>0</v>
      </c>
      <c r="M23" s="6788">
        <f t="shared" si="3"/>
        <v>0</v>
      </c>
      <c r="N23" s="6788">
        <f t="shared" si="3"/>
        <v>0</v>
      </c>
      <c r="O23" s="6788">
        <f t="shared" si="3"/>
        <v>0</v>
      </c>
      <c r="P23" s="6789">
        <f t="shared" si="3"/>
        <v>0</v>
      </c>
      <c r="Q23" s="6790">
        <f t="shared" si="3"/>
        <v>0</v>
      </c>
    </row>
    <row r="24" spans="2:17" s="1" customFormat="1">
      <c r="B24" s="6654"/>
      <c r="C24" s="6783"/>
      <c r="D24" s="6783"/>
      <c r="E24" s="6784"/>
      <c r="F24" s="6784"/>
      <c r="G24" s="6784"/>
      <c r="H24" s="6784"/>
      <c r="I24" s="6784"/>
      <c r="J24" s="6784"/>
      <c r="K24" s="6784"/>
      <c r="L24" s="6784"/>
      <c r="M24" s="6784"/>
      <c r="N24" s="6784"/>
      <c r="O24" s="6784"/>
      <c r="P24" s="6785"/>
      <c r="Q24" s="6786"/>
    </row>
    <row r="25" spans="2:17" s="3" customFormat="1">
      <c r="B25" s="151">
        <v>6</v>
      </c>
      <c r="C25" s="152" t="s">
        <v>1719</v>
      </c>
      <c r="D25" s="109"/>
      <c r="E25" s="124"/>
      <c r="F25" s="951"/>
      <c r="G25" s="951"/>
      <c r="H25" s="951"/>
      <c r="I25" s="951"/>
      <c r="J25" s="943">
        <f>F25-G25-H25-I25</f>
        <v>0</v>
      </c>
      <c r="K25" s="951"/>
      <c r="L25" s="951"/>
      <c r="M25" s="951"/>
      <c r="N25" s="951"/>
      <c r="O25" s="951"/>
      <c r="P25" s="951"/>
      <c r="Q25" s="944">
        <f>J25+K25+L25+M25-N25-O25-P25</f>
        <v>0</v>
      </c>
    </row>
    <row r="26" spans="2:17" s="3" customFormat="1">
      <c r="B26" s="151">
        <v>7</v>
      </c>
      <c r="C26" s="152" t="s">
        <v>1720</v>
      </c>
      <c r="D26" s="109"/>
      <c r="E26" s="124"/>
      <c r="F26" s="949"/>
      <c r="G26" s="949"/>
      <c r="H26" s="949"/>
      <c r="I26" s="949"/>
      <c r="J26" s="945">
        <f>F26-G26-H26-I26</f>
        <v>0</v>
      </c>
      <c r="K26" s="949"/>
      <c r="L26" s="949"/>
      <c r="M26" s="949"/>
      <c r="N26" s="949"/>
      <c r="O26" s="949"/>
      <c r="P26" s="949"/>
      <c r="Q26" s="915">
        <f>J26+K26+L26+M26-N26-O26-P26</f>
        <v>0</v>
      </c>
    </row>
    <row r="27" spans="2:17" s="3" customFormat="1">
      <c r="B27" s="151">
        <v>8</v>
      </c>
      <c r="C27" s="152" t="s">
        <v>3473</v>
      </c>
      <c r="D27" s="109"/>
      <c r="E27" s="124"/>
      <c r="F27" s="949"/>
      <c r="G27" s="949"/>
      <c r="H27" s="949"/>
      <c r="I27" s="949"/>
      <c r="J27" s="945">
        <f>F27-G27-H27-I27</f>
        <v>0</v>
      </c>
      <c r="K27" s="949"/>
      <c r="L27" s="949"/>
      <c r="M27" s="949"/>
      <c r="N27" s="949"/>
      <c r="O27" s="949"/>
      <c r="P27" s="949"/>
      <c r="Q27" s="915">
        <f>J27+K27+L27+M27-N27-O27-P27</f>
        <v>0</v>
      </c>
    </row>
    <row r="28" spans="2:17" s="1" customFormat="1">
      <c r="B28" s="6654"/>
      <c r="C28" s="6783"/>
      <c r="D28" s="6783"/>
      <c r="E28" s="6784"/>
      <c r="F28" s="6784"/>
      <c r="G28" s="6784"/>
      <c r="H28" s="6784"/>
      <c r="I28" s="6784"/>
      <c r="J28" s="6784"/>
      <c r="K28" s="6784"/>
      <c r="L28" s="6784"/>
      <c r="M28" s="6784"/>
      <c r="N28" s="6784"/>
      <c r="O28" s="6784"/>
      <c r="P28" s="6785"/>
      <c r="Q28" s="6786"/>
    </row>
    <row r="29" spans="2:17" s="1" customFormat="1">
      <c r="B29" s="6761"/>
      <c r="C29" s="6787" t="s">
        <v>2719</v>
      </c>
      <c r="D29" s="6726"/>
      <c r="E29" s="6726"/>
      <c r="F29" s="6788">
        <f t="shared" ref="F29:Q29" si="4">F25+F26+F27</f>
        <v>0</v>
      </c>
      <c r="G29" s="6788">
        <f t="shared" si="4"/>
        <v>0</v>
      </c>
      <c r="H29" s="6788">
        <f t="shared" si="4"/>
        <v>0</v>
      </c>
      <c r="I29" s="6788">
        <f t="shared" si="4"/>
        <v>0</v>
      </c>
      <c r="J29" s="6788">
        <f t="shared" si="4"/>
        <v>0</v>
      </c>
      <c r="K29" s="6788">
        <f t="shared" si="4"/>
        <v>0</v>
      </c>
      <c r="L29" s="6788">
        <f t="shared" si="4"/>
        <v>0</v>
      </c>
      <c r="M29" s="6788">
        <f t="shared" si="4"/>
        <v>0</v>
      </c>
      <c r="N29" s="6788">
        <f t="shared" si="4"/>
        <v>0</v>
      </c>
      <c r="O29" s="6788">
        <f t="shared" si="4"/>
        <v>0</v>
      </c>
      <c r="P29" s="6789">
        <f t="shared" si="4"/>
        <v>0</v>
      </c>
      <c r="Q29" s="6790">
        <f t="shared" si="4"/>
        <v>0</v>
      </c>
    </row>
    <row r="30" spans="2:17" s="1" customFormat="1">
      <c r="B30" s="6654"/>
      <c r="C30" s="6783"/>
      <c r="D30" s="6783"/>
      <c r="E30" s="6784"/>
      <c r="F30" s="6784"/>
      <c r="G30" s="6784"/>
      <c r="H30" s="6784"/>
      <c r="I30" s="6784"/>
      <c r="J30" s="6784"/>
      <c r="K30" s="6784"/>
      <c r="L30" s="6784"/>
      <c r="M30" s="6784"/>
      <c r="N30" s="6784"/>
      <c r="O30" s="6784"/>
      <c r="P30" s="6785"/>
      <c r="Q30" s="6786"/>
    </row>
    <row r="31" spans="2:17" s="1" customFormat="1">
      <c r="B31" s="151">
        <v>9</v>
      </c>
      <c r="C31" s="109" t="s">
        <v>3474</v>
      </c>
      <c r="D31" s="109"/>
      <c r="E31" s="124"/>
      <c r="F31" s="943">
        <f>SUM(F32:F36)</f>
        <v>0</v>
      </c>
      <c r="G31" s="943">
        <f>SUM(G32:G36)</f>
        <v>0</v>
      </c>
      <c r="H31" s="943">
        <f>SUM(H32:H36)</f>
        <v>0</v>
      </c>
      <c r="I31" s="943">
        <f>SUM(I32:I36)</f>
        <v>0</v>
      </c>
      <c r="J31" s="943">
        <f t="shared" ref="J31:J94" si="5">F31-G31-H31-I31</f>
        <v>0</v>
      </c>
      <c r="K31" s="943">
        <f t="shared" ref="K31:P31" si="6">SUM(K32:K36)</f>
        <v>0</v>
      </c>
      <c r="L31" s="943">
        <f t="shared" si="6"/>
        <v>0</v>
      </c>
      <c r="M31" s="943">
        <f t="shared" si="6"/>
        <v>0</v>
      </c>
      <c r="N31" s="943">
        <f t="shared" si="6"/>
        <v>0</v>
      </c>
      <c r="O31" s="943">
        <f t="shared" si="6"/>
        <v>0</v>
      </c>
      <c r="P31" s="943">
        <f t="shared" si="6"/>
        <v>0</v>
      </c>
      <c r="Q31" s="944">
        <f t="shared" ref="Q31:Q94" si="7">J31+K31+L31+M31-N31-O31-P31</f>
        <v>0</v>
      </c>
    </row>
    <row r="32" spans="2:17" s="1" customFormat="1">
      <c r="B32" s="151"/>
      <c r="C32" s="122" t="s">
        <v>1657</v>
      </c>
      <c r="D32" s="109" t="s">
        <v>3475</v>
      </c>
      <c r="E32" s="124"/>
      <c r="F32" s="949"/>
      <c r="G32" s="949"/>
      <c r="H32" s="949"/>
      <c r="I32" s="949"/>
      <c r="J32" s="945">
        <f t="shared" si="5"/>
        <v>0</v>
      </c>
      <c r="K32" s="949"/>
      <c r="L32" s="949"/>
      <c r="M32" s="949"/>
      <c r="N32" s="949"/>
      <c r="O32" s="949"/>
      <c r="P32" s="949"/>
      <c r="Q32" s="915">
        <f t="shared" si="7"/>
        <v>0</v>
      </c>
    </row>
    <row r="33" spans="2:17" s="1" customFormat="1">
      <c r="B33" s="151"/>
      <c r="C33" s="122" t="s">
        <v>1660</v>
      </c>
      <c r="D33" s="109" t="s">
        <v>3476</v>
      </c>
      <c r="E33" s="124"/>
      <c r="F33" s="949"/>
      <c r="G33" s="949"/>
      <c r="H33" s="949"/>
      <c r="I33" s="949"/>
      <c r="J33" s="945">
        <f t="shared" si="5"/>
        <v>0</v>
      </c>
      <c r="K33" s="949"/>
      <c r="L33" s="949"/>
      <c r="M33" s="949"/>
      <c r="N33" s="949"/>
      <c r="O33" s="949"/>
      <c r="P33" s="949"/>
      <c r="Q33" s="915">
        <f t="shared" si="7"/>
        <v>0</v>
      </c>
    </row>
    <row r="34" spans="2:17" s="1" customFormat="1">
      <c r="B34" s="151"/>
      <c r="C34" s="122" t="s">
        <v>1663</v>
      </c>
      <c r="D34" s="109" t="s">
        <v>3477</v>
      </c>
      <c r="E34" s="124"/>
      <c r="F34" s="949"/>
      <c r="G34" s="949"/>
      <c r="H34" s="949"/>
      <c r="I34" s="949"/>
      <c r="J34" s="945">
        <f t="shared" si="5"/>
        <v>0</v>
      </c>
      <c r="K34" s="949"/>
      <c r="L34" s="949"/>
      <c r="M34" s="949"/>
      <c r="N34" s="949"/>
      <c r="O34" s="949"/>
      <c r="P34" s="949"/>
      <c r="Q34" s="915">
        <f t="shared" si="7"/>
        <v>0</v>
      </c>
    </row>
    <row r="35" spans="2:17" s="1" customFormat="1">
      <c r="B35" s="151"/>
      <c r="C35" s="122" t="s">
        <v>1666</v>
      </c>
      <c r="D35" s="109" t="s">
        <v>3478</v>
      </c>
      <c r="E35" s="124"/>
      <c r="F35" s="949"/>
      <c r="G35" s="949"/>
      <c r="H35" s="949"/>
      <c r="I35" s="949"/>
      <c r="J35" s="945">
        <f t="shared" si="5"/>
        <v>0</v>
      </c>
      <c r="K35" s="949"/>
      <c r="L35" s="949"/>
      <c r="M35" s="949"/>
      <c r="N35" s="949"/>
      <c r="O35" s="949"/>
      <c r="P35" s="949"/>
      <c r="Q35" s="915">
        <f t="shared" si="7"/>
        <v>0</v>
      </c>
    </row>
    <row r="36" spans="2:17" s="1" customFormat="1">
      <c r="B36" s="151"/>
      <c r="C36" s="122" t="s">
        <v>1668</v>
      </c>
      <c r="D36" s="109" t="s">
        <v>3485</v>
      </c>
      <c r="E36" s="124"/>
      <c r="F36" s="945">
        <f>F37+F38</f>
        <v>0</v>
      </c>
      <c r="G36" s="945">
        <f>G37+G38</f>
        <v>0</v>
      </c>
      <c r="H36" s="945">
        <f>H37+H38</f>
        <v>0</v>
      </c>
      <c r="I36" s="945">
        <f>I37+I38</f>
        <v>0</v>
      </c>
      <c r="J36" s="945">
        <f t="shared" si="5"/>
        <v>0</v>
      </c>
      <c r="K36" s="945">
        <f t="shared" ref="K36:P36" si="8">K37+K38</f>
        <v>0</v>
      </c>
      <c r="L36" s="945">
        <f t="shared" si="8"/>
        <v>0</v>
      </c>
      <c r="M36" s="945">
        <f t="shared" si="8"/>
        <v>0</v>
      </c>
      <c r="N36" s="945">
        <f t="shared" si="8"/>
        <v>0</v>
      </c>
      <c r="O36" s="945">
        <f t="shared" si="8"/>
        <v>0</v>
      </c>
      <c r="P36" s="945">
        <f t="shared" si="8"/>
        <v>0</v>
      </c>
      <c r="Q36" s="915">
        <f t="shared" si="7"/>
        <v>0</v>
      </c>
    </row>
    <row r="37" spans="2:17" s="1" customFormat="1">
      <c r="B37" s="156"/>
      <c r="C37" s="107"/>
      <c r="D37" s="109" t="s">
        <v>3480</v>
      </c>
      <c r="E37" s="124" t="s">
        <v>3481</v>
      </c>
      <c r="F37" s="949"/>
      <c r="G37" s="949"/>
      <c r="H37" s="949"/>
      <c r="I37" s="949"/>
      <c r="J37" s="945">
        <f t="shared" si="5"/>
        <v>0</v>
      </c>
      <c r="K37" s="949"/>
      <c r="L37" s="949"/>
      <c r="M37" s="949"/>
      <c r="N37" s="949"/>
      <c r="O37" s="949"/>
      <c r="P37" s="949"/>
      <c r="Q37" s="915">
        <f t="shared" si="7"/>
        <v>0</v>
      </c>
    </row>
    <row r="38" spans="2:17" s="3" customFormat="1">
      <c r="B38" s="156"/>
      <c r="C38" s="107"/>
      <c r="D38" s="109" t="s">
        <v>3482</v>
      </c>
      <c r="E38" s="124" t="s">
        <v>3483</v>
      </c>
      <c r="F38" s="949"/>
      <c r="G38" s="949"/>
      <c r="H38" s="949"/>
      <c r="I38" s="949"/>
      <c r="J38" s="945">
        <f t="shared" si="5"/>
        <v>0</v>
      </c>
      <c r="K38" s="949"/>
      <c r="L38" s="949"/>
      <c r="M38" s="949"/>
      <c r="N38" s="949"/>
      <c r="O38" s="949"/>
      <c r="P38" s="949"/>
      <c r="Q38" s="915">
        <f t="shared" si="7"/>
        <v>0</v>
      </c>
    </row>
    <row r="39" spans="2:17" s="1" customFormat="1">
      <c r="B39" s="151">
        <v>10</v>
      </c>
      <c r="C39" s="109" t="s">
        <v>3484</v>
      </c>
      <c r="D39" s="109"/>
      <c r="E39" s="124"/>
      <c r="F39" s="945">
        <f>SUM(F40:F43)</f>
        <v>0</v>
      </c>
      <c r="G39" s="945">
        <f>SUM(G40:G43)</f>
        <v>0</v>
      </c>
      <c r="H39" s="945">
        <f>SUM(H40:H43)</f>
        <v>0</v>
      </c>
      <c r="I39" s="945">
        <f>SUM(I40:I43)</f>
        <v>0</v>
      </c>
      <c r="J39" s="945">
        <f t="shared" si="5"/>
        <v>0</v>
      </c>
      <c r="K39" s="945">
        <f t="shared" ref="K39:P39" si="9">SUM(K40:K43)</f>
        <v>0</v>
      </c>
      <c r="L39" s="945">
        <f t="shared" si="9"/>
        <v>0</v>
      </c>
      <c r="M39" s="945">
        <f t="shared" si="9"/>
        <v>0</v>
      </c>
      <c r="N39" s="945">
        <f t="shared" si="9"/>
        <v>0</v>
      </c>
      <c r="O39" s="945">
        <f t="shared" si="9"/>
        <v>0</v>
      </c>
      <c r="P39" s="945">
        <f t="shared" si="9"/>
        <v>0</v>
      </c>
      <c r="Q39" s="915">
        <f t="shared" si="7"/>
        <v>0</v>
      </c>
    </row>
    <row r="40" spans="2:17" s="1" customFormat="1">
      <c r="B40" s="156"/>
      <c r="C40" s="122" t="s">
        <v>1657</v>
      </c>
      <c r="D40" s="109" t="s">
        <v>2786</v>
      </c>
      <c r="E40" s="124"/>
      <c r="F40" s="949"/>
      <c r="G40" s="949"/>
      <c r="H40" s="949"/>
      <c r="I40" s="949"/>
      <c r="J40" s="945">
        <f t="shared" si="5"/>
        <v>0</v>
      </c>
      <c r="K40" s="949"/>
      <c r="L40" s="949"/>
      <c r="M40" s="949"/>
      <c r="N40" s="949"/>
      <c r="O40" s="949"/>
      <c r="P40" s="949"/>
      <c r="Q40" s="915">
        <f t="shared" si="7"/>
        <v>0</v>
      </c>
    </row>
    <row r="41" spans="2:17" s="1" customFormat="1">
      <c r="B41" s="156"/>
      <c r="C41" s="122" t="s">
        <v>1660</v>
      </c>
      <c r="D41" s="109" t="s">
        <v>3485</v>
      </c>
      <c r="E41" s="124"/>
      <c r="F41" s="949"/>
      <c r="G41" s="949"/>
      <c r="H41" s="949"/>
      <c r="I41" s="949"/>
      <c r="J41" s="945">
        <f t="shared" si="5"/>
        <v>0</v>
      </c>
      <c r="K41" s="949"/>
      <c r="L41" s="949"/>
      <c r="M41" s="949"/>
      <c r="N41" s="949"/>
      <c r="O41" s="949"/>
      <c r="P41" s="949"/>
      <c r="Q41" s="915">
        <f t="shared" si="7"/>
        <v>0</v>
      </c>
    </row>
    <row r="42" spans="2:17" s="1" customFormat="1">
      <c r="B42" s="156"/>
      <c r="C42" s="122" t="s">
        <v>1663</v>
      </c>
      <c r="D42" s="109" t="s">
        <v>3477</v>
      </c>
      <c r="E42" s="124"/>
      <c r="F42" s="949"/>
      <c r="G42" s="949"/>
      <c r="H42" s="949"/>
      <c r="I42" s="949"/>
      <c r="J42" s="945">
        <f t="shared" si="5"/>
        <v>0</v>
      </c>
      <c r="K42" s="949"/>
      <c r="L42" s="949"/>
      <c r="M42" s="949"/>
      <c r="N42" s="949"/>
      <c r="O42" s="949"/>
      <c r="P42" s="949"/>
      <c r="Q42" s="915">
        <f t="shared" si="7"/>
        <v>0</v>
      </c>
    </row>
    <row r="43" spans="2:17" s="3" customFormat="1">
      <c r="B43" s="156"/>
      <c r="C43" s="122" t="s">
        <v>1666</v>
      </c>
      <c r="D43" s="109" t="s">
        <v>2789</v>
      </c>
      <c r="E43" s="124"/>
      <c r="F43" s="949"/>
      <c r="G43" s="949"/>
      <c r="H43" s="949"/>
      <c r="I43" s="949"/>
      <c r="J43" s="945">
        <f t="shared" si="5"/>
        <v>0</v>
      </c>
      <c r="K43" s="949"/>
      <c r="L43" s="949"/>
      <c r="M43" s="949"/>
      <c r="N43" s="949"/>
      <c r="O43" s="949"/>
      <c r="P43" s="949"/>
      <c r="Q43" s="915">
        <f t="shared" si="7"/>
        <v>0</v>
      </c>
    </row>
    <row r="44" spans="2:17" s="1" customFormat="1">
      <c r="B44" s="151">
        <v>11</v>
      </c>
      <c r="C44" s="109" t="s">
        <v>3486</v>
      </c>
      <c r="D44" s="109"/>
      <c r="E44" s="124"/>
      <c r="F44" s="946">
        <f>SUM(F45:F47)</f>
        <v>0</v>
      </c>
      <c r="G44" s="946">
        <f>SUM(G45:G47)</f>
        <v>0</v>
      </c>
      <c r="H44" s="946">
        <f>SUM(H45:H47)</f>
        <v>0</v>
      </c>
      <c r="I44" s="946">
        <f>SUM(I45:I47)</f>
        <v>0</v>
      </c>
      <c r="J44" s="945">
        <f t="shared" si="5"/>
        <v>0</v>
      </c>
      <c r="K44" s="946">
        <f t="shared" ref="K44:P44" si="10">SUM(K45:K47)</f>
        <v>0</v>
      </c>
      <c r="L44" s="946">
        <f t="shared" si="10"/>
        <v>0</v>
      </c>
      <c r="M44" s="946">
        <f t="shared" si="10"/>
        <v>0</v>
      </c>
      <c r="N44" s="946">
        <f t="shared" si="10"/>
        <v>0</v>
      </c>
      <c r="O44" s="946">
        <f t="shared" si="10"/>
        <v>0</v>
      </c>
      <c r="P44" s="946">
        <f t="shared" si="10"/>
        <v>0</v>
      </c>
      <c r="Q44" s="915">
        <f t="shared" si="7"/>
        <v>0</v>
      </c>
    </row>
    <row r="45" spans="2:17" s="1" customFormat="1">
      <c r="B45" s="156"/>
      <c r="C45" s="109" t="s">
        <v>1657</v>
      </c>
      <c r="D45" s="109" t="s">
        <v>2071</v>
      </c>
      <c r="E45" s="124"/>
      <c r="F45" s="949"/>
      <c r="G45" s="949"/>
      <c r="H45" s="949"/>
      <c r="I45" s="949"/>
      <c r="J45" s="945">
        <f t="shared" si="5"/>
        <v>0</v>
      </c>
      <c r="K45" s="949"/>
      <c r="L45" s="949"/>
      <c r="M45" s="949"/>
      <c r="N45" s="949"/>
      <c r="O45" s="949"/>
      <c r="P45" s="949"/>
      <c r="Q45" s="915">
        <f t="shared" si="7"/>
        <v>0</v>
      </c>
    </row>
    <row r="46" spans="2:17" s="1" customFormat="1">
      <c r="B46" s="156"/>
      <c r="C46" s="109" t="s">
        <v>1660</v>
      </c>
      <c r="D46" s="109" t="s">
        <v>3487</v>
      </c>
      <c r="E46" s="124"/>
      <c r="F46" s="949"/>
      <c r="G46" s="949"/>
      <c r="H46" s="949"/>
      <c r="I46" s="949"/>
      <c r="J46" s="945">
        <f t="shared" si="5"/>
        <v>0</v>
      </c>
      <c r="K46" s="949"/>
      <c r="L46" s="949"/>
      <c r="M46" s="949"/>
      <c r="N46" s="949"/>
      <c r="O46" s="949"/>
      <c r="P46" s="949"/>
      <c r="Q46" s="915">
        <f t="shared" si="7"/>
        <v>0</v>
      </c>
    </row>
    <row r="47" spans="2:17" s="3" customFormat="1">
      <c r="B47" s="156"/>
      <c r="C47" s="109" t="s">
        <v>1663</v>
      </c>
      <c r="D47" s="109" t="s">
        <v>3488</v>
      </c>
      <c r="E47" s="124"/>
      <c r="F47" s="949"/>
      <c r="G47" s="949"/>
      <c r="H47" s="949"/>
      <c r="I47" s="949"/>
      <c r="J47" s="945">
        <f t="shared" si="5"/>
        <v>0</v>
      </c>
      <c r="K47" s="949"/>
      <c r="L47" s="949"/>
      <c r="M47" s="949"/>
      <c r="N47" s="949"/>
      <c r="O47" s="949"/>
      <c r="P47" s="949"/>
      <c r="Q47" s="915">
        <f t="shared" si="7"/>
        <v>0</v>
      </c>
    </row>
    <row r="48" spans="2:17" s="3" customFormat="1">
      <c r="B48" s="151">
        <v>12</v>
      </c>
      <c r="C48" s="109" t="s">
        <v>3489</v>
      </c>
      <c r="D48" s="109"/>
      <c r="E48" s="124"/>
      <c r="F48" s="945">
        <f>F49+F56+F63+F70</f>
        <v>0</v>
      </c>
      <c r="G48" s="945">
        <f>G49+G56+G63+G70</f>
        <v>0</v>
      </c>
      <c r="H48" s="945">
        <f>H49+H56+H63+H70</f>
        <v>0</v>
      </c>
      <c r="I48" s="945">
        <f>I49+I56+I63+I70</f>
        <v>0</v>
      </c>
      <c r="J48" s="945">
        <f t="shared" si="5"/>
        <v>0</v>
      </c>
      <c r="K48" s="945">
        <f t="shared" ref="K48:P48" si="11">K49+K56+K63+K70</f>
        <v>0</v>
      </c>
      <c r="L48" s="945">
        <f t="shared" si="11"/>
        <v>0</v>
      </c>
      <c r="M48" s="945">
        <f t="shared" si="11"/>
        <v>0</v>
      </c>
      <c r="N48" s="945">
        <f t="shared" si="11"/>
        <v>0</v>
      </c>
      <c r="O48" s="945">
        <f t="shared" si="11"/>
        <v>0</v>
      </c>
      <c r="P48" s="945">
        <f t="shared" si="11"/>
        <v>0</v>
      </c>
      <c r="Q48" s="915">
        <f t="shared" si="7"/>
        <v>0</v>
      </c>
    </row>
    <row r="49" spans="2:17" s="3" customFormat="1">
      <c r="B49" s="156"/>
      <c r="C49" s="109" t="s">
        <v>1657</v>
      </c>
      <c r="D49" s="109" t="s">
        <v>3490</v>
      </c>
      <c r="E49" s="125"/>
      <c r="F49" s="945">
        <f>SUM(F50:F55)</f>
        <v>0</v>
      </c>
      <c r="G49" s="945">
        <f>SUM(G50:G55)</f>
        <v>0</v>
      </c>
      <c r="H49" s="945">
        <f>SUM(H50:H55)</f>
        <v>0</v>
      </c>
      <c r="I49" s="945">
        <f>SUM(I50:I55)</f>
        <v>0</v>
      </c>
      <c r="J49" s="945">
        <f t="shared" si="5"/>
        <v>0</v>
      </c>
      <c r="K49" s="945">
        <f t="shared" ref="K49:P49" si="12">SUM(K50:K55)</f>
        <v>0</v>
      </c>
      <c r="L49" s="945">
        <f t="shared" si="12"/>
        <v>0</v>
      </c>
      <c r="M49" s="945">
        <f t="shared" si="12"/>
        <v>0</v>
      </c>
      <c r="N49" s="945">
        <f t="shared" si="12"/>
        <v>0</v>
      </c>
      <c r="O49" s="945">
        <f t="shared" si="12"/>
        <v>0</v>
      </c>
      <c r="P49" s="945">
        <f t="shared" si="12"/>
        <v>0</v>
      </c>
      <c r="Q49" s="915">
        <f t="shared" si="7"/>
        <v>0</v>
      </c>
    </row>
    <row r="50" spans="2:17" s="3" customFormat="1">
      <c r="B50" s="156"/>
      <c r="C50" s="109"/>
      <c r="D50" s="109" t="s">
        <v>2742</v>
      </c>
      <c r="E50" s="161" t="s">
        <v>2799</v>
      </c>
      <c r="F50" s="949"/>
      <c r="G50" s="949"/>
      <c r="H50" s="949"/>
      <c r="I50" s="949"/>
      <c r="J50" s="945">
        <f t="shared" si="5"/>
        <v>0</v>
      </c>
      <c r="K50" s="949"/>
      <c r="L50" s="949"/>
      <c r="M50" s="949"/>
      <c r="N50" s="949"/>
      <c r="O50" s="949"/>
      <c r="P50" s="949"/>
      <c r="Q50" s="915">
        <f t="shared" si="7"/>
        <v>0</v>
      </c>
    </row>
    <row r="51" spans="2:17" s="3" customFormat="1">
      <c r="B51" s="156"/>
      <c r="C51" s="109"/>
      <c r="D51" s="109" t="s">
        <v>2743</v>
      </c>
      <c r="E51" s="124" t="s">
        <v>3491</v>
      </c>
      <c r="F51" s="949"/>
      <c r="G51" s="949"/>
      <c r="H51" s="949"/>
      <c r="I51" s="949"/>
      <c r="J51" s="945">
        <f t="shared" si="5"/>
        <v>0</v>
      </c>
      <c r="K51" s="949"/>
      <c r="L51" s="949"/>
      <c r="M51" s="949"/>
      <c r="N51" s="949"/>
      <c r="O51" s="949"/>
      <c r="P51" s="949"/>
      <c r="Q51" s="915">
        <f t="shared" si="7"/>
        <v>0</v>
      </c>
    </row>
    <row r="52" spans="2:17" s="3" customFormat="1">
      <c r="B52" s="156"/>
      <c r="C52" s="109"/>
      <c r="D52" s="109" t="s">
        <v>3492</v>
      </c>
      <c r="E52" s="124" t="s">
        <v>2801</v>
      </c>
      <c r="F52" s="949"/>
      <c r="G52" s="949"/>
      <c r="H52" s="949"/>
      <c r="I52" s="949"/>
      <c r="J52" s="945">
        <f t="shared" si="5"/>
        <v>0</v>
      </c>
      <c r="K52" s="949"/>
      <c r="L52" s="949"/>
      <c r="M52" s="949"/>
      <c r="N52" s="949"/>
      <c r="O52" s="949"/>
      <c r="P52" s="949"/>
      <c r="Q52" s="915">
        <f t="shared" si="7"/>
        <v>0</v>
      </c>
    </row>
    <row r="53" spans="2:17" s="3" customFormat="1">
      <c r="B53" s="156"/>
      <c r="C53" s="109"/>
      <c r="D53" s="109" t="s">
        <v>3493</v>
      </c>
      <c r="E53" s="124" t="s">
        <v>3494</v>
      </c>
      <c r="F53" s="949"/>
      <c r="G53" s="949"/>
      <c r="H53" s="949"/>
      <c r="I53" s="949"/>
      <c r="J53" s="945">
        <f t="shared" si="5"/>
        <v>0</v>
      </c>
      <c r="K53" s="949"/>
      <c r="L53" s="949"/>
      <c r="M53" s="949"/>
      <c r="N53" s="949"/>
      <c r="O53" s="949"/>
      <c r="P53" s="949"/>
      <c r="Q53" s="915">
        <f t="shared" si="7"/>
        <v>0</v>
      </c>
    </row>
    <row r="54" spans="2:17" s="3" customFormat="1">
      <c r="B54" s="156"/>
      <c r="C54" s="109"/>
      <c r="D54" s="109" t="s">
        <v>3495</v>
      </c>
      <c r="E54" s="124" t="s">
        <v>2802</v>
      </c>
      <c r="F54" s="949"/>
      <c r="G54" s="949"/>
      <c r="H54" s="949"/>
      <c r="I54" s="949"/>
      <c r="J54" s="945">
        <f t="shared" si="5"/>
        <v>0</v>
      </c>
      <c r="K54" s="949"/>
      <c r="L54" s="949"/>
      <c r="M54" s="949"/>
      <c r="N54" s="949"/>
      <c r="O54" s="949"/>
      <c r="P54" s="949"/>
      <c r="Q54" s="915">
        <f t="shared" si="7"/>
        <v>0</v>
      </c>
    </row>
    <row r="55" spans="2:17" s="3" customFormat="1">
      <c r="B55" s="156"/>
      <c r="C55" s="109"/>
      <c r="D55" s="109" t="s">
        <v>3496</v>
      </c>
      <c r="E55" s="124" t="s">
        <v>243</v>
      </c>
      <c r="F55" s="949"/>
      <c r="G55" s="949"/>
      <c r="H55" s="949"/>
      <c r="I55" s="949"/>
      <c r="J55" s="945">
        <f t="shared" si="5"/>
        <v>0</v>
      </c>
      <c r="K55" s="949"/>
      <c r="L55" s="949"/>
      <c r="M55" s="949"/>
      <c r="N55" s="949"/>
      <c r="O55" s="949"/>
      <c r="P55" s="949"/>
      <c r="Q55" s="915">
        <f t="shared" si="7"/>
        <v>0</v>
      </c>
    </row>
    <row r="56" spans="2:17" s="3" customFormat="1">
      <c r="B56" s="156"/>
      <c r="C56" s="109" t="s">
        <v>1660</v>
      </c>
      <c r="D56" s="109" t="s">
        <v>2787</v>
      </c>
      <c r="E56" s="124"/>
      <c r="F56" s="945">
        <f>SUM(F57:F62)</f>
        <v>0</v>
      </c>
      <c r="G56" s="945">
        <f>SUM(G57:G62)</f>
        <v>0</v>
      </c>
      <c r="H56" s="945">
        <f>SUM(H57:H62)</f>
        <v>0</v>
      </c>
      <c r="I56" s="945">
        <f>SUM(I57:I62)</f>
        <v>0</v>
      </c>
      <c r="J56" s="945">
        <f t="shared" si="5"/>
        <v>0</v>
      </c>
      <c r="K56" s="945">
        <f t="shared" ref="K56:P56" si="13">SUM(K57:K62)</f>
        <v>0</v>
      </c>
      <c r="L56" s="945">
        <f t="shared" si="13"/>
        <v>0</v>
      </c>
      <c r="M56" s="945">
        <f t="shared" si="13"/>
        <v>0</v>
      </c>
      <c r="N56" s="945">
        <f t="shared" si="13"/>
        <v>0</v>
      </c>
      <c r="O56" s="945">
        <f t="shared" si="13"/>
        <v>0</v>
      </c>
      <c r="P56" s="945">
        <f t="shared" si="13"/>
        <v>0</v>
      </c>
      <c r="Q56" s="915">
        <f t="shared" si="7"/>
        <v>0</v>
      </c>
    </row>
    <row r="57" spans="2:17" s="3" customFormat="1">
      <c r="B57" s="156"/>
      <c r="C57" s="109"/>
      <c r="D57" s="109" t="s">
        <v>2744</v>
      </c>
      <c r="E57" s="161" t="s">
        <v>2799</v>
      </c>
      <c r="F57" s="949"/>
      <c r="G57" s="949"/>
      <c r="H57" s="949"/>
      <c r="I57" s="949"/>
      <c r="J57" s="945">
        <f t="shared" si="5"/>
        <v>0</v>
      </c>
      <c r="K57" s="949"/>
      <c r="L57" s="949"/>
      <c r="M57" s="949"/>
      <c r="N57" s="949"/>
      <c r="O57" s="949"/>
      <c r="P57" s="949"/>
      <c r="Q57" s="915">
        <f t="shared" si="7"/>
        <v>0</v>
      </c>
    </row>
    <row r="58" spans="2:17" s="3" customFormat="1">
      <c r="B58" s="156"/>
      <c r="C58" s="109"/>
      <c r="D58" s="109" t="s">
        <v>2745</v>
      </c>
      <c r="E58" s="124" t="s">
        <v>3491</v>
      </c>
      <c r="F58" s="949"/>
      <c r="G58" s="949"/>
      <c r="H58" s="949"/>
      <c r="I58" s="949"/>
      <c r="J58" s="945">
        <f t="shared" si="5"/>
        <v>0</v>
      </c>
      <c r="K58" s="949"/>
      <c r="L58" s="949"/>
      <c r="M58" s="949"/>
      <c r="N58" s="949"/>
      <c r="O58" s="949"/>
      <c r="P58" s="949"/>
      <c r="Q58" s="915">
        <f t="shared" si="7"/>
        <v>0</v>
      </c>
    </row>
    <row r="59" spans="2:17" s="3" customFormat="1">
      <c r="B59" s="156"/>
      <c r="C59" s="109"/>
      <c r="D59" s="109" t="s">
        <v>3497</v>
      </c>
      <c r="E59" s="124" t="s">
        <v>2801</v>
      </c>
      <c r="F59" s="949"/>
      <c r="G59" s="949"/>
      <c r="H59" s="949"/>
      <c r="I59" s="949"/>
      <c r="J59" s="945">
        <f t="shared" si="5"/>
        <v>0</v>
      </c>
      <c r="K59" s="949"/>
      <c r="L59" s="949"/>
      <c r="M59" s="949"/>
      <c r="N59" s="949"/>
      <c r="O59" s="949"/>
      <c r="P59" s="949"/>
      <c r="Q59" s="915">
        <f t="shared" si="7"/>
        <v>0</v>
      </c>
    </row>
    <row r="60" spans="2:17" s="3" customFormat="1">
      <c r="B60" s="156"/>
      <c r="C60" s="109"/>
      <c r="D60" s="109" t="s">
        <v>3498</v>
      </c>
      <c r="E60" s="124" t="s">
        <v>3494</v>
      </c>
      <c r="F60" s="949"/>
      <c r="G60" s="949"/>
      <c r="H60" s="949"/>
      <c r="I60" s="949"/>
      <c r="J60" s="945">
        <f t="shared" si="5"/>
        <v>0</v>
      </c>
      <c r="K60" s="949"/>
      <c r="L60" s="949"/>
      <c r="M60" s="949"/>
      <c r="N60" s="949"/>
      <c r="O60" s="949"/>
      <c r="P60" s="949"/>
      <c r="Q60" s="915">
        <f t="shared" si="7"/>
        <v>0</v>
      </c>
    </row>
    <row r="61" spans="2:17" s="3" customFormat="1">
      <c r="B61" s="156"/>
      <c r="C61" s="109"/>
      <c r="D61" s="109" t="s">
        <v>3499</v>
      </c>
      <c r="E61" s="124" t="s">
        <v>2802</v>
      </c>
      <c r="F61" s="949"/>
      <c r="G61" s="949"/>
      <c r="H61" s="949"/>
      <c r="I61" s="949"/>
      <c r="J61" s="945">
        <f t="shared" si="5"/>
        <v>0</v>
      </c>
      <c r="K61" s="949"/>
      <c r="L61" s="949"/>
      <c r="M61" s="949"/>
      <c r="N61" s="949"/>
      <c r="O61" s="949"/>
      <c r="P61" s="949"/>
      <c r="Q61" s="915">
        <f t="shared" si="7"/>
        <v>0</v>
      </c>
    </row>
    <row r="62" spans="2:17" s="3" customFormat="1">
      <c r="B62" s="156"/>
      <c r="C62" s="109"/>
      <c r="D62" s="109" t="s">
        <v>3500</v>
      </c>
      <c r="E62" s="124" t="s">
        <v>243</v>
      </c>
      <c r="F62" s="949"/>
      <c r="G62" s="949"/>
      <c r="H62" s="949"/>
      <c r="I62" s="949"/>
      <c r="J62" s="945">
        <f t="shared" si="5"/>
        <v>0</v>
      </c>
      <c r="K62" s="949"/>
      <c r="L62" s="949"/>
      <c r="M62" s="949"/>
      <c r="N62" s="949"/>
      <c r="O62" s="949"/>
      <c r="P62" s="949"/>
      <c r="Q62" s="915">
        <f t="shared" si="7"/>
        <v>0</v>
      </c>
    </row>
    <row r="63" spans="2:17" s="3" customFormat="1">
      <c r="B63" s="156"/>
      <c r="C63" s="109" t="s">
        <v>1663</v>
      </c>
      <c r="D63" s="109" t="s">
        <v>2788</v>
      </c>
      <c r="E63" s="124"/>
      <c r="F63" s="945">
        <f>SUM(F64:F69)</f>
        <v>0</v>
      </c>
      <c r="G63" s="945">
        <f>SUM(G64:G69)</f>
        <v>0</v>
      </c>
      <c r="H63" s="945">
        <f>SUM(H64:H69)</f>
        <v>0</v>
      </c>
      <c r="I63" s="945">
        <f>SUM(I64:I69)</f>
        <v>0</v>
      </c>
      <c r="J63" s="945">
        <f t="shared" si="5"/>
        <v>0</v>
      </c>
      <c r="K63" s="945">
        <f t="shared" ref="K63:P63" si="14">SUM(K64:K69)</f>
        <v>0</v>
      </c>
      <c r="L63" s="945">
        <f t="shared" si="14"/>
        <v>0</v>
      </c>
      <c r="M63" s="945">
        <f t="shared" si="14"/>
        <v>0</v>
      </c>
      <c r="N63" s="945">
        <f t="shared" si="14"/>
        <v>0</v>
      </c>
      <c r="O63" s="945">
        <f t="shared" si="14"/>
        <v>0</v>
      </c>
      <c r="P63" s="945">
        <f t="shared" si="14"/>
        <v>0</v>
      </c>
      <c r="Q63" s="915">
        <f t="shared" si="7"/>
        <v>0</v>
      </c>
    </row>
    <row r="64" spans="2:17" s="3" customFormat="1">
      <c r="B64" s="156"/>
      <c r="C64" s="109"/>
      <c r="D64" s="109" t="s">
        <v>3501</v>
      </c>
      <c r="E64" s="161" t="s">
        <v>2799</v>
      </c>
      <c r="F64" s="949"/>
      <c r="G64" s="949"/>
      <c r="H64" s="949"/>
      <c r="I64" s="949"/>
      <c r="J64" s="945">
        <f t="shared" si="5"/>
        <v>0</v>
      </c>
      <c r="K64" s="949"/>
      <c r="L64" s="949"/>
      <c r="M64" s="949"/>
      <c r="N64" s="949"/>
      <c r="O64" s="949"/>
      <c r="P64" s="949"/>
      <c r="Q64" s="915">
        <f t="shared" si="7"/>
        <v>0</v>
      </c>
    </row>
    <row r="65" spans="2:17" s="3" customFormat="1">
      <c r="B65" s="156"/>
      <c r="C65" s="109"/>
      <c r="D65" s="109" t="s">
        <v>3502</v>
      </c>
      <c r="E65" s="124" t="s">
        <v>3491</v>
      </c>
      <c r="F65" s="949"/>
      <c r="G65" s="949"/>
      <c r="H65" s="949"/>
      <c r="I65" s="949"/>
      <c r="J65" s="945">
        <f t="shared" si="5"/>
        <v>0</v>
      </c>
      <c r="K65" s="949"/>
      <c r="L65" s="949"/>
      <c r="M65" s="949"/>
      <c r="N65" s="949"/>
      <c r="O65" s="949"/>
      <c r="P65" s="949"/>
      <c r="Q65" s="915">
        <f t="shared" si="7"/>
        <v>0</v>
      </c>
    </row>
    <row r="66" spans="2:17" s="3" customFormat="1">
      <c r="B66" s="156"/>
      <c r="C66" s="109"/>
      <c r="D66" s="109" t="s">
        <v>3503</v>
      </c>
      <c r="E66" s="124" t="s">
        <v>2801</v>
      </c>
      <c r="F66" s="949"/>
      <c r="G66" s="949"/>
      <c r="H66" s="949"/>
      <c r="I66" s="949"/>
      <c r="J66" s="945">
        <f t="shared" si="5"/>
        <v>0</v>
      </c>
      <c r="K66" s="949"/>
      <c r="L66" s="949"/>
      <c r="M66" s="949"/>
      <c r="N66" s="949"/>
      <c r="O66" s="949"/>
      <c r="P66" s="949"/>
      <c r="Q66" s="915">
        <f t="shared" si="7"/>
        <v>0</v>
      </c>
    </row>
    <row r="67" spans="2:17" s="3" customFormat="1">
      <c r="B67" s="156"/>
      <c r="C67" s="109"/>
      <c r="D67" s="109" t="s">
        <v>3504</v>
      </c>
      <c r="E67" s="124" t="s">
        <v>3494</v>
      </c>
      <c r="F67" s="949"/>
      <c r="G67" s="949"/>
      <c r="H67" s="949"/>
      <c r="I67" s="949"/>
      <c r="J67" s="945">
        <f t="shared" si="5"/>
        <v>0</v>
      </c>
      <c r="K67" s="949"/>
      <c r="L67" s="949"/>
      <c r="M67" s="949"/>
      <c r="N67" s="949"/>
      <c r="O67" s="949"/>
      <c r="P67" s="949"/>
      <c r="Q67" s="915">
        <f t="shared" si="7"/>
        <v>0</v>
      </c>
    </row>
    <row r="68" spans="2:17" s="3" customFormat="1">
      <c r="B68" s="156"/>
      <c r="C68" s="109"/>
      <c r="D68" s="109" t="s">
        <v>3505</v>
      </c>
      <c r="E68" s="124" t="s">
        <v>2802</v>
      </c>
      <c r="F68" s="949"/>
      <c r="G68" s="949"/>
      <c r="H68" s="949"/>
      <c r="I68" s="949"/>
      <c r="J68" s="945">
        <f t="shared" si="5"/>
        <v>0</v>
      </c>
      <c r="K68" s="949"/>
      <c r="L68" s="949"/>
      <c r="M68" s="949"/>
      <c r="N68" s="949"/>
      <c r="O68" s="949"/>
      <c r="P68" s="949"/>
      <c r="Q68" s="915">
        <f t="shared" si="7"/>
        <v>0</v>
      </c>
    </row>
    <row r="69" spans="2:17" s="3" customFormat="1">
      <c r="B69" s="156"/>
      <c r="C69" s="109"/>
      <c r="D69" s="109" t="s">
        <v>3506</v>
      </c>
      <c r="E69" s="124" t="s">
        <v>243</v>
      </c>
      <c r="F69" s="949"/>
      <c r="G69" s="949"/>
      <c r="H69" s="949"/>
      <c r="I69" s="949"/>
      <c r="J69" s="945">
        <f t="shared" si="5"/>
        <v>0</v>
      </c>
      <c r="K69" s="949"/>
      <c r="L69" s="949"/>
      <c r="M69" s="949"/>
      <c r="N69" s="949"/>
      <c r="O69" s="949"/>
      <c r="P69" s="949"/>
      <c r="Q69" s="915">
        <f t="shared" si="7"/>
        <v>0</v>
      </c>
    </row>
    <row r="70" spans="2:17" s="3" customFormat="1">
      <c r="B70" s="156"/>
      <c r="C70" s="109" t="s">
        <v>1666</v>
      </c>
      <c r="D70" s="109" t="s">
        <v>2789</v>
      </c>
      <c r="E70" s="124"/>
      <c r="F70" s="945">
        <f>SUM(F71:F76)</f>
        <v>0</v>
      </c>
      <c r="G70" s="945">
        <f>SUM(G71:G76)</f>
        <v>0</v>
      </c>
      <c r="H70" s="945">
        <f>SUM(H71:H76)</f>
        <v>0</v>
      </c>
      <c r="I70" s="945">
        <f>SUM(I71:I76)</f>
        <v>0</v>
      </c>
      <c r="J70" s="945">
        <f t="shared" si="5"/>
        <v>0</v>
      </c>
      <c r="K70" s="945">
        <f t="shared" ref="K70:P70" si="15">SUM(K71:K76)</f>
        <v>0</v>
      </c>
      <c r="L70" s="945">
        <f t="shared" si="15"/>
        <v>0</v>
      </c>
      <c r="M70" s="945">
        <f t="shared" si="15"/>
        <v>0</v>
      </c>
      <c r="N70" s="945">
        <f t="shared" si="15"/>
        <v>0</v>
      </c>
      <c r="O70" s="945">
        <f t="shared" si="15"/>
        <v>0</v>
      </c>
      <c r="P70" s="945">
        <f t="shared" si="15"/>
        <v>0</v>
      </c>
      <c r="Q70" s="915">
        <f t="shared" si="7"/>
        <v>0</v>
      </c>
    </row>
    <row r="71" spans="2:17" s="3" customFormat="1">
      <c r="B71" s="156"/>
      <c r="C71" s="109"/>
      <c r="D71" s="109" t="s">
        <v>3507</v>
      </c>
      <c r="E71" s="161" t="s">
        <v>2799</v>
      </c>
      <c r="F71" s="949"/>
      <c r="G71" s="949"/>
      <c r="H71" s="949"/>
      <c r="I71" s="949"/>
      <c r="J71" s="945">
        <f t="shared" si="5"/>
        <v>0</v>
      </c>
      <c r="K71" s="949"/>
      <c r="L71" s="949"/>
      <c r="M71" s="949"/>
      <c r="N71" s="949"/>
      <c r="O71" s="949"/>
      <c r="P71" s="949"/>
      <c r="Q71" s="915">
        <f t="shared" si="7"/>
        <v>0</v>
      </c>
    </row>
    <row r="72" spans="2:17" s="3" customFormat="1">
      <c r="B72" s="156"/>
      <c r="C72" s="109"/>
      <c r="D72" s="109" t="s">
        <v>3508</v>
      </c>
      <c r="E72" s="124" t="s">
        <v>3491</v>
      </c>
      <c r="F72" s="949"/>
      <c r="G72" s="949"/>
      <c r="H72" s="949"/>
      <c r="I72" s="949"/>
      <c r="J72" s="945">
        <f t="shared" si="5"/>
        <v>0</v>
      </c>
      <c r="K72" s="949"/>
      <c r="L72" s="949"/>
      <c r="M72" s="949"/>
      <c r="N72" s="949"/>
      <c r="O72" s="949"/>
      <c r="P72" s="949"/>
      <c r="Q72" s="915">
        <f t="shared" si="7"/>
        <v>0</v>
      </c>
    </row>
    <row r="73" spans="2:17" s="3" customFormat="1">
      <c r="B73" s="156"/>
      <c r="C73" s="109"/>
      <c r="D73" s="109" t="s">
        <v>3509</v>
      </c>
      <c r="E73" s="124" t="s">
        <v>2801</v>
      </c>
      <c r="F73" s="949"/>
      <c r="G73" s="949"/>
      <c r="H73" s="949"/>
      <c r="I73" s="949"/>
      <c r="J73" s="945">
        <f t="shared" si="5"/>
        <v>0</v>
      </c>
      <c r="K73" s="949"/>
      <c r="L73" s="949"/>
      <c r="M73" s="949"/>
      <c r="N73" s="949"/>
      <c r="O73" s="949"/>
      <c r="P73" s="949"/>
      <c r="Q73" s="915">
        <f t="shared" si="7"/>
        <v>0</v>
      </c>
    </row>
    <row r="74" spans="2:17" s="3" customFormat="1">
      <c r="B74" s="156"/>
      <c r="C74" s="109"/>
      <c r="D74" s="109" t="s">
        <v>3510</v>
      </c>
      <c r="E74" s="124" t="s">
        <v>3494</v>
      </c>
      <c r="F74" s="949"/>
      <c r="G74" s="949"/>
      <c r="H74" s="949"/>
      <c r="I74" s="949"/>
      <c r="J74" s="945">
        <f t="shared" si="5"/>
        <v>0</v>
      </c>
      <c r="K74" s="949"/>
      <c r="L74" s="949"/>
      <c r="M74" s="949"/>
      <c r="N74" s="949"/>
      <c r="O74" s="949"/>
      <c r="P74" s="949"/>
      <c r="Q74" s="915">
        <f t="shared" si="7"/>
        <v>0</v>
      </c>
    </row>
    <row r="75" spans="2:17" s="3" customFormat="1">
      <c r="B75" s="156"/>
      <c r="C75" s="109"/>
      <c r="D75" s="109" t="s">
        <v>3511</v>
      </c>
      <c r="E75" s="124" t="s">
        <v>2802</v>
      </c>
      <c r="F75" s="949"/>
      <c r="G75" s="949"/>
      <c r="H75" s="949"/>
      <c r="I75" s="949"/>
      <c r="J75" s="945">
        <f t="shared" si="5"/>
        <v>0</v>
      </c>
      <c r="K75" s="949"/>
      <c r="L75" s="949"/>
      <c r="M75" s="949"/>
      <c r="N75" s="949"/>
      <c r="O75" s="949"/>
      <c r="P75" s="949"/>
      <c r="Q75" s="915">
        <f t="shared" si="7"/>
        <v>0</v>
      </c>
    </row>
    <row r="76" spans="2:17" s="3" customFormat="1">
      <c r="B76" s="156"/>
      <c r="C76" s="109"/>
      <c r="D76" s="109" t="s">
        <v>3512</v>
      </c>
      <c r="E76" s="124" t="s">
        <v>243</v>
      </c>
      <c r="F76" s="949"/>
      <c r="G76" s="949"/>
      <c r="H76" s="949"/>
      <c r="I76" s="949"/>
      <c r="J76" s="945">
        <f t="shared" si="5"/>
        <v>0</v>
      </c>
      <c r="K76" s="949"/>
      <c r="L76" s="949"/>
      <c r="M76" s="949"/>
      <c r="N76" s="949"/>
      <c r="O76" s="949"/>
      <c r="P76" s="949"/>
      <c r="Q76" s="915">
        <f t="shared" si="7"/>
        <v>0</v>
      </c>
    </row>
    <row r="77" spans="2:17" s="3" customFormat="1">
      <c r="B77" s="151">
        <v>13</v>
      </c>
      <c r="C77" s="109" t="s">
        <v>3513</v>
      </c>
      <c r="D77" s="109"/>
      <c r="E77" s="124"/>
      <c r="F77" s="945">
        <f>F78+F85+F92</f>
        <v>0</v>
      </c>
      <c r="G77" s="945">
        <f>G78+G85+G92</f>
        <v>0</v>
      </c>
      <c r="H77" s="945">
        <f>H78+H85+H92</f>
        <v>0</v>
      </c>
      <c r="I77" s="945">
        <f>I78+I85+I92</f>
        <v>0</v>
      </c>
      <c r="J77" s="945">
        <f t="shared" si="5"/>
        <v>0</v>
      </c>
      <c r="K77" s="945">
        <f t="shared" ref="K77:P77" si="16">K78+K85+K92</f>
        <v>0</v>
      </c>
      <c r="L77" s="945">
        <f t="shared" si="16"/>
        <v>0</v>
      </c>
      <c r="M77" s="945">
        <f t="shared" si="16"/>
        <v>0</v>
      </c>
      <c r="N77" s="945">
        <f t="shared" si="16"/>
        <v>0</v>
      </c>
      <c r="O77" s="945">
        <f t="shared" si="16"/>
        <v>0</v>
      </c>
      <c r="P77" s="945">
        <f t="shared" si="16"/>
        <v>0</v>
      </c>
      <c r="Q77" s="915">
        <f t="shared" si="7"/>
        <v>0</v>
      </c>
    </row>
    <row r="78" spans="2:17" s="3" customFormat="1">
      <c r="B78" s="156"/>
      <c r="C78" s="109" t="s">
        <v>1657</v>
      </c>
      <c r="D78" s="109" t="s">
        <v>2071</v>
      </c>
      <c r="E78" s="125"/>
      <c r="F78" s="945">
        <f>SUM(F79:F84)</f>
        <v>0</v>
      </c>
      <c r="G78" s="945">
        <f>SUM(G79:G84)</f>
        <v>0</v>
      </c>
      <c r="H78" s="945">
        <f>SUM(H79:H84)</f>
        <v>0</v>
      </c>
      <c r="I78" s="945">
        <f>SUM(I79:I84)</f>
        <v>0</v>
      </c>
      <c r="J78" s="945">
        <f t="shared" si="5"/>
        <v>0</v>
      </c>
      <c r="K78" s="945">
        <f t="shared" ref="K78:P78" si="17">SUM(K79:K84)</f>
        <v>0</v>
      </c>
      <c r="L78" s="945">
        <f t="shared" si="17"/>
        <v>0</v>
      </c>
      <c r="M78" s="945">
        <f t="shared" si="17"/>
        <v>0</v>
      </c>
      <c r="N78" s="945">
        <f t="shared" si="17"/>
        <v>0</v>
      </c>
      <c r="O78" s="945">
        <f t="shared" si="17"/>
        <v>0</v>
      </c>
      <c r="P78" s="945">
        <f t="shared" si="17"/>
        <v>0</v>
      </c>
      <c r="Q78" s="915">
        <f t="shared" si="7"/>
        <v>0</v>
      </c>
    </row>
    <row r="79" spans="2:17" s="3" customFormat="1">
      <c r="B79" s="156"/>
      <c r="C79" s="109"/>
      <c r="D79" s="109" t="s">
        <v>2742</v>
      </c>
      <c r="E79" s="161" t="s">
        <v>2799</v>
      </c>
      <c r="F79" s="949"/>
      <c r="G79" s="949"/>
      <c r="H79" s="949"/>
      <c r="I79" s="949"/>
      <c r="J79" s="945">
        <f t="shared" si="5"/>
        <v>0</v>
      </c>
      <c r="K79" s="949"/>
      <c r="L79" s="949"/>
      <c r="M79" s="949"/>
      <c r="N79" s="949"/>
      <c r="O79" s="949"/>
      <c r="P79" s="949"/>
      <c r="Q79" s="915">
        <f t="shared" si="7"/>
        <v>0</v>
      </c>
    </row>
    <row r="80" spans="2:17" s="3" customFormat="1">
      <c r="B80" s="156"/>
      <c r="C80" s="109"/>
      <c r="D80" s="109" t="s">
        <v>2743</v>
      </c>
      <c r="E80" s="124" t="s">
        <v>3491</v>
      </c>
      <c r="F80" s="949"/>
      <c r="G80" s="949"/>
      <c r="H80" s="949"/>
      <c r="I80" s="949"/>
      <c r="J80" s="945">
        <f t="shared" si="5"/>
        <v>0</v>
      </c>
      <c r="K80" s="949"/>
      <c r="L80" s="949"/>
      <c r="M80" s="949"/>
      <c r="N80" s="949"/>
      <c r="O80" s="949"/>
      <c r="P80" s="949"/>
      <c r="Q80" s="915">
        <f t="shared" si="7"/>
        <v>0</v>
      </c>
    </row>
    <row r="81" spans="2:17" s="3" customFormat="1">
      <c r="B81" s="156"/>
      <c r="C81" s="109"/>
      <c r="D81" s="109" t="s">
        <v>3492</v>
      </c>
      <c r="E81" s="124" t="s">
        <v>2801</v>
      </c>
      <c r="F81" s="949"/>
      <c r="G81" s="949"/>
      <c r="H81" s="949"/>
      <c r="I81" s="949"/>
      <c r="J81" s="945">
        <f t="shared" si="5"/>
        <v>0</v>
      </c>
      <c r="K81" s="949"/>
      <c r="L81" s="949"/>
      <c r="M81" s="949"/>
      <c r="N81" s="949"/>
      <c r="O81" s="949"/>
      <c r="P81" s="949"/>
      <c r="Q81" s="915">
        <f t="shared" si="7"/>
        <v>0</v>
      </c>
    </row>
    <row r="82" spans="2:17" s="3" customFormat="1">
      <c r="B82" s="156"/>
      <c r="C82" s="109"/>
      <c r="D82" s="109" t="s">
        <v>3493</v>
      </c>
      <c r="E82" s="124" t="s">
        <v>3494</v>
      </c>
      <c r="F82" s="949"/>
      <c r="G82" s="949"/>
      <c r="H82" s="949"/>
      <c r="I82" s="949"/>
      <c r="J82" s="945">
        <f t="shared" si="5"/>
        <v>0</v>
      </c>
      <c r="K82" s="949"/>
      <c r="L82" s="949"/>
      <c r="M82" s="949"/>
      <c r="N82" s="949"/>
      <c r="O82" s="949"/>
      <c r="P82" s="949"/>
      <c r="Q82" s="915">
        <f t="shared" si="7"/>
        <v>0</v>
      </c>
    </row>
    <row r="83" spans="2:17" s="3" customFormat="1">
      <c r="B83" s="156"/>
      <c r="C83" s="109"/>
      <c r="D83" s="109" t="s">
        <v>3495</v>
      </c>
      <c r="E83" s="124" t="s">
        <v>2802</v>
      </c>
      <c r="F83" s="949"/>
      <c r="G83" s="949"/>
      <c r="H83" s="949"/>
      <c r="I83" s="949"/>
      <c r="J83" s="945">
        <f t="shared" si="5"/>
        <v>0</v>
      </c>
      <c r="K83" s="949"/>
      <c r="L83" s="949"/>
      <c r="M83" s="949"/>
      <c r="N83" s="949"/>
      <c r="O83" s="949"/>
      <c r="P83" s="949"/>
      <c r="Q83" s="915">
        <f t="shared" si="7"/>
        <v>0</v>
      </c>
    </row>
    <row r="84" spans="2:17" s="3" customFormat="1">
      <c r="B84" s="156"/>
      <c r="C84" s="109"/>
      <c r="D84" s="109" t="s">
        <v>3496</v>
      </c>
      <c r="E84" s="124" t="s">
        <v>243</v>
      </c>
      <c r="F84" s="949"/>
      <c r="G84" s="949"/>
      <c r="H84" s="949"/>
      <c r="I84" s="949"/>
      <c r="J84" s="945">
        <f t="shared" si="5"/>
        <v>0</v>
      </c>
      <c r="K84" s="949"/>
      <c r="L84" s="949"/>
      <c r="M84" s="949"/>
      <c r="N84" s="949"/>
      <c r="O84" s="949"/>
      <c r="P84" s="949"/>
      <c r="Q84" s="915">
        <f t="shared" si="7"/>
        <v>0</v>
      </c>
    </row>
    <row r="85" spans="2:17" s="3" customFormat="1">
      <c r="B85" s="156"/>
      <c r="C85" s="109" t="s">
        <v>1660</v>
      </c>
      <c r="D85" s="109" t="s">
        <v>3487</v>
      </c>
      <c r="E85" s="125"/>
      <c r="F85" s="945">
        <f>SUM(F86:F91)</f>
        <v>0</v>
      </c>
      <c r="G85" s="945">
        <f>SUM(G86:G91)</f>
        <v>0</v>
      </c>
      <c r="H85" s="945">
        <f>SUM(H86:H91)</f>
        <v>0</v>
      </c>
      <c r="I85" s="945">
        <f>SUM(I86:I91)</f>
        <v>0</v>
      </c>
      <c r="J85" s="945">
        <f t="shared" si="5"/>
        <v>0</v>
      </c>
      <c r="K85" s="945">
        <f t="shared" ref="K85:P85" si="18">SUM(K86:K91)</f>
        <v>0</v>
      </c>
      <c r="L85" s="945">
        <f t="shared" si="18"/>
        <v>0</v>
      </c>
      <c r="M85" s="945">
        <f t="shared" si="18"/>
        <v>0</v>
      </c>
      <c r="N85" s="945">
        <f t="shared" si="18"/>
        <v>0</v>
      </c>
      <c r="O85" s="945">
        <f t="shared" si="18"/>
        <v>0</v>
      </c>
      <c r="P85" s="945">
        <f t="shared" si="18"/>
        <v>0</v>
      </c>
      <c r="Q85" s="915">
        <f t="shared" si="7"/>
        <v>0</v>
      </c>
    </row>
    <row r="86" spans="2:17" s="3" customFormat="1">
      <c r="B86" s="156"/>
      <c r="C86" s="109"/>
      <c r="D86" s="109" t="s">
        <v>2744</v>
      </c>
      <c r="E86" s="161" t="s">
        <v>2799</v>
      </c>
      <c r="F86" s="949"/>
      <c r="G86" s="949"/>
      <c r="H86" s="949"/>
      <c r="I86" s="949"/>
      <c r="J86" s="945">
        <f t="shared" si="5"/>
        <v>0</v>
      </c>
      <c r="K86" s="949"/>
      <c r="L86" s="949"/>
      <c r="M86" s="949"/>
      <c r="N86" s="949"/>
      <c r="O86" s="949"/>
      <c r="P86" s="949"/>
      <c r="Q86" s="915">
        <f t="shared" si="7"/>
        <v>0</v>
      </c>
    </row>
    <row r="87" spans="2:17" s="3" customFormat="1">
      <c r="B87" s="156"/>
      <c r="C87" s="109"/>
      <c r="D87" s="109" t="s">
        <v>2745</v>
      </c>
      <c r="E87" s="124" t="s">
        <v>3491</v>
      </c>
      <c r="F87" s="949"/>
      <c r="G87" s="949"/>
      <c r="H87" s="949"/>
      <c r="I87" s="949"/>
      <c r="J87" s="945">
        <f t="shared" si="5"/>
        <v>0</v>
      </c>
      <c r="K87" s="949"/>
      <c r="L87" s="949"/>
      <c r="M87" s="949"/>
      <c r="N87" s="949"/>
      <c r="O87" s="949"/>
      <c r="P87" s="949"/>
      <c r="Q87" s="915">
        <f t="shared" si="7"/>
        <v>0</v>
      </c>
    </row>
    <row r="88" spans="2:17" s="3" customFormat="1">
      <c r="B88" s="156"/>
      <c r="C88" s="109"/>
      <c r="D88" s="109" t="s">
        <v>3497</v>
      </c>
      <c r="E88" s="124" t="s">
        <v>2801</v>
      </c>
      <c r="F88" s="949"/>
      <c r="G88" s="949"/>
      <c r="H88" s="949"/>
      <c r="I88" s="949"/>
      <c r="J88" s="945">
        <f t="shared" si="5"/>
        <v>0</v>
      </c>
      <c r="K88" s="949"/>
      <c r="L88" s="949"/>
      <c r="M88" s="949"/>
      <c r="N88" s="949"/>
      <c r="O88" s="949"/>
      <c r="P88" s="949"/>
      <c r="Q88" s="915">
        <f t="shared" si="7"/>
        <v>0</v>
      </c>
    </row>
    <row r="89" spans="2:17" s="3" customFormat="1">
      <c r="B89" s="156"/>
      <c r="C89" s="109"/>
      <c r="D89" s="109" t="s">
        <v>3498</v>
      </c>
      <c r="E89" s="124" t="s">
        <v>3494</v>
      </c>
      <c r="F89" s="949"/>
      <c r="G89" s="949"/>
      <c r="H89" s="949"/>
      <c r="I89" s="949"/>
      <c r="J89" s="945">
        <f t="shared" si="5"/>
        <v>0</v>
      </c>
      <c r="K89" s="949"/>
      <c r="L89" s="949"/>
      <c r="M89" s="949"/>
      <c r="N89" s="949"/>
      <c r="O89" s="949"/>
      <c r="P89" s="949"/>
      <c r="Q89" s="915">
        <f t="shared" si="7"/>
        <v>0</v>
      </c>
    </row>
    <row r="90" spans="2:17" s="3" customFormat="1">
      <c r="B90" s="156"/>
      <c r="C90" s="109"/>
      <c r="D90" s="109" t="s">
        <v>3499</v>
      </c>
      <c r="E90" s="124" t="s">
        <v>2802</v>
      </c>
      <c r="F90" s="949"/>
      <c r="G90" s="949"/>
      <c r="H90" s="949"/>
      <c r="I90" s="949"/>
      <c r="J90" s="945">
        <f t="shared" si="5"/>
        <v>0</v>
      </c>
      <c r="K90" s="949"/>
      <c r="L90" s="949"/>
      <c r="M90" s="949"/>
      <c r="N90" s="949"/>
      <c r="O90" s="949"/>
      <c r="P90" s="949"/>
      <c r="Q90" s="915">
        <f t="shared" si="7"/>
        <v>0</v>
      </c>
    </row>
    <row r="91" spans="2:17" s="3" customFormat="1">
      <c r="B91" s="156"/>
      <c r="C91" s="109"/>
      <c r="D91" s="109" t="s">
        <v>3500</v>
      </c>
      <c r="E91" s="124" t="s">
        <v>243</v>
      </c>
      <c r="F91" s="949"/>
      <c r="G91" s="949"/>
      <c r="H91" s="949"/>
      <c r="I91" s="949"/>
      <c r="J91" s="945">
        <f t="shared" si="5"/>
        <v>0</v>
      </c>
      <c r="K91" s="949"/>
      <c r="L91" s="949"/>
      <c r="M91" s="949"/>
      <c r="N91" s="949"/>
      <c r="O91" s="949"/>
      <c r="P91" s="949"/>
      <c r="Q91" s="915">
        <f t="shared" si="7"/>
        <v>0</v>
      </c>
    </row>
    <row r="92" spans="2:17" s="3" customFormat="1">
      <c r="B92" s="156"/>
      <c r="C92" s="109" t="s">
        <v>1663</v>
      </c>
      <c r="D92" s="109" t="s">
        <v>3514</v>
      </c>
      <c r="E92" s="125"/>
      <c r="F92" s="945">
        <f>SUM(F93:F98)</f>
        <v>0</v>
      </c>
      <c r="G92" s="945">
        <f>SUM(G93:G98)</f>
        <v>0</v>
      </c>
      <c r="H92" s="945">
        <f>SUM(H93:H98)</f>
        <v>0</v>
      </c>
      <c r="I92" s="945">
        <f>SUM(I93:I98)</f>
        <v>0</v>
      </c>
      <c r="J92" s="945">
        <f t="shared" si="5"/>
        <v>0</v>
      </c>
      <c r="K92" s="945">
        <f t="shared" ref="K92:P92" si="19">SUM(K93:K98)</f>
        <v>0</v>
      </c>
      <c r="L92" s="945">
        <f t="shared" si="19"/>
        <v>0</v>
      </c>
      <c r="M92" s="945">
        <f t="shared" si="19"/>
        <v>0</v>
      </c>
      <c r="N92" s="945">
        <f t="shared" si="19"/>
        <v>0</v>
      </c>
      <c r="O92" s="945">
        <f t="shared" si="19"/>
        <v>0</v>
      </c>
      <c r="P92" s="945">
        <f t="shared" si="19"/>
        <v>0</v>
      </c>
      <c r="Q92" s="915">
        <f t="shared" si="7"/>
        <v>0</v>
      </c>
    </row>
    <row r="93" spans="2:17" s="3" customFormat="1">
      <c r="B93" s="156"/>
      <c r="C93" s="109"/>
      <c r="D93" s="109" t="s">
        <v>3501</v>
      </c>
      <c r="E93" s="161" t="s">
        <v>2799</v>
      </c>
      <c r="F93" s="949"/>
      <c r="G93" s="949"/>
      <c r="H93" s="949"/>
      <c r="I93" s="949"/>
      <c r="J93" s="945">
        <f t="shared" si="5"/>
        <v>0</v>
      </c>
      <c r="K93" s="949"/>
      <c r="L93" s="949"/>
      <c r="M93" s="949"/>
      <c r="N93" s="949"/>
      <c r="O93" s="949"/>
      <c r="P93" s="949"/>
      <c r="Q93" s="915">
        <f t="shared" si="7"/>
        <v>0</v>
      </c>
    </row>
    <row r="94" spans="2:17" s="3" customFormat="1">
      <c r="B94" s="156"/>
      <c r="C94" s="109"/>
      <c r="D94" s="109" t="s">
        <v>3502</v>
      </c>
      <c r="E94" s="124" t="s">
        <v>3491</v>
      </c>
      <c r="F94" s="949"/>
      <c r="G94" s="949"/>
      <c r="H94" s="949"/>
      <c r="I94" s="949"/>
      <c r="J94" s="945">
        <f t="shared" si="5"/>
        <v>0</v>
      </c>
      <c r="K94" s="949"/>
      <c r="L94" s="949"/>
      <c r="M94" s="949"/>
      <c r="N94" s="949"/>
      <c r="O94" s="949"/>
      <c r="P94" s="949"/>
      <c r="Q94" s="915">
        <f t="shared" si="7"/>
        <v>0</v>
      </c>
    </row>
    <row r="95" spans="2:17" s="3" customFormat="1">
      <c r="B95" s="156"/>
      <c r="C95" s="109"/>
      <c r="D95" s="109" t="s">
        <v>3503</v>
      </c>
      <c r="E95" s="124" t="s">
        <v>2801</v>
      </c>
      <c r="F95" s="949"/>
      <c r="G95" s="949"/>
      <c r="H95" s="949"/>
      <c r="I95" s="949"/>
      <c r="J95" s="945">
        <f t="shared" ref="J95:J98" si="20">F95-G95-H95-I95</f>
        <v>0</v>
      </c>
      <c r="K95" s="949"/>
      <c r="L95" s="949"/>
      <c r="M95" s="949"/>
      <c r="N95" s="949"/>
      <c r="O95" s="949"/>
      <c r="P95" s="949"/>
      <c r="Q95" s="915">
        <f t="shared" ref="Q95:Q98" si="21">J95+K95+L95+M95-N95-O95-P95</f>
        <v>0</v>
      </c>
    </row>
    <row r="96" spans="2:17" s="3" customFormat="1">
      <c r="B96" s="156"/>
      <c r="C96" s="109"/>
      <c r="D96" s="109" t="s">
        <v>3504</v>
      </c>
      <c r="E96" s="124" t="s">
        <v>3494</v>
      </c>
      <c r="F96" s="949"/>
      <c r="G96" s="949"/>
      <c r="H96" s="949"/>
      <c r="I96" s="949"/>
      <c r="J96" s="945">
        <f t="shared" si="20"/>
        <v>0</v>
      </c>
      <c r="K96" s="949"/>
      <c r="L96" s="949"/>
      <c r="M96" s="949"/>
      <c r="N96" s="949"/>
      <c r="O96" s="949"/>
      <c r="P96" s="949"/>
      <c r="Q96" s="915">
        <f t="shared" si="21"/>
        <v>0</v>
      </c>
    </row>
    <row r="97" spans="2:17" s="3" customFormat="1">
      <c r="B97" s="156"/>
      <c r="C97" s="109"/>
      <c r="D97" s="109" t="s">
        <v>3505</v>
      </c>
      <c r="E97" s="124" t="s">
        <v>2802</v>
      </c>
      <c r="F97" s="949"/>
      <c r="G97" s="949"/>
      <c r="H97" s="949"/>
      <c r="I97" s="949"/>
      <c r="J97" s="945">
        <f t="shared" si="20"/>
        <v>0</v>
      </c>
      <c r="K97" s="949"/>
      <c r="L97" s="949"/>
      <c r="M97" s="949"/>
      <c r="N97" s="949"/>
      <c r="O97" s="949"/>
      <c r="P97" s="949"/>
      <c r="Q97" s="915">
        <f t="shared" si="21"/>
        <v>0</v>
      </c>
    </row>
    <row r="98" spans="2:17" s="3" customFormat="1">
      <c r="B98" s="156"/>
      <c r="C98" s="109"/>
      <c r="D98" s="109" t="s">
        <v>3506</v>
      </c>
      <c r="E98" s="124" t="s">
        <v>243</v>
      </c>
      <c r="F98" s="949"/>
      <c r="G98" s="949"/>
      <c r="H98" s="949"/>
      <c r="I98" s="949"/>
      <c r="J98" s="945">
        <f t="shared" si="20"/>
        <v>0</v>
      </c>
      <c r="K98" s="949"/>
      <c r="L98" s="949"/>
      <c r="M98" s="949"/>
      <c r="N98" s="949"/>
      <c r="O98" s="949"/>
      <c r="P98" s="949"/>
      <c r="Q98" s="915">
        <f t="shared" si="21"/>
        <v>0</v>
      </c>
    </row>
    <row r="99" spans="2:17" s="1" customFormat="1">
      <c r="B99" s="6654"/>
      <c r="C99" s="6783"/>
      <c r="D99" s="6783"/>
      <c r="E99" s="6784"/>
      <c r="F99" s="6784"/>
      <c r="G99" s="6784"/>
      <c r="H99" s="6784"/>
      <c r="I99" s="6784"/>
      <c r="J99" s="6784"/>
      <c r="K99" s="6784"/>
      <c r="L99" s="6784"/>
      <c r="M99" s="6784"/>
      <c r="N99" s="6784"/>
      <c r="O99" s="6784"/>
      <c r="P99" s="6785"/>
      <c r="Q99" s="6786"/>
    </row>
    <row r="100" spans="2:17" s="1" customFormat="1">
      <c r="B100" s="6761"/>
      <c r="C100" s="6787" t="s">
        <v>3515</v>
      </c>
      <c r="D100" s="6726"/>
      <c r="E100" s="6726"/>
      <c r="F100" s="6788">
        <f t="shared" ref="F100:Q100" si="22">F77+F48+F44+F39+F31</f>
        <v>0</v>
      </c>
      <c r="G100" s="6788">
        <f t="shared" si="22"/>
        <v>0</v>
      </c>
      <c r="H100" s="6788">
        <f t="shared" si="22"/>
        <v>0</v>
      </c>
      <c r="I100" s="6788">
        <f t="shared" si="22"/>
        <v>0</v>
      </c>
      <c r="J100" s="6788">
        <f t="shared" si="22"/>
        <v>0</v>
      </c>
      <c r="K100" s="6788">
        <f t="shared" si="22"/>
        <v>0</v>
      </c>
      <c r="L100" s="6788">
        <f t="shared" si="22"/>
        <v>0</v>
      </c>
      <c r="M100" s="6788">
        <f t="shared" si="22"/>
        <v>0</v>
      </c>
      <c r="N100" s="6788">
        <f t="shared" si="22"/>
        <v>0</v>
      </c>
      <c r="O100" s="6788">
        <f t="shared" si="22"/>
        <v>0</v>
      </c>
      <c r="P100" s="6789">
        <f t="shared" si="22"/>
        <v>0</v>
      </c>
      <c r="Q100" s="6790">
        <f t="shared" si="22"/>
        <v>0</v>
      </c>
    </row>
    <row r="101" spans="2:17" s="1" customFormat="1">
      <c r="B101" s="6654"/>
      <c r="C101" s="6783"/>
      <c r="D101" s="6783"/>
      <c r="E101" s="6784"/>
      <c r="F101" s="6784"/>
      <c r="G101" s="6784"/>
      <c r="H101" s="6784"/>
      <c r="I101" s="6784"/>
      <c r="J101" s="6784"/>
      <c r="K101" s="6784"/>
      <c r="L101" s="6784"/>
      <c r="M101" s="6784"/>
      <c r="N101" s="6784"/>
      <c r="O101" s="6784"/>
      <c r="P101" s="6785"/>
      <c r="Q101" s="6786"/>
    </row>
    <row r="102" spans="2:17" s="3" customFormat="1">
      <c r="B102" s="151">
        <v>14</v>
      </c>
      <c r="C102" s="109" t="s">
        <v>3516</v>
      </c>
      <c r="D102" s="109"/>
      <c r="E102" s="125"/>
      <c r="F102" s="951"/>
      <c r="G102" s="951"/>
      <c r="H102" s="951"/>
      <c r="I102" s="951"/>
      <c r="J102" s="943">
        <f t="shared" ref="J102:J113" si="23">F102-G102-H102-I102</f>
        <v>0</v>
      </c>
      <c r="K102" s="951"/>
      <c r="L102" s="951"/>
      <c r="M102" s="951"/>
      <c r="N102" s="951"/>
      <c r="O102" s="951"/>
      <c r="P102" s="951"/>
      <c r="Q102" s="944">
        <f t="shared" ref="Q102:Q113" si="24">J102+K102+L102+M102-N102-O102-P102</f>
        <v>0</v>
      </c>
    </row>
    <row r="103" spans="2:17" s="3" customFormat="1">
      <c r="B103" s="151">
        <v>15</v>
      </c>
      <c r="C103" s="109" t="s">
        <v>3517</v>
      </c>
      <c r="D103" s="109"/>
      <c r="E103" s="124"/>
      <c r="F103" s="949"/>
      <c r="G103" s="949"/>
      <c r="H103" s="949"/>
      <c r="I103" s="949"/>
      <c r="J103" s="945">
        <f t="shared" si="23"/>
        <v>0</v>
      </c>
      <c r="K103" s="949"/>
      <c r="L103" s="949"/>
      <c r="M103" s="949"/>
      <c r="N103" s="949"/>
      <c r="O103" s="949"/>
      <c r="P103" s="949"/>
      <c r="Q103" s="915">
        <f t="shared" si="24"/>
        <v>0</v>
      </c>
    </row>
    <row r="104" spans="2:17" s="3" customFormat="1">
      <c r="B104" s="151">
        <v>16</v>
      </c>
      <c r="C104" s="109" t="s">
        <v>3518</v>
      </c>
      <c r="D104" s="109"/>
      <c r="E104" s="124"/>
      <c r="F104" s="949"/>
      <c r="G104" s="949"/>
      <c r="H104" s="949"/>
      <c r="I104" s="949"/>
      <c r="J104" s="945">
        <f t="shared" si="23"/>
        <v>0</v>
      </c>
      <c r="K104" s="949"/>
      <c r="L104" s="949"/>
      <c r="M104" s="949"/>
      <c r="N104" s="949"/>
      <c r="O104" s="949"/>
      <c r="P104" s="949"/>
      <c r="Q104" s="915">
        <f t="shared" si="24"/>
        <v>0</v>
      </c>
    </row>
    <row r="105" spans="2:17" s="1" customFormat="1">
      <c r="B105" s="151">
        <v>17</v>
      </c>
      <c r="C105" s="109" t="s">
        <v>3519</v>
      </c>
      <c r="D105" s="109"/>
      <c r="E105" s="124"/>
      <c r="F105" s="945">
        <f>SUM(F106:F107)</f>
        <v>0</v>
      </c>
      <c r="G105" s="945">
        <f>SUM(G106:G107)</f>
        <v>0</v>
      </c>
      <c r="H105" s="945">
        <f>SUM(H106:H107)</f>
        <v>0</v>
      </c>
      <c r="I105" s="945">
        <f>SUM(I106:I107)</f>
        <v>0</v>
      </c>
      <c r="J105" s="945">
        <f t="shared" si="23"/>
        <v>0</v>
      </c>
      <c r="K105" s="945">
        <f t="shared" ref="K105:P105" si="25">SUM(K106:K107)</f>
        <v>0</v>
      </c>
      <c r="L105" s="945">
        <f t="shared" si="25"/>
        <v>0</v>
      </c>
      <c r="M105" s="945">
        <f t="shared" si="25"/>
        <v>0</v>
      </c>
      <c r="N105" s="945">
        <f t="shared" si="25"/>
        <v>0</v>
      </c>
      <c r="O105" s="945">
        <f t="shared" si="25"/>
        <v>0</v>
      </c>
      <c r="P105" s="945">
        <f t="shared" si="25"/>
        <v>0</v>
      </c>
      <c r="Q105" s="915">
        <f t="shared" si="24"/>
        <v>0</v>
      </c>
    </row>
    <row r="106" spans="2:17" s="1" customFormat="1">
      <c r="B106" s="151"/>
      <c r="C106" s="109" t="s">
        <v>1657</v>
      </c>
      <c r="D106" s="109" t="s">
        <v>3520</v>
      </c>
      <c r="E106" s="124"/>
      <c r="F106" s="949"/>
      <c r="G106" s="949"/>
      <c r="H106" s="949"/>
      <c r="I106" s="949"/>
      <c r="J106" s="945">
        <f t="shared" si="23"/>
        <v>0</v>
      </c>
      <c r="K106" s="949"/>
      <c r="L106" s="949"/>
      <c r="M106" s="949"/>
      <c r="N106" s="949"/>
      <c r="O106" s="949"/>
      <c r="P106" s="949"/>
      <c r="Q106" s="915">
        <f t="shared" si="24"/>
        <v>0</v>
      </c>
    </row>
    <row r="107" spans="2:17" s="3" customFormat="1">
      <c r="B107" s="151"/>
      <c r="C107" s="109" t="s">
        <v>1660</v>
      </c>
      <c r="D107" s="109" t="s">
        <v>3521</v>
      </c>
      <c r="E107" s="124"/>
      <c r="F107" s="949"/>
      <c r="G107" s="949"/>
      <c r="H107" s="949"/>
      <c r="I107" s="949"/>
      <c r="J107" s="945">
        <f t="shared" si="23"/>
        <v>0</v>
      </c>
      <c r="K107" s="949"/>
      <c r="L107" s="949"/>
      <c r="M107" s="949"/>
      <c r="N107" s="949"/>
      <c r="O107" s="949"/>
      <c r="P107" s="949"/>
      <c r="Q107" s="915">
        <f t="shared" si="24"/>
        <v>0</v>
      </c>
    </row>
    <row r="108" spans="2:17" s="1" customFormat="1">
      <c r="B108" s="151">
        <v>18</v>
      </c>
      <c r="C108" s="109" t="s">
        <v>3566</v>
      </c>
      <c r="D108" s="109"/>
      <c r="E108" s="124"/>
      <c r="F108" s="945">
        <f>SUM(F109:F113)</f>
        <v>0</v>
      </c>
      <c r="G108" s="945">
        <f>SUM(G109:G113)</f>
        <v>0</v>
      </c>
      <c r="H108" s="945">
        <f>SUM(H109:H113)</f>
        <v>0</v>
      </c>
      <c r="I108" s="945">
        <f>SUM(I109:I113)</f>
        <v>0</v>
      </c>
      <c r="J108" s="945">
        <f t="shared" si="23"/>
        <v>0</v>
      </c>
      <c r="K108" s="945">
        <f t="shared" ref="K108:P108" si="26">SUM(K109:K113)</f>
        <v>0</v>
      </c>
      <c r="L108" s="945">
        <f t="shared" si="26"/>
        <v>0</v>
      </c>
      <c r="M108" s="945">
        <f t="shared" si="26"/>
        <v>0</v>
      </c>
      <c r="N108" s="945">
        <f t="shared" si="26"/>
        <v>0</v>
      </c>
      <c r="O108" s="945">
        <f t="shared" si="26"/>
        <v>0</v>
      </c>
      <c r="P108" s="945">
        <f t="shared" si="26"/>
        <v>0</v>
      </c>
      <c r="Q108" s="915">
        <f t="shared" si="24"/>
        <v>0</v>
      </c>
    </row>
    <row r="109" spans="2:17" s="1" customFormat="1">
      <c r="B109" s="151"/>
      <c r="C109" s="109" t="s">
        <v>1657</v>
      </c>
      <c r="D109" s="6665" t="s">
        <v>3523</v>
      </c>
      <c r="E109" s="124"/>
      <c r="F109" s="949"/>
      <c r="G109" s="949"/>
      <c r="H109" s="949"/>
      <c r="I109" s="949"/>
      <c r="J109" s="945">
        <f t="shared" si="23"/>
        <v>0</v>
      </c>
      <c r="K109" s="949"/>
      <c r="L109" s="949"/>
      <c r="M109" s="949"/>
      <c r="N109" s="949"/>
      <c r="O109" s="949"/>
      <c r="P109" s="949"/>
      <c r="Q109" s="915">
        <f t="shared" si="24"/>
        <v>0</v>
      </c>
    </row>
    <row r="110" spans="2:17" s="1" customFormat="1">
      <c r="B110" s="151"/>
      <c r="C110" s="109" t="s">
        <v>1660</v>
      </c>
      <c r="D110" s="6666" t="s">
        <v>3517</v>
      </c>
      <c r="E110" s="124"/>
      <c r="F110" s="949"/>
      <c r="G110" s="949"/>
      <c r="H110" s="949"/>
      <c r="I110" s="949"/>
      <c r="J110" s="945">
        <f t="shared" si="23"/>
        <v>0</v>
      </c>
      <c r="K110" s="949"/>
      <c r="L110" s="949"/>
      <c r="M110" s="949"/>
      <c r="N110" s="949"/>
      <c r="O110" s="949"/>
      <c r="P110" s="949"/>
      <c r="Q110" s="915">
        <f t="shared" si="24"/>
        <v>0</v>
      </c>
    </row>
    <row r="111" spans="2:17" s="1" customFormat="1">
      <c r="B111" s="151"/>
      <c r="C111" s="109" t="s">
        <v>1663</v>
      </c>
      <c r="D111" s="6665" t="s">
        <v>3524</v>
      </c>
      <c r="E111" s="124"/>
      <c r="F111" s="949"/>
      <c r="G111" s="949"/>
      <c r="H111" s="949"/>
      <c r="I111" s="949"/>
      <c r="J111" s="945">
        <f t="shared" si="23"/>
        <v>0</v>
      </c>
      <c r="K111" s="949"/>
      <c r="L111" s="949"/>
      <c r="M111" s="949"/>
      <c r="N111" s="949"/>
      <c r="O111" s="949"/>
      <c r="P111" s="949"/>
      <c r="Q111" s="915">
        <f t="shared" si="24"/>
        <v>0</v>
      </c>
    </row>
    <row r="112" spans="2:17" s="1" customFormat="1">
      <c r="B112" s="151"/>
      <c r="C112" s="109" t="s">
        <v>1666</v>
      </c>
      <c r="D112" s="6665" t="s">
        <v>3525</v>
      </c>
      <c r="E112" s="124"/>
      <c r="F112" s="949"/>
      <c r="G112" s="949"/>
      <c r="H112" s="949"/>
      <c r="I112" s="949"/>
      <c r="J112" s="945">
        <f t="shared" si="23"/>
        <v>0</v>
      </c>
      <c r="K112" s="949"/>
      <c r="L112" s="949"/>
      <c r="M112" s="949"/>
      <c r="N112" s="949"/>
      <c r="O112" s="949"/>
      <c r="P112" s="949"/>
      <c r="Q112" s="915">
        <f t="shared" si="24"/>
        <v>0</v>
      </c>
    </row>
    <row r="113" spans="2:17" s="3" customFormat="1">
      <c r="B113" s="151"/>
      <c r="C113" s="109" t="s">
        <v>1668</v>
      </c>
      <c r="D113" s="6665" t="s">
        <v>3526</v>
      </c>
      <c r="E113" s="124"/>
      <c r="F113" s="949"/>
      <c r="G113" s="949"/>
      <c r="H113" s="949"/>
      <c r="I113" s="949"/>
      <c r="J113" s="945">
        <f t="shared" si="23"/>
        <v>0</v>
      </c>
      <c r="K113" s="949"/>
      <c r="L113" s="949"/>
      <c r="M113" s="949"/>
      <c r="N113" s="949"/>
      <c r="O113" s="949"/>
      <c r="P113" s="949"/>
      <c r="Q113" s="915">
        <f t="shared" si="24"/>
        <v>0</v>
      </c>
    </row>
    <row r="114" spans="2:17" s="3" customFormat="1">
      <c r="B114" s="151"/>
      <c r="C114" s="109" t="s">
        <v>1671</v>
      </c>
      <c r="D114" s="6665" t="s">
        <v>3527</v>
      </c>
      <c r="E114" s="124"/>
      <c r="F114" s="949"/>
      <c r="G114" s="949"/>
      <c r="H114" s="949"/>
      <c r="I114" s="949"/>
      <c r="J114" s="945"/>
      <c r="K114" s="949"/>
      <c r="L114" s="949"/>
      <c r="M114" s="949"/>
      <c r="N114" s="949"/>
      <c r="O114" s="949"/>
      <c r="P114" s="949"/>
      <c r="Q114" s="915"/>
    </row>
    <row r="115" spans="2:17" s="1" customFormat="1">
      <c r="B115" s="151">
        <v>19</v>
      </c>
      <c r="C115" s="109" t="s">
        <v>3528</v>
      </c>
      <c r="D115" s="109"/>
      <c r="E115" s="124"/>
      <c r="F115" s="945">
        <f>SUM(F116:F120)</f>
        <v>0</v>
      </c>
      <c r="G115" s="945">
        <f>SUM(G116:G120)</f>
        <v>0</v>
      </c>
      <c r="H115" s="945">
        <f>SUM(H116:H120)</f>
        <v>0</v>
      </c>
      <c r="I115" s="945">
        <f>SUM(I116:I120)</f>
        <v>0</v>
      </c>
      <c r="J115" s="945">
        <f t="shared" ref="J115:J127" si="27">F115-G115-H115-I115</f>
        <v>0</v>
      </c>
      <c r="K115" s="945">
        <f t="shared" ref="K115:P115" si="28">SUM(K116:K120)</f>
        <v>0</v>
      </c>
      <c r="L115" s="945">
        <f t="shared" si="28"/>
        <v>0</v>
      </c>
      <c r="M115" s="945">
        <f t="shared" si="28"/>
        <v>0</v>
      </c>
      <c r="N115" s="945">
        <f t="shared" si="28"/>
        <v>0</v>
      </c>
      <c r="O115" s="945">
        <f t="shared" si="28"/>
        <v>0</v>
      </c>
      <c r="P115" s="945">
        <f t="shared" si="28"/>
        <v>0</v>
      </c>
      <c r="Q115" s="915">
        <f t="shared" ref="Q115:Q127" si="29">J115+K115+L115+M115-N115-O115-P115</f>
        <v>0</v>
      </c>
    </row>
    <row r="116" spans="2:17" s="1" customFormat="1">
      <c r="B116" s="151"/>
      <c r="C116" s="109" t="s">
        <v>1657</v>
      </c>
      <c r="D116" s="109" t="s">
        <v>2776</v>
      </c>
      <c r="E116" s="124"/>
      <c r="F116" s="949"/>
      <c r="G116" s="949"/>
      <c r="H116" s="949"/>
      <c r="I116" s="949"/>
      <c r="J116" s="945">
        <f t="shared" si="27"/>
        <v>0</v>
      </c>
      <c r="K116" s="949"/>
      <c r="L116" s="949"/>
      <c r="M116" s="949"/>
      <c r="N116" s="949"/>
      <c r="O116" s="949"/>
      <c r="P116" s="949"/>
      <c r="Q116" s="915">
        <f t="shared" si="29"/>
        <v>0</v>
      </c>
    </row>
    <row r="117" spans="2:17" s="1" customFormat="1">
      <c r="B117" s="151"/>
      <c r="C117" s="109" t="s">
        <v>1660</v>
      </c>
      <c r="D117" s="109" t="s">
        <v>2777</v>
      </c>
      <c r="E117" s="124"/>
      <c r="F117" s="949"/>
      <c r="G117" s="949"/>
      <c r="H117" s="949"/>
      <c r="I117" s="949"/>
      <c r="J117" s="945">
        <f t="shared" si="27"/>
        <v>0</v>
      </c>
      <c r="K117" s="949"/>
      <c r="L117" s="949"/>
      <c r="M117" s="949"/>
      <c r="N117" s="949"/>
      <c r="O117" s="949"/>
      <c r="P117" s="949"/>
      <c r="Q117" s="915">
        <f t="shared" si="29"/>
        <v>0</v>
      </c>
    </row>
    <row r="118" spans="2:17" s="1" customFormat="1">
      <c r="B118" s="151"/>
      <c r="C118" s="109" t="s">
        <v>1663</v>
      </c>
      <c r="D118" s="109" t="s">
        <v>2778</v>
      </c>
      <c r="E118" s="124"/>
      <c r="F118" s="949"/>
      <c r="G118" s="949"/>
      <c r="H118" s="949"/>
      <c r="I118" s="949"/>
      <c r="J118" s="945">
        <f t="shared" si="27"/>
        <v>0</v>
      </c>
      <c r="K118" s="949"/>
      <c r="L118" s="949"/>
      <c r="M118" s="949"/>
      <c r="N118" s="949"/>
      <c r="O118" s="949"/>
      <c r="P118" s="949"/>
      <c r="Q118" s="915">
        <f t="shared" si="29"/>
        <v>0</v>
      </c>
    </row>
    <row r="119" spans="2:17" s="1" customFormat="1">
      <c r="B119" s="151"/>
      <c r="C119" s="109" t="s">
        <v>1666</v>
      </c>
      <c r="D119" s="109" t="s">
        <v>2779</v>
      </c>
      <c r="E119" s="124"/>
      <c r="F119" s="949"/>
      <c r="G119" s="949"/>
      <c r="H119" s="949"/>
      <c r="I119" s="949"/>
      <c r="J119" s="945">
        <f t="shared" si="27"/>
        <v>0</v>
      </c>
      <c r="K119" s="949"/>
      <c r="L119" s="949"/>
      <c r="M119" s="949"/>
      <c r="N119" s="949"/>
      <c r="O119" s="949"/>
      <c r="P119" s="949"/>
      <c r="Q119" s="915">
        <f t="shared" si="29"/>
        <v>0</v>
      </c>
    </row>
    <row r="120" spans="2:17" s="1" customFormat="1">
      <c r="B120" s="151"/>
      <c r="C120" s="109" t="s">
        <v>1668</v>
      </c>
      <c r="D120" s="109" t="s">
        <v>2780</v>
      </c>
      <c r="E120" s="124"/>
      <c r="F120" s="949"/>
      <c r="G120" s="949"/>
      <c r="H120" s="949"/>
      <c r="I120" s="949"/>
      <c r="J120" s="945">
        <f t="shared" si="27"/>
        <v>0</v>
      </c>
      <c r="K120" s="949"/>
      <c r="L120" s="949"/>
      <c r="M120" s="949"/>
      <c r="N120" s="949"/>
      <c r="O120" s="949"/>
      <c r="P120" s="949"/>
      <c r="Q120" s="915">
        <f t="shared" si="29"/>
        <v>0</v>
      </c>
    </row>
    <row r="121" spans="2:17" s="1" customFormat="1">
      <c r="B121" s="151">
        <v>20</v>
      </c>
      <c r="C121" s="109" t="s">
        <v>3534</v>
      </c>
      <c r="D121" s="109"/>
      <c r="E121" s="124"/>
      <c r="F121" s="949"/>
      <c r="G121" s="949"/>
      <c r="H121" s="949"/>
      <c r="I121" s="949"/>
      <c r="J121" s="945">
        <f t="shared" si="27"/>
        <v>0</v>
      </c>
      <c r="K121" s="949"/>
      <c r="L121" s="949"/>
      <c r="M121" s="949"/>
      <c r="N121" s="949"/>
      <c r="O121" s="949"/>
      <c r="P121" s="949"/>
      <c r="Q121" s="915">
        <f t="shared" si="29"/>
        <v>0</v>
      </c>
    </row>
    <row r="122" spans="2:17" s="1" customFormat="1">
      <c r="B122" s="151">
        <v>21</v>
      </c>
      <c r="C122" s="109" t="s">
        <v>3535</v>
      </c>
      <c r="D122" s="109"/>
      <c r="E122" s="124"/>
      <c r="F122" s="949"/>
      <c r="G122" s="949"/>
      <c r="H122" s="949"/>
      <c r="I122" s="949"/>
      <c r="J122" s="945">
        <f t="shared" si="27"/>
        <v>0</v>
      </c>
      <c r="K122" s="949"/>
      <c r="L122" s="949"/>
      <c r="M122" s="949"/>
      <c r="N122" s="949"/>
      <c r="O122" s="949"/>
      <c r="P122" s="949"/>
      <c r="Q122" s="915">
        <f t="shared" si="29"/>
        <v>0</v>
      </c>
    </row>
    <row r="123" spans="2:17" s="1" customFormat="1">
      <c r="B123" s="151">
        <v>22</v>
      </c>
      <c r="C123" s="109" t="s">
        <v>3536</v>
      </c>
      <c r="D123" s="109"/>
      <c r="E123" s="124"/>
      <c r="F123" s="949"/>
      <c r="G123" s="949"/>
      <c r="H123" s="949"/>
      <c r="I123" s="949"/>
      <c r="J123" s="945">
        <f t="shared" si="27"/>
        <v>0</v>
      </c>
      <c r="K123" s="949"/>
      <c r="L123" s="949"/>
      <c r="M123" s="949"/>
      <c r="N123" s="949"/>
      <c r="O123" s="949"/>
      <c r="P123" s="949"/>
      <c r="Q123" s="915">
        <f t="shared" si="29"/>
        <v>0</v>
      </c>
    </row>
    <row r="124" spans="2:17" s="3" customFormat="1">
      <c r="B124" s="151">
        <v>23</v>
      </c>
      <c r="C124" s="109" t="s">
        <v>3537</v>
      </c>
      <c r="D124" s="109"/>
      <c r="E124" s="124"/>
      <c r="F124" s="949"/>
      <c r="G124" s="949"/>
      <c r="H124" s="949"/>
      <c r="I124" s="949"/>
      <c r="J124" s="945">
        <f t="shared" si="27"/>
        <v>0</v>
      </c>
      <c r="K124" s="949"/>
      <c r="L124" s="949"/>
      <c r="M124" s="949"/>
      <c r="N124" s="949"/>
      <c r="O124" s="949"/>
      <c r="P124" s="949"/>
      <c r="Q124" s="915">
        <f t="shared" si="29"/>
        <v>0</v>
      </c>
    </row>
    <row r="125" spans="2:17" s="1" customFormat="1">
      <c r="B125" s="151">
        <v>24</v>
      </c>
      <c r="C125" s="6665" t="s">
        <v>3538</v>
      </c>
      <c r="F125" s="952"/>
      <c r="G125" s="952"/>
      <c r="H125" s="952"/>
      <c r="I125" s="952"/>
      <c r="J125" s="945">
        <f t="shared" si="27"/>
        <v>0</v>
      </c>
      <c r="K125" s="952"/>
      <c r="L125" s="952"/>
      <c r="M125" s="952"/>
      <c r="N125" s="952"/>
      <c r="O125" s="952"/>
      <c r="P125" s="952"/>
      <c r="Q125" s="915">
        <f t="shared" si="29"/>
        <v>0</v>
      </c>
    </row>
    <row r="126" spans="2:17" s="1" customFormat="1">
      <c r="B126" s="151">
        <v>25</v>
      </c>
      <c r="C126" s="9027" t="s">
        <v>3578</v>
      </c>
      <c r="D126" s="9028"/>
      <c r="E126" s="9028"/>
      <c r="F126" s="952"/>
      <c r="G126" s="952"/>
      <c r="H126" s="952"/>
      <c r="I126" s="952"/>
      <c r="J126" s="945">
        <f t="shared" si="27"/>
        <v>0</v>
      </c>
      <c r="K126" s="952"/>
      <c r="L126" s="952"/>
      <c r="M126" s="952"/>
      <c r="N126" s="952"/>
      <c r="O126" s="952"/>
      <c r="P126" s="952"/>
      <c r="Q126" s="915">
        <f t="shared" si="29"/>
        <v>0</v>
      </c>
    </row>
    <row r="127" spans="2:17" s="1" customFormat="1">
      <c r="B127" s="151">
        <v>26</v>
      </c>
      <c r="C127" s="109" t="s">
        <v>3540</v>
      </c>
      <c r="D127" s="109"/>
      <c r="E127" s="124"/>
      <c r="F127" s="952"/>
      <c r="G127" s="952"/>
      <c r="H127" s="952"/>
      <c r="I127" s="952"/>
      <c r="J127" s="945">
        <f t="shared" si="27"/>
        <v>0</v>
      </c>
      <c r="K127" s="952"/>
      <c r="L127" s="952"/>
      <c r="M127" s="952"/>
      <c r="N127" s="952"/>
      <c r="O127" s="952"/>
      <c r="P127" s="952"/>
      <c r="Q127" s="915">
        <f t="shared" si="29"/>
        <v>0</v>
      </c>
    </row>
    <row r="128" spans="2:17" s="1" customFormat="1">
      <c r="B128" s="6791"/>
      <c r="C128" s="6792"/>
      <c r="D128" s="6792"/>
      <c r="E128" s="6793"/>
      <c r="F128" s="6793"/>
      <c r="G128" s="6793"/>
      <c r="H128" s="6793"/>
      <c r="I128" s="6793"/>
      <c r="J128" s="6793"/>
      <c r="K128" s="6793"/>
      <c r="L128" s="6793"/>
      <c r="M128" s="6793"/>
      <c r="N128" s="6793"/>
      <c r="O128" s="6793"/>
      <c r="P128" s="6794"/>
      <c r="Q128" s="6795"/>
    </row>
    <row r="129" spans="2:17" s="1" customFormat="1">
      <c r="B129" s="6761"/>
      <c r="C129" s="6787" t="s">
        <v>2602</v>
      </c>
      <c r="D129" s="6726"/>
      <c r="E129" s="6726"/>
      <c r="F129" s="6788">
        <f t="shared" ref="F129:Q129" si="30">F102+F103+F104+F115+F125+F108+F105+F121+F122+F123+F124+F127+F126</f>
        <v>0</v>
      </c>
      <c r="G129" s="6788">
        <f t="shared" si="30"/>
        <v>0</v>
      </c>
      <c r="H129" s="6788">
        <f t="shared" si="30"/>
        <v>0</v>
      </c>
      <c r="I129" s="6788">
        <f t="shared" si="30"/>
        <v>0</v>
      </c>
      <c r="J129" s="6788">
        <f t="shared" si="30"/>
        <v>0</v>
      </c>
      <c r="K129" s="6788">
        <f t="shared" si="30"/>
        <v>0</v>
      </c>
      <c r="L129" s="6788">
        <f t="shared" si="30"/>
        <v>0</v>
      </c>
      <c r="M129" s="6788">
        <f t="shared" si="30"/>
        <v>0</v>
      </c>
      <c r="N129" s="6788">
        <f t="shared" si="30"/>
        <v>0</v>
      </c>
      <c r="O129" s="6788">
        <f t="shared" si="30"/>
        <v>0</v>
      </c>
      <c r="P129" s="6788">
        <f t="shared" si="30"/>
        <v>0</v>
      </c>
      <c r="Q129" s="6788">
        <f t="shared" si="30"/>
        <v>0</v>
      </c>
    </row>
    <row r="130" spans="2:17" s="1" customFormat="1">
      <c r="B130" s="6796"/>
      <c r="C130" s="6797"/>
      <c r="D130" s="6797"/>
      <c r="E130" s="6798"/>
      <c r="F130" s="6798"/>
      <c r="G130" s="6798"/>
      <c r="H130" s="6798"/>
      <c r="I130" s="6798"/>
      <c r="J130" s="6798"/>
      <c r="K130" s="6798"/>
      <c r="L130" s="6798"/>
      <c r="M130" s="6798"/>
      <c r="N130" s="6798"/>
      <c r="O130" s="6798"/>
      <c r="P130" s="6799"/>
      <c r="Q130" s="6800"/>
    </row>
    <row r="131" spans="2:17" s="1" customFormat="1" ht="13.5" thickBot="1">
      <c r="B131" s="162"/>
      <c r="C131" s="123"/>
      <c r="D131" s="123"/>
      <c r="E131" s="126"/>
      <c r="F131" s="6801"/>
      <c r="G131" s="6801"/>
      <c r="H131" s="6801"/>
      <c r="I131" s="6801"/>
      <c r="J131" s="6801"/>
      <c r="K131" s="6801"/>
      <c r="L131" s="6801"/>
      <c r="M131" s="6801"/>
      <c r="N131" s="6801"/>
      <c r="O131" s="6801"/>
      <c r="P131" s="6801"/>
      <c r="Q131" s="6802"/>
    </row>
    <row r="132" spans="2:17" s="33" customFormat="1" ht="13.5" thickBot="1">
      <c r="B132" s="6803" t="s">
        <v>3292</v>
      </c>
      <c r="C132" s="6804"/>
      <c r="D132" s="6804"/>
      <c r="E132" s="6804"/>
      <c r="F132" s="6805">
        <f t="shared" ref="F132:Q132" si="31">F124+F115+F104+F103+F102+F77+F48+F44+F39+F27+F26+F25+F21+F20+F19+F18+F13+F108+F105+F125+F121+F122+F123+F31+F127</f>
        <v>0</v>
      </c>
      <c r="G132" s="6805">
        <f t="shared" si="31"/>
        <v>0</v>
      </c>
      <c r="H132" s="6805">
        <f t="shared" si="31"/>
        <v>0</v>
      </c>
      <c r="I132" s="6805">
        <f t="shared" si="31"/>
        <v>0</v>
      </c>
      <c r="J132" s="6805">
        <f t="shared" si="31"/>
        <v>0</v>
      </c>
      <c r="K132" s="6805">
        <f t="shared" si="31"/>
        <v>0</v>
      </c>
      <c r="L132" s="6805">
        <f t="shared" si="31"/>
        <v>0</v>
      </c>
      <c r="M132" s="6805">
        <f t="shared" si="31"/>
        <v>0</v>
      </c>
      <c r="N132" s="6805">
        <f t="shared" si="31"/>
        <v>0</v>
      </c>
      <c r="O132" s="6805">
        <f t="shared" si="31"/>
        <v>0</v>
      </c>
      <c r="P132" s="6805">
        <f t="shared" si="31"/>
        <v>0</v>
      </c>
      <c r="Q132" s="6806">
        <f t="shared" si="31"/>
        <v>0</v>
      </c>
    </row>
    <row r="133" spans="2:17" s="43" customFormat="1" ht="14.25" thickTop="1" thickBot="1">
      <c r="B133" s="48" t="s">
        <v>3579</v>
      </c>
      <c r="C133" s="1"/>
      <c r="D133" s="1"/>
      <c r="E133" s="1"/>
      <c r="F133" s="1"/>
      <c r="G133" s="1"/>
    </row>
    <row r="134" spans="2:17" s="43" customFormat="1">
      <c r="B134" s="6767">
        <v>1</v>
      </c>
      <c r="C134" s="9043"/>
      <c r="D134" s="9044"/>
      <c r="E134" s="9045"/>
      <c r="F134" s="6769"/>
      <c r="G134" s="6769"/>
      <c r="H134" s="6769"/>
      <c r="I134" s="6769"/>
      <c r="J134" s="6770">
        <f t="shared" ref="J134:J143" si="32">F134-G134-H134-I134</f>
        <v>0</v>
      </c>
      <c r="K134" s="6769"/>
      <c r="L134" s="6769"/>
      <c r="M134" s="6769"/>
      <c r="N134" s="6769"/>
      <c r="O134" s="6769"/>
      <c r="P134" s="6769"/>
      <c r="Q134" s="6807">
        <f t="shared" ref="Q134:Q143" si="33">J134+K134+L134+M134-N134-O134-P134</f>
        <v>0</v>
      </c>
    </row>
    <row r="135" spans="2:17" s="43" customFormat="1">
      <c r="B135" s="6638">
        <v>2</v>
      </c>
      <c r="C135" s="9037"/>
      <c r="D135" s="9038"/>
      <c r="E135" s="9039"/>
      <c r="F135" s="6571"/>
      <c r="G135" s="6571"/>
      <c r="H135" s="6571"/>
      <c r="I135" s="6571"/>
      <c r="J135" s="6572">
        <f t="shared" si="32"/>
        <v>0</v>
      </c>
      <c r="K135" s="6571"/>
      <c r="L135" s="6571"/>
      <c r="M135" s="6571"/>
      <c r="N135" s="6571"/>
      <c r="O135" s="6571"/>
      <c r="P135" s="6571"/>
      <c r="Q135" s="6808">
        <f t="shared" si="33"/>
        <v>0</v>
      </c>
    </row>
    <row r="136" spans="2:17" s="43" customFormat="1">
      <c r="B136" s="6638">
        <v>3</v>
      </c>
      <c r="C136" s="9037"/>
      <c r="D136" s="9038"/>
      <c r="E136" s="9039"/>
      <c r="F136" s="6571"/>
      <c r="G136" s="6571"/>
      <c r="H136" s="6571"/>
      <c r="I136" s="6571"/>
      <c r="J136" s="6572">
        <f t="shared" si="32"/>
        <v>0</v>
      </c>
      <c r="K136" s="6571"/>
      <c r="L136" s="6571"/>
      <c r="M136" s="6571"/>
      <c r="N136" s="6571"/>
      <c r="O136" s="6571"/>
      <c r="P136" s="6571"/>
      <c r="Q136" s="6808">
        <f t="shared" si="33"/>
        <v>0</v>
      </c>
    </row>
    <row r="137" spans="2:17" s="43" customFormat="1">
      <c r="B137" s="6638">
        <v>4</v>
      </c>
      <c r="C137" s="9037"/>
      <c r="D137" s="9038"/>
      <c r="E137" s="9039"/>
      <c r="F137" s="6571"/>
      <c r="G137" s="6571"/>
      <c r="H137" s="6571"/>
      <c r="I137" s="6571"/>
      <c r="J137" s="6572">
        <f t="shared" si="32"/>
        <v>0</v>
      </c>
      <c r="K137" s="6571"/>
      <c r="L137" s="6571"/>
      <c r="M137" s="6571"/>
      <c r="N137" s="6571"/>
      <c r="O137" s="6571"/>
      <c r="P137" s="6571"/>
      <c r="Q137" s="6808">
        <f t="shared" si="33"/>
        <v>0</v>
      </c>
    </row>
    <row r="138" spans="2:17" s="43" customFormat="1">
      <c r="B138" s="6638">
        <v>5</v>
      </c>
      <c r="C138" s="9037"/>
      <c r="D138" s="9038"/>
      <c r="E138" s="9039"/>
      <c r="F138" s="6571"/>
      <c r="G138" s="6571"/>
      <c r="H138" s="6571"/>
      <c r="I138" s="6571"/>
      <c r="J138" s="6572">
        <f t="shared" si="32"/>
        <v>0</v>
      </c>
      <c r="K138" s="6571"/>
      <c r="L138" s="6571"/>
      <c r="M138" s="6571"/>
      <c r="N138" s="6571"/>
      <c r="O138" s="6571"/>
      <c r="P138" s="6571"/>
      <c r="Q138" s="6808">
        <f t="shared" si="33"/>
        <v>0</v>
      </c>
    </row>
    <row r="139" spans="2:17" s="43" customFormat="1">
      <c r="B139" s="6638">
        <v>6</v>
      </c>
      <c r="C139" s="9037"/>
      <c r="D139" s="9038"/>
      <c r="E139" s="9039"/>
      <c r="F139" s="6571"/>
      <c r="G139" s="6571"/>
      <c r="H139" s="6571"/>
      <c r="I139" s="6571"/>
      <c r="J139" s="6572">
        <f t="shared" si="32"/>
        <v>0</v>
      </c>
      <c r="K139" s="6571"/>
      <c r="L139" s="6571"/>
      <c r="M139" s="6571"/>
      <c r="N139" s="6571"/>
      <c r="O139" s="6571"/>
      <c r="P139" s="6571"/>
      <c r="Q139" s="6808">
        <f t="shared" si="33"/>
        <v>0</v>
      </c>
    </row>
    <row r="140" spans="2:17" s="43" customFormat="1">
      <c r="B140" s="6638">
        <v>7</v>
      </c>
      <c r="C140" s="9037"/>
      <c r="D140" s="9038"/>
      <c r="E140" s="9039"/>
      <c r="F140" s="6571"/>
      <c r="G140" s="6571"/>
      <c r="H140" s="6571"/>
      <c r="I140" s="6571"/>
      <c r="J140" s="6572">
        <f t="shared" si="32"/>
        <v>0</v>
      </c>
      <c r="K140" s="6571"/>
      <c r="L140" s="6571"/>
      <c r="M140" s="6571"/>
      <c r="N140" s="6571"/>
      <c r="O140" s="6571"/>
      <c r="P140" s="6571"/>
      <c r="Q140" s="6808">
        <f t="shared" si="33"/>
        <v>0</v>
      </c>
    </row>
    <row r="141" spans="2:17" s="43" customFormat="1">
      <c r="B141" s="6638">
        <v>8</v>
      </c>
      <c r="C141" s="9037"/>
      <c r="D141" s="9038"/>
      <c r="E141" s="9039"/>
      <c r="F141" s="6571"/>
      <c r="G141" s="6571"/>
      <c r="H141" s="6571"/>
      <c r="I141" s="6571"/>
      <c r="J141" s="6572">
        <f t="shared" si="32"/>
        <v>0</v>
      </c>
      <c r="K141" s="6571"/>
      <c r="L141" s="6571"/>
      <c r="M141" s="6571"/>
      <c r="N141" s="6571"/>
      <c r="O141" s="6571"/>
      <c r="P141" s="6571"/>
      <c r="Q141" s="6808">
        <f t="shared" si="33"/>
        <v>0</v>
      </c>
    </row>
    <row r="142" spans="2:17" s="43" customFormat="1">
      <c r="B142" s="6638">
        <v>9</v>
      </c>
      <c r="C142" s="9037"/>
      <c r="D142" s="9038"/>
      <c r="E142" s="9039"/>
      <c r="F142" s="6571"/>
      <c r="G142" s="6571"/>
      <c r="H142" s="6571"/>
      <c r="I142" s="6571"/>
      <c r="J142" s="6572">
        <f t="shared" si="32"/>
        <v>0</v>
      </c>
      <c r="K142" s="6571"/>
      <c r="L142" s="6571"/>
      <c r="M142" s="6571"/>
      <c r="N142" s="6571"/>
      <c r="O142" s="6571"/>
      <c r="P142" s="6571"/>
      <c r="Q142" s="6808">
        <f t="shared" si="33"/>
        <v>0</v>
      </c>
    </row>
    <row r="143" spans="2:17" s="43" customFormat="1" ht="13.5" thickBot="1">
      <c r="B143" s="6638">
        <v>10</v>
      </c>
      <c r="C143" s="9037"/>
      <c r="D143" s="9038"/>
      <c r="E143" s="9039"/>
      <c r="F143" s="6541"/>
      <c r="G143" s="6541"/>
      <c r="H143" s="6541"/>
      <c r="I143" s="6541"/>
      <c r="J143" s="6640">
        <f t="shared" si="32"/>
        <v>0</v>
      </c>
      <c r="K143" s="6541"/>
      <c r="L143" s="6541"/>
      <c r="M143" s="6541"/>
      <c r="N143" s="6541"/>
      <c r="O143" s="6541"/>
      <c r="P143" s="6541"/>
      <c r="Q143" s="6542">
        <f t="shared" si="33"/>
        <v>0</v>
      </c>
    </row>
    <row r="144" spans="2:17" s="43" customFormat="1" ht="13.5" thickBot="1">
      <c r="B144" s="6809"/>
      <c r="C144" s="6810" t="s">
        <v>3542</v>
      </c>
      <c r="D144" s="6810"/>
      <c r="E144" s="6810"/>
      <c r="F144" s="6545">
        <f t="shared" ref="F144:Q144" si="34">SUM(F134:F143)</f>
        <v>0</v>
      </c>
      <c r="G144" s="6545">
        <f t="shared" si="34"/>
        <v>0</v>
      </c>
      <c r="H144" s="6545">
        <f t="shared" si="34"/>
        <v>0</v>
      </c>
      <c r="I144" s="6545">
        <f t="shared" si="34"/>
        <v>0</v>
      </c>
      <c r="J144" s="6545">
        <f t="shared" si="34"/>
        <v>0</v>
      </c>
      <c r="K144" s="6545">
        <f t="shared" si="34"/>
        <v>0</v>
      </c>
      <c r="L144" s="6545">
        <f t="shared" si="34"/>
        <v>0</v>
      </c>
      <c r="M144" s="6545">
        <f t="shared" si="34"/>
        <v>0</v>
      </c>
      <c r="N144" s="6545">
        <f t="shared" si="34"/>
        <v>0</v>
      </c>
      <c r="O144" s="6545">
        <f t="shared" si="34"/>
        <v>0</v>
      </c>
      <c r="P144" s="6545">
        <f t="shared" si="34"/>
        <v>0</v>
      </c>
      <c r="Q144" s="6643">
        <f t="shared" si="34"/>
        <v>0</v>
      </c>
    </row>
    <row r="145" spans="2:7" s="43" customFormat="1">
      <c r="B145" s="4"/>
      <c r="C145" s="49" t="s">
        <v>3543</v>
      </c>
      <c r="D145" s="1"/>
      <c r="E145" s="1"/>
      <c r="F145" s="1"/>
      <c r="G145" s="1"/>
    </row>
    <row r="146" spans="2:7">
      <c r="B146" s="43"/>
      <c r="C146" s="43"/>
    </row>
    <row r="147" spans="2:7">
      <c r="B147" s="121" t="s">
        <v>1044</v>
      </c>
      <c r="C147" s="1"/>
    </row>
    <row r="148" spans="2:7">
      <c r="B148" s="4">
        <v>1</v>
      </c>
      <c r="C148" s="50" t="s">
        <v>3545</v>
      </c>
    </row>
    <row r="149" spans="2:7">
      <c r="B149" s="4">
        <v>2</v>
      </c>
      <c r="C149" s="1" t="s">
        <v>3546</v>
      </c>
    </row>
    <row r="150" spans="2:7">
      <c r="B150" s="4">
        <v>3</v>
      </c>
      <c r="C150" s="1" t="s">
        <v>3548</v>
      </c>
    </row>
    <row r="151" spans="2:7">
      <c r="B151" s="4">
        <v>4</v>
      </c>
      <c r="C151" s="1" t="s">
        <v>3549</v>
      </c>
    </row>
  </sheetData>
  <protectedRanges>
    <protectedRange sqref="G6" name="Range20_2_1_1_1_2"/>
    <protectedRange password="CE2C" sqref="J134:J143" name="Range1_1_1_1_1_1_1_1_2"/>
    <protectedRange sqref="F134:I143 K134:Q143" name="Range2_1_2_1_1_1_2"/>
    <protectedRange password="CE2C" sqref="F115:I115 K115:P115" name="Range6_1_1_1_1_1_1_3"/>
    <protectedRange password="CE2C" sqref="F39:I39 K39:P39" name="Range3_1_1_1_1_1_1_1_2"/>
    <protectedRange password="CE2C" sqref="J14:J22 Q14:Q21 Q25:Q27 Q31:Q38 Q44:Q98 F13:Q13 J30:J99 J24:J28 Q103:Q127 J101:J127" name="Range1_1_1_1_1_1_1_2_3"/>
    <protectedRange sqref="F48:I49 F56:I56 F63:I63 F70:I70 F78:I78 F85:I85 F92:I92 K48:P49 K56:P56 K63:P63 K70:P70 K78:P78 K85:P85 K92:P92" name="Range18_1_1_1_2_1_2_2"/>
    <protectedRange sqref="F14:I21 F25:I27 F40:I43 F45:I47 F55:I55 F57:I62 F64:I69 F71:I76 F86:I91 F79:I84 F102:I104 F106:I107 F109:I114 F116:I124 K14:P21 K25:P27 K40:P43 K45:P47 K55:P55 K57:P62 K64:P69 K71:P76 K86:P91 K79:P84 K102:P104 K106:P107 K109:P114 K116:P124" name="Range2_1_2_1_1_2_2"/>
    <protectedRange sqref="F50:I54 K50:P54" name="Range12_1_1_1_2_1_1_1_2"/>
    <protectedRange sqref="F50:I54 K50:P54" name="Range18_1_1_1_2_1_1_1_2"/>
    <protectedRange sqref="F98:I98 K98:P98" name="Range12_1_1_1_2_3_1_2"/>
    <protectedRange sqref="F98:I98 K98:P98" name="Range18_1_1_1_2_3_1_2"/>
    <protectedRange sqref="F93:I97 K93:P97" name="Range12_1_6_1_1_1_2"/>
    <protectedRange sqref="F93:I97 K93:P97" name="Range18_1_6_1_1_1_2"/>
  </protectedRanges>
  <mergeCells count="22">
    <mergeCell ref="K8:M8"/>
    <mergeCell ref="N8:P8"/>
    <mergeCell ref="Q8:Q10"/>
    <mergeCell ref="H9:I9"/>
    <mergeCell ref="L9:M9"/>
    <mergeCell ref="O9:P9"/>
    <mergeCell ref="C135:E135"/>
    <mergeCell ref="B8:E10"/>
    <mergeCell ref="F8:F10"/>
    <mergeCell ref="G8:I8"/>
    <mergeCell ref="J8:J10"/>
    <mergeCell ref="B11:E11"/>
    <mergeCell ref="C126:E126"/>
    <mergeCell ref="C134:E134"/>
    <mergeCell ref="C142:E142"/>
    <mergeCell ref="C143:E143"/>
    <mergeCell ref="C136:E136"/>
    <mergeCell ref="C137:E137"/>
    <mergeCell ref="C138:E138"/>
    <mergeCell ref="C139:E139"/>
    <mergeCell ref="C140:E140"/>
    <mergeCell ref="C141:E141"/>
  </mergeCells>
  <hyperlinks>
    <hyperlink ref="S3" location="Content!A1" display="Content" xr:uid="{CD0A6510-F5FF-42EE-96A3-CF82672A4C8F}"/>
  </hyperlinks>
  <printOptions horizontalCentered="1"/>
  <pageMargins left="0.19685039370078741" right="0.19685039370078741" top="0.6692913385826772" bottom="0.35433070866141736" header="0.31496062992125984" footer="0.31496062992125984"/>
  <pageSetup paperSize="9" scale="37"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893A-8645-4632-9384-1A8677A2C2F6}">
  <sheetPr codeName="Sheet48">
    <tabColor rgb="FFFF99CC"/>
  </sheetPr>
  <dimension ref="B2:AK178"/>
  <sheetViews>
    <sheetView showGridLines="0" zoomScale="85" zoomScaleNormal="85" workbookViewId="0">
      <pane ySplit="12" topLeftCell="A13" activePane="bottomLeft" state="frozen"/>
      <selection activeCell="D14" sqref="D14"/>
      <selection pane="bottomLeft" activeCell="E3" sqref="E3:F4"/>
    </sheetView>
  </sheetViews>
  <sheetFormatPr defaultColWidth="10.7109375" defaultRowHeight="12.75"/>
  <cols>
    <col min="1" max="1" width="1.85546875" style="52" customWidth="1"/>
    <col min="2" max="2" width="7.42578125" style="8" customWidth="1"/>
    <col min="3" max="3" width="9.140625" style="1" bestFit="1" customWidth="1"/>
    <col min="4" max="4" width="11" style="1" bestFit="1" customWidth="1"/>
    <col min="5" max="5" width="9.140625" style="1" customWidth="1"/>
    <col min="6" max="6" width="6.5703125" style="1" customWidth="1"/>
    <col min="7" max="7" width="17.85546875" style="1" customWidth="1"/>
    <col min="8" max="35" width="6.5703125" style="52" customWidth="1"/>
    <col min="36" max="16384" width="10.7109375" style="52"/>
  </cols>
  <sheetData>
    <row r="2" spans="2:37" ht="13.5" thickBot="1">
      <c r="B2" s="28" t="s">
        <v>3598</v>
      </c>
    </row>
    <row r="3" spans="2:37" ht="13.5" thickBot="1">
      <c r="B3" s="426" t="s">
        <v>7</v>
      </c>
      <c r="E3" s="6304">
        <f>'Com Prof'!D2</f>
        <v>0</v>
      </c>
      <c r="F3" s="6305"/>
      <c r="AK3" s="6679" t="s">
        <v>1067</v>
      </c>
    </row>
    <row r="4" spans="2:37" ht="13.5" thickBot="1">
      <c r="B4" s="426" t="s">
        <v>757</v>
      </c>
      <c r="E4" s="6680"/>
      <c r="F4" s="6681"/>
    </row>
    <row r="6" spans="2:37" s="3" customFormat="1">
      <c r="B6" s="8"/>
      <c r="C6" s="1"/>
      <c r="D6" s="1"/>
      <c r="E6" s="1"/>
      <c r="F6" s="1"/>
      <c r="G6" s="196"/>
      <c r="H6" s="183"/>
      <c r="I6" s="183"/>
      <c r="J6" s="183"/>
      <c r="K6" s="183"/>
      <c r="L6" s="183"/>
      <c r="M6" s="183"/>
      <c r="N6" s="183"/>
      <c r="O6" s="183"/>
      <c r="P6" s="183"/>
      <c r="Q6" s="183"/>
      <c r="R6" s="183"/>
      <c r="S6" s="183"/>
      <c r="T6" s="183"/>
      <c r="U6" s="183"/>
      <c r="V6" s="183"/>
      <c r="W6" s="183"/>
      <c r="X6" s="183"/>
      <c r="Y6" s="183"/>
      <c r="Z6" s="183"/>
      <c r="AA6" s="183"/>
      <c r="AB6" s="183"/>
      <c r="AC6" s="183"/>
      <c r="AD6" s="183"/>
      <c r="AF6" s="52"/>
    </row>
    <row r="7" spans="2:37" s="3" customFormat="1">
      <c r="B7" s="195"/>
      <c r="C7" s="440" t="s">
        <v>851</v>
      </c>
      <c r="D7" s="29"/>
      <c r="E7" s="29"/>
      <c r="F7" s="29"/>
      <c r="G7" s="196"/>
      <c r="H7" s="183"/>
      <c r="I7" s="183"/>
      <c r="J7" s="183"/>
      <c r="K7" s="183"/>
      <c r="L7" s="183"/>
      <c r="M7" s="183"/>
      <c r="N7" s="183"/>
      <c r="O7" s="183"/>
      <c r="P7" s="183"/>
      <c r="Q7" s="183"/>
      <c r="R7" s="183"/>
      <c r="S7" s="9080"/>
      <c r="T7" s="9080"/>
      <c r="U7" s="9080"/>
      <c r="V7" s="9080"/>
      <c r="W7" s="9080"/>
      <c r="X7" s="9080"/>
      <c r="Y7" s="9080"/>
      <c r="Z7" s="9080"/>
      <c r="AA7" s="9080"/>
      <c r="AB7" s="9080"/>
      <c r="AC7" s="9080"/>
      <c r="AD7" s="9080"/>
      <c r="AE7" s="183"/>
      <c r="AF7" s="183"/>
      <c r="AG7" s="183"/>
      <c r="AH7" s="183"/>
      <c r="AI7" s="183"/>
    </row>
    <row r="8" spans="2:37" s="3" customFormat="1">
      <c r="B8" s="9081"/>
      <c r="C8" s="9081"/>
      <c r="D8" s="9081"/>
      <c r="E8" s="9081"/>
      <c r="F8" s="9081"/>
      <c r="G8" s="9081"/>
      <c r="H8" s="9081"/>
      <c r="I8" s="9081"/>
      <c r="J8" s="9081"/>
      <c r="K8" s="9081"/>
      <c r="L8" s="9081"/>
      <c r="M8" s="9081"/>
      <c r="N8" s="9081"/>
      <c r="O8" s="9081"/>
      <c r="P8" s="9081"/>
      <c r="Q8" s="9081"/>
      <c r="R8" s="9081"/>
      <c r="S8" s="9081" t="s">
        <v>3598</v>
      </c>
      <c r="T8" s="9081"/>
      <c r="U8" s="9081"/>
      <c r="V8" s="9081"/>
      <c r="W8" s="9081"/>
      <c r="X8" s="9081"/>
      <c r="Y8" s="9081"/>
      <c r="Z8" s="9081"/>
      <c r="AA8" s="9081"/>
      <c r="AB8" s="9081"/>
      <c r="AC8" s="9081"/>
      <c r="AD8" s="9081"/>
      <c r="AE8" s="197"/>
      <c r="AF8" s="197"/>
      <c r="AG8" s="197"/>
      <c r="AH8" s="197"/>
      <c r="AI8" s="197"/>
    </row>
    <row r="9" spans="2:37" s="3" customFormat="1">
      <c r="B9" s="28"/>
      <c r="G9" s="198"/>
      <c r="H9" s="45"/>
      <c r="I9" s="45"/>
      <c r="J9" s="45"/>
      <c r="K9" s="45"/>
      <c r="L9" s="45"/>
      <c r="M9" s="45"/>
      <c r="N9" s="45"/>
      <c r="O9" s="45"/>
      <c r="P9" s="45"/>
      <c r="Q9" s="45"/>
      <c r="R9" s="45"/>
      <c r="S9" s="45"/>
      <c r="T9" s="45"/>
      <c r="U9" s="45"/>
      <c r="V9" s="45"/>
      <c r="W9" s="45"/>
      <c r="X9" s="45"/>
      <c r="Y9" s="45"/>
      <c r="Z9" s="45"/>
      <c r="AA9" s="45"/>
      <c r="AB9" s="45"/>
      <c r="AC9" s="45"/>
      <c r="AD9" s="45"/>
    </row>
    <row r="10" spans="2:37" ht="13.5" thickBot="1"/>
    <row r="11" spans="2:37">
      <c r="B11" s="6811"/>
      <c r="C11" s="9082" t="s">
        <v>853</v>
      </c>
      <c r="D11" s="9082"/>
      <c r="E11" s="9082"/>
      <c r="F11" s="9083" t="s">
        <v>3599</v>
      </c>
      <c r="G11" s="9083"/>
      <c r="H11" s="9078" t="s">
        <v>164</v>
      </c>
      <c r="I11" s="9078"/>
      <c r="J11" s="9078"/>
      <c r="K11" s="9078"/>
      <c r="L11" s="9078" t="s">
        <v>2738</v>
      </c>
      <c r="M11" s="9078"/>
      <c r="N11" s="9078"/>
      <c r="O11" s="9078"/>
      <c r="P11" s="9078" t="s">
        <v>3600</v>
      </c>
      <c r="Q11" s="9078"/>
      <c r="R11" s="9078"/>
      <c r="S11" s="9078"/>
      <c r="T11" s="9078" t="s">
        <v>3601</v>
      </c>
      <c r="U11" s="9078"/>
      <c r="V11" s="9078"/>
      <c r="W11" s="9078"/>
      <c r="X11" s="9078" t="s">
        <v>3602</v>
      </c>
      <c r="Y11" s="9078"/>
      <c r="Z11" s="9078"/>
      <c r="AA11" s="9078"/>
      <c r="AB11" s="9078" t="s">
        <v>3603</v>
      </c>
      <c r="AC11" s="9078"/>
      <c r="AD11" s="9078"/>
      <c r="AE11" s="9078"/>
      <c r="AF11" s="9078" t="s">
        <v>3604</v>
      </c>
      <c r="AG11" s="9078"/>
      <c r="AH11" s="9078"/>
      <c r="AI11" s="9079"/>
    </row>
    <row r="12" spans="2:37" ht="76.900000000000006" customHeight="1" thickBot="1">
      <c r="B12" s="6812" t="s">
        <v>3605</v>
      </c>
      <c r="C12" s="6813" t="s">
        <v>854</v>
      </c>
      <c r="D12" s="6813" t="s">
        <v>824</v>
      </c>
      <c r="E12" s="6813" t="s">
        <v>3606</v>
      </c>
      <c r="F12" s="6814" t="s">
        <v>854</v>
      </c>
      <c r="G12" s="6814" t="s">
        <v>855</v>
      </c>
      <c r="H12" s="6815" t="s">
        <v>3607</v>
      </c>
      <c r="I12" s="6815" t="s">
        <v>3608</v>
      </c>
      <c r="J12" s="6815" t="s">
        <v>3609</v>
      </c>
      <c r="K12" s="6815" t="s">
        <v>3610</v>
      </c>
      <c r="L12" s="6815" t="s">
        <v>3607</v>
      </c>
      <c r="M12" s="6815" t="s">
        <v>3608</v>
      </c>
      <c r="N12" s="6815" t="s">
        <v>3609</v>
      </c>
      <c r="O12" s="6815" t="s">
        <v>3610</v>
      </c>
      <c r="P12" s="6815" t="s">
        <v>3607</v>
      </c>
      <c r="Q12" s="6815" t="s">
        <v>3608</v>
      </c>
      <c r="R12" s="6815" t="s">
        <v>3609</v>
      </c>
      <c r="S12" s="6815" t="s">
        <v>3610</v>
      </c>
      <c r="T12" s="6815" t="s">
        <v>3607</v>
      </c>
      <c r="U12" s="6815" t="s">
        <v>3608</v>
      </c>
      <c r="V12" s="6815" t="s">
        <v>3609</v>
      </c>
      <c r="W12" s="6815" t="s">
        <v>3610</v>
      </c>
      <c r="X12" s="6815" t="s">
        <v>3607</v>
      </c>
      <c r="Y12" s="6815" t="s">
        <v>3608</v>
      </c>
      <c r="Z12" s="6815" t="s">
        <v>3609</v>
      </c>
      <c r="AA12" s="6815" t="s">
        <v>3610</v>
      </c>
      <c r="AB12" s="6815" t="s">
        <v>3607</v>
      </c>
      <c r="AC12" s="6815" t="s">
        <v>3608</v>
      </c>
      <c r="AD12" s="6815" t="s">
        <v>3609</v>
      </c>
      <c r="AE12" s="6815" t="s">
        <v>3610</v>
      </c>
      <c r="AF12" s="6815" t="s">
        <v>3607</v>
      </c>
      <c r="AG12" s="6815" t="s">
        <v>3608</v>
      </c>
      <c r="AH12" s="6815" t="s">
        <v>3609</v>
      </c>
      <c r="AI12" s="6816" t="s">
        <v>3610</v>
      </c>
    </row>
    <row r="13" spans="2:37">
      <c r="B13" s="4285"/>
      <c r="C13" s="204"/>
      <c r="D13" s="204"/>
      <c r="E13" s="204"/>
      <c r="F13" s="204"/>
      <c r="G13" s="204"/>
      <c r="H13" s="205"/>
      <c r="I13" s="206"/>
      <c r="J13" s="205"/>
      <c r="K13" s="206"/>
      <c r="L13" s="205"/>
      <c r="M13" s="206"/>
      <c r="N13" s="205"/>
      <c r="O13" s="206"/>
      <c r="P13" s="205"/>
      <c r="Q13" s="206"/>
      <c r="R13" s="205"/>
      <c r="S13" s="206"/>
      <c r="T13" s="205"/>
      <c r="U13" s="206"/>
      <c r="V13" s="205"/>
      <c r="W13" s="206"/>
      <c r="X13" s="205"/>
      <c r="Y13" s="206"/>
      <c r="Z13" s="205"/>
      <c r="AA13" s="206"/>
      <c r="AB13" s="205"/>
      <c r="AC13" s="206"/>
      <c r="AD13" s="205"/>
      <c r="AE13" s="206"/>
      <c r="AF13" s="205"/>
      <c r="AG13" s="206"/>
      <c r="AH13" s="205"/>
      <c r="AI13" s="371"/>
    </row>
    <row r="14" spans="2:37">
      <c r="B14" s="207" t="s">
        <v>866</v>
      </c>
      <c r="C14" s="208"/>
      <c r="D14" s="208"/>
      <c r="E14" s="208"/>
      <c r="F14" s="208"/>
      <c r="G14" s="208"/>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10"/>
    </row>
    <row r="15" spans="2:37">
      <c r="B15" s="211">
        <v>1</v>
      </c>
      <c r="C15" s="208" t="s">
        <v>867</v>
      </c>
      <c r="D15" s="208"/>
      <c r="E15" s="208"/>
      <c r="F15" s="212" t="s">
        <v>868</v>
      </c>
      <c r="G15" s="212"/>
      <c r="H15" s="953">
        <f>SUM(L15,P15,T15,X15,AB15,AF15)</f>
        <v>0</v>
      </c>
      <c r="I15" s="953">
        <f t="shared" ref="I15:K31" si="0">SUM(M15,Q15,U15,Y15,AC15,AG15)</f>
        <v>0</v>
      </c>
      <c r="J15" s="953">
        <f t="shared" si="0"/>
        <v>0</v>
      </c>
      <c r="K15" s="953">
        <f t="shared" si="0"/>
        <v>0</v>
      </c>
      <c r="L15" s="953">
        <f>SUMIFS(L$35:L$156,$F$35:$F$156,$F15)</f>
        <v>0</v>
      </c>
      <c r="M15" s="953">
        <f t="shared" ref="M15:AI26" si="1">SUMIFS(M$35:M$156,$F$35:$F$156,$F15)</f>
        <v>0</v>
      </c>
      <c r="N15" s="953">
        <f t="shared" si="1"/>
        <v>0</v>
      </c>
      <c r="O15" s="953">
        <f t="shared" si="1"/>
        <v>0</v>
      </c>
      <c r="P15" s="953">
        <f t="shared" si="1"/>
        <v>0</v>
      </c>
      <c r="Q15" s="953">
        <f t="shared" si="1"/>
        <v>0</v>
      </c>
      <c r="R15" s="953">
        <f t="shared" si="1"/>
        <v>0</v>
      </c>
      <c r="S15" s="953">
        <f t="shared" si="1"/>
        <v>0</v>
      </c>
      <c r="T15" s="953">
        <f t="shared" si="1"/>
        <v>0</v>
      </c>
      <c r="U15" s="953">
        <f t="shared" si="1"/>
        <v>0</v>
      </c>
      <c r="V15" s="953">
        <f t="shared" si="1"/>
        <v>0</v>
      </c>
      <c r="W15" s="953">
        <f t="shared" si="1"/>
        <v>0</v>
      </c>
      <c r="X15" s="953">
        <f t="shared" si="1"/>
        <v>0</v>
      </c>
      <c r="Y15" s="953">
        <f t="shared" si="1"/>
        <v>0</v>
      </c>
      <c r="Z15" s="953">
        <f t="shared" si="1"/>
        <v>0</v>
      </c>
      <c r="AA15" s="953">
        <f t="shared" si="1"/>
        <v>0</v>
      </c>
      <c r="AB15" s="953">
        <f t="shared" si="1"/>
        <v>0</v>
      </c>
      <c r="AC15" s="953">
        <f t="shared" si="1"/>
        <v>0</v>
      </c>
      <c r="AD15" s="953">
        <f t="shared" si="1"/>
        <v>0</v>
      </c>
      <c r="AE15" s="953">
        <f t="shared" si="1"/>
        <v>0</v>
      </c>
      <c r="AF15" s="953">
        <f t="shared" si="1"/>
        <v>0</v>
      </c>
      <c r="AG15" s="953">
        <f t="shared" si="1"/>
        <v>0</v>
      </c>
      <c r="AH15" s="953">
        <f t="shared" si="1"/>
        <v>0</v>
      </c>
      <c r="AI15" s="954">
        <f>SUMIFS(AI$35:AI$156,$F$35:$F$156,$F15)</f>
        <v>0</v>
      </c>
    </row>
    <row r="16" spans="2:37">
      <c r="B16" s="211">
        <v>2</v>
      </c>
      <c r="C16" s="208" t="s">
        <v>869</v>
      </c>
      <c r="D16" s="208"/>
      <c r="E16" s="208"/>
      <c r="F16" s="212" t="s">
        <v>870</v>
      </c>
      <c r="G16" s="212"/>
      <c r="H16" s="953">
        <f t="shared" ref="H16:H31" si="2">SUM(L16,P16,T16,X16,AB16,AF16)</f>
        <v>0</v>
      </c>
      <c r="I16" s="953">
        <f t="shared" si="0"/>
        <v>0</v>
      </c>
      <c r="J16" s="953">
        <f t="shared" si="0"/>
        <v>0</v>
      </c>
      <c r="K16" s="953">
        <f t="shared" si="0"/>
        <v>0</v>
      </c>
      <c r="L16" s="953">
        <f t="shared" ref="L16:AA31" si="3">SUMIFS(L$35:L$156,$F$35:$F$156,$F16)</f>
        <v>0</v>
      </c>
      <c r="M16" s="953">
        <f t="shared" si="3"/>
        <v>0</v>
      </c>
      <c r="N16" s="953">
        <f t="shared" si="3"/>
        <v>0</v>
      </c>
      <c r="O16" s="953">
        <f t="shared" si="3"/>
        <v>0</v>
      </c>
      <c r="P16" s="953">
        <f t="shared" si="3"/>
        <v>0</v>
      </c>
      <c r="Q16" s="953">
        <f t="shared" si="3"/>
        <v>0</v>
      </c>
      <c r="R16" s="953">
        <f t="shared" si="3"/>
        <v>0</v>
      </c>
      <c r="S16" s="953">
        <f t="shared" si="3"/>
        <v>0</v>
      </c>
      <c r="T16" s="953">
        <f t="shared" si="3"/>
        <v>0</v>
      </c>
      <c r="U16" s="953">
        <f t="shared" si="3"/>
        <v>0</v>
      </c>
      <c r="V16" s="953">
        <f t="shared" si="3"/>
        <v>0</v>
      </c>
      <c r="W16" s="953">
        <f t="shared" si="3"/>
        <v>0</v>
      </c>
      <c r="X16" s="953">
        <f t="shared" si="3"/>
        <v>0</v>
      </c>
      <c r="Y16" s="953">
        <f t="shared" si="3"/>
        <v>0</v>
      </c>
      <c r="Z16" s="953">
        <f t="shared" si="3"/>
        <v>0</v>
      </c>
      <c r="AA16" s="953">
        <f t="shared" si="3"/>
        <v>0</v>
      </c>
      <c r="AB16" s="953">
        <f t="shared" si="1"/>
        <v>0</v>
      </c>
      <c r="AC16" s="953">
        <f t="shared" si="1"/>
        <v>0</v>
      </c>
      <c r="AD16" s="953">
        <f t="shared" si="1"/>
        <v>0</v>
      </c>
      <c r="AE16" s="953">
        <f t="shared" si="1"/>
        <v>0</v>
      </c>
      <c r="AF16" s="953">
        <f t="shared" si="1"/>
        <v>0</v>
      </c>
      <c r="AG16" s="953">
        <f t="shared" si="1"/>
        <v>0</v>
      </c>
      <c r="AH16" s="953">
        <f t="shared" si="1"/>
        <v>0</v>
      </c>
      <c r="AI16" s="954">
        <f t="shared" si="1"/>
        <v>0</v>
      </c>
    </row>
    <row r="17" spans="2:35">
      <c r="B17" s="211">
        <v>3</v>
      </c>
      <c r="C17" s="208" t="s">
        <v>871</v>
      </c>
      <c r="D17" s="208"/>
      <c r="E17" s="208"/>
      <c r="F17" s="212" t="s">
        <v>872</v>
      </c>
      <c r="G17" s="212"/>
      <c r="H17" s="953">
        <f t="shared" si="2"/>
        <v>0</v>
      </c>
      <c r="I17" s="953">
        <f t="shared" si="0"/>
        <v>0</v>
      </c>
      <c r="J17" s="953">
        <f t="shared" si="0"/>
        <v>0</v>
      </c>
      <c r="K17" s="953">
        <f t="shared" si="0"/>
        <v>0</v>
      </c>
      <c r="L17" s="953">
        <f t="shared" si="3"/>
        <v>0</v>
      </c>
      <c r="M17" s="953">
        <f t="shared" si="1"/>
        <v>0</v>
      </c>
      <c r="N17" s="953">
        <f t="shared" si="1"/>
        <v>0</v>
      </c>
      <c r="O17" s="953">
        <f t="shared" si="1"/>
        <v>0</v>
      </c>
      <c r="P17" s="953">
        <f t="shared" si="1"/>
        <v>0</v>
      </c>
      <c r="Q17" s="953">
        <f t="shared" si="1"/>
        <v>0</v>
      </c>
      <c r="R17" s="953">
        <f t="shared" si="1"/>
        <v>0</v>
      </c>
      <c r="S17" s="953">
        <f t="shared" si="1"/>
        <v>0</v>
      </c>
      <c r="T17" s="953">
        <f t="shared" si="1"/>
        <v>0</v>
      </c>
      <c r="U17" s="953">
        <f t="shared" si="1"/>
        <v>0</v>
      </c>
      <c r="V17" s="953">
        <f t="shared" si="1"/>
        <v>0</v>
      </c>
      <c r="W17" s="953">
        <f t="shared" si="1"/>
        <v>0</v>
      </c>
      <c r="X17" s="953">
        <f t="shared" si="1"/>
        <v>0</v>
      </c>
      <c r="Y17" s="953">
        <f t="shared" si="1"/>
        <v>0</v>
      </c>
      <c r="Z17" s="953">
        <f t="shared" si="1"/>
        <v>0</v>
      </c>
      <c r="AA17" s="953">
        <f t="shared" si="1"/>
        <v>0</v>
      </c>
      <c r="AB17" s="953">
        <f t="shared" si="1"/>
        <v>0</v>
      </c>
      <c r="AC17" s="953">
        <f t="shared" si="1"/>
        <v>0</v>
      </c>
      <c r="AD17" s="953">
        <f t="shared" si="1"/>
        <v>0</v>
      </c>
      <c r="AE17" s="953">
        <f t="shared" si="1"/>
        <v>0</v>
      </c>
      <c r="AF17" s="953">
        <f t="shared" si="1"/>
        <v>0</v>
      </c>
      <c r="AG17" s="953">
        <f t="shared" si="1"/>
        <v>0</v>
      </c>
      <c r="AH17" s="953">
        <f t="shared" si="1"/>
        <v>0</v>
      </c>
      <c r="AI17" s="954">
        <f t="shared" si="1"/>
        <v>0</v>
      </c>
    </row>
    <row r="18" spans="2:35">
      <c r="B18" s="211">
        <v>4</v>
      </c>
      <c r="C18" s="208" t="s">
        <v>873</v>
      </c>
      <c r="D18" s="208"/>
      <c r="E18" s="208"/>
      <c r="F18" s="212" t="s">
        <v>874</v>
      </c>
      <c r="G18" s="212"/>
      <c r="H18" s="953">
        <f t="shared" si="2"/>
        <v>0</v>
      </c>
      <c r="I18" s="953">
        <f t="shared" si="0"/>
        <v>0</v>
      </c>
      <c r="J18" s="953">
        <f t="shared" si="0"/>
        <v>0</v>
      </c>
      <c r="K18" s="953">
        <f t="shared" si="0"/>
        <v>0</v>
      </c>
      <c r="L18" s="953">
        <f t="shared" si="3"/>
        <v>0</v>
      </c>
      <c r="M18" s="953">
        <f t="shared" si="1"/>
        <v>0</v>
      </c>
      <c r="N18" s="953">
        <f t="shared" si="1"/>
        <v>0</v>
      </c>
      <c r="O18" s="953">
        <f t="shared" si="1"/>
        <v>0</v>
      </c>
      <c r="P18" s="953">
        <f t="shared" si="1"/>
        <v>0</v>
      </c>
      <c r="Q18" s="953">
        <f t="shared" si="1"/>
        <v>0</v>
      </c>
      <c r="R18" s="953">
        <f t="shared" si="1"/>
        <v>0</v>
      </c>
      <c r="S18" s="953">
        <f t="shared" si="1"/>
        <v>0</v>
      </c>
      <c r="T18" s="953">
        <f t="shared" si="1"/>
        <v>0</v>
      </c>
      <c r="U18" s="953">
        <f t="shared" si="1"/>
        <v>0</v>
      </c>
      <c r="V18" s="953">
        <f t="shared" si="1"/>
        <v>0</v>
      </c>
      <c r="W18" s="953">
        <f t="shared" si="1"/>
        <v>0</v>
      </c>
      <c r="X18" s="953">
        <f t="shared" si="1"/>
        <v>0</v>
      </c>
      <c r="Y18" s="953">
        <f t="shared" si="1"/>
        <v>0</v>
      </c>
      <c r="Z18" s="953">
        <f t="shared" si="1"/>
        <v>0</v>
      </c>
      <c r="AA18" s="953">
        <f t="shared" si="1"/>
        <v>0</v>
      </c>
      <c r="AB18" s="953">
        <f t="shared" si="1"/>
        <v>0</v>
      </c>
      <c r="AC18" s="953">
        <f t="shared" si="1"/>
        <v>0</v>
      </c>
      <c r="AD18" s="953">
        <f t="shared" si="1"/>
        <v>0</v>
      </c>
      <c r="AE18" s="953">
        <f t="shared" si="1"/>
        <v>0</v>
      </c>
      <c r="AF18" s="953">
        <f t="shared" si="1"/>
        <v>0</v>
      </c>
      <c r="AG18" s="953">
        <f t="shared" si="1"/>
        <v>0</v>
      </c>
      <c r="AH18" s="953">
        <f t="shared" si="1"/>
        <v>0</v>
      </c>
      <c r="AI18" s="954">
        <f t="shared" si="1"/>
        <v>0</v>
      </c>
    </row>
    <row r="19" spans="2:35">
      <c r="B19" s="211">
        <v>5</v>
      </c>
      <c r="C19" s="208" t="s">
        <v>875</v>
      </c>
      <c r="D19" s="208"/>
      <c r="E19" s="208"/>
      <c r="F19" s="212" t="s">
        <v>876</v>
      </c>
      <c r="G19" s="212"/>
      <c r="H19" s="953">
        <f t="shared" si="2"/>
        <v>0</v>
      </c>
      <c r="I19" s="953">
        <f t="shared" si="0"/>
        <v>0</v>
      </c>
      <c r="J19" s="953">
        <f t="shared" si="0"/>
        <v>0</v>
      </c>
      <c r="K19" s="953">
        <f t="shared" si="0"/>
        <v>0</v>
      </c>
      <c r="L19" s="953">
        <f t="shared" si="3"/>
        <v>0</v>
      </c>
      <c r="M19" s="953">
        <f t="shared" si="1"/>
        <v>0</v>
      </c>
      <c r="N19" s="953">
        <f t="shared" si="1"/>
        <v>0</v>
      </c>
      <c r="O19" s="953">
        <f t="shared" si="1"/>
        <v>0</v>
      </c>
      <c r="P19" s="953">
        <f t="shared" si="1"/>
        <v>0</v>
      </c>
      <c r="Q19" s="953">
        <f t="shared" si="1"/>
        <v>0</v>
      </c>
      <c r="R19" s="953">
        <f t="shared" si="1"/>
        <v>0</v>
      </c>
      <c r="S19" s="953">
        <f t="shared" si="1"/>
        <v>0</v>
      </c>
      <c r="T19" s="953">
        <f t="shared" si="1"/>
        <v>0</v>
      </c>
      <c r="U19" s="953">
        <f t="shared" si="1"/>
        <v>0</v>
      </c>
      <c r="V19" s="953">
        <f t="shared" si="1"/>
        <v>0</v>
      </c>
      <c r="W19" s="953">
        <f t="shared" si="1"/>
        <v>0</v>
      </c>
      <c r="X19" s="953">
        <f t="shared" si="1"/>
        <v>0</v>
      </c>
      <c r="Y19" s="953">
        <f t="shared" si="1"/>
        <v>0</v>
      </c>
      <c r="Z19" s="953">
        <f t="shared" si="1"/>
        <v>0</v>
      </c>
      <c r="AA19" s="953">
        <f t="shared" si="1"/>
        <v>0</v>
      </c>
      <c r="AB19" s="953">
        <f t="shared" si="1"/>
        <v>0</v>
      </c>
      <c r="AC19" s="953">
        <f t="shared" si="1"/>
        <v>0</v>
      </c>
      <c r="AD19" s="953">
        <f t="shared" si="1"/>
        <v>0</v>
      </c>
      <c r="AE19" s="953">
        <f t="shared" si="1"/>
        <v>0</v>
      </c>
      <c r="AF19" s="953">
        <f t="shared" si="1"/>
        <v>0</v>
      </c>
      <c r="AG19" s="953">
        <f t="shared" si="1"/>
        <v>0</v>
      </c>
      <c r="AH19" s="953">
        <f t="shared" si="1"/>
        <v>0</v>
      </c>
      <c r="AI19" s="954">
        <f t="shared" si="1"/>
        <v>0</v>
      </c>
    </row>
    <row r="20" spans="2:35">
      <c r="B20" s="211">
        <v>6</v>
      </c>
      <c r="C20" s="208" t="s">
        <v>877</v>
      </c>
      <c r="D20" s="208"/>
      <c r="E20" s="208"/>
      <c r="F20" s="212" t="s">
        <v>878</v>
      </c>
      <c r="G20" s="212"/>
      <c r="H20" s="953">
        <f t="shared" si="2"/>
        <v>0</v>
      </c>
      <c r="I20" s="953">
        <f t="shared" si="0"/>
        <v>0</v>
      </c>
      <c r="J20" s="953">
        <f t="shared" si="0"/>
        <v>0</v>
      </c>
      <c r="K20" s="953">
        <f t="shared" si="0"/>
        <v>0</v>
      </c>
      <c r="L20" s="953">
        <f t="shared" si="3"/>
        <v>0</v>
      </c>
      <c r="M20" s="953">
        <f t="shared" si="1"/>
        <v>0</v>
      </c>
      <c r="N20" s="953">
        <f t="shared" si="1"/>
        <v>0</v>
      </c>
      <c r="O20" s="953">
        <f t="shared" si="1"/>
        <v>0</v>
      </c>
      <c r="P20" s="953">
        <f t="shared" si="1"/>
        <v>0</v>
      </c>
      <c r="Q20" s="953">
        <f t="shared" si="1"/>
        <v>0</v>
      </c>
      <c r="R20" s="953">
        <f t="shared" si="1"/>
        <v>0</v>
      </c>
      <c r="S20" s="953">
        <f t="shared" si="1"/>
        <v>0</v>
      </c>
      <c r="T20" s="953">
        <f t="shared" si="1"/>
        <v>0</v>
      </c>
      <c r="U20" s="953">
        <f t="shared" si="1"/>
        <v>0</v>
      </c>
      <c r="V20" s="953">
        <f t="shared" si="1"/>
        <v>0</v>
      </c>
      <c r="W20" s="953">
        <f t="shared" si="1"/>
        <v>0</v>
      </c>
      <c r="X20" s="953">
        <f t="shared" si="1"/>
        <v>0</v>
      </c>
      <c r="Y20" s="953">
        <f t="shared" si="1"/>
        <v>0</v>
      </c>
      <c r="Z20" s="953">
        <f t="shared" si="1"/>
        <v>0</v>
      </c>
      <c r="AA20" s="953">
        <f t="shared" si="1"/>
        <v>0</v>
      </c>
      <c r="AB20" s="953">
        <f t="shared" si="1"/>
        <v>0</v>
      </c>
      <c r="AC20" s="953">
        <f t="shared" si="1"/>
        <v>0</v>
      </c>
      <c r="AD20" s="953">
        <f t="shared" si="1"/>
        <v>0</v>
      </c>
      <c r="AE20" s="953">
        <f t="shared" si="1"/>
        <v>0</v>
      </c>
      <c r="AF20" s="953">
        <f t="shared" si="1"/>
        <v>0</v>
      </c>
      <c r="AG20" s="953">
        <f t="shared" si="1"/>
        <v>0</v>
      </c>
      <c r="AH20" s="953">
        <f t="shared" si="1"/>
        <v>0</v>
      </c>
      <c r="AI20" s="954">
        <f t="shared" si="1"/>
        <v>0</v>
      </c>
    </row>
    <row r="21" spans="2:35">
      <c r="B21" s="211">
        <v>7</v>
      </c>
      <c r="C21" s="208" t="s">
        <v>879</v>
      </c>
      <c r="D21" s="208"/>
      <c r="E21" s="208"/>
      <c r="F21" s="212" t="s">
        <v>880</v>
      </c>
      <c r="G21" s="212"/>
      <c r="H21" s="953">
        <f t="shared" si="2"/>
        <v>0</v>
      </c>
      <c r="I21" s="953">
        <f t="shared" si="0"/>
        <v>0</v>
      </c>
      <c r="J21" s="953">
        <f t="shared" si="0"/>
        <v>0</v>
      </c>
      <c r="K21" s="953">
        <f t="shared" si="0"/>
        <v>0</v>
      </c>
      <c r="L21" s="953">
        <f t="shared" si="3"/>
        <v>0</v>
      </c>
      <c r="M21" s="953">
        <f t="shared" si="1"/>
        <v>0</v>
      </c>
      <c r="N21" s="953">
        <f t="shared" si="1"/>
        <v>0</v>
      </c>
      <c r="O21" s="953">
        <f t="shared" si="1"/>
        <v>0</v>
      </c>
      <c r="P21" s="953">
        <f t="shared" si="1"/>
        <v>0</v>
      </c>
      <c r="Q21" s="953">
        <f t="shared" si="1"/>
        <v>0</v>
      </c>
      <c r="R21" s="953">
        <f t="shared" si="1"/>
        <v>0</v>
      </c>
      <c r="S21" s="953">
        <f t="shared" si="1"/>
        <v>0</v>
      </c>
      <c r="T21" s="953">
        <f t="shared" si="1"/>
        <v>0</v>
      </c>
      <c r="U21" s="953">
        <f t="shared" si="1"/>
        <v>0</v>
      </c>
      <c r="V21" s="953">
        <f t="shared" si="1"/>
        <v>0</v>
      </c>
      <c r="W21" s="953">
        <f t="shared" si="1"/>
        <v>0</v>
      </c>
      <c r="X21" s="953">
        <f t="shared" si="1"/>
        <v>0</v>
      </c>
      <c r="Y21" s="953">
        <f t="shared" si="1"/>
        <v>0</v>
      </c>
      <c r="Z21" s="953">
        <f t="shared" si="1"/>
        <v>0</v>
      </c>
      <c r="AA21" s="953">
        <f t="shared" si="1"/>
        <v>0</v>
      </c>
      <c r="AB21" s="953">
        <f t="shared" si="1"/>
        <v>0</v>
      </c>
      <c r="AC21" s="953">
        <f t="shared" si="1"/>
        <v>0</v>
      </c>
      <c r="AD21" s="953">
        <f t="shared" si="1"/>
        <v>0</v>
      </c>
      <c r="AE21" s="953">
        <f t="shared" si="1"/>
        <v>0</v>
      </c>
      <c r="AF21" s="953">
        <f t="shared" si="1"/>
        <v>0</v>
      </c>
      <c r="AG21" s="953">
        <f t="shared" si="1"/>
        <v>0</v>
      </c>
      <c r="AH21" s="953">
        <f t="shared" si="1"/>
        <v>0</v>
      </c>
      <c r="AI21" s="954">
        <f t="shared" si="1"/>
        <v>0</v>
      </c>
    </row>
    <row r="22" spans="2:35">
      <c r="B22" s="211">
        <v>8</v>
      </c>
      <c r="C22" s="208" t="s">
        <v>881</v>
      </c>
      <c r="D22" s="208"/>
      <c r="E22" s="208"/>
      <c r="F22" s="212" t="s">
        <v>882</v>
      </c>
      <c r="G22" s="212"/>
      <c r="H22" s="953">
        <f t="shared" si="2"/>
        <v>0</v>
      </c>
      <c r="I22" s="953">
        <f t="shared" si="0"/>
        <v>0</v>
      </c>
      <c r="J22" s="953">
        <f t="shared" si="0"/>
        <v>0</v>
      </c>
      <c r="K22" s="953">
        <f t="shared" si="0"/>
        <v>0</v>
      </c>
      <c r="L22" s="953">
        <f t="shared" si="3"/>
        <v>0</v>
      </c>
      <c r="M22" s="953">
        <f t="shared" si="1"/>
        <v>0</v>
      </c>
      <c r="N22" s="953">
        <f t="shared" si="1"/>
        <v>0</v>
      </c>
      <c r="O22" s="953">
        <f t="shared" si="1"/>
        <v>0</v>
      </c>
      <c r="P22" s="953">
        <f t="shared" si="1"/>
        <v>0</v>
      </c>
      <c r="Q22" s="953">
        <f t="shared" si="1"/>
        <v>0</v>
      </c>
      <c r="R22" s="953">
        <f t="shared" si="1"/>
        <v>0</v>
      </c>
      <c r="S22" s="953">
        <f t="shared" si="1"/>
        <v>0</v>
      </c>
      <c r="T22" s="953">
        <f t="shared" si="1"/>
        <v>0</v>
      </c>
      <c r="U22" s="953">
        <f t="shared" si="1"/>
        <v>0</v>
      </c>
      <c r="V22" s="953">
        <f t="shared" si="1"/>
        <v>0</v>
      </c>
      <c r="W22" s="953">
        <f t="shared" si="1"/>
        <v>0</v>
      </c>
      <c r="X22" s="953">
        <f t="shared" si="1"/>
        <v>0</v>
      </c>
      <c r="Y22" s="953">
        <f t="shared" si="1"/>
        <v>0</v>
      </c>
      <c r="Z22" s="953">
        <f t="shared" si="1"/>
        <v>0</v>
      </c>
      <c r="AA22" s="953">
        <f t="shared" si="1"/>
        <v>0</v>
      </c>
      <c r="AB22" s="953">
        <f t="shared" si="1"/>
        <v>0</v>
      </c>
      <c r="AC22" s="953">
        <f t="shared" si="1"/>
        <v>0</v>
      </c>
      <c r="AD22" s="953">
        <f t="shared" si="1"/>
        <v>0</v>
      </c>
      <c r="AE22" s="953">
        <f t="shared" si="1"/>
        <v>0</v>
      </c>
      <c r="AF22" s="953">
        <f t="shared" si="1"/>
        <v>0</v>
      </c>
      <c r="AG22" s="953">
        <f t="shared" si="1"/>
        <v>0</v>
      </c>
      <c r="AH22" s="953">
        <f t="shared" si="1"/>
        <v>0</v>
      </c>
      <c r="AI22" s="954">
        <f t="shared" si="1"/>
        <v>0</v>
      </c>
    </row>
    <row r="23" spans="2:35">
      <c r="B23" s="211">
        <v>9</v>
      </c>
      <c r="C23" s="208" t="s">
        <v>883</v>
      </c>
      <c r="D23" s="208"/>
      <c r="E23" s="208"/>
      <c r="F23" s="212" t="s">
        <v>884</v>
      </c>
      <c r="G23" s="212"/>
      <c r="H23" s="953">
        <f t="shared" si="2"/>
        <v>0</v>
      </c>
      <c r="I23" s="953">
        <f t="shared" si="0"/>
        <v>0</v>
      </c>
      <c r="J23" s="953">
        <f t="shared" si="0"/>
        <v>0</v>
      </c>
      <c r="K23" s="953">
        <f t="shared" si="0"/>
        <v>0</v>
      </c>
      <c r="L23" s="953">
        <f t="shared" si="3"/>
        <v>0</v>
      </c>
      <c r="M23" s="953">
        <f t="shared" si="1"/>
        <v>0</v>
      </c>
      <c r="N23" s="953">
        <f t="shared" si="1"/>
        <v>0</v>
      </c>
      <c r="O23" s="953">
        <f t="shared" si="1"/>
        <v>0</v>
      </c>
      <c r="P23" s="953">
        <f t="shared" si="1"/>
        <v>0</v>
      </c>
      <c r="Q23" s="953">
        <f t="shared" si="1"/>
        <v>0</v>
      </c>
      <c r="R23" s="953">
        <f t="shared" si="1"/>
        <v>0</v>
      </c>
      <c r="S23" s="953">
        <f t="shared" si="1"/>
        <v>0</v>
      </c>
      <c r="T23" s="953">
        <f t="shared" si="1"/>
        <v>0</v>
      </c>
      <c r="U23" s="953">
        <f t="shared" si="1"/>
        <v>0</v>
      </c>
      <c r="V23" s="953">
        <f t="shared" si="1"/>
        <v>0</v>
      </c>
      <c r="W23" s="953">
        <f t="shared" si="1"/>
        <v>0</v>
      </c>
      <c r="X23" s="953">
        <f t="shared" si="1"/>
        <v>0</v>
      </c>
      <c r="Y23" s="953">
        <f t="shared" si="1"/>
        <v>0</v>
      </c>
      <c r="Z23" s="953">
        <f t="shared" si="1"/>
        <v>0</v>
      </c>
      <c r="AA23" s="953">
        <f t="shared" si="1"/>
        <v>0</v>
      </c>
      <c r="AB23" s="953">
        <f t="shared" si="1"/>
        <v>0</v>
      </c>
      <c r="AC23" s="953">
        <f t="shared" si="1"/>
        <v>0</v>
      </c>
      <c r="AD23" s="953">
        <f t="shared" si="1"/>
        <v>0</v>
      </c>
      <c r="AE23" s="953">
        <f t="shared" si="1"/>
        <v>0</v>
      </c>
      <c r="AF23" s="953">
        <f t="shared" si="1"/>
        <v>0</v>
      </c>
      <c r="AG23" s="953">
        <f t="shared" si="1"/>
        <v>0</v>
      </c>
      <c r="AH23" s="953">
        <f t="shared" si="1"/>
        <v>0</v>
      </c>
      <c r="AI23" s="954">
        <f t="shared" si="1"/>
        <v>0</v>
      </c>
    </row>
    <row r="24" spans="2:35">
      <c r="B24" s="211">
        <v>10</v>
      </c>
      <c r="C24" s="208" t="s">
        <v>885</v>
      </c>
      <c r="D24" s="208"/>
      <c r="E24" s="208"/>
      <c r="F24" s="212" t="s">
        <v>886</v>
      </c>
      <c r="G24" s="212"/>
      <c r="H24" s="953">
        <f t="shared" si="2"/>
        <v>0</v>
      </c>
      <c r="I24" s="953">
        <f t="shared" si="0"/>
        <v>0</v>
      </c>
      <c r="J24" s="953">
        <f t="shared" si="0"/>
        <v>0</v>
      </c>
      <c r="K24" s="953">
        <f t="shared" si="0"/>
        <v>0</v>
      </c>
      <c r="L24" s="953">
        <f t="shared" si="3"/>
        <v>0</v>
      </c>
      <c r="M24" s="953">
        <f t="shared" si="1"/>
        <v>0</v>
      </c>
      <c r="N24" s="953">
        <f t="shared" si="1"/>
        <v>0</v>
      </c>
      <c r="O24" s="953">
        <f t="shared" si="1"/>
        <v>0</v>
      </c>
      <c r="P24" s="953">
        <f t="shared" si="1"/>
        <v>0</v>
      </c>
      <c r="Q24" s="953">
        <f t="shared" si="1"/>
        <v>0</v>
      </c>
      <c r="R24" s="953">
        <f t="shared" si="1"/>
        <v>0</v>
      </c>
      <c r="S24" s="953">
        <f t="shared" si="1"/>
        <v>0</v>
      </c>
      <c r="T24" s="953">
        <f t="shared" si="1"/>
        <v>0</v>
      </c>
      <c r="U24" s="953">
        <f t="shared" si="1"/>
        <v>0</v>
      </c>
      <c r="V24" s="953">
        <f t="shared" si="1"/>
        <v>0</v>
      </c>
      <c r="W24" s="953">
        <f t="shared" si="1"/>
        <v>0</v>
      </c>
      <c r="X24" s="953">
        <f t="shared" si="1"/>
        <v>0</v>
      </c>
      <c r="Y24" s="953">
        <f t="shared" si="1"/>
        <v>0</v>
      </c>
      <c r="Z24" s="953">
        <f t="shared" si="1"/>
        <v>0</v>
      </c>
      <c r="AA24" s="953">
        <f t="shared" si="1"/>
        <v>0</v>
      </c>
      <c r="AB24" s="953">
        <f t="shared" si="1"/>
        <v>0</v>
      </c>
      <c r="AC24" s="953">
        <f t="shared" si="1"/>
        <v>0</v>
      </c>
      <c r="AD24" s="953">
        <f t="shared" si="1"/>
        <v>0</v>
      </c>
      <c r="AE24" s="953">
        <f t="shared" si="1"/>
        <v>0</v>
      </c>
      <c r="AF24" s="953">
        <f t="shared" si="1"/>
        <v>0</v>
      </c>
      <c r="AG24" s="953">
        <f t="shared" si="1"/>
        <v>0</v>
      </c>
      <c r="AH24" s="953">
        <f t="shared" si="1"/>
        <v>0</v>
      </c>
      <c r="AI24" s="954">
        <f t="shared" si="1"/>
        <v>0</v>
      </c>
    </row>
    <row r="25" spans="2:35">
      <c r="B25" s="211">
        <v>11</v>
      </c>
      <c r="C25" s="208" t="s">
        <v>887</v>
      </c>
      <c r="D25" s="208"/>
      <c r="E25" s="208"/>
      <c r="F25" s="212" t="s">
        <v>888</v>
      </c>
      <c r="G25" s="212"/>
      <c r="H25" s="953">
        <f t="shared" si="2"/>
        <v>0</v>
      </c>
      <c r="I25" s="953">
        <f t="shared" si="0"/>
        <v>0</v>
      </c>
      <c r="J25" s="953">
        <f t="shared" si="0"/>
        <v>0</v>
      </c>
      <c r="K25" s="953">
        <f t="shared" si="0"/>
        <v>0</v>
      </c>
      <c r="L25" s="953">
        <f t="shared" si="3"/>
        <v>0</v>
      </c>
      <c r="M25" s="953">
        <f t="shared" si="1"/>
        <v>0</v>
      </c>
      <c r="N25" s="953">
        <f t="shared" si="1"/>
        <v>0</v>
      </c>
      <c r="O25" s="953">
        <f t="shared" si="1"/>
        <v>0</v>
      </c>
      <c r="P25" s="953">
        <f t="shared" si="1"/>
        <v>0</v>
      </c>
      <c r="Q25" s="953">
        <f t="shared" si="1"/>
        <v>0</v>
      </c>
      <c r="R25" s="953">
        <f t="shared" si="1"/>
        <v>0</v>
      </c>
      <c r="S25" s="953">
        <f t="shared" si="1"/>
        <v>0</v>
      </c>
      <c r="T25" s="953">
        <f t="shared" si="1"/>
        <v>0</v>
      </c>
      <c r="U25" s="953">
        <f t="shared" si="1"/>
        <v>0</v>
      </c>
      <c r="V25" s="953">
        <f t="shared" si="1"/>
        <v>0</v>
      </c>
      <c r="W25" s="953">
        <f t="shared" si="1"/>
        <v>0</v>
      </c>
      <c r="X25" s="953">
        <f t="shared" si="1"/>
        <v>0</v>
      </c>
      <c r="Y25" s="953">
        <f t="shared" si="1"/>
        <v>0</v>
      </c>
      <c r="Z25" s="953">
        <f t="shared" si="1"/>
        <v>0</v>
      </c>
      <c r="AA25" s="953">
        <f t="shared" si="1"/>
        <v>0</v>
      </c>
      <c r="AB25" s="953">
        <f t="shared" si="1"/>
        <v>0</v>
      </c>
      <c r="AC25" s="953">
        <f t="shared" si="1"/>
        <v>0</v>
      </c>
      <c r="AD25" s="953">
        <f t="shared" si="1"/>
        <v>0</v>
      </c>
      <c r="AE25" s="953">
        <f t="shared" si="1"/>
        <v>0</v>
      </c>
      <c r="AF25" s="953">
        <f t="shared" si="1"/>
        <v>0</v>
      </c>
      <c r="AG25" s="953">
        <f t="shared" si="1"/>
        <v>0</v>
      </c>
      <c r="AH25" s="953">
        <f t="shared" si="1"/>
        <v>0</v>
      </c>
      <c r="AI25" s="954">
        <f t="shared" si="1"/>
        <v>0</v>
      </c>
    </row>
    <row r="26" spans="2:35">
      <c r="B26" s="211">
        <v>12</v>
      </c>
      <c r="C26" s="208" t="s">
        <v>889</v>
      </c>
      <c r="D26" s="208"/>
      <c r="E26" s="208"/>
      <c r="F26" s="212" t="s">
        <v>890</v>
      </c>
      <c r="G26" s="212"/>
      <c r="H26" s="953">
        <f t="shared" si="2"/>
        <v>0</v>
      </c>
      <c r="I26" s="953">
        <f t="shared" si="0"/>
        <v>0</v>
      </c>
      <c r="J26" s="953">
        <f t="shared" si="0"/>
        <v>0</v>
      </c>
      <c r="K26" s="953">
        <f t="shared" si="0"/>
        <v>0</v>
      </c>
      <c r="L26" s="953">
        <f t="shared" si="3"/>
        <v>0</v>
      </c>
      <c r="M26" s="953">
        <f t="shared" si="1"/>
        <v>0</v>
      </c>
      <c r="N26" s="953">
        <f t="shared" si="1"/>
        <v>0</v>
      </c>
      <c r="O26" s="953">
        <f t="shared" si="1"/>
        <v>0</v>
      </c>
      <c r="P26" s="953">
        <f t="shared" si="1"/>
        <v>0</v>
      </c>
      <c r="Q26" s="953">
        <f t="shared" si="1"/>
        <v>0</v>
      </c>
      <c r="R26" s="953">
        <f t="shared" si="1"/>
        <v>0</v>
      </c>
      <c r="S26" s="953">
        <f t="shared" si="1"/>
        <v>0</v>
      </c>
      <c r="T26" s="953">
        <f t="shared" si="1"/>
        <v>0</v>
      </c>
      <c r="U26" s="953">
        <f t="shared" si="1"/>
        <v>0</v>
      </c>
      <c r="V26" s="953">
        <f t="shared" si="1"/>
        <v>0</v>
      </c>
      <c r="W26" s="953">
        <f t="shared" si="1"/>
        <v>0</v>
      </c>
      <c r="X26" s="953">
        <f t="shared" si="1"/>
        <v>0</v>
      </c>
      <c r="Y26" s="953">
        <f t="shared" si="1"/>
        <v>0</v>
      </c>
      <c r="Z26" s="953">
        <f t="shared" si="1"/>
        <v>0</v>
      </c>
      <c r="AA26" s="953">
        <f t="shared" si="1"/>
        <v>0</v>
      </c>
      <c r="AB26" s="953">
        <f t="shared" si="1"/>
        <v>0</v>
      </c>
      <c r="AC26" s="953">
        <f t="shared" si="1"/>
        <v>0</v>
      </c>
      <c r="AD26" s="953">
        <f t="shared" si="1"/>
        <v>0</v>
      </c>
      <c r="AE26" s="953">
        <f t="shared" ref="AE26:AI26" si="4">SUMIFS(AE$35:AE$156,$F$35:$F$156,$F26)</f>
        <v>0</v>
      </c>
      <c r="AF26" s="953">
        <f t="shared" si="4"/>
        <v>0</v>
      </c>
      <c r="AG26" s="953">
        <f t="shared" si="4"/>
        <v>0</v>
      </c>
      <c r="AH26" s="953">
        <f t="shared" si="4"/>
        <v>0</v>
      </c>
      <c r="AI26" s="954">
        <f t="shared" si="4"/>
        <v>0</v>
      </c>
    </row>
    <row r="27" spans="2:35">
      <c r="B27" s="211">
        <v>13</v>
      </c>
      <c r="C27" s="208" t="s">
        <v>891</v>
      </c>
      <c r="D27" s="208"/>
      <c r="E27" s="208"/>
      <c r="F27" s="212" t="s">
        <v>892</v>
      </c>
      <c r="G27" s="212"/>
      <c r="H27" s="953">
        <f t="shared" si="2"/>
        <v>0</v>
      </c>
      <c r="I27" s="953">
        <f t="shared" si="0"/>
        <v>0</v>
      </c>
      <c r="J27" s="953">
        <f t="shared" si="0"/>
        <v>0</v>
      </c>
      <c r="K27" s="953">
        <f t="shared" si="0"/>
        <v>0</v>
      </c>
      <c r="L27" s="953">
        <f t="shared" si="3"/>
        <v>0</v>
      </c>
      <c r="M27" s="953">
        <f t="shared" si="3"/>
        <v>0</v>
      </c>
      <c r="N27" s="953">
        <f t="shared" si="3"/>
        <v>0</v>
      </c>
      <c r="O27" s="953">
        <f t="shared" si="3"/>
        <v>0</v>
      </c>
      <c r="P27" s="953">
        <f t="shared" si="3"/>
        <v>0</v>
      </c>
      <c r="Q27" s="953">
        <f t="shared" si="3"/>
        <v>0</v>
      </c>
      <c r="R27" s="953">
        <f t="shared" si="3"/>
        <v>0</v>
      </c>
      <c r="S27" s="953">
        <f t="shared" si="3"/>
        <v>0</v>
      </c>
      <c r="T27" s="953">
        <f t="shared" si="3"/>
        <v>0</v>
      </c>
      <c r="U27" s="953">
        <f t="shared" si="3"/>
        <v>0</v>
      </c>
      <c r="V27" s="953">
        <f t="shared" si="3"/>
        <v>0</v>
      </c>
      <c r="W27" s="953">
        <f t="shared" si="3"/>
        <v>0</v>
      </c>
      <c r="X27" s="953">
        <f t="shared" si="3"/>
        <v>0</v>
      </c>
      <c r="Y27" s="953">
        <f t="shared" si="3"/>
        <v>0</v>
      </c>
      <c r="Z27" s="953">
        <f t="shared" si="3"/>
        <v>0</v>
      </c>
      <c r="AA27" s="953">
        <f t="shared" si="3"/>
        <v>0</v>
      </c>
      <c r="AB27" s="953">
        <f t="shared" ref="AB27:AI31" si="5">SUMIFS(AB$35:AB$156,$F$35:$F$156,$F27)</f>
        <v>0</v>
      </c>
      <c r="AC27" s="953">
        <f t="shared" si="5"/>
        <v>0</v>
      </c>
      <c r="AD27" s="953">
        <f t="shared" si="5"/>
        <v>0</v>
      </c>
      <c r="AE27" s="953">
        <f t="shared" si="5"/>
        <v>0</v>
      </c>
      <c r="AF27" s="953">
        <f t="shared" si="5"/>
        <v>0</v>
      </c>
      <c r="AG27" s="953">
        <f t="shared" si="5"/>
        <v>0</v>
      </c>
      <c r="AH27" s="953">
        <f t="shared" si="5"/>
        <v>0</v>
      </c>
      <c r="AI27" s="954">
        <f t="shared" si="5"/>
        <v>0</v>
      </c>
    </row>
    <row r="28" spans="2:35">
      <c r="B28" s="211">
        <v>14</v>
      </c>
      <c r="C28" s="208" t="s">
        <v>893</v>
      </c>
      <c r="D28" s="208"/>
      <c r="E28" s="208"/>
      <c r="F28" s="212" t="s">
        <v>894</v>
      </c>
      <c r="G28" s="212"/>
      <c r="H28" s="953">
        <f t="shared" si="2"/>
        <v>0</v>
      </c>
      <c r="I28" s="953">
        <f t="shared" si="0"/>
        <v>0</v>
      </c>
      <c r="J28" s="953">
        <f t="shared" si="0"/>
        <v>0</v>
      </c>
      <c r="K28" s="953">
        <f t="shared" si="0"/>
        <v>0</v>
      </c>
      <c r="L28" s="953">
        <f t="shared" si="3"/>
        <v>0</v>
      </c>
      <c r="M28" s="953">
        <f t="shared" si="3"/>
        <v>0</v>
      </c>
      <c r="N28" s="953">
        <f t="shared" si="3"/>
        <v>0</v>
      </c>
      <c r="O28" s="953">
        <f t="shared" si="3"/>
        <v>0</v>
      </c>
      <c r="P28" s="953">
        <f t="shared" si="3"/>
        <v>0</v>
      </c>
      <c r="Q28" s="953">
        <f t="shared" si="3"/>
        <v>0</v>
      </c>
      <c r="R28" s="953">
        <f t="shared" si="3"/>
        <v>0</v>
      </c>
      <c r="S28" s="953">
        <f t="shared" si="3"/>
        <v>0</v>
      </c>
      <c r="T28" s="953">
        <f t="shared" si="3"/>
        <v>0</v>
      </c>
      <c r="U28" s="953">
        <f t="shared" si="3"/>
        <v>0</v>
      </c>
      <c r="V28" s="953">
        <f t="shared" si="3"/>
        <v>0</v>
      </c>
      <c r="W28" s="953">
        <f t="shared" si="3"/>
        <v>0</v>
      </c>
      <c r="X28" s="953">
        <f t="shared" si="3"/>
        <v>0</v>
      </c>
      <c r="Y28" s="953">
        <f t="shared" si="3"/>
        <v>0</v>
      </c>
      <c r="Z28" s="953">
        <f t="shared" si="3"/>
        <v>0</v>
      </c>
      <c r="AA28" s="953">
        <f t="shared" si="3"/>
        <v>0</v>
      </c>
      <c r="AB28" s="953">
        <f t="shared" si="5"/>
        <v>0</v>
      </c>
      <c r="AC28" s="953">
        <f t="shared" si="5"/>
        <v>0</v>
      </c>
      <c r="AD28" s="953">
        <f t="shared" si="5"/>
        <v>0</v>
      </c>
      <c r="AE28" s="953">
        <f t="shared" si="5"/>
        <v>0</v>
      </c>
      <c r="AF28" s="953">
        <f t="shared" si="5"/>
        <v>0</v>
      </c>
      <c r="AG28" s="953">
        <f t="shared" si="5"/>
        <v>0</v>
      </c>
      <c r="AH28" s="953">
        <f t="shared" si="5"/>
        <v>0</v>
      </c>
      <c r="AI28" s="954">
        <f t="shared" si="5"/>
        <v>0</v>
      </c>
    </row>
    <row r="29" spans="2:35">
      <c r="B29" s="211">
        <v>15</v>
      </c>
      <c r="C29" s="208" t="s">
        <v>895</v>
      </c>
      <c r="D29" s="208"/>
      <c r="E29" s="208"/>
      <c r="F29" s="212" t="s">
        <v>896</v>
      </c>
      <c r="G29" s="212"/>
      <c r="H29" s="953">
        <f t="shared" si="2"/>
        <v>0</v>
      </c>
      <c r="I29" s="953">
        <f t="shared" si="0"/>
        <v>0</v>
      </c>
      <c r="J29" s="953">
        <f t="shared" si="0"/>
        <v>0</v>
      </c>
      <c r="K29" s="953">
        <f t="shared" si="0"/>
        <v>0</v>
      </c>
      <c r="L29" s="953">
        <f t="shared" si="3"/>
        <v>0</v>
      </c>
      <c r="M29" s="953">
        <f t="shared" si="3"/>
        <v>0</v>
      </c>
      <c r="N29" s="953">
        <f t="shared" si="3"/>
        <v>0</v>
      </c>
      <c r="O29" s="953">
        <f t="shared" si="3"/>
        <v>0</v>
      </c>
      <c r="P29" s="953">
        <f t="shared" si="3"/>
        <v>0</v>
      </c>
      <c r="Q29" s="953">
        <f t="shared" si="3"/>
        <v>0</v>
      </c>
      <c r="R29" s="953">
        <f t="shared" si="3"/>
        <v>0</v>
      </c>
      <c r="S29" s="953">
        <f t="shared" si="3"/>
        <v>0</v>
      </c>
      <c r="T29" s="953">
        <f t="shared" si="3"/>
        <v>0</v>
      </c>
      <c r="U29" s="953">
        <f t="shared" si="3"/>
        <v>0</v>
      </c>
      <c r="V29" s="953">
        <f t="shared" si="3"/>
        <v>0</v>
      </c>
      <c r="W29" s="953">
        <f t="shared" si="3"/>
        <v>0</v>
      </c>
      <c r="X29" s="953">
        <f t="shared" si="3"/>
        <v>0</v>
      </c>
      <c r="Y29" s="953">
        <f t="shared" si="3"/>
        <v>0</v>
      </c>
      <c r="Z29" s="953">
        <f t="shared" si="3"/>
        <v>0</v>
      </c>
      <c r="AA29" s="953">
        <f t="shared" si="3"/>
        <v>0</v>
      </c>
      <c r="AB29" s="953">
        <f t="shared" si="5"/>
        <v>0</v>
      </c>
      <c r="AC29" s="953">
        <f t="shared" si="5"/>
        <v>0</v>
      </c>
      <c r="AD29" s="953">
        <f t="shared" si="5"/>
        <v>0</v>
      </c>
      <c r="AE29" s="953">
        <f t="shared" si="5"/>
        <v>0</v>
      </c>
      <c r="AF29" s="953">
        <f t="shared" si="5"/>
        <v>0</v>
      </c>
      <c r="AG29" s="953">
        <f t="shared" si="5"/>
        <v>0</v>
      </c>
      <c r="AH29" s="953">
        <f t="shared" si="5"/>
        <v>0</v>
      </c>
      <c r="AI29" s="954">
        <f t="shared" si="5"/>
        <v>0</v>
      </c>
    </row>
    <row r="30" spans="2:35">
      <c r="B30" s="211">
        <v>16</v>
      </c>
      <c r="C30" s="208" t="s">
        <v>897</v>
      </c>
      <c r="D30" s="208"/>
      <c r="E30" s="208"/>
      <c r="F30" s="212" t="s">
        <v>898</v>
      </c>
      <c r="G30" s="212"/>
      <c r="H30" s="953">
        <f t="shared" si="2"/>
        <v>0</v>
      </c>
      <c r="I30" s="953">
        <f t="shared" si="0"/>
        <v>0</v>
      </c>
      <c r="J30" s="953">
        <f t="shared" si="0"/>
        <v>0</v>
      </c>
      <c r="K30" s="953">
        <f t="shared" si="0"/>
        <v>0</v>
      </c>
      <c r="L30" s="953">
        <f t="shared" si="3"/>
        <v>0</v>
      </c>
      <c r="M30" s="953">
        <f t="shared" si="3"/>
        <v>0</v>
      </c>
      <c r="N30" s="953">
        <f t="shared" si="3"/>
        <v>0</v>
      </c>
      <c r="O30" s="953">
        <f t="shared" si="3"/>
        <v>0</v>
      </c>
      <c r="P30" s="953">
        <f t="shared" si="3"/>
        <v>0</v>
      </c>
      <c r="Q30" s="953">
        <f t="shared" si="3"/>
        <v>0</v>
      </c>
      <c r="R30" s="953">
        <f t="shared" si="3"/>
        <v>0</v>
      </c>
      <c r="S30" s="953">
        <f t="shared" si="3"/>
        <v>0</v>
      </c>
      <c r="T30" s="953">
        <f t="shared" si="3"/>
        <v>0</v>
      </c>
      <c r="U30" s="953">
        <f t="shared" si="3"/>
        <v>0</v>
      </c>
      <c r="V30" s="953">
        <f t="shared" si="3"/>
        <v>0</v>
      </c>
      <c r="W30" s="953">
        <f t="shared" si="3"/>
        <v>0</v>
      </c>
      <c r="X30" s="953">
        <f t="shared" si="3"/>
        <v>0</v>
      </c>
      <c r="Y30" s="953">
        <f t="shared" si="3"/>
        <v>0</v>
      </c>
      <c r="Z30" s="953">
        <f t="shared" si="3"/>
        <v>0</v>
      </c>
      <c r="AA30" s="953">
        <f t="shared" si="3"/>
        <v>0</v>
      </c>
      <c r="AB30" s="953">
        <f t="shared" si="5"/>
        <v>0</v>
      </c>
      <c r="AC30" s="953">
        <f t="shared" si="5"/>
        <v>0</v>
      </c>
      <c r="AD30" s="953">
        <f t="shared" si="5"/>
        <v>0</v>
      </c>
      <c r="AE30" s="953">
        <f t="shared" si="5"/>
        <v>0</v>
      </c>
      <c r="AF30" s="953">
        <f t="shared" si="5"/>
        <v>0</v>
      </c>
      <c r="AG30" s="953">
        <f t="shared" si="5"/>
        <v>0</v>
      </c>
      <c r="AH30" s="953">
        <f t="shared" si="5"/>
        <v>0</v>
      </c>
      <c r="AI30" s="954">
        <f t="shared" si="5"/>
        <v>0</v>
      </c>
    </row>
    <row r="31" spans="2:35" ht="13.5" thickBot="1">
      <c r="B31" s="211">
        <v>17</v>
      </c>
      <c r="C31" s="208" t="s">
        <v>899</v>
      </c>
      <c r="D31" s="208"/>
      <c r="E31" s="208"/>
      <c r="F31" s="212" t="s">
        <v>900</v>
      </c>
      <c r="G31" s="212"/>
      <c r="H31" s="953">
        <f t="shared" si="2"/>
        <v>0</v>
      </c>
      <c r="I31" s="953">
        <f t="shared" si="0"/>
        <v>0</v>
      </c>
      <c r="J31" s="953">
        <f t="shared" si="0"/>
        <v>0</v>
      </c>
      <c r="K31" s="953">
        <f t="shared" si="0"/>
        <v>0</v>
      </c>
      <c r="L31" s="953">
        <f>SUMIFS(L$35:L$156,$F$35:$F$156,$F31)</f>
        <v>0</v>
      </c>
      <c r="M31" s="953">
        <f t="shared" si="3"/>
        <v>0</v>
      </c>
      <c r="N31" s="953">
        <f t="shared" si="3"/>
        <v>0</v>
      </c>
      <c r="O31" s="953">
        <f t="shared" si="3"/>
        <v>0</v>
      </c>
      <c r="P31" s="953">
        <f t="shared" si="3"/>
        <v>0</v>
      </c>
      <c r="Q31" s="953">
        <f t="shared" si="3"/>
        <v>0</v>
      </c>
      <c r="R31" s="953">
        <f t="shared" si="3"/>
        <v>0</v>
      </c>
      <c r="S31" s="953">
        <f t="shared" si="3"/>
        <v>0</v>
      </c>
      <c r="T31" s="953">
        <f t="shared" si="3"/>
        <v>0</v>
      </c>
      <c r="U31" s="953">
        <f t="shared" si="3"/>
        <v>0</v>
      </c>
      <c r="V31" s="953">
        <f t="shared" si="3"/>
        <v>0</v>
      </c>
      <c r="W31" s="953">
        <f t="shared" si="3"/>
        <v>0</v>
      </c>
      <c r="X31" s="953">
        <f t="shared" si="3"/>
        <v>0</v>
      </c>
      <c r="Y31" s="953">
        <f t="shared" si="3"/>
        <v>0</v>
      </c>
      <c r="Z31" s="953">
        <f t="shared" si="3"/>
        <v>0</v>
      </c>
      <c r="AA31" s="953">
        <f t="shared" si="3"/>
        <v>0</v>
      </c>
      <c r="AB31" s="953">
        <f t="shared" si="5"/>
        <v>0</v>
      </c>
      <c r="AC31" s="953">
        <f t="shared" si="5"/>
        <v>0</v>
      </c>
      <c r="AD31" s="953">
        <f t="shared" si="5"/>
        <v>0</v>
      </c>
      <c r="AE31" s="953">
        <f t="shared" si="5"/>
        <v>0</v>
      </c>
      <c r="AF31" s="953">
        <f t="shared" si="5"/>
        <v>0</v>
      </c>
      <c r="AG31" s="953">
        <f t="shared" si="5"/>
        <v>0</v>
      </c>
      <c r="AH31" s="953">
        <f t="shared" si="5"/>
        <v>0</v>
      </c>
      <c r="AI31" s="954">
        <f>SUMIFS(AI$35:AI$156,$F$35:$F$156,$F31)</f>
        <v>0</v>
      </c>
    </row>
    <row r="32" spans="2:35" ht="13.5" thickBot="1">
      <c r="B32" s="955" t="s">
        <v>59</v>
      </c>
      <c r="C32" s="956"/>
      <c r="D32" s="956"/>
      <c r="E32" s="956"/>
      <c r="F32" s="956"/>
      <c r="G32" s="956"/>
      <c r="H32" s="957">
        <f>SUM(H15:H31)</f>
        <v>0</v>
      </c>
      <c r="I32" s="957">
        <f t="shared" ref="I32:AI32" si="6">SUM(I15:I31)</f>
        <v>0</v>
      </c>
      <c r="J32" s="957">
        <f t="shared" si="6"/>
        <v>0</v>
      </c>
      <c r="K32" s="957">
        <f t="shared" si="6"/>
        <v>0</v>
      </c>
      <c r="L32" s="957">
        <f t="shared" si="6"/>
        <v>0</v>
      </c>
      <c r="M32" s="957">
        <f t="shared" si="6"/>
        <v>0</v>
      </c>
      <c r="N32" s="957">
        <f t="shared" si="6"/>
        <v>0</v>
      </c>
      <c r="O32" s="957">
        <f t="shared" si="6"/>
        <v>0</v>
      </c>
      <c r="P32" s="957">
        <f t="shared" si="6"/>
        <v>0</v>
      </c>
      <c r="Q32" s="957">
        <f t="shared" si="6"/>
        <v>0</v>
      </c>
      <c r="R32" s="957">
        <f t="shared" si="6"/>
        <v>0</v>
      </c>
      <c r="S32" s="957">
        <f t="shared" si="6"/>
        <v>0</v>
      </c>
      <c r="T32" s="957">
        <f t="shared" si="6"/>
        <v>0</v>
      </c>
      <c r="U32" s="957">
        <f t="shared" si="6"/>
        <v>0</v>
      </c>
      <c r="V32" s="957">
        <f t="shared" si="6"/>
        <v>0</v>
      </c>
      <c r="W32" s="957">
        <f t="shared" si="6"/>
        <v>0</v>
      </c>
      <c r="X32" s="957">
        <f t="shared" si="6"/>
        <v>0</v>
      </c>
      <c r="Y32" s="957">
        <f t="shared" si="6"/>
        <v>0</v>
      </c>
      <c r="Z32" s="957">
        <f t="shared" si="6"/>
        <v>0</v>
      </c>
      <c r="AA32" s="957">
        <f t="shared" si="6"/>
        <v>0</v>
      </c>
      <c r="AB32" s="957">
        <f t="shared" si="6"/>
        <v>0</v>
      </c>
      <c r="AC32" s="957">
        <f t="shared" si="6"/>
        <v>0</v>
      </c>
      <c r="AD32" s="957">
        <f t="shared" si="6"/>
        <v>0</v>
      </c>
      <c r="AE32" s="957">
        <f t="shared" si="6"/>
        <v>0</v>
      </c>
      <c r="AF32" s="957">
        <f t="shared" si="6"/>
        <v>0</v>
      </c>
      <c r="AG32" s="957">
        <f t="shared" si="6"/>
        <v>0</v>
      </c>
      <c r="AH32" s="957">
        <f t="shared" si="6"/>
        <v>0</v>
      </c>
      <c r="AI32" s="958">
        <f t="shared" si="6"/>
        <v>0</v>
      </c>
    </row>
    <row r="33" spans="2:35" ht="13.5" thickTop="1">
      <c r="B33" s="4286"/>
      <c r="C33" s="199"/>
      <c r="D33" s="199"/>
      <c r="E33" s="199"/>
      <c r="F33" s="200"/>
      <c r="G33" s="200"/>
      <c r="AI33" s="372"/>
    </row>
    <row r="34" spans="2:35">
      <c r="B34" s="207" t="s">
        <v>3611</v>
      </c>
      <c r="C34" s="208"/>
      <c r="D34" s="208"/>
      <c r="E34" s="208"/>
      <c r="F34" s="208"/>
      <c r="G34" s="208"/>
      <c r="H34" s="209"/>
      <c r="I34" s="209"/>
      <c r="J34" s="209"/>
      <c r="K34" s="209"/>
      <c r="L34" s="209"/>
      <c r="M34" s="209"/>
      <c r="N34" s="209"/>
      <c r="O34" s="209"/>
      <c r="P34" s="209"/>
      <c r="Q34" s="209"/>
      <c r="R34" s="209"/>
      <c r="S34" s="209"/>
      <c r="T34" s="209"/>
      <c r="U34" s="209"/>
      <c r="V34" s="209"/>
      <c r="W34" s="209"/>
      <c r="X34" s="209"/>
      <c r="Y34" s="209"/>
      <c r="Z34" s="209"/>
      <c r="AA34" s="209"/>
      <c r="AB34" s="209"/>
      <c r="AC34" s="209"/>
      <c r="AD34" s="209"/>
      <c r="AE34" s="209"/>
      <c r="AF34" s="209"/>
      <c r="AG34" s="209"/>
      <c r="AH34" s="209"/>
      <c r="AI34" s="210"/>
    </row>
    <row r="35" spans="2:35">
      <c r="B35" s="211">
        <v>1</v>
      </c>
      <c r="C35" s="208" t="s">
        <v>867</v>
      </c>
      <c r="D35" s="208" t="s">
        <v>904</v>
      </c>
      <c r="E35" s="208" t="s">
        <v>905</v>
      </c>
      <c r="F35" s="212" t="s">
        <v>868</v>
      </c>
      <c r="G35" s="212" t="s">
        <v>906</v>
      </c>
      <c r="H35" s="953">
        <f>SUM(L35,P35,T35,X35,AB35,AF35)</f>
        <v>0</v>
      </c>
      <c r="I35" s="953">
        <f>SUM(M35,Q35,U35,Y35,AC35,AG35)</f>
        <v>0</v>
      </c>
      <c r="J35" s="953">
        <f>SUM(N35,R35,V35,Z35,AD35,AH35)</f>
        <v>0</v>
      </c>
      <c r="K35" s="953">
        <f>SUM(O35,S35,W35,AA35,AE35,AI35)</f>
        <v>0</v>
      </c>
      <c r="L35" s="962"/>
      <c r="M35" s="962"/>
      <c r="N35" s="962"/>
      <c r="O35" s="962"/>
      <c r="P35" s="962"/>
      <c r="Q35" s="962"/>
      <c r="R35" s="962"/>
      <c r="S35" s="962"/>
      <c r="T35" s="962"/>
      <c r="U35" s="962"/>
      <c r="V35" s="962"/>
      <c r="W35" s="962"/>
      <c r="X35" s="962"/>
      <c r="Y35" s="962"/>
      <c r="Z35" s="962"/>
      <c r="AA35" s="962"/>
      <c r="AB35" s="962"/>
      <c r="AC35" s="962"/>
      <c r="AD35" s="962"/>
      <c r="AE35" s="962"/>
      <c r="AF35" s="962"/>
      <c r="AG35" s="962"/>
      <c r="AH35" s="962"/>
      <c r="AI35" s="963"/>
    </row>
    <row r="36" spans="2:35">
      <c r="B36" s="211">
        <v>2</v>
      </c>
      <c r="C36" s="208" t="s">
        <v>867</v>
      </c>
      <c r="D36" s="208" t="s">
        <v>904</v>
      </c>
      <c r="E36" s="208" t="s">
        <v>907</v>
      </c>
      <c r="F36" s="212" t="s">
        <v>868</v>
      </c>
      <c r="G36" s="212" t="s">
        <v>908</v>
      </c>
      <c r="H36" s="953">
        <f t="shared" ref="H36:K99" si="7">SUM(L36,P36,T36,X36,AB36,AF36)</f>
        <v>0</v>
      </c>
      <c r="I36" s="953">
        <f t="shared" si="7"/>
        <v>0</v>
      </c>
      <c r="J36" s="953">
        <f t="shared" si="7"/>
        <v>0</v>
      </c>
      <c r="K36" s="953">
        <f t="shared" si="7"/>
        <v>0</v>
      </c>
      <c r="L36" s="962"/>
      <c r="M36" s="962"/>
      <c r="N36" s="962"/>
      <c r="O36" s="962"/>
      <c r="P36" s="962"/>
      <c r="Q36" s="962"/>
      <c r="R36" s="962"/>
      <c r="S36" s="962"/>
      <c r="T36" s="962"/>
      <c r="U36" s="962"/>
      <c r="V36" s="962"/>
      <c r="W36" s="962"/>
      <c r="X36" s="962"/>
      <c r="Y36" s="962"/>
      <c r="Z36" s="962"/>
      <c r="AA36" s="962"/>
      <c r="AB36" s="962"/>
      <c r="AC36" s="962"/>
      <c r="AD36" s="962"/>
      <c r="AE36" s="962"/>
      <c r="AF36" s="962"/>
      <c r="AG36" s="962"/>
      <c r="AH36" s="962"/>
      <c r="AI36" s="963"/>
    </row>
    <row r="37" spans="2:35">
      <c r="B37" s="211">
        <v>3</v>
      </c>
      <c r="C37" s="208" t="s">
        <v>867</v>
      </c>
      <c r="D37" s="208" t="s">
        <v>904</v>
      </c>
      <c r="E37" s="208" t="s">
        <v>909</v>
      </c>
      <c r="F37" s="212" t="s">
        <v>868</v>
      </c>
      <c r="G37" s="212" t="s">
        <v>910</v>
      </c>
      <c r="H37" s="953">
        <f t="shared" si="7"/>
        <v>0</v>
      </c>
      <c r="I37" s="953">
        <f t="shared" si="7"/>
        <v>0</v>
      </c>
      <c r="J37" s="953">
        <f t="shared" si="7"/>
        <v>0</v>
      </c>
      <c r="K37" s="953">
        <f t="shared" si="7"/>
        <v>0</v>
      </c>
      <c r="L37" s="962"/>
      <c r="M37" s="962"/>
      <c r="N37" s="962"/>
      <c r="O37" s="962"/>
      <c r="P37" s="962"/>
      <c r="Q37" s="962"/>
      <c r="R37" s="962"/>
      <c r="S37" s="962"/>
      <c r="T37" s="962"/>
      <c r="U37" s="962"/>
      <c r="V37" s="962"/>
      <c r="W37" s="962"/>
      <c r="X37" s="962"/>
      <c r="Y37" s="962"/>
      <c r="Z37" s="962"/>
      <c r="AA37" s="962"/>
      <c r="AB37" s="962"/>
      <c r="AC37" s="962"/>
      <c r="AD37" s="962"/>
      <c r="AE37" s="962"/>
      <c r="AF37" s="962"/>
      <c r="AG37" s="962"/>
      <c r="AH37" s="962"/>
      <c r="AI37" s="963"/>
    </row>
    <row r="38" spans="2:35">
      <c r="B38" s="211">
        <v>4</v>
      </c>
      <c r="C38" s="208" t="s">
        <v>867</v>
      </c>
      <c r="D38" s="208" t="s">
        <v>911</v>
      </c>
      <c r="E38" s="208" t="s">
        <v>912</v>
      </c>
      <c r="F38" s="212" t="s">
        <v>868</v>
      </c>
      <c r="G38" s="212" t="s">
        <v>913</v>
      </c>
      <c r="H38" s="953">
        <f t="shared" si="7"/>
        <v>0</v>
      </c>
      <c r="I38" s="953">
        <f t="shared" si="7"/>
        <v>0</v>
      </c>
      <c r="J38" s="953">
        <f t="shared" si="7"/>
        <v>0</v>
      </c>
      <c r="K38" s="953">
        <f t="shared" si="7"/>
        <v>0</v>
      </c>
      <c r="L38" s="962"/>
      <c r="M38" s="962"/>
      <c r="N38" s="962"/>
      <c r="O38" s="962"/>
      <c r="P38" s="962"/>
      <c r="Q38" s="962"/>
      <c r="R38" s="962"/>
      <c r="S38" s="962"/>
      <c r="T38" s="962"/>
      <c r="U38" s="962"/>
      <c r="V38" s="962"/>
      <c r="W38" s="962"/>
      <c r="X38" s="962"/>
      <c r="Y38" s="962"/>
      <c r="Z38" s="962"/>
      <c r="AA38" s="962"/>
      <c r="AB38" s="962"/>
      <c r="AC38" s="962"/>
      <c r="AD38" s="962"/>
      <c r="AE38" s="962"/>
      <c r="AF38" s="962"/>
      <c r="AG38" s="962"/>
      <c r="AH38" s="962"/>
      <c r="AI38" s="963"/>
    </row>
    <row r="39" spans="2:35">
      <c r="B39" s="211">
        <v>5</v>
      </c>
      <c r="C39" s="208" t="s">
        <v>867</v>
      </c>
      <c r="D39" s="208" t="s">
        <v>911</v>
      </c>
      <c r="E39" s="208" t="s">
        <v>914</v>
      </c>
      <c r="F39" s="212" t="s">
        <v>868</v>
      </c>
      <c r="G39" s="212" t="s">
        <v>915</v>
      </c>
      <c r="H39" s="953">
        <f t="shared" si="7"/>
        <v>0</v>
      </c>
      <c r="I39" s="953">
        <f t="shared" si="7"/>
        <v>0</v>
      </c>
      <c r="J39" s="953">
        <f t="shared" si="7"/>
        <v>0</v>
      </c>
      <c r="K39" s="953">
        <f t="shared" si="7"/>
        <v>0</v>
      </c>
      <c r="L39" s="962"/>
      <c r="M39" s="962"/>
      <c r="N39" s="962"/>
      <c r="O39" s="962"/>
      <c r="P39" s="962"/>
      <c r="Q39" s="962"/>
      <c r="R39" s="962"/>
      <c r="S39" s="962"/>
      <c r="T39" s="962"/>
      <c r="U39" s="962"/>
      <c r="V39" s="962"/>
      <c r="W39" s="962"/>
      <c r="X39" s="962"/>
      <c r="Y39" s="962"/>
      <c r="Z39" s="962"/>
      <c r="AA39" s="962"/>
      <c r="AB39" s="962"/>
      <c r="AC39" s="962"/>
      <c r="AD39" s="962"/>
      <c r="AE39" s="962"/>
      <c r="AF39" s="962"/>
      <c r="AG39" s="962"/>
      <c r="AH39" s="962"/>
      <c r="AI39" s="963"/>
    </row>
    <row r="40" spans="2:35">
      <c r="B40" s="211">
        <v>6</v>
      </c>
      <c r="C40" s="208" t="s">
        <v>867</v>
      </c>
      <c r="D40" s="208" t="s">
        <v>911</v>
      </c>
      <c r="E40" s="208" t="s">
        <v>916</v>
      </c>
      <c r="F40" s="212" t="s">
        <v>868</v>
      </c>
      <c r="G40" s="212" t="s">
        <v>917</v>
      </c>
      <c r="H40" s="953">
        <f t="shared" si="7"/>
        <v>0</v>
      </c>
      <c r="I40" s="953">
        <f t="shared" si="7"/>
        <v>0</v>
      </c>
      <c r="J40" s="953">
        <f t="shared" si="7"/>
        <v>0</v>
      </c>
      <c r="K40" s="953">
        <f t="shared" si="7"/>
        <v>0</v>
      </c>
      <c r="L40" s="962"/>
      <c r="M40" s="962"/>
      <c r="N40" s="962"/>
      <c r="O40" s="962"/>
      <c r="P40" s="962"/>
      <c r="Q40" s="962"/>
      <c r="R40" s="962"/>
      <c r="S40" s="962"/>
      <c r="T40" s="962"/>
      <c r="U40" s="962"/>
      <c r="V40" s="962"/>
      <c r="W40" s="962"/>
      <c r="X40" s="962"/>
      <c r="Y40" s="962"/>
      <c r="Z40" s="962"/>
      <c r="AA40" s="962"/>
      <c r="AB40" s="962"/>
      <c r="AC40" s="962"/>
      <c r="AD40" s="962"/>
      <c r="AE40" s="962"/>
      <c r="AF40" s="962"/>
      <c r="AG40" s="962"/>
      <c r="AH40" s="962"/>
      <c r="AI40" s="963"/>
    </row>
    <row r="41" spans="2:35">
      <c r="B41" s="211">
        <v>7</v>
      </c>
      <c r="C41" s="208" t="s">
        <v>867</v>
      </c>
      <c r="D41" s="208" t="s">
        <v>904</v>
      </c>
      <c r="E41" s="208" t="s">
        <v>891</v>
      </c>
      <c r="F41" s="212" t="s">
        <v>868</v>
      </c>
      <c r="G41" s="212" t="s">
        <v>918</v>
      </c>
      <c r="H41" s="953">
        <f t="shared" si="7"/>
        <v>0</v>
      </c>
      <c r="I41" s="953">
        <f t="shared" si="7"/>
        <v>0</v>
      </c>
      <c r="J41" s="953">
        <f t="shared" si="7"/>
        <v>0</v>
      </c>
      <c r="K41" s="953">
        <f t="shared" si="7"/>
        <v>0</v>
      </c>
      <c r="L41" s="962"/>
      <c r="M41" s="962"/>
      <c r="N41" s="962"/>
      <c r="O41" s="962"/>
      <c r="P41" s="962"/>
      <c r="Q41" s="962"/>
      <c r="R41" s="962"/>
      <c r="S41" s="962"/>
      <c r="T41" s="962"/>
      <c r="U41" s="962"/>
      <c r="V41" s="962"/>
      <c r="W41" s="962"/>
      <c r="X41" s="962"/>
      <c r="Y41" s="962"/>
      <c r="Z41" s="962"/>
      <c r="AA41" s="962"/>
      <c r="AB41" s="962"/>
      <c r="AC41" s="962"/>
      <c r="AD41" s="962"/>
      <c r="AE41" s="962"/>
      <c r="AF41" s="962"/>
      <c r="AG41" s="962"/>
      <c r="AH41" s="962"/>
      <c r="AI41" s="963"/>
    </row>
    <row r="42" spans="2:35">
      <c r="B42" s="211">
        <v>8</v>
      </c>
      <c r="C42" s="208" t="s">
        <v>867</v>
      </c>
      <c r="D42" s="208" t="s">
        <v>904</v>
      </c>
      <c r="E42" s="208" t="s">
        <v>916</v>
      </c>
      <c r="F42" s="212" t="s">
        <v>868</v>
      </c>
      <c r="G42" s="212" t="s">
        <v>919</v>
      </c>
      <c r="H42" s="953">
        <f t="shared" si="7"/>
        <v>0</v>
      </c>
      <c r="I42" s="953">
        <f t="shared" si="7"/>
        <v>0</v>
      </c>
      <c r="J42" s="953">
        <f t="shared" si="7"/>
        <v>0</v>
      </c>
      <c r="K42" s="953">
        <f t="shared" si="7"/>
        <v>0</v>
      </c>
      <c r="L42" s="962"/>
      <c r="M42" s="962"/>
      <c r="N42" s="962"/>
      <c r="O42" s="962"/>
      <c r="P42" s="962"/>
      <c r="Q42" s="962"/>
      <c r="R42" s="962"/>
      <c r="S42" s="962"/>
      <c r="T42" s="962"/>
      <c r="U42" s="962"/>
      <c r="V42" s="962"/>
      <c r="W42" s="962"/>
      <c r="X42" s="962"/>
      <c r="Y42" s="962"/>
      <c r="Z42" s="962"/>
      <c r="AA42" s="962"/>
      <c r="AB42" s="962"/>
      <c r="AC42" s="962"/>
      <c r="AD42" s="962"/>
      <c r="AE42" s="962"/>
      <c r="AF42" s="962"/>
      <c r="AG42" s="962"/>
      <c r="AH42" s="962"/>
      <c r="AI42" s="963"/>
    </row>
    <row r="43" spans="2:35">
      <c r="B43" s="211">
        <v>9</v>
      </c>
      <c r="C43" s="208" t="s">
        <v>867</v>
      </c>
      <c r="D43" s="208" t="s">
        <v>904</v>
      </c>
      <c r="E43" s="208" t="s">
        <v>920</v>
      </c>
      <c r="F43" s="212" t="s">
        <v>868</v>
      </c>
      <c r="G43" s="212" t="s">
        <v>921</v>
      </c>
      <c r="H43" s="953">
        <f t="shared" si="7"/>
        <v>0</v>
      </c>
      <c r="I43" s="953">
        <f t="shared" si="7"/>
        <v>0</v>
      </c>
      <c r="J43" s="953">
        <f t="shared" si="7"/>
        <v>0</v>
      </c>
      <c r="K43" s="953">
        <f t="shared" si="7"/>
        <v>0</v>
      </c>
      <c r="L43" s="962"/>
      <c r="M43" s="962"/>
      <c r="N43" s="962"/>
      <c r="O43" s="962"/>
      <c r="P43" s="962"/>
      <c r="Q43" s="962"/>
      <c r="R43" s="962"/>
      <c r="S43" s="962"/>
      <c r="T43" s="962"/>
      <c r="U43" s="962"/>
      <c r="V43" s="962"/>
      <c r="W43" s="962"/>
      <c r="X43" s="962"/>
      <c r="Y43" s="962"/>
      <c r="Z43" s="962"/>
      <c r="AA43" s="962"/>
      <c r="AB43" s="962"/>
      <c r="AC43" s="962"/>
      <c r="AD43" s="962"/>
      <c r="AE43" s="962"/>
      <c r="AF43" s="962"/>
      <c r="AG43" s="962"/>
      <c r="AH43" s="962"/>
      <c r="AI43" s="963"/>
    </row>
    <row r="44" spans="2:35">
      <c r="B44" s="211">
        <v>10</v>
      </c>
      <c r="C44" s="208" t="s">
        <v>867</v>
      </c>
      <c r="D44" s="208" t="s">
        <v>911</v>
      </c>
      <c r="E44" s="208" t="s">
        <v>905</v>
      </c>
      <c r="F44" s="212" t="s">
        <v>868</v>
      </c>
      <c r="G44" s="212" t="s">
        <v>922</v>
      </c>
      <c r="H44" s="953">
        <f t="shared" si="7"/>
        <v>0</v>
      </c>
      <c r="I44" s="953">
        <f t="shared" si="7"/>
        <v>0</v>
      </c>
      <c r="J44" s="953">
        <f t="shared" si="7"/>
        <v>0</v>
      </c>
      <c r="K44" s="953">
        <f t="shared" si="7"/>
        <v>0</v>
      </c>
      <c r="L44" s="962"/>
      <c r="M44" s="962"/>
      <c r="N44" s="962"/>
      <c r="O44" s="962"/>
      <c r="P44" s="962"/>
      <c r="Q44" s="962"/>
      <c r="R44" s="962"/>
      <c r="S44" s="962"/>
      <c r="T44" s="962"/>
      <c r="U44" s="962"/>
      <c r="V44" s="962"/>
      <c r="W44" s="962"/>
      <c r="X44" s="962"/>
      <c r="Y44" s="962"/>
      <c r="Z44" s="962"/>
      <c r="AA44" s="962"/>
      <c r="AB44" s="962"/>
      <c r="AC44" s="962"/>
      <c r="AD44" s="962"/>
      <c r="AE44" s="962"/>
      <c r="AF44" s="962"/>
      <c r="AG44" s="962"/>
      <c r="AH44" s="962"/>
      <c r="AI44" s="963"/>
    </row>
    <row r="45" spans="2:35">
      <c r="B45" s="211">
        <v>11</v>
      </c>
      <c r="C45" s="208" t="s">
        <v>867</v>
      </c>
      <c r="D45" s="208" t="s">
        <v>904</v>
      </c>
      <c r="E45" s="208" t="s">
        <v>912</v>
      </c>
      <c r="F45" s="212" t="s">
        <v>868</v>
      </c>
      <c r="G45" s="212" t="s">
        <v>923</v>
      </c>
      <c r="H45" s="953">
        <f t="shared" si="7"/>
        <v>0</v>
      </c>
      <c r="I45" s="953">
        <f t="shared" si="7"/>
        <v>0</v>
      </c>
      <c r="J45" s="953">
        <f t="shared" si="7"/>
        <v>0</v>
      </c>
      <c r="K45" s="953">
        <f t="shared" si="7"/>
        <v>0</v>
      </c>
      <c r="L45" s="962"/>
      <c r="M45" s="962"/>
      <c r="N45" s="962"/>
      <c r="O45" s="962"/>
      <c r="P45" s="962"/>
      <c r="Q45" s="962"/>
      <c r="R45" s="962"/>
      <c r="S45" s="962"/>
      <c r="T45" s="962"/>
      <c r="U45" s="962"/>
      <c r="V45" s="962"/>
      <c r="W45" s="962"/>
      <c r="X45" s="962"/>
      <c r="Y45" s="962"/>
      <c r="Z45" s="962"/>
      <c r="AA45" s="962"/>
      <c r="AB45" s="962"/>
      <c r="AC45" s="962"/>
      <c r="AD45" s="962"/>
      <c r="AE45" s="962"/>
      <c r="AF45" s="962"/>
      <c r="AG45" s="962"/>
      <c r="AH45" s="962"/>
      <c r="AI45" s="963"/>
    </row>
    <row r="46" spans="2:35">
      <c r="B46" s="211">
        <v>12</v>
      </c>
      <c r="C46" s="208" t="s">
        <v>867</v>
      </c>
      <c r="D46" s="208" t="s">
        <v>904</v>
      </c>
      <c r="E46" s="208" t="s">
        <v>914</v>
      </c>
      <c r="F46" s="212" t="s">
        <v>868</v>
      </c>
      <c r="G46" s="212" t="s">
        <v>924</v>
      </c>
      <c r="H46" s="953">
        <f t="shared" si="7"/>
        <v>0</v>
      </c>
      <c r="I46" s="953">
        <f t="shared" si="7"/>
        <v>0</v>
      </c>
      <c r="J46" s="953">
        <f t="shared" si="7"/>
        <v>0</v>
      </c>
      <c r="K46" s="953">
        <f t="shared" si="7"/>
        <v>0</v>
      </c>
      <c r="L46" s="962"/>
      <c r="M46" s="962"/>
      <c r="N46" s="962"/>
      <c r="O46" s="962"/>
      <c r="P46" s="962"/>
      <c r="Q46" s="962"/>
      <c r="R46" s="962"/>
      <c r="S46" s="962"/>
      <c r="T46" s="962"/>
      <c r="U46" s="962"/>
      <c r="V46" s="962"/>
      <c r="W46" s="962"/>
      <c r="X46" s="962"/>
      <c r="Y46" s="962"/>
      <c r="Z46" s="962"/>
      <c r="AA46" s="962"/>
      <c r="AB46" s="962"/>
      <c r="AC46" s="962"/>
      <c r="AD46" s="962"/>
      <c r="AE46" s="962"/>
      <c r="AF46" s="962"/>
      <c r="AG46" s="962"/>
      <c r="AH46" s="962"/>
      <c r="AI46" s="963"/>
    </row>
    <row r="47" spans="2:35">
      <c r="B47" s="211">
        <v>13</v>
      </c>
      <c r="C47" s="208" t="s">
        <v>867</v>
      </c>
      <c r="D47" s="208" t="s">
        <v>904</v>
      </c>
      <c r="E47" s="208" t="s">
        <v>904</v>
      </c>
      <c r="F47" s="212" t="s">
        <v>868</v>
      </c>
      <c r="G47" s="212" t="s">
        <v>925</v>
      </c>
      <c r="H47" s="953">
        <f t="shared" si="7"/>
        <v>0</v>
      </c>
      <c r="I47" s="953">
        <f t="shared" si="7"/>
        <v>0</v>
      </c>
      <c r="J47" s="953">
        <f t="shared" si="7"/>
        <v>0</v>
      </c>
      <c r="K47" s="953">
        <f t="shared" si="7"/>
        <v>0</v>
      </c>
      <c r="L47" s="962"/>
      <c r="M47" s="962"/>
      <c r="N47" s="962"/>
      <c r="O47" s="962"/>
      <c r="P47" s="962"/>
      <c r="Q47" s="962"/>
      <c r="R47" s="962"/>
      <c r="S47" s="962"/>
      <c r="T47" s="962"/>
      <c r="U47" s="962"/>
      <c r="V47" s="962"/>
      <c r="W47" s="962"/>
      <c r="X47" s="962"/>
      <c r="Y47" s="962"/>
      <c r="Z47" s="962"/>
      <c r="AA47" s="962"/>
      <c r="AB47" s="962"/>
      <c r="AC47" s="962"/>
      <c r="AD47" s="962"/>
      <c r="AE47" s="962"/>
      <c r="AF47" s="962"/>
      <c r="AG47" s="962"/>
      <c r="AH47" s="962"/>
      <c r="AI47" s="963"/>
    </row>
    <row r="48" spans="2:35">
      <c r="B48" s="211">
        <v>14</v>
      </c>
      <c r="C48" s="208" t="s">
        <v>867</v>
      </c>
      <c r="D48" s="208" t="s">
        <v>911</v>
      </c>
      <c r="E48" s="208" t="s">
        <v>926</v>
      </c>
      <c r="F48" s="212" t="s">
        <v>868</v>
      </c>
      <c r="G48" s="212" t="s">
        <v>927</v>
      </c>
      <c r="H48" s="953">
        <f t="shared" si="7"/>
        <v>0</v>
      </c>
      <c r="I48" s="953">
        <f t="shared" si="7"/>
        <v>0</v>
      </c>
      <c r="J48" s="953">
        <f t="shared" si="7"/>
        <v>0</v>
      </c>
      <c r="K48" s="953">
        <f t="shared" si="7"/>
        <v>0</v>
      </c>
      <c r="L48" s="962"/>
      <c r="M48" s="962"/>
      <c r="N48" s="962"/>
      <c r="O48" s="962"/>
      <c r="P48" s="962"/>
      <c r="Q48" s="962"/>
      <c r="R48" s="962"/>
      <c r="S48" s="962"/>
      <c r="T48" s="962"/>
      <c r="U48" s="962"/>
      <c r="V48" s="962"/>
      <c r="W48" s="962"/>
      <c r="X48" s="962"/>
      <c r="Y48" s="962"/>
      <c r="Z48" s="962"/>
      <c r="AA48" s="962"/>
      <c r="AB48" s="962"/>
      <c r="AC48" s="962"/>
      <c r="AD48" s="962"/>
      <c r="AE48" s="962"/>
      <c r="AF48" s="962"/>
      <c r="AG48" s="962"/>
      <c r="AH48" s="962"/>
      <c r="AI48" s="963"/>
    </row>
    <row r="49" spans="2:35">
      <c r="B49" s="211">
        <v>15</v>
      </c>
      <c r="C49" s="208" t="s">
        <v>867</v>
      </c>
      <c r="D49" s="208" t="s">
        <v>911</v>
      </c>
      <c r="E49" s="208" t="s">
        <v>891</v>
      </c>
      <c r="F49" s="212" t="s">
        <v>868</v>
      </c>
      <c r="G49" s="212" t="s">
        <v>928</v>
      </c>
      <c r="H49" s="953">
        <f t="shared" si="7"/>
        <v>0</v>
      </c>
      <c r="I49" s="953">
        <f t="shared" si="7"/>
        <v>0</v>
      </c>
      <c r="J49" s="953">
        <f t="shared" si="7"/>
        <v>0</v>
      </c>
      <c r="K49" s="953">
        <f t="shared" si="7"/>
        <v>0</v>
      </c>
      <c r="L49" s="962"/>
      <c r="M49" s="962"/>
      <c r="N49" s="962"/>
      <c r="O49" s="962"/>
      <c r="P49" s="962"/>
      <c r="Q49" s="962"/>
      <c r="R49" s="962"/>
      <c r="S49" s="962"/>
      <c r="T49" s="962"/>
      <c r="U49" s="962"/>
      <c r="V49" s="962"/>
      <c r="W49" s="962"/>
      <c r="X49" s="962"/>
      <c r="Y49" s="962"/>
      <c r="Z49" s="962"/>
      <c r="AA49" s="962"/>
      <c r="AB49" s="962"/>
      <c r="AC49" s="962"/>
      <c r="AD49" s="962"/>
      <c r="AE49" s="962"/>
      <c r="AF49" s="962"/>
      <c r="AG49" s="962"/>
      <c r="AH49" s="962"/>
      <c r="AI49" s="963"/>
    </row>
    <row r="50" spans="2:35">
      <c r="B50" s="211">
        <v>16</v>
      </c>
      <c r="C50" s="208" t="s">
        <v>867</v>
      </c>
      <c r="D50" s="208" t="s">
        <v>911</v>
      </c>
      <c r="E50" s="208" t="s">
        <v>907</v>
      </c>
      <c r="F50" s="212" t="s">
        <v>868</v>
      </c>
      <c r="G50" s="212" t="s">
        <v>929</v>
      </c>
      <c r="H50" s="953">
        <f t="shared" si="7"/>
        <v>0</v>
      </c>
      <c r="I50" s="953">
        <f t="shared" si="7"/>
        <v>0</v>
      </c>
      <c r="J50" s="953">
        <f t="shared" si="7"/>
        <v>0</v>
      </c>
      <c r="K50" s="953">
        <f t="shared" si="7"/>
        <v>0</v>
      </c>
      <c r="L50" s="962"/>
      <c r="M50" s="962"/>
      <c r="N50" s="962"/>
      <c r="O50" s="962"/>
      <c r="P50" s="962"/>
      <c r="Q50" s="962"/>
      <c r="R50" s="962"/>
      <c r="S50" s="962"/>
      <c r="T50" s="962"/>
      <c r="U50" s="962"/>
      <c r="V50" s="962"/>
      <c r="W50" s="962"/>
      <c r="X50" s="962"/>
      <c r="Y50" s="962"/>
      <c r="Z50" s="962"/>
      <c r="AA50" s="962"/>
      <c r="AB50" s="962"/>
      <c r="AC50" s="962"/>
      <c r="AD50" s="962"/>
      <c r="AE50" s="962"/>
      <c r="AF50" s="962"/>
      <c r="AG50" s="962"/>
      <c r="AH50" s="962"/>
      <c r="AI50" s="963"/>
    </row>
    <row r="51" spans="2:35">
      <c r="B51" s="211">
        <v>17</v>
      </c>
      <c r="C51" s="208" t="s">
        <v>867</v>
      </c>
      <c r="D51" s="208" t="s">
        <v>911</v>
      </c>
      <c r="E51" s="208" t="s">
        <v>909</v>
      </c>
      <c r="F51" s="212" t="s">
        <v>868</v>
      </c>
      <c r="G51" s="212" t="s">
        <v>930</v>
      </c>
      <c r="H51" s="953">
        <f t="shared" si="7"/>
        <v>0</v>
      </c>
      <c r="I51" s="953">
        <f t="shared" si="7"/>
        <v>0</v>
      </c>
      <c r="J51" s="953">
        <f t="shared" si="7"/>
        <v>0</v>
      </c>
      <c r="K51" s="953">
        <f t="shared" si="7"/>
        <v>0</v>
      </c>
      <c r="L51" s="962"/>
      <c r="M51" s="962"/>
      <c r="N51" s="962"/>
      <c r="O51" s="962"/>
      <c r="P51" s="962"/>
      <c r="Q51" s="962"/>
      <c r="R51" s="962"/>
      <c r="S51" s="962"/>
      <c r="T51" s="962"/>
      <c r="U51" s="962"/>
      <c r="V51" s="962"/>
      <c r="W51" s="962"/>
      <c r="X51" s="962"/>
      <c r="Y51" s="962"/>
      <c r="Z51" s="962"/>
      <c r="AA51" s="962"/>
      <c r="AB51" s="962"/>
      <c r="AC51" s="962"/>
      <c r="AD51" s="962"/>
      <c r="AE51" s="962"/>
      <c r="AF51" s="962"/>
      <c r="AG51" s="962"/>
      <c r="AH51" s="962"/>
      <c r="AI51" s="963"/>
    </row>
    <row r="52" spans="2:35">
      <c r="B52" s="211">
        <v>1</v>
      </c>
      <c r="C52" s="208" t="s">
        <v>869</v>
      </c>
      <c r="D52" s="208" t="s">
        <v>926</v>
      </c>
      <c r="E52" s="208" t="s">
        <v>891</v>
      </c>
      <c r="F52" s="212" t="s">
        <v>870</v>
      </c>
      <c r="G52" s="212" t="s">
        <v>931</v>
      </c>
      <c r="H52" s="953">
        <f t="shared" si="7"/>
        <v>0</v>
      </c>
      <c r="I52" s="953">
        <f t="shared" si="7"/>
        <v>0</v>
      </c>
      <c r="J52" s="953">
        <f t="shared" si="7"/>
        <v>0</v>
      </c>
      <c r="K52" s="953">
        <f t="shared" si="7"/>
        <v>0</v>
      </c>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3"/>
    </row>
    <row r="53" spans="2:35">
      <c r="B53" s="211">
        <v>2</v>
      </c>
      <c r="C53" s="208" t="s">
        <v>869</v>
      </c>
      <c r="D53" s="208" t="s">
        <v>887</v>
      </c>
      <c r="E53" s="208" t="s">
        <v>891</v>
      </c>
      <c r="F53" s="212" t="s">
        <v>870</v>
      </c>
      <c r="G53" s="212" t="s">
        <v>932</v>
      </c>
      <c r="H53" s="953">
        <f t="shared" si="7"/>
        <v>0</v>
      </c>
      <c r="I53" s="953">
        <f t="shared" si="7"/>
        <v>0</v>
      </c>
      <c r="J53" s="953">
        <f t="shared" si="7"/>
        <v>0</v>
      </c>
      <c r="K53" s="953">
        <f t="shared" si="7"/>
        <v>0</v>
      </c>
      <c r="L53" s="962"/>
      <c r="M53" s="962"/>
      <c r="N53" s="962"/>
      <c r="O53" s="962"/>
      <c r="P53" s="962"/>
      <c r="Q53" s="962"/>
      <c r="R53" s="962"/>
      <c r="S53" s="962"/>
      <c r="T53" s="962"/>
      <c r="U53" s="962"/>
      <c r="V53" s="962"/>
      <c r="W53" s="962"/>
      <c r="X53" s="962"/>
      <c r="Y53" s="962"/>
      <c r="Z53" s="962"/>
      <c r="AA53" s="962"/>
      <c r="AB53" s="962"/>
      <c r="AC53" s="962"/>
      <c r="AD53" s="962"/>
      <c r="AE53" s="962"/>
      <c r="AF53" s="962"/>
      <c r="AG53" s="962"/>
      <c r="AH53" s="962"/>
      <c r="AI53" s="963"/>
    </row>
    <row r="54" spans="2:35">
      <c r="B54" s="211">
        <v>3</v>
      </c>
      <c r="C54" s="208" t="s">
        <v>869</v>
      </c>
      <c r="D54" s="208" t="s">
        <v>871</v>
      </c>
      <c r="E54" s="208" t="s">
        <v>891</v>
      </c>
      <c r="F54" s="212" t="s">
        <v>870</v>
      </c>
      <c r="G54" s="212" t="s">
        <v>933</v>
      </c>
      <c r="H54" s="953">
        <f t="shared" si="7"/>
        <v>0</v>
      </c>
      <c r="I54" s="953">
        <f t="shared" si="7"/>
        <v>0</v>
      </c>
      <c r="J54" s="953">
        <f t="shared" si="7"/>
        <v>0</v>
      </c>
      <c r="K54" s="953">
        <f t="shared" si="7"/>
        <v>0</v>
      </c>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3"/>
    </row>
    <row r="55" spans="2:35">
      <c r="B55" s="211">
        <v>4</v>
      </c>
      <c r="C55" s="208" t="s">
        <v>869</v>
      </c>
      <c r="D55" s="208" t="s">
        <v>873</v>
      </c>
      <c r="E55" s="208" t="s">
        <v>909</v>
      </c>
      <c r="F55" s="212" t="s">
        <v>870</v>
      </c>
      <c r="G55" s="212" t="s">
        <v>934</v>
      </c>
      <c r="H55" s="953">
        <f t="shared" si="7"/>
        <v>0</v>
      </c>
      <c r="I55" s="953">
        <f t="shared" si="7"/>
        <v>0</v>
      </c>
      <c r="J55" s="953">
        <f t="shared" si="7"/>
        <v>0</v>
      </c>
      <c r="K55" s="953">
        <f t="shared" si="7"/>
        <v>0</v>
      </c>
      <c r="L55" s="962"/>
      <c r="M55" s="962"/>
      <c r="N55" s="962"/>
      <c r="O55" s="962"/>
      <c r="P55" s="962"/>
      <c r="Q55" s="962"/>
      <c r="R55" s="962"/>
      <c r="S55" s="962"/>
      <c r="T55" s="962"/>
      <c r="U55" s="962"/>
      <c r="V55" s="962"/>
      <c r="W55" s="962"/>
      <c r="X55" s="962"/>
      <c r="Y55" s="962"/>
      <c r="Z55" s="962"/>
      <c r="AA55" s="962"/>
      <c r="AB55" s="962"/>
      <c r="AC55" s="962"/>
      <c r="AD55" s="962"/>
      <c r="AE55" s="962"/>
      <c r="AF55" s="962"/>
      <c r="AG55" s="962"/>
      <c r="AH55" s="962"/>
      <c r="AI55" s="963"/>
    </row>
    <row r="56" spans="2:35">
      <c r="B56" s="211">
        <v>5</v>
      </c>
      <c r="C56" s="208" t="s">
        <v>869</v>
      </c>
      <c r="D56" s="208" t="s">
        <v>875</v>
      </c>
      <c r="E56" s="208" t="s">
        <v>912</v>
      </c>
      <c r="F56" s="212" t="s">
        <v>870</v>
      </c>
      <c r="G56" s="212" t="s">
        <v>935</v>
      </c>
      <c r="H56" s="953">
        <f t="shared" si="7"/>
        <v>0</v>
      </c>
      <c r="I56" s="953">
        <f t="shared" si="7"/>
        <v>0</v>
      </c>
      <c r="J56" s="953">
        <f t="shared" si="7"/>
        <v>0</v>
      </c>
      <c r="K56" s="953">
        <f t="shared" si="7"/>
        <v>0</v>
      </c>
      <c r="L56" s="962"/>
      <c r="M56" s="962"/>
      <c r="N56" s="962"/>
      <c r="O56" s="962"/>
      <c r="P56" s="962"/>
      <c r="Q56" s="962"/>
      <c r="R56" s="962"/>
      <c r="S56" s="962"/>
      <c r="T56" s="962"/>
      <c r="U56" s="962"/>
      <c r="V56" s="962"/>
      <c r="W56" s="962"/>
      <c r="X56" s="962"/>
      <c r="Y56" s="962"/>
      <c r="Z56" s="962"/>
      <c r="AA56" s="962"/>
      <c r="AB56" s="962"/>
      <c r="AC56" s="962"/>
      <c r="AD56" s="962"/>
      <c r="AE56" s="962"/>
      <c r="AF56" s="962"/>
      <c r="AG56" s="962"/>
      <c r="AH56" s="962"/>
      <c r="AI56" s="963"/>
    </row>
    <row r="57" spans="2:35">
      <c r="B57" s="211">
        <v>6</v>
      </c>
      <c r="C57" s="208" t="s">
        <v>869</v>
      </c>
      <c r="D57" s="208" t="s">
        <v>877</v>
      </c>
      <c r="E57" s="208" t="s">
        <v>916</v>
      </c>
      <c r="F57" s="212" t="s">
        <v>870</v>
      </c>
      <c r="G57" s="212" t="s">
        <v>936</v>
      </c>
      <c r="H57" s="953">
        <f t="shared" si="7"/>
        <v>0</v>
      </c>
      <c r="I57" s="953">
        <f t="shared" si="7"/>
        <v>0</v>
      </c>
      <c r="J57" s="953">
        <f t="shared" si="7"/>
        <v>0</v>
      </c>
      <c r="K57" s="953">
        <f t="shared" si="7"/>
        <v>0</v>
      </c>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3"/>
    </row>
    <row r="58" spans="2:35">
      <c r="B58" s="211">
        <v>7</v>
      </c>
      <c r="C58" s="208" t="s">
        <v>869</v>
      </c>
      <c r="D58" s="208" t="s">
        <v>914</v>
      </c>
      <c r="E58" s="208" t="s">
        <v>914</v>
      </c>
      <c r="F58" s="212" t="s">
        <v>870</v>
      </c>
      <c r="G58" s="212" t="s">
        <v>937</v>
      </c>
      <c r="H58" s="953">
        <f t="shared" si="7"/>
        <v>0</v>
      </c>
      <c r="I58" s="953">
        <f t="shared" si="7"/>
        <v>0</v>
      </c>
      <c r="J58" s="953">
        <f t="shared" si="7"/>
        <v>0</v>
      </c>
      <c r="K58" s="953">
        <f t="shared" si="7"/>
        <v>0</v>
      </c>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3"/>
    </row>
    <row r="59" spans="2:35">
      <c r="B59" s="211">
        <v>1</v>
      </c>
      <c r="C59" s="208" t="s">
        <v>871</v>
      </c>
      <c r="D59" s="208" t="s">
        <v>873</v>
      </c>
      <c r="E59" s="208" t="s">
        <v>904</v>
      </c>
      <c r="F59" s="212" t="s">
        <v>872</v>
      </c>
      <c r="G59" s="212" t="s">
        <v>938</v>
      </c>
      <c r="H59" s="953">
        <f t="shared" si="7"/>
        <v>0</v>
      </c>
      <c r="I59" s="953">
        <f t="shared" si="7"/>
        <v>0</v>
      </c>
      <c r="J59" s="953">
        <f t="shared" si="7"/>
        <v>0</v>
      </c>
      <c r="K59" s="953">
        <f t="shared" si="7"/>
        <v>0</v>
      </c>
      <c r="L59" s="962"/>
      <c r="M59" s="962"/>
      <c r="N59" s="962"/>
      <c r="O59" s="962"/>
      <c r="P59" s="962"/>
      <c r="Q59" s="962"/>
      <c r="R59" s="962"/>
      <c r="S59" s="962"/>
      <c r="T59" s="962"/>
      <c r="U59" s="962"/>
      <c r="V59" s="962"/>
      <c r="W59" s="962"/>
      <c r="X59" s="962"/>
      <c r="Y59" s="962"/>
      <c r="Z59" s="962"/>
      <c r="AA59" s="962"/>
      <c r="AB59" s="962"/>
      <c r="AC59" s="962"/>
      <c r="AD59" s="962"/>
      <c r="AE59" s="962"/>
      <c r="AF59" s="962"/>
      <c r="AG59" s="962"/>
      <c r="AH59" s="962"/>
      <c r="AI59" s="963"/>
    </row>
    <row r="60" spans="2:35">
      <c r="B60" s="211">
        <v>2</v>
      </c>
      <c r="C60" s="208" t="s">
        <v>871</v>
      </c>
      <c r="D60" s="208" t="s">
        <v>873</v>
      </c>
      <c r="E60" s="208" t="s">
        <v>920</v>
      </c>
      <c r="F60" s="212" t="s">
        <v>872</v>
      </c>
      <c r="G60" s="212" t="s">
        <v>939</v>
      </c>
      <c r="H60" s="953">
        <f t="shared" si="7"/>
        <v>0</v>
      </c>
      <c r="I60" s="953">
        <f t="shared" si="7"/>
        <v>0</v>
      </c>
      <c r="J60" s="953">
        <f t="shared" si="7"/>
        <v>0</v>
      </c>
      <c r="K60" s="953">
        <f t="shared" si="7"/>
        <v>0</v>
      </c>
      <c r="L60" s="962"/>
      <c r="M60" s="962"/>
      <c r="N60" s="962"/>
      <c r="O60" s="962"/>
      <c r="P60" s="962"/>
      <c r="Q60" s="962"/>
      <c r="R60" s="962"/>
      <c r="S60" s="962"/>
      <c r="T60" s="962"/>
      <c r="U60" s="962"/>
      <c r="V60" s="962"/>
      <c r="W60" s="962"/>
      <c r="X60" s="962"/>
      <c r="Y60" s="962"/>
      <c r="Z60" s="962"/>
      <c r="AA60" s="962"/>
      <c r="AB60" s="962"/>
      <c r="AC60" s="962"/>
      <c r="AD60" s="962"/>
      <c r="AE60" s="962"/>
      <c r="AF60" s="962"/>
      <c r="AG60" s="962"/>
      <c r="AH60" s="962"/>
      <c r="AI60" s="963"/>
    </row>
    <row r="61" spans="2:35">
      <c r="B61" s="211">
        <v>3</v>
      </c>
      <c r="C61" s="208" t="s">
        <v>871</v>
      </c>
      <c r="D61" s="208" t="s">
        <v>875</v>
      </c>
      <c r="E61" s="208" t="s">
        <v>914</v>
      </c>
      <c r="F61" s="212" t="s">
        <v>872</v>
      </c>
      <c r="G61" s="212" t="s">
        <v>940</v>
      </c>
      <c r="H61" s="953">
        <f t="shared" si="7"/>
        <v>0</v>
      </c>
      <c r="I61" s="953">
        <f t="shared" si="7"/>
        <v>0</v>
      </c>
      <c r="J61" s="953">
        <f t="shared" si="7"/>
        <v>0</v>
      </c>
      <c r="K61" s="953">
        <f t="shared" si="7"/>
        <v>0</v>
      </c>
      <c r="L61" s="962"/>
      <c r="M61" s="962"/>
      <c r="N61" s="962"/>
      <c r="O61" s="962"/>
      <c r="P61" s="962"/>
      <c r="Q61" s="962"/>
      <c r="R61" s="962"/>
      <c r="S61" s="962"/>
      <c r="T61" s="962"/>
      <c r="U61" s="962"/>
      <c r="V61" s="962"/>
      <c r="W61" s="962"/>
      <c r="X61" s="962"/>
      <c r="Y61" s="962"/>
      <c r="Z61" s="962"/>
      <c r="AA61" s="962"/>
      <c r="AB61" s="962"/>
      <c r="AC61" s="962"/>
      <c r="AD61" s="962"/>
      <c r="AE61" s="962"/>
      <c r="AF61" s="962"/>
      <c r="AG61" s="962"/>
      <c r="AH61" s="962"/>
      <c r="AI61" s="963"/>
    </row>
    <row r="62" spans="2:35">
      <c r="B62" s="211">
        <v>4</v>
      </c>
      <c r="C62" s="208" t="s">
        <v>871</v>
      </c>
      <c r="D62" s="208" t="s">
        <v>881</v>
      </c>
      <c r="E62" s="208" t="s">
        <v>907</v>
      </c>
      <c r="F62" s="212" t="s">
        <v>872</v>
      </c>
      <c r="G62" s="212" t="s">
        <v>941</v>
      </c>
      <c r="H62" s="953">
        <f t="shared" si="7"/>
        <v>0</v>
      </c>
      <c r="I62" s="953">
        <f t="shared" si="7"/>
        <v>0</v>
      </c>
      <c r="J62" s="953">
        <f t="shared" si="7"/>
        <v>0</v>
      </c>
      <c r="K62" s="953">
        <f t="shared" si="7"/>
        <v>0</v>
      </c>
      <c r="L62" s="962"/>
      <c r="M62" s="962"/>
      <c r="N62" s="962"/>
      <c r="O62" s="962"/>
      <c r="P62" s="962"/>
      <c r="Q62" s="962"/>
      <c r="R62" s="962"/>
      <c r="S62" s="962"/>
      <c r="T62" s="962"/>
      <c r="U62" s="962"/>
      <c r="V62" s="962"/>
      <c r="W62" s="962"/>
      <c r="X62" s="962"/>
      <c r="Y62" s="962"/>
      <c r="Z62" s="962"/>
      <c r="AA62" s="962"/>
      <c r="AB62" s="962"/>
      <c r="AC62" s="962"/>
      <c r="AD62" s="962"/>
      <c r="AE62" s="962"/>
      <c r="AF62" s="962"/>
      <c r="AG62" s="962"/>
      <c r="AH62" s="962"/>
      <c r="AI62" s="963"/>
    </row>
    <row r="63" spans="2:35">
      <c r="B63" s="211">
        <v>5</v>
      </c>
      <c r="C63" s="208" t="s">
        <v>871</v>
      </c>
      <c r="D63" s="208" t="s">
        <v>881</v>
      </c>
      <c r="E63" s="208" t="s">
        <v>942</v>
      </c>
      <c r="F63" s="212" t="s">
        <v>872</v>
      </c>
      <c r="G63" s="212" t="s">
        <v>943</v>
      </c>
      <c r="H63" s="953">
        <f t="shared" si="7"/>
        <v>0</v>
      </c>
      <c r="I63" s="953">
        <f t="shared" si="7"/>
        <v>0</v>
      </c>
      <c r="J63" s="953">
        <f t="shared" si="7"/>
        <v>0</v>
      </c>
      <c r="K63" s="953">
        <f t="shared" si="7"/>
        <v>0</v>
      </c>
      <c r="L63" s="962"/>
      <c r="M63" s="962"/>
      <c r="N63" s="962"/>
      <c r="O63" s="962"/>
      <c r="P63" s="962"/>
      <c r="Q63" s="962"/>
      <c r="R63" s="962"/>
      <c r="S63" s="962"/>
      <c r="T63" s="962"/>
      <c r="U63" s="962"/>
      <c r="V63" s="962"/>
      <c r="W63" s="962"/>
      <c r="X63" s="962"/>
      <c r="Y63" s="962"/>
      <c r="Z63" s="962"/>
      <c r="AA63" s="962"/>
      <c r="AB63" s="962"/>
      <c r="AC63" s="962"/>
      <c r="AD63" s="962"/>
      <c r="AE63" s="962"/>
      <c r="AF63" s="962"/>
      <c r="AG63" s="962"/>
      <c r="AH63" s="962"/>
      <c r="AI63" s="963"/>
    </row>
    <row r="64" spans="2:35">
      <c r="B64" s="211">
        <v>1</v>
      </c>
      <c r="C64" s="208" t="s">
        <v>873</v>
      </c>
      <c r="D64" s="208" t="s">
        <v>926</v>
      </c>
      <c r="E64" s="208" t="s">
        <v>920</v>
      </c>
      <c r="F64" s="212" t="s">
        <v>874</v>
      </c>
      <c r="G64" s="212" t="s">
        <v>944</v>
      </c>
      <c r="H64" s="953">
        <f t="shared" si="7"/>
        <v>0</v>
      </c>
      <c r="I64" s="953">
        <f t="shared" si="7"/>
        <v>0</v>
      </c>
      <c r="J64" s="953">
        <f t="shared" si="7"/>
        <v>0</v>
      </c>
      <c r="K64" s="953">
        <f t="shared" si="7"/>
        <v>0</v>
      </c>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3"/>
    </row>
    <row r="65" spans="2:35">
      <c r="B65" s="211">
        <v>2</v>
      </c>
      <c r="C65" s="208" t="s">
        <v>873</v>
      </c>
      <c r="D65" s="208" t="s">
        <v>871</v>
      </c>
      <c r="E65" s="208" t="s">
        <v>907</v>
      </c>
      <c r="F65" s="212" t="s">
        <v>874</v>
      </c>
      <c r="G65" s="212" t="s">
        <v>945</v>
      </c>
      <c r="H65" s="953">
        <f t="shared" si="7"/>
        <v>0</v>
      </c>
      <c r="I65" s="953">
        <f t="shared" si="7"/>
        <v>0</v>
      </c>
      <c r="J65" s="953">
        <f t="shared" si="7"/>
        <v>0</v>
      </c>
      <c r="K65" s="953">
        <f t="shared" si="7"/>
        <v>0</v>
      </c>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3"/>
    </row>
    <row r="66" spans="2:35">
      <c r="B66" s="211">
        <v>3</v>
      </c>
      <c r="C66" s="208" t="s">
        <v>873</v>
      </c>
      <c r="D66" s="208" t="s">
        <v>875</v>
      </c>
      <c r="E66" s="208" t="s">
        <v>891</v>
      </c>
      <c r="F66" s="212" t="s">
        <v>874</v>
      </c>
      <c r="G66" s="212" t="s">
        <v>946</v>
      </c>
      <c r="H66" s="953">
        <f t="shared" si="7"/>
        <v>0</v>
      </c>
      <c r="I66" s="953">
        <f t="shared" si="7"/>
        <v>0</v>
      </c>
      <c r="J66" s="953">
        <f t="shared" si="7"/>
        <v>0</v>
      </c>
      <c r="K66" s="953">
        <f t="shared" si="7"/>
        <v>0</v>
      </c>
      <c r="L66" s="962"/>
      <c r="M66" s="962"/>
      <c r="N66" s="962"/>
      <c r="O66" s="962"/>
      <c r="P66" s="962"/>
      <c r="Q66" s="962"/>
      <c r="R66" s="962"/>
      <c r="S66" s="962"/>
      <c r="T66" s="962"/>
      <c r="U66" s="962"/>
      <c r="V66" s="962"/>
      <c r="W66" s="962"/>
      <c r="X66" s="962"/>
      <c r="Y66" s="962"/>
      <c r="Z66" s="962"/>
      <c r="AA66" s="962"/>
      <c r="AB66" s="962"/>
      <c r="AC66" s="962"/>
      <c r="AD66" s="962"/>
      <c r="AE66" s="962"/>
      <c r="AF66" s="962"/>
      <c r="AG66" s="962"/>
      <c r="AH66" s="962"/>
      <c r="AI66" s="963"/>
    </row>
    <row r="67" spans="2:35">
      <c r="B67" s="211">
        <v>4</v>
      </c>
      <c r="C67" s="208" t="s">
        <v>873</v>
      </c>
      <c r="D67" s="208" t="s">
        <v>881</v>
      </c>
      <c r="E67" s="208" t="s">
        <v>926</v>
      </c>
      <c r="F67" s="212" t="s">
        <v>874</v>
      </c>
      <c r="G67" s="212" t="s">
        <v>947</v>
      </c>
      <c r="H67" s="953">
        <f t="shared" si="7"/>
        <v>0</v>
      </c>
      <c r="I67" s="953">
        <f t="shared" si="7"/>
        <v>0</v>
      </c>
      <c r="J67" s="953">
        <f t="shared" si="7"/>
        <v>0</v>
      </c>
      <c r="K67" s="953">
        <f t="shared" si="7"/>
        <v>0</v>
      </c>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3"/>
    </row>
    <row r="68" spans="2:35">
      <c r="B68" s="211">
        <v>5</v>
      </c>
      <c r="C68" s="208" t="s">
        <v>873</v>
      </c>
      <c r="D68" s="208" t="s">
        <v>881</v>
      </c>
      <c r="E68" s="208" t="s">
        <v>909</v>
      </c>
      <c r="F68" s="212" t="s">
        <v>874</v>
      </c>
      <c r="G68" s="212" t="s">
        <v>948</v>
      </c>
      <c r="H68" s="953">
        <f t="shared" si="7"/>
        <v>0</v>
      </c>
      <c r="I68" s="953">
        <f t="shared" si="7"/>
        <v>0</v>
      </c>
      <c r="J68" s="953">
        <f t="shared" si="7"/>
        <v>0</v>
      </c>
      <c r="K68" s="953">
        <f t="shared" si="7"/>
        <v>0</v>
      </c>
      <c r="L68" s="962"/>
      <c r="M68" s="962"/>
      <c r="N68" s="962"/>
      <c r="O68" s="962"/>
      <c r="P68" s="962"/>
      <c r="Q68" s="962"/>
      <c r="R68" s="962"/>
      <c r="S68" s="962"/>
      <c r="T68" s="962"/>
      <c r="U68" s="962"/>
      <c r="V68" s="962"/>
      <c r="W68" s="962"/>
      <c r="X68" s="962"/>
      <c r="Y68" s="962"/>
      <c r="Z68" s="962"/>
      <c r="AA68" s="962"/>
      <c r="AB68" s="962"/>
      <c r="AC68" s="962"/>
      <c r="AD68" s="962"/>
      <c r="AE68" s="962"/>
      <c r="AF68" s="962"/>
      <c r="AG68" s="962"/>
      <c r="AH68" s="962"/>
      <c r="AI68" s="963"/>
    </row>
    <row r="69" spans="2:35">
      <c r="B69" s="211">
        <v>6</v>
      </c>
      <c r="C69" s="208" t="s">
        <v>873</v>
      </c>
      <c r="D69" s="208" t="s">
        <v>875</v>
      </c>
      <c r="E69" s="208" t="s">
        <v>867</v>
      </c>
      <c r="F69" s="212" t="s">
        <v>874</v>
      </c>
      <c r="G69" s="212" t="s">
        <v>949</v>
      </c>
      <c r="H69" s="953">
        <f t="shared" si="7"/>
        <v>0</v>
      </c>
      <c r="I69" s="953">
        <f t="shared" si="7"/>
        <v>0</v>
      </c>
      <c r="J69" s="953">
        <f t="shared" si="7"/>
        <v>0</v>
      </c>
      <c r="K69" s="953">
        <f t="shared" si="7"/>
        <v>0</v>
      </c>
      <c r="L69" s="962"/>
      <c r="M69" s="962"/>
      <c r="N69" s="962"/>
      <c r="O69" s="962"/>
      <c r="P69" s="962"/>
      <c r="Q69" s="962"/>
      <c r="R69" s="962"/>
      <c r="S69" s="962"/>
      <c r="T69" s="962"/>
      <c r="U69" s="962"/>
      <c r="V69" s="962"/>
      <c r="W69" s="962"/>
      <c r="X69" s="962"/>
      <c r="Y69" s="962"/>
      <c r="Z69" s="962"/>
      <c r="AA69" s="962"/>
      <c r="AB69" s="962"/>
      <c r="AC69" s="962"/>
      <c r="AD69" s="962"/>
      <c r="AE69" s="962"/>
      <c r="AF69" s="962"/>
      <c r="AG69" s="962"/>
      <c r="AH69" s="962"/>
      <c r="AI69" s="963"/>
    </row>
    <row r="70" spans="2:35">
      <c r="B70" s="211">
        <v>1</v>
      </c>
      <c r="C70" s="208" t="s">
        <v>875</v>
      </c>
      <c r="D70" s="208" t="s">
        <v>885</v>
      </c>
      <c r="E70" s="208" t="s">
        <v>909</v>
      </c>
      <c r="F70" s="212" t="s">
        <v>876</v>
      </c>
      <c r="G70" s="212" t="s">
        <v>950</v>
      </c>
      <c r="H70" s="953">
        <f t="shared" si="7"/>
        <v>0</v>
      </c>
      <c r="I70" s="953">
        <f t="shared" si="7"/>
        <v>0</v>
      </c>
      <c r="J70" s="953">
        <f t="shared" si="7"/>
        <v>0</v>
      </c>
      <c r="K70" s="953">
        <f t="shared" si="7"/>
        <v>0</v>
      </c>
      <c r="L70" s="962"/>
      <c r="M70" s="962"/>
      <c r="N70" s="962"/>
      <c r="O70" s="962"/>
      <c r="P70" s="962"/>
      <c r="Q70" s="962"/>
      <c r="R70" s="962"/>
      <c r="S70" s="962"/>
      <c r="T70" s="962"/>
      <c r="U70" s="962"/>
      <c r="V70" s="962"/>
      <c r="W70" s="962"/>
      <c r="X70" s="962"/>
      <c r="Y70" s="962"/>
      <c r="Z70" s="962"/>
      <c r="AA70" s="962"/>
      <c r="AB70" s="962"/>
      <c r="AC70" s="962"/>
      <c r="AD70" s="962"/>
      <c r="AE70" s="962"/>
      <c r="AF70" s="962"/>
      <c r="AG70" s="962"/>
      <c r="AH70" s="962"/>
      <c r="AI70" s="963"/>
    </row>
    <row r="71" spans="2:35">
      <c r="B71" s="211">
        <v>2</v>
      </c>
      <c r="C71" s="208" t="s">
        <v>875</v>
      </c>
      <c r="D71" s="208" t="s">
        <v>926</v>
      </c>
      <c r="E71" s="208" t="s">
        <v>904</v>
      </c>
      <c r="F71" s="212" t="s">
        <v>876</v>
      </c>
      <c r="G71" s="212" t="s">
        <v>951</v>
      </c>
      <c r="H71" s="953">
        <f t="shared" si="7"/>
        <v>0</v>
      </c>
      <c r="I71" s="953">
        <f t="shared" si="7"/>
        <v>0</v>
      </c>
      <c r="J71" s="953">
        <f t="shared" si="7"/>
        <v>0</v>
      </c>
      <c r="K71" s="953">
        <f t="shared" si="7"/>
        <v>0</v>
      </c>
      <c r="L71" s="962"/>
      <c r="M71" s="962"/>
      <c r="N71" s="962"/>
      <c r="O71" s="962"/>
      <c r="P71" s="962"/>
      <c r="Q71" s="962"/>
      <c r="R71" s="962"/>
      <c r="S71" s="962"/>
      <c r="T71" s="962"/>
      <c r="U71" s="962"/>
      <c r="V71" s="962"/>
      <c r="W71" s="962"/>
      <c r="X71" s="962"/>
      <c r="Y71" s="962"/>
      <c r="Z71" s="962"/>
      <c r="AA71" s="962"/>
      <c r="AB71" s="962"/>
      <c r="AC71" s="962"/>
      <c r="AD71" s="962"/>
      <c r="AE71" s="962"/>
      <c r="AF71" s="962"/>
      <c r="AG71" s="962"/>
      <c r="AH71" s="962"/>
      <c r="AI71" s="963"/>
    </row>
    <row r="72" spans="2:35">
      <c r="B72" s="211">
        <v>3</v>
      </c>
      <c r="C72" s="208" t="s">
        <v>875</v>
      </c>
      <c r="D72" s="208" t="s">
        <v>871</v>
      </c>
      <c r="E72" s="208" t="s">
        <v>916</v>
      </c>
      <c r="F72" s="212" t="s">
        <v>876</v>
      </c>
      <c r="G72" s="212" t="s">
        <v>952</v>
      </c>
      <c r="H72" s="953">
        <f t="shared" si="7"/>
        <v>0</v>
      </c>
      <c r="I72" s="953">
        <f t="shared" si="7"/>
        <v>0</v>
      </c>
      <c r="J72" s="953">
        <f t="shared" si="7"/>
        <v>0</v>
      </c>
      <c r="K72" s="953">
        <f t="shared" si="7"/>
        <v>0</v>
      </c>
      <c r="L72" s="962"/>
      <c r="M72" s="962"/>
      <c r="N72" s="962"/>
      <c r="O72" s="962"/>
      <c r="P72" s="962"/>
      <c r="Q72" s="962"/>
      <c r="R72" s="962"/>
      <c r="S72" s="962"/>
      <c r="T72" s="962"/>
      <c r="U72" s="962"/>
      <c r="V72" s="962"/>
      <c r="W72" s="962"/>
      <c r="X72" s="962"/>
      <c r="Y72" s="962"/>
      <c r="Z72" s="962"/>
      <c r="AA72" s="962"/>
      <c r="AB72" s="962"/>
      <c r="AC72" s="962"/>
      <c r="AD72" s="962"/>
      <c r="AE72" s="962"/>
      <c r="AF72" s="962"/>
      <c r="AG72" s="962"/>
      <c r="AH72" s="962"/>
      <c r="AI72" s="963"/>
    </row>
    <row r="73" spans="2:35">
      <c r="B73" s="211">
        <v>4</v>
      </c>
      <c r="C73" s="208" t="s">
        <v>875</v>
      </c>
      <c r="D73" s="208" t="s">
        <v>877</v>
      </c>
      <c r="E73" s="208" t="s">
        <v>920</v>
      </c>
      <c r="F73" s="212" t="s">
        <v>876</v>
      </c>
      <c r="G73" s="212" t="s">
        <v>953</v>
      </c>
      <c r="H73" s="953">
        <f t="shared" si="7"/>
        <v>0</v>
      </c>
      <c r="I73" s="953">
        <f t="shared" si="7"/>
        <v>0</v>
      </c>
      <c r="J73" s="953">
        <f t="shared" si="7"/>
        <v>0</v>
      </c>
      <c r="K73" s="953">
        <f t="shared" si="7"/>
        <v>0</v>
      </c>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3"/>
    </row>
    <row r="74" spans="2:35">
      <c r="B74" s="211">
        <v>5</v>
      </c>
      <c r="C74" s="208" t="s">
        <v>875</v>
      </c>
      <c r="D74" s="208" t="s">
        <v>881</v>
      </c>
      <c r="E74" s="208" t="s">
        <v>916</v>
      </c>
      <c r="F74" s="212" t="s">
        <v>876</v>
      </c>
      <c r="G74" s="212" t="s">
        <v>954</v>
      </c>
      <c r="H74" s="953">
        <f t="shared" si="7"/>
        <v>0</v>
      </c>
      <c r="I74" s="953">
        <f t="shared" si="7"/>
        <v>0</v>
      </c>
      <c r="J74" s="953">
        <f t="shared" si="7"/>
        <v>0</v>
      </c>
      <c r="K74" s="953">
        <f t="shared" si="7"/>
        <v>0</v>
      </c>
      <c r="L74" s="962"/>
      <c r="M74" s="962"/>
      <c r="N74" s="962"/>
      <c r="O74" s="962"/>
      <c r="P74" s="962"/>
      <c r="Q74" s="962"/>
      <c r="R74" s="962"/>
      <c r="S74" s="962"/>
      <c r="T74" s="962"/>
      <c r="U74" s="962"/>
      <c r="V74" s="962"/>
      <c r="W74" s="962"/>
      <c r="X74" s="962"/>
      <c r="Y74" s="962"/>
      <c r="Z74" s="962"/>
      <c r="AA74" s="962"/>
      <c r="AB74" s="962"/>
      <c r="AC74" s="962"/>
      <c r="AD74" s="962"/>
      <c r="AE74" s="962"/>
      <c r="AF74" s="962"/>
      <c r="AG74" s="962"/>
      <c r="AH74" s="962"/>
      <c r="AI74" s="963"/>
    </row>
    <row r="75" spans="2:35">
      <c r="B75" s="211">
        <v>6</v>
      </c>
      <c r="C75" s="208" t="s">
        <v>875</v>
      </c>
      <c r="D75" s="208" t="s">
        <v>883</v>
      </c>
      <c r="E75" s="208" t="s">
        <v>920</v>
      </c>
      <c r="F75" s="212" t="s">
        <v>876</v>
      </c>
      <c r="G75" s="212" t="s">
        <v>955</v>
      </c>
      <c r="H75" s="953">
        <f t="shared" si="7"/>
        <v>0</v>
      </c>
      <c r="I75" s="953">
        <f t="shared" si="7"/>
        <v>0</v>
      </c>
      <c r="J75" s="953">
        <f t="shared" si="7"/>
        <v>0</v>
      </c>
      <c r="K75" s="953">
        <f t="shared" si="7"/>
        <v>0</v>
      </c>
      <c r="L75" s="962"/>
      <c r="M75" s="962"/>
      <c r="N75" s="962"/>
      <c r="O75" s="962"/>
      <c r="P75" s="962"/>
      <c r="Q75" s="962"/>
      <c r="R75" s="962"/>
      <c r="S75" s="962"/>
      <c r="T75" s="962"/>
      <c r="U75" s="962"/>
      <c r="V75" s="962"/>
      <c r="W75" s="962"/>
      <c r="X75" s="962"/>
      <c r="Y75" s="962"/>
      <c r="Z75" s="962"/>
      <c r="AA75" s="962"/>
      <c r="AB75" s="962"/>
      <c r="AC75" s="962"/>
      <c r="AD75" s="962"/>
      <c r="AE75" s="962"/>
      <c r="AF75" s="962"/>
      <c r="AG75" s="962"/>
      <c r="AH75" s="962"/>
      <c r="AI75" s="963"/>
    </row>
    <row r="76" spans="2:35">
      <c r="B76" s="211">
        <v>7</v>
      </c>
      <c r="C76" s="208" t="s">
        <v>875</v>
      </c>
      <c r="D76" s="208" t="s">
        <v>885</v>
      </c>
      <c r="E76" s="208" t="s">
        <v>891</v>
      </c>
      <c r="F76" s="212" t="s">
        <v>876</v>
      </c>
      <c r="G76" s="212" t="s">
        <v>956</v>
      </c>
      <c r="H76" s="953">
        <f t="shared" si="7"/>
        <v>0</v>
      </c>
      <c r="I76" s="953">
        <f t="shared" si="7"/>
        <v>0</v>
      </c>
      <c r="J76" s="953">
        <f t="shared" si="7"/>
        <v>0</v>
      </c>
      <c r="K76" s="953">
        <f t="shared" si="7"/>
        <v>0</v>
      </c>
      <c r="L76" s="962"/>
      <c r="M76" s="962"/>
      <c r="N76" s="962"/>
      <c r="O76" s="962"/>
      <c r="P76" s="962"/>
      <c r="Q76" s="962"/>
      <c r="R76" s="962"/>
      <c r="S76" s="962"/>
      <c r="T76" s="962"/>
      <c r="U76" s="962"/>
      <c r="V76" s="962"/>
      <c r="W76" s="962"/>
      <c r="X76" s="962"/>
      <c r="Y76" s="962"/>
      <c r="Z76" s="962"/>
      <c r="AA76" s="962"/>
      <c r="AB76" s="962"/>
      <c r="AC76" s="962"/>
      <c r="AD76" s="962"/>
      <c r="AE76" s="962"/>
      <c r="AF76" s="962"/>
      <c r="AG76" s="962"/>
      <c r="AH76" s="962"/>
      <c r="AI76" s="963"/>
    </row>
    <row r="77" spans="2:35">
      <c r="B77" s="211">
        <v>8</v>
      </c>
      <c r="C77" s="208" t="s">
        <v>875</v>
      </c>
      <c r="D77" s="208" t="s">
        <v>914</v>
      </c>
      <c r="E77" s="208" t="s">
        <v>891</v>
      </c>
      <c r="F77" s="212" t="s">
        <v>876</v>
      </c>
      <c r="G77" s="212" t="s">
        <v>957</v>
      </c>
      <c r="H77" s="953">
        <f t="shared" si="7"/>
        <v>0</v>
      </c>
      <c r="I77" s="953">
        <f t="shared" si="7"/>
        <v>0</v>
      </c>
      <c r="J77" s="953">
        <f t="shared" si="7"/>
        <v>0</v>
      </c>
      <c r="K77" s="953">
        <f t="shared" si="7"/>
        <v>0</v>
      </c>
      <c r="L77" s="962"/>
      <c r="M77" s="962"/>
      <c r="N77" s="962"/>
      <c r="O77" s="962"/>
      <c r="P77" s="962"/>
      <c r="Q77" s="962"/>
      <c r="R77" s="962"/>
      <c r="S77" s="962"/>
      <c r="T77" s="962"/>
      <c r="U77" s="962"/>
      <c r="V77" s="962"/>
      <c r="W77" s="962"/>
      <c r="X77" s="962"/>
      <c r="Y77" s="962"/>
      <c r="Z77" s="962"/>
      <c r="AA77" s="962"/>
      <c r="AB77" s="962"/>
      <c r="AC77" s="962"/>
      <c r="AD77" s="962"/>
      <c r="AE77" s="962"/>
      <c r="AF77" s="962"/>
      <c r="AG77" s="962"/>
      <c r="AH77" s="962"/>
      <c r="AI77" s="963"/>
    </row>
    <row r="78" spans="2:35">
      <c r="B78" s="211">
        <v>9</v>
      </c>
      <c r="C78" s="208" t="s">
        <v>875</v>
      </c>
      <c r="D78" s="208" t="s">
        <v>958</v>
      </c>
      <c r="E78" s="208" t="s">
        <v>916</v>
      </c>
      <c r="F78" s="212" t="s">
        <v>876</v>
      </c>
      <c r="G78" s="212" t="s">
        <v>959</v>
      </c>
      <c r="H78" s="953">
        <f t="shared" si="7"/>
        <v>0</v>
      </c>
      <c r="I78" s="953">
        <f t="shared" si="7"/>
        <v>0</v>
      </c>
      <c r="J78" s="953">
        <f t="shared" si="7"/>
        <v>0</v>
      </c>
      <c r="K78" s="953">
        <f t="shared" si="7"/>
        <v>0</v>
      </c>
      <c r="L78" s="962"/>
      <c r="M78" s="962"/>
      <c r="N78" s="962"/>
      <c r="O78" s="962"/>
      <c r="P78" s="962"/>
      <c r="Q78" s="962"/>
      <c r="R78" s="962"/>
      <c r="S78" s="962"/>
      <c r="T78" s="962"/>
      <c r="U78" s="962"/>
      <c r="V78" s="962"/>
      <c r="W78" s="962"/>
      <c r="X78" s="962"/>
      <c r="Y78" s="962"/>
      <c r="Z78" s="962"/>
      <c r="AA78" s="962"/>
      <c r="AB78" s="962"/>
      <c r="AC78" s="962"/>
      <c r="AD78" s="962"/>
      <c r="AE78" s="962"/>
      <c r="AF78" s="962"/>
      <c r="AG78" s="962"/>
      <c r="AH78" s="962"/>
      <c r="AI78" s="963"/>
    </row>
    <row r="79" spans="2:35">
      <c r="B79" s="211">
        <v>1</v>
      </c>
      <c r="C79" s="208" t="s">
        <v>877</v>
      </c>
      <c r="D79" s="208" t="s">
        <v>871</v>
      </c>
      <c r="E79" s="208" t="s">
        <v>926</v>
      </c>
      <c r="F79" s="212" t="s">
        <v>878</v>
      </c>
      <c r="G79" s="212" t="s">
        <v>960</v>
      </c>
      <c r="H79" s="953">
        <f t="shared" si="7"/>
        <v>0</v>
      </c>
      <c r="I79" s="953">
        <f t="shared" si="7"/>
        <v>0</v>
      </c>
      <c r="J79" s="953">
        <f t="shared" si="7"/>
        <v>0</v>
      </c>
      <c r="K79" s="953">
        <f t="shared" si="7"/>
        <v>0</v>
      </c>
      <c r="L79" s="962"/>
      <c r="M79" s="962"/>
      <c r="N79" s="962"/>
      <c r="O79" s="962"/>
      <c r="P79" s="962"/>
      <c r="Q79" s="962"/>
      <c r="R79" s="962"/>
      <c r="S79" s="962"/>
      <c r="T79" s="962"/>
      <c r="U79" s="962"/>
      <c r="V79" s="962"/>
      <c r="W79" s="962"/>
      <c r="X79" s="962"/>
      <c r="Y79" s="962"/>
      <c r="Z79" s="962"/>
      <c r="AA79" s="962"/>
      <c r="AB79" s="962"/>
      <c r="AC79" s="962"/>
      <c r="AD79" s="962"/>
      <c r="AE79" s="962"/>
      <c r="AF79" s="962"/>
      <c r="AG79" s="962"/>
      <c r="AH79" s="962"/>
      <c r="AI79" s="963"/>
    </row>
    <row r="80" spans="2:35">
      <c r="B80" s="211">
        <v>2</v>
      </c>
      <c r="C80" s="208" t="s">
        <v>877</v>
      </c>
      <c r="D80" s="208" t="s">
        <v>873</v>
      </c>
      <c r="E80" s="208" t="s">
        <v>891</v>
      </c>
      <c r="F80" s="212" t="s">
        <v>878</v>
      </c>
      <c r="G80" s="212" t="s">
        <v>961</v>
      </c>
      <c r="H80" s="953">
        <f t="shared" si="7"/>
        <v>0</v>
      </c>
      <c r="I80" s="953">
        <f t="shared" si="7"/>
        <v>0</v>
      </c>
      <c r="J80" s="953">
        <f t="shared" si="7"/>
        <v>0</v>
      </c>
      <c r="K80" s="953">
        <f t="shared" si="7"/>
        <v>0</v>
      </c>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3"/>
    </row>
    <row r="81" spans="2:35">
      <c r="B81" s="211">
        <v>3</v>
      </c>
      <c r="C81" s="208" t="s">
        <v>877</v>
      </c>
      <c r="D81" s="208" t="s">
        <v>875</v>
      </c>
      <c r="E81" s="208" t="s">
        <v>916</v>
      </c>
      <c r="F81" s="212" t="s">
        <v>878</v>
      </c>
      <c r="G81" s="212" t="s">
        <v>962</v>
      </c>
      <c r="H81" s="953">
        <f t="shared" si="7"/>
        <v>0</v>
      </c>
      <c r="I81" s="953">
        <f t="shared" si="7"/>
        <v>0</v>
      </c>
      <c r="J81" s="953">
        <f t="shared" si="7"/>
        <v>0</v>
      </c>
      <c r="K81" s="953">
        <f t="shared" si="7"/>
        <v>0</v>
      </c>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3"/>
    </row>
    <row r="82" spans="2:35">
      <c r="B82" s="211">
        <v>4</v>
      </c>
      <c r="C82" s="208" t="s">
        <v>877</v>
      </c>
      <c r="D82" s="208" t="s">
        <v>881</v>
      </c>
      <c r="E82" s="208" t="s">
        <v>905</v>
      </c>
      <c r="F82" s="212" t="s">
        <v>878</v>
      </c>
      <c r="G82" s="212" t="s">
        <v>963</v>
      </c>
      <c r="H82" s="953">
        <f t="shared" si="7"/>
        <v>0</v>
      </c>
      <c r="I82" s="953">
        <f t="shared" si="7"/>
        <v>0</v>
      </c>
      <c r="J82" s="953">
        <f t="shared" si="7"/>
        <v>0</v>
      </c>
      <c r="K82" s="953">
        <f t="shared" si="7"/>
        <v>0</v>
      </c>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3"/>
    </row>
    <row r="83" spans="2:35">
      <c r="B83" s="211">
        <v>5</v>
      </c>
      <c r="C83" s="208" t="s">
        <v>877</v>
      </c>
      <c r="D83" s="208" t="s">
        <v>881</v>
      </c>
      <c r="E83" s="208" t="s">
        <v>904</v>
      </c>
      <c r="F83" s="212" t="s">
        <v>878</v>
      </c>
      <c r="G83" s="212" t="s">
        <v>964</v>
      </c>
      <c r="H83" s="953">
        <f t="shared" si="7"/>
        <v>0</v>
      </c>
      <c r="I83" s="953">
        <f t="shared" si="7"/>
        <v>0</v>
      </c>
      <c r="J83" s="953">
        <f t="shared" si="7"/>
        <v>0</v>
      </c>
      <c r="K83" s="953">
        <f t="shared" si="7"/>
        <v>0</v>
      </c>
      <c r="L83" s="962"/>
      <c r="M83" s="962"/>
      <c r="N83" s="962"/>
      <c r="O83" s="962"/>
      <c r="P83" s="962"/>
      <c r="Q83" s="962"/>
      <c r="R83" s="962"/>
      <c r="S83" s="962"/>
      <c r="T83" s="962"/>
      <c r="U83" s="962"/>
      <c r="V83" s="962"/>
      <c r="W83" s="962"/>
      <c r="X83" s="962"/>
      <c r="Y83" s="962"/>
      <c r="Z83" s="962"/>
      <c r="AA83" s="962"/>
      <c r="AB83" s="962"/>
      <c r="AC83" s="962"/>
      <c r="AD83" s="962"/>
      <c r="AE83" s="962"/>
      <c r="AF83" s="962"/>
      <c r="AG83" s="962"/>
      <c r="AH83" s="962"/>
      <c r="AI83" s="963"/>
    </row>
    <row r="84" spans="2:35">
      <c r="B84" s="211">
        <v>6</v>
      </c>
      <c r="C84" s="208" t="s">
        <v>877</v>
      </c>
      <c r="D84" s="208" t="s">
        <v>958</v>
      </c>
      <c r="E84" s="208" t="s">
        <v>912</v>
      </c>
      <c r="F84" s="212" t="s">
        <v>878</v>
      </c>
      <c r="G84" s="212" t="s">
        <v>965</v>
      </c>
      <c r="H84" s="953">
        <f t="shared" si="7"/>
        <v>0</v>
      </c>
      <c r="I84" s="953">
        <f t="shared" si="7"/>
        <v>0</v>
      </c>
      <c r="J84" s="953">
        <f t="shared" si="7"/>
        <v>0</v>
      </c>
      <c r="K84" s="953">
        <f t="shared" si="7"/>
        <v>0</v>
      </c>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3"/>
    </row>
    <row r="85" spans="2:35">
      <c r="B85" s="211">
        <v>1</v>
      </c>
      <c r="C85" s="208" t="s">
        <v>879</v>
      </c>
      <c r="D85" s="208" t="s">
        <v>877</v>
      </c>
      <c r="E85" s="208" t="s">
        <v>926</v>
      </c>
      <c r="F85" s="212" t="s">
        <v>880</v>
      </c>
      <c r="G85" s="212" t="s">
        <v>966</v>
      </c>
      <c r="H85" s="953">
        <f t="shared" si="7"/>
        <v>0</v>
      </c>
      <c r="I85" s="953">
        <f t="shared" si="7"/>
        <v>0</v>
      </c>
      <c r="J85" s="953">
        <f t="shared" si="7"/>
        <v>0</v>
      </c>
      <c r="K85" s="953">
        <f t="shared" si="7"/>
        <v>0</v>
      </c>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3"/>
    </row>
    <row r="86" spans="2:35">
      <c r="B86" s="211">
        <v>2</v>
      </c>
      <c r="C86" s="208" t="s">
        <v>879</v>
      </c>
      <c r="D86" s="208" t="s">
        <v>881</v>
      </c>
      <c r="E86" s="208" t="s">
        <v>891</v>
      </c>
      <c r="F86" s="212" t="s">
        <v>880</v>
      </c>
      <c r="G86" s="212" t="s">
        <v>967</v>
      </c>
      <c r="H86" s="953">
        <f t="shared" si="7"/>
        <v>0</v>
      </c>
      <c r="I86" s="953">
        <f t="shared" si="7"/>
        <v>0</v>
      </c>
      <c r="J86" s="953">
        <f t="shared" si="7"/>
        <v>0</v>
      </c>
      <c r="K86" s="953">
        <f t="shared" si="7"/>
        <v>0</v>
      </c>
      <c r="L86" s="962"/>
      <c r="M86" s="962"/>
      <c r="N86" s="962"/>
      <c r="O86" s="962"/>
      <c r="P86" s="962"/>
      <c r="Q86" s="962"/>
      <c r="R86" s="962"/>
      <c r="S86" s="962"/>
      <c r="T86" s="962"/>
      <c r="U86" s="962"/>
      <c r="V86" s="962"/>
      <c r="W86" s="962"/>
      <c r="X86" s="962"/>
      <c r="Y86" s="962"/>
      <c r="Z86" s="962"/>
      <c r="AA86" s="962"/>
      <c r="AB86" s="962"/>
      <c r="AC86" s="962"/>
      <c r="AD86" s="962"/>
      <c r="AE86" s="962"/>
      <c r="AF86" s="962"/>
      <c r="AG86" s="962"/>
      <c r="AH86" s="962"/>
      <c r="AI86" s="963"/>
    </row>
    <row r="87" spans="2:35">
      <c r="B87" s="211">
        <v>3</v>
      </c>
      <c r="C87" s="208" t="s">
        <v>879</v>
      </c>
      <c r="D87" s="208" t="s">
        <v>881</v>
      </c>
      <c r="E87" s="208" t="s">
        <v>912</v>
      </c>
      <c r="F87" s="212" t="s">
        <v>880</v>
      </c>
      <c r="G87" s="212" t="s">
        <v>968</v>
      </c>
      <c r="H87" s="953">
        <f t="shared" si="7"/>
        <v>0</v>
      </c>
      <c r="I87" s="953">
        <f t="shared" si="7"/>
        <v>0</v>
      </c>
      <c r="J87" s="953">
        <f t="shared" si="7"/>
        <v>0</v>
      </c>
      <c r="K87" s="953">
        <f t="shared" si="7"/>
        <v>0</v>
      </c>
      <c r="L87" s="962"/>
      <c r="M87" s="962"/>
      <c r="N87" s="962"/>
      <c r="O87" s="962"/>
      <c r="P87" s="962"/>
      <c r="Q87" s="962"/>
      <c r="R87" s="962"/>
      <c r="S87" s="962"/>
      <c r="T87" s="962"/>
      <c r="U87" s="962"/>
      <c r="V87" s="962"/>
      <c r="W87" s="962"/>
      <c r="X87" s="962"/>
      <c r="Y87" s="962"/>
      <c r="Z87" s="962"/>
      <c r="AA87" s="962"/>
      <c r="AB87" s="962"/>
      <c r="AC87" s="962"/>
      <c r="AD87" s="962"/>
      <c r="AE87" s="962"/>
      <c r="AF87" s="962"/>
      <c r="AG87" s="962"/>
      <c r="AH87" s="962"/>
      <c r="AI87" s="963"/>
    </row>
    <row r="88" spans="2:35">
      <c r="B88" s="211">
        <v>4</v>
      </c>
      <c r="C88" s="208" t="s">
        <v>879</v>
      </c>
      <c r="D88" s="208" t="s">
        <v>881</v>
      </c>
      <c r="E88" s="208" t="s">
        <v>914</v>
      </c>
      <c r="F88" s="212" t="s">
        <v>880</v>
      </c>
      <c r="G88" s="212" t="s">
        <v>969</v>
      </c>
      <c r="H88" s="953">
        <f t="shared" si="7"/>
        <v>0</v>
      </c>
      <c r="I88" s="953">
        <f t="shared" si="7"/>
        <v>0</v>
      </c>
      <c r="J88" s="953">
        <f t="shared" si="7"/>
        <v>0</v>
      </c>
      <c r="K88" s="953">
        <f t="shared" si="7"/>
        <v>0</v>
      </c>
      <c r="L88" s="962"/>
      <c r="M88" s="962"/>
      <c r="N88" s="962"/>
      <c r="O88" s="962"/>
      <c r="P88" s="962"/>
      <c r="Q88" s="962"/>
      <c r="R88" s="962"/>
      <c r="S88" s="962"/>
      <c r="T88" s="962"/>
      <c r="U88" s="962"/>
      <c r="V88" s="962"/>
      <c r="W88" s="962"/>
      <c r="X88" s="962"/>
      <c r="Y88" s="962"/>
      <c r="Z88" s="962"/>
      <c r="AA88" s="962"/>
      <c r="AB88" s="962"/>
      <c r="AC88" s="962"/>
      <c r="AD88" s="962"/>
      <c r="AE88" s="962"/>
      <c r="AF88" s="962"/>
      <c r="AG88" s="962"/>
      <c r="AH88" s="962"/>
      <c r="AI88" s="963"/>
    </row>
    <row r="89" spans="2:35">
      <c r="B89" s="211">
        <v>5</v>
      </c>
      <c r="C89" s="208" t="s">
        <v>879</v>
      </c>
      <c r="D89" s="208" t="s">
        <v>881</v>
      </c>
      <c r="E89" s="208" t="s">
        <v>920</v>
      </c>
      <c r="F89" s="212" t="s">
        <v>880</v>
      </c>
      <c r="G89" s="212" t="s">
        <v>970</v>
      </c>
      <c r="H89" s="953">
        <f t="shared" si="7"/>
        <v>0</v>
      </c>
      <c r="I89" s="953">
        <f t="shared" si="7"/>
        <v>0</v>
      </c>
      <c r="J89" s="953">
        <f t="shared" si="7"/>
        <v>0</v>
      </c>
      <c r="K89" s="953">
        <f t="shared" si="7"/>
        <v>0</v>
      </c>
      <c r="L89" s="962"/>
      <c r="M89" s="962"/>
      <c r="N89" s="962"/>
      <c r="O89" s="962"/>
      <c r="P89" s="962"/>
      <c r="Q89" s="962"/>
      <c r="R89" s="962"/>
      <c r="S89" s="962"/>
      <c r="T89" s="962"/>
      <c r="U89" s="962"/>
      <c r="V89" s="962"/>
      <c r="W89" s="962"/>
      <c r="X89" s="962"/>
      <c r="Y89" s="962"/>
      <c r="Z89" s="962"/>
      <c r="AA89" s="962"/>
      <c r="AB89" s="962"/>
      <c r="AC89" s="962"/>
      <c r="AD89" s="962"/>
      <c r="AE89" s="962"/>
      <c r="AF89" s="962"/>
      <c r="AG89" s="962"/>
      <c r="AH89" s="962"/>
      <c r="AI89" s="963"/>
    </row>
    <row r="90" spans="2:35">
      <c r="B90" s="211">
        <v>6</v>
      </c>
      <c r="C90" s="208" t="s">
        <v>879</v>
      </c>
      <c r="D90" s="208" t="s">
        <v>958</v>
      </c>
      <c r="E90" s="208" t="s">
        <v>907</v>
      </c>
      <c r="F90" s="212" t="s">
        <v>880</v>
      </c>
      <c r="G90" s="212" t="s">
        <v>971</v>
      </c>
      <c r="H90" s="953">
        <f t="shared" si="7"/>
        <v>0</v>
      </c>
      <c r="I90" s="953">
        <f t="shared" si="7"/>
        <v>0</v>
      </c>
      <c r="J90" s="953">
        <f t="shared" si="7"/>
        <v>0</v>
      </c>
      <c r="K90" s="953">
        <f t="shared" si="7"/>
        <v>0</v>
      </c>
      <c r="L90" s="962"/>
      <c r="M90" s="962"/>
      <c r="N90" s="962"/>
      <c r="O90" s="962"/>
      <c r="P90" s="962"/>
      <c r="Q90" s="962"/>
      <c r="R90" s="962"/>
      <c r="S90" s="962"/>
      <c r="T90" s="962"/>
      <c r="U90" s="962"/>
      <c r="V90" s="962"/>
      <c r="W90" s="962"/>
      <c r="X90" s="962"/>
      <c r="Y90" s="962"/>
      <c r="Z90" s="962"/>
      <c r="AA90" s="962"/>
      <c r="AB90" s="962"/>
      <c r="AC90" s="962"/>
      <c r="AD90" s="962"/>
      <c r="AE90" s="962"/>
      <c r="AF90" s="962"/>
      <c r="AG90" s="962"/>
      <c r="AH90" s="962"/>
      <c r="AI90" s="963"/>
    </row>
    <row r="91" spans="2:35">
      <c r="B91" s="211">
        <v>1</v>
      </c>
      <c r="C91" s="208" t="s">
        <v>881</v>
      </c>
      <c r="D91" s="208" t="s">
        <v>926</v>
      </c>
      <c r="E91" s="208" t="s">
        <v>907</v>
      </c>
      <c r="F91" s="212" t="s">
        <v>882</v>
      </c>
      <c r="G91" s="212" t="s">
        <v>972</v>
      </c>
      <c r="H91" s="953">
        <f t="shared" si="7"/>
        <v>0</v>
      </c>
      <c r="I91" s="953">
        <f t="shared" si="7"/>
        <v>0</v>
      </c>
      <c r="J91" s="953">
        <f t="shared" si="7"/>
        <v>0</v>
      </c>
      <c r="K91" s="953">
        <f t="shared" si="7"/>
        <v>0</v>
      </c>
      <c r="L91" s="962"/>
      <c r="M91" s="962"/>
      <c r="N91" s="962"/>
      <c r="O91" s="962"/>
      <c r="P91" s="962"/>
      <c r="Q91" s="962"/>
      <c r="R91" s="962"/>
      <c r="S91" s="962"/>
      <c r="T91" s="962"/>
      <c r="U91" s="962"/>
      <c r="V91" s="962"/>
      <c r="W91" s="962"/>
      <c r="X91" s="962"/>
      <c r="Y91" s="962"/>
      <c r="Z91" s="962"/>
      <c r="AA91" s="962"/>
      <c r="AB91" s="962"/>
      <c r="AC91" s="962"/>
      <c r="AD91" s="962"/>
      <c r="AE91" s="962"/>
      <c r="AF91" s="962"/>
      <c r="AG91" s="962"/>
      <c r="AH91" s="962"/>
      <c r="AI91" s="963"/>
    </row>
    <row r="92" spans="2:35">
      <c r="B92" s="211">
        <v>2</v>
      </c>
      <c r="C92" s="208" t="s">
        <v>881</v>
      </c>
      <c r="D92" s="208" t="s">
        <v>871</v>
      </c>
      <c r="E92" s="208" t="s">
        <v>905</v>
      </c>
      <c r="F92" s="212" t="s">
        <v>882</v>
      </c>
      <c r="G92" s="212" t="s">
        <v>973</v>
      </c>
      <c r="H92" s="953">
        <f t="shared" si="7"/>
        <v>0</v>
      </c>
      <c r="I92" s="953">
        <f t="shared" si="7"/>
        <v>0</v>
      </c>
      <c r="J92" s="953">
        <f t="shared" si="7"/>
        <v>0</v>
      </c>
      <c r="K92" s="953">
        <f t="shared" si="7"/>
        <v>0</v>
      </c>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3"/>
    </row>
    <row r="93" spans="2:35">
      <c r="B93" s="211">
        <v>3</v>
      </c>
      <c r="C93" s="208" t="s">
        <v>881</v>
      </c>
      <c r="D93" s="208" t="s">
        <v>871</v>
      </c>
      <c r="E93" s="208" t="s">
        <v>909</v>
      </c>
      <c r="F93" s="212" t="s">
        <v>882</v>
      </c>
      <c r="G93" s="212" t="s">
        <v>974</v>
      </c>
      <c r="H93" s="953">
        <f t="shared" si="7"/>
        <v>0</v>
      </c>
      <c r="I93" s="953">
        <f t="shared" si="7"/>
        <v>0</v>
      </c>
      <c r="J93" s="953">
        <f t="shared" si="7"/>
        <v>0</v>
      </c>
      <c r="K93" s="953">
        <f t="shared" si="7"/>
        <v>0</v>
      </c>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3"/>
    </row>
    <row r="94" spans="2:35">
      <c r="B94" s="211">
        <v>4</v>
      </c>
      <c r="C94" s="208" t="s">
        <v>881</v>
      </c>
      <c r="D94" s="208" t="s">
        <v>873</v>
      </c>
      <c r="E94" s="208" t="s">
        <v>926</v>
      </c>
      <c r="F94" s="212" t="s">
        <v>882</v>
      </c>
      <c r="G94" s="212" t="s">
        <v>975</v>
      </c>
      <c r="H94" s="953">
        <f t="shared" si="7"/>
        <v>0</v>
      </c>
      <c r="I94" s="953">
        <f t="shared" si="7"/>
        <v>0</v>
      </c>
      <c r="J94" s="953">
        <f t="shared" si="7"/>
        <v>0</v>
      </c>
      <c r="K94" s="953">
        <f t="shared" si="7"/>
        <v>0</v>
      </c>
      <c r="L94" s="962"/>
      <c r="M94" s="962"/>
      <c r="N94" s="962"/>
      <c r="O94" s="962"/>
      <c r="P94" s="962"/>
      <c r="Q94" s="962"/>
      <c r="R94" s="962"/>
      <c r="S94" s="962"/>
      <c r="T94" s="962"/>
      <c r="U94" s="962"/>
      <c r="V94" s="962"/>
      <c r="W94" s="962"/>
      <c r="X94" s="962"/>
      <c r="Y94" s="962"/>
      <c r="Z94" s="962"/>
      <c r="AA94" s="962"/>
      <c r="AB94" s="962"/>
      <c r="AC94" s="962"/>
      <c r="AD94" s="962"/>
      <c r="AE94" s="962"/>
      <c r="AF94" s="962"/>
      <c r="AG94" s="962"/>
      <c r="AH94" s="962"/>
      <c r="AI94" s="963"/>
    </row>
    <row r="95" spans="2:35">
      <c r="B95" s="211">
        <v>5</v>
      </c>
      <c r="C95" s="208" t="s">
        <v>881</v>
      </c>
      <c r="D95" s="208" t="s">
        <v>877</v>
      </c>
      <c r="E95" s="208" t="s">
        <v>891</v>
      </c>
      <c r="F95" s="212" t="s">
        <v>882</v>
      </c>
      <c r="G95" s="212" t="s">
        <v>976</v>
      </c>
      <c r="H95" s="953">
        <f t="shared" si="7"/>
        <v>0</v>
      </c>
      <c r="I95" s="953">
        <f t="shared" si="7"/>
        <v>0</v>
      </c>
      <c r="J95" s="953">
        <f t="shared" si="7"/>
        <v>0</v>
      </c>
      <c r="K95" s="953">
        <f t="shared" si="7"/>
        <v>0</v>
      </c>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3"/>
    </row>
    <row r="96" spans="2:35">
      <c r="B96" s="211">
        <v>6</v>
      </c>
      <c r="C96" s="208" t="s">
        <v>881</v>
      </c>
      <c r="D96" s="208" t="s">
        <v>883</v>
      </c>
      <c r="E96" s="208" t="s">
        <v>912</v>
      </c>
      <c r="F96" s="212" t="s">
        <v>882</v>
      </c>
      <c r="G96" s="212" t="s">
        <v>977</v>
      </c>
      <c r="H96" s="953">
        <f t="shared" si="7"/>
        <v>0</v>
      </c>
      <c r="I96" s="953">
        <f t="shared" si="7"/>
        <v>0</v>
      </c>
      <c r="J96" s="953">
        <f t="shared" si="7"/>
        <v>0</v>
      </c>
      <c r="K96" s="953">
        <f t="shared" si="7"/>
        <v>0</v>
      </c>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3"/>
    </row>
    <row r="97" spans="2:35">
      <c r="B97" s="211">
        <v>7</v>
      </c>
      <c r="C97" s="208" t="s">
        <v>881</v>
      </c>
      <c r="D97" s="208" t="s">
        <v>871</v>
      </c>
      <c r="E97" s="208" t="s">
        <v>978</v>
      </c>
      <c r="F97" s="212" t="s">
        <v>882</v>
      </c>
      <c r="G97" s="212" t="s">
        <v>979</v>
      </c>
      <c r="H97" s="953">
        <f t="shared" si="7"/>
        <v>0</v>
      </c>
      <c r="I97" s="953">
        <f t="shared" si="7"/>
        <v>0</v>
      </c>
      <c r="J97" s="953">
        <f t="shared" si="7"/>
        <v>0</v>
      </c>
      <c r="K97" s="953">
        <f t="shared" si="7"/>
        <v>0</v>
      </c>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3"/>
    </row>
    <row r="98" spans="2:35">
      <c r="B98" s="211">
        <v>1</v>
      </c>
      <c r="C98" s="208" t="s">
        <v>883</v>
      </c>
      <c r="D98" s="208" t="s">
        <v>926</v>
      </c>
      <c r="E98" s="208" t="s">
        <v>916</v>
      </c>
      <c r="F98" s="212" t="s">
        <v>884</v>
      </c>
      <c r="G98" s="212" t="s">
        <v>980</v>
      </c>
      <c r="H98" s="953">
        <f t="shared" si="7"/>
        <v>0</v>
      </c>
      <c r="I98" s="953">
        <f t="shared" si="7"/>
        <v>0</v>
      </c>
      <c r="J98" s="953">
        <f t="shared" si="7"/>
        <v>0</v>
      </c>
      <c r="K98" s="953">
        <f t="shared" si="7"/>
        <v>0</v>
      </c>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3"/>
    </row>
    <row r="99" spans="2:35">
      <c r="B99" s="211">
        <v>2</v>
      </c>
      <c r="C99" s="208" t="s">
        <v>883</v>
      </c>
      <c r="D99" s="208" t="s">
        <v>926</v>
      </c>
      <c r="E99" s="208" t="s">
        <v>905</v>
      </c>
      <c r="F99" s="212" t="s">
        <v>884</v>
      </c>
      <c r="G99" s="212" t="s">
        <v>981</v>
      </c>
      <c r="H99" s="953">
        <f t="shared" si="7"/>
        <v>0</v>
      </c>
      <c r="I99" s="953">
        <f t="shared" si="7"/>
        <v>0</v>
      </c>
      <c r="J99" s="953">
        <f t="shared" si="7"/>
        <v>0</v>
      </c>
      <c r="K99" s="953">
        <f t="shared" ref="K99:K156" si="8">SUM(O99,S99,W99,AA99,AE99,AI99)</f>
        <v>0</v>
      </c>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3"/>
    </row>
    <row r="100" spans="2:35">
      <c r="B100" s="211">
        <v>3</v>
      </c>
      <c r="C100" s="208" t="s">
        <v>883</v>
      </c>
      <c r="D100" s="208" t="s">
        <v>871</v>
      </c>
      <c r="E100" s="208" t="s">
        <v>920</v>
      </c>
      <c r="F100" s="212" t="s">
        <v>884</v>
      </c>
      <c r="G100" s="212" t="s">
        <v>982</v>
      </c>
      <c r="H100" s="953">
        <f t="shared" ref="H100:J156" si="9">SUM(L100,P100,T100,X100,AB100,AF100)</f>
        <v>0</v>
      </c>
      <c r="I100" s="953">
        <f t="shared" si="9"/>
        <v>0</v>
      </c>
      <c r="J100" s="953">
        <f t="shared" si="9"/>
        <v>0</v>
      </c>
      <c r="K100" s="953">
        <f t="shared" si="8"/>
        <v>0</v>
      </c>
      <c r="L100" s="962"/>
      <c r="M100" s="962"/>
      <c r="N100" s="962"/>
      <c r="O100" s="962"/>
      <c r="P100" s="962"/>
      <c r="Q100" s="962"/>
      <c r="R100" s="962"/>
      <c r="S100" s="962"/>
      <c r="T100" s="962"/>
      <c r="U100" s="962"/>
      <c r="V100" s="962"/>
      <c r="W100" s="962"/>
      <c r="X100" s="962"/>
      <c r="Y100" s="962"/>
      <c r="Z100" s="962"/>
      <c r="AA100" s="962"/>
      <c r="AB100" s="962"/>
      <c r="AC100" s="962"/>
      <c r="AD100" s="962"/>
      <c r="AE100" s="962"/>
      <c r="AF100" s="962"/>
      <c r="AG100" s="962"/>
      <c r="AH100" s="962"/>
      <c r="AI100" s="963"/>
    </row>
    <row r="101" spans="2:35">
      <c r="B101" s="211">
        <v>4</v>
      </c>
      <c r="C101" s="208" t="s">
        <v>883</v>
      </c>
      <c r="D101" s="208" t="s">
        <v>885</v>
      </c>
      <c r="E101" s="208" t="s">
        <v>920</v>
      </c>
      <c r="F101" s="212" t="s">
        <v>884</v>
      </c>
      <c r="G101" s="212" t="s">
        <v>983</v>
      </c>
      <c r="H101" s="953">
        <f t="shared" si="9"/>
        <v>0</v>
      </c>
      <c r="I101" s="953">
        <f t="shared" si="9"/>
        <v>0</v>
      </c>
      <c r="J101" s="953">
        <f t="shared" si="9"/>
        <v>0</v>
      </c>
      <c r="K101" s="953">
        <f t="shared" si="8"/>
        <v>0</v>
      </c>
      <c r="L101" s="962"/>
      <c r="M101" s="962"/>
      <c r="N101" s="962"/>
      <c r="O101" s="962"/>
      <c r="P101" s="962"/>
      <c r="Q101" s="962"/>
      <c r="R101" s="962"/>
      <c r="S101" s="962"/>
      <c r="T101" s="962"/>
      <c r="U101" s="962"/>
      <c r="V101" s="962"/>
      <c r="W101" s="962"/>
      <c r="X101" s="962"/>
      <c r="Y101" s="962"/>
      <c r="Z101" s="962"/>
      <c r="AA101" s="962"/>
      <c r="AB101" s="962"/>
      <c r="AC101" s="962"/>
      <c r="AD101" s="962"/>
      <c r="AE101" s="962"/>
      <c r="AF101" s="962"/>
      <c r="AG101" s="962"/>
      <c r="AH101" s="962"/>
      <c r="AI101" s="963"/>
    </row>
    <row r="102" spans="2:35">
      <c r="B102" s="211">
        <v>5</v>
      </c>
      <c r="C102" s="208" t="s">
        <v>883</v>
      </c>
      <c r="D102" s="208" t="s">
        <v>875</v>
      </c>
      <c r="E102" s="208" t="s">
        <v>926</v>
      </c>
      <c r="F102" s="212" t="s">
        <v>884</v>
      </c>
      <c r="G102" s="212" t="s">
        <v>984</v>
      </c>
      <c r="H102" s="953">
        <f t="shared" si="9"/>
        <v>0</v>
      </c>
      <c r="I102" s="953">
        <f t="shared" si="9"/>
        <v>0</v>
      </c>
      <c r="J102" s="953">
        <f t="shared" si="9"/>
        <v>0</v>
      </c>
      <c r="K102" s="953">
        <f t="shared" si="8"/>
        <v>0</v>
      </c>
      <c r="L102" s="962"/>
      <c r="M102" s="962"/>
      <c r="N102" s="962"/>
      <c r="O102" s="962"/>
      <c r="P102" s="962"/>
      <c r="Q102" s="962"/>
      <c r="R102" s="962"/>
      <c r="S102" s="962"/>
      <c r="T102" s="962"/>
      <c r="U102" s="962"/>
      <c r="V102" s="962"/>
      <c r="W102" s="962"/>
      <c r="X102" s="962"/>
      <c r="Y102" s="962"/>
      <c r="Z102" s="962"/>
      <c r="AA102" s="962"/>
      <c r="AB102" s="962"/>
      <c r="AC102" s="962"/>
      <c r="AD102" s="962"/>
      <c r="AE102" s="962"/>
      <c r="AF102" s="962"/>
      <c r="AG102" s="962"/>
      <c r="AH102" s="962"/>
      <c r="AI102" s="963"/>
    </row>
    <row r="103" spans="2:35">
      <c r="B103" s="211">
        <v>6</v>
      </c>
      <c r="C103" s="208" t="s">
        <v>883</v>
      </c>
      <c r="D103" s="208" t="s">
        <v>877</v>
      </c>
      <c r="E103" s="208" t="s">
        <v>907</v>
      </c>
      <c r="F103" s="212" t="s">
        <v>884</v>
      </c>
      <c r="G103" s="212" t="s">
        <v>985</v>
      </c>
      <c r="H103" s="953">
        <f t="shared" si="9"/>
        <v>0</v>
      </c>
      <c r="I103" s="953">
        <f t="shared" si="9"/>
        <v>0</v>
      </c>
      <c r="J103" s="953">
        <f t="shared" si="9"/>
        <v>0</v>
      </c>
      <c r="K103" s="953">
        <f t="shared" si="8"/>
        <v>0</v>
      </c>
      <c r="L103" s="962"/>
      <c r="M103" s="962"/>
      <c r="N103" s="962"/>
      <c r="O103" s="962"/>
      <c r="P103" s="962"/>
      <c r="Q103" s="962"/>
      <c r="R103" s="962"/>
      <c r="S103" s="962"/>
      <c r="T103" s="962"/>
      <c r="U103" s="962"/>
      <c r="V103" s="962"/>
      <c r="W103" s="962"/>
      <c r="X103" s="962"/>
      <c r="Y103" s="962"/>
      <c r="Z103" s="962"/>
      <c r="AA103" s="962"/>
      <c r="AB103" s="962"/>
      <c r="AC103" s="962"/>
      <c r="AD103" s="962"/>
      <c r="AE103" s="962"/>
      <c r="AF103" s="962"/>
      <c r="AG103" s="962"/>
      <c r="AH103" s="962"/>
      <c r="AI103" s="963"/>
    </row>
    <row r="104" spans="2:35">
      <c r="B104" s="211">
        <v>7</v>
      </c>
      <c r="C104" s="208" t="s">
        <v>883</v>
      </c>
      <c r="D104" s="208" t="s">
        <v>914</v>
      </c>
      <c r="E104" s="208" t="s">
        <v>912</v>
      </c>
      <c r="F104" s="212" t="s">
        <v>884</v>
      </c>
      <c r="G104" s="212" t="s">
        <v>986</v>
      </c>
      <c r="H104" s="953">
        <f t="shared" si="9"/>
        <v>0</v>
      </c>
      <c r="I104" s="953">
        <f t="shared" si="9"/>
        <v>0</v>
      </c>
      <c r="J104" s="953">
        <f t="shared" si="9"/>
        <v>0</v>
      </c>
      <c r="K104" s="953">
        <f t="shared" si="8"/>
        <v>0</v>
      </c>
      <c r="L104" s="962"/>
      <c r="M104" s="962"/>
      <c r="N104" s="962"/>
      <c r="O104" s="962"/>
      <c r="P104" s="962"/>
      <c r="Q104" s="962"/>
      <c r="R104" s="962"/>
      <c r="S104" s="962"/>
      <c r="T104" s="962"/>
      <c r="U104" s="962"/>
      <c r="V104" s="962"/>
      <c r="W104" s="962"/>
      <c r="X104" s="962"/>
      <c r="Y104" s="962"/>
      <c r="Z104" s="962"/>
      <c r="AA104" s="962"/>
      <c r="AB104" s="962"/>
      <c r="AC104" s="962"/>
      <c r="AD104" s="962"/>
      <c r="AE104" s="962"/>
      <c r="AF104" s="962"/>
      <c r="AG104" s="962"/>
      <c r="AH104" s="962"/>
      <c r="AI104" s="963"/>
    </row>
    <row r="105" spans="2:35">
      <c r="B105" s="211">
        <v>8</v>
      </c>
      <c r="C105" s="208" t="s">
        <v>883</v>
      </c>
      <c r="D105" s="208" t="s">
        <v>958</v>
      </c>
      <c r="E105" s="208" t="s">
        <v>926</v>
      </c>
      <c r="F105" s="212" t="s">
        <v>884</v>
      </c>
      <c r="G105" s="212" t="s">
        <v>987</v>
      </c>
      <c r="H105" s="953">
        <f t="shared" si="9"/>
        <v>0</v>
      </c>
      <c r="I105" s="953">
        <f t="shared" si="9"/>
        <v>0</v>
      </c>
      <c r="J105" s="953">
        <f t="shared" si="9"/>
        <v>0</v>
      </c>
      <c r="K105" s="953">
        <f t="shared" si="8"/>
        <v>0</v>
      </c>
      <c r="L105" s="962"/>
      <c r="M105" s="962"/>
      <c r="N105" s="962"/>
      <c r="O105" s="962"/>
      <c r="P105" s="962"/>
      <c r="Q105" s="962"/>
      <c r="R105" s="962"/>
      <c r="S105" s="962"/>
      <c r="T105" s="962"/>
      <c r="U105" s="962"/>
      <c r="V105" s="962"/>
      <c r="W105" s="962"/>
      <c r="X105" s="962"/>
      <c r="Y105" s="962"/>
      <c r="Z105" s="962"/>
      <c r="AA105" s="962"/>
      <c r="AB105" s="962"/>
      <c r="AC105" s="962"/>
      <c r="AD105" s="962"/>
      <c r="AE105" s="962"/>
      <c r="AF105" s="962"/>
      <c r="AG105" s="962"/>
      <c r="AH105" s="962"/>
      <c r="AI105" s="963"/>
    </row>
    <row r="106" spans="2:35">
      <c r="B106" s="211">
        <v>1</v>
      </c>
      <c r="C106" s="208" t="s">
        <v>885</v>
      </c>
      <c r="D106" s="208" t="s">
        <v>871</v>
      </c>
      <c r="E106" s="208" t="s">
        <v>912</v>
      </c>
      <c r="F106" s="212" t="s">
        <v>886</v>
      </c>
      <c r="G106" s="212" t="s">
        <v>988</v>
      </c>
      <c r="H106" s="953">
        <f t="shared" si="9"/>
        <v>0</v>
      </c>
      <c r="I106" s="953">
        <f t="shared" si="9"/>
        <v>0</v>
      </c>
      <c r="J106" s="953">
        <f t="shared" si="9"/>
        <v>0</v>
      </c>
      <c r="K106" s="953">
        <f t="shared" si="8"/>
        <v>0</v>
      </c>
      <c r="L106" s="962"/>
      <c r="M106" s="962"/>
      <c r="N106" s="962"/>
      <c r="O106" s="962"/>
      <c r="P106" s="962"/>
      <c r="Q106" s="962"/>
      <c r="R106" s="962"/>
      <c r="S106" s="962"/>
      <c r="T106" s="962"/>
      <c r="U106" s="962"/>
      <c r="V106" s="962"/>
      <c r="W106" s="962"/>
      <c r="X106" s="962"/>
      <c r="Y106" s="962"/>
      <c r="Z106" s="962"/>
      <c r="AA106" s="962"/>
      <c r="AB106" s="962"/>
      <c r="AC106" s="962"/>
      <c r="AD106" s="962"/>
      <c r="AE106" s="962"/>
      <c r="AF106" s="962"/>
      <c r="AG106" s="962"/>
      <c r="AH106" s="962"/>
      <c r="AI106" s="963"/>
    </row>
    <row r="107" spans="2:35">
      <c r="B107" s="211">
        <v>2</v>
      </c>
      <c r="C107" s="208" t="s">
        <v>885</v>
      </c>
      <c r="D107" s="208" t="s">
        <v>873</v>
      </c>
      <c r="E107" s="208" t="s">
        <v>912</v>
      </c>
      <c r="F107" s="212" t="s">
        <v>886</v>
      </c>
      <c r="G107" s="212" t="s">
        <v>989</v>
      </c>
      <c r="H107" s="953">
        <f t="shared" si="9"/>
        <v>0</v>
      </c>
      <c r="I107" s="953">
        <f t="shared" si="9"/>
        <v>0</v>
      </c>
      <c r="J107" s="953">
        <f t="shared" si="9"/>
        <v>0</v>
      </c>
      <c r="K107" s="953">
        <f t="shared" si="8"/>
        <v>0</v>
      </c>
      <c r="L107" s="962"/>
      <c r="M107" s="962"/>
      <c r="N107" s="962"/>
      <c r="O107" s="962"/>
      <c r="P107" s="962"/>
      <c r="Q107" s="962"/>
      <c r="R107" s="962"/>
      <c r="S107" s="962"/>
      <c r="T107" s="962"/>
      <c r="U107" s="962"/>
      <c r="V107" s="962"/>
      <c r="W107" s="962"/>
      <c r="X107" s="962"/>
      <c r="Y107" s="962"/>
      <c r="Z107" s="962"/>
      <c r="AA107" s="962"/>
      <c r="AB107" s="962"/>
      <c r="AC107" s="962"/>
      <c r="AD107" s="962"/>
      <c r="AE107" s="962"/>
      <c r="AF107" s="962"/>
      <c r="AG107" s="962"/>
      <c r="AH107" s="962"/>
      <c r="AI107" s="963"/>
    </row>
    <row r="108" spans="2:35">
      <c r="B108" s="211">
        <v>3</v>
      </c>
      <c r="C108" s="208" t="s">
        <v>885</v>
      </c>
      <c r="D108" s="208" t="s">
        <v>877</v>
      </c>
      <c r="E108" s="208" t="s">
        <v>905</v>
      </c>
      <c r="F108" s="212" t="s">
        <v>886</v>
      </c>
      <c r="G108" s="212" t="s">
        <v>990</v>
      </c>
      <c r="H108" s="953">
        <f t="shared" si="9"/>
        <v>0</v>
      </c>
      <c r="I108" s="953">
        <f t="shared" si="9"/>
        <v>0</v>
      </c>
      <c r="J108" s="953">
        <f t="shared" si="9"/>
        <v>0</v>
      </c>
      <c r="K108" s="953">
        <f t="shared" si="8"/>
        <v>0</v>
      </c>
      <c r="L108" s="962"/>
      <c r="M108" s="962"/>
      <c r="N108" s="962"/>
      <c r="O108" s="962"/>
      <c r="P108" s="962"/>
      <c r="Q108" s="962"/>
      <c r="R108" s="962"/>
      <c r="S108" s="962"/>
      <c r="T108" s="962"/>
      <c r="U108" s="962"/>
      <c r="V108" s="962"/>
      <c r="W108" s="962"/>
      <c r="X108" s="962"/>
      <c r="Y108" s="962"/>
      <c r="Z108" s="962"/>
      <c r="AA108" s="962"/>
      <c r="AB108" s="962"/>
      <c r="AC108" s="962"/>
      <c r="AD108" s="962"/>
      <c r="AE108" s="962"/>
      <c r="AF108" s="962"/>
      <c r="AG108" s="962"/>
      <c r="AH108" s="962"/>
      <c r="AI108" s="963"/>
    </row>
    <row r="109" spans="2:35">
      <c r="B109" s="211">
        <v>4</v>
      </c>
      <c r="C109" s="208" t="s">
        <v>885</v>
      </c>
      <c r="D109" s="208" t="s">
        <v>883</v>
      </c>
      <c r="E109" s="208" t="s">
        <v>891</v>
      </c>
      <c r="F109" s="212" t="s">
        <v>886</v>
      </c>
      <c r="G109" s="212" t="s">
        <v>991</v>
      </c>
      <c r="H109" s="953">
        <f t="shared" si="9"/>
        <v>0</v>
      </c>
      <c r="I109" s="953">
        <f t="shared" si="9"/>
        <v>0</v>
      </c>
      <c r="J109" s="953">
        <f t="shared" si="9"/>
        <v>0</v>
      </c>
      <c r="K109" s="953">
        <f t="shared" si="8"/>
        <v>0</v>
      </c>
      <c r="L109" s="962"/>
      <c r="M109" s="962"/>
      <c r="N109" s="962"/>
      <c r="O109" s="962"/>
      <c r="P109" s="962"/>
      <c r="Q109" s="962"/>
      <c r="R109" s="962"/>
      <c r="S109" s="962"/>
      <c r="T109" s="962"/>
      <c r="U109" s="962"/>
      <c r="V109" s="962"/>
      <c r="W109" s="962"/>
      <c r="X109" s="962"/>
      <c r="Y109" s="962"/>
      <c r="Z109" s="962"/>
      <c r="AA109" s="962"/>
      <c r="AB109" s="962"/>
      <c r="AC109" s="962"/>
      <c r="AD109" s="962"/>
      <c r="AE109" s="962"/>
      <c r="AF109" s="962"/>
      <c r="AG109" s="962"/>
      <c r="AH109" s="962"/>
      <c r="AI109" s="963"/>
    </row>
    <row r="110" spans="2:35">
      <c r="B110" s="211">
        <v>5</v>
      </c>
      <c r="C110" s="208" t="s">
        <v>885</v>
      </c>
      <c r="D110" s="208" t="s">
        <v>914</v>
      </c>
      <c r="E110" s="208" t="s">
        <v>905</v>
      </c>
      <c r="F110" s="212" t="s">
        <v>886</v>
      </c>
      <c r="G110" s="212" t="s">
        <v>992</v>
      </c>
      <c r="H110" s="953">
        <f t="shared" si="9"/>
        <v>0</v>
      </c>
      <c r="I110" s="953">
        <f t="shared" si="9"/>
        <v>0</v>
      </c>
      <c r="J110" s="953">
        <f t="shared" si="9"/>
        <v>0</v>
      </c>
      <c r="K110" s="953">
        <f t="shared" si="8"/>
        <v>0</v>
      </c>
      <c r="L110" s="962"/>
      <c r="M110" s="962"/>
      <c r="N110" s="962"/>
      <c r="O110" s="962"/>
      <c r="P110" s="962"/>
      <c r="Q110" s="962"/>
      <c r="R110" s="962"/>
      <c r="S110" s="962"/>
      <c r="T110" s="962"/>
      <c r="U110" s="962"/>
      <c r="V110" s="962"/>
      <c r="W110" s="962"/>
      <c r="X110" s="962"/>
      <c r="Y110" s="962"/>
      <c r="Z110" s="962"/>
      <c r="AA110" s="962"/>
      <c r="AB110" s="962"/>
      <c r="AC110" s="962"/>
      <c r="AD110" s="962"/>
      <c r="AE110" s="962"/>
      <c r="AF110" s="962"/>
      <c r="AG110" s="962"/>
      <c r="AH110" s="962"/>
      <c r="AI110" s="963"/>
    </row>
    <row r="111" spans="2:35">
      <c r="B111" s="211">
        <v>6</v>
      </c>
      <c r="C111" s="208" t="s">
        <v>885</v>
      </c>
      <c r="D111" s="208" t="s">
        <v>958</v>
      </c>
      <c r="E111" s="208" t="s">
        <v>891</v>
      </c>
      <c r="F111" s="212" t="s">
        <v>886</v>
      </c>
      <c r="G111" s="212" t="s">
        <v>993</v>
      </c>
      <c r="H111" s="953">
        <f t="shared" si="9"/>
        <v>0</v>
      </c>
      <c r="I111" s="953">
        <f t="shared" si="9"/>
        <v>0</v>
      </c>
      <c r="J111" s="953">
        <f t="shared" si="9"/>
        <v>0</v>
      </c>
      <c r="K111" s="953">
        <f t="shared" si="8"/>
        <v>0</v>
      </c>
      <c r="L111" s="962"/>
      <c r="M111" s="962"/>
      <c r="N111" s="962"/>
      <c r="O111" s="962"/>
      <c r="P111" s="962"/>
      <c r="Q111" s="962"/>
      <c r="R111" s="962"/>
      <c r="S111" s="962"/>
      <c r="T111" s="962"/>
      <c r="U111" s="962"/>
      <c r="V111" s="962"/>
      <c r="W111" s="962"/>
      <c r="X111" s="962"/>
      <c r="Y111" s="962"/>
      <c r="Z111" s="962"/>
      <c r="AA111" s="962"/>
      <c r="AB111" s="962"/>
      <c r="AC111" s="962"/>
      <c r="AD111" s="962"/>
      <c r="AE111" s="962"/>
      <c r="AF111" s="962"/>
      <c r="AG111" s="962"/>
      <c r="AH111" s="962"/>
      <c r="AI111" s="963"/>
    </row>
    <row r="112" spans="2:35">
      <c r="B112" s="211">
        <v>7</v>
      </c>
      <c r="C112" s="208" t="s">
        <v>885</v>
      </c>
      <c r="D112" s="208" t="s">
        <v>958</v>
      </c>
      <c r="E112" s="208" t="s">
        <v>914</v>
      </c>
      <c r="F112" s="212" t="s">
        <v>886</v>
      </c>
      <c r="G112" s="212" t="s">
        <v>994</v>
      </c>
      <c r="H112" s="953">
        <f t="shared" si="9"/>
        <v>0</v>
      </c>
      <c r="I112" s="953">
        <f t="shared" si="9"/>
        <v>0</v>
      </c>
      <c r="J112" s="953">
        <f t="shared" si="9"/>
        <v>0</v>
      </c>
      <c r="K112" s="953">
        <f t="shared" si="8"/>
        <v>0</v>
      </c>
      <c r="L112" s="962"/>
      <c r="M112" s="962"/>
      <c r="N112" s="962"/>
      <c r="O112" s="962"/>
      <c r="P112" s="962"/>
      <c r="Q112" s="962"/>
      <c r="R112" s="962"/>
      <c r="S112" s="962"/>
      <c r="T112" s="962"/>
      <c r="U112" s="962"/>
      <c r="V112" s="962"/>
      <c r="W112" s="962"/>
      <c r="X112" s="962"/>
      <c r="Y112" s="962"/>
      <c r="Z112" s="962"/>
      <c r="AA112" s="962"/>
      <c r="AB112" s="962"/>
      <c r="AC112" s="962"/>
      <c r="AD112" s="962"/>
      <c r="AE112" s="962"/>
      <c r="AF112" s="962"/>
      <c r="AG112" s="962"/>
      <c r="AH112" s="962"/>
      <c r="AI112" s="963"/>
    </row>
    <row r="113" spans="2:35">
      <c r="B113" s="211">
        <v>1</v>
      </c>
      <c r="C113" s="208" t="s">
        <v>887</v>
      </c>
      <c r="D113" s="208" t="s">
        <v>885</v>
      </c>
      <c r="E113" s="208" t="s">
        <v>904</v>
      </c>
      <c r="F113" s="212" t="s">
        <v>888</v>
      </c>
      <c r="G113" s="212" t="s">
        <v>995</v>
      </c>
      <c r="H113" s="953">
        <f t="shared" si="9"/>
        <v>0</v>
      </c>
      <c r="I113" s="953">
        <f t="shared" si="9"/>
        <v>0</v>
      </c>
      <c r="J113" s="953">
        <f t="shared" si="9"/>
        <v>0</v>
      </c>
      <c r="K113" s="953">
        <f t="shared" si="8"/>
        <v>0</v>
      </c>
      <c r="L113" s="962"/>
      <c r="M113" s="962"/>
      <c r="N113" s="962"/>
      <c r="O113" s="962"/>
      <c r="P113" s="962"/>
      <c r="Q113" s="962"/>
      <c r="R113" s="962"/>
      <c r="S113" s="962"/>
      <c r="T113" s="962"/>
      <c r="U113" s="962"/>
      <c r="V113" s="962"/>
      <c r="W113" s="962"/>
      <c r="X113" s="962"/>
      <c r="Y113" s="962"/>
      <c r="Z113" s="962"/>
      <c r="AA113" s="962"/>
      <c r="AB113" s="962"/>
      <c r="AC113" s="962"/>
      <c r="AD113" s="962"/>
      <c r="AE113" s="962"/>
      <c r="AF113" s="962"/>
      <c r="AG113" s="962"/>
      <c r="AH113" s="962"/>
      <c r="AI113" s="963"/>
    </row>
    <row r="114" spans="2:35">
      <c r="B114" s="211">
        <v>2</v>
      </c>
      <c r="C114" s="208" t="s">
        <v>887</v>
      </c>
      <c r="D114" s="208" t="s">
        <v>873</v>
      </c>
      <c r="E114" s="208" t="s">
        <v>905</v>
      </c>
      <c r="F114" s="212" t="s">
        <v>888</v>
      </c>
      <c r="G114" s="212" t="s">
        <v>996</v>
      </c>
      <c r="H114" s="953">
        <f t="shared" si="9"/>
        <v>0</v>
      </c>
      <c r="I114" s="953">
        <f t="shared" si="9"/>
        <v>0</v>
      </c>
      <c r="J114" s="953">
        <f t="shared" si="9"/>
        <v>0</v>
      </c>
      <c r="K114" s="953">
        <f t="shared" si="8"/>
        <v>0</v>
      </c>
      <c r="L114" s="962"/>
      <c r="M114" s="962"/>
      <c r="N114" s="962"/>
      <c r="O114" s="962"/>
      <c r="P114" s="962"/>
      <c r="Q114" s="962"/>
      <c r="R114" s="962"/>
      <c r="S114" s="962"/>
      <c r="T114" s="962"/>
      <c r="U114" s="962"/>
      <c r="V114" s="962"/>
      <c r="W114" s="962"/>
      <c r="X114" s="962"/>
      <c r="Y114" s="962"/>
      <c r="Z114" s="962"/>
      <c r="AA114" s="962"/>
      <c r="AB114" s="962"/>
      <c r="AC114" s="962"/>
      <c r="AD114" s="962"/>
      <c r="AE114" s="962"/>
      <c r="AF114" s="962"/>
      <c r="AG114" s="962"/>
      <c r="AH114" s="962"/>
      <c r="AI114" s="963"/>
    </row>
    <row r="115" spans="2:35">
      <c r="B115" s="211">
        <v>3</v>
      </c>
      <c r="C115" s="208" t="s">
        <v>887</v>
      </c>
      <c r="D115" s="208" t="s">
        <v>875</v>
      </c>
      <c r="E115" s="208" t="s">
        <v>909</v>
      </c>
      <c r="F115" s="212" t="s">
        <v>888</v>
      </c>
      <c r="G115" s="212" t="s">
        <v>997</v>
      </c>
      <c r="H115" s="953">
        <f t="shared" si="9"/>
        <v>0</v>
      </c>
      <c r="I115" s="953">
        <f t="shared" si="9"/>
        <v>0</v>
      </c>
      <c r="J115" s="953">
        <f t="shared" si="9"/>
        <v>0</v>
      </c>
      <c r="K115" s="953">
        <f t="shared" si="8"/>
        <v>0</v>
      </c>
      <c r="L115" s="962"/>
      <c r="M115" s="962"/>
      <c r="N115" s="962"/>
      <c r="O115" s="962"/>
      <c r="P115" s="962"/>
      <c r="Q115" s="962"/>
      <c r="R115" s="962"/>
      <c r="S115" s="962"/>
      <c r="T115" s="962"/>
      <c r="U115" s="962"/>
      <c r="V115" s="962"/>
      <c r="W115" s="962"/>
      <c r="X115" s="962"/>
      <c r="Y115" s="962"/>
      <c r="Z115" s="962"/>
      <c r="AA115" s="962"/>
      <c r="AB115" s="962"/>
      <c r="AC115" s="962"/>
      <c r="AD115" s="962"/>
      <c r="AE115" s="962"/>
      <c r="AF115" s="962"/>
      <c r="AG115" s="962"/>
      <c r="AH115" s="962"/>
      <c r="AI115" s="963"/>
    </row>
    <row r="116" spans="2:35">
      <c r="B116" s="211">
        <v>4</v>
      </c>
      <c r="C116" s="208" t="s">
        <v>887</v>
      </c>
      <c r="D116" s="208" t="s">
        <v>877</v>
      </c>
      <c r="E116" s="208" t="s">
        <v>904</v>
      </c>
      <c r="F116" s="212" t="s">
        <v>888</v>
      </c>
      <c r="G116" s="212" t="s">
        <v>998</v>
      </c>
      <c r="H116" s="953">
        <f t="shared" si="9"/>
        <v>0</v>
      </c>
      <c r="I116" s="953">
        <f t="shared" si="9"/>
        <v>0</v>
      </c>
      <c r="J116" s="953">
        <f t="shared" si="9"/>
        <v>0</v>
      </c>
      <c r="K116" s="953">
        <f t="shared" si="8"/>
        <v>0</v>
      </c>
      <c r="L116" s="962"/>
      <c r="M116" s="962"/>
      <c r="N116" s="962"/>
      <c r="O116" s="962"/>
      <c r="P116" s="962"/>
      <c r="Q116" s="962"/>
      <c r="R116" s="962"/>
      <c r="S116" s="962"/>
      <c r="T116" s="962"/>
      <c r="U116" s="962"/>
      <c r="V116" s="962"/>
      <c r="W116" s="962"/>
      <c r="X116" s="962"/>
      <c r="Y116" s="962"/>
      <c r="Z116" s="962"/>
      <c r="AA116" s="962"/>
      <c r="AB116" s="962"/>
      <c r="AC116" s="962"/>
      <c r="AD116" s="962"/>
      <c r="AE116" s="962"/>
      <c r="AF116" s="962"/>
      <c r="AG116" s="962"/>
      <c r="AH116" s="962"/>
      <c r="AI116" s="963"/>
    </row>
    <row r="117" spans="2:35">
      <c r="B117" s="211">
        <v>5</v>
      </c>
      <c r="C117" s="208" t="s">
        <v>887</v>
      </c>
      <c r="D117" s="208" t="s">
        <v>883</v>
      </c>
      <c r="E117" s="208" t="s">
        <v>926</v>
      </c>
      <c r="F117" s="212" t="s">
        <v>888</v>
      </c>
      <c r="G117" s="212" t="s">
        <v>999</v>
      </c>
      <c r="H117" s="953">
        <f t="shared" si="9"/>
        <v>0</v>
      </c>
      <c r="I117" s="953">
        <f t="shared" si="9"/>
        <v>0</v>
      </c>
      <c r="J117" s="953">
        <f t="shared" si="9"/>
        <v>0</v>
      </c>
      <c r="K117" s="953">
        <f t="shared" si="8"/>
        <v>0</v>
      </c>
      <c r="L117" s="962"/>
      <c r="M117" s="962"/>
      <c r="N117" s="962"/>
      <c r="O117" s="962"/>
      <c r="P117" s="962"/>
      <c r="Q117" s="962"/>
      <c r="R117" s="962"/>
      <c r="S117" s="962"/>
      <c r="T117" s="962"/>
      <c r="U117" s="962"/>
      <c r="V117" s="962"/>
      <c r="W117" s="962"/>
      <c r="X117" s="962"/>
      <c r="Y117" s="962"/>
      <c r="Z117" s="962"/>
      <c r="AA117" s="962"/>
      <c r="AB117" s="962"/>
      <c r="AC117" s="962"/>
      <c r="AD117" s="962"/>
      <c r="AE117" s="962"/>
      <c r="AF117" s="962"/>
      <c r="AG117" s="962"/>
      <c r="AH117" s="962"/>
      <c r="AI117" s="963"/>
    </row>
    <row r="118" spans="2:35">
      <c r="B118" s="211">
        <v>6</v>
      </c>
      <c r="C118" s="208" t="s">
        <v>887</v>
      </c>
      <c r="D118" s="208" t="s">
        <v>883</v>
      </c>
      <c r="E118" s="208" t="s">
        <v>916</v>
      </c>
      <c r="F118" s="212" t="s">
        <v>888</v>
      </c>
      <c r="G118" s="212" t="s">
        <v>1000</v>
      </c>
      <c r="H118" s="953">
        <f t="shared" si="9"/>
        <v>0</v>
      </c>
      <c r="I118" s="953">
        <f t="shared" si="9"/>
        <v>0</v>
      </c>
      <c r="J118" s="953">
        <f t="shared" si="9"/>
        <v>0</v>
      </c>
      <c r="K118" s="953">
        <f t="shared" si="8"/>
        <v>0</v>
      </c>
      <c r="L118" s="962"/>
      <c r="M118" s="962"/>
      <c r="N118" s="962"/>
      <c r="O118" s="962"/>
      <c r="P118" s="962"/>
      <c r="Q118" s="962"/>
      <c r="R118" s="962"/>
      <c r="S118" s="962"/>
      <c r="T118" s="962"/>
      <c r="U118" s="962"/>
      <c r="V118" s="962"/>
      <c r="W118" s="962"/>
      <c r="X118" s="962"/>
      <c r="Y118" s="962"/>
      <c r="Z118" s="962"/>
      <c r="AA118" s="962"/>
      <c r="AB118" s="962"/>
      <c r="AC118" s="962"/>
      <c r="AD118" s="962"/>
      <c r="AE118" s="962"/>
      <c r="AF118" s="962"/>
      <c r="AG118" s="962"/>
      <c r="AH118" s="962"/>
      <c r="AI118" s="963"/>
    </row>
    <row r="119" spans="2:35">
      <c r="B119" s="211">
        <v>7</v>
      </c>
      <c r="C119" s="208" t="s">
        <v>887</v>
      </c>
      <c r="D119" s="208" t="s">
        <v>958</v>
      </c>
      <c r="E119" s="208" t="s">
        <v>905</v>
      </c>
      <c r="F119" s="212" t="s">
        <v>888</v>
      </c>
      <c r="G119" s="212" t="s">
        <v>1001</v>
      </c>
      <c r="H119" s="953">
        <f t="shared" si="9"/>
        <v>0</v>
      </c>
      <c r="I119" s="953">
        <f t="shared" si="9"/>
        <v>0</v>
      </c>
      <c r="J119" s="953">
        <f t="shared" si="9"/>
        <v>0</v>
      </c>
      <c r="K119" s="953">
        <f t="shared" si="8"/>
        <v>0</v>
      </c>
      <c r="L119" s="962"/>
      <c r="M119" s="962"/>
      <c r="N119" s="962"/>
      <c r="O119" s="962"/>
      <c r="P119" s="962"/>
      <c r="Q119" s="962"/>
      <c r="R119" s="962"/>
      <c r="S119" s="962"/>
      <c r="T119" s="962"/>
      <c r="U119" s="962"/>
      <c r="V119" s="962"/>
      <c r="W119" s="962"/>
      <c r="X119" s="962"/>
      <c r="Y119" s="962"/>
      <c r="Z119" s="962"/>
      <c r="AA119" s="962"/>
      <c r="AB119" s="962"/>
      <c r="AC119" s="962"/>
      <c r="AD119" s="962"/>
      <c r="AE119" s="962"/>
      <c r="AF119" s="962"/>
      <c r="AG119" s="962"/>
      <c r="AH119" s="962"/>
      <c r="AI119" s="963"/>
    </row>
    <row r="120" spans="2:35">
      <c r="B120" s="211">
        <v>8</v>
      </c>
      <c r="C120" s="208" t="s">
        <v>887</v>
      </c>
      <c r="D120" s="208" t="s">
        <v>875</v>
      </c>
      <c r="E120" s="208" t="s">
        <v>1002</v>
      </c>
      <c r="F120" s="212" t="s">
        <v>888</v>
      </c>
      <c r="G120" s="212" t="s">
        <v>1003</v>
      </c>
      <c r="H120" s="953">
        <f t="shared" si="9"/>
        <v>0</v>
      </c>
      <c r="I120" s="953">
        <f t="shared" si="9"/>
        <v>0</v>
      </c>
      <c r="J120" s="953">
        <f t="shared" si="9"/>
        <v>0</v>
      </c>
      <c r="K120" s="953">
        <f t="shared" si="8"/>
        <v>0</v>
      </c>
      <c r="L120" s="962"/>
      <c r="M120" s="962"/>
      <c r="N120" s="962"/>
      <c r="O120" s="962"/>
      <c r="P120" s="962"/>
      <c r="Q120" s="962"/>
      <c r="R120" s="962"/>
      <c r="S120" s="962"/>
      <c r="T120" s="962"/>
      <c r="U120" s="962"/>
      <c r="V120" s="962"/>
      <c r="W120" s="962"/>
      <c r="X120" s="962"/>
      <c r="Y120" s="962"/>
      <c r="Z120" s="962"/>
      <c r="AA120" s="962"/>
      <c r="AB120" s="962"/>
      <c r="AC120" s="962"/>
      <c r="AD120" s="962"/>
      <c r="AE120" s="962"/>
      <c r="AF120" s="962"/>
      <c r="AG120" s="962"/>
      <c r="AH120" s="962"/>
      <c r="AI120" s="963"/>
    </row>
    <row r="121" spans="2:35">
      <c r="B121" s="211">
        <v>1</v>
      </c>
      <c r="C121" s="208" t="s">
        <v>889</v>
      </c>
      <c r="D121" s="208" t="s">
        <v>885</v>
      </c>
      <c r="E121" s="208" t="s">
        <v>912</v>
      </c>
      <c r="F121" s="212" t="s">
        <v>890</v>
      </c>
      <c r="G121" s="212" t="s">
        <v>1004</v>
      </c>
      <c r="H121" s="953">
        <f t="shared" si="9"/>
        <v>0</v>
      </c>
      <c r="I121" s="953">
        <f t="shared" si="9"/>
        <v>0</v>
      </c>
      <c r="J121" s="953">
        <f t="shared" si="9"/>
        <v>0</v>
      </c>
      <c r="K121" s="953">
        <f t="shared" si="8"/>
        <v>0</v>
      </c>
      <c r="L121" s="962"/>
      <c r="M121" s="962"/>
      <c r="N121" s="962"/>
      <c r="O121" s="962"/>
      <c r="P121" s="962"/>
      <c r="Q121" s="962"/>
      <c r="R121" s="962"/>
      <c r="S121" s="962"/>
      <c r="T121" s="962"/>
      <c r="U121" s="962"/>
      <c r="V121" s="962"/>
      <c r="W121" s="962"/>
      <c r="X121" s="962"/>
      <c r="Y121" s="962"/>
      <c r="Z121" s="962"/>
      <c r="AA121" s="962"/>
      <c r="AB121" s="962"/>
      <c r="AC121" s="962"/>
      <c r="AD121" s="962"/>
      <c r="AE121" s="962"/>
      <c r="AF121" s="962"/>
      <c r="AG121" s="962"/>
      <c r="AH121" s="962"/>
      <c r="AI121" s="963"/>
    </row>
    <row r="122" spans="2:35">
      <c r="B122" s="211">
        <v>2</v>
      </c>
      <c r="C122" s="208" t="s">
        <v>889</v>
      </c>
      <c r="D122" s="208" t="s">
        <v>885</v>
      </c>
      <c r="E122" s="208" t="s">
        <v>914</v>
      </c>
      <c r="F122" s="212" t="s">
        <v>890</v>
      </c>
      <c r="G122" s="212" t="s">
        <v>1005</v>
      </c>
      <c r="H122" s="953">
        <f t="shared" si="9"/>
        <v>0</v>
      </c>
      <c r="I122" s="953">
        <f t="shared" si="9"/>
        <v>0</v>
      </c>
      <c r="J122" s="953">
        <f t="shared" si="9"/>
        <v>0</v>
      </c>
      <c r="K122" s="953">
        <f t="shared" si="8"/>
        <v>0</v>
      </c>
      <c r="L122" s="962"/>
      <c r="M122" s="962"/>
      <c r="N122" s="962"/>
      <c r="O122" s="962"/>
      <c r="P122" s="962"/>
      <c r="Q122" s="962"/>
      <c r="R122" s="962"/>
      <c r="S122" s="962"/>
      <c r="T122" s="962"/>
      <c r="U122" s="962"/>
      <c r="V122" s="962"/>
      <c r="W122" s="962"/>
      <c r="X122" s="962"/>
      <c r="Y122" s="962"/>
      <c r="Z122" s="962"/>
      <c r="AA122" s="962"/>
      <c r="AB122" s="962"/>
      <c r="AC122" s="962"/>
      <c r="AD122" s="962"/>
      <c r="AE122" s="962"/>
      <c r="AF122" s="962"/>
      <c r="AG122" s="962"/>
      <c r="AH122" s="962"/>
      <c r="AI122" s="963"/>
    </row>
    <row r="123" spans="2:35">
      <c r="B123" s="211">
        <v>3</v>
      </c>
      <c r="C123" s="208" t="s">
        <v>889</v>
      </c>
      <c r="D123" s="208" t="s">
        <v>887</v>
      </c>
      <c r="E123" s="208" t="s">
        <v>914</v>
      </c>
      <c r="F123" s="212" t="s">
        <v>890</v>
      </c>
      <c r="G123" s="212" t="s">
        <v>1006</v>
      </c>
      <c r="H123" s="953">
        <f t="shared" si="9"/>
        <v>0</v>
      </c>
      <c r="I123" s="953">
        <f t="shared" si="9"/>
        <v>0</v>
      </c>
      <c r="J123" s="953">
        <f t="shared" si="9"/>
        <v>0</v>
      </c>
      <c r="K123" s="953">
        <f t="shared" si="8"/>
        <v>0</v>
      </c>
      <c r="L123" s="962"/>
      <c r="M123" s="962"/>
      <c r="N123" s="962"/>
      <c r="O123" s="962"/>
      <c r="P123" s="962"/>
      <c r="Q123" s="962"/>
      <c r="R123" s="962"/>
      <c r="S123" s="962"/>
      <c r="T123" s="962"/>
      <c r="U123" s="962"/>
      <c r="V123" s="962"/>
      <c r="W123" s="962"/>
      <c r="X123" s="962"/>
      <c r="Y123" s="962"/>
      <c r="Z123" s="962"/>
      <c r="AA123" s="962"/>
      <c r="AB123" s="962"/>
      <c r="AC123" s="962"/>
      <c r="AD123" s="962"/>
      <c r="AE123" s="962"/>
      <c r="AF123" s="962"/>
      <c r="AG123" s="962"/>
      <c r="AH123" s="962"/>
      <c r="AI123" s="963"/>
    </row>
    <row r="124" spans="2:35">
      <c r="B124" s="211">
        <v>4</v>
      </c>
      <c r="C124" s="208" t="s">
        <v>889</v>
      </c>
      <c r="D124" s="208" t="s">
        <v>920</v>
      </c>
      <c r="E124" s="208" t="s">
        <v>891</v>
      </c>
      <c r="F124" s="212" t="s">
        <v>890</v>
      </c>
      <c r="G124" s="212" t="s">
        <v>1007</v>
      </c>
      <c r="H124" s="953">
        <f t="shared" si="9"/>
        <v>0</v>
      </c>
      <c r="I124" s="953">
        <f t="shared" si="9"/>
        <v>0</v>
      </c>
      <c r="J124" s="953">
        <f t="shared" si="9"/>
        <v>0</v>
      </c>
      <c r="K124" s="953">
        <f t="shared" si="8"/>
        <v>0</v>
      </c>
      <c r="L124" s="962"/>
      <c r="M124" s="962"/>
      <c r="N124" s="962"/>
      <c r="O124" s="962"/>
      <c r="P124" s="962"/>
      <c r="Q124" s="962"/>
      <c r="R124" s="962"/>
      <c r="S124" s="962"/>
      <c r="T124" s="962"/>
      <c r="U124" s="962"/>
      <c r="V124" s="962"/>
      <c r="W124" s="962"/>
      <c r="X124" s="962"/>
      <c r="Y124" s="962"/>
      <c r="Z124" s="962"/>
      <c r="AA124" s="962"/>
      <c r="AB124" s="962"/>
      <c r="AC124" s="962"/>
      <c r="AD124" s="962"/>
      <c r="AE124" s="962"/>
      <c r="AF124" s="962"/>
      <c r="AG124" s="962"/>
      <c r="AH124" s="962"/>
      <c r="AI124" s="963"/>
    </row>
    <row r="125" spans="2:35">
      <c r="B125" s="211">
        <v>5</v>
      </c>
      <c r="C125" s="208" t="s">
        <v>889</v>
      </c>
      <c r="D125" s="208" t="s">
        <v>958</v>
      </c>
      <c r="E125" s="208" t="s">
        <v>909</v>
      </c>
      <c r="F125" s="212" t="s">
        <v>890</v>
      </c>
      <c r="G125" s="212" t="s">
        <v>1008</v>
      </c>
      <c r="H125" s="953">
        <f t="shared" si="9"/>
        <v>0</v>
      </c>
      <c r="I125" s="953">
        <f t="shared" si="9"/>
        <v>0</v>
      </c>
      <c r="J125" s="953">
        <f t="shared" si="9"/>
        <v>0</v>
      </c>
      <c r="K125" s="953">
        <f t="shared" si="8"/>
        <v>0</v>
      </c>
      <c r="L125" s="962"/>
      <c r="M125" s="962"/>
      <c r="N125" s="962"/>
      <c r="O125" s="962"/>
      <c r="P125" s="962"/>
      <c r="Q125" s="962"/>
      <c r="R125" s="962"/>
      <c r="S125" s="962"/>
      <c r="T125" s="962"/>
      <c r="U125" s="962"/>
      <c r="V125" s="962"/>
      <c r="W125" s="962"/>
      <c r="X125" s="962"/>
      <c r="Y125" s="962"/>
      <c r="Z125" s="962"/>
      <c r="AA125" s="962"/>
      <c r="AB125" s="962"/>
      <c r="AC125" s="962"/>
      <c r="AD125" s="962"/>
      <c r="AE125" s="962"/>
      <c r="AF125" s="962"/>
      <c r="AG125" s="962"/>
      <c r="AH125" s="962"/>
      <c r="AI125" s="963"/>
    </row>
    <row r="126" spans="2:35">
      <c r="B126" s="211">
        <v>1</v>
      </c>
      <c r="C126" s="208" t="s">
        <v>891</v>
      </c>
      <c r="D126" s="208" t="s">
        <v>871</v>
      </c>
      <c r="E126" s="208" t="s">
        <v>914</v>
      </c>
      <c r="F126" s="212" t="s">
        <v>892</v>
      </c>
      <c r="G126" s="212" t="s">
        <v>1009</v>
      </c>
      <c r="H126" s="953">
        <f t="shared" si="9"/>
        <v>0</v>
      </c>
      <c r="I126" s="953">
        <f t="shared" si="9"/>
        <v>0</v>
      </c>
      <c r="J126" s="953">
        <f t="shared" si="9"/>
        <v>0</v>
      </c>
      <c r="K126" s="953">
        <f t="shared" si="8"/>
        <v>0</v>
      </c>
      <c r="L126" s="962"/>
      <c r="M126" s="962"/>
      <c r="N126" s="962"/>
      <c r="O126" s="962"/>
      <c r="P126" s="962"/>
      <c r="Q126" s="962"/>
      <c r="R126" s="962"/>
      <c r="S126" s="962"/>
      <c r="T126" s="962"/>
      <c r="U126" s="962"/>
      <c r="V126" s="962"/>
      <c r="W126" s="962"/>
      <c r="X126" s="962"/>
      <c r="Y126" s="962"/>
      <c r="Z126" s="962"/>
      <c r="AA126" s="962"/>
      <c r="AB126" s="962"/>
      <c r="AC126" s="962"/>
      <c r="AD126" s="962"/>
      <c r="AE126" s="962"/>
      <c r="AF126" s="962"/>
      <c r="AG126" s="962"/>
      <c r="AH126" s="962"/>
      <c r="AI126" s="963"/>
    </row>
    <row r="127" spans="2:35">
      <c r="B127" s="211">
        <v>2</v>
      </c>
      <c r="C127" s="208" t="s">
        <v>891</v>
      </c>
      <c r="D127" s="208" t="s">
        <v>871</v>
      </c>
      <c r="E127" s="208" t="s">
        <v>904</v>
      </c>
      <c r="F127" s="212" t="s">
        <v>892</v>
      </c>
      <c r="G127" s="212" t="s">
        <v>1010</v>
      </c>
      <c r="H127" s="953">
        <f t="shared" si="9"/>
        <v>0</v>
      </c>
      <c r="I127" s="953">
        <f t="shared" si="9"/>
        <v>0</v>
      </c>
      <c r="J127" s="953">
        <f t="shared" si="9"/>
        <v>0</v>
      </c>
      <c r="K127" s="953">
        <f t="shared" si="8"/>
        <v>0</v>
      </c>
      <c r="L127" s="962"/>
      <c r="M127" s="962"/>
      <c r="N127" s="962"/>
      <c r="O127" s="962"/>
      <c r="P127" s="962"/>
      <c r="Q127" s="962"/>
      <c r="R127" s="962"/>
      <c r="S127" s="962"/>
      <c r="T127" s="962"/>
      <c r="U127" s="962"/>
      <c r="V127" s="962"/>
      <c r="W127" s="962"/>
      <c r="X127" s="962"/>
      <c r="Y127" s="962"/>
      <c r="Z127" s="962"/>
      <c r="AA127" s="962"/>
      <c r="AB127" s="962"/>
      <c r="AC127" s="962"/>
      <c r="AD127" s="962"/>
      <c r="AE127" s="962"/>
      <c r="AF127" s="962"/>
      <c r="AG127" s="962"/>
      <c r="AH127" s="962"/>
      <c r="AI127" s="963"/>
    </row>
    <row r="128" spans="2:35">
      <c r="B128" s="211">
        <v>3</v>
      </c>
      <c r="C128" s="208" t="s">
        <v>891</v>
      </c>
      <c r="D128" s="208" t="s">
        <v>875</v>
      </c>
      <c r="E128" s="208" t="s">
        <v>907</v>
      </c>
      <c r="F128" s="212" t="s">
        <v>892</v>
      </c>
      <c r="G128" s="212" t="s">
        <v>1011</v>
      </c>
      <c r="H128" s="953">
        <f t="shared" si="9"/>
        <v>0</v>
      </c>
      <c r="I128" s="953">
        <f t="shared" si="9"/>
        <v>0</v>
      </c>
      <c r="J128" s="953">
        <f t="shared" si="9"/>
        <v>0</v>
      </c>
      <c r="K128" s="953">
        <f t="shared" si="8"/>
        <v>0</v>
      </c>
      <c r="L128" s="962"/>
      <c r="M128" s="962"/>
      <c r="N128" s="962"/>
      <c r="O128" s="962"/>
      <c r="P128" s="962"/>
      <c r="Q128" s="962"/>
      <c r="R128" s="962"/>
      <c r="S128" s="962"/>
      <c r="T128" s="962"/>
      <c r="U128" s="962"/>
      <c r="V128" s="962"/>
      <c r="W128" s="962"/>
      <c r="X128" s="962"/>
      <c r="Y128" s="962"/>
      <c r="Z128" s="962"/>
      <c r="AA128" s="962"/>
      <c r="AB128" s="962"/>
      <c r="AC128" s="962"/>
      <c r="AD128" s="962"/>
      <c r="AE128" s="962"/>
      <c r="AF128" s="962"/>
      <c r="AG128" s="962"/>
      <c r="AH128" s="962"/>
      <c r="AI128" s="963"/>
    </row>
    <row r="129" spans="2:35">
      <c r="B129" s="211">
        <v>4</v>
      </c>
      <c r="C129" s="208" t="s">
        <v>891</v>
      </c>
      <c r="D129" s="208" t="s">
        <v>877</v>
      </c>
      <c r="E129" s="208" t="s">
        <v>912</v>
      </c>
      <c r="F129" s="212" t="s">
        <v>892</v>
      </c>
      <c r="G129" s="212" t="s">
        <v>1012</v>
      </c>
      <c r="H129" s="953">
        <f t="shared" si="9"/>
        <v>0</v>
      </c>
      <c r="I129" s="953">
        <f t="shared" si="9"/>
        <v>0</v>
      </c>
      <c r="J129" s="953">
        <f t="shared" si="9"/>
        <v>0</v>
      </c>
      <c r="K129" s="953">
        <f t="shared" si="8"/>
        <v>0</v>
      </c>
      <c r="L129" s="962"/>
      <c r="M129" s="962"/>
      <c r="N129" s="962"/>
      <c r="O129" s="962"/>
      <c r="P129" s="962"/>
      <c r="Q129" s="962"/>
      <c r="R129" s="962"/>
      <c r="S129" s="962"/>
      <c r="T129" s="962"/>
      <c r="U129" s="962"/>
      <c r="V129" s="962"/>
      <c r="W129" s="962"/>
      <c r="X129" s="962"/>
      <c r="Y129" s="962"/>
      <c r="Z129" s="962"/>
      <c r="AA129" s="962"/>
      <c r="AB129" s="962"/>
      <c r="AC129" s="962"/>
      <c r="AD129" s="962"/>
      <c r="AE129" s="962"/>
      <c r="AF129" s="962"/>
      <c r="AG129" s="962"/>
      <c r="AH129" s="962"/>
      <c r="AI129" s="963"/>
    </row>
    <row r="130" spans="2:35">
      <c r="B130" s="211">
        <v>5</v>
      </c>
      <c r="C130" s="208" t="s">
        <v>891</v>
      </c>
      <c r="D130" s="208" t="s">
        <v>877</v>
      </c>
      <c r="E130" s="208" t="s">
        <v>914</v>
      </c>
      <c r="F130" s="212" t="s">
        <v>892</v>
      </c>
      <c r="G130" s="212" t="s">
        <v>1013</v>
      </c>
      <c r="H130" s="953">
        <f t="shared" si="9"/>
        <v>0</v>
      </c>
      <c r="I130" s="953">
        <f t="shared" si="9"/>
        <v>0</v>
      </c>
      <c r="J130" s="953">
        <f t="shared" si="9"/>
        <v>0</v>
      </c>
      <c r="K130" s="953">
        <f t="shared" si="8"/>
        <v>0</v>
      </c>
      <c r="L130" s="962"/>
      <c r="M130" s="962"/>
      <c r="N130" s="962"/>
      <c r="O130" s="962"/>
      <c r="P130" s="962"/>
      <c r="Q130" s="962"/>
      <c r="R130" s="962"/>
      <c r="S130" s="962"/>
      <c r="T130" s="962"/>
      <c r="U130" s="962"/>
      <c r="V130" s="962"/>
      <c r="W130" s="962"/>
      <c r="X130" s="962"/>
      <c r="Y130" s="962"/>
      <c r="Z130" s="962"/>
      <c r="AA130" s="962"/>
      <c r="AB130" s="962"/>
      <c r="AC130" s="962"/>
      <c r="AD130" s="962"/>
      <c r="AE130" s="962"/>
      <c r="AF130" s="962"/>
      <c r="AG130" s="962"/>
      <c r="AH130" s="962"/>
      <c r="AI130" s="963"/>
    </row>
    <row r="131" spans="2:35">
      <c r="B131" s="211">
        <v>6</v>
      </c>
      <c r="C131" s="208" t="s">
        <v>891</v>
      </c>
      <c r="D131" s="208" t="s">
        <v>914</v>
      </c>
      <c r="E131" s="208" t="s">
        <v>907</v>
      </c>
      <c r="F131" s="212" t="s">
        <v>892</v>
      </c>
      <c r="G131" s="212" t="s">
        <v>1014</v>
      </c>
      <c r="H131" s="953">
        <f t="shared" si="9"/>
        <v>0</v>
      </c>
      <c r="I131" s="953">
        <f t="shared" si="9"/>
        <v>0</v>
      </c>
      <c r="J131" s="953">
        <f t="shared" si="9"/>
        <v>0</v>
      </c>
      <c r="K131" s="953">
        <f t="shared" si="8"/>
        <v>0</v>
      </c>
      <c r="L131" s="962"/>
      <c r="M131" s="962"/>
      <c r="N131" s="962"/>
      <c r="O131" s="962"/>
      <c r="P131" s="962"/>
      <c r="Q131" s="962"/>
      <c r="R131" s="962"/>
      <c r="S131" s="962"/>
      <c r="T131" s="962"/>
      <c r="U131" s="962"/>
      <c r="V131" s="962"/>
      <c r="W131" s="962"/>
      <c r="X131" s="962"/>
      <c r="Y131" s="962"/>
      <c r="Z131" s="962"/>
      <c r="AA131" s="962"/>
      <c r="AB131" s="962"/>
      <c r="AC131" s="962"/>
      <c r="AD131" s="962"/>
      <c r="AE131" s="962"/>
      <c r="AF131" s="962"/>
      <c r="AG131" s="962"/>
      <c r="AH131" s="962"/>
      <c r="AI131" s="963"/>
    </row>
    <row r="132" spans="2:35">
      <c r="B132" s="211">
        <v>7</v>
      </c>
      <c r="C132" s="208" t="s">
        <v>891</v>
      </c>
      <c r="D132" s="208" t="s">
        <v>914</v>
      </c>
      <c r="E132" s="208" t="s">
        <v>920</v>
      </c>
      <c r="F132" s="212" t="s">
        <v>892</v>
      </c>
      <c r="G132" s="212" t="s">
        <v>1015</v>
      </c>
      <c r="H132" s="953">
        <f t="shared" si="9"/>
        <v>0</v>
      </c>
      <c r="I132" s="953">
        <f t="shared" si="9"/>
        <v>0</v>
      </c>
      <c r="J132" s="953">
        <f t="shared" si="9"/>
        <v>0</v>
      </c>
      <c r="K132" s="953">
        <f t="shared" si="8"/>
        <v>0</v>
      </c>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3"/>
    </row>
    <row r="133" spans="2:35">
      <c r="B133" s="211">
        <v>1</v>
      </c>
      <c r="C133" s="208" t="s">
        <v>893</v>
      </c>
      <c r="D133" s="208" t="s">
        <v>887</v>
      </c>
      <c r="E133" s="208" t="s">
        <v>912</v>
      </c>
      <c r="F133" s="212" t="s">
        <v>894</v>
      </c>
      <c r="G133" s="212" t="s">
        <v>1016</v>
      </c>
      <c r="H133" s="953">
        <f t="shared" si="9"/>
        <v>0</v>
      </c>
      <c r="I133" s="953">
        <f t="shared" si="9"/>
        <v>0</v>
      </c>
      <c r="J133" s="953">
        <f t="shared" si="9"/>
        <v>0</v>
      </c>
      <c r="K133" s="953">
        <f t="shared" si="8"/>
        <v>0</v>
      </c>
      <c r="L133" s="962"/>
      <c r="M133" s="962"/>
      <c r="N133" s="962"/>
      <c r="O133" s="962"/>
      <c r="P133" s="962"/>
      <c r="Q133" s="962"/>
      <c r="R133" s="962"/>
      <c r="S133" s="962"/>
      <c r="T133" s="962"/>
      <c r="U133" s="962"/>
      <c r="V133" s="962"/>
      <c r="W133" s="962"/>
      <c r="X133" s="962"/>
      <c r="Y133" s="962"/>
      <c r="Z133" s="962"/>
      <c r="AA133" s="962"/>
      <c r="AB133" s="962"/>
      <c r="AC133" s="962"/>
      <c r="AD133" s="962"/>
      <c r="AE133" s="962"/>
      <c r="AF133" s="962"/>
      <c r="AG133" s="962"/>
      <c r="AH133" s="962"/>
      <c r="AI133" s="963"/>
    </row>
    <row r="134" spans="2:35">
      <c r="B134" s="211">
        <v>2</v>
      </c>
      <c r="C134" s="208" t="s">
        <v>893</v>
      </c>
      <c r="D134" s="208" t="s">
        <v>873</v>
      </c>
      <c r="E134" s="208" t="s">
        <v>914</v>
      </c>
      <c r="F134" s="212" t="s">
        <v>894</v>
      </c>
      <c r="G134" s="212" t="s">
        <v>1017</v>
      </c>
      <c r="H134" s="953">
        <f t="shared" si="9"/>
        <v>0</v>
      </c>
      <c r="I134" s="953">
        <f t="shared" si="9"/>
        <v>0</v>
      </c>
      <c r="J134" s="953">
        <f t="shared" si="9"/>
        <v>0</v>
      </c>
      <c r="K134" s="953">
        <f t="shared" si="8"/>
        <v>0</v>
      </c>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3"/>
    </row>
    <row r="135" spans="2:35">
      <c r="B135" s="211">
        <v>3</v>
      </c>
      <c r="C135" s="208" t="s">
        <v>893</v>
      </c>
      <c r="D135" s="208" t="s">
        <v>873</v>
      </c>
      <c r="E135" s="208" t="s">
        <v>916</v>
      </c>
      <c r="F135" s="212" t="s">
        <v>894</v>
      </c>
      <c r="G135" s="212" t="s">
        <v>1018</v>
      </c>
      <c r="H135" s="953">
        <f t="shared" si="9"/>
        <v>0</v>
      </c>
      <c r="I135" s="953">
        <f t="shared" si="9"/>
        <v>0</v>
      </c>
      <c r="J135" s="953">
        <f t="shared" si="9"/>
        <v>0</v>
      </c>
      <c r="K135" s="953">
        <f t="shared" si="8"/>
        <v>0</v>
      </c>
      <c r="L135" s="962"/>
      <c r="M135" s="962"/>
      <c r="N135" s="962"/>
      <c r="O135" s="962"/>
      <c r="P135" s="962"/>
      <c r="Q135" s="962"/>
      <c r="R135" s="962"/>
      <c r="S135" s="962"/>
      <c r="T135" s="962"/>
      <c r="U135" s="962"/>
      <c r="V135" s="962"/>
      <c r="W135" s="962"/>
      <c r="X135" s="962"/>
      <c r="Y135" s="962"/>
      <c r="Z135" s="962"/>
      <c r="AA135" s="962"/>
      <c r="AB135" s="962"/>
      <c r="AC135" s="962"/>
      <c r="AD135" s="962"/>
      <c r="AE135" s="962"/>
      <c r="AF135" s="962"/>
      <c r="AG135" s="962"/>
      <c r="AH135" s="962"/>
      <c r="AI135" s="963"/>
    </row>
    <row r="136" spans="2:35">
      <c r="B136" s="211">
        <v>4</v>
      </c>
      <c r="C136" s="208" t="s">
        <v>893</v>
      </c>
      <c r="D136" s="208" t="s">
        <v>887</v>
      </c>
      <c r="E136" s="208" t="s">
        <v>905</v>
      </c>
      <c r="F136" s="212" t="s">
        <v>894</v>
      </c>
      <c r="G136" s="212" t="s">
        <v>1019</v>
      </c>
      <c r="H136" s="953">
        <f t="shared" si="9"/>
        <v>0</v>
      </c>
      <c r="I136" s="953">
        <f t="shared" si="9"/>
        <v>0</v>
      </c>
      <c r="J136" s="953">
        <f t="shared" si="9"/>
        <v>0</v>
      </c>
      <c r="K136" s="953">
        <f t="shared" si="8"/>
        <v>0</v>
      </c>
      <c r="L136" s="962"/>
      <c r="M136" s="962"/>
      <c r="N136" s="962"/>
      <c r="O136" s="962"/>
      <c r="P136" s="962"/>
      <c r="Q136" s="962"/>
      <c r="R136" s="962"/>
      <c r="S136" s="962"/>
      <c r="T136" s="962"/>
      <c r="U136" s="962"/>
      <c r="V136" s="962"/>
      <c r="W136" s="962"/>
      <c r="X136" s="962"/>
      <c r="Y136" s="962"/>
      <c r="Z136" s="962"/>
      <c r="AA136" s="962"/>
      <c r="AB136" s="962"/>
      <c r="AC136" s="962"/>
      <c r="AD136" s="962"/>
      <c r="AE136" s="962"/>
      <c r="AF136" s="962"/>
      <c r="AG136" s="962"/>
      <c r="AH136" s="962"/>
      <c r="AI136" s="963"/>
    </row>
    <row r="137" spans="2:35">
      <c r="B137" s="211">
        <v>5</v>
      </c>
      <c r="C137" s="208" t="s">
        <v>893</v>
      </c>
      <c r="D137" s="208" t="s">
        <v>873</v>
      </c>
      <c r="E137" s="208" t="s">
        <v>907</v>
      </c>
      <c r="F137" s="212" t="s">
        <v>894</v>
      </c>
      <c r="G137" s="212" t="s">
        <v>1020</v>
      </c>
      <c r="H137" s="953">
        <f t="shared" si="9"/>
        <v>0</v>
      </c>
      <c r="I137" s="953">
        <f t="shared" si="9"/>
        <v>0</v>
      </c>
      <c r="J137" s="953">
        <f t="shared" si="9"/>
        <v>0</v>
      </c>
      <c r="K137" s="953">
        <f t="shared" si="8"/>
        <v>0</v>
      </c>
      <c r="L137" s="962"/>
      <c r="M137" s="962"/>
      <c r="N137" s="962"/>
      <c r="O137" s="962"/>
      <c r="P137" s="962"/>
      <c r="Q137" s="962"/>
      <c r="R137" s="962"/>
      <c r="S137" s="962"/>
      <c r="T137" s="962"/>
      <c r="U137" s="962"/>
      <c r="V137" s="962"/>
      <c r="W137" s="962"/>
      <c r="X137" s="962"/>
      <c r="Y137" s="962"/>
      <c r="Z137" s="962"/>
      <c r="AA137" s="962"/>
      <c r="AB137" s="962"/>
      <c r="AC137" s="962"/>
      <c r="AD137" s="962"/>
      <c r="AE137" s="962"/>
      <c r="AF137" s="962"/>
      <c r="AG137" s="962"/>
      <c r="AH137" s="962"/>
      <c r="AI137" s="963"/>
    </row>
    <row r="138" spans="2:35">
      <c r="B138" s="211">
        <v>6</v>
      </c>
      <c r="C138" s="208" t="s">
        <v>893</v>
      </c>
      <c r="D138" s="208" t="s">
        <v>914</v>
      </c>
      <c r="E138" s="208" t="s">
        <v>909</v>
      </c>
      <c r="F138" s="212" t="s">
        <v>894</v>
      </c>
      <c r="G138" s="212" t="s">
        <v>1021</v>
      </c>
      <c r="H138" s="953">
        <f t="shared" si="9"/>
        <v>0</v>
      </c>
      <c r="I138" s="953">
        <f t="shared" si="9"/>
        <v>0</v>
      </c>
      <c r="J138" s="953">
        <f t="shared" si="9"/>
        <v>0</v>
      </c>
      <c r="K138" s="953">
        <f t="shared" si="8"/>
        <v>0</v>
      </c>
      <c r="L138" s="962"/>
      <c r="M138" s="962"/>
      <c r="N138" s="962"/>
      <c r="O138" s="962"/>
      <c r="P138" s="962"/>
      <c r="Q138" s="962"/>
      <c r="R138" s="962"/>
      <c r="S138" s="962"/>
      <c r="T138" s="962"/>
      <c r="U138" s="962"/>
      <c r="V138" s="962"/>
      <c r="W138" s="962"/>
      <c r="X138" s="962"/>
      <c r="Y138" s="962"/>
      <c r="Z138" s="962"/>
      <c r="AA138" s="962"/>
      <c r="AB138" s="962"/>
      <c r="AC138" s="962"/>
      <c r="AD138" s="962"/>
      <c r="AE138" s="962"/>
      <c r="AF138" s="962"/>
      <c r="AG138" s="962"/>
      <c r="AH138" s="962"/>
      <c r="AI138" s="963"/>
    </row>
    <row r="139" spans="2:35">
      <c r="B139" s="211">
        <v>1</v>
      </c>
      <c r="C139" s="208" t="s">
        <v>895</v>
      </c>
      <c r="D139" s="208" t="s">
        <v>877</v>
      </c>
      <c r="E139" s="208" t="s">
        <v>909</v>
      </c>
      <c r="F139" s="212" t="s">
        <v>896</v>
      </c>
      <c r="G139" s="212" t="s">
        <v>1022</v>
      </c>
      <c r="H139" s="953">
        <f t="shared" si="9"/>
        <v>0</v>
      </c>
      <c r="I139" s="953">
        <f t="shared" si="9"/>
        <v>0</v>
      </c>
      <c r="J139" s="953">
        <f t="shared" si="9"/>
        <v>0</v>
      </c>
      <c r="K139" s="953">
        <f t="shared" si="8"/>
        <v>0</v>
      </c>
      <c r="L139" s="962"/>
      <c r="M139" s="962"/>
      <c r="N139" s="962"/>
      <c r="O139" s="962"/>
      <c r="P139" s="962"/>
      <c r="Q139" s="962"/>
      <c r="R139" s="962"/>
      <c r="S139" s="962"/>
      <c r="T139" s="962"/>
      <c r="U139" s="962"/>
      <c r="V139" s="962"/>
      <c r="W139" s="962"/>
      <c r="X139" s="962"/>
      <c r="Y139" s="962"/>
      <c r="Z139" s="962"/>
      <c r="AA139" s="962"/>
      <c r="AB139" s="962"/>
      <c r="AC139" s="962"/>
      <c r="AD139" s="962"/>
      <c r="AE139" s="962"/>
      <c r="AF139" s="962"/>
      <c r="AG139" s="962"/>
      <c r="AH139" s="962"/>
      <c r="AI139" s="963"/>
    </row>
    <row r="140" spans="2:35">
      <c r="B140" s="211">
        <v>2</v>
      </c>
      <c r="C140" s="208" t="s">
        <v>895</v>
      </c>
      <c r="D140" s="208" t="s">
        <v>887</v>
      </c>
      <c r="E140" s="208" t="s">
        <v>926</v>
      </c>
      <c r="F140" s="212" t="s">
        <v>896</v>
      </c>
      <c r="G140" s="212" t="s">
        <v>1023</v>
      </c>
      <c r="H140" s="953">
        <f t="shared" si="9"/>
        <v>0</v>
      </c>
      <c r="I140" s="953">
        <f t="shared" si="9"/>
        <v>0</v>
      </c>
      <c r="J140" s="953">
        <f t="shared" si="9"/>
        <v>0</v>
      </c>
      <c r="K140" s="953">
        <f t="shared" si="8"/>
        <v>0</v>
      </c>
      <c r="L140" s="962"/>
      <c r="M140" s="962"/>
      <c r="N140" s="962"/>
      <c r="O140" s="962"/>
      <c r="P140" s="962"/>
      <c r="Q140" s="962"/>
      <c r="R140" s="962"/>
      <c r="S140" s="962"/>
      <c r="T140" s="962"/>
      <c r="U140" s="962"/>
      <c r="V140" s="962"/>
      <c r="W140" s="962"/>
      <c r="X140" s="962"/>
      <c r="Y140" s="962"/>
      <c r="Z140" s="962"/>
      <c r="AA140" s="962"/>
      <c r="AB140" s="962"/>
      <c r="AC140" s="962"/>
      <c r="AD140" s="962"/>
      <c r="AE140" s="962"/>
      <c r="AF140" s="962"/>
      <c r="AG140" s="962"/>
      <c r="AH140" s="962"/>
      <c r="AI140" s="963"/>
    </row>
    <row r="141" spans="2:35">
      <c r="B141" s="211">
        <v>3</v>
      </c>
      <c r="C141" s="208" t="s">
        <v>895</v>
      </c>
      <c r="D141" s="208" t="s">
        <v>883</v>
      </c>
      <c r="E141" s="208" t="s">
        <v>914</v>
      </c>
      <c r="F141" s="212" t="s">
        <v>896</v>
      </c>
      <c r="G141" s="212" t="s">
        <v>1024</v>
      </c>
      <c r="H141" s="953">
        <f t="shared" si="9"/>
        <v>0</v>
      </c>
      <c r="I141" s="953">
        <f t="shared" si="9"/>
        <v>0</v>
      </c>
      <c r="J141" s="953">
        <f t="shared" si="9"/>
        <v>0</v>
      </c>
      <c r="K141" s="953">
        <f t="shared" si="8"/>
        <v>0</v>
      </c>
      <c r="L141" s="962"/>
      <c r="M141" s="962"/>
      <c r="N141" s="962"/>
      <c r="O141" s="962"/>
      <c r="P141" s="962"/>
      <c r="Q141" s="962"/>
      <c r="R141" s="962"/>
      <c r="S141" s="962"/>
      <c r="T141" s="962"/>
      <c r="U141" s="962"/>
      <c r="V141" s="962"/>
      <c r="W141" s="962"/>
      <c r="X141" s="962"/>
      <c r="Y141" s="962"/>
      <c r="Z141" s="962"/>
      <c r="AA141" s="962"/>
      <c r="AB141" s="962"/>
      <c r="AC141" s="962"/>
      <c r="AD141" s="962"/>
      <c r="AE141" s="962"/>
      <c r="AF141" s="962"/>
      <c r="AG141" s="962"/>
      <c r="AH141" s="962"/>
      <c r="AI141" s="963"/>
    </row>
    <row r="142" spans="2:35">
      <c r="B142" s="211">
        <v>4</v>
      </c>
      <c r="C142" s="208" t="s">
        <v>895</v>
      </c>
      <c r="D142" s="208" t="s">
        <v>883</v>
      </c>
      <c r="E142" s="208" t="s">
        <v>907</v>
      </c>
      <c r="F142" s="212" t="s">
        <v>896</v>
      </c>
      <c r="G142" s="212" t="s">
        <v>1025</v>
      </c>
      <c r="H142" s="953">
        <f t="shared" si="9"/>
        <v>0</v>
      </c>
      <c r="I142" s="953">
        <f t="shared" si="9"/>
        <v>0</v>
      </c>
      <c r="J142" s="953">
        <f t="shared" si="9"/>
        <v>0</v>
      </c>
      <c r="K142" s="953">
        <f t="shared" si="8"/>
        <v>0</v>
      </c>
      <c r="L142" s="962"/>
      <c r="M142" s="962"/>
      <c r="N142" s="962"/>
      <c r="O142" s="962"/>
      <c r="P142" s="962"/>
      <c r="Q142" s="962"/>
      <c r="R142" s="962"/>
      <c r="S142" s="962"/>
      <c r="T142" s="962"/>
      <c r="U142" s="962"/>
      <c r="V142" s="962"/>
      <c r="W142" s="962"/>
      <c r="X142" s="962"/>
      <c r="Y142" s="962"/>
      <c r="Z142" s="962"/>
      <c r="AA142" s="962"/>
      <c r="AB142" s="962"/>
      <c r="AC142" s="962"/>
      <c r="AD142" s="962"/>
      <c r="AE142" s="962"/>
      <c r="AF142" s="962"/>
      <c r="AG142" s="962"/>
      <c r="AH142" s="962"/>
      <c r="AI142" s="963"/>
    </row>
    <row r="143" spans="2:35">
      <c r="B143" s="211">
        <v>5</v>
      </c>
      <c r="C143" s="208" t="s">
        <v>895</v>
      </c>
      <c r="D143" s="208" t="s">
        <v>914</v>
      </c>
      <c r="E143" s="208" t="s">
        <v>904</v>
      </c>
      <c r="F143" s="212" t="s">
        <v>896</v>
      </c>
      <c r="G143" s="212" t="s">
        <v>1026</v>
      </c>
      <c r="H143" s="953">
        <f t="shared" si="9"/>
        <v>0</v>
      </c>
      <c r="I143" s="953">
        <f t="shared" si="9"/>
        <v>0</v>
      </c>
      <c r="J143" s="953">
        <f t="shared" si="9"/>
        <v>0</v>
      </c>
      <c r="K143" s="953">
        <f t="shared" si="8"/>
        <v>0</v>
      </c>
      <c r="L143" s="962"/>
      <c r="M143" s="962"/>
      <c r="N143" s="962"/>
      <c r="O143" s="962"/>
      <c r="P143" s="962"/>
      <c r="Q143" s="962"/>
      <c r="R143" s="962"/>
      <c r="S143" s="962"/>
      <c r="T143" s="962"/>
      <c r="U143" s="962"/>
      <c r="V143" s="962"/>
      <c r="W143" s="962"/>
      <c r="X143" s="962"/>
      <c r="Y143" s="962"/>
      <c r="Z143" s="962"/>
      <c r="AA143" s="962"/>
      <c r="AB143" s="962"/>
      <c r="AC143" s="962"/>
      <c r="AD143" s="962"/>
      <c r="AE143" s="962"/>
      <c r="AF143" s="962"/>
      <c r="AG143" s="962"/>
      <c r="AH143" s="962"/>
      <c r="AI143" s="963"/>
    </row>
    <row r="144" spans="2:35">
      <c r="B144" s="211">
        <v>1</v>
      </c>
      <c r="C144" s="208" t="s">
        <v>897</v>
      </c>
      <c r="D144" s="208" t="s">
        <v>926</v>
      </c>
      <c r="E144" s="208" t="s">
        <v>912</v>
      </c>
      <c r="F144" s="212" t="s">
        <v>898</v>
      </c>
      <c r="G144" s="212" t="s">
        <v>1027</v>
      </c>
      <c r="H144" s="953">
        <f t="shared" si="9"/>
        <v>0</v>
      </c>
      <c r="I144" s="953">
        <f t="shared" si="9"/>
        <v>0</v>
      </c>
      <c r="J144" s="953">
        <f t="shared" si="9"/>
        <v>0</v>
      </c>
      <c r="K144" s="953">
        <f t="shared" si="8"/>
        <v>0</v>
      </c>
      <c r="L144" s="962"/>
      <c r="M144" s="962"/>
      <c r="N144" s="962"/>
      <c r="O144" s="962"/>
      <c r="P144" s="962"/>
      <c r="Q144" s="962"/>
      <c r="R144" s="962"/>
      <c r="S144" s="962"/>
      <c r="T144" s="962"/>
      <c r="U144" s="962"/>
      <c r="V144" s="962"/>
      <c r="W144" s="962"/>
      <c r="X144" s="962"/>
      <c r="Y144" s="962"/>
      <c r="Z144" s="962"/>
      <c r="AA144" s="962"/>
      <c r="AB144" s="962"/>
      <c r="AC144" s="962"/>
      <c r="AD144" s="962"/>
      <c r="AE144" s="962"/>
      <c r="AF144" s="962"/>
      <c r="AG144" s="962"/>
      <c r="AH144" s="962"/>
      <c r="AI144" s="963"/>
    </row>
    <row r="145" spans="2:35">
      <c r="B145" s="211">
        <v>2</v>
      </c>
      <c r="C145" s="208" t="s">
        <v>897</v>
      </c>
      <c r="D145" s="208" t="s">
        <v>926</v>
      </c>
      <c r="E145" s="208" t="s">
        <v>914</v>
      </c>
      <c r="F145" s="212" t="s">
        <v>898</v>
      </c>
      <c r="G145" s="212" t="s">
        <v>1028</v>
      </c>
      <c r="H145" s="953">
        <f t="shared" si="9"/>
        <v>0</v>
      </c>
      <c r="I145" s="953">
        <f t="shared" si="9"/>
        <v>0</v>
      </c>
      <c r="J145" s="953">
        <f t="shared" si="9"/>
        <v>0</v>
      </c>
      <c r="K145" s="953">
        <f t="shared" si="8"/>
        <v>0</v>
      </c>
      <c r="L145" s="962"/>
      <c r="M145" s="962"/>
      <c r="N145" s="962"/>
      <c r="O145" s="962"/>
      <c r="P145" s="962"/>
      <c r="Q145" s="962"/>
      <c r="R145" s="962"/>
      <c r="S145" s="962"/>
      <c r="T145" s="962"/>
      <c r="U145" s="962"/>
      <c r="V145" s="962"/>
      <c r="W145" s="962"/>
      <c r="X145" s="962"/>
      <c r="Y145" s="962"/>
      <c r="Z145" s="962"/>
      <c r="AA145" s="962"/>
      <c r="AB145" s="962"/>
      <c r="AC145" s="962"/>
      <c r="AD145" s="962"/>
      <c r="AE145" s="962"/>
      <c r="AF145" s="962"/>
      <c r="AG145" s="962"/>
      <c r="AH145" s="962"/>
      <c r="AI145" s="963"/>
    </row>
    <row r="146" spans="2:35">
      <c r="B146" s="211">
        <v>3</v>
      </c>
      <c r="C146" s="208" t="s">
        <v>897</v>
      </c>
      <c r="D146" s="208" t="s">
        <v>887</v>
      </c>
      <c r="E146" s="208" t="s">
        <v>907</v>
      </c>
      <c r="F146" s="212" t="s">
        <v>898</v>
      </c>
      <c r="G146" s="212" t="s">
        <v>1029</v>
      </c>
      <c r="H146" s="953">
        <f t="shared" si="9"/>
        <v>0</v>
      </c>
      <c r="I146" s="953">
        <f t="shared" si="9"/>
        <v>0</v>
      </c>
      <c r="J146" s="953">
        <f t="shared" si="9"/>
        <v>0</v>
      </c>
      <c r="K146" s="953">
        <f t="shared" si="8"/>
        <v>0</v>
      </c>
      <c r="L146" s="962"/>
      <c r="M146" s="962"/>
      <c r="N146" s="962"/>
      <c r="O146" s="962"/>
      <c r="P146" s="962"/>
      <c r="Q146" s="962"/>
      <c r="R146" s="962"/>
      <c r="S146" s="962"/>
      <c r="T146" s="962"/>
      <c r="U146" s="962"/>
      <c r="V146" s="962"/>
      <c r="W146" s="962"/>
      <c r="X146" s="962"/>
      <c r="Y146" s="962"/>
      <c r="Z146" s="962"/>
      <c r="AA146" s="962"/>
      <c r="AB146" s="962"/>
      <c r="AC146" s="962"/>
      <c r="AD146" s="962"/>
      <c r="AE146" s="962"/>
      <c r="AF146" s="962"/>
      <c r="AG146" s="962"/>
      <c r="AH146" s="962"/>
      <c r="AI146" s="963"/>
    </row>
    <row r="147" spans="2:35">
      <c r="B147" s="211">
        <v>4</v>
      </c>
      <c r="C147" s="208" t="s">
        <v>897</v>
      </c>
      <c r="D147" s="208" t="s">
        <v>883</v>
      </c>
      <c r="E147" s="208" t="s">
        <v>909</v>
      </c>
      <c r="F147" s="212" t="s">
        <v>898</v>
      </c>
      <c r="G147" s="212" t="s">
        <v>1030</v>
      </c>
      <c r="H147" s="953">
        <f t="shared" si="9"/>
        <v>0</v>
      </c>
      <c r="I147" s="953">
        <f t="shared" si="9"/>
        <v>0</v>
      </c>
      <c r="J147" s="953">
        <f t="shared" si="9"/>
        <v>0</v>
      </c>
      <c r="K147" s="953">
        <f t="shared" si="8"/>
        <v>0</v>
      </c>
      <c r="L147" s="962"/>
      <c r="M147" s="962"/>
      <c r="N147" s="962"/>
      <c r="O147" s="962"/>
      <c r="P147" s="962"/>
      <c r="Q147" s="962"/>
      <c r="R147" s="962"/>
      <c r="S147" s="962"/>
      <c r="T147" s="962"/>
      <c r="U147" s="962"/>
      <c r="V147" s="962"/>
      <c r="W147" s="962"/>
      <c r="X147" s="962"/>
      <c r="Y147" s="962"/>
      <c r="Z147" s="962"/>
      <c r="AA147" s="962"/>
      <c r="AB147" s="962"/>
      <c r="AC147" s="962"/>
      <c r="AD147" s="962"/>
      <c r="AE147" s="962"/>
      <c r="AF147" s="962"/>
      <c r="AG147" s="962"/>
      <c r="AH147" s="962"/>
      <c r="AI147" s="963"/>
    </row>
    <row r="148" spans="2:35">
      <c r="B148" s="211">
        <v>5</v>
      </c>
      <c r="C148" s="208" t="s">
        <v>897</v>
      </c>
      <c r="D148" s="208" t="s">
        <v>883</v>
      </c>
      <c r="E148" s="208" t="s">
        <v>904</v>
      </c>
      <c r="F148" s="212" t="s">
        <v>898</v>
      </c>
      <c r="G148" s="212" t="s">
        <v>1031</v>
      </c>
      <c r="H148" s="953">
        <f t="shared" si="9"/>
        <v>0</v>
      </c>
      <c r="I148" s="953">
        <f t="shared" si="9"/>
        <v>0</v>
      </c>
      <c r="J148" s="953">
        <f t="shared" si="9"/>
        <v>0</v>
      </c>
      <c r="K148" s="953">
        <f t="shared" si="8"/>
        <v>0</v>
      </c>
      <c r="L148" s="962"/>
      <c r="M148" s="962"/>
      <c r="N148" s="962"/>
      <c r="O148" s="962"/>
      <c r="P148" s="962"/>
      <c r="Q148" s="962"/>
      <c r="R148" s="962"/>
      <c r="S148" s="962"/>
      <c r="T148" s="962"/>
      <c r="U148" s="962"/>
      <c r="V148" s="962"/>
      <c r="W148" s="962"/>
      <c r="X148" s="962"/>
      <c r="Y148" s="962"/>
      <c r="Z148" s="962"/>
      <c r="AA148" s="962"/>
      <c r="AB148" s="962"/>
      <c r="AC148" s="962"/>
      <c r="AD148" s="962"/>
      <c r="AE148" s="962"/>
      <c r="AF148" s="962"/>
      <c r="AG148" s="962"/>
      <c r="AH148" s="962"/>
      <c r="AI148" s="963"/>
    </row>
    <row r="149" spans="2:35">
      <c r="B149" s="211">
        <v>6</v>
      </c>
      <c r="C149" s="208" t="s">
        <v>897</v>
      </c>
      <c r="D149" s="208" t="s">
        <v>914</v>
      </c>
      <c r="E149" s="208" t="s">
        <v>916</v>
      </c>
      <c r="F149" s="212" t="s">
        <v>898</v>
      </c>
      <c r="G149" s="212" t="s">
        <v>1032</v>
      </c>
      <c r="H149" s="953">
        <f t="shared" si="9"/>
        <v>0</v>
      </c>
      <c r="I149" s="953">
        <f t="shared" si="9"/>
        <v>0</v>
      </c>
      <c r="J149" s="953">
        <f t="shared" si="9"/>
        <v>0</v>
      </c>
      <c r="K149" s="953">
        <f t="shared" si="8"/>
        <v>0</v>
      </c>
      <c r="L149" s="962"/>
      <c r="M149" s="962"/>
      <c r="N149" s="962"/>
      <c r="O149" s="962"/>
      <c r="P149" s="962"/>
      <c r="Q149" s="962"/>
      <c r="R149" s="962"/>
      <c r="S149" s="962"/>
      <c r="T149" s="962"/>
      <c r="U149" s="962"/>
      <c r="V149" s="962"/>
      <c r="W149" s="962"/>
      <c r="X149" s="962"/>
      <c r="Y149" s="962"/>
      <c r="Z149" s="962"/>
      <c r="AA149" s="962"/>
      <c r="AB149" s="962"/>
      <c r="AC149" s="962"/>
      <c r="AD149" s="962"/>
      <c r="AE149" s="962"/>
      <c r="AF149" s="962"/>
      <c r="AG149" s="962"/>
      <c r="AH149" s="962"/>
      <c r="AI149" s="963"/>
    </row>
    <row r="150" spans="2:35">
      <c r="B150" s="211">
        <v>1</v>
      </c>
      <c r="C150" s="208" t="s">
        <v>899</v>
      </c>
      <c r="D150" s="208" t="s">
        <v>926</v>
      </c>
      <c r="E150" s="208" t="s">
        <v>909</v>
      </c>
      <c r="F150" s="212" t="s">
        <v>900</v>
      </c>
      <c r="G150" s="212" t="s">
        <v>1033</v>
      </c>
      <c r="H150" s="953">
        <f t="shared" si="9"/>
        <v>0</v>
      </c>
      <c r="I150" s="953">
        <f t="shared" si="9"/>
        <v>0</v>
      </c>
      <c r="J150" s="953">
        <f t="shared" si="9"/>
        <v>0</v>
      </c>
      <c r="K150" s="953">
        <f t="shared" si="8"/>
        <v>0</v>
      </c>
      <c r="L150" s="962"/>
      <c r="M150" s="962"/>
      <c r="N150" s="962"/>
      <c r="O150" s="962"/>
      <c r="P150" s="962"/>
      <c r="Q150" s="962"/>
      <c r="R150" s="962"/>
      <c r="S150" s="962"/>
      <c r="T150" s="962"/>
      <c r="U150" s="962"/>
      <c r="V150" s="962"/>
      <c r="W150" s="962"/>
      <c r="X150" s="962"/>
      <c r="Y150" s="962"/>
      <c r="Z150" s="962"/>
      <c r="AA150" s="962"/>
      <c r="AB150" s="962"/>
      <c r="AC150" s="962"/>
      <c r="AD150" s="962"/>
      <c r="AE150" s="962"/>
      <c r="AF150" s="962"/>
      <c r="AG150" s="962"/>
      <c r="AH150" s="962"/>
      <c r="AI150" s="963"/>
    </row>
    <row r="151" spans="2:35">
      <c r="B151" s="211">
        <v>2</v>
      </c>
      <c r="C151" s="208" t="s">
        <v>899</v>
      </c>
      <c r="D151" s="208" t="s">
        <v>875</v>
      </c>
      <c r="E151" s="208" t="s">
        <v>905</v>
      </c>
      <c r="F151" s="212" t="s">
        <v>900</v>
      </c>
      <c r="G151" s="212" t="s">
        <v>1034</v>
      </c>
      <c r="H151" s="953">
        <f t="shared" si="9"/>
        <v>0</v>
      </c>
      <c r="I151" s="953">
        <f t="shared" si="9"/>
        <v>0</v>
      </c>
      <c r="J151" s="953">
        <f t="shared" si="9"/>
        <v>0</v>
      </c>
      <c r="K151" s="953">
        <f t="shared" si="8"/>
        <v>0</v>
      </c>
      <c r="L151" s="962"/>
      <c r="M151" s="962"/>
      <c r="N151" s="962"/>
      <c r="O151" s="962"/>
      <c r="P151" s="962"/>
      <c r="Q151" s="962"/>
      <c r="R151" s="962"/>
      <c r="S151" s="962"/>
      <c r="T151" s="962"/>
      <c r="U151" s="962"/>
      <c r="V151" s="962"/>
      <c r="W151" s="962"/>
      <c r="X151" s="962"/>
      <c r="Y151" s="962"/>
      <c r="Z151" s="962"/>
      <c r="AA151" s="962"/>
      <c r="AB151" s="962"/>
      <c r="AC151" s="962"/>
      <c r="AD151" s="962"/>
      <c r="AE151" s="962"/>
      <c r="AF151" s="962"/>
      <c r="AG151" s="962"/>
      <c r="AH151" s="962"/>
      <c r="AI151" s="963"/>
    </row>
    <row r="152" spans="2:35">
      <c r="B152" s="211">
        <v>3</v>
      </c>
      <c r="C152" s="208" t="s">
        <v>899</v>
      </c>
      <c r="D152" s="208" t="s">
        <v>887</v>
      </c>
      <c r="E152" s="208" t="s">
        <v>909</v>
      </c>
      <c r="F152" s="212" t="s">
        <v>900</v>
      </c>
      <c r="G152" s="212" t="s">
        <v>1035</v>
      </c>
      <c r="H152" s="953">
        <f t="shared" si="9"/>
        <v>0</v>
      </c>
      <c r="I152" s="953">
        <f t="shared" si="9"/>
        <v>0</v>
      </c>
      <c r="J152" s="953">
        <f t="shared" si="9"/>
        <v>0</v>
      </c>
      <c r="K152" s="953">
        <f t="shared" si="8"/>
        <v>0</v>
      </c>
      <c r="L152" s="962"/>
      <c r="M152" s="962"/>
      <c r="N152" s="962"/>
      <c r="O152" s="962"/>
      <c r="P152" s="962"/>
      <c r="Q152" s="962"/>
      <c r="R152" s="962"/>
      <c r="S152" s="962"/>
      <c r="T152" s="962"/>
      <c r="U152" s="962"/>
      <c r="V152" s="962"/>
      <c r="W152" s="962"/>
      <c r="X152" s="962"/>
      <c r="Y152" s="962"/>
      <c r="Z152" s="962"/>
      <c r="AA152" s="962"/>
      <c r="AB152" s="962"/>
      <c r="AC152" s="962"/>
      <c r="AD152" s="962"/>
      <c r="AE152" s="962"/>
      <c r="AF152" s="962"/>
      <c r="AG152" s="962"/>
      <c r="AH152" s="962"/>
      <c r="AI152" s="963"/>
    </row>
    <row r="153" spans="2:35">
      <c r="B153" s="211">
        <v>4</v>
      </c>
      <c r="C153" s="208" t="s">
        <v>899</v>
      </c>
      <c r="D153" s="208" t="s">
        <v>887</v>
      </c>
      <c r="E153" s="208" t="s">
        <v>904</v>
      </c>
      <c r="F153" s="212" t="s">
        <v>900</v>
      </c>
      <c r="G153" s="212" t="s">
        <v>1036</v>
      </c>
      <c r="H153" s="953">
        <f t="shared" si="9"/>
        <v>0</v>
      </c>
      <c r="I153" s="953">
        <f t="shared" si="9"/>
        <v>0</v>
      </c>
      <c r="J153" s="953">
        <f t="shared" si="9"/>
        <v>0</v>
      </c>
      <c r="K153" s="953">
        <f t="shared" si="8"/>
        <v>0</v>
      </c>
      <c r="L153" s="962"/>
      <c r="M153" s="962"/>
      <c r="N153" s="962"/>
      <c r="O153" s="962"/>
      <c r="P153" s="962"/>
      <c r="Q153" s="962"/>
      <c r="R153" s="962"/>
      <c r="S153" s="962"/>
      <c r="T153" s="962"/>
      <c r="U153" s="962"/>
      <c r="V153" s="962"/>
      <c r="W153" s="962"/>
      <c r="X153" s="962"/>
      <c r="Y153" s="962"/>
      <c r="Z153" s="962"/>
      <c r="AA153" s="962"/>
      <c r="AB153" s="962"/>
      <c r="AC153" s="962"/>
      <c r="AD153" s="962"/>
      <c r="AE153" s="962"/>
      <c r="AF153" s="962"/>
      <c r="AG153" s="962"/>
      <c r="AH153" s="962"/>
      <c r="AI153" s="963"/>
    </row>
    <row r="154" spans="2:35">
      <c r="B154" s="211">
        <v>5</v>
      </c>
      <c r="C154" s="208" t="s">
        <v>899</v>
      </c>
      <c r="D154" s="208" t="s">
        <v>883</v>
      </c>
      <c r="E154" s="208" t="s">
        <v>905</v>
      </c>
      <c r="F154" s="212" t="s">
        <v>900</v>
      </c>
      <c r="G154" s="212" t="s">
        <v>1037</v>
      </c>
      <c r="H154" s="953">
        <f t="shared" si="9"/>
        <v>0</v>
      </c>
      <c r="I154" s="953">
        <f t="shared" si="9"/>
        <v>0</v>
      </c>
      <c r="J154" s="953">
        <f t="shared" si="9"/>
        <v>0</v>
      </c>
      <c r="K154" s="953">
        <f t="shared" si="8"/>
        <v>0</v>
      </c>
      <c r="L154" s="962"/>
      <c r="M154" s="962"/>
      <c r="N154" s="962"/>
      <c r="O154" s="962"/>
      <c r="P154" s="962"/>
      <c r="Q154" s="962"/>
      <c r="R154" s="962"/>
      <c r="S154" s="962"/>
      <c r="T154" s="962"/>
      <c r="U154" s="962"/>
      <c r="V154" s="962"/>
      <c r="W154" s="962"/>
      <c r="X154" s="962"/>
      <c r="Y154" s="962"/>
      <c r="Z154" s="962"/>
      <c r="AA154" s="962"/>
      <c r="AB154" s="962"/>
      <c r="AC154" s="962"/>
      <c r="AD154" s="962"/>
      <c r="AE154" s="962"/>
      <c r="AF154" s="962"/>
      <c r="AG154" s="962"/>
      <c r="AH154" s="962"/>
      <c r="AI154" s="963"/>
    </row>
    <row r="155" spans="2:35">
      <c r="B155" s="211">
        <v>6</v>
      </c>
      <c r="C155" s="208" t="s">
        <v>899</v>
      </c>
      <c r="D155" s="208" t="s">
        <v>885</v>
      </c>
      <c r="E155" s="208" t="s">
        <v>926</v>
      </c>
      <c r="F155" s="212" t="s">
        <v>900</v>
      </c>
      <c r="G155" s="212" t="s">
        <v>1038</v>
      </c>
      <c r="H155" s="953">
        <f t="shared" si="9"/>
        <v>0</v>
      </c>
      <c r="I155" s="953">
        <f t="shared" si="9"/>
        <v>0</v>
      </c>
      <c r="J155" s="953">
        <f t="shared" si="9"/>
        <v>0</v>
      </c>
      <c r="K155" s="953">
        <f t="shared" si="8"/>
        <v>0</v>
      </c>
      <c r="L155" s="962"/>
      <c r="M155" s="962"/>
      <c r="N155" s="962"/>
      <c r="O155" s="962"/>
      <c r="P155" s="962"/>
      <c r="Q155" s="962"/>
      <c r="R155" s="962"/>
      <c r="S155" s="962"/>
      <c r="T155" s="962"/>
      <c r="U155" s="962"/>
      <c r="V155" s="962"/>
      <c r="W155" s="962"/>
      <c r="X155" s="962"/>
      <c r="Y155" s="962"/>
      <c r="Z155" s="962"/>
      <c r="AA155" s="962"/>
      <c r="AB155" s="962"/>
      <c r="AC155" s="962"/>
      <c r="AD155" s="962"/>
      <c r="AE155" s="962"/>
      <c r="AF155" s="962"/>
      <c r="AG155" s="962"/>
      <c r="AH155" s="962"/>
      <c r="AI155" s="963"/>
    </row>
    <row r="156" spans="2:35" ht="13.5" thickBot="1">
      <c r="B156" s="211">
        <v>7</v>
      </c>
      <c r="C156" s="208" t="s">
        <v>899</v>
      </c>
      <c r="D156" s="208" t="s">
        <v>887</v>
      </c>
      <c r="E156" s="208" t="s">
        <v>909</v>
      </c>
      <c r="F156" s="212" t="s">
        <v>900</v>
      </c>
      <c r="G156" s="212" t="s">
        <v>1039</v>
      </c>
      <c r="H156" s="959">
        <f t="shared" si="9"/>
        <v>0</v>
      </c>
      <c r="I156" s="959">
        <f t="shared" si="9"/>
        <v>0</v>
      </c>
      <c r="J156" s="959">
        <f t="shared" si="9"/>
        <v>0</v>
      </c>
      <c r="K156" s="959">
        <f t="shared" si="8"/>
        <v>0</v>
      </c>
      <c r="L156" s="964"/>
      <c r="M156" s="964"/>
      <c r="N156" s="964"/>
      <c r="O156" s="964"/>
      <c r="P156" s="964"/>
      <c r="Q156" s="964"/>
      <c r="R156" s="964"/>
      <c r="S156" s="964"/>
      <c r="T156" s="964"/>
      <c r="U156" s="964"/>
      <c r="V156" s="964"/>
      <c r="W156" s="964"/>
      <c r="X156" s="964"/>
      <c r="Y156" s="964"/>
      <c r="Z156" s="964"/>
      <c r="AA156" s="964"/>
      <c r="AB156" s="964"/>
      <c r="AC156" s="964"/>
      <c r="AD156" s="964"/>
      <c r="AE156" s="964"/>
      <c r="AF156" s="964"/>
      <c r="AG156" s="964"/>
      <c r="AH156" s="964"/>
      <c r="AI156" s="965"/>
    </row>
    <row r="157" spans="2:35" ht="13.5" thickBot="1">
      <c r="B157" s="960" t="s">
        <v>59</v>
      </c>
      <c r="C157" s="961"/>
      <c r="D157" s="961"/>
      <c r="E157" s="961"/>
      <c r="F157" s="961"/>
      <c r="G157" s="961"/>
      <c r="H157" s="957">
        <f>SUM(H35:H156)</f>
        <v>0</v>
      </c>
      <c r="I157" s="957">
        <f t="shared" ref="I157:AI157" si="10">SUM(I35:I156)</f>
        <v>0</v>
      </c>
      <c r="J157" s="957">
        <f t="shared" si="10"/>
        <v>0</v>
      </c>
      <c r="K157" s="957">
        <f t="shared" si="10"/>
        <v>0</v>
      </c>
      <c r="L157" s="957">
        <f t="shared" si="10"/>
        <v>0</v>
      </c>
      <c r="M157" s="957">
        <f t="shared" si="10"/>
        <v>0</v>
      </c>
      <c r="N157" s="957">
        <f t="shared" si="10"/>
        <v>0</v>
      </c>
      <c r="O157" s="957">
        <f t="shared" si="10"/>
        <v>0</v>
      </c>
      <c r="P157" s="957">
        <f t="shared" si="10"/>
        <v>0</v>
      </c>
      <c r="Q157" s="957">
        <f t="shared" si="10"/>
        <v>0</v>
      </c>
      <c r="R157" s="957">
        <f t="shared" si="10"/>
        <v>0</v>
      </c>
      <c r="S157" s="957">
        <f t="shared" si="10"/>
        <v>0</v>
      </c>
      <c r="T157" s="957">
        <f t="shared" si="10"/>
        <v>0</v>
      </c>
      <c r="U157" s="957">
        <f t="shared" si="10"/>
        <v>0</v>
      </c>
      <c r="V157" s="957">
        <f t="shared" si="10"/>
        <v>0</v>
      </c>
      <c r="W157" s="957">
        <f t="shared" si="10"/>
        <v>0</v>
      </c>
      <c r="X157" s="957">
        <f t="shared" si="10"/>
        <v>0</v>
      </c>
      <c r="Y157" s="957">
        <f t="shared" si="10"/>
        <v>0</v>
      </c>
      <c r="Z157" s="957">
        <f t="shared" si="10"/>
        <v>0</v>
      </c>
      <c r="AA157" s="957">
        <f t="shared" si="10"/>
        <v>0</v>
      </c>
      <c r="AB157" s="957">
        <f t="shared" si="10"/>
        <v>0</v>
      </c>
      <c r="AC157" s="957">
        <f t="shared" si="10"/>
        <v>0</v>
      </c>
      <c r="AD157" s="957">
        <f t="shared" si="10"/>
        <v>0</v>
      </c>
      <c r="AE157" s="957">
        <f t="shared" si="10"/>
        <v>0</v>
      </c>
      <c r="AF157" s="957">
        <f t="shared" si="10"/>
        <v>0</v>
      </c>
      <c r="AG157" s="957">
        <f t="shared" si="10"/>
        <v>0</v>
      </c>
      <c r="AH157" s="957">
        <f t="shared" si="10"/>
        <v>0</v>
      </c>
      <c r="AI157" s="958">
        <f t="shared" si="10"/>
        <v>0</v>
      </c>
    </row>
    <row r="160" spans="2:35">
      <c r="B160" s="121" t="s">
        <v>1044</v>
      </c>
    </row>
    <row r="161" spans="2:7">
      <c r="B161" s="201" t="s">
        <v>3612</v>
      </c>
    </row>
    <row r="162" spans="2:7">
      <c r="B162" s="203" t="s">
        <v>3613</v>
      </c>
      <c r="C162" s="52"/>
      <c r="D162" s="52"/>
      <c r="E162" s="52"/>
      <c r="F162" s="52"/>
      <c r="G162" s="52"/>
    </row>
    <row r="163" spans="2:7">
      <c r="B163" s="203" t="s">
        <v>3614</v>
      </c>
      <c r="C163" s="52"/>
      <c r="D163" s="52"/>
      <c r="E163" s="52"/>
      <c r="F163" s="52"/>
      <c r="G163" s="52"/>
    </row>
    <row r="164" spans="2:7">
      <c r="B164" s="203" t="s">
        <v>3615</v>
      </c>
      <c r="C164" s="52"/>
      <c r="D164" s="52"/>
      <c r="E164" s="52"/>
      <c r="F164" s="52"/>
      <c r="G164" s="52"/>
    </row>
    <row r="165" spans="2:7">
      <c r="B165" s="203" t="s">
        <v>3616</v>
      </c>
      <c r="C165" s="52"/>
      <c r="D165" s="52"/>
      <c r="E165" s="52"/>
      <c r="F165" s="52"/>
      <c r="G165" s="52"/>
    </row>
    <row r="166" spans="2:7">
      <c r="B166" s="203" t="s">
        <v>3617</v>
      </c>
      <c r="C166" s="52"/>
      <c r="D166" s="52"/>
      <c r="E166" s="52"/>
      <c r="F166" s="52"/>
      <c r="G166" s="52"/>
    </row>
    <row r="167" spans="2:7">
      <c r="B167" s="203" t="s">
        <v>3618</v>
      </c>
      <c r="C167" s="52"/>
      <c r="D167" s="52"/>
      <c r="E167" s="52"/>
      <c r="F167" s="52"/>
      <c r="G167" s="52"/>
    </row>
    <row r="168" spans="2:7">
      <c r="B168" s="203" t="s">
        <v>3619</v>
      </c>
      <c r="C168" s="52"/>
      <c r="D168" s="52"/>
      <c r="E168" s="52"/>
      <c r="F168" s="52"/>
      <c r="G168" s="52"/>
    </row>
    <row r="169" spans="2:7">
      <c r="B169" s="202"/>
    </row>
    <row r="170" spans="2:7">
      <c r="B170" s="8" t="s">
        <v>1051</v>
      </c>
    </row>
    <row r="171" spans="2:7">
      <c r="B171" s="203" t="s">
        <v>1052</v>
      </c>
    </row>
    <row r="172" spans="2:7">
      <c r="B172" s="203" t="s">
        <v>1053</v>
      </c>
    </row>
    <row r="173" spans="2:7">
      <c r="B173" s="203" t="s">
        <v>1054</v>
      </c>
    </row>
    <row r="175" spans="2:7">
      <c r="B175" s="28" t="s">
        <v>3620</v>
      </c>
    </row>
    <row r="176" spans="2:7">
      <c r="B176" s="203" t="s">
        <v>3621</v>
      </c>
    </row>
    <row r="177" spans="2:2">
      <c r="B177" s="203" t="s">
        <v>3622</v>
      </c>
    </row>
    <row r="178" spans="2:2">
      <c r="B178" s="203" t="s">
        <v>3623</v>
      </c>
    </row>
  </sheetData>
  <mergeCells count="12">
    <mergeCell ref="AF11:AI11"/>
    <mergeCell ref="S7:AD7"/>
    <mergeCell ref="B8:R8"/>
    <mergeCell ref="S8:AD8"/>
    <mergeCell ref="C11:E11"/>
    <mergeCell ref="F11:G11"/>
    <mergeCell ref="H11:K11"/>
    <mergeCell ref="L11:O11"/>
    <mergeCell ref="P11:S11"/>
    <mergeCell ref="T11:W11"/>
    <mergeCell ref="X11:AA11"/>
    <mergeCell ref="AB11:AE11"/>
  </mergeCells>
  <hyperlinks>
    <hyperlink ref="AK3" location="Content!A1" display="Content" xr:uid="{CBB47B6C-931F-416A-A2BC-2885DC7F653E}"/>
  </hyperlinks>
  <printOptions horizontalCentered="1"/>
  <pageMargins left="0.19685039370078741" right="0.19685039370078741" top="0.6692913385826772" bottom="0.35433070866141736" header="0.31496062992125984" footer="0.31496062992125984"/>
  <pageSetup paperSize="9" scale="22"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7F840-59B3-4C9A-A1AB-9A008ACEA953}">
  <sheetPr codeName="Sheet49">
    <tabColor rgb="FFFF99CC"/>
  </sheetPr>
  <dimension ref="A1:Y81"/>
  <sheetViews>
    <sheetView showGridLines="0" zoomScale="85" zoomScaleNormal="85" workbookViewId="0">
      <pane xSplit="2" ySplit="9" topLeftCell="C10" activePane="bottomRight" state="frozen"/>
      <selection pane="topRight" activeCell="D14" sqref="D14"/>
      <selection pane="bottomLeft" activeCell="D14" sqref="D14"/>
      <selection pane="bottomRight" activeCell="C3" sqref="C3:D4"/>
    </sheetView>
  </sheetViews>
  <sheetFormatPr defaultColWidth="8.85546875" defaultRowHeight="12.75"/>
  <cols>
    <col min="1" max="1" width="1.85546875" style="424" customWidth="1"/>
    <col min="2" max="2" width="40.85546875" style="424" customWidth="1"/>
    <col min="3" max="23" width="12.42578125" style="424" customWidth="1"/>
    <col min="24" max="16384" width="8.85546875" style="424"/>
  </cols>
  <sheetData>
    <row r="1" spans="2:25" ht="13.5" thickBot="1">
      <c r="B1" s="441" t="s">
        <v>3624</v>
      </c>
    </row>
    <row r="2" spans="2:25" ht="13.5" thickBot="1">
      <c r="B2" s="426" t="s">
        <v>7</v>
      </c>
      <c r="C2" s="6304">
        <f>'Com Prof'!D2</f>
        <v>0</v>
      </c>
      <c r="D2" s="6305"/>
      <c r="Y2" s="6679" t="s">
        <v>1067</v>
      </c>
    </row>
    <row r="3" spans="2:25" ht="13.5" thickBot="1">
      <c r="B3" s="426" t="s">
        <v>757</v>
      </c>
      <c r="C3" s="6680"/>
      <c r="D3" s="6681"/>
    </row>
    <row r="4" spans="2:25" ht="15.95" customHeight="1">
      <c r="W4" s="333"/>
    </row>
    <row r="5" spans="2:25" ht="15.95" customHeight="1" thickBot="1">
      <c r="B5" s="332" t="s">
        <v>3625</v>
      </c>
      <c r="C5" s="440" t="s">
        <v>851</v>
      </c>
    </row>
    <row r="6" spans="2:25" ht="17.45" customHeight="1">
      <c r="B6" s="9093" t="s">
        <v>3626</v>
      </c>
      <c r="C6" s="9096" t="s">
        <v>3627</v>
      </c>
      <c r="D6" s="9097"/>
      <c r="E6" s="9097"/>
      <c r="F6" s="9097"/>
      <c r="G6" s="9097"/>
      <c r="H6" s="9097"/>
      <c r="I6" s="9097"/>
      <c r="J6" s="9097"/>
      <c r="K6" s="9097"/>
      <c r="L6" s="9097"/>
      <c r="M6" s="9097"/>
      <c r="N6" s="9097"/>
      <c r="O6" s="9097"/>
      <c r="P6" s="9097"/>
      <c r="Q6" s="9097"/>
      <c r="R6" s="9097"/>
      <c r="S6" s="9097"/>
      <c r="T6" s="9097"/>
      <c r="U6" s="9097"/>
      <c r="V6" s="9097"/>
      <c r="W6" s="9098" t="s">
        <v>3628</v>
      </c>
    </row>
    <row r="7" spans="2:25" ht="17.45" customHeight="1">
      <c r="B7" s="9094"/>
      <c r="C7" s="9101" t="s">
        <v>2762</v>
      </c>
      <c r="D7" s="9102"/>
      <c r="E7" s="9085" t="s">
        <v>3629</v>
      </c>
      <c r="F7" s="9101"/>
      <c r="G7" s="9102"/>
      <c r="H7" s="9085" t="s">
        <v>3630</v>
      </c>
      <c r="I7" s="9101"/>
      <c r="J7" s="9102"/>
      <c r="K7" s="9086" t="s">
        <v>3631</v>
      </c>
      <c r="L7" s="9085" t="s">
        <v>901</v>
      </c>
      <c r="M7" s="9101"/>
      <c r="N7" s="9101"/>
      <c r="O7" s="9101"/>
      <c r="P7" s="9101"/>
      <c r="Q7" s="9101"/>
      <c r="R7" s="9101"/>
      <c r="S7" s="9101"/>
      <c r="T7" s="9101"/>
      <c r="U7" s="9101"/>
      <c r="V7" s="9101"/>
      <c r="W7" s="9099"/>
    </row>
    <row r="8" spans="2:25" ht="17.45" customHeight="1">
      <c r="B8" s="9094"/>
      <c r="C8" s="9086" t="s">
        <v>3632</v>
      </c>
      <c r="D8" s="9104" t="s">
        <v>3633</v>
      </c>
      <c r="E8" s="9088" t="s">
        <v>1719</v>
      </c>
      <c r="F8" s="9086" t="s">
        <v>1720</v>
      </c>
      <c r="G8" s="9086" t="s">
        <v>3473</v>
      </c>
      <c r="H8" s="9088" t="s">
        <v>3308</v>
      </c>
      <c r="I8" s="9086" t="s">
        <v>3634</v>
      </c>
      <c r="J8" s="9086" t="s">
        <v>3635</v>
      </c>
      <c r="K8" s="9103"/>
      <c r="L8" s="9088" t="s">
        <v>3518</v>
      </c>
      <c r="M8" s="9088" t="s">
        <v>3516</v>
      </c>
      <c r="N8" s="9088" t="s">
        <v>3517</v>
      </c>
      <c r="O8" s="9090" t="s">
        <v>2738</v>
      </c>
      <c r="P8" s="9091"/>
      <c r="Q8" s="9091"/>
      <c r="R8" s="9091"/>
      <c r="S8" s="9092"/>
      <c r="T8" s="9086" t="s">
        <v>3519</v>
      </c>
      <c r="U8" s="9086" t="s">
        <v>3538</v>
      </c>
      <c r="V8" s="9084" t="s">
        <v>3636</v>
      </c>
      <c r="W8" s="9099"/>
    </row>
    <row r="9" spans="2:25" ht="17.45" customHeight="1" thickBot="1">
      <c r="B9" s="9095"/>
      <c r="C9" s="9087"/>
      <c r="D9" s="9105"/>
      <c r="E9" s="9089"/>
      <c r="F9" s="9087"/>
      <c r="G9" s="9087"/>
      <c r="H9" s="9089"/>
      <c r="I9" s="9087"/>
      <c r="J9" s="9087"/>
      <c r="K9" s="9087"/>
      <c r="L9" s="9089"/>
      <c r="M9" s="9089"/>
      <c r="N9" s="9089"/>
      <c r="O9" s="6817" t="s">
        <v>3637</v>
      </c>
      <c r="P9" s="6817" t="s">
        <v>3638</v>
      </c>
      <c r="Q9" s="6817" t="s">
        <v>3639</v>
      </c>
      <c r="R9" s="6817" t="s">
        <v>3640</v>
      </c>
      <c r="S9" s="6817" t="s">
        <v>243</v>
      </c>
      <c r="T9" s="9087"/>
      <c r="U9" s="9087"/>
      <c r="V9" s="9085"/>
      <c r="W9" s="9100"/>
    </row>
    <row r="10" spans="2:25" ht="19.5" customHeight="1" thickBot="1">
      <c r="B10" s="6818" t="s">
        <v>2675</v>
      </c>
      <c r="C10" s="6819" t="s">
        <v>2677</v>
      </c>
      <c r="D10" s="6819" t="s">
        <v>2679</v>
      </c>
      <c r="E10" s="6819" t="s">
        <v>2682</v>
      </c>
      <c r="F10" s="6819" t="s">
        <v>2691</v>
      </c>
      <c r="G10" s="6819" t="s">
        <v>3454</v>
      </c>
      <c r="H10" s="6819" t="s">
        <v>3455</v>
      </c>
      <c r="I10" s="6819" t="s">
        <v>3456</v>
      </c>
      <c r="J10" s="6819" t="s">
        <v>3457</v>
      </c>
      <c r="K10" s="6819" t="s">
        <v>3458</v>
      </c>
      <c r="L10" s="6819" t="s">
        <v>3459</v>
      </c>
      <c r="M10" s="6819" t="s">
        <v>3460</v>
      </c>
      <c r="N10" s="6819" t="s">
        <v>3461</v>
      </c>
      <c r="O10" s="6819" t="s">
        <v>3461</v>
      </c>
      <c r="P10" s="6819" t="s">
        <v>3462</v>
      </c>
      <c r="Q10" s="6819" t="s">
        <v>3463</v>
      </c>
      <c r="R10" s="6819" t="s">
        <v>3464</v>
      </c>
      <c r="S10" s="6819" t="s">
        <v>3465</v>
      </c>
      <c r="T10" s="6819" t="s">
        <v>3466</v>
      </c>
      <c r="U10" s="6819" t="s">
        <v>3467</v>
      </c>
      <c r="V10" s="6819" t="s">
        <v>3564</v>
      </c>
      <c r="W10" s="6820" t="s">
        <v>3641</v>
      </c>
    </row>
    <row r="11" spans="2:25" ht="13.15" customHeight="1">
      <c r="B11" s="6821" t="s">
        <v>3642</v>
      </c>
      <c r="C11" s="6822">
        <f>C12+C13</f>
        <v>0</v>
      </c>
      <c r="D11" s="6822">
        <f t="shared" ref="D11:V11" si="0">D12+D13</f>
        <v>0</v>
      </c>
      <c r="E11" s="6822">
        <f t="shared" si="0"/>
        <v>0</v>
      </c>
      <c r="F11" s="6822">
        <f t="shared" si="0"/>
        <v>0</v>
      </c>
      <c r="G11" s="6822">
        <f t="shared" si="0"/>
        <v>0</v>
      </c>
      <c r="H11" s="6822">
        <f t="shared" si="0"/>
        <v>0</v>
      </c>
      <c r="I11" s="6822">
        <f t="shared" si="0"/>
        <v>0</v>
      </c>
      <c r="J11" s="6822">
        <f t="shared" si="0"/>
        <v>0</v>
      </c>
      <c r="K11" s="6822">
        <f t="shared" si="0"/>
        <v>0</v>
      </c>
      <c r="L11" s="6822">
        <f t="shared" si="0"/>
        <v>0</v>
      </c>
      <c r="M11" s="6822">
        <f t="shared" si="0"/>
        <v>0</v>
      </c>
      <c r="N11" s="6822">
        <f t="shared" si="0"/>
        <v>0</v>
      </c>
      <c r="O11" s="6822">
        <f t="shared" si="0"/>
        <v>0</v>
      </c>
      <c r="P11" s="6822">
        <f t="shared" si="0"/>
        <v>0</v>
      </c>
      <c r="Q11" s="6822">
        <f t="shared" si="0"/>
        <v>0</v>
      </c>
      <c r="R11" s="6822">
        <f t="shared" si="0"/>
        <v>0</v>
      </c>
      <c r="S11" s="6822">
        <f t="shared" si="0"/>
        <v>0</v>
      </c>
      <c r="T11" s="6822">
        <f t="shared" si="0"/>
        <v>0</v>
      </c>
      <c r="U11" s="6822">
        <f t="shared" si="0"/>
        <v>0</v>
      </c>
      <c r="V11" s="6822">
        <f t="shared" si="0"/>
        <v>0</v>
      </c>
      <c r="W11" s="6823">
        <f>W12+W13</f>
        <v>0</v>
      </c>
    </row>
    <row r="12" spans="2:25" ht="13.15" customHeight="1">
      <c r="B12" s="6824" t="s">
        <v>3643</v>
      </c>
      <c r="C12" s="6825"/>
      <c r="D12" s="6825"/>
      <c r="E12" s="6825"/>
      <c r="F12" s="6825"/>
      <c r="G12" s="6825"/>
      <c r="H12" s="6825"/>
      <c r="I12" s="6825"/>
      <c r="J12" s="6825"/>
      <c r="K12" s="6825"/>
      <c r="L12" s="6825"/>
      <c r="M12" s="6825"/>
      <c r="N12" s="6825"/>
      <c r="O12" s="6825"/>
      <c r="P12" s="6825"/>
      <c r="Q12" s="6825"/>
      <c r="R12" s="6825"/>
      <c r="S12" s="6825"/>
      <c r="T12" s="6825"/>
      <c r="U12" s="6825"/>
      <c r="V12" s="6825"/>
      <c r="W12" s="6823">
        <f t="shared" ref="W12:W40" si="1">SUM(C12:V12)</f>
        <v>0</v>
      </c>
    </row>
    <row r="13" spans="2:25" ht="13.15" customHeight="1">
      <c r="B13" s="6824" t="s">
        <v>3644</v>
      </c>
      <c r="C13" s="6822">
        <f>C14+C15</f>
        <v>0</v>
      </c>
      <c r="D13" s="6822">
        <f t="shared" ref="D13:W13" si="2">D14+D15</f>
        <v>0</v>
      </c>
      <c r="E13" s="6822">
        <f t="shared" si="2"/>
        <v>0</v>
      </c>
      <c r="F13" s="6822">
        <f t="shared" si="2"/>
        <v>0</v>
      </c>
      <c r="G13" s="6822">
        <f t="shared" si="2"/>
        <v>0</v>
      </c>
      <c r="H13" s="6822">
        <f t="shared" si="2"/>
        <v>0</v>
      </c>
      <c r="I13" s="6822">
        <f t="shared" si="2"/>
        <v>0</v>
      </c>
      <c r="J13" s="6822">
        <f t="shared" si="2"/>
        <v>0</v>
      </c>
      <c r="K13" s="6822">
        <f t="shared" si="2"/>
        <v>0</v>
      </c>
      <c r="L13" s="6822">
        <f t="shared" si="2"/>
        <v>0</v>
      </c>
      <c r="M13" s="6822">
        <f t="shared" si="2"/>
        <v>0</v>
      </c>
      <c r="N13" s="6822">
        <f t="shared" si="2"/>
        <v>0</v>
      </c>
      <c r="O13" s="6822">
        <f t="shared" si="2"/>
        <v>0</v>
      </c>
      <c r="P13" s="6822">
        <f t="shared" si="2"/>
        <v>0</v>
      </c>
      <c r="Q13" s="6822">
        <f t="shared" si="2"/>
        <v>0</v>
      </c>
      <c r="R13" s="6822">
        <f t="shared" si="2"/>
        <v>0</v>
      </c>
      <c r="S13" s="6822">
        <f t="shared" si="2"/>
        <v>0</v>
      </c>
      <c r="T13" s="6822">
        <f t="shared" si="2"/>
        <v>0</v>
      </c>
      <c r="U13" s="6822">
        <f t="shared" si="2"/>
        <v>0</v>
      </c>
      <c r="V13" s="6822">
        <f t="shared" si="2"/>
        <v>0</v>
      </c>
      <c r="W13" s="6823">
        <f t="shared" si="2"/>
        <v>0</v>
      </c>
    </row>
    <row r="14" spans="2:25" ht="13.15" customHeight="1">
      <c r="B14" s="6826" t="s">
        <v>3645</v>
      </c>
      <c r="C14" s="6825"/>
      <c r="D14" s="6825"/>
      <c r="E14" s="6825"/>
      <c r="F14" s="6825"/>
      <c r="G14" s="6825"/>
      <c r="H14" s="6825"/>
      <c r="I14" s="6825"/>
      <c r="J14" s="6825"/>
      <c r="K14" s="6825"/>
      <c r="L14" s="6825"/>
      <c r="M14" s="6825"/>
      <c r="N14" s="6825"/>
      <c r="O14" s="6825"/>
      <c r="P14" s="6825"/>
      <c r="Q14" s="6825"/>
      <c r="R14" s="6825"/>
      <c r="S14" s="6825"/>
      <c r="T14" s="6825"/>
      <c r="U14" s="6825"/>
      <c r="V14" s="6825"/>
      <c r="W14" s="6823">
        <f t="shared" si="1"/>
        <v>0</v>
      </c>
    </row>
    <row r="15" spans="2:25" ht="13.15" customHeight="1">
      <c r="B15" s="6824" t="s">
        <v>3646</v>
      </c>
      <c r="C15" s="6825"/>
      <c r="D15" s="6825"/>
      <c r="E15" s="6825"/>
      <c r="F15" s="6825"/>
      <c r="G15" s="6825"/>
      <c r="H15" s="6825"/>
      <c r="I15" s="6825"/>
      <c r="J15" s="6825"/>
      <c r="K15" s="6825"/>
      <c r="L15" s="6825"/>
      <c r="M15" s="6825"/>
      <c r="N15" s="6825"/>
      <c r="O15" s="6825"/>
      <c r="P15" s="6825"/>
      <c r="Q15" s="6825"/>
      <c r="R15" s="6825"/>
      <c r="S15" s="6825"/>
      <c r="T15" s="6825"/>
      <c r="U15" s="6825"/>
      <c r="V15" s="6825"/>
      <c r="W15" s="6823">
        <f t="shared" si="1"/>
        <v>0</v>
      </c>
    </row>
    <row r="16" spans="2:25" ht="13.15" customHeight="1">
      <c r="B16" s="6821" t="s">
        <v>3647</v>
      </c>
      <c r="C16" s="6822">
        <f>C17+C18</f>
        <v>0</v>
      </c>
      <c r="D16" s="6822">
        <f t="shared" ref="D16:W16" si="3">D17+D18</f>
        <v>0</v>
      </c>
      <c r="E16" s="6822">
        <f t="shared" si="3"/>
        <v>0</v>
      </c>
      <c r="F16" s="6822">
        <f t="shared" si="3"/>
        <v>0</v>
      </c>
      <c r="G16" s="6822">
        <f t="shared" si="3"/>
        <v>0</v>
      </c>
      <c r="H16" s="6822">
        <f t="shared" si="3"/>
        <v>0</v>
      </c>
      <c r="I16" s="6822">
        <f t="shared" si="3"/>
        <v>0</v>
      </c>
      <c r="J16" s="6822">
        <f t="shared" si="3"/>
        <v>0</v>
      </c>
      <c r="K16" s="6822">
        <f t="shared" si="3"/>
        <v>0</v>
      </c>
      <c r="L16" s="6822">
        <f t="shared" si="3"/>
        <v>0</v>
      </c>
      <c r="M16" s="6822">
        <f t="shared" si="3"/>
        <v>0</v>
      </c>
      <c r="N16" s="6822">
        <f t="shared" si="3"/>
        <v>0</v>
      </c>
      <c r="O16" s="6822">
        <f t="shared" si="3"/>
        <v>0</v>
      </c>
      <c r="P16" s="6822">
        <f t="shared" si="3"/>
        <v>0</v>
      </c>
      <c r="Q16" s="6822">
        <f t="shared" si="3"/>
        <v>0</v>
      </c>
      <c r="R16" s="6822">
        <f t="shared" si="3"/>
        <v>0</v>
      </c>
      <c r="S16" s="6822">
        <f t="shared" si="3"/>
        <v>0</v>
      </c>
      <c r="T16" s="6822">
        <f t="shared" si="3"/>
        <v>0</v>
      </c>
      <c r="U16" s="6822">
        <f t="shared" si="3"/>
        <v>0</v>
      </c>
      <c r="V16" s="6822">
        <f t="shared" si="3"/>
        <v>0</v>
      </c>
      <c r="W16" s="6823">
        <f t="shared" si="3"/>
        <v>0</v>
      </c>
    </row>
    <row r="17" spans="2:23" ht="13.15" customHeight="1">
      <c r="B17" s="6824" t="s">
        <v>3648</v>
      </c>
      <c r="C17" s="6825"/>
      <c r="D17" s="6825"/>
      <c r="E17" s="6825"/>
      <c r="F17" s="6825"/>
      <c r="G17" s="6825"/>
      <c r="H17" s="6825"/>
      <c r="I17" s="6825"/>
      <c r="J17" s="6825"/>
      <c r="K17" s="6825"/>
      <c r="L17" s="6825"/>
      <c r="M17" s="6825"/>
      <c r="N17" s="6825"/>
      <c r="O17" s="6825"/>
      <c r="P17" s="6825"/>
      <c r="Q17" s="6825"/>
      <c r="R17" s="6825"/>
      <c r="S17" s="6825"/>
      <c r="T17" s="6825"/>
      <c r="U17" s="6825"/>
      <c r="V17" s="6825"/>
      <c r="W17" s="6823">
        <f t="shared" si="1"/>
        <v>0</v>
      </c>
    </row>
    <row r="18" spans="2:23" ht="13.15" customHeight="1">
      <c r="B18" s="6824" t="s">
        <v>3649</v>
      </c>
      <c r="C18" s="6822">
        <f>C19+C20</f>
        <v>0</v>
      </c>
      <c r="D18" s="6822">
        <f t="shared" ref="D18:W18" si="4">D19+D20</f>
        <v>0</v>
      </c>
      <c r="E18" s="6822">
        <f t="shared" si="4"/>
        <v>0</v>
      </c>
      <c r="F18" s="6822">
        <f t="shared" si="4"/>
        <v>0</v>
      </c>
      <c r="G18" s="6822">
        <f t="shared" si="4"/>
        <v>0</v>
      </c>
      <c r="H18" s="6822">
        <f t="shared" si="4"/>
        <v>0</v>
      </c>
      <c r="I18" s="6822">
        <f t="shared" si="4"/>
        <v>0</v>
      </c>
      <c r="J18" s="6822">
        <f t="shared" si="4"/>
        <v>0</v>
      </c>
      <c r="K18" s="6822">
        <f t="shared" si="4"/>
        <v>0</v>
      </c>
      <c r="L18" s="6822">
        <f t="shared" si="4"/>
        <v>0</v>
      </c>
      <c r="M18" s="6822">
        <f t="shared" si="4"/>
        <v>0</v>
      </c>
      <c r="N18" s="6822">
        <f t="shared" si="4"/>
        <v>0</v>
      </c>
      <c r="O18" s="6822">
        <f t="shared" si="4"/>
        <v>0</v>
      </c>
      <c r="P18" s="6822">
        <f t="shared" si="4"/>
        <v>0</v>
      </c>
      <c r="Q18" s="6822">
        <f t="shared" si="4"/>
        <v>0</v>
      </c>
      <c r="R18" s="6822">
        <f t="shared" si="4"/>
        <v>0</v>
      </c>
      <c r="S18" s="6822">
        <f t="shared" si="4"/>
        <v>0</v>
      </c>
      <c r="T18" s="6822">
        <f t="shared" si="4"/>
        <v>0</v>
      </c>
      <c r="U18" s="6822">
        <f t="shared" si="4"/>
        <v>0</v>
      </c>
      <c r="V18" s="6822">
        <f t="shared" si="4"/>
        <v>0</v>
      </c>
      <c r="W18" s="6823">
        <f t="shared" si="4"/>
        <v>0</v>
      </c>
    </row>
    <row r="19" spans="2:23" ht="13.15" customHeight="1">
      <c r="B19" s="6826" t="s">
        <v>3650</v>
      </c>
      <c r="C19" s="6825"/>
      <c r="D19" s="6825"/>
      <c r="E19" s="6825"/>
      <c r="F19" s="6825"/>
      <c r="G19" s="6825"/>
      <c r="H19" s="6825"/>
      <c r="I19" s="6825"/>
      <c r="J19" s="6825"/>
      <c r="K19" s="6825"/>
      <c r="L19" s="6825"/>
      <c r="M19" s="6825"/>
      <c r="N19" s="6825"/>
      <c r="O19" s="6825"/>
      <c r="P19" s="6825"/>
      <c r="Q19" s="6825"/>
      <c r="R19" s="6825"/>
      <c r="S19" s="6825"/>
      <c r="T19" s="6825"/>
      <c r="U19" s="6825"/>
      <c r="V19" s="6825"/>
      <c r="W19" s="6823">
        <f t="shared" si="1"/>
        <v>0</v>
      </c>
    </row>
    <row r="20" spans="2:23" ht="13.15" customHeight="1">
      <c r="B20" s="6824" t="s">
        <v>3651</v>
      </c>
      <c r="C20" s="6825"/>
      <c r="D20" s="6825"/>
      <c r="E20" s="6825"/>
      <c r="F20" s="6825"/>
      <c r="G20" s="6825"/>
      <c r="H20" s="6825"/>
      <c r="I20" s="6825"/>
      <c r="J20" s="6825"/>
      <c r="K20" s="6825"/>
      <c r="L20" s="6825"/>
      <c r="M20" s="6825"/>
      <c r="N20" s="6825"/>
      <c r="O20" s="6825"/>
      <c r="P20" s="6825"/>
      <c r="Q20" s="6825"/>
      <c r="R20" s="6825"/>
      <c r="S20" s="6825"/>
      <c r="T20" s="6825"/>
      <c r="U20" s="6825"/>
      <c r="V20" s="6825"/>
      <c r="W20" s="6823">
        <f t="shared" si="1"/>
        <v>0</v>
      </c>
    </row>
    <row r="21" spans="2:23" ht="13.15" customHeight="1">
      <c r="B21" s="6821" t="s">
        <v>3652</v>
      </c>
      <c r="C21" s="6822">
        <f>C22+C23</f>
        <v>0</v>
      </c>
      <c r="D21" s="6822">
        <f t="shared" ref="D21:W21" si="5">D22+D23</f>
        <v>0</v>
      </c>
      <c r="E21" s="6822">
        <f t="shared" si="5"/>
        <v>0</v>
      </c>
      <c r="F21" s="6822">
        <f t="shared" si="5"/>
        <v>0</v>
      </c>
      <c r="G21" s="6822">
        <f t="shared" si="5"/>
        <v>0</v>
      </c>
      <c r="H21" s="6822">
        <f t="shared" si="5"/>
        <v>0</v>
      </c>
      <c r="I21" s="6822">
        <f t="shared" si="5"/>
        <v>0</v>
      </c>
      <c r="J21" s="6822">
        <f t="shared" si="5"/>
        <v>0</v>
      </c>
      <c r="K21" s="6822">
        <f t="shared" si="5"/>
        <v>0</v>
      </c>
      <c r="L21" s="6822">
        <f t="shared" si="5"/>
        <v>0</v>
      </c>
      <c r="M21" s="6822">
        <f t="shared" si="5"/>
        <v>0</v>
      </c>
      <c r="N21" s="6822">
        <f t="shared" si="5"/>
        <v>0</v>
      </c>
      <c r="O21" s="6822">
        <f t="shared" si="5"/>
        <v>0</v>
      </c>
      <c r="P21" s="6822">
        <f t="shared" si="5"/>
        <v>0</v>
      </c>
      <c r="Q21" s="6822">
        <f t="shared" si="5"/>
        <v>0</v>
      </c>
      <c r="R21" s="6822">
        <f t="shared" si="5"/>
        <v>0</v>
      </c>
      <c r="S21" s="6822">
        <f t="shared" si="5"/>
        <v>0</v>
      </c>
      <c r="T21" s="6822">
        <f t="shared" si="5"/>
        <v>0</v>
      </c>
      <c r="U21" s="6822">
        <f t="shared" si="5"/>
        <v>0</v>
      </c>
      <c r="V21" s="6822">
        <f t="shared" si="5"/>
        <v>0</v>
      </c>
      <c r="W21" s="6823">
        <f t="shared" si="5"/>
        <v>0</v>
      </c>
    </row>
    <row r="22" spans="2:23" ht="13.15" customHeight="1">
      <c r="B22" s="6824" t="s">
        <v>3653</v>
      </c>
      <c r="C22" s="6825"/>
      <c r="D22" s="6825"/>
      <c r="E22" s="6825"/>
      <c r="F22" s="6825"/>
      <c r="G22" s="6825"/>
      <c r="H22" s="6825"/>
      <c r="I22" s="6825"/>
      <c r="J22" s="6825"/>
      <c r="K22" s="6825"/>
      <c r="L22" s="6825"/>
      <c r="M22" s="6825"/>
      <c r="N22" s="6825"/>
      <c r="O22" s="6825"/>
      <c r="P22" s="6825"/>
      <c r="Q22" s="6825"/>
      <c r="R22" s="6825"/>
      <c r="S22" s="6825"/>
      <c r="T22" s="6825"/>
      <c r="U22" s="6825"/>
      <c r="V22" s="6825"/>
      <c r="W22" s="6823">
        <f t="shared" si="1"/>
        <v>0</v>
      </c>
    </row>
    <row r="23" spans="2:23" ht="13.15" customHeight="1">
      <c r="B23" s="6824" t="s">
        <v>3654</v>
      </c>
      <c r="C23" s="6822">
        <f>C24+C25</f>
        <v>0</v>
      </c>
      <c r="D23" s="6822">
        <f t="shared" ref="D23:W23" si="6">D24+D25</f>
        <v>0</v>
      </c>
      <c r="E23" s="6822">
        <f t="shared" si="6"/>
        <v>0</v>
      </c>
      <c r="F23" s="6822">
        <f t="shared" si="6"/>
        <v>0</v>
      </c>
      <c r="G23" s="6822">
        <f t="shared" si="6"/>
        <v>0</v>
      </c>
      <c r="H23" s="6822">
        <f t="shared" si="6"/>
        <v>0</v>
      </c>
      <c r="I23" s="6822">
        <f t="shared" si="6"/>
        <v>0</v>
      </c>
      <c r="J23" s="6822">
        <f t="shared" si="6"/>
        <v>0</v>
      </c>
      <c r="K23" s="6822">
        <f t="shared" si="6"/>
        <v>0</v>
      </c>
      <c r="L23" s="6822">
        <f t="shared" si="6"/>
        <v>0</v>
      </c>
      <c r="M23" s="6822">
        <f t="shared" si="6"/>
        <v>0</v>
      </c>
      <c r="N23" s="6822">
        <f t="shared" si="6"/>
        <v>0</v>
      </c>
      <c r="O23" s="6822">
        <f t="shared" si="6"/>
        <v>0</v>
      </c>
      <c r="P23" s="6822">
        <f t="shared" si="6"/>
        <v>0</v>
      </c>
      <c r="Q23" s="6822">
        <f t="shared" si="6"/>
        <v>0</v>
      </c>
      <c r="R23" s="6822">
        <f t="shared" si="6"/>
        <v>0</v>
      </c>
      <c r="S23" s="6822">
        <f t="shared" si="6"/>
        <v>0</v>
      </c>
      <c r="T23" s="6822">
        <f t="shared" si="6"/>
        <v>0</v>
      </c>
      <c r="U23" s="6822">
        <f t="shared" si="6"/>
        <v>0</v>
      </c>
      <c r="V23" s="6822">
        <f t="shared" si="6"/>
        <v>0</v>
      </c>
      <c r="W23" s="6823">
        <f t="shared" si="6"/>
        <v>0</v>
      </c>
    </row>
    <row r="24" spans="2:23" ht="13.15" customHeight="1">
      <c r="B24" s="6826" t="s">
        <v>3655</v>
      </c>
      <c r="C24" s="6825"/>
      <c r="D24" s="6825"/>
      <c r="E24" s="6825"/>
      <c r="F24" s="6825"/>
      <c r="G24" s="6825"/>
      <c r="H24" s="6825"/>
      <c r="I24" s="6825"/>
      <c r="J24" s="6825"/>
      <c r="K24" s="6825"/>
      <c r="L24" s="6825"/>
      <c r="M24" s="6825"/>
      <c r="N24" s="6825"/>
      <c r="O24" s="6825"/>
      <c r="P24" s="6825"/>
      <c r="Q24" s="6825"/>
      <c r="R24" s="6825"/>
      <c r="S24" s="6825"/>
      <c r="T24" s="6825"/>
      <c r="U24" s="6825"/>
      <c r="V24" s="6825"/>
      <c r="W24" s="6823">
        <f t="shared" si="1"/>
        <v>0</v>
      </c>
    </row>
    <row r="25" spans="2:23" ht="13.15" customHeight="1">
      <c r="B25" s="6824" t="s">
        <v>3656</v>
      </c>
      <c r="C25" s="6825"/>
      <c r="D25" s="6825"/>
      <c r="E25" s="6825"/>
      <c r="F25" s="6825"/>
      <c r="G25" s="6825"/>
      <c r="H25" s="6825"/>
      <c r="I25" s="6825"/>
      <c r="J25" s="6825"/>
      <c r="K25" s="6825"/>
      <c r="L25" s="6825"/>
      <c r="M25" s="6825"/>
      <c r="N25" s="6825"/>
      <c r="O25" s="6825"/>
      <c r="P25" s="6825"/>
      <c r="Q25" s="6825"/>
      <c r="R25" s="6825"/>
      <c r="S25" s="6825"/>
      <c r="T25" s="6825"/>
      <c r="U25" s="6825"/>
      <c r="V25" s="6825"/>
      <c r="W25" s="6823">
        <f t="shared" si="1"/>
        <v>0</v>
      </c>
    </row>
    <row r="26" spans="2:23" ht="13.15" customHeight="1">
      <c r="B26" s="6821" t="s">
        <v>3657</v>
      </c>
      <c r="C26" s="6822">
        <f>C27+C28</f>
        <v>0</v>
      </c>
      <c r="D26" s="6822">
        <f t="shared" ref="D26:W26" si="7">D27+D28</f>
        <v>0</v>
      </c>
      <c r="E26" s="6822">
        <f t="shared" si="7"/>
        <v>0</v>
      </c>
      <c r="F26" s="6822">
        <f t="shared" si="7"/>
        <v>0</v>
      </c>
      <c r="G26" s="6822">
        <f t="shared" si="7"/>
        <v>0</v>
      </c>
      <c r="H26" s="6822">
        <f t="shared" si="7"/>
        <v>0</v>
      </c>
      <c r="I26" s="6822">
        <f t="shared" si="7"/>
        <v>0</v>
      </c>
      <c r="J26" s="6822">
        <f t="shared" si="7"/>
        <v>0</v>
      </c>
      <c r="K26" s="6822">
        <f t="shared" si="7"/>
        <v>0</v>
      </c>
      <c r="L26" s="6822">
        <f t="shared" si="7"/>
        <v>0</v>
      </c>
      <c r="M26" s="6822">
        <f t="shared" si="7"/>
        <v>0</v>
      </c>
      <c r="N26" s="6822">
        <f t="shared" si="7"/>
        <v>0</v>
      </c>
      <c r="O26" s="6822">
        <f t="shared" si="7"/>
        <v>0</v>
      </c>
      <c r="P26" s="6822">
        <f t="shared" si="7"/>
        <v>0</v>
      </c>
      <c r="Q26" s="6822">
        <f t="shared" si="7"/>
        <v>0</v>
      </c>
      <c r="R26" s="6822">
        <f t="shared" si="7"/>
        <v>0</v>
      </c>
      <c r="S26" s="6822">
        <f t="shared" si="7"/>
        <v>0</v>
      </c>
      <c r="T26" s="6822">
        <f t="shared" si="7"/>
        <v>0</v>
      </c>
      <c r="U26" s="6822">
        <f t="shared" si="7"/>
        <v>0</v>
      </c>
      <c r="V26" s="6822">
        <f t="shared" si="7"/>
        <v>0</v>
      </c>
      <c r="W26" s="6823">
        <f t="shared" si="7"/>
        <v>0</v>
      </c>
    </row>
    <row r="27" spans="2:23" ht="13.15" customHeight="1">
      <c r="B27" s="6824" t="s">
        <v>3658</v>
      </c>
      <c r="C27" s="6825"/>
      <c r="D27" s="6825"/>
      <c r="E27" s="6825"/>
      <c r="F27" s="6825"/>
      <c r="G27" s="6825"/>
      <c r="H27" s="6825"/>
      <c r="I27" s="6825"/>
      <c r="J27" s="6825"/>
      <c r="K27" s="6825"/>
      <c r="L27" s="6825"/>
      <c r="M27" s="6825"/>
      <c r="N27" s="6825"/>
      <c r="O27" s="6825"/>
      <c r="P27" s="6825"/>
      <c r="Q27" s="6825"/>
      <c r="R27" s="6825"/>
      <c r="S27" s="6825"/>
      <c r="T27" s="6825"/>
      <c r="U27" s="6825"/>
      <c r="V27" s="6825"/>
      <c r="W27" s="6823">
        <f t="shared" si="1"/>
        <v>0</v>
      </c>
    </row>
    <row r="28" spans="2:23" ht="13.15" customHeight="1">
      <c r="B28" s="6824" t="s">
        <v>3659</v>
      </c>
      <c r="C28" s="6822">
        <f>C29+C30</f>
        <v>0</v>
      </c>
      <c r="D28" s="6822">
        <f t="shared" ref="D28:W28" si="8">D29+D30</f>
        <v>0</v>
      </c>
      <c r="E28" s="6822">
        <f t="shared" si="8"/>
        <v>0</v>
      </c>
      <c r="F28" s="6822">
        <f t="shared" si="8"/>
        <v>0</v>
      </c>
      <c r="G28" s="6822">
        <f t="shared" si="8"/>
        <v>0</v>
      </c>
      <c r="H28" s="6822">
        <f t="shared" si="8"/>
        <v>0</v>
      </c>
      <c r="I28" s="6822">
        <f t="shared" si="8"/>
        <v>0</v>
      </c>
      <c r="J28" s="6822">
        <f t="shared" si="8"/>
        <v>0</v>
      </c>
      <c r="K28" s="6822">
        <f t="shared" si="8"/>
        <v>0</v>
      </c>
      <c r="L28" s="6822">
        <f t="shared" si="8"/>
        <v>0</v>
      </c>
      <c r="M28" s="6822">
        <f t="shared" si="8"/>
        <v>0</v>
      </c>
      <c r="N28" s="6822">
        <f t="shared" si="8"/>
        <v>0</v>
      </c>
      <c r="O28" s="6822">
        <f t="shared" si="8"/>
        <v>0</v>
      </c>
      <c r="P28" s="6822">
        <f t="shared" si="8"/>
        <v>0</v>
      </c>
      <c r="Q28" s="6822">
        <f t="shared" si="8"/>
        <v>0</v>
      </c>
      <c r="R28" s="6822">
        <f t="shared" si="8"/>
        <v>0</v>
      </c>
      <c r="S28" s="6822">
        <f t="shared" si="8"/>
        <v>0</v>
      </c>
      <c r="T28" s="6822">
        <f t="shared" si="8"/>
        <v>0</v>
      </c>
      <c r="U28" s="6822">
        <f t="shared" si="8"/>
        <v>0</v>
      </c>
      <c r="V28" s="6822">
        <f t="shared" si="8"/>
        <v>0</v>
      </c>
      <c r="W28" s="6823">
        <f t="shared" si="8"/>
        <v>0</v>
      </c>
    </row>
    <row r="29" spans="2:23" ht="13.15" customHeight="1">
      <c r="B29" s="6826" t="s">
        <v>3660</v>
      </c>
      <c r="C29" s="6825"/>
      <c r="D29" s="6825"/>
      <c r="E29" s="6825"/>
      <c r="F29" s="6825"/>
      <c r="G29" s="6825"/>
      <c r="H29" s="6825"/>
      <c r="I29" s="6825"/>
      <c r="J29" s="6825"/>
      <c r="K29" s="6825"/>
      <c r="L29" s="6825"/>
      <c r="M29" s="6825"/>
      <c r="N29" s="6825"/>
      <c r="O29" s="6825"/>
      <c r="P29" s="6825"/>
      <c r="Q29" s="6825"/>
      <c r="R29" s="6825"/>
      <c r="S29" s="6825"/>
      <c r="T29" s="6825"/>
      <c r="U29" s="6825"/>
      <c r="V29" s="6825"/>
      <c r="W29" s="6823">
        <f t="shared" si="1"/>
        <v>0</v>
      </c>
    </row>
    <row r="30" spans="2:23" ht="13.15" customHeight="1">
      <c r="B30" s="6824" t="s">
        <v>3661</v>
      </c>
      <c r="C30" s="6825"/>
      <c r="D30" s="6825"/>
      <c r="E30" s="6825"/>
      <c r="F30" s="6825"/>
      <c r="G30" s="6825"/>
      <c r="H30" s="6825"/>
      <c r="I30" s="6825"/>
      <c r="J30" s="6825"/>
      <c r="K30" s="6825"/>
      <c r="L30" s="6825"/>
      <c r="M30" s="6825"/>
      <c r="N30" s="6825"/>
      <c r="O30" s="6825"/>
      <c r="P30" s="6825"/>
      <c r="Q30" s="6825"/>
      <c r="R30" s="6825"/>
      <c r="S30" s="6825"/>
      <c r="T30" s="6825"/>
      <c r="U30" s="6825"/>
      <c r="V30" s="6825"/>
      <c r="W30" s="6823">
        <f t="shared" si="1"/>
        <v>0</v>
      </c>
    </row>
    <row r="31" spans="2:23" ht="13.15" customHeight="1">
      <c r="B31" s="6821" t="s">
        <v>3662</v>
      </c>
      <c r="C31" s="6822">
        <f>C32+C33</f>
        <v>0</v>
      </c>
      <c r="D31" s="6822">
        <f t="shared" ref="D31:W31" si="9">D32+D33</f>
        <v>0</v>
      </c>
      <c r="E31" s="6822">
        <f t="shared" si="9"/>
        <v>0</v>
      </c>
      <c r="F31" s="6822">
        <f t="shared" si="9"/>
        <v>0</v>
      </c>
      <c r="G31" s="6822">
        <f t="shared" si="9"/>
        <v>0</v>
      </c>
      <c r="H31" s="6822">
        <f t="shared" si="9"/>
        <v>0</v>
      </c>
      <c r="I31" s="6822">
        <f t="shared" si="9"/>
        <v>0</v>
      </c>
      <c r="J31" s="6822">
        <f t="shared" si="9"/>
        <v>0</v>
      </c>
      <c r="K31" s="6822">
        <f t="shared" si="9"/>
        <v>0</v>
      </c>
      <c r="L31" s="6822">
        <f t="shared" si="9"/>
        <v>0</v>
      </c>
      <c r="M31" s="6822">
        <f t="shared" si="9"/>
        <v>0</v>
      </c>
      <c r="N31" s="6822">
        <f t="shared" si="9"/>
        <v>0</v>
      </c>
      <c r="O31" s="6822">
        <f t="shared" si="9"/>
        <v>0</v>
      </c>
      <c r="P31" s="6822">
        <f t="shared" si="9"/>
        <v>0</v>
      </c>
      <c r="Q31" s="6822">
        <f t="shared" si="9"/>
        <v>0</v>
      </c>
      <c r="R31" s="6822">
        <f t="shared" si="9"/>
        <v>0</v>
      </c>
      <c r="S31" s="6822">
        <f t="shared" si="9"/>
        <v>0</v>
      </c>
      <c r="T31" s="6822">
        <f t="shared" si="9"/>
        <v>0</v>
      </c>
      <c r="U31" s="6822">
        <f t="shared" si="9"/>
        <v>0</v>
      </c>
      <c r="V31" s="6822">
        <f t="shared" si="9"/>
        <v>0</v>
      </c>
      <c r="W31" s="6823">
        <f t="shared" si="9"/>
        <v>0</v>
      </c>
    </row>
    <row r="32" spans="2:23" ht="13.15" customHeight="1">
      <c r="B32" s="6824" t="s">
        <v>3663</v>
      </c>
      <c r="C32" s="6825"/>
      <c r="D32" s="6825"/>
      <c r="E32" s="6825"/>
      <c r="F32" s="6825"/>
      <c r="G32" s="6825"/>
      <c r="H32" s="6825"/>
      <c r="I32" s="6825"/>
      <c r="J32" s="6825"/>
      <c r="K32" s="6825"/>
      <c r="L32" s="6825"/>
      <c r="M32" s="6825"/>
      <c r="N32" s="6825"/>
      <c r="O32" s="6825"/>
      <c r="P32" s="6825"/>
      <c r="Q32" s="6825"/>
      <c r="R32" s="6825"/>
      <c r="S32" s="6825"/>
      <c r="T32" s="6825"/>
      <c r="U32" s="6825"/>
      <c r="V32" s="6825"/>
      <c r="W32" s="6823">
        <f t="shared" si="1"/>
        <v>0</v>
      </c>
    </row>
    <row r="33" spans="1:23" ht="13.15" customHeight="1">
      <c r="B33" s="6824" t="s">
        <v>3664</v>
      </c>
      <c r="C33" s="6822">
        <f>C34+C35</f>
        <v>0</v>
      </c>
      <c r="D33" s="6822">
        <f t="shared" ref="D33:W33" si="10">D34+D35</f>
        <v>0</v>
      </c>
      <c r="E33" s="6822">
        <f t="shared" si="10"/>
        <v>0</v>
      </c>
      <c r="F33" s="6822">
        <f t="shared" si="10"/>
        <v>0</v>
      </c>
      <c r="G33" s="6822">
        <f t="shared" si="10"/>
        <v>0</v>
      </c>
      <c r="H33" s="6822">
        <f t="shared" si="10"/>
        <v>0</v>
      </c>
      <c r="I33" s="6822">
        <f t="shared" si="10"/>
        <v>0</v>
      </c>
      <c r="J33" s="6822">
        <f t="shared" si="10"/>
        <v>0</v>
      </c>
      <c r="K33" s="6822">
        <f t="shared" si="10"/>
        <v>0</v>
      </c>
      <c r="L33" s="6822">
        <f t="shared" si="10"/>
        <v>0</v>
      </c>
      <c r="M33" s="6822">
        <f t="shared" si="10"/>
        <v>0</v>
      </c>
      <c r="N33" s="6822">
        <f t="shared" si="10"/>
        <v>0</v>
      </c>
      <c r="O33" s="6822">
        <f t="shared" si="10"/>
        <v>0</v>
      </c>
      <c r="P33" s="6822">
        <f t="shared" si="10"/>
        <v>0</v>
      </c>
      <c r="Q33" s="6822">
        <f t="shared" si="10"/>
        <v>0</v>
      </c>
      <c r="R33" s="6822">
        <f t="shared" si="10"/>
        <v>0</v>
      </c>
      <c r="S33" s="6822">
        <f t="shared" si="10"/>
        <v>0</v>
      </c>
      <c r="T33" s="6822">
        <f t="shared" si="10"/>
        <v>0</v>
      </c>
      <c r="U33" s="6822">
        <f t="shared" si="10"/>
        <v>0</v>
      </c>
      <c r="V33" s="6822">
        <f t="shared" si="10"/>
        <v>0</v>
      </c>
      <c r="W33" s="6823">
        <f t="shared" si="10"/>
        <v>0</v>
      </c>
    </row>
    <row r="34" spans="1:23" ht="13.15" customHeight="1">
      <c r="B34" s="6826" t="s">
        <v>3665</v>
      </c>
      <c r="C34" s="6825"/>
      <c r="D34" s="6825"/>
      <c r="E34" s="6825"/>
      <c r="F34" s="6825"/>
      <c r="G34" s="6825"/>
      <c r="H34" s="6825"/>
      <c r="I34" s="6825"/>
      <c r="J34" s="6825"/>
      <c r="K34" s="6825"/>
      <c r="L34" s="6825"/>
      <c r="M34" s="6825"/>
      <c r="N34" s="6825"/>
      <c r="O34" s="6825"/>
      <c r="P34" s="6825"/>
      <c r="Q34" s="6825"/>
      <c r="R34" s="6825"/>
      <c r="S34" s="6825"/>
      <c r="T34" s="6825"/>
      <c r="U34" s="6825"/>
      <c r="V34" s="6825"/>
      <c r="W34" s="6823">
        <f t="shared" si="1"/>
        <v>0</v>
      </c>
    </row>
    <row r="35" spans="1:23" ht="13.15" customHeight="1">
      <c r="B35" s="6824" t="s">
        <v>3666</v>
      </c>
      <c r="C35" s="6825"/>
      <c r="D35" s="6825"/>
      <c r="E35" s="6825"/>
      <c r="F35" s="6825"/>
      <c r="G35" s="6825"/>
      <c r="H35" s="6825"/>
      <c r="I35" s="6825"/>
      <c r="J35" s="6825"/>
      <c r="K35" s="6825"/>
      <c r="L35" s="6825"/>
      <c r="M35" s="6825"/>
      <c r="N35" s="6825"/>
      <c r="O35" s="6825"/>
      <c r="P35" s="6825"/>
      <c r="Q35" s="6825"/>
      <c r="R35" s="6825"/>
      <c r="S35" s="6825"/>
      <c r="T35" s="6825"/>
      <c r="U35" s="6825"/>
      <c r="V35" s="6825"/>
      <c r="W35" s="6823">
        <f t="shared" si="1"/>
        <v>0</v>
      </c>
    </row>
    <row r="36" spans="1:23" ht="13.15" customHeight="1">
      <c r="B36" s="6821" t="s">
        <v>3667</v>
      </c>
      <c r="C36" s="6822">
        <f>C37+C38</f>
        <v>0</v>
      </c>
      <c r="D36" s="6822">
        <f t="shared" ref="D36:W36" si="11">D37+D38</f>
        <v>0</v>
      </c>
      <c r="E36" s="6822">
        <f t="shared" si="11"/>
        <v>0</v>
      </c>
      <c r="F36" s="6822">
        <f t="shared" si="11"/>
        <v>0</v>
      </c>
      <c r="G36" s="6822">
        <f t="shared" si="11"/>
        <v>0</v>
      </c>
      <c r="H36" s="6822">
        <f t="shared" si="11"/>
        <v>0</v>
      </c>
      <c r="I36" s="6822">
        <f t="shared" si="11"/>
        <v>0</v>
      </c>
      <c r="J36" s="6822">
        <f t="shared" si="11"/>
        <v>0</v>
      </c>
      <c r="K36" s="6822">
        <f t="shared" si="11"/>
        <v>0</v>
      </c>
      <c r="L36" s="6822">
        <f t="shared" si="11"/>
        <v>0</v>
      </c>
      <c r="M36" s="6822">
        <f t="shared" si="11"/>
        <v>0</v>
      </c>
      <c r="N36" s="6822">
        <f t="shared" si="11"/>
        <v>0</v>
      </c>
      <c r="O36" s="6822">
        <f t="shared" si="11"/>
        <v>0</v>
      </c>
      <c r="P36" s="6822">
        <f t="shared" si="11"/>
        <v>0</v>
      </c>
      <c r="Q36" s="6822">
        <f t="shared" si="11"/>
        <v>0</v>
      </c>
      <c r="R36" s="6822">
        <f t="shared" si="11"/>
        <v>0</v>
      </c>
      <c r="S36" s="6822">
        <f t="shared" si="11"/>
        <v>0</v>
      </c>
      <c r="T36" s="6822">
        <f t="shared" si="11"/>
        <v>0</v>
      </c>
      <c r="U36" s="6822">
        <f t="shared" si="11"/>
        <v>0</v>
      </c>
      <c r="V36" s="6822">
        <f t="shared" si="11"/>
        <v>0</v>
      </c>
      <c r="W36" s="6823">
        <f t="shared" si="11"/>
        <v>0</v>
      </c>
    </row>
    <row r="37" spans="1:23" ht="13.15" customHeight="1">
      <c r="B37" s="6824" t="s">
        <v>3668</v>
      </c>
      <c r="C37" s="6825"/>
      <c r="D37" s="6825"/>
      <c r="E37" s="6825"/>
      <c r="F37" s="6825"/>
      <c r="G37" s="6825"/>
      <c r="H37" s="6825"/>
      <c r="I37" s="6825"/>
      <c r="J37" s="6825"/>
      <c r="K37" s="6825"/>
      <c r="L37" s="6825"/>
      <c r="M37" s="6825"/>
      <c r="N37" s="6825"/>
      <c r="O37" s="6825"/>
      <c r="P37" s="6825"/>
      <c r="Q37" s="6825"/>
      <c r="R37" s="6825"/>
      <c r="S37" s="6825"/>
      <c r="T37" s="6825"/>
      <c r="U37" s="6825"/>
      <c r="V37" s="6825"/>
      <c r="W37" s="6823">
        <f t="shared" si="1"/>
        <v>0</v>
      </c>
    </row>
    <row r="38" spans="1:23" ht="13.15" customHeight="1">
      <c r="B38" s="6824" t="s">
        <v>3669</v>
      </c>
      <c r="C38" s="6822">
        <f>C39+C40</f>
        <v>0</v>
      </c>
      <c r="D38" s="6822">
        <f t="shared" ref="D38:W38" si="12">D39+D40</f>
        <v>0</v>
      </c>
      <c r="E38" s="6822">
        <f t="shared" si="12"/>
        <v>0</v>
      </c>
      <c r="F38" s="6822">
        <f t="shared" si="12"/>
        <v>0</v>
      </c>
      <c r="G38" s="6822">
        <f t="shared" si="12"/>
        <v>0</v>
      </c>
      <c r="H38" s="6822">
        <f t="shared" si="12"/>
        <v>0</v>
      </c>
      <c r="I38" s="6822">
        <f t="shared" si="12"/>
        <v>0</v>
      </c>
      <c r="J38" s="6822">
        <f t="shared" si="12"/>
        <v>0</v>
      </c>
      <c r="K38" s="6822">
        <f t="shared" si="12"/>
        <v>0</v>
      </c>
      <c r="L38" s="6822">
        <f t="shared" si="12"/>
        <v>0</v>
      </c>
      <c r="M38" s="6822">
        <f t="shared" si="12"/>
        <v>0</v>
      </c>
      <c r="N38" s="6822">
        <f t="shared" si="12"/>
        <v>0</v>
      </c>
      <c r="O38" s="6822">
        <f t="shared" si="12"/>
        <v>0</v>
      </c>
      <c r="P38" s="6822">
        <f t="shared" si="12"/>
        <v>0</v>
      </c>
      <c r="Q38" s="6822">
        <f t="shared" si="12"/>
        <v>0</v>
      </c>
      <c r="R38" s="6822">
        <f t="shared" si="12"/>
        <v>0</v>
      </c>
      <c r="S38" s="6822">
        <f t="shared" si="12"/>
        <v>0</v>
      </c>
      <c r="T38" s="6822">
        <f t="shared" si="12"/>
        <v>0</v>
      </c>
      <c r="U38" s="6822">
        <f t="shared" si="12"/>
        <v>0</v>
      </c>
      <c r="V38" s="6822">
        <f t="shared" si="12"/>
        <v>0</v>
      </c>
      <c r="W38" s="6823">
        <f t="shared" si="12"/>
        <v>0</v>
      </c>
    </row>
    <row r="39" spans="1:23" ht="13.15" customHeight="1">
      <c r="B39" s="6826" t="s">
        <v>3670</v>
      </c>
      <c r="C39" s="6825"/>
      <c r="D39" s="6825"/>
      <c r="E39" s="6825"/>
      <c r="F39" s="6825"/>
      <c r="G39" s="6825"/>
      <c r="H39" s="6825"/>
      <c r="I39" s="6825"/>
      <c r="J39" s="6825"/>
      <c r="K39" s="6825"/>
      <c r="L39" s="6825"/>
      <c r="M39" s="6825"/>
      <c r="N39" s="6825"/>
      <c r="O39" s="6825"/>
      <c r="P39" s="6825"/>
      <c r="Q39" s="6825"/>
      <c r="R39" s="6825"/>
      <c r="S39" s="6825"/>
      <c r="T39" s="6825"/>
      <c r="U39" s="6825"/>
      <c r="V39" s="6825"/>
      <c r="W39" s="6823">
        <f t="shared" si="1"/>
        <v>0</v>
      </c>
    </row>
    <row r="40" spans="1:23" ht="13.15" customHeight="1">
      <c r="B40" s="6824" t="s">
        <v>3671</v>
      </c>
      <c r="C40" s="6825"/>
      <c r="D40" s="6825"/>
      <c r="E40" s="6825"/>
      <c r="F40" s="6825"/>
      <c r="G40" s="6825"/>
      <c r="H40" s="6825"/>
      <c r="I40" s="6825"/>
      <c r="J40" s="6825"/>
      <c r="K40" s="6825"/>
      <c r="L40" s="6825"/>
      <c r="M40" s="6825"/>
      <c r="N40" s="6825"/>
      <c r="O40" s="6825"/>
      <c r="P40" s="6825"/>
      <c r="Q40" s="6825"/>
      <c r="R40" s="6825"/>
      <c r="S40" s="6825"/>
      <c r="T40" s="6825"/>
      <c r="U40" s="6825"/>
      <c r="V40" s="6825"/>
      <c r="W40" s="6823">
        <f t="shared" si="1"/>
        <v>0</v>
      </c>
    </row>
    <row r="41" spans="1:23" ht="13.15" customHeight="1">
      <c r="B41" s="6821" t="s">
        <v>3672</v>
      </c>
      <c r="C41" s="6822">
        <f>C42+C43</f>
        <v>0</v>
      </c>
      <c r="D41" s="6822">
        <f t="shared" ref="D41:W41" si="13">D42+D43</f>
        <v>0</v>
      </c>
      <c r="E41" s="6822">
        <f t="shared" si="13"/>
        <v>0</v>
      </c>
      <c r="F41" s="6822">
        <f t="shared" si="13"/>
        <v>0</v>
      </c>
      <c r="G41" s="6822">
        <f t="shared" si="13"/>
        <v>0</v>
      </c>
      <c r="H41" s="6822">
        <f t="shared" si="13"/>
        <v>0</v>
      </c>
      <c r="I41" s="6822">
        <f t="shared" si="13"/>
        <v>0</v>
      </c>
      <c r="J41" s="6822">
        <f t="shared" si="13"/>
        <v>0</v>
      </c>
      <c r="K41" s="6822">
        <f t="shared" si="13"/>
        <v>0</v>
      </c>
      <c r="L41" s="6822">
        <f t="shared" si="13"/>
        <v>0</v>
      </c>
      <c r="M41" s="6822">
        <f t="shared" si="13"/>
        <v>0</v>
      </c>
      <c r="N41" s="6822">
        <f t="shared" si="13"/>
        <v>0</v>
      </c>
      <c r="O41" s="6822">
        <f t="shared" si="13"/>
        <v>0</v>
      </c>
      <c r="P41" s="6822">
        <f t="shared" si="13"/>
        <v>0</v>
      </c>
      <c r="Q41" s="6822">
        <f t="shared" si="13"/>
        <v>0</v>
      </c>
      <c r="R41" s="6822">
        <f t="shared" si="13"/>
        <v>0</v>
      </c>
      <c r="S41" s="6822">
        <f t="shared" si="13"/>
        <v>0</v>
      </c>
      <c r="T41" s="6822">
        <f t="shared" si="13"/>
        <v>0</v>
      </c>
      <c r="U41" s="6822">
        <f t="shared" si="13"/>
        <v>0</v>
      </c>
      <c r="V41" s="6822">
        <f t="shared" si="13"/>
        <v>0</v>
      </c>
      <c r="W41" s="6823">
        <f t="shared" si="13"/>
        <v>0</v>
      </c>
    </row>
    <row r="42" spans="1:23" ht="13.15" customHeight="1">
      <c r="B42" s="6824" t="s">
        <v>3673</v>
      </c>
      <c r="C42" s="6825"/>
      <c r="D42" s="6825"/>
      <c r="E42" s="6825"/>
      <c r="F42" s="6825"/>
      <c r="G42" s="6825"/>
      <c r="H42" s="6825"/>
      <c r="I42" s="6825"/>
      <c r="J42" s="6825"/>
      <c r="K42" s="6825"/>
      <c r="L42" s="6825"/>
      <c r="M42" s="6825"/>
      <c r="N42" s="6825"/>
      <c r="O42" s="6825"/>
      <c r="P42" s="6825"/>
      <c r="Q42" s="6825"/>
      <c r="R42" s="6825"/>
      <c r="S42" s="6825"/>
      <c r="T42" s="6825"/>
      <c r="U42" s="6825"/>
      <c r="V42" s="6825"/>
      <c r="W42" s="6823">
        <f t="shared" ref="W42" si="14">SUM(C42:V42)</f>
        <v>0</v>
      </c>
    </row>
    <row r="43" spans="1:23" ht="13.15" customHeight="1">
      <c r="B43" s="6824" t="s">
        <v>3674</v>
      </c>
      <c r="C43" s="6822">
        <f>C44+C45</f>
        <v>0</v>
      </c>
      <c r="D43" s="6822">
        <f t="shared" ref="D43:W43" si="15">D44+D45</f>
        <v>0</v>
      </c>
      <c r="E43" s="6822">
        <f t="shared" si="15"/>
        <v>0</v>
      </c>
      <c r="F43" s="6822">
        <f t="shared" si="15"/>
        <v>0</v>
      </c>
      <c r="G43" s="6822">
        <f t="shared" si="15"/>
        <v>0</v>
      </c>
      <c r="H43" s="6822">
        <f t="shared" si="15"/>
        <v>0</v>
      </c>
      <c r="I43" s="6822">
        <f t="shared" si="15"/>
        <v>0</v>
      </c>
      <c r="J43" s="6822">
        <f t="shared" si="15"/>
        <v>0</v>
      </c>
      <c r="K43" s="6822">
        <f t="shared" si="15"/>
        <v>0</v>
      </c>
      <c r="L43" s="6822">
        <f t="shared" si="15"/>
        <v>0</v>
      </c>
      <c r="M43" s="6822">
        <f t="shared" si="15"/>
        <v>0</v>
      </c>
      <c r="N43" s="6822">
        <f t="shared" si="15"/>
        <v>0</v>
      </c>
      <c r="O43" s="6822">
        <f t="shared" si="15"/>
        <v>0</v>
      </c>
      <c r="P43" s="6822">
        <f t="shared" si="15"/>
        <v>0</v>
      </c>
      <c r="Q43" s="6822">
        <f t="shared" si="15"/>
        <v>0</v>
      </c>
      <c r="R43" s="6822">
        <f t="shared" si="15"/>
        <v>0</v>
      </c>
      <c r="S43" s="6822">
        <f t="shared" si="15"/>
        <v>0</v>
      </c>
      <c r="T43" s="6822">
        <f t="shared" si="15"/>
        <v>0</v>
      </c>
      <c r="U43" s="6822">
        <f t="shared" si="15"/>
        <v>0</v>
      </c>
      <c r="V43" s="6822">
        <f t="shared" si="15"/>
        <v>0</v>
      </c>
      <c r="W43" s="6823">
        <f t="shared" si="15"/>
        <v>0</v>
      </c>
    </row>
    <row r="44" spans="1:23" ht="10.9" customHeight="1">
      <c r="B44" s="6826" t="s">
        <v>3675</v>
      </c>
      <c r="C44" s="6825"/>
      <c r="D44" s="6825"/>
      <c r="E44" s="6825"/>
      <c r="F44" s="6825"/>
      <c r="G44" s="6825"/>
      <c r="H44" s="6825"/>
      <c r="I44" s="6825"/>
      <c r="J44" s="6825"/>
      <c r="K44" s="6825"/>
      <c r="L44" s="6825"/>
      <c r="M44" s="6825"/>
      <c r="N44" s="6825"/>
      <c r="O44" s="6825"/>
      <c r="P44" s="6825"/>
      <c r="Q44" s="6825"/>
      <c r="R44" s="6825"/>
      <c r="S44" s="6825"/>
      <c r="T44" s="6825"/>
      <c r="U44" s="6825"/>
      <c r="V44" s="6825"/>
      <c r="W44" s="6823">
        <f t="shared" ref="W44:W45" si="16">SUM(C44:V44)</f>
        <v>0</v>
      </c>
    </row>
    <row r="45" spans="1:23" ht="10.9" customHeight="1" thickBot="1">
      <c r="B45" s="6824" t="s">
        <v>3676</v>
      </c>
      <c r="C45" s="6825"/>
      <c r="D45" s="6825"/>
      <c r="E45" s="6825"/>
      <c r="F45" s="6825"/>
      <c r="G45" s="6825"/>
      <c r="H45" s="6825"/>
      <c r="I45" s="6825"/>
      <c r="J45" s="6825"/>
      <c r="K45" s="6825"/>
      <c r="L45" s="6825"/>
      <c r="M45" s="6825"/>
      <c r="N45" s="6825"/>
      <c r="O45" s="6825"/>
      <c r="P45" s="6825"/>
      <c r="Q45" s="6825"/>
      <c r="R45" s="6825"/>
      <c r="S45" s="6825"/>
      <c r="T45" s="6825"/>
      <c r="U45" s="6825"/>
      <c r="V45" s="6825"/>
      <c r="W45" s="6823">
        <f t="shared" si="16"/>
        <v>0</v>
      </c>
    </row>
    <row r="46" spans="1:23" ht="11.45" customHeight="1" thickBot="1">
      <c r="B46" s="6827" t="s">
        <v>3677</v>
      </c>
      <c r="C46" s="6828">
        <f t="shared" ref="C46:W46" si="17">C11+C16+C21+C26+C31+C36+C41</f>
        <v>0</v>
      </c>
      <c r="D46" s="6828">
        <f t="shared" si="17"/>
        <v>0</v>
      </c>
      <c r="E46" s="6828">
        <f t="shared" si="17"/>
        <v>0</v>
      </c>
      <c r="F46" s="6828">
        <f t="shared" si="17"/>
        <v>0</v>
      </c>
      <c r="G46" s="6828">
        <f t="shared" si="17"/>
        <v>0</v>
      </c>
      <c r="H46" s="6828">
        <f t="shared" si="17"/>
        <v>0</v>
      </c>
      <c r="I46" s="6828">
        <f t="shared" si="17"/>
        <v>0</v>
      </c>
      <c r="J46" s="6828">
        <f t="shared" si="17"/>
        <v>0</v>
      </c>
      <c r="K46" s="6828">
        <f t="shared" si="17"/>
        <v>0</v>
      </c>
      <c r="L46" s="6828">
        <f t="shared" si="17"/>
        <v>0</v>
      </c>
      <c r="M46" s="6828">
        <f t="shared" si="17"/>
        <v>0</v>
      </c>
      <c r="N46" s="6828">
        <f t="shared" si="17"/>
        <v>0</v>
      </c>
      <c r="O46" s="6828">
        <f t="shared" si="17"/>
        <v>0</v>
      </c>
      <c r="P46" s="6828">
        <f t="shared" si="17"/>
        <v>0</v>
      </c>
      <c r="Q46" s="6828">
        <f t="shared" si="17"/>
        <v>0</v>
      </c>
      <c r="R46" s="6828">
        <f t="shared" si="17"/>
        <v>0</v>
      </c>
      <c r="S46" s="6828">
        <f t="shared" si="17"/>
        <v>0</v>
      </c>
      <c r="T46" s="6828">
        <f t="shared" si="17"/>
        <v>0</v>
      </c>
      <c r="U46" s="6828">
        <f t="shared" si="17"/>
        <v>0</v>
      </c>
      <c r="V46" s="6828">
        <f t="shared" si="17"/>
        <v>0</v>
      </c>
      <c r="W46" s="6829">
        <f t="shared" si="17"/>
        <v>0</v>
      </c>
    </row>
    <row r="47" spans="1:23" ht="11.45" customHeight="1">
      <c r="A47" s="6830"/>
      <c r="B47" s="6831" t="s">
        <v>3678</v>
      </c>
      <c r="C47" s="6832">
        <f t="shared" ref="C47:W47" si="18">C12+C17+C22+C27+C32+C37</f>
        <v>0</v>
      </c>
      <c r="D47" s="6832">
        <f t="shared" si="18"/>
        <v>0</v>
      </c>
      <c r="E47" s="6832">
        <f t="shared" si="18"/>
        <v>0</v>
      </c>
      <c r="F47" s="6832">
        <f t="shared" si="18"/>
        <v>0</v>
      </c>
      <c r="G47" s="6832">
        <f t="shared" si="18"/>
        <v>0</v>
      </c>
      <c r="H47" s="6832">
        <f t="shared" si="18"/>
        <v>0</v>
      </c>
      <c r="I47" s="6832">
        <f t="shared" si="18"/>
        <v>0</v>
      </c>
      <c r="J47" s="6832">
        <f t="shared" si="18"/>
        <v>0</v>
      </c>
      <c r="K47" s="6832">
        <f t="shared" si="18"/>
        <v>0</v>
      </c>
      <c r="L47" s="6832">
        <f t="shared" si="18"/>
        <v>0</v>
      </c>
      <c r="M47" s="6832">
        <f t="shared" si="18"/>
        <v>0</v>
      </c>
      <c r="N47" s="6832">
        <f t="shared" si="18"/>
        <v>0</v>
      </c>
      <c r="O47" s="6832">
        <f t="shared" si="18"/>
        <v>0</v>
      </c>
      <c r="P47" s="6832">
        <f t="shared" si="18"/>
        <v>0</v>
      </c>
      <c r="Q47" s="6832">
        <f t="shared" si="18"/>
        <v>0</v>
      </c>
      <c r="R47" s="6832">
        <f t="shared" si="18"/>
        <v>0</v>
      </c>
      <c r="S47" s="6832">
        <f t="shared" si="18"/>
        <v>0</v>
      </c>
      <c r="T47" s="6832">
        <f t="shared" si="18"/>
        <v>0</v>
      </c>
      <c r="U47" s="6832">
        <f t="shared" si="18"/>
        <v>0</v>
      </c>
      <c r="V47" s="6832">
        <f t="shared" si="18"/>
        <v>0</v>
      </c>
      <c r="W47" s="6833">
        <f t="shared" si="18"/>
        <v>0</v>
      </c>
    </row>
    <row r="48" spans="1:23" ht="11.45" customHeight="1">
      <c r="A48" s="6834"/>
      <c r="B48" s="6835" t="s">
        <v>3679</v>
      </c>
      <c r="C48" s="6836">
        <f>C49+C50</f>
        <v>0</v>
      </c>
      <c r="D48" s="6836">
        <f t="shared" ref="D48:W48" si="19">D49+D50</f>
        <v>0</v>
      </c>
      <c r="E48" s="6836">
        <f t="shared" si="19"/>
        <v>0</v>
      </c>
      <c r="F48" s="6836">
        <f t="shared" si="19"/>
        <v>0</v>
      </c>
      <c r="G48" s="6836">
        <f t="shared" si="19"/>
        <v>0</v>
      </c>
      <c r="H48" s="6836">
        <f t="shared" si="19"/>
        <v>0</v>
      </c>
      <c r="I48" s="6836">
        <f t="shared" si="19"/>
        <v>0</v>
      </c>
      <c r="J48" s="6836">
        <f t="shared" si="19"/>
        <v>0</v>
      </c>
      <c r="K48" s="6836">
        <f t="shared" si="19"/>
        <v>0</v>
      </c>
      <c r="L48" s="6836">
        <f t="shared" si="19"/>
        <v>0</v>
      </c>
      <c r="M48" s="6836">
        <f t="shared" si="19"/>
        <v>0</v>
      </c>
      <c r="N48" s="6836">
        <f t="shared" si="19"/>
        <v>0</v>
      </c>
      <c r="O48" s="6836">
        <f t="shared" si="19"/>
        <v>0</v>
      </c>
      <c r="P48" s="6836">
        <f t="shared" si="19"/>
        <v>0</v>
      </c>
      <c r="Q48" s="6836">
        <f t="shared" si="19"/>
        <v>0</v>
      </c>
      <c r="R48" s="6836">
        <f t="shared" si="19"/>
        <v>0</v>
      </c>
      <c r="S48" s="6836">
        <f t="shared" si="19"/>
        <v>0</v>
      </c>
      <c r="T48" s="6836">
        <f t="shared" si="19"/>
        <v>0</v>
      </c>
      <c r="U48" s="6836">
        <f t="shared" si="19"/>
        <v>0</v>
      </c>
      <c r="V48" s="6836">
        <f t="shared" si="19"/>
        <v>0</v>
      </c>
      <c r="W48" s="6837">
        <f t="shared" si="19"/>
        <v>0</v>
      </c>
    </row>
    <row r="49" spans="1:23" ht="11.45" customHeight="1">
      <c r="A49" s="6834"/>
      <c r="B49" s="6835" t="s">
        <v>3680</v>
      </c>
      <c r="C49" s="6836">
        <f>C19+C24+C29+C34+C39+C14</f>
        <v>0</v>
      </c>
      <c r="D49" s="6836">
        <f t="shared" ref="D49:W49" si="20">D19+D24+D29+D34+D39+D14</f>
        <v>0</v>
      </c>
      <c r="E49" s="6836">
        <f t="shared" si="20"/>
        <v>0</v>
      </c>
      <c r="F49" s="6836">
        <f t="shared" si="20"/>
        <v>0</v>
      </c>
      <c r="G49" s="6836">
        <f t="shared" si="20"/>
        <v>0</v>
      </c>
      <c r="H49" s="6836">
        <f t="shared" si="20"/>
        <v>0</v>
      </c>
      <c r="I49" s="6836">
        <f t="shared" si="20"/>
        <v>0</v>
      </c>
      <c r="J49" s="6836">
        <f t="shared" si="20"/>
        <v>0</v>
      </c>
      <c r="K49" s="6836">
        <f t="shared" si="20"/>
        <v>0</v>
      </c>
      <c r="L49" s="6836">
        <f t="shared" si="20"/>
        <v>0</v>
      </c>
      <c r="M49" s="6836">
        <f t="shared" si="20"/>
        <v>0</v>
      </c>
      <c r="N49" s="6836">
        <f t="shared" si="20"/>
        <v>0</v>
      </c>
      <c r="O49" s="6836">
        <f t="shared" si="20"/>
        <v>0</v>
      </c>
      <c r="P49" s="6836">
        <f t="shared" si="20"/>
        <v>0</v>
      </c>
      <c r="Q49" s="6836">
        <f t="shared" si="20"/>
        <v>0</v>
      </c>
      <c r="R49" s="6836">
        <f t="shared" si="20"/>
        <v>0</v>
      </c>
      <c r="S49" s="6836">
        <f t="shared" si="20"/>
        <v>0</v>
      </c>
      <c r="T49" s="6836">
        <f t="shared" si="20"/>
        <v>0</v>
      </c>
      <c r="U49" s="6836">
        <f t="shared" si="20"/>
        <v>0</v>
      </c>
      <c r="V49" s="6836">
        <f t="shared" si="20"/>
        <v>0</v>
      </c>
      <c r="W49" s="6837">
        <f t="shared" si="20"/>
        <v>0</v>
      </c>
    </row>
    <row r="50" spans="1:23" ht="11.45" customHeight="1" thickBot="1">
      <c r="B50" s="6838" t="s">
        <v>3681</v>
      </c>
      <c r="C50" s="6839">
        <f>C20+C25+C30+C35+C40</f>
        <v>0</v>
      </c>
      <c r="D50" s="6839">
        <f t="shared" ref="D50:W50" si="21">D20+D25+D30+D35+D40</f>
        <v>0</v>
      </c>
      <c r="E50" s="6839">
        <f t="shared" si="21"/>
        <v>0</v>
      </c>
      <c r="F50" s="6839">
        <f t="shared" si="21"/>
        <v>0</v>
      </c>
      <c r="G50" s="6839">
        <f t="shared" si="21"/>
        <v>0</v>
      </c>
      <c r="H50" s="6839">
        <f t="shared" si="21"/>
        <v>0</v>
      </c>
      <c r="I50" s="6839">
        <f t="shared" si="21"/>
        <v>0</v>
      </c>
      <c r="J50" s="6839">
        <f t="shared" si="21"/>
        <v>0</v>
      </c>
      <c r="K50" s="6839">
        <f t="shared" si="21"/>
        <v>0</v>
      </c>
      <c r="L50" s="6839">
        <f t="shared" si="21"/>
        <v>0</v>
      </c>
      <c r="M50" s="6839">
        <f t="shared" si="21"/>
        <v>0</v>
      </c>
      <c r="N50" s="6839">
        <f t="shared" si="21"/>
        <v>0</v>
      </c>
      <c r="O50" s="6839">
        <f t="shared" si="21"/>
        <v>0</v>
      </c>
      <c r="P50" s="6839">
        <f t="shared" si="21"/>
        <v>0</v>
      </c>
      <c r="Q50" s="6839">
        <f t="shared" si="21"/>
        <v>0</v>
      </c>
      <c r="R50" s="6839">
        <f t="shared" si="21"/>
        <v>0</v>
      </c>
      <c r="S50" s="6839">
        <f t="shared" si="21"/>
        <v>0</v>
      </c>
      <c r="T50" s="6839">
        <f t="shared" si="21"/>
        <v>0</v>
      </c>
      <c r="U50" s="6839">
        <f t="shared" si="21"/>
        <v>0</v>
      </c>
      <c r="V50" s="6839">
        <f t="shared" si="21"/>
        <v>0</v>
      </c>
      <c r="W50" s="6840">
        <f t="shared" si="21"/>
        <v>0</v>
      </c>
    </row>
    <row r="73" spans="2:2">
      <c r="B73" s="163" t="s">
        <v>847</v>
      </c>
    </row>
    <row r="74" spans="2:2">
      <c r="B74" s="424" t="s">
        <v>3682</v>
      </c>
    </row>
    <row r="75" spans="2:2">
      <c r="B75" s="425" t="s">
        <v>3683</v>
      </c>
    </row>
    <row r="76" spans="2:2">
      <c r="B76" s="424" t="s">
        <v>3684</v>
      </c>
    </row>
    <row r="77" spans="2:2">
      <c r="B77" s="424" t="s">
        <v>3685</v>
      </c>
    </row>
    <row r="78" spans="2:2">
      <c r="B78" s="424" t="s">
        <v>3686</v>
      </c>
    </row>
    <row r="79" spans="2:2">
      <c r="B79" s="425" t="s">
        <v>3687</v>
      </c>
    </row>
    <row r="80" spans="2:2">
      <c r="B80" s="424" t="s">
        <v>3688</v>
      </c>
    </row>
    <row r="81" spans="2:2">
      <c r="B81" s="425" t="s">
        <v>3689</v>
      </c>
    </row>
  </sheetData>
  <mergeCells count="23">
    <mergeCell ref="H8:H9"/>
    <mergeCell ref="B6:B9"/>
    <mergeCell ref="C6:V6"/>
    <mergeCell ref="W6:W9"/>
    <mergeCell ref="C7:D7"/>
    <mergeCell ref="E7:G7"/>
    <mergeCell ref="H7:J7"/>
    <mergeCell ref="K7:K9"/>
    <mergeCell ref="L7:V7"/>
    <mergeCell ref="C8:C9"/>
    <mergeCell ref="D8:D9"/>
    <mergeCell ref="E8:E9"/>
    <mergeCell ref="F8:F9"/>
    <mergeCell ref="G8:G9"/>
    <mergeCell ref="T8:T9"/>
    <mergeCell ref="U8:U9"/>
    <mergeCell ref="V8:V9"/>
    <mergeCell ref="I8:I9"/>
    <mergeCell ref="J8:J9"/>
    <mergeCell ref="L8:L9"/>
    <mergeCell ref="M8:M9"/>
    <mergeCell ref="N8:N9"/>
    <mergeCell ref="O8:S8"/>
  </mergeCells>
  <hyperlinks>
    <hyperlink ref="Y2" location="Content!A1" display="Content" xr:uid="{13F0DC3F-ED5C-4C89-9DB5-40E9AA4E8A66}"/>
  </hyperlinks>
  <printOptions horizontalCentered="1"/>
  <pageMargins left="0.19685039370078741" right="0.19685039370078741" top="0.6692913385826772" bottom="0.35433070866141736" header="0.31496062992125984" footer="0.31496062992125984"/>
  <pageSetup paperSize="9" scale="45" fitToHeight="0"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323E7-6DFE-4952-B747-35D97A3DC08B}">
  <sheetPr codeName="Sheet50">
    <tabColor rgb="FFFF99CC"/>
  </sheetPr>
  <dimension ref="B2:O38"/>
  <sheetViews>
    <sheetView showGridLines="0" topLeftCell="C1" zoomScale="85" zoomScaleNormal="85" workbookViewId="0">
      <selection activeCell="O2" sqref="O2"/>
    </sheetView>
  </sheetViews>
  <sheetFormatPr defaultColWidth="8.7109375" defaultRowHeight="12.75"/>
  <cols>
    <col min="1" max="1" width="1.85546875" style="215" customWidth="1"/>
    <col min="2" max="2" width="4.7109375" style="215" customWidth="1"/>
    <col min="3" max="3" width="107.42578125" style="215" customWidth="1"/>
    <col min="4" max="4" width="20.140625" style="215" customWidth="1"/>
    <col min="5" max="5" width="5.42578125" style="215" customWidth="1"/>
    <col min="6" max="6" width="3.7109375" style="215" customWidth="1"/>
    <col min="7" max="13" width="12.7109375" style="215" customWidth="1"/>
    <col min="14" max="16384" width="8.7109375" style="215"/>
  </cols>
  <sheetData>
    <row r="2" spans="2:15" ht="13.5" thickBot="1">
      <c r="B2" s="213" t="s">
        <v>3690</v>
      </c>
      <c r="C2" s="214"/>
      <c r="D2" s="214"/>
      <c r="F2" s="9106" t="s">
        <v>3691</v>
      </c>
      <c r="G2" s="9106"/>
      <c r="H2" s="9106"/>
      <c r="I2" s="9106"/>
      <c r="J2" s="9106"/>
      <c r="K2" s="9106"/>
      <c r="O2" s="6679" t="s">
        <v>1067</v>
      </c>
    </row>
    <row r="3" spans="2:15" ht="115.15" customHeight="1">
      <c r="B3" s="216"/>
      <c r="C3" s="217" t="s">
        <v>3692</v>
      </c>
      <c r="D3" s="218"/>
      <c r="F3" s="219" t="s">
        <v>3605</v>
      </c>
      <c r="G3" s="219" t="s">
        <v>3693</v>
      </c>
      <c r="H3" s="219" t="s">
        <v>2736</v>
      </c>
      <c r="I3" s="219" t="s">
        <v>3694</v>
      </c>
      <c r="J3" s="219" t="s">
        <v>3695</v>
      </c>
      <c r="K3" s="219" t="s">
        <v>3696</v>
      </c>
      <c r="L3" s="219" t="s">
        <v>3697</v>
      </c>
      <c r="M3" s="219" t="s">
        <v>3698</v>
      </c>
    </row>
    <row r="4" spans="2:15">
      <c r="D4" s="6841" t="s">
        <v>3699</v>
      </c>
      <c r="F4" s="215">
        <v>1</v>
      </c>
      <c r="G4" s="1006"/>
      <c r="H4" s="1006"/>
      <c r="I4" s="1007"/>
      <c r="J4" s="1008"/>
      <c r="K4" s="1008"/>
      <c r="L4" s="1008"/>
      <c r="M4" s="1008"/>
    </row>
    <row r="5" spans="2:15">
      <c r="B5" s="222">
        <v>1</v>
      </c>
      <c r="C5" s="223" t="s">
        <v>3700</v>
      </c>
      <c r="D5" s="6842"/>
      <c r="F5" s="215">
        <v>2</v>
      </c>
      <c r="G5" s="1006"/>
      <c r="H5" s="1006"/>
      <c r="I5" s="1007"/>
      <c r="J5" s="1008"/>
      <c r="K5" s="1008"/>
      <c r="L5" s="1008"/>
      <c r="M5" s="1008"/>
    </row>
    <row r="6" spans="2:15">
      <c r="B6" s="222">
        <v>2</v>
      </c>
      <c r="C6" s="223" t="s">
        <v>3701</v>
      </c>
      <c r="D6" s="6842"/>
      <c r="F6" s="215">
        <v>3</v>
      </c>
      <c r="G6" s="1006"/>
      <c r="H6" s="1006"/>
      <c r="I6" s="1007"/>
      <c r="J6" s="1008"/>
      <c r="K6" s="1008"/>
      <c r="L6" s="1008"/>
      <c r="M6" s="1008"/>
    </row>
    <row r="7" spans="2:15" ht="25.5">
      <c r="B7" s="222">
        <v>3</v>
      </c>
      <c r="C7" s="218" t="s">
        <v>3702</v>
      </c>
      <c r="D7" s="6842"/>
      <c r="F7" s="215">
        <v>4</v>
      </c>
      <c r="G7" s="1006"/>
      <c r="H7" s="1006"/>
      <c r="I7" s="1007"/>
      <c r="J7" s="1008"/>
      <c r="K7" s="1008"/>
      <c r="L7" s="1008"/>
      <c r="M7" s="1008"/>
    </row>
    <row r="8" spans="2:15" ht="38.25">
      <c r="B8" s="222">
        <v>4</v>
      </c>
      <c r="C8" s="218" t="s">
        <v>3703</v>
      </c>
      <c r="D8" s="6842"/>
      <c r="F8" s="215">
        <v>5</v>
      </c>
      <c r="G8" s="1006"/>
      <c r="H8" s="1006"/>
      <c r="I8" s="1007"/>
      <c r="J8" s="1008"/>
      <c r="K8" s="1008"/>
      <c r="L8" s="1008"/>
      <c r="M8" s="1008"/>
    </row>
    <row r="9" spans="2:15" ht="29.25" customHeight="1">
      <c r="B9" s="222">
        <v>5</v>
      </c>
      <c r="C9" s="218" t="s">
        <v>3704</v>
      </c>
      <c r="D9" s="6843" t="s">
        <v>3705</v>
      </c>
      <c r="F9" s="215">
        <v>6</v>
      </c>
      <c r="G9" s="1006"/>
      <c r="H9" s="1006"/>
      <c r="I9" s="1007"/>
      <c r="J9" s="1008"/>
      <c r="K9" s="1008"/>
      <c r="L9" s="1008"/>
      <c r="M9" s="1008"/>
    </row>
    <row r="10" spans="2:15">
      <c r="B10" s="222"/>
      <c r="C10" s="224" t="s">
        <v>3706</v>
      </c>
      <c r="D10" s="6844"/>
      <c r="F10" s="215">
        <v>7</v>
      </c>
      <c r="G10" s="1006"/>
      <c r="H10" s="1006"/>
      <c r="I10" s="1007"/>
      <c r="J10" s="1008"/>
      <c r="K10" s="1008"/>
      <c r="L10" s="1008"/>
      <c r="M10" s="1008"/>
    </row>
    <row r="11" spans="2:15" ht="34.5" customHeight="1">
      <c r="B11" s="222">
        <v>6</v>
      </c>
      <c r="C11" s="218" t="s">
        <v>3707</v>
      </c>
      <c r="D11" s="6842"/>
      <c r="F11" s="215">
        <v>8</v>
      </c>
      <c r="G11" s="1006"/>
      <c r="H11" s="1006"/>
      <c r="I11" s="1007"/>
      <c r="J11" s="1008"/>
      <c r="K11" s="1008"/>
      <c r="L11" s="1008"/>
      <c r="M11" s="1008"/>
    </row>
    <row r="12" spans="2:15" ht="38.25">
      <c r="B12" s="222">
        <v>7</v>
      </c>
      <c r="C12" s="218" t="s">
        <v>3708</v>
      </c>
      <c r="D12" s="6845" t="s">
        <v>3709</v>
      </c>
      <c r="F12" s="215">
        <v>9</v>
      </c>
      <c r="G12" s="1006"/>
      <c r="H12" s="1006"/>
      <c r="I12" s="1007"/>
      <c r="J12" s="1008"/>
      <c r="K12" s="1008"/>
      <c r="L12" s="1008"/>
      <c r="M12" s="1008"/>
    </row>
    <row r="13" spans="2:15">
      <c r="B13" s="222">
        <v>8</v>
      </c>
      <c r="C13" s="218" t="s">
        <v>3710</v>
      </c>
      <c r="D13" s="6845"/>
      <c r="I13" s="220"/>
      <c r="J13" s="221"/>
      <c r="K13" s="221"/>
      <c r="L13" s="221"/>
    </row>
    <row r="14" spans="2:15" ht="16.5" customHeight="1">
      <c r="B14" s="222">
        <v>9</v>
      </c>
      <c r="C14" s="218" t="s">
        <v>3711</v>
      </c>
      <c r="D14" s="6845"/>
      <c r="I14" s="220"/>
      <c r="J14" s="221"/>
      <c r="K14" s="221"/>
      <c r="L14" s="221"/>
    </row>
    <row r="15" spans="2:15">
      <c r="B15" s="222">
        <v>10</v>
      </c>
      <c r="C15" s="223" t="s">
        <v>3712</v>
      </c>
      <c r="D15" s="6842"/>
    </row>
    <row r="16" spans="2:15" ht="25.5">
      <c r="B16" s="222">
        <v>11</v>
      </c>
      <c r="C16" s="218" t="s">
        <v>3713</v>
      </c>
      <c r="D16" s="6842"/>
    </row>
    <row r="17" spans="2:4" ht="25.5">
      <c r="B17" s="222">
        <v>12</v>
      </c>
      <c r="C17" s="218" t="s">
        <v>3714</v>
      </c>
      <c r="D17" s="6842"/>
    </row>
    <row r="19" spans="2:4">
      <c r="B19" s="216" t="s">
        <v>1044</v>
      </c>
    </row>
    <row r="20" spans="2:4">
      <c r="B20" s="215">
        <v>1</v>
      </c>
      <c r="C20" s="215" t="s">
        <v>3715</v>
      </c>
    </row>
    <row r="21" spans="2:4">
      <c r="B21" s="215">
        <v>2</v>
      </c>
      <c r="C21" s="215" t="s">
        <v>3716</v>
      </c>
    </row>
    <row r="22" spans="2:4">
      <c r="B22" s="215">
        <v>3</v>
      </c>
      <c r="C22" s="215" t="s">
        <v>3717</v>
      </c>
    </row>
    <row r="23" spans="2:4" ht="32.25" customHeight="1">
      <c r="C23" s="225" t="s">
        <v>3718</v>
      </c>
    </row>
    <row r="24" spans="2:4" ht="45" customHeight="1">
      <c r="C24" s="225" t="s">
        <v>3719</v>
      </c>
    </row>
    <row r="25" spans="2:4" ht="29.25" customHeight="1">
      <c r="C25" s="225" t="s">
        <v>3720</v>
      </c>
    </row>
    <row r="26" spans="2:4" ht="25.5">
      <c r="C26" s="225" t="s">
        <v>3721</v>
      </c>
    </row>
    <row r="27" spans="2:4">
      <c r="C27" s="225" t="s">
        <v>3722</v>
      </c>
    </row>
    <row r="28" spans="2:4">
      <c r="C28" s="225" t="s">
        <v>3723</v>
      </c>
    </row>
    <row r="29" spans="2:4">
      <c r="B29" s="215">
        <v>4</v>
      </c>
      <c r="C29" s="215" t="s">
        <v>3724</v>
      </c>
    </row>
    <row r="30" spans="2:4" ht="44.25" customHeight="1">
      <c r="C30" s="225" t="s">
        <v>3725</v>
      </c>
    </row>
    <row r="31" spans="2:4" ht="30" customHeight="1">
      <c r="C31" s="226" t="s">
        <v>3726</v>
      </c>
    </row>
    <row r="32" spans="2:4" ht="30" customHeight="1">
      <c r="C32" s="226" t="s">
        <v>3727</v>
      </c>
    </row>
    <row r="33" spans="2:3" ht="15" customHeight="1">
      <c r="C33" s="225" t="s">
        <v>3723</v>
      </c>
    </row>
    <row r="34" spans="2:3" ht="25.5">
      <c r="B34" s="223">
        <v>5</v>
      </c>
      <c r="C34" s="227" t="s">
        <v>3728</v>
      </c>
    </row>
    <row r="35" spans="2:3">
      <c r="B35" s="216" t="s">
        <v>3729</v>
      </c>
    </row>
    <row r="36" spans="2:3">
      <c r="B36" s="216"/>
      <c r="C36" s="228" t="s">
        <v>3730</v>
      </c>
    </row>
    <row r="37" spans="2:3">
      <c r="C37" s="228" t="s">
        <v>3731</v>
      </c>
    </row>
    <row r="38" spans="2:3">
      <c r="C38" s="228" t="s">
        <v>3732</v>
      </c>
    </row>
  </sheetData>
  <mergeCells count="1">
    <mergeCell ref="F2:K2"/>
  </mergeCells>
  <dataValidations count="2">
    <dataValidation type="list" allowBlank="1" showInputMessage="1" showErrorMessage="1" sqref="L4:L12" xr:uid="{E00A3212-6B74-488E-8B2D-8CAFB86A5D29}">
      <formula1>"Reduction of GHG Emissions, Adaptation Measures, Energy Transition, Sustainable Transport,Sustainable Agriculture, NA"</formula1>
    </dataValidation>
    <dataValidation type="list" allowBlank="1" showInputMessage="1" showErrorMessage="1" sqref="M4:M12" xr:uid="{764A0338-1345-4C3E-8B36-31A730A0A961}">
      <formula1>"Environmental, Social, Governance, NA"</formula1>
    </dataValidation>
  </dataValidations>
  <hyperlinks>
    <hyperlink ref="C38" r:id="rId1" xr:uid="{5777E08E-E9F7-443B-9A9B-9C7FF8D8FD72}"/>
    <hyperlink ref="C37" r:id="rId2" xr:uid="{3A7AF518-098F-4852-8846-A23680C1C16E}"/>
    <hyperlink ref="C36" r:id="rId3" xr:uid="{6821220E-1837-497E-8CDE-B26493D1696E}"/>
    <hyperlink ref="O2" location="Content!A1" display="Content" xr:uid="{65D66266-9822-4F8D-89E4-FB06ED256024}"/>
  </hyperlinks>
  <printOptions horizontalCentered="1"/>
  <pageMargins left="0.19685039370078741" right="0.19685039370078741" top="0.6692913385826772" bottom="0.35433070866141736" header="0.31496062992125984" footer="0.31496062992125984"/>
  <pageSetup paperSize="9" scale="56" fitToHeight="0" orientation="landscape" r:id="rId4"/>
  <colBreaks count="1" manualBreakCount="1">
    <brk id="13" max="1048575" man="1"/>
  </colBreaks>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fca9307-7fe5-4797-a098-57bd1eb437ac" xsi:nil="true"/>
    <lcf76f155ced4ddcb4097134ff3c332f xmlns="f79bc100-d68f-46a9-8db5-b172db4a66c6">
      <Terms xmlns="http://schemas.microsoft.com/office/infopath/2007/PartnerControls"/>
    </lcf76f155ced4ddcb4097134ff3c332f>
    <SharedWithUsers xmlns="7fca9307-7fe5-4797-a098-57bd1eb437ac">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C5FFBDC74663A47A9FC07AD497701C7" ma:contentTypeVersion="15" ma:contentTypeDescription="Create a new document." ma:contentTypeScope="" ma:versionID="41d24cb1ddd56afe6459551bcf284bcc">
  <xsd:schema xmlns:xsd="http://www.w3.org/2001/XMLSchema" xmlns:xs="http://www.w3.org/2001/XMLSchema" xmlns:p="http://schemas.microsoft.com/office/2006/metadata/properties" xmlns:ns2="f79bc100-d68f-46a9-8db5-b172db4a66c6" xmlns:ns3="7fca9307-7fe5-4797-a098-57bd1eb437ac" targetNamespace="http://schemas.microsoft.com/office/2006/metadata/properties" ma:root="true" ma:fieldsID="6edb3591421688be15112c0e41ce646e" ns2:_="" ns3:_="">
    <xsd:import namespace="f79bc100-d68f-46a9-8db5-b172db4a66c6"/>
    <xsd:import namespace="7fca9307-7fe5-4797-a098-57bd1eb437a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bc100-d68f-46a9-8db5-b172db4a66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0c7b5a5c-ce00-47d5-b44b-c66ac74b3488"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fca9307-7fe5-4797-a098-57bd1eb437a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fc51a020-4850-42bf-bbae-51199c614979}" ma:internalName="TaxCatchAll" ma:showField="CatchAllData" ma:web="7fca9307-7fe5-4797-a098-57bd1eb437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F53559-11A8-43F8-99F7-EBA0DD805A0A}">
  <ds:schemaRefs>
    <ds:schemaRef ds:uri="http://schemas.microsoft.com/sharepoint/v3/contenttype/forms"/>
  </ds:schemaRefs>
</ds:datastoreItem>
</file>

<file path=customXml/itemProps2.xml><?xml version="1.0" encoding="utf-8"?>
<ds:datastoreItem xmlns:ds="http://schemas.openxmlformats.org/officeDocument/2006/customXml" ds:itemID="{F467003C-B93F-46E7-9CA4-722B16D917BC}">
  <ds:schemaRef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www.w3.org/XML/1998/namespace"/>
    <ds:schemaRef ds:uri="http://purl.org/dc/dcmitype/"/>
    <ds:schemaRef ds:uri="http://purl.org/dc/elements/1.1/"/>
    <ds:schemaRef ds:uri="7fca9307-7fe5-4797-a098-57bd1eb437ac"/>
    <ds:schemaRef ds:uri="f79bc100-d68f-46a9-8db5-b172db4a66c6"/>
    <ds:schemaRef ds:uri="http://purl.org/dc/terms/"/>
  </ds:schemaRefs>
</ds:datastoreItem>
</file>

<file path=customXml/itemProps3.xml><?xml version="1.0" encoding="utf-8"?>
<ds:datastoreItem xmlns:ds="http://schemas.openxmlformats.org/officeDocument/2006/customXml" ds:itemID="{51A30B73-E8C9-4AD6-8263-62AAEC08EB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9bc100-d68f-46a9-8db5-b172db4a66c6"/>
    <ds:schemaRef ds:uri="7fca9307-7fe5-4797-a098-57bd1eb437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157</vt:i4>
      </vt:variant>
    </vt:vector>
  </HeadingPairs>
  <TitlesOfParts>
    <vt:vector size="257" baseType="lpstr">
      <vt:lpstr>Topsheet</vt:lpstr>
      <vt:lpstr>Synopsis</vt:lpstr>
      <vt:lpstr>Compliance</vt:lpstr>
      <vt:lpstr>NLA, NAA, NLL</vt:lpstr>
      <vt:lpstr>Dropdown List</vt:lpstr>
      <vt:lpstr>Revisions</vt:lpstr>
      <vt:lpstr>Content</vt:lpstr>
      <vt:lpstr>Com Prof</vt:lpstr>
      <vt:lpstr>Annex A</vt:lpstr>
      <vt:lpstr>Annex B</vt:lpstr>
      <vt:lpstr>Annex C</vt:lpstr>
      <vt:lpstr>SFP</vt:lpstr>
      <vt:lpstr>SCI</vt:lpstr>
      <vt:lpstr>AJE</vt:lpstr>
      <vt:lpstr>ACCOUNTS SCHED&gt;&gt;&gt;&gt;</vt:lpstr>
      <vt:lpstr>S1 - CoH</vt:lpstr>
      <vt:lpstr>S2 - CiB</vt:lpstr>
      <vt:lpstr>S3 - TD</vt:lpstr>
      <vt:lpstr>S4 - PR</vt:lpstr>
      <vt:lpstr>S4.A - PR (Govt)</vt:lpstr>
      <vt:lpstr>S4.B - PR (Marine)</vt:lpstr>
      <vt:lpstr>S4.C - PR (Jumbo Risks)</vt:lpstr>
      <vt:lpstr>S5 - RI</vt:lpstr>
      <vt:lpstr>S6 - Surety Loss</vt:lpstr>
      <vt:lpstr>S7 - FAFVTPL </vt:lpstr>
      <vt:lpstr>S7.A - FAFVTPL (Debt)</vt:lpstr>
      <vt:lpstr>S7.B - FAFVTPL (Equity)</vt:lpstr>
      <vt:lpstr>S7.C - FAFVTPL (Funds)</vt:lpstr>
      <vt:lpstr>S7.D - FAFVTPL - Deriv</vt:lpstr>
      <vt:lpstr>S8 - HTM</vt:lpstr>
      <vt:lpstr>S9 - Loans</vt:lpstr>
      <vt:lpstr>S9.A - RE Mortgage Loan</vt:lpstr>
      <vt:lpstr>S9.B - Collateral Loan</vt:lpstr>
      <vt:lpstr>S9.C - Guaranteed Loan</vt:lpstr>
      <vt:lpstr>S9.D - Chattel Mortgage</vt:lpstr>
      <vt:lpstr>S9.E - Notes Rec</vt:lpstr>
      <vt:lpstr>S9.F - Housing Loan</vt:lpstr>
      <vt:lpstr>S9.G - Car Loan</vt:lpstr>
      <vt:lpstr>S9.H - Money Mortgage</vt:lpstr>
      <vt:lpstr>S9.I - Sales Contract</vt:lpstr>
      <vt:lpstr>S9.J - Unquoted Debt Sec</vt:lpstr>
      <vt:lpstr>S9.K - Salary Loans</vt:lpstr>
      <vt:lpstr>S9.L - Other Loans</vt:lpstr>
      <vt:lpstr>S10 - AFS</vt:lpstr>
      <vt:lpstr>S10.A - AFS - Debt</vt:lpstr>
      <vt:lpstr>S10.B - AFS - Equity</vt:lpstr>
      <vt:lpstr>S10.C - AFS - Funds</vt:lpstr>
      <vt:lpstr>S11 - InvInc Due &amp; Acc</vt:lpstr>
      <vt:lpstr>S12 - Acc Rec</vt:lpstr>
      <vt:lpstr>S13 - Inv in Sub</vt:lpstr>
      <vt:lpstr>S14 - P and E</vt:lpstr>
      <vt:lpstr>S14.A - P and E</vt:lpstr>
      <vt:lpstr>Rev-AccDep</vt:lpstr>
      <vt:lpstr>S14.B - P and E</vt:lpstr>
      <vt:lpstr>S14.C - P and E</vt:lpstr>
      <vt:lpstr>S15 - Inv Prop</vt:lpstr>
      <vt:lpstr>S16 - Lease </vt:lpstr>
      <vt:lpstr>S17 - NCAHS</vt:lpstr>
      <vt:lpstr>S18 - Derivative Asset</vt:lpstr>
      <vt:lpstr>S19 - Pension </vt:lpstr>
      <vt:lpstr>S20 - Other Asset</vt:lpstr>
      <vt:lpstr>Support - CWT (Current)</vt:lpstr>
      <vt:lpstr>S21 -CL</vt:lpstr>
      <vt:lpstr>S22 - PL</vt:lpstr>
      <vt:lpstr>S23.A - LCP - Direct</vt:lpstr>
      <vt:lpstr>S23.B - LCP - Treaty</vt:lpstr>
      <vt:lpstr>S23.C - LCP - Facultative</vt:lpstr>
      <vt:lpstr>S24 - Ret Prem Pay</vt:lpstr>
      <vt:lpstr>S25 - Comm. Pay</vt:lpstr>
      <vt:lpstr>S26 - Tax Pay</vt:lpstr>
      <vt:lpstr>S27 - Div Pay</vt:lpstr>
      <vt:lpstr>S28 - Accts. Pay</vt:lpstr>
      <vt:lpstr>S29 - Notes Pay</vt:lpstr>
      <vt:lpstr>S30 - Prov</vt:lpstr>
      <vt:lpstr>S31 - Accrd Exp</vt:lpstr>
      <vt:lpstr>S32 - Other Liab</vt:lpstr>
      <vt:lpstr>S33 - Net Worth</vt:lpstr>
      <vt:lpstr>S34 - Comm Paid</vt:lpstr>
      <vt:lpstr>EXHIBITS&gt;&gt;&gt;</vt:lpstr>
      <vt:lpstr>E1 - Inc LA</vt:lpstr>
      <vt:lpstr>E1 - Dec LA</vt:lpstr>
      <vt:lpstr>E2 - P&amp;L</vt:lpstr>
      <vt:lpstr>E3 - TB</vt:lpstr>
      <vt:lpstr>E4 - SFP Recon</vt:lpstr>
      <vt:lpstr>E5 - SCI Recon</vt:lpstr>
      <vt:lpstr>E6 - Tax</vt:lpstr>
      <vt:lpstr>E7 - Prem and Loss</vt:lpstr>
      <vt:lpstr>E8 - Reinsurance</vt:lpstr>
      <vt:lpstr>E9 - Gen'l Inte</vt:lpstr>
      <vt:lpstr>E10 - Notes to FS</vt:lpstr>
      <vt:lpstr>RECAPS&gt;&gt;&gt;</vt:lpstr>
      <vt:lpstr>R1 - Premiums </vt:lpstr>
      <vt:lpstr>R2 - Losses</vt:lpstr>
      <vt:lpstr>R3 - Commissions</vt:lpstr>
      <vt:lpstr>R4 - Risk in Force</vt:lpstr>
      <vt:lpstr>R5 - Losses and Claims</vt:lpstr>
      <vt:lpstr>R6 - Prems and Claims</vt:lpstr>
      <vt:lpstr>R7 - LOB Distribution </vt:lpstr>
      <vt:lpstr>R8 - Survey</vt:lpstr>
      <vt:lpstr>R9 - Products</vt:lpstr>
      <vt:lpstr>'Annex B'!Print_Area</vt:lpstr>
      <vt:lpstr>'Annex C'!Print_Area</vt:lpstr>
      <vt:lpstr>'Com Prof'!Print_Area</vt:lpstr>
      <vt:lpstr>Compliance!Print_Area</vt:lpstr>
      <vt:lpstr>Content!Print_Area</vt:lpstr>
      <vt:lpstr>'E1 - Dec LA'!Print_Area</vt:lpstr>
      <vt:lpstr>'E1 - Inc LA'!Print_Area</vt:lpstr>
      <vt:lpstr>'E10 - Notes to FS'!Print_Area</vt:lpstr>
      <vt:lpstr>'E2 - P&amp;L'!Print_Area</vt:lpstr>
      <vt:lpstr>'E3 - TB'!Print_Area</vt:lpstr>
      <vt:lpstr>'E4 - SFP Recon'!Print_Area</vt:lpstr>
      <vt:lpstr>'E5 - SCI Recon'!Print_Area</vt:lpstr>
      <vt:lpstr>'E6 - Tax'!Print_Area</vt:lpstr>
      <vt:lpstr>'E7 - Prem and Loss'!Print_Area</vt:lpstr>
      <vt:lpstr>'E8 - Reinsurance'!Print_Area</vt:lpstr>
      <vt:lpstr>'E9 - Gen''l Inte'!Print_Area</vt:lpstr>
      <vt:lpstr>'NLA, NAA, NLL'!Print_Area</vt:lpstr>
      <vt:lpstr>'R1 - Premiums '!Print_Area</vt:lpstr>
      <vt:lpstr>'R2 - Losses'!Print_Area</vt:lpstr>
      <vt:lpstr>'R3 - Commissions'!Print_Area</vt:lpstr>
      <vt:lpstr>'R4 - Risk in Force'!Print_Area</vt:lpstr>
      <vt:lpstr>'R5 - Losses and Claims'!Print_Area</vt:lpstr>
      <vt:lpstr>'R6 - Prems and Claims'!Print_Area</vt:lpstr>
      <vt:lpstr>'R7 - LOB Distribution '!Print_Area</vt:lpstr>
      <vt:lpstr>'R8 - Survey'!Print_Area</vt:lpstr>
      <vt:lpstr>'R9 - Products'!Print_Area</vt:lpstr>
      <vt:lpstr>'Rev-AccDep'!Print_Area</vt:lpstr>
      <vt:lpstr>Revisions!Print_Area</vt:lpstr>
      <vt:lpstr>'S1 - CoH'!Print_Area</vt:lpstr>
      <vt:lpstr>'S10.A - AFS - Debt'!Print_Area</vt:lpstr>
      <vt:lpstr>'S10.B - AFS - Equity'!Print_Area</vt:lpstr>
      <vt:lpstr>'S10.C - AFS - Funds'!Print_Area</vt:lpstr>
      <vt:lpstr>'S11 - InvInc Due &amp; Acc'!Print_Area</vt:lpstr>
      <vt:lpstr>'S12 - Acc Rec'!Print_Area</vt:lpstr>
      <vt:lpstr>'S13 - Inv in Sub'!Print_Area</vt:lpstr>
      <vt:lpstr>'S14.A - P and E'!Print_Area</vt:lpstr>
      <vt:lpstr>'S14.B - P and E'!Print_Area</vt:lpstr>
      <vt:lpstr>'S14.C - P and E'!Print_Area</vt:lpstr>
      <vt:lpstr>'S15 - Inv Prop'!Print_Area</vt:lpstr>
      <vt:lpstr>'S16 - Lease '!Print_Area</vt:lpstr>
      <vt:lpstr>'S17 - NCAHS'!Print_Area</vt:lpstr>
      <vt:lpstr>'S18 - Derivative Asset'!Print_Area</vt:lpstr>
      <vt:lpstr>'S2 - CiB'!Print_Area</vt:lpstr>
      <vt:lpstr>'S20 - Other Asset'!Print_Area</vt:lpstr>
      <vt:lpstr>'S21 -CL'!Print_Area</vt:lpstr>
      <vt:lpstr>'S22 - PL'!Print_Area</vt:lpstr>
      <vt:lpstr>'S23.A - LCP - Direct'!Print_Area</vt:lpstr>
      <vt:lpstr>'S23.B - LCP - Treaty'!Print_Area</vt:lpstr>
      <vt:lpstr>'S23.C - LCP - Facultative'!Print_Area</vt:lpstr>
      <vt:lpstr>'S24 - Ret Prem Pay'!Print_Area</vt:lpstr>
      <vt:lpstr>'S25 - Comm. Pay'!Print_Area</vt:lpstr>
      <vt:lpstr>'S26 - Tax Pay'!Print_Area</vt:lpstr>
      <vt:lpstr>'S27 - Div Pay'!Print_Area</vt:lpstr>
      <vt:lpstr>'S28 - Accts. Pay'!Print_Area</vt:lpstr>
      <vt:lpstr>'S29 - Notes Pay'!Print_Area</vt:lpstr>
      <vt:lpstr>'S3 - TD'!Print_Area</vt:lpstr>
      <vt:lpstr>'S30 - Prov'!Print_Area</vt:lpstr>
      <vt:lpstr>'S31 - Accrd Exp'!Print_Area</vt:lpstr>
      <vt:lpstr>'S32 - Other Liab'!Print_Area</vt:lpstr>
      <vt:lpstr>'S33 - Net Worth'!Print_Area</vt:lpstr>
      <vt:lpstr>'S34 - Comm Paid'!Print_Area</vt:lpstr>
      <vt:lpstr>'S4 - PR'!Print_Area</vt:lpstr>
      <vt:lpstr>'S4.A - PR (Govt)'!Print_Area</vt:lpstr>
      <vt:lpstr>'S4.B - PR (Marine)'!Print_Area</vt:lpstr>
      <vt:lpstr>'S4.C - PR (Jumbo Risks)'!Print_Area</vt:lpstr>
      <vt:lpstr>'S5 - RI'!Print_Area</vt:lpstr>
      <vt:lpstr>'S6 - Surety Loss'!Print_Area</vt:lpstr>
      <vt:lpstr>'S7.A - FAFVTPL (Debt)'!Print_Area</vt:lpstr>
      <vt:lpstr>'S7.B - FAFVTPL (Equity)'!Print_Area</vt:lpstr>
      <vt:lpstr>'S7.C - FAFVTPL (Funds)'!Print_Area</vt:lpstr>
      <vt:lpstr>'S7.D - FAFVTPL - Deriv'!Print_Area</vt:lpstr>
      <vt:lpstr>'S8 - HTM'!Print_Area</vt:lpstr>
      <vt:lpstr>'S9.A - RE Mortgage Loan'!Print_Area</vt:lpstr>
      <vt:lpstr>'S9.B - Collateral Loan'!Print_Area</vt:lpstr>
      <vt:lpstr>'S9.C - Guaranteed Loan'!Print_Area</vt:lpstr>
      <vt:lpstr>'S9.D - Chattel Mortgage'!Print_Area</vt:lpstr>
      <vt:lpstr>'S9.E - Notes Rec'!Print_Area</vt:lpstr>
      <vt:lpstr>'S9.F - Housing Loan'!Print_Area</vt:lpstr>
      <vt:lpstr>'S9.G - Car Loan'!Print_Area</vt:lpstr>
      <vt:lpstr>'S9.H - Money Mortgage'!Print_Area</vt:lpstr>
      <vt:lpstr>'S9.I - Sales Contract'!Print_Area</vt:lpstr>
      <vt:lpstr>'S9.J - Unquoted Debt Sec'!Print_Area</vt:lpstr>
      <vt:lpstr>'S9.K - Salary Loans'!Print_Area</vt:lpstr>
      <vt:lpstr>'S9.L - Other Loans'!Print_Area</vt:lpstr>
      <vt:lpstr>SCI!Print_Area</vt:lpstr>
      <vt:lpstr>SFP!Print_Area</vt:lpstr>
      <vt:lpstr>Synopsis!Print_Area</vt:lpstr>
      <vt:lpstr>Topsheet!Print_Area</vt:lpstr>
      <vt:lpstr>'Annex A'!Print_Titles</vt:lpstr>
      <vt:lpstr>Content!Print_Titles</vt:lpstr>
      <vt:lpstr>'E1 - Dec LA'!Print_Titles</vt:lpstr>
      <vt:lpstr>'E2 - P&amp;L'!Print_Titles</vt:lpstr>
      <vt:lpstr>'E4 - SFP Recon'!Print_Titles</vt:lpstr>
      <vt:lpstr>'E5 - SCI Recon'!Print_Titles</vt:lpstr>
      <vt:lpstr>'E7 - Prem and Loss'!Print_Titles</vt:lpstr>
      <vt:lpstr>'E8 - Reinsurance'!Print_Titles</vt:lpstr>
      <vt:lpstr>'R1 - Premiums '!Print_Titles</vt:lpstr>
      <vt:lpstr>'R2 - Losses'!Print_Titles</vt:lpstr>
      <vt:lpstr>'R3 - Commissions'!Print_Titles</vt:lpstr>
      <vt:lpstr>'R4 - Risk in Force'!Print_Titles</vt:lpstr>
      <vt:lpstr>'R5 - Losses and Claims'!Print_Titles</vt:lpstr>
      <vt:lpstr>'R6 - Prems and Claims'!Print_Titles</vt:lpstr>
      <vt:lpstr>Revisions!Print_Titles</vt:lpstr>
      <vt:lpstr>'S1 - CoH'!Print_Titles</vt:lpstr>
      <vt:lpstr>'S10.A - AFS - Debt'!Print_Titles</vt:lpstr>
      <vt:lpstr>'S10.B - AFS - Equity'!Print_Titles</vt:lpstr>
      <vt:lpstr>'S10.C - AFS - Funds'!Print_Titles</vt:lpstr>
      <vt:lpstr>'S11 - InvInc Due &amp; Acc'!Print_Titles</vt:lpstr>
      <vt:lpstr>'S12 - Acc Rec'!Print_Titles</vt:lpstr>
      <vt:lpstr>'S13 - Inv in Sub'!Print_Titles</vt:lpstr>
      <vt:lpstr>'S14.A - P and E'!Print_Titles</vt:lpstr>
      <vt:lpstr>'S14.B - P and E'!Print_Titles</vt:lpstr>
      <vt:lpstr>'S14.C - P and E'!Print_Titles</vt:lpstr>
      <vt:lpstr>'S15 - Inv Prop'!Print_Titles</vt:lpstr>
      <vt:lpstr>'S17 - NCAHS'!Print_Titles</vt:lpstr>
      <vt:lpstr>'S18 - Derivative Asset'!Print_Titles</vt:lpstr>
      <vt:lpstr>'S2 - CiB'!Print_Titles</vt:lpstr>
      <vt:lpstr>'S20 - Other Asset'!Print_Titles</vt:lpstr>
      <vt:lpstr>'S23.A - LCP - Direct'!Print_Titles</vt:lpstr>
      <vt:lpstr>'S23.B - LCP - Treaty'!Print_Titles</vt:lpstr>
      <vt:lpstr>'S23.C - LCP - Facultative'!Print_Titles</vt:lpstr>
      <vt:lpstr>'S24 - Ret Prem Pay'!Print_Titles</vt:lpstr>
      <vt:lpstr>'S25 - Comm. Pay'!Print_Titles</vt:lpstr>
      <vt:lpstr>'S27 - Div Pay'!Print_Titles</vt:lpstr>
      <vt:lpstr>'S28 - Accts. Pay'!Print_Titles</vt:lpstr>
      <vt:lpstr>'S29 - Notes Pay'!Print_Titles</vt:lpstr>
      <vt:lpstr>'S3 - TD'!Print_Titles</vt:lpstr>
      <vt:lpstr>'S30 - Prov'!Print_Titles</vt:lpstr>
      <vt:lpstr>'S31 - Accrd Exp'!Print_Titles</vt:lpstr>
      <vt:lpstr>'S32 - Other Liab'!Print_Titles</vt:lpstr>
      <vt:lpstr>'S33 - Net Worth'!Print_Titles</vt:lpstr>
      <vt:lpstr>'S4 - PR'!Print_Titles</vt:lpstr>
      <vt:lpstr>'S4.A - PR (Govt)'!Print_Titles</vt:lpstr>
      <vt:lpstr>'S4.B - PR (Marine)'!Print_Titles</vt:lpstr>
      <vt:lpstr>'S4.C - PR (Jumbo Risks)'!Print_Titles</vt:lpstr>
      <vt:lpstr>'S5 - RI'!Print_Titles</vt:lpstr>
      <vt:lpstr>'S6 - Surety Loss'!Print_Titles</vt:lpstr>
      <vt:lpstr>'S7.A - FAFVTPL (Debt)'!Print_Titles</vt:lpstr>
      <vt:lpstr>'S7.B - FAFVTPL (Equity)'!Print_Titles</vt:lpstr>
      <vt:lpstr>'S7.C - FAFVTPL (Funds)'!Print_Titles</vt:lpstr>
      <vt:lpstr>'S7.D - FAFVTPL - Deriv'!Print_Titles</vt:lpstr>
      <vt:lpstr>'S8 - HTM'!Print_Titles</vt:lpstr>
      <vt:lpstr>'S9.A - RE Mortgage Loan'!Print_Titles</vt:lpstr>
      <vt:lpstr>'S9.B - Collateral Loan'!Print_Titles</vt:lpstr>
      <vt:lpstr>'S9.C - Guaranteed Loan'!Print_Titles</vt:lpstr>
      <vt:lpstr>'S9.D - Chattel Mortgage'!Print_Titles</vt:lpstr>
      <vt:lpstr>'S9.E - Notes Rec'!Print_Titles</vt:lpstr>
      <vt:lpstr>'S9.F - Housing Loan'!Print_Titles</vt:lpstr>
      <vt:lpstr>'S9.G - Car Loan'!Print_Titles</vt:lpstr>
      <vt:lpstr>'S9.H - Money Mortgage'!Print_Titles</vt:lpstr>
      <vt:lpstr>'S9.I - Sales Contract'!Print_Titles</vt:lpstr>
      <vt:lpstr>'S9.J - Unquoted Debt Sec'!Print_Titles</vt:lpstr>
      <vt:lpstr>'S9.K - Salary Loans'!Print_Titles</vt:lpstr>
      <vt:lpstr>'S9.L - Other Loans'!Print_Titles</vt:lpstr>
      <vt:lpstr>SCI!Print_Titles</vt:lpstr>
      <vt:lpstr>SFP!Print_Titles</vt:lpstr>
      <vt:lpstr>'Support - CWT (Current)'!Print_Titles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Jennifer Manicad</dc:creator>
  <cp:keywords/>
  <dc:description/>
  <cp:lastModifiedBy>Jonn Markiel B. Sy</cp:lastModifiedBy>
  <cp:revision/>
  <dcterms:created xsi:type="dcterms:W3CDTF">2014-03-10T05:19:18Z</dcterms:created>
  <dcterms:modified xsi:type="dcterms:W3CDTF">2025-04-02T09:11:13Z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0x0101006C5FFBDC74663A47A9FC07AD497701C7</vt:lpwstr>
  </property>
  <property fmtid="{D5CDD505-2E9C-101B-9397-08002B2CF9AE}" pid="3" name="MediaServiceImageTags">
    <vt:lpwstr/>
  </property>
  <property fmtid="{D5CDD505-2E9C-101B-9397-08002B2CF9AE}" pid="4" name="Order">
    <vt:r8>19169400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